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codeName="ThisWorkbook" defaultThemeVersion="124226"/>
  <mc:AlternateContent xmlns:mc="http://schemas.openxmlformats.org/markup-compatibility/2006">
    <mc:Choice Requires="x15">
      <x15ac:absPath xmlns:x15ac="http://schemas.microsoft.com/office/spreadsheetml/2010/11/ac" url="K:\DDP\Template\"/>
    </mc:Choice>
  </mc:AlternateContent>
  <xr:revisionPtr revIDLastSave="0" documentId="8_{0A0E2935-AB03-4FE0-8A17-E563242DCFC0}" xr6:coauthVersionLast="47" xr6:coauthVersionMax="47" xr10:uidLastSave="{00000000-0000-0000-0000-000000000000}"/>
  <workbookProtection workbookAlgorithmName="SHA-512" workbookHashValue="yrY6+iO65BTXM9iHwHJVpha3TIvipQGCcms9kw0486DSWLa+HhHAYlGRZTdMR7zSWwkl2RGAkqLEoW9QU4dmNA==" workbookSaltValue="ERErIfQz69dUYzXY1rS6Pg==" workbookSpinCount="100000" lockStructure="1"/>
  <bookViews>
    <workbookView xWindow="32340" yWindow="4260" windowWidth="21600" windowHeight="11340" xr2:uid="{00000000-000D-0000-FFFF-FFFF00000000}"/>
  </bookViews>
  <sheets>
    <sheet name="Version" sheetId="4" r:id="rId1"/>
    <sheet name="Instructions" sheetId="5" r:id="rId2"/>
    <sheet name="Instructions-Audit" sheetId="36" state="hidden" r:id="rId3"/>
    <sheet name="Donations" sheetId="9" r:id="rId4"/>
    <sheet name="Donations-Audit" sheetId="32" state="hidden" r:id="rId5"/>
    <sheet name="YieldCalc" sheetId="22" r:id="rId6"/>
    <sheet name="YieldCalc-Audit" sheetId="33" state="hidden" r:id="rId7"/>
    <sheet name="Differences-Audit" sheetId="34" state="hidden" r:id="rId8"/>
    <sheet name="Documentation" sheetId="37" r:id="rId9"/>
    <sheet name="Documentation-Audit" sheetId="38" state="hidden" r:id="rId10"/>
    <sheet name="Certification" sheetId="27" r:id="rId11"/>
    <sheet name="Illustration" sheetId="41" state="hidden" r:id="rId12"/>
    <sheet name="Certification-Audit" sheetId="35" state="hidden" r:id="rId13"/>
    <sheet name="Prices" sheetId="21" state="hidden" r:id="rId14"/>
    <sheet name="UPL" sheetId="10" state="hidden" r:id="rId15"/>
    <sheet name="UPL_Unique" sheetId="39" state="hidden" r:id="rId16"/>
    <sheet name="DPL" sheetId="20" state="hidden" r:id="rId17"/>
    <sheet name="DPL_Unique" sheetId="40" state="hidden" r:id="rId18"/>
    <sheet name="LocAdj" sheetId="12" state="hidden" r:id="rId19"/>
    <sheet name="Measurement" sheetId="17" state="hidden" r:id="rId20"/>
    <sheet name="WPG" sheetId="28" state="hidden" r:id="rId21"/>
    <sheet name="MPG" sheetId="29" state="hidden" r:id="rId22"/>
    <sheet name="TransPercent" sheetId="30" state="hidden" r:id="rId23"/>
    <sheet name="MakePercent" sheetId="31" state="hidden" r:id="rId24"/>
    <sheet name="Products" sheetId="15" state="hidden" r:id="rId25"/>
    <sheet name="Class" sheetId="16" state="hidden" r:id="rId26"/>
    <sheet name="FederalOrder" sheetId="18" state="hidden" r:id="rId27"/>
  </sheets>
  <definedNames>
    <definedName name="listDPL">DPL_Unique!$B$2:INDEX(DPL_Unique!$B$2:$B$1000,SUMPRODUCT(--(DPL_Unique!$B$2:$B$1000&lt;&gt;"")))</definedName>
    <definedName name="listLineNo">tblDonations[Line]</definedName>
    <definedName name="listUPL">UPL_Unique!$B$2:INDEX(UPL_Unique!$B$2:$B$1000,SUMPRODUCT(--(UPL_Unique!$B$2:$B$1000&lt;&gt;"")))</definedName>
    <definedName name="rngClass" localSheetId="9">tblClasses[Class]</definedName>
    <definedName name="rngClass">tblClasses[Class]</definedName>
    <definedName name="rngCompanyAud">'Certification-Audit'!$B$9</definedName>
    <definedName name="rngCompanyEst">Certification!$B$9</definedName>
    <definedName name="rngContact">Certification!$A$5:$B$12</definedName>
    <definedName name="rngContactAudit">'Certification-Audit'!$A$5:$B$12</definedName>
    <definedName name="rngCounty" localSheetId="9">tblLocAdj[COUNTY]</definedName>
    <definedName name="rngCounty">tblLocAdj[COUNTY]</definedName>
    <definedName name="rngDateAud">'Certification-Audit'!$B$7</definedName>
    <definedName name="rngDateEst">Certification!$B$7</definedName>
    <definedName name="rngDistance_From_Plant_To_Distributor">tblDonations[Distance_From_Plant_To_Distributor]</definedName>
    <definedName name="rngDistance_From_Plant_To_Distributor_Audit">tblDonationsAudit[Distance_From_Plant_To_Distributor]</definedName>
    <definedName name="rngDistributorDPL" localSheetId="9">tblDPL[Name_By_Location]</definedName>
    <definedName name="rngDistributorDPL">tblDPL[Name_By_Location]</definedName>
    <definedName name="rngDonationsTable" localSheetId="9">tblDonations[]</definedName>
    <definedName name="rngDonationsTable">tblDonations[]</definedName>
    <definedName name="rngDPL_EDO_UPL_ID" localSheetId="9">tblDPL[EDO_UPL_ID]</definedName>
    <definedName name="rngDPL_EDO_UPL_ID">tblDPL[EDO_UPL_ID]</definedName>
    <definedName name="rngEDOAddress">Certification!$E$9</definedName>
    <definedName name="rngEDOCity">Certification!$F$9</definedName>
    <definedName name="rngEDOName">Certification!$C$9</definedName>
    <definedName name="rngEDOState">Certification!$G$9</definedName>
    <definedName name="rngEDOUPL_ID">Certification!$D$9</definedName>
    <definedName name="rngEmailAud">'Certification-Audit'!$B$12</definedName>
    <definedName name="rngEmailEst">Certification!$B$12</definedName>
    <definedName name="rngExplanationsAud">'Certification-Audit'!$B$15</definedName>
    <definedName name="rngExtensionAud">'Certification-Audit'!$B$11</definedName>
    <definedName name="rngExtensionEst">Certification!$B$11</definedName>
    <definedName name="rngFatValueAud" localSheetId="9">tblDonationsAudit[Fat_Value_Est]</definedName>
    <definedName name="rngFatValueAud">tblDonationsAudit[Fat_Value_Est]</definedName>
    <definedName name="rngFatValueEst" localSheetId="9">tblDonations[Fat_Value_Est]</definedName>
    <definedName name="rngFatValueEst">tblDonations[Fat_Value_Est]</definedName>
    <definedName name="rngLine" localSheetId="9">tblDonations[Line]</definedName>
    <definedName name="rngLine">tblDonations[Line]</definedName>
    <definedName name="rngLineAud" localSheetId="9">tblDonationsAudit[Line]</definedName>
    <definedName name="rngLineAud">tblDonationsAudit[Line]</definedName>
    <definedName name="rngLocAdj" localSheetId="9">tblLocAdj[]</definedName>
    <definedName name="rngLocAdj">tblLocAdj[]</definedName>
    <definedName name="rngMakePercent" localSheetId="9">tblMakePercent[Percent]</definedName>
    <definedName name="rngMakePercent">tblMakePercent[Percent]</definedName>
    <definedName name="rngMakeValueAud" localSheetId="9">tblDonationsAudit[Min_Make_Allowance_Value_Est]</definedName>
    <definedName name="rngMakeValueAud">tblDonationsAudit[Min_Make_Allowance_Value_Est]</definedName>
    <definedName name="rngMakeValueEst" localSheetId="9">tblDonations[Min_Make_Allowance_Value_Est]</definedName>
    <definedName name="rngMakeValueEst">tblDonations[Min_Make_Allowance_Value_Est]</definedName>
    <definedName name="rngMPG" localSheetId="9">tblMPG[MPG]</definedName>
    <definedName name="rngMPG">tblMPG[MPG]</definedName>
    <definedName name="rngPassword">Instructions!$D$2</definedName>
    <definedName name="rngPasswordDPL" localSheetId="9">tblDPL[P3DDP6'#2&amp;92$]</definedName>
    <definedName name="rngPasswordDPL">tblDPL[P3DDP6'#2&amp;92$]</definedName>
    <definedName name="rngPasswordUPL" localSheetId="9">tblUPL[P3DDP6'#2&amp;92$]</definedName>
    <definedName name="rngPasswordUPL">tblUPL[P3DDP6'#2&amp;92$]</definedName>
    <definedName name="rngPhoneAud">'Certification-Audit'!$B$10</definedName>
    <definedName name="rngPhoneEst">Certification!$B$10</definedName>
    <definedName name="rngPlantDPL" localSheetId="9">tblDPL[Name_By_Location]</definedName>
    <definedName name="rngPlantDPL">tblDPL[Name_By_Location]</definedName>
    <definedName name="rngPlantUPL" localSheetId="9">tblUPL[Name_BY_Location]</definedName>
    <definedName name="rngPlantUPL">tblUPL[Name_BY_Location]</definedName>
    <definedName name="rngPrices">Prices!$B$2</definedName>
    <definedName name="rngProductAud" localSheetId="9">tblDonationsAudit[Product_Type]</definedName>
    <definedName name="rngProductAud">tblDonationsAudit[Product_Type]</definedName>
    <definedName name="rngSignedAud">'Certification-Audit'!$B$6</definedName>
    <definedName name="rngSignedEst">Certification!$B$6</definedName>
    <definedName name="rngSkimValueAud" localSheetId="9">tblDonationsAudit[Skim_Value_Est]</definedName>
    <definedName name="rngSkimValueAud">tblDonationsAudit[Skim_Value_Est]</definedName>
    <definedName name="rngSkimValueEst" localSheetId="9">tblDonations[Skim_Value_Est]</definedName>
    <definedName name="rngSkimValueEst">tblDonations[Skim_Value_Est]</definedName>
    <definedName name="rngStateInLocAdj" localSheetId="9">tblLocAdj[STATE]</definedName>
    <definedName name="rngStateInLocAdj">tblLocAdj[STATE]</definedName>
    <definedName name="rngSubmissionAud">'Certification-Audit'!$B$14</definedName>
    <definedName name="rngSubmissionEst">Certification!$B$14</definedName>
    <definedName name="rngTitleAud">'Certification-Audit'!$B$8</definedName>
    <definedName name="rngTitleEst">Certification!$B$8</definedName>
    <definedName name="rngTotalValueAud" localSheetId="9">tblDonationsAudit[Reimbursement_Total_Value_Est]</definedName>
    <definedName name="rngTotalValueAud">tblDonationsAudit[Reimbursement_Total_Value_Est]</definedName>
    <definedName name="rngTotalValueEst" localSheetId="9">tblDonations[Reimbursement_Total_Value_Est]</definedName>
    <definedName name="rngTotalValueEst">tblDonations[Reimbursement_Total_Value_Est]</definedName>
    <definedName name="rngTransPercent" localSheetId="9">tblTranPercent[Percent]</definedName>
    <definedName name="rngTransPercent">tblTranPercent[Percent]</definedName>
    <definedName name="rngTransValueAud" localSheetId="9">tblDonationsAudit[Min_Transport_Value_Est]</definedName>
    <definedName name="rngTransValueAud">tblDonationsAudit[Min_Transport_Value_Est]</definedName>
    <definedName name="rngTransValueEst" localSheetId="9">tblDonations[Min_Transport_Value_Est]</definedName>
    <definedName name="rngTransValueEst">tblDonations[Min_Transport_Value_Est]</definedName>
    <definedName name="rngUnique_State">LocAdj!$M$2:$M$2</definedName>
    <definedName name="rngUPC_Package_Code">tblDonations[UPC_Package_Code]</definedName>
    <definedName name="rngUPC_Package_Code_Audit">tblDonationsAudit[UPC_Package_Code]</definedName>
    <definedName name="rngUPL_EDO_UPL_ID" localSheetId="9">tblUPL[EDO_UPL_ID]</definedName>
    <definedName name="rngUPL_EDO_UPL_ID">tblUPL[EDO_UPL_ID]</definedName>
    <definedName name="rngUPL_IDNameLoc">Certification!$H$9</definedName>
    <definedName name="rngVersion">Prices!$A$2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41" l="1"/>
  <c r="B6" i="41" a="1"/>
  <c r="B9" i="41" a="1"/>
  <c r="B7" i="41" a="1"/>
  <c r="B4" i="41" a="1"/>
  <c r="B12" i="41" a="1"/>
  <c r="B17" i="41" a="1"/>
  <c r="B8" i="41" a="1"/>
  <c r="B15" i="41" a="1"/>
  <c r="B13" i="41" a="1"/>
  <c r="B3" i="41" a="1"/>
  <c r="B5" i="41" a="1"/>
  <c r="B14" i="41" a="1"/>
  <c r="B11" i="41" a="1"/>
  <c r="B16" i="41" a="1"/>
  <c r="B2" i="41" a="1"/>
  <c r="B10" i="41" a="1"/>
  <c r="B3" i="41" l="1"/>
  <c r="B7" i="41"/>
  <c r="B9" i="41"/>
  <c r="B15" i="41"/>
  <c r="B17" i="41"/>
  <c r="B4" i="41"/>
  <c r="B8" i="41"/>
  <c r="B12" i="41"/>
  <c r="B14" i="41"/>
  <c r="B5" i="41"/>
  <c r="B11" i="41"/>
  <c r="B13" i="41"/>
  <c r="B6" i="41"/>
  <c r="B10" i="41"/>
  <c r="B16" i="41"/>
  <c r="B2" i="41"/>
  <c r="C4" i="41" l="1"/>
  <c r="C2" i="41"/>
  <c r="H4" i="5"/>
  <c r="G4" i="5"/>
  <c r="A2" i="40"/>
  <c r="A3" i="40" s="1"/>
  <c r="A2" i="39"/>
  <c r="A6" i="5"/>
  <c r="A9" i="5"/>
  <c r="BX2" i="32" a="1"/>
  <c r="BX2" i="32" l="1"/>
  <c r="A4" i="40"/>
  <c r="B3" i="40" a="1"/>
  <c r="B3" i="40" s="1"/>
  <c r="B2" i="40" a="1"/>
  <c r="B2" i="40" s="1"/>
  <c r="A3" i="39"/>
  <c r="B2" i="39" a="1"/>
  <c r="B2" i="39" s="1"/>
  <c r="A16" i="5"/>
  <c r="B3" i="34" a="1"/>
  <c r="B3" i="34" s="1"/>
  <c r="A5" i="40" l="1"/>
  <c r="B4" i="40" a="1"/>
  <c r="B4" i="40" s="1"/>
  <c r="A4" i="39"/>
  <c r="B3" i="39" a="1"/>
  <c r="B3" i="39" s="1"/>
  <c r="A13" i="5"/>
  <c r="A17" i="5"/>
  <c r="B14" i="35"/>
  <c r="B14" i="27"/>
  <c r="BI2" i="32"/>
  <c r="BK2" i="32"/>
  <c r="A6" i="40" l="1"/>
  <c r="B5" i="40" a="1"/>
  <c r="B5" i="40" s="1"/>
  <c r="A5" i="39"/>
  <c r="B4" i="39" a="1"/>
  <c r="B4" i="39" s="1"/>
  <c r="BL2" i="32"/>
  <c r="A7" i="40" l="1"/>
  <c r="B6" i="40" a="1"/>
  <c r="B6" i="40" s="1"/>
  <c r="A6" i="39"/>
  <c r="B5" i="39" a="1"/>
  <c r="B5" i="39" s="1"/>
  <c r="BO2" i="32"/>
  <c r="BO2" i="9"/>
  <c r="B9" i="35"/>
  <c r="BY2" i="32" a="1"/>
  <c r="CA2" i="32" a="1"/>
  <c r="BZ2" i="32" a="1"/>
  <c r="BS2" i="9" a="1"/>
  <c r="BS2" i="32" a="1"/>
  <c r="BV2" i="32" a="1"/>
  <c r="CB2" i="32" a="1"/>
  <c r="CE2" i="32" a="1"/>
  <c r="CC2" i="32" a="1"/>
  <c r="CD2" i="32" a="1"/>
  <c r="A8" i="40" l="1"/>
  <c r="B7" i="40" a="1"/>
  <c r="B7" i="40" s="1"/>
  <c r="A7" i="39"/>
  <c r="B6" i="39" a="1"/>
  <c r="B6" i="39" s="1"/>
  <c r="BV2" i="32"/>
  <c r="CA2" i="32"/>
  <c r="CE2" i="32"/>
  <c r="CC2" i="32"/>
  <c r="CD2" i="32"/>
  <c r="CB2" i="32"/>
  <c r="BZ2" i="32"/>
  <c r="BY2" i="32"/>
  <c r="BS2" i="9"/>
  <c r="BS2" i="32"/>
  <c r="AJ2" i="9"/>
  <c r="B37" i="41" a="1"/>
  <c r="BU2" i="9" a="1"/>
  <c r="BR2" i="32" a="1"/>
  <c r="BP2" i="9" a="1"/>
  <c r="BR2" i="9" a="1"/>
  <c r="BU2" i="32" a="1"/>
  <c r="BT2" i="32" a="1"/>
  <c r="BQ2" i="9" a="1"/>
  <c r="BQ2" i="32" a="1"/>
  <c r="BV2" i="9" a="1"/>
  <c r="BT2" i="9" a="1"/>
  <c r="BP2" i="32" a="1"/>
  <c r="B37" i="41" l="1"/>
  <c r="A9" i="40"/>
  <c r="B8" i="40" a="1"/>
  <c r="B8" i="40" s="1"/>
  <c r="A8" i="39"/>
  <c r="B7" i="39" a="1"/>
  <c r="B7" i="39" s="1"/>
  <c r="BX2" i="9" a="1"/>
  <c r="BX2" i="9" s="1"/>
  <c r="AL2" i="9"/>
  <c r="AG2" i="9"/>
  <c r="BU2" i="32"/>
  <c r="BQ2" i="32"/>
  <c r="BR2" i="9"/>
  <c r="BR2" i="32"/>
  <c r="BP2" i="9"/>
  <c r="BV2" i="9"/>
  <c r="BT2" i="9"/>
  <c r="BP2" i="32"/>
  <c r="BT2" i="32"/>
  <c r="BU2" i="9"/>
  <c r="BQ2" i="9"/>
  <c r="AM2" i="9"/>
  <c r="AW2" i="32" a="1"/>
  <c r="AW2" i="32" s="1"/>
  <c r="AY2" i="32" a="1"/>
  <c r="AY2" i="32" s="1"/>
  <c r="BA2" i="32" a="1"/>
  <c r="BA2" i="32" s="1"/>
  <c r="AP2" i="32"/>
  <c r="AW2" i="9" a="1"/>
  <c r="AW2" i="9" s="1"/>
  <c r="AY2" i="9" a="1"/>
  <c r="AY2" i="9" s="1"/>
  <c r="B39" i="41" a="1"/>
  <c r="B34" i="41" a="1"/>
  <c r="B50" i="41" a="1"/>
  <c r="B40" i="41" a="1"/>
  <c r="BW2" i="32" a="1"/>
  <c r="B52" i="41" a="1"/>
  <c r="CF2" i="32" a="1"/>
  <c r="BW2" i="9" a="1"/>
  <c r="B40" i="41" l="1"/>
  <c r="B39" i="41"/>
  <c r="B34" i="41"/>
  <c r="B52" i="41"/>
  <c r="B50" i="41"/>
  <c r="A10" i="40"/>
  <c r="B9" i="40" a="1"/>
  <c r="B9" i="40" s="1"/>
  <c r="A9" i="39"/>
  <c r="B8" i="39" a="1"/>
  <c r="B8" i="39" s="1"/>
  <c r="AN2" i="9"/>
  <c r="CF2" i="32"/>
  <c r="BW2" i="9"/>
  <c r="BW2" i="32"/>
  <c r="B41" i="41" a="1"/>
  <c r="B41" i="41" l="1"/>
  <c r="A11" i="40"/>
  <c r="B10" i="40" a="1"/>
  <c r="B10" i="40" s="1"/>
  <c r="A10" i="39"/>
  <c r="B9" i="39" a="1"/>
  <c r="B9" i="39" s="1"/>
  <c r="AP2" i="9"/>
  <c r="AI2" i="32"/>
  <c r="AI2" i="9"/>
  <c r="AF2" i="32"/>
  <c r="AF2" i="9"/>
  <c r="X2" i="32"/>
  <c r="W2" i="32"/>
  <c r="R2" i="32"/>
  <c r="S2" i="32"/>
  <c r="T2" i="32"/>
  <c r="AH2" i="32"/>
  <c r="Y2" i="32" s="1"/>
  <c r="AJ2" i="32"/>
  <c r="AQ2" i="32" a="1"/>
  <c r="AQ2" i="32" s="1"/>
  <c r="AR2" i="32" s="1"/>
  <c r="AV2" i="32"/>
  <c r="AZ2" i="32" s="1"/>
  <c r="BN2" i="32"/>
  <c r="A3" i="34" s="1" a="1"/>
  <c r="A3" i="34" s="1"/>
  <c r="R2" i="9"/>
  <c r="S2" i="9"/>
  <c r="T2" i="9"/>
  <c r="W2" i="9"/>
  <c r="X2" i="9"/>
  <c r="AH2" i="9"/>
  <c r="AV2" i="9"/>
  <c r="BA2" i="9" a="1"/>
  <c r="BA2" i="9" s="1"/>
  <c r="BN2" i="9"/>
  <c r="A7" i="36"/>
  <c r="A6" i="36"/>
  <c r="A5" i="36"/>
  <c r="A4" i="36"/>
  <c r="A3" i="36"/>
  <c r="B43" i="41" a="1"/>
  <c r="B20" i="41" a="1"/>
  <c r="B33" i="41" a="1"/>
  <c r="B36" i="41" a="1"/>
  <c r="B35" i="41" a="1"/>
  <c r="B19" i="41" a="1"/>
  <c r="B49" i="41" a="1"/>
  <c r="B24" i="41" a="1"/>
  <c r="B54" i="41" a="1"/>
  <c r="B25" i="41" a="1"/>
  <c r="B21" i="41" a="1"/>
  <c r="B36" i="41" l="1"/>
  <c r="B35" i="41"/>
  <c r="B20" i="41"/>
  <c r="B54" i="41"/>
  <c r="B24" i="41"/>
  <c r="B49" i="41"/>
  <c r="B21" i="41"/>
  <c r="B43" i="41"/>
  <c r="B33" i="41"/>
  <c r="B25" i="41"/>
  <c r="B19" i="41"/>
  <c r="Y2" i="9"/>
  <c r="AZ2" i="9"/>
  <c r="V2" i="32"/>
  <c r="CI2" i="32" s="1"/>
  <c r="V2" i="9"/>
  <c r="CG2" i="32" a="1"/>
  <c r="CG2" i="32" s="1"/>
  <c r="AL2" i="32"/>
  <c r="A12" i="40"/>
  <c r="B11" i="40" a="1"/>
  <c r="B11" i="40" s="1"/>
  <c r="A11" i="39"/>
  <c r="B10" i="39" a="1"/>
  <c r="B10" i="39" s="1"/>
  <c r="AG2" i="32"/>
  <c r="AM2" i="32"/>
  <c r="AX2" i="32"/>
  <c r="BD2" i="32" s="1"/>
  <c r="Q2" i="9"/>
  <c r="AK2" i="9"/>
  <c r="AK2" i="32"/>
  <c r="Q2" i="32"/>
  <c r="AE2" i="32"/>
  <c r="AD2" i="32"/>
  <c r="AC2" i="32"/>
  <c r="AB2" i="32"/>
  <c r="AA2" i="32"/>
  <c r="Z2" i="32"/>
  <c r="AE2" i="9"/>
  <c r="AD2" i="9"/>
  <c r="AC2" i="9"/>
  <c r="AB2" i="9"/>
  <c r="AA2" i="9"/>
  <c r="Z2" i="9"/>
  <c r="B32" i="41" a="1"/>
  <c r="B30" i="41" a="1"/>
  <c r="B27" i="41" a="1"/>
  <c r="B53" i="41" a="1"/>
  <c r="B31" i="41" a="1"/>
  <c r="B38" i="41" a="1"/>
  <c r="B23" i="41" a="1"/>
  <c r="B26" i="41" a="1"/>
  <c r="B29" i="41" a="1"/>
  <c r="B18" i="41" a="1"/>
  <c r="B28" i="41" a="1"/>
  <c r="AU2" i="32" l="1"/>
  <c r="B28" i="41"/>
  <c r="B32" i="41"/>
  <c r="B26" i="41"/>
  <c r="B29" i="41"/>
  <c r="B23" i="41"/>
  <c r="B31" i="41"/>
  <c r="B30" i="41"/>
  <c r="B38" i="41"/>
  <c r="B27" i="41"/>
  <c r="B18" i="41"/>
  <c r="B53" i="41"/>
  <c r="AQ2" i="9" a="1"/>
  <c r="AQ2" i="9" s="1"/>
  <c r="BZ2" i="9"/>
  <c r="AN2" i="32"/>
  <c r="AO2" i="32" s="1"/>
  <c r="U2" i="32"/>
  <c r="U2" i="9"/>
  <c r="A13" i="40"/>
  <c r="B12" i="40" a="1"/>
  <c r="B12" i="40" s="1"/>
  <c r="A12" i="39"/>
  <c r="B11" i="39" a="1"/>
  <c r="B11" i="39" s="1"/>
  <c r="BC2" i="32"/>
  <c r="BG2" i="32"/>
  <c r="J3" i="34" a="1"/>
  <c r="J3" i="34" s="1"/>
  <c r="J1" i="34"/>
  <c r="AO2" i="9"/>
  <c r="A15" i="5"/>
  <c r="B42" i="41" a="1"/>
  <c r="B44" i="41" a="1"/>
  <c r="B22" i="41" a="1"/>
  <c r="B44" i="41" l="1"/>
  <c r="B42" i="41"/>
  <c r="B22" i="41"/>
  <c r="AR2" i="9"/>
  <c r="BY2" i="9"/>
  <c r="AS2" i="32"/>
  <c r="BE2" i="32" s="1"/>
  <c r="CH2" i="32"/>
  <c r="A14" i="40"/>
  <c r="B13" i="40" a="1"/>
  <c r="B13" i="40" s="1"/>
  <c r="A13" i="39"/>
  <c r="B12" i="39" a="1"/>
  <c r="B12" i="39" s="1"/>
  <c r="BB2" i="32"/>
  <c r="G3" i="34" a="1"/>
  <c r="G3" i="34" s="1"/>
  <c r="G1" i="34"/>
  <c r="B45" i="41" a="1"/>
  <c r="B45" i="41" l="1"/>
  <c r="AS2" i="9"/>
  <c r="BE2" i="9" s="1"/>
  <c r="AX2" i="9"/>
  <c r="AU2" i="9"/>
  <c r="AT2" i="32"/>
  <c r="BF2" i="32" s="1"/>
  <c r="BH2" i="32" s="1"/>
  <c r="M3" i="34" a="1"/>
  <c r="M3" i="34" s="1"/>
  <c r="M1" i="34"/>
  <c r="BJ2" i="32"/>
  <c r="A15" i="40"/>
  <c r="B14" i="40" a="1"/>
  <c r="B14" i="40" s="1"/>
  <c r="A14" i="39"/>
  <c r="B13" i="39" a="1"/>
  <c r="B13" i="39" s="1"/>
  <c r="D3" i="34" a="1"/>
  <c r="D3" i="34" s="1"/>
  <c r="D1" i="34"/>
  <c r="B48" i="41" a="1"/>
  <c r="B46" i="41" a="1"/>
  <c r="B51" i="41" a="1"/>
  <c r="B58" i="41" a="1"/>
  <c r="B51" i="41" l="1"/>
  <c r="B58" i="41"/>
  <c r="B46" i="41"/>
  <c r="B48" i="41"/>
  <c r="N3" i="34" a="1"/>
  <c r="N3" i="34" s="1"/>
  <c r="L3" i="34" a="1"/>
  <c r="L3" i="34" s="1"/>
  <c r="BD2" i="9"/>
  <c r="BG2" i="9"/>
  <c r="BC2" i="9"/>
  <c r="AT2" i="9"/>
  <c r="L1" i="34"/>
  <c r="N1" i="34" s="1"/>
  <c r="BM2" i="32"/>
  <c r="A16" i="40"/>
  <c r="B15" i="40" a="1"/>
  <c r="B15" i="40" s="1"/>
  <c r="A15" i="39"/>
  <c r="B14" i="39" a="1"/>
  <c r="B14" i="39" s="1"/>
  <c r="P1" i="34"/>
  <c r="P3" i="34" a="1"/>
  <c r="P3" i="34" s="1"/>
  <c r="M2" i="12" a="1"/>
  <c r="M2" i="12" s="1"/>
  <c r="A14" i="5"/>
  <c r="A12" i="5"/>
  <c r="A11" i="5"/>
  <c r="A10" i="5"/>
  <c r="A8" i="5"/>
  <c r="A7" i="5"/>
  <c r="A5" i="5"/>
  <c r="A4" i="5"/>
  <c r="A3" i="5"/>
  <c r="B2" i="4"/>
  <c r="B57" i="41" a="1"/>
  <c r="B47" i="41" a="1"/>
  <c r="B60" i="41" a="1"/>
  <c r="B56" i="41" a="1"/>
  <c r="B56" i="41" l="1"/>
  <c r="B60" i="41"/>
  <c r="B57" i="41"/>
  <c r="B47" i="41"/>
  <c r="BF2" i="9"/>
  <c r="BB2" i="9"/>
  <c r="F1" i="34"/>
  <c r="H1" i="34" s="1"/>
  <c r="H3" i="34" a="1"/>
  <c r="H3" i="34" s="1"/>
  <c r="F3" i="34" a="1"/>
  <c r="F3" i="34" s="1"/>
  <c r="BI2" i="9"/>
  <c r="K3" i="34" a="1"/>
  <c r="K3" i="34" s="1"/>
  <c r="I1" i="34"/>
  <c r="K1" i="34" s="1"/>
  <c r="I3" i="34" a="1"/>
  <c r="I3" i="34" s="1"/>
  <c r="A17" i="40"/>
  <c r="B16" i="40" a="1"/>
  <c r="B16" i="40" s="1"/>
  <c r="A16" i="39"/>
  <c r="B15" i="39" a="1"/>
  <c r="B15" i="39" s="1"/>
  <c r="B62" i="41" a="1"/>
  <c r="B59" i="41" a="1"/>
  <c r="B55" i="41" a="1"/>
  <c r="B62" i="41" l="1"/>
  <c r="B55" i="41"/>
  <c r="B59" i="41"/>
  <c r="BL2" i="9"/>
  <c r="C3" i="34" a="1"/>
  <c r="C3" i="34" s="1"/>
  <c r="C1" i="34"/>
  <c r="E1" i="34" s="1"/>
  <c r="E3" i="34" a="1"/>
  <c r="E3" i="34" s="1"/>
  <c r="BJ2" i="9"/>
  <c r="BH2" i="9"/>
  <c r="A18" i="40"/>
  <c r="B17" i="40" a="1"/>
  <c r="B17" i="40" s="1"/>
  <c r="A17" i="39"/>
  <c r="B16" i="39" a="1"/>
  <c r="B16" i="39" s="1"/>
  <c r="B61" i="41" a="1"/>
  <c r="B63" i="41" a="1"/>
  <c r="B65" i="41" a="1"/>
  <c r="BK2" i="9"/>
  <c r="B61" i="41" l="1"/>
  <c r="B63" i="41"/>
  <c r="B65" i="41"/>
  <c r="BM2" i="9"/>
  <c r="O1" i="34"/>
  <c r="Q1" i="34" s="1"/>
  <c r="O3" i="34" a="1"/>
  <c r="O3" i="34" s="1"/>
  <c r="Q3" i="34" a="1"/>
  <c r="Q3" i="34" s="1"/>
  <c r="A19" i="40"/>
  <c r="B18" i="40" a="1"/>
  <c r="B18" i="40" s="1"/>
  <c r="A18" i="39"/>
  <c r="B17" i="39" a="1"/>
  <c r="B17" i="39" s="1"/>
  <c r="B64" i="41" a="1"/>
  <c r="B66" i="41" a="1"/>
  <c r="B64" i="41" l="1"/>
  <c r="B66" i="41"/>
  <c r="A20" i="40"/>
  <c r="B19" i="40" a="1"/>
  <c r="B19" i="40" s="1"/>
  <c r="A19" i="39"/>
  <c r="B18" i="39" a="1"/>
  <c r="B18" i="39" s="1"/>
  <c r="A21" i="40" l="1"/>
  <c r="B20" i="40" a="1"/>
  <c r="B20" i="40" s="1"/>
  <c r="A20" i="39"/>
  <c r="B19" i="39" a="1"/>
  <c r="B19" i="39" s="1"/>
  <c r="A22" i="40" l="1"/>
  <c r="B21" i="40" a="1"/>
  <c r="B21" i="40" s="1"/>
  <c r="A21" i="39"/>
  <c r="B20" i="39" a="1"/>
  <c r="B20" i="39" s="1"/>
  <c r="A23" i="40" l="1"/>
  <c r="B22" i="40" a="1"/>
  <c r="B22" i="40" s="1"/>
  <c r="A22" i="39"/>
  <c r="B21" i="39" a="1"/>
  <c r="B21" i="39" s="1"/>
  <c r="A24" i="40" l="1"/>
  <c r="B23" i="40" a="1"/>
  <c r="B23" i="40" s="1"/>
  <c r="A23" i="39"/>
  <c r="B22" i="39" a="1"/>
  <c r="B22" i="39" s="1"/>
  <c r="A25" i="40" l="1"/>
  <c r="B24" i="40" a="1"/>
  <c r="B24" i="40" s="1"/>
  <c r="A24" i="39"/>
  <c r="B23" i="39" a="1"/>
  <c r="B23" i="39" s="1"/>
  <c r="A26" i="40" l="1"/>
  <c r="B25" i="40" a="1"/>
  <c r="B25" i="40" s="1"/>
  <c r="A25" i="39"/>
  <c r="B24" i="39" a="1"/>
  <c r="B24" i="39" s="1"/>
  <c r="A27" i="40" l="1"/>
  <c r="B26" i="40" a="1"/>
  <c r="B26" i="40" s="1"/>
  <c r="A26" i="39"/>
  <c r="B25" i="39" a="1"/>
  <c r="B25" i="39" s="1"/>
  <c r="A28" i="40" l="1"/>
  <c r="B27" i="40" a="1"/>
  <c r="B27" i="40" s="1"/>
  <c r="A27" i="39"/>
  <c r="B26" i="39" a="1"/>
  <c r="B26" i="39" s="1"/>
  <c r="A29" i="40" l="1"/>
  <c r="B28" i="40" a="1"/>
  <c r="B28" i="40" s="1"/>
  <c r="A28" i="39"/>
  <c r="B27" i="39" a="1"/>
  <c r="B27" i="39" s="1"/>
  <c r="A30" i="40" l="1"/>
  <c r="B29" i="40" a="1"/>
  <c r="B29" i="40" s="1"/>
  <c r="A29" i="39"/>
  <c r="B28" i="39" a="1"/>
  <c r="B28" i="39" s="1"/>
  <c r="A31" i="40" l="1"/>
  <c r="B30" i="40" a="1"/>
  <c r="B30" i="40" s="1"/>
  <c r="A30" i="39"/>
  <c r="B29" i="39" a="1"/>
  <c r="B29" i="39" s="1"/>
  <c r="A32" i="40" l="1"/>
  <c r="B31" i="40" a="1"/>
  <c r="B31" i="40" s="1"/>
  <c r="A31" i="39"/>
  <c r="B30" i="39" a="1"/>
  <c r="B30" i="39" s="1"/>
  <c r="A33" i="40" l="1"/>
  <c r="B32" i="40" a="1"/>
  <c r="B32" i="40" s="1"/>
  <c r="A32" i="39"/>
  <c r="B31" i="39" a="1"/>
  <c r="B31" i="39" s="1"/>
  <c r="A34" i="40" l="1"/>
  <c r="B33" i="40" a="1"/>
  <c r="B33" i="40" s="1"/>
  <c r="A33" i="39"/>
  <c r="B32" i="39" a="1"/>
  <c r="B32" i="39" s="1"/>
  <c r="A35" i="40" l="1"/>
  <c r="B34" i="40" a="1"/>
  <c r="B34" i="40" s="1"/>
  <c r="A34" i="39"/>
  <c r="B33" i="39" a="1"/>
  <c r="B33" i="39" s="1"/>
  <c r="A36" i="40" l="1"/>
  <c r="B35" i="40" a="1"/>
  <c r="B35" i="40" s="1"/>
  <c r="A35" i="39"/>
  <c r="B34" i="39" a="1"/>
  <c r="B34" i="39" s="1"/>
  <c r="A37" i="40" l="1"/>
  <c r="B36" i="40" a="1"/>
  <c r="B36" i="40" s="1"/>
  <c r="A36" i="39"/>
  <c r="B35" i="39" a="1"/>
  <c r="B35" i="39" s="1"/>
  <c r="A38" i="40" l="1"/>
  <c r="B37" i="40" a="1"/>
  <c r="B37" i="40" s="1"/>
  <c r="A37" i="39"/>
  <c r="B36" i="39" a="1"/>
  <c r="B36" i="39" s="1"/>
  <c r="A39" i="40" l="1"/>
  <c r="B38" i="40" a="1"/>
  <c r="B38" i="40" s="1"/>
  <c r="A38" i="39"/>
  <c r="B37" i="39" a="1"/>
  <c r="B37" i="39" s="1"/>
  <c r="A40" i="40" l="1"/>
  <c r="B39" i="40" a="1"/>
  <c r="B39" i="40" s="1"/>
  <c r="A39" i="39"/>
  <c r="B38" i="39" a="1"/>
  <c r="B38" i="39" s="1"/>
  <c r="A41" i="40" l="1"/>
  <c r="B40" i="40" a="1"/>
  <c r="B40" i="40" s="1"/>
  <c r="A40" i="39"/>
  <c r="B39" i="39" a="1"/>
  <c r="B39" i="39" s="1"/>
  <c r="A42" i="40" l="1"/>
  <c r="B41" i="40" a="1"/>
  <c r="B41" i="40" s="1"/>
  <c r="A41" i="39"/>
  <c r="B40" i="39" a="1"/>
  <c r="B40" i="39" s="1"/>
  <c r="A43" i="40" l="1"/>
  <c r="B42" i="40" a="1"/>
  <c r="B42" i="40" s="1"/>
  <c r="A42" i="39"/>
  <c r="B41" i="39" a="1"/>
  <c r="B41" i="39" s="1"/>
  <c r="A44" i="40" l="1"/>
  <c r="B43" i="40" a="1"/>
  <c r="B43" i="40" s="1"/>
  <c r="A43" i="39"/>
  <c r="B42" i="39" a="1"/>
  <c r="B42" i="39" s="1"/>
  <c r="A45" i="40" l="1"/>
  <c r="B44" i="40" a="1"/>
  <c r="B44" i="40" s="1"/>
  <c r="A44" i="39"/>
  <c r="B43" i="39" a="1"/>
  <c r="B43" i="39" s="1"/>
  <c r="A46" i="40" l="1"/>
  <c r="B45" i="40" a="1"/>
  <c r="B45" i="40" s="1"/>
  <c r="A45" i="39"/>
  <c r="B44" i="39" a="1"/>
  <c r="B44" i="39" s="1"/>
  <c r="A47" i="40" l="1"/>
  <c r="B46" i="40" a="1"/>
  <c r="B46" i="40" s="1"/>
  <c r="A46" i="39"/>
  <c r="B45" i="39" a="1"/>
  <c r="B45" i="39" s="1"/>
  <c r="A48" i="40" l="1"/>
  <c r="B47" i="40" a="1"/>
  <c r="B47" i="40" s="1"/>
  <c r="A47" i="39"/>
  <c r="B46" i="39" a="1"/>
  <c r="B46" i="39" s="1"/>
  <c r="A49" i="40" l="1"/>
  <c r="B48" i="40" a="1"/>
  <c r="B48" i="40" s="1"/>
  <c r="A48" i="39"/>
  <c r="B47" i="39" a="1"/>
  <c r="B47" i="39" s="1"/>
  <c r="A50" i="40" l="1"/>
  <c r="B49" i="40" a="1"/>
  <c r="B49" i="40" s="1"/>
  <c r="A49" i="39"/>
  <c r="B48" i="39" a="1"/>
  <c r="B48" i="39" s="1"/>
  <c r="A51" i="40" l="1"/>
  <c r="B50" i="40" a="1"/>
  <c r="B50" i="40" s="1"/>
  <c r="A50" i="39"/>
  <c r="B49" i="39" a="1"/>
  <c r="B49" i="39" s="1"/>
  <c r="A52" i="40" l="1"/>
  <c r="B51" i="40" a="1"/>
  <c r="B51" i="40" s="1"/>
  <c r="A51" i="39"/>
  <c r="B50" i="39" a="1"/>
  <c r="B50" i="39" s="1"/>
  <c r="A53" i="40" l="1"/>
  <c r="B52" i="40" a="1"/>
  <c r="B52" i="40" s="1"/>
  <c r="A52" i="39"/>
  <c r="B51" i="39" a="1"/>
  <c r="B51" i="39" s="1"/>
  <c r="A54" i="40" l="1"/>
  <c r="B53" i="40" a="1"/>
  <c r="B53" i="40" s="1"/>
  <c r="A53" i="39"/>
  <c r="B52" i="39" a="1"/>
  <c r="B52" i="39" s="1"/>
  <c r="A55" i="40" l="1"/>
  <c r="B54" i="40" a="1"/>
  <c r="B54" i="40" s="1"/>
  <c r="A54" i="39"/>
  <c r="B53" i="39" a="1"/>
  <c r="B53" i="39" s="1"/>
  <c r="A56" i="40" l="1"/>
  <c r="B55" i="40" a="1"/>
  <c r="B55" i="40" s="1"/>
  <c r="A55" i="39"/>
  <c r="B54" i="39" a="1"/>
  <c r="B54" i="39" s="1"/>
  <c r="A57" i="40" l="1"/>
  <c r="B56" i="40" a="1"/>
  <c r="B56" i="40" s="1"/>
  <c r="A56" i="39"/>
  <c r="B55" i="39" a="1"/>
  <c r="B55" i="39" s="1"/>
  <c r="A58" i="40" l="1"/>
  <c r="B57" i="40" a="1"/>
  <c r="B57" i="40" s="1"/>
  <c r="A57" i="39"/>
  <c r="B56" i="39" a="1"/>
  <c r="B56" i="39" s="1"/>
  <c r="A59" i="40" l="1"/>
  <c r="B58" i="40" a="1"/>
  <c r="B58" i="40" s="1"/>
  <c r="A58" i="39"/>
  <c r="B57" i="39" a="1"/>
  <c r="B57" i="39" s="1"/>
  <c r="A60" i="40" l="1"/>
  <c r="B59" i="40" a="1"/>
  <c r="B59" i="40" s="1"/>
  <c r="A59" i="39"/>
  <c r="B58" i="39" a="1"/>
  <c r="B58" i="39" s="1"/>
  <c r="A61" i="40" l="1"/>
  <c r="B60" i="40" a="1"/>
  <c r="B60" i="40" s="1"/>
  <c r="A60" i="39"/>
  <c r="B59" i="39" a="1"/>
  <c r="B59" i="39" s="1"/>
  <c r="A62" i="40" l="1"/>
  <c r="B61" i="40" a="1"/>
  <c r="B61" i="40" s="1"/>
  <c r="A61" i="39"/>
  <c r="B60" i="39" a="1"/>
  <c r="B60" i="39" s="1"/>
  <c r="A63" i="40" l="1"/>
  <c r="B62" i="40" a="1"/>
  <c r="B62" i="40" s="1"/>
  <c r="A62" i="39"/>
  <c r="B61" i="39" a="1"/>
  <c r="B61" i="39" s="1"/>
  <c r="A64" i="40" l="1"/>
  <c r="B63" i="40" a="1"/>
  <c r="B63" i="40" s="1"/>
  <c r="A63" i="39"/>
  <c r="B62" i="39" a="1"/>
  <c r="B62" i="39" s="1"/>
  <c r="A65" i="40" l="1"/>
  <c r="B64" i="40" a="1"/>
  <c r="B64" i="40" s="1"/>
  <c r="A64" i="39"/>
  <c r="B63" i="39" a="1"/>
  <c r="B63" i="39" s="1"/>
  <c r="A66" i="40" l="1"/>
  <c r="B65" i="40" a="1"/>
  <c r="B65" i="40" s="1"/>
  <c r="A65" i="39"/>
  <c r="B64" i="39" a="1"/>
  <c r="B64" i="39" s="1"/>
  <c r="A67" i="40" l="1"/>
  <c r="B66" i="40" a="1"/>
  <c r="B66" i="40" s="1"/>
  <c r="A66" i="39"/>
  <c r="B65" i="39" a="1"/>
  <c r="B65" i="39" s="1"/>
  <c r="A68" i="40" l="1"/>
  <c r="B67" i="40" a="1"/>
  <c r="B67" i="40" s="1"/>
  <c r="A67" i="39"/>
  <c r="B66" i="39" a="1"/>
  <c r="B66" i="39" s="1"/>
  <c r="A69" i="40" l="1"/>
  <c r="B68" i="40" a="1"/>
  <c r="B68" i="40" s="1"/>
  <c r="A68" i="39"/>
  <c r="B67" i="39" a="1"/>
  <c r="B67" i="39" s="1"/>
  <c r="A70" i="40" l="1"/>
  <c r="B69" i="40" a="1"/>
  <c r="B69" i="40" s="1"/>
  <c r="A69" i="39"/>
  <c r="B68" i="39" a="1"/>
  <c r="B68" i="39" s="1"/>
  <c r="A71" i="40" l="1"/>
  <c r="B70" i="40" a="1"/>
  <c r="B70" i="40" s="1"/>
  <c r="A70" i="39"/>
  <c r="B69" i="39" a="1"/>
  <c r="B69" i="39" s="1"/>
  <c r="A72" i="40" l="1"/>
  <c r="B71" i="40" a="1"/>
  <c r="B71" i="40" s="1"/>
  <c r="A71" i="39"/>
  <c r="B70" i="39" a="1"/>
  <c r="B70" i="39" s="1"/>
  <c r="A73" i="40" l="1"/>
  <c r="B72" i="40" a="1"/>
  <c r="B72" i="40" s="1"/>
  <c r="A72" i="39"/>
  <c r="B71" i="39" a="1"/>
  <c r="B71" i="39" s="1"/>
  <c r="A74" i="40" l="1"/>
  <c r="B73" i="40" a="1"/>
  <c r="B73" i="40" s="1"/>
  <c r="A73" i="39"/>
  <c r="B72" i="39" a="1"/>
  <c r="B72" i="39" s="1"/>
  <c r="A75" i="40" l="1"/>
  <c r="B74" i="40" a="1"/>
  <c r="B74" i="40" s="1"/>
  <c r="A74" i="39"/>
  <c r="B73" i="39" a="1"/>
  <c r="B73" i="39" s="1"/>
  <c r="A76" i="40" l="1"/>
  <c r="B75" i="40" a="1"/>
  <c r="B75" i="40" s="1"/>
  <c r="A75" i="39"/>
  <c r="B74" i="39" a="1"/>
  <c r="B74" i="39" s="1"/>
  <c r="A77" i="40" l="1"/>
  <c r="B76" i="40" a="1"/>
  <c r="B76" i="40" s="1"/>
  <c r="A76" i="39"/>
  <c r="B75" i="39" a="1"/>
  <c r="B75" i="39" s="1"/>
  <c r="A78" i="40" l="1"/>
  <c r="B77" i="40" a="1"/>
  <c r="B77" i="40" s="1"/>
  <c r="A77" i="39"/>
  <c r="B76" i="39" a="1"/>
  <c r="B76" i="39" s="1"/>
  <c r="A79" i="40" l="1"/>
  <c r="B78" i="40" a="1"/>
  <c r="B78" i="40" s="1"/>
  <c r="A78" i="39"/>
  <c r="B77" i="39" a="1"/>
  <c r="B77" i="39" s="1"/>
  <c r="A80" i="40" l="1"/>
  <c r="B79" i="40" a="1"/>
  <c r="B79" i="40" s="1"/>
  <c r="A79" i="39"/>
  <c r="B78" i="39" a="1"/>
  <c r="B78" i="39" s="1"/>
  <c r="A81" i="40" l="1"/>
  <c r="B80" i="40" a="1"/>
  <c r="B80" i="40" s="1"/>
  <c r="A80" i="39"/>
  <c r="B79" i="39" a="1"/>
  <c r="B79" i="39" s="1"/>
  <c r="A82" i="40" l="1"/>
  <c r="B81" i="40" a="1"/>
  <c r="B81" i="40" s="1"/>
  <c r="A81" i="39"/>
  <c r="B80" i="39" a="1"/>
  <c r="B80" i="39" s="1"/>
  <c r="A83" i="40" l="1"/>
  <c r="B82" i="40" a="1"/>
  <c r="B82" i="40" s="1"/>
  <c r="A82" i="39"/>
  <c r="B81" i="39" a="1"/>
  <c r="B81" i="39" s="1"/>
  <c r="A84" i="40" l="1"/>
  <c r="B83" i="40" a="1"/>
  <c r="B83" i="40" s="1"/>
  <c r="A83" i="39"/>
  <c r="B82" i="39" a="1"/>
  <c r="B82" i="39" s="1"/>
  <c r="A85" i="40" l="1"/>
  <c r="B84" i="40" a="1"/>
  <c r="B84" i="40" s="1"/>
  <c r="A84" i="39"/>
  <c r="B83" i="39" a="1"/>
  <c r="B83" i="39" s="1"/>
  <c r="A86" i="40" l="1"/>
  <c r="B85" i="40" a="1"/>
  <c r="B85" i="40" s="1"/>
  <c r="A85" i="39"/>
  <c r="B84" i="39" a="1"/>
  <c r="B84" i="39" s="1"/>
  <c r="A87" i="40" l="1"/>
  <c r="B86" i="40" a="1"/>
  <c r="B86" i="40" s="1"/>
  <c r="A86" i="39"/>
  <c r="B85" i="39" a="1"/>
  <c r="B85" i="39" s="1"/>
  <c r="A88" i="40" l="1"/>
  <c r="B87" i="40" a="1"/>
  <c r="B87" i="40" s="1"/>
  <c r="A87" i="39"/>
  <c r="B86" i="39" a="1"/>
  <c r="B86" i="39" s="1"/>
  <c r="A89" i="40" l="1"/>
  <c r="B88" i="40" a="1"/>
  <c r="B88" i="40" s="1"/>
  <c r="A88" i="39"/>
  <c r="B87" i="39" a="1"/>
  <c r="B87" i="39" s="1"/>
  <c r="A90" i="40" l="1"/>
  <c r="B89" i="40" a="1"/>
  <c r="B89" i="40" s="1"/>
  <c r="A89" i="39"/>
  <c r="B88" i="39" a="1"/>
  <c r="B88" i="39" s="1"/>
  <c r="A91" i="40" l="1"/>
  <c r="B90" i="40" a="1"/>
  <c r="B90" i="40" s="1"/>
  <c r="A90" i="39"/>
  <c r="B89" i="39" a="1"/>
  <c r="B89" i="39" s="1"/>
  <c r="A92" i="40" l="1"/>
  <c r="B91" i="40" a="1"/>
  <c r="B91" i="40" s="1"/>
  <c r="A91" i="39"/>
  <c r="B90" i="39" a="1"/>
  <c r="B90" i="39" s="1"/>
  <c r="A93" i="40" l="1"/>
  <c r="B92" i="40" a="1"/>
  <c r="B92" i="40" s="1"/>
  <c r="A92" i="39"/>
  <c r="B91" i="39" a="1"/>
  <c r="B91" i="39" s="1"/>
  <c r="A94" i="40" l="1"/>
  <c r="B93" i="40" a="1"/>
  <c r="B93" i="40" s="1"/>
  <c r="A93" i="39"/>
  <c r="B92" i="39" a="1"/>
  <c r="B92" i="39" s="1"/>
  <c r="A95" i="40" l="1"/>
  <c r="B94" i="40" a="1"/>
  <c r="B94" i="40" s="1"/>
  <c r="A94" i="39"/>
  <c r="B93" i="39" a="1"/>
  <c r="B93" i="39" s="1"/>
  <c r="A96" i="40" l="1"/>
  <c r="B95" i="40" a="1"/>
  <c r="B95" i="40" s="1"/>
  <c r="A95" i="39"/>
  <c r="B94" i="39" a="1"/>
  <c r="B94" i="39" s="1"/>
  <c r="A97" i="40" l="1"/>
  <c r="B96" i="40" a="1"/>
  <c r="B96" i="40" s="1"/>
  <c r="A96" i="39"/>
  <c r="B95" i="39" a="1"/>
  <c r="B95" i="39" s="1"/>
  <c r="A98" i="40" l="1"/>
  <c r="B97" i="40" a="1"/>
  <c r="B97" i="40" s="1"/>
  <c r="A97" i="39"/>
  <c r="B96" i="39" a="1"/>
  <c r="B96" i="39" s="1"/>
  <c r="A99" i="40" l="1"/>
  <c r="B98" i="40" a="1"/>
  <c r="B98" i="40" s="1"/>
  <c r="A98" i="39"/>
  <c r="B97" i="39" a="1"/>
  <c r="B97" i="39" s="1"/>
  <c r="A100" i="40" l="1"/>
  <c r="B99" i="40" a="1"/>
  <c r="B99" i="40" s="1"/>
  <c r="A99" i="39"/>
  <c r="B98" i="39" a="1"/>
  <c r="B98" i="39" s="1"/>
  <c r="A101" i="40" l="1"/>
  <c r="B100" i="40" a="1"/>
  <c r="B100" i="40" s="1"/>
  <c r="A100" i="39"/>
  <c r="B99" i="39" a="1"/>
  <c r="B99" i="39" s="1"/>
  <c r="A102" i="40" l="1"/>
  <c r="B101" i="40" a="1"/>
  <c r="B101" i="40" s="1"/>
  <c r="A101" i="39"/>
  <c r="B100" i="39" a="1"/>
  <c r="B100" i="39" s="1"/>
  <c r="A103" i="40" l="1"/>
  <c r="B102" i="40" a="1"/>
  <c r="B102" i="40" s="1"/>
  <c r="A102" i="39"/>
  <c r="B101" i="39" a="1"/>
  <c r="B101" i="39" s="1"/>
  <c r="A104" i="40" l="1"/>
  <c r="B103" i="40" a="1"/>
  <c r="B103" i="40" s="1"/>
  <c r="A103" i="39"/>
  <c r="B102" i="39" a="1"/>
  <c r="B102" i="39" s="1"/>
  <c r="A105" i="40" l="1"/>
  <c r="B104" i="40" a="1"/>
  <c r="B104" i="40" s="1"/>
  <c r="A104" i="39"/>
  <c r="B103" i="39" a="1"/>
  <c r="B103" i="39" s="1"/>
  <c r="A106" i="40" l="1"/>
  <c r="B105" i="40" a="1"/>
  <c r="B105" i="40" s="1"/>
  <c r="A105" i="39"/>
  <c r="B104" i="39" a="1"/>
  <c r="B104" i="39" s="1"/>
  <c r="A107" i="40" l="1"/>
  <c r="B106" i="40" a="1"/>
  <c r="B106" i="40" s="1"/>
  <c r="A106" i="39"/>
  <c r="B105" i="39" a="1"/>
  <c r="B105" i="39" s="1"/>
  <c r="A108" i="40" l="1"/>
  <c r="B107" i="40" a="1"/>
  <c r="B107" i="40" s="1"/>
  <c r="A107" i="39"/>
  <c r="B106" i="39" a="1"/>
  <c r="B106" i="39" s="1"/>
  <c r="A109" i="40" l="1"/>
  <c r="B108" i="40" a="1"/>
  <c r="B108" i="40" s="1"/>
  <c r="A108" i="39"/>
  <c r="B107" i="39" a="1"/>
  <c r="B107" i="39" s="1"/>
  <c r="A110" i="40" l="1"/>
  <c r="B109" i="40" a="1"/>
  <c r="B109" i="40" s="1"/>
  <c r="A109" i="39"/>
  <c r="B108" i="39" a="1"/>
  <c r="B108" i="39" s="1"/>
  <c r="A111" i="40" l="1"/>
  <c r="B110" i="40" a="1"/>
  <c r="B110" i="40" s="1"/>
  <c r="A110" i="39"/>
  <c r="B109" i="39" a="1"/>
  <c r="B109" i="39" s="1"/>
  <c r="A112" i="40" l="1"/>
  <c r="B111" i="40" a="1"/>
  <c r="B111" i="40" s="1"/>
  <c r="A111" i="39"/>
  <c r="B110" i="39" a="1"/>
  <c r="B110" i="39" s="1"/>
  <c r="A113" i="40" l="1"/>
  <c r="B112" i="40" a="1"/>
  <c r="B112" i="40" s="1"/>
  <c r="A112" i="39"/>
  <c r="B111" i="39" a="1"/>
  <c r="B111" i="39" s="1"/>
  <c r="A114" i="40" l="1"/>
  <c r="B113" i="40" a="1"/>
  <c r="B113" i="40" s="1"/>
  <c r="A113" i="39"/>
  <c r="B112" i="39" a="1"/>
  <c r="B112" i="39" s="1"/>
  <c r="A115" i="40" l="1"/>
  <c r="B114" i="40" a="1"/>
  <c r="B114" i="40" s="1"/>
  <c r="A114" i="39"/>
  <c r="B113" i="39" a="1"/>
  <c r="B113" i="39" s="1"/>
  <c r="A116" i="40" l="1"/>
  <c r="B115" i="40" a="1"/>
  <c r="B115" i="40" s="1"/>
  <c r="A115" i="39"/>
  <c r="B114" i="39" a="1"/>
  <c r="B114" i="39" s="1"/>
  <c r="A117" i="40" l="1"/>
  <c r="B116" i="40" a="1"/>
  <c r="B116" i="40" s="1"/>
  <c r="A116" i="39"/>
  <c r="B115" i="39" a="1"/>
  <c r="B115" i="39" s="1"/>
  <c r="A118" i="40" l="1"/>
  <c r="B117" i="40" a="1"/>
  <c r="B117" i="40" s="1"/>
  <c r="A117" i="39"/>
  <c r="B116" i="39" a="1"/>
  <c r="B116" i="39" s="1"/>
  <c r="A119" i="40" l="1"/>
  <c r="B118" i="40" a="1"/>
  <c r="B118" i="40" s="1"/>
  <c r="A118" i="39"/>
  <c r="B117" i="39" a="1"/>
  <c r="B117" i="39" s="1"/>
  <c r="A120" i="40" l="1"/>
  <c r="B119" i="40" a="1"/>
  <c r="B119" i="40" s="1"/>
  <c r="A119" i="39"/>
  <c r="B118" i="39" a="1"/>
  <c r="B118" i="39" s="1"/>
  <c r="A121" i="40" l="1"/>
  <c r="B120" i="40" a="1"/>
  <c r="B120" i="40" s="1"/>
  <c r="A120" i="39"/>
  <c r="B119" i="39" a="1"/>
  <c r="B119" i="39" s="1"/>
  <c r="A122" i="40" l="1"/>
  <c r="B121" i="40" a="1"/>
  <c r="B121" i="40" s="1"/>
  <c r="A121" i="39"/>
  <c r="B120" i="39" a="1"/>
  <c r="B120" i="39" s="1"/>
  <c r="A123" i="40" l="1"/>
  <c r="B122" i="40" a="1"/>
  <c r="B122" i="40" s="1"/>
  <c r="A122" i="39"/>
  <c r="B121" i="39" a="1"/>
  <c r="B121" i="39" s="1"/>
  <c r="A124" i="40" l="1"/>
  <c r="B123" i="40" a="1"/>
  <c r="B123" i="40" s="1"/>
  <c r="A123" i="39"/>
  <c r="B122" i="39" a="1"/>
  <c r="B122" i="39" s="1"/>
  <c r="A125" i="40" l="1"/>
  <c r="B124" i="40" a="1"/>
  <c r="B124" i="40" s="1"/>
  <c r="A124" i="39"/>
  <c r="B123" i="39" a="1"/>
  <c r="B123" i="39" s="1"/>
  <c r="A126" i="40" l="1"/>
  <c r="B125" i="40" a="1"/>
  <c r="B125" i="40" s="1"/>
  <c r="A125" i="39"/>
  <c r="B124" i="39" a="1"/>
  <c r="B124" i="39" s="1"/>
  <c r="A127" i="40" l="1"/>
  <c r="B126" i="40" a="1"/>
  <c r="B126" i="40" s="1"/>
  <c r="A126" i="39"/>
  <c r="B125" i="39" a="1"/>
  <c r="B125" i="39" s="1"/>
  <c r="A128" i="40" l="1"/>
  <c r="B127" i="40" a="1"/>
  <c r="B127" i="40" s="1"/>
  <c r="A127" i="39"/>
  <c r="B126" i="39" a="1"/>
  <c r="B126" i="39" s="1"/>
  <c r="A129" i="40" l="1"/>
  <c r="B128" i="40" a="1"/>
  <c r="B128" i="40" s="1"/>
  <c r="A128" i="39"/>
  <c r="B127" i="39" a="1"/>
  <c r="B127" i="39" s="1"/>
  <c r="A130" i="40" l="1"/>
  <c r="B129" i="40" a="1"/>
  <c r="B129" i="40" s="1"/>
  <c r="A129" i="39"/>
  <c r="B128" i="39" a="1"/>
  <c r="B128" i="39" s="1"/>
  <c r="A131" i="40" l="1"/>
  <c r="B130" i="40" a="1"/>
  <c r="B130" i="40" s="1"/>
  <c r="A130" i="39"/>
  <c r="B129" i="39" a="1"/>
  <c r="B129" i="39" s="1"/>
  <c r="A132" i="40" l="1"/>
  <c r="B131" i="40" a="1"/>
  <c r="B131" i="40" s="1"/>
  <c r="A131" i="39"/>
  <c r="B130" i="39" a="1"/>
  <c r="B130" i="39" s="1"/>
  <c r="A133" i="40" l="1"/>
  <c r="B132" i="40" a="1"/>
  <c r="B132" i="40" s="1"/>
  <c r="A132" i="39"/>
  <c r="B131" i="39" a="1"/>
  <c r="B131" i="39" s="1"/>
  <c r="A134" i="40" l="1"/>
  <c r="B133" i="40" a="1"/>
  <c r="B133" i="40" s="1"/>
  <c r="A133" i="39"/>
  <c r="B132" i="39" a="1"/>
  <c r="B132" i="39" s="1"/>
  <c r="A135" i="40" l="1"/>
  <c r="B134" i="40" a="1"/>
  <c r="B134" i="40" s="1"/>
  <c r="A134" i="39"/>
  <c r="B133" i="39" a="1"/>
  <c r="B133" i="39" s="1"/>
  <c r="A136" i="40" l="1"/>
  <c r="B135" i="40" a="1"/>
  <c r="B135" i="40" s="1"/>
  <c r="A135" i="39"/>
  <c r="B134" i="39" a="1"/>
  <c r="B134" i="39" s="1"/>
  <c r="A137" i="40" l="1"/>
  <c r="B136" i="40" a="1"/>
  <c r="B136" i="40" s="1"/>
  <c r="A136" i="39"/>
  <c r="B135" i="39" a="1"/>
  <c r="B135" i="39" s="1"/>
  <c r="A138" i="40" l="1"/>
  <c r="B137" i="40" a="1"/>
  <c r="B137" i="40" s="1"/>
  <c r="A137" i="39"/>
  <c r="B136" i="39" a="1"/>
  <c r="B136" i="39" s="1"/>
  <c r="A139" i="40" l="1"/>
  <c r="B138" i="40" a="1"/>
  <c r="B138" i="40" s="1"/>
  <c r="A138" i="39"/>
  <c r="B137" i="39" a="1"/>
  <c r="B137" i="39" s="1"/>
  <c r="A140" i="40" l="1"/>
  <c r="B139" i="40" a="1"/>
  <c r="B139" i="40" s="1"/>
  <c r="A139" i="39"/>
  <c r="B138" i="39" a="1"/>
  <c r="B138" i="39" s="1"/>
  <c r="A141" i="40" l="1"/>
  <c r="B140" i="40" a="1"/>
  <c r="B140" i="40" s="1"/>
  <c r="A140" i="39"/>
  <c r="B139" i="39" a="1"/>
  <c r="B139" i="39" s="1"/>
  <c r="A142" i="40" l="1"/>
  <c r="B141" i="40" a="1"/>
  <c r="B141" i="40" s="1"/>
  <c r="A141" i="39"/>
  <c r="B140" i="39" a="1"/>
  <c r="B140" i="39" s="1"/>
  <c r="A143" i="40" l="1"/>
  <c r="B142" i="40" a="1"/>
  <c r="B142" i="40" s="1"/>
  <c r="A142" i="39"/>
  <c r="B141" i="39" a="1"/>
  <c r="B141" i="39" s="1"/>
  <c r="A144" i="40" l="1"/>
  <c r="B143" i="40" a="1"/>
  <c r="B143" i="40" s="1"/>
  <c r="A143" i="39"/>
  <c r="B142" i="39" a="1"/>
  <c r="B142" i="39" s="1"/>
  <c r="A145" i="40" l="1"/>
  <c r="B144" i="40" a="1"/>
  <c r="B144" i="40" s="1"/>
  <c r="A144" i="39"/>
  <c r="B143" i="39" a="1"/>
  <c r="B143" i="39" s="1"/>
  <c r="A146" i="40" l="1"/>
  <c r="B145" i="40" a="1"/>
  <c r="B145" i="40" s="1"/>
  <c r="A145" i="39"/>
  <c r="B144" i="39" a="1"/>
  <c r="B144" i="39" s="1"/>
  <c r="A147" i="40" l="1"/>
  <c r="B146" i="40" a="1"/>
  <c r="B146" i="40" s="1"/>
  <c r="A146" i="39"/>
  <c r="B145" i="39" a="1"/>
  <c r="B145" i="39" s="1"/>
  <c r="A148" i="40" l="1"/>
  <c r="B147" i="40" a="1"/>
  <c r="B147" i="40" s="1"/>
  <c r="A147" i="39"/>
  <c r="B146" i="39" a="1"/>
  <c r="B146" i="39" s="1"/>
  <c r="A149" i="40" l="1"/>
  <c r="B148" i="40" a="1"/>
  <c r="B148" i="40" s="1"/>
  <c r="A148" i="39"/>
  <c r="B147" i="39" a="1"/>
  <c r="B147" i="39" s="1"/>
  <c r="A150" i="40" l="1"/>
  <c r="B149" i="40" a="1"/>
  <c r="B149" i="40" s="1"/>
  <c r="A149" i="39"/>
  <c r="B148" i="39" a="1"/>
  <c r="B148" i="39" s="1"/>
  <c r="A151" i="40" l="1"/>
  <c r="B150" i="40" a="1"/>
  <c r="B150" i="40" s="1"/>
  <c r="A150" i="39"/>
  <c r="B149" i="39" a="1"/>
  <c r="B149" i="39" s="1"/>
  <c r="A152" i="40" l="1"/>
  <c r="B151" i="40" a="1"/>
  <c r="B151" i="40" s="1"/>
  <c r="A151" i="39"/>
  <c r="B150" i="39" a="1"/>
  <c r="B150" i="39" s="1"/>
  <c r="A153" i="40" l="1"/>
  <c r="B152" i="40" a="1"/>
  <c r="B152" i="40" s="1"/>
  <c r="A152" i="39"/>
  <c r="B151" i="39" a="1"/>
  <c r="B151" i="39" s="1"/>
  <c r="A154" i="40" l="1"/>
  <c r="B153" i="40" a="1"/>
  <c r="B153" i="40" s="1"/>
  <c r="A153" i="39"/>
  <c r="B152" i="39" a="1"/>
  <c r="B152" i="39" s="1"/>
  <c r="A155" i="40" l="1"/>
  <c r="B154" i="40" a="1"/>
  <c r="B154" i="40" s="1"/>
  <c r="A154" i="39"/>
  <c r="B153" i="39" a="1"/>
  <c r="B153" i="39" s="1"/>
  <c r="A156" i="40" l="1"/>
  <c r="B155" i="40" a="1"/>
  <c r="B155" i="40" s="1"/>
  <c r="A155" i="39"/>
  <c r="B154" i="39" a="1"/>
  <c r="B154" i="39" s="1"/>
  <c r="A157" i="40" l="1"/>
  <c r="B156" i="40" a="1"/>
  <c r="B156" i="40" s="1"/>
  <c r="A156" i="39"/>
  <c r="B155" i="39" a="1"/>
  <c r="B155" i="39" s="1"/>
  <c r="A158" i="40" l="1"/>
  <c r="B157" i="40" a="1"/>
  <c r="B157" i="40" s="1"/>
  <c r="A157" i="39"/>
  <c r="B156" i="39" a="1"/>
  <c r="B156" i="39" s="1"/>
  <c r="A159" i="40" l="1"/>
  <c r="B158" i="40" a="1"/>
  <c r="B158" i="40" s="1"/>
  <c r="A158" i="39"/>
  <c r="B157" i="39" a="1"/>
  <c r="B157" i="39" s="1"/>
  <c r="A160" i="40" l="1"/>
  <c r="B159" i="40" a="1"/>
  <c r="B159" i="40" s="1"/>
  <c r="A159" i="39"/>
  <c r="B158" i="39" a="1"/>
  <c r="B158" i="39" s="1"/>
  <c r="A161" i="40" l="1"/>
  <c r="B160" i="40" a="1"/>
  <c r="B160" i="40" s="1"/>
  <c r="A160" i="39"/>
  <c r="B159" i="39" a="1"/>
  <c r="B159" i="39" s="1"/>
  <c r="A162" i="40" l="1"/>
  <c r="B161" i="40" a="1"/>
  <c r="B161" i="40" s="1"/>
  <c r="A161" i="39"/>
  <c r="B160" i="39" a="1"/>
  <c r="B160" i="39" s="1"/>
  <c r="A163" i="40" l="1"/>
  <c r="B162" i="40" a="1"/>
  <c r="B162" i="40" s="1"/>
  <c r="A162" i="39"/>
  <c r="B161" i="39" a="1"/>
  <c r="B161" i="39" s="1"/>
  <c r="A164" i="40" l="1"/>
  <c r="B163" i="40" a="1"/>
  <c r="B163" i="40" s="1"/>
  <c r="A163" i="39"/>
  <c r="B162" i="39" a="1"/>
  <c r="B162" i="39" s="1"/>
  <c r="A165" i="40" l="1"/>
  <c r="B164" i="40" a="1"/>
  <c r="B164" i="40" s="1"/>
  <c r="A164" i="39"/>
  <c r="B163" i="39" a="1"/>
  <c r="B163" i="39" s="1"/>
  <c r="A166" i="40" l="1"/>
  <c r="B165" i="40" a="1"/>
  <c r="B165" i="40" s="1"/>
  <c r="A165" i="39"/>
  <c r="B164" i="39" a="1"/>
  <c r="B164" i="39" s="1"/>
  <c r="A167" i="40" l="1"/>
  <c r="B166" i="40" a="1"/>
  <c r="B166" i="40" s="1"/>
  <c r="A166" i="39"/>
  <c r="B165" i="39" a="1"/>
  <c r="B165" i="39" s="1"/>
  <c r="A168" i="40" l="1"/>
  <c r="B167" i="40" a="1"/>
  <c r="B167" i="40" s="1"/>
  <c r="A167" i="39"/>
  <c r="B166" i="39" a="1"/>
  <c r="B166" i="39" s="1"/>
  <c r="A169" i="40" l="1"/>
  <c r="B168" i="40" a="1"/>
  <c r="B168" i="40" s="1"/>
  <c r="A168" i="39"/>
  <c r="B167" i="39" a="1"/>
  <c r="B167" i="39" s="1"/>
  <c r="A170" i="40" l="1"/>
  <c r="B169" i="40" a="1"/>
  <c r="B169" i="40" s="1"/>
  <c r="A169" i="39"/>
  <c r="B168" i="39" a="1"/>
  <c r="B168" i="39" s="1"/>
  <c r="A171" i="40" l="1"/>
  <c r="B170" i="40" a="1"/>
  <c r="B170" i="40" s="1"/>
  <c r="A170" i="39"/>
  <c r="B169" i="39" a="1"/>
  <c r="B169" i="39" s="1"/>
  <c r="A172" i="40" l="1"/>
  <c r="B171" i="40" a="1"/>
  <c r="B171" i="40" s="1"/>
  <c r="A171" i="39"/>
  <c r="B170" i="39" a="1"/>
  <c r="B170" i="39" s="1"/>
  <c r="A173" i="40" l="1"/>
  <c r="B172" i="40" a="1"/>
  <c r="B172" i="40" s="1"/>
  <c r="A172" i="39"/>
  <c r="B171" i="39" a="1"/>
  <c r="B171" i="39" s="1"/>
  <c r="A174" i="40" l="1"/>
  <c r="B173" i="40" a="1"/>
  <c r="B173" i="40" s="1"/>
  <c r="A173" i="39"/>
  <c r="B172" i="39" a="1"/>
  <c r="B172" i="39" s="1"/>
  <c r="A175" i="40" l="1"/>
  <c r="B174" i="40" a="1"/>
  <c r="B174" i="40" s="1"/>
  <c r="A174" i="39"/>
  <c r="B173" i="39" a="1"/>
  <c r="B173" i="39" s="1"/>
  <c r="A176" i="40" l="1"/>
  <c r="B175" i="40" a="1"/>
  <c r="B175" i="40" s="1"/>
  <c r="A175" i="39"/>
  <c r="B174" i="39" a="1"/>
  <c r="B174" i="39" s="1"/>
  <c r="A177" i="40" l="1"/>
  <c r="B176" i="40" a="1"/>
  <c r="B176" i="40" s="1"/>
  <c r="A176" i="39"/>
  <c r="B175" i="39" a="1"/>
  <c r="B175" i="39" s="1"/>
  <c r="A178" i="40" l="1"/>
  <c r="B177" i="40" a="1"/>
  <c r="B177" i="40" s="1"/>
  <c r="A177" i="39"/>
  <c r="B176" i="39" a="1"/>
  <c r="B176" i="39" s="1"/>
  <c r="A179" i="40" l="1"/>
  <c r="B178" i="40" a="1"/>
  <c r="B178" i="40" s="1"/>
  <c r="A178" i="39"/>
  <c r="B177" i="39" a="1"/>
  <c r="B177" i="39" s="1"/>
  <c r="A180" i="40" l="1"/>
  <c r="B179" i="40" a="1"/>
  <c r="B179" i="40" s="1"/>
  <c r="A179" i="39"/>
  <c r="B178" i="39" a="1"/>
  <c r="B178" i="39" s="1"/>
  <c r="A181" i="40" l="1"/>
  <c r="B180" i="40" a="1"/>
  <c r="B180" i="40" s="1"/>
  <c r="A180" i="39"/>
  <c r="B179" i="39" a="1"/>
  <c r="B179" i="39" s="1"/>
  <c r="A182" i="40" l="1"/>
  <c r="B181" i="40" a="1"/>
  <c r="B181" i="40" s="1"/>
  <c r="A181" i="39"/>
  <c r="B180" i="39" a="1"/>
  <c r="B180" i="39" s="1"/>
  <c r="A183" i="40" l="1"/>
  <c r="B182" i="40" a="1"/>
  <c r="B182" i="40" s="1"/>
  <c r="A182" i="39"/>
  <c r="B181" i="39" a="1"/>
  <c r="B181" i="39" s="1"/>
  <c r="A184" i="40" l="1"/>
  <c r="B183" i="40" a="1"/>
  <c r="B183" i="40" s="1"/>
  <c r="A183" i="39"/>
  <c r="B182" i="39" a="1"/>
  <c r="B182" i="39" s="1"/>
  <c r="A185" i="40" l="1"/>
  <c r="B184" i="40" a="1"/>
  <c r="B184" i="40" s="1"/>
  <c r="A184" i="39"/>
  <c r="B183" i="39" a="1"/>
  <c r="B183" i="39" s="1"/>
  <c r="A186" i="40" l="1"/>
  <c r="B185" i="40" a="1"/>
  <c r="B185" i="40" s="1"/>
  <c r="A185" i="39"/>
  <c r="B184" i="39" a="1"/>
  <c r="B184" i="39" s="1"/>
  <c r="A187" i="40" l="1"/>
  <c r="B186" i="40" a="1"/>
  <c r="B186" i="40" s="1"/>
  <c r="A186" i="39"/>
  <c r="B185" i="39" a="1"/>
  <c r="B185" i="39" s="1"/>
  <c r="A188" i="40" l="1"/>
  <c r="B187" i="40" a="1"/>
  <c r="B187" i="40" s="1"/>
  <c r="A187" i="39"/>
  <c r="B186" i="39" a="1"/>
  <c r="B186" i="39" s="1"/>
  <c r="A189" i="40" l="1"/>
  <c r="B188" i="40" a="1"/>
  <c r="B188" i="40" s="1"/>
  <c r="A188" i="39"/>
  <c r="B187" i="39" a="1"/>
  <c r="B187" i="39" s="1"/>
  <c r="A190" i="40" l="1"/>
  <c r="B189" i="40" a="1"/>
  <c r="B189" i="40" s="1"/>
  <c r="A189" i="39"/>
  <c r="B188" i="39" a="1"/>
  <c r="B188" i="39" s="1"/>
  <c r="A191" i="40" l="1"/>
  <c r="B190" i="40" a="1"/>
  <c r="B190" i="40" s="1"/>
  <c r="A190" i="39"/>
  <c r="B189" i="39" a="1"/>
  <c r="B189" i="39" s="1"/>
  <c r="A192" i="40" l="1"/>
  <c r="B191" i="40" a="1"/>
  <c r="B191" i="40" s="1"/>
  <c r="A191" i="39"/>
  <c r="B190" i="39" a="1"/>
  <c r="B190" i="39" s="1"/>
  <c r="A193" i="40" l="1"/>
  <c r="B192" i="40" a="1"/>
  <c r="B192" i="40" s="1"/>
  <c r="A192" i="39"/>
  <c r="B191" i="39" a="1"/>
  <c r="B191" i="39" s="1"/>
  <c r="A194" i="40" l="1"/>
  <c r="B193" i="40" a="1"/>
  <c r="B193" i="40" s="1"/>
  <c r="A193" i="39"/>
  <c r="B192" i="39" a="1"/>
  <c r="B192" i="39" s="1"/>
  <c r="A195" i="40" l="1"/>
  <c r="B194" i="40" a="1"/>
  <c r="B194" i="40" s="1"/>
  <c r="A194" i="39"/>
  <c r="B193" i="39" a="1"/>
  <c r="B193" i="39" s="1"/>
  <c r="A196" i="40" l="1"/>
  <c r="B195" i="40" a="1"/>
  <c r="B195" i="40" s="1"/>
  <c r="A195" i="39"/>
  <c r="B194" i="39" a="1"/>
  <c r="B194" i="39" s="1"/>
  <c r="A197" i="40" l="1"/>
  <c r="B196" i="40" a="1"/>
  <c r="B196" i="40" s="1"/>
  <c r="A196" i="39"/>
  <c r="B195" i="39" a="1"/>
  <c r="B195" i="39" s="1"/>
  <c r="A198" i="40" l="1"/>
  <c r="B197" i="40" a="1"/>
  <c r="B197" i="40" s="1"/>
  <c r="A197" i="39"/>
  <c r="B196" i="39" a="1"/>
  <c r="B196" i="39" s="1"/>
  <c r="A199" i="40" l="1"/>
  <c r="B198" i="40" a="1"/>
  <c r="B198" i="40" s="1"/>
  <c r="A198" i="39"/>
  <c r="B197" i="39" a="1"/>
  <c r="B197" i="39" s="1"/>
  <c r="A200" i="40" l="1"/>
  <c r="B199" i="40" a="1"/>
  <c r="B199" i="40" s="1"/>
  <c r="A199" i="39"/>
  <c r="B198" i="39" a="1"/>
  <c r="B198" i="39" s="1"/>
  <c r="A201" i="40" l="1"/>
  <c r="B200" i="40" a="1"/>
  <c r="B200" i="40" s="1"/>
  <c r="A200" i="39"/>
  <c r="B199" i="39" a="1"/>
  <c r="B199" i="39" s="1"/>
  <c r="A202" i="40" l="1"/>
  <c r="B201" i="40" a="1"/>
  <c r="B201" i="40" s="1"/>
  <c r="A201" i="39"/>
  <c r="B200" i="39" a="1"/>
  <c r="B200" i="39" s="1"/>
  <c r="A203" i="40" l="1"/>
  <c r="B202" i="40" a="1"/>
  <c r="B202" i="40" s="1"/>
  <c r="A202" i="39"/>
  <c r="B201" i="39" a="1"/>
  <c r="B201" i="39" s="1"/>
  <c r="A204" i="40" l="1"/>
  <c r="B203" i="40" a="1"/>
  <c r="B203" i="40" s="1"/>
  <c r="A203" i="39"/>
  <c r="B202" i="39" a="1"/>
  <c r="B202" i="39" s="1"/>
  <c r="A205" i="40" l="1"/>
  <c r="B204" i="40" a="1"/>
  <c r="B204" i="40" s="1"/>
  <c r="A204" i="39"/>
  <c r="B203" i="39" a="1"/>
  <c r="B203" i="39" s="1"/>
  <c r="A206" i="40" l="1"/>
  <c r="B205" i="40" a="1"/>
  <c r="B205" i="40" s="1"/>
  <c r="A205" i="39"/>
  <c r="B204" i="39" a="1"/>
  <c r="B204" i="39" s="1"/>
  <c r="A207" i="40" l="1"/>
  <c r="B206" i="40" a="1"/>
  <c r="B206" i="40" s="1"/>
  <c r="A206" i="39"/>
  <c r="B205" i="39" a="1"/>
  <c r="B205" i="39" s="1"/>
  <c r="A208" i="40" l="1"/>
  <c r="B207" i="40" a="1"/>
  <c r="B207" i="40" s="1"/>
  <c r="A207" i="39"/>
  <c r="B206" i="39" a="1"/>
  <c r="B206" i="39" s="1"/>
  <c r="A209" i="40" l="1"/>
  <c r="B208" i="40" a="1"/>
  <c r="B208" i="40" s="1"/>
  <c r="A208" i="39"/>
  <c r="B207" i="39" a="1"/>
  <c r="B207" i="39" s="1"/>
  <c r="A210" i="40" l="1"/>
  <c r="B209" i="40" a="1"/>
  <c r="B209" i="40" s="1"/>
  <c r="A209" i="39"/>
  <c r="B208" i="39" a="1"/>
  <c r="B208" i="39" s="1"/>
  <c r="A211" i="40" l="1"/>
  <c r="B210" i="40" a="1"/>
  <c r="B210" i="40" s="1"/>
  <c r="A210" i="39"/>
  <c r="B209" i="39" a="1"/>
  <c r="B209" i="39" s="1"/>
  <c r="A212" i="40" l="1"/>
  <c r="B211" i="40" a="1"/>
  <c r="B211" i="40" s="1"/>
  <c r="A211" i="39"/>
  <c r="B210" i="39" a="1"/>
  <c r="B210" i="39" s="1"/>
  <c r="A213" i="40" l="1"/>
  <c r="B212" i="40" a="1"/>
  <c r="B212" i="40" s="1"/>
  <c r="A212" i="39"/>
  <c r="B211" i="39" a="1"/>
  <c r="B211" i="39" s="1"/>
  <c r="A214" i="40" l="1"/>
  <c r="B213" i="40" a="1"/>
  <c r="B213" i="40" s="1"/>
  <c r="A213" i="39"/>
  <c r="B212" i="39" a="1"/>
  <c r="B212" i="39" s="1"/>
  <c r="A215" i="40" l="1"/>
  <c r="B214" i="40" a="1"/>
  <c r="B214" i="40" s="1"/>
  <c r="A214" i="39"/>
  <c r="B213" i="39" a="1"/>
  <c r="B213" i="39" s="1"/>
  <c r="A216" i="40" l="1"/>
  <c r="B215" i="40" a="1"/>
  <c r="B215" i="40" s="1"/>
  <c r="A215" i="39"/>
  <c r="B214" i="39" a="1"/>
  <c r="B214" i="39" s="1"/>
  <c r="A217" i="40" l="1"/>
  <c r="B216" i="40" a="1"/>
  <c r="B216" i="40" s="1"/>
  <c r="A216" i="39"/>
  <c r="B215" i="39" a="1"/>
  <c r="B215" i="39" s="1"/>
  <c r="A218" i="40" l="1"/>
  <c r="B217" i="40" a="1"/>
  <c r="B217" i="40" s="1"/>
  <c r="A217" i="39"/>
  <c r="B216" i="39" a="1"/>
  <c r="B216" i="39" s="1"/>
  <c r="A219" i="40" l="1"/>
  <c r="B218" i="40" a="1"/>
  <c r="B218" i="40" s="1"/>
  <c r="A218" i="39"/>
  <c r="B217" i="39" a="1"/>
  <c r="B217" i="39" s="1"/>
  <c r="A220" i="40" l="1"/>
  <c r="B219" i="40" a="1"/>
  <c r="B219" i="40" s="1"/>
  <c r="A219" i="39"/>
  <c r="B218" i="39" a="1"/>
  <c r="B218" i="39" s="1"/>
  <c r="A221" i="40" l="1"/>
  <c r="B220" i="40" a="1"/>
  <c r="B220" i="40" s="1"/>
  <c r="A220" i="39"/>
  <c r="B219" i="39" a="1"/>
  <c r="B219" i="39" s="1"/>
  <c r="A222" i="40" l="1"/>
  <c r="B221" i="40" a="1"/>
  <c r="B221" i="40" s="1"/>
  <c r="A221" i="39"/>
  <c r="B220" i="39" a="1"/>
  <c r="B220" i="39" s="1"/>
  <c r="A223" i="40" l="1"/>
  <c r="B222" i="40" a="1"/>
  <c r="B222" i="40" s="1"/>
  <c r="A222" i="39"/>
  <c r="B221" i="39" a="1"/>
  <c r="B221" i="39" s="1"/>
  <c r="A224" i="40" l="1"/>
  <c r="B223" i="40" a="1"/>
  <c r="B223" i="40" s="1"/>
  <c r="A223" i="39"/>
  <c r="B222" i="39" a="1"/>
  <c r="B222" i="39" s="1"/>
  <c r="A225" i="40" l="1"/>
  <c r="B224" i="40" a="1"/>
  <c r="B224" i="40" s="1"/>
  <c r="A224" i="39"/>
  <c r="B223" i="39" a="1"/>
  <c r="B223" i="39" s="1"/>
  <c r="A226" i="40" l="1"/>
  <c r="B225" i="40" a="1"/>
  <c r="B225" i="40" s="1"/>
  <c r="A225" i="39"/>
  <c r="B224" i="39" a="1"/>
  <c r="B224" i="39" s="1"/>
  <c r="A227" i="40" l="1"/>
  <c r="B226" i="40" a="1"/>
  <c r="B226" i="40" s="1"/>
  <c r="A226" i="39"/>
  <c r="B225" i="39" a="1"/>
  <c r="B225" i="39" s="1"/>
  <c r="A228" i="40" l="1"/>
  <c r="B227" i="40" a="1"/>
  <c r="B227" i="40" s="1"/>
  <c r="A227" i="39"/>
  <c r="B226" i="39" a="1"/>
  <c r="B226" i="39" s="1"/>
  <c r="A229" i="40" l="1"/>
  <c r="B228" i="40" a="1"/>
  <c r="B228" i="40" s="1"/>
  <c r="A228" i="39"/>
  <c r="B227" i="39" a="1"/>
  <c r="B227" i="39" s="1"/>
  <c r="A230" i="40" l="1"/>
  <c r="B229" i="40" a="1"/>
  <c r="B229" i="40" s="1"/>
  <c r="A229" i="39"/>
  <c r="B228" i="39" a="1"/>
  <c r="B228" i="39" s="1"/>
  <c r="A231" i="40" l="1"/>
  <c r="B230" i="40" a="1"/>
  <c r="B230" i="40" s="1"/>
  <c r="A230" i="39"/>
  <c r="B229" i="39" a="1"/>
  <c r="B229" i="39" s="1"/>
  <c r="A232" i="40" l="1"/>
  <c r="B231" i="40" a="1"/>
  <c r="B231" i="40" s="1"/>
  <c r="A231" i="39"/>
  <c r="B230" i="39" a="1"/>
  <c r="B230" i="39" s="1"/>
  <c r="A233" i="40" l="1"/>
  <c r="B232" i="40" a="1"/>
  <c r="B232" i="40" s="1"/>
  <c r="A232" i="39"/>
  <c r="B231" i="39" a="1"/>
  <c r="B231" i="39" s="1"/>
  <c r="A234" i="40" l="1"/>
  <c r="B233" i="40" a="1"/>
  <c r="B233" i="40" s="1"/>
  <c r="A233" i="39"/>
  <c r="B232" i="39" a="1"/>
  <c r="B232" i="39" s="1"/>
  <c r="A235" i="40" l="1"/>
  <c r="B234" i="40" a="1"/>
  <c r="B234" i="40" s="1"/>
  <c r="A234" i="39"/>
  <c r="B233" i="39" a="1"/>
  <c r="B233" i="39" s="1"/>
  <c r="A236" i="40" l="1"/>
  <c r="B235" i="40" a="1"/>
  <c r="B235" i="40" s="1"/>
  <c r="A235" i="39"/>
  <c r="B234" i="39" a="1"/>
  <c r="B234" i="39" s="1"/>
  <c r="A237" i="40" l="1"/>
  <c r="B236" i="40" a="1"/>
  <c r="B236" i="40" s="1"/>
  <c r="A236" i="39"/>
  <c r="B235" i="39" a="1"/>
  <c r="B235" i="39" s="1"/>
  <c r="A238" i="40" l="1"/>
  <c r="B237" i="40" a="1"/>
  <c r="B237" i="40" s="1"/>
  <c r="A237" i="39"/>
  <c r="B236" i="39" a="1"/>
  <c r="B236" i="39" s="1"/>
  <c r="A239" i="40" l="1"/>
  <c r="B238" i="40" a="1"/>
  <c r="B238" i="40" s="1"/>
  <c r="A238" i="39"/>
  <c r="B237" i="39" a="1"/>
  <c r="B237" i="39" s="1"/>
  <c r="A240" i="40" l="1"/>
  <c r="B239" i="40" a="1"/>
  <c r="B239" i="40" s="1"/>
  <c r="A239" i="39"/>
  <c r="B238" i="39" a="1"/>
  <c r="B238" i="39" s="1"/>
  <c r="A241" i="40" l="1"/>
  <c r="B240" i="40" a="1"/>
  <c r="B240" i="40" s="1"/>
  <c r="A240" i="39"/>
  <c r="B239" i="39" a="1"/>
  <c r="B239" i="39" s="1"/>
  <c r="A242" i="40" l="1"/>
  <c r="B241" i="40" a="1"/>
  <c r="B241" i="40" s="1"/>
  <c r="A241" i="39"/>
  <c r="B240" i="39" a="1"/>
  <c r="B240" i="39" s="1"/>
  <c r="A243" i="40" l="1"/>
  <c r="B242" i="40" a="1"/>
  <c r="B242" i="40" s="1"/>
  <c r="A242" i="39"/>
  <c r="B241" i="39" a="1"/>
  <c r="B241" i="39" s="1"/>
  <c r="A244" i="40" l="1"/>
  <c r="B243" i="40" a="1"/>
  <c r="B243" i="40" s="1"/>
  <c r="A243" i="39"/>
  <c r="B242" i="39" a="1"/>
  <c r="B242" i="39" s="1"/>
  <c r="A245" i="40" l="1"/>
  <c r="B244" i="40" a="1"/>
  <c r="B244" i="40" s="1"/>
  <c r="A244" i="39"/>
  <c r="B243" i="39" a="1"/>
  <c r="B243" i="39" s="1"/>
  <c r="A246" i="40" l="1"/>
  <c r="B245" i="40" a="1"/>
  <c r="B245" i="40" s="1"/>
  <c r="A245" i="39"/>
  <c r="B244" i="39" a="1"/>
  <c r="B244" i="39" s="1"/>
  <c r="A247" i="40" l="1"/>
  <c r="B246" i="40" a="1"/>
  <c r="B246" i="40" s="1"/>
  <c r="A246" i="39"/>
  <c r="B245" i="39" a="1"/>
  <c r="B245" i="39" s="1"/>
  <c r="A248" i="40" l="1"/>
  <c r="B247" i="40" a="1"/>
  <c r="B247" i="40" s="1"/>
  <c r="A247" i="39"/>
  <c r="B246" i="39" a="1"/>
  <c r="B246" i="39" s="1"/>
  <c r="A249" i="40" l="1"/>
  <c r="B248" i="40" a="1"/>
  <c r="B248" i="40" s="1"/>
  <c r="A248" i="39"/>
  <c r="B247" i="39" a="1"/>
  <c r="B247" i="39" s="1"/>
  <c r="A250" i="40" l="1"/>
  <c r="B249" i="40" a="1"/>
  <c r="B249" i="40" s="1"/>
  <c r="A249" i="39"/>
  <c r="B248" i="39" a="1"/>
  <c r="B248" i="39" s="1"/>
  <c r="A251" i="40" l="1"/>
  <c r="B250" i="40" a="1"/>
  <c r="B250" i="40" s="1"/>
  <c r="A250" i="39"/>
  <c r="B249" i="39" a="1"/>
  <c r="B249" i="39" s="1"/>
  <c r="A252" i="40" l="1"/>
  <c r="B251" i="40" a="1"/>
  <c r="B251" i="40" s="1"/>
  <c r="A251" i="39"/>
  <c r="B250" i="39" a="1"/>
  <c r="B250" i="39" s="1"/>
  <c r="A253" i="40" l="1"/>
  <c r="B252" i="40" a="1"/>
  <c r="B252" i="40" s="1"/>
  <c r="A252" i="39"/>
  <c r="B251" i="39" a="1"/>
  <c r="B251" i="39" s="1"/>
  <c r="A254" i="40" l="1"/>
  <c r="B253" i="40" a="1"/>
  <c r="B253" i="40" s="1"/>
  <c r="A253" i="39"/>
  <c r="B252" i="39" a="1"/>
  <c r="B252" i="39" s="1"/>
  <c r="A255" i="40" l="1"/>
  <c r="B254" i="40" a="1"/>
  <c r="B254" i="40" s="1"/>
  <c r="A254" i="39"/>
  <c r="B253" i="39" a="1"/>
  <c r="B253" i="39" s="1"/>
  <c r="A256" i="40" l="1"/>
  <c r="B255" i="40" a="1"/>
  <c r="B255" i="40" s="1"/>
  <c r="A255" i="39"/>
  <c r="B254" i="39" a="1"/>
  <c r="B254" i="39" s="1"/>
  <c r="A257" i="40" l="1"/>
  <c r="B256" i="40" a="1"/>
  <c r="B256" i="40" s="1"/>
  <c r="A256" i="39"/>
  <c r="B255" i="39" a="1"/>
  <c r="B255" i="39" s="1"/>
  <c r="A258" i="40" l="1"/>
  <c r="B257" i="40" a="1"/>
  <c r="B257" i="40" s="1"/>
  <c r="A257" i="39"/>
  <c r="B256" i="39" a="1"/>
  <c r="B256" i="39" s="1"/>
  <c r="A259" i="40" l="1"/>
  <c r="B258" i="40" a="1"/>
  <c r="B258" i="40" s="1"/>
  <c r="A258" i="39"/>
  <c r="B257" i="39" a="1"/>
  <c r="B257" i="39" s="1"/>
  <c r="A260" i="40" l="1"/>
  <c r="B259" i="40" a="1"/>
  <c r="B259" i="40" s="1"/>
  <c r="A259" i="39"/>
  <c r="B258" i="39" a="1"/>
  <c r="B258" i="39" s="1"/>
  <c r="A261" i="40" l="1"/>
  <c r="B260" i="40" a="1"/>
  <c r="B260" i="40" s="1"/>
  <c r="A260" i="39"/>
  <c r="B259" i="39" a="1"/>
  <c r="B259" i="39" s="1"/>
  <c r="A262" i="40" l="1"/>
  <c r="B261" i="40" a="1"/>
  <c r="B261" i="40" s="1"/>
  <c r="A261" i="39"/>
  <c r="B260" i="39" a="1"/>
  <c r="B260" i="39" s="1"/>
  <c r="A263" i="40" l="1"/>
  <c r="B262" i="40" a="1"/>
  <c r="B262" i="40" s="1"/>
  <c r="A262" i="39"/>
  <c r="B261" i="39" a="1"/>
  <c r="B261" i="39" s="1"/>
  <c r="A264" i="40" l="1"/>
  <c r="B263" i="40" a="1"/>
  <c r="B263" i="40" s="1"/>
  <c r="A263" i="39"/>
  <c r="B262" i="39" a="1"/>
  <c r="B262" i="39" s="1"/>
  <c r="A265" i="40" l="1"/>
  <c r="B264" i="40" a="1"/>
  <c r="B264" i="40" s="1"/>
  <c r="A264" i="39"/>
  <c r="B263" i="39" a="1"/>
  <c r="B263" i="39" s="1"/>
  <c r="A266" i="40" l="1"/>
  <c r="B265" i="40" a="1"/>
  <c r="B265" i="40" s="1"/>
  <c r="A265" i="39"/>
  <c r="B264" i="39" a="1"/>
  <c r="B264" i="39" s="1"/>
  <c r="A267" i="40" l="1"/>
  <c r="B266" i="40" a="1"/>
  <c r="B266" i="40" s="1"/>
  <c r="A266" i="39"/>
  <c r="B265" i="39" a="1"/>
  <c r="B265" i="39" s="1"/>
  <c r="A268" i="40" l="1"/>
  <c r="B267" i="40" a="1"/>
  <c r="B267" i="40" s="1"/>
  <c r="A267" i="39"/>
  <c r="B266" i="39" a="1"/>
  <c r="B266" i="39" s="1"/>
  <c r="A269" i="40" l="1"/>
  <c r="B268" i="40" a="1"/>
  <c r="B268" i="40" s="1"/>
  <c r="A268" i="39"/>
  <c r="B267" i="39" a="1"/>
  <c r="B267" i="39" s="1"/>
  <c r="A270" i="40" l="1"/>
  <c r="B269" i="40" a="1"/>
  <c r="B269" i="40" s="1"/>
  <c r="A269" i="39"/>
  <c r="B268" i="39" a="1"/>
  <c r="B268" i="39" s="1"/>
  <c r="A271" i="40" l="1"/>
  <c r="B270" i="40" a="1"/>
  <c r="B270" i="40" s="1"/>
  <c r="A270" i="39"/>
  <c r="B269" i="39" a="1"/>
  <c r="B269" i="39" s="1"/>
  <c r="A272" i="40" l="1"/>
  <c r="B271" i="40" a="1"/>
  <c r="B271" i="40" s="1"/>
  <c r="A271" i="39"/>
  <c r="B270" i="39" a="1"/>
  <c r="B270" i="39" s="1"/>
  <c r="A273" i="40" l="1"/>
  <c r="B272" i="40" a="1"/>
  <c r="B272" i="40" s="1"/>
  <c r="A272" i="39"/>
  <c r="B271" i="39" a="1"/>
  <c r="B271" i="39" s="1"/>
  <c r="A274" i="40" l="1"/>
  <c r="B273" i="40" a="1"/>
  <c r="B273" i="40" s="1"/>
  <c r="A273" i="39"/>
  <c r="B272" i="39" a="1"/>
  <c r="B272" i="39" s="1"/>
  <c r="A275" i="40" l="1"/>
  <c r="B274" i="40" a="1"/>
  <c r="B274" i="40" s="1"/>
  <c r="A274" i="39"/>
  <c r="B273" i="39" a="1"/>
  <c r="B273" i="39" s="1"/>
  <c r="A276" i="40" l="1"/>
  <c r="B275" i="40" a="1"/>
  <c r="B275" i="40" s="1"/>
  <c r="A275" i="39"/>
  <c r="B274" i="39" a="1"/>
  <c r="B274" i="39" s="1"/>
  <c r="A277" i="40" l="1"/>
  <c r="B276" i="40" a="1"/>
  <c r="B276" i="40" s="1"/>
  <c r="A276" i="39"/>
  <c r="B275" i="39" a="1"/>
  <c r="B275" i="39" s="1"/>
  <c r="A278" i="40" l="1"/>
  <c r="B277" i="40" a="1"/>
  <c r="B277" i="40" s="1"/>
  <c r="A277" i="39"/>
  <c r="B276" i="39" a="1"/>
  <c r="B276" i="39" s="1"/>
  <c r="A279" i="40" l="1"/>
  <c r="B278" i="40" a="1"/>
  <c r="B278" i="40" s="1"/>
  <c r="A278" i="39"/>
  <c r="B277" i="39" a="1"/>
  <c r="B277" i="39" s="1"/>
  <c r="A280" i="40" l="1"/>
  <c r="B279" i="40" a="1"/>
  <c r="B279" i="40" s="1"/>
  <c r="A279" i="39"/>
  <c r="B278" i="39" a="1"/>
  <c r="B278" i="39" s="1"/>
  <c r="A281" i="40" l="1"/>
  <c r="B280" i="40" a="1"/>
  <c r="B280" i="40" s="1"/>
  <c r="A280" i="39"/>
  <c r="B279" i="39" a="1"/>
  <c r="B279" i="39" s="1"/>
  <c r="A282" i="40" l="1"/>
  <c r="B281" i="40" a="1"/>
  <c r="B281" i="40" s="1"/>
  <c r="A281" i="39"/>
  <c r="B280" i="39" a="1"/>
  <c r="B280" i="39" s="1"/>
  <c r="A283" i="40" l="1"/>
  <c r="B282" i="40" a="1"/>
  <c r="B282" i="40" s="1"/>
  <c r="A282" i="39"/>
  <c r="B281" i="39" a="1"/>
  <c r="B281" i="39" s="1"/>
  <c r="A284" i="40" l="1"/>
  <c r="B283" i="40" a="1"/>
  <c r="B283" i="40" s="1"/>
  <c r="A283" i="39"/>
  <c r="B282" i="39" a="1"/>
  <c r="B282" i="39" s="1"/>
  <c r="A285" i="40" l="1"/>
  <c r="B284" i="40" a="1"/>
  <c r="B284" i="40" s="1"/>
  <c r="A284" i="39"/>
  <c r="B283" i="39" a="1"/>
  <c r="B283" i="39" s="1"/>
  <c r="A286" i="40" l="1"/>
  <c r="B285" i="40" a="1"/>
  <c r="B285" i="40" s="1"/>
  <c r="A285" i="39"/>
  <c r="B284" i="39" a="1"/>
  <c r="B284" i="39" s="1"/>
  <c r="A287" i="40" l="1"/>
  <c r="B286" i="40" a="1"/>
  <c r="B286" i="40" s="1"/>
  <c r="A286" i="39"/>
  <c r="B285" i="39" a="1"/>
  <c r="B285" i="39" s="1"/>
  <c r="A288" i="40" l="1"/>
  <c r="B287" i="40" a="1"/>
  <c r="B287" i="40" s="1"/>
  <c r="A287" i="39"/>
  <c r="B286" i="39" a="1"/>
  <c r="B286" i="39" s="1"/>
  <c r="A289" i="40" l="1"/>
  <c r="B288" i="40" a="1"/>
  <c r="B288" i="40" s="1"/>
  <c r="A288" i="39"/>
  <c r="B287" i="39" a="1"/>
  <c r="B287" i="39" s="1"/>
  <c r="A290" i="40" l="1"/>
  <c r="B289" i="40" a="1"/>
  <c r="B289" i="40" s="1"/>
  <c r="A289" i="39"/>
  <c r="B288" i="39" a="1"/>
  <c r="B288" i="39" s="1"/>
  <c r="A291" i="40" l="1"/>
  <c r="B290" i="40" a="1"/>
  <c r="B290" i="40" s="1"/>
  <c r="A290" i="39"/>
  <c r="B289" i="39" a="1"/>
  <c r="B289" i="39" s="1"/>
  <c r="A292" i="40" l="1"/>
  <c r="B291" i="40" a="1"/>
  <c r="B291" i="40" s="1"/>
  <c r="A291" i="39"/>
  <c r="B290" i="39" a="1"/>
  <c r="B290" i="39" s="1"/>
  <c r="A293" i="40" l="1"/>
  <c r="B292" i="40" a="1"/>
  <c r="B292" i="40" s="1"/>
  <c r="A292" i="39"/>
  <c r="B291" i="39" a="1"/>
  <c r="B291" i="39" s="1"/>
  <c r="A294" i="40" l="1"/>
  <c r="B293" i="40" a="1"/>
  <c r="B293" i="40" s="1"/>
  <c r="A293" i="39"/>
  <c r="B292" i="39" a="1"/>
  <c r="B292" i="39" s="1"/>
  <c r="A295" i="40" l="1"/>
  <c r="B294" i="40" a="1"/>
  <c r="B294" i="40" s="1"/>
  <c r="A294" i="39"/>
  <c r="B293" i="39" a="1"/>
  <c r="B293" i="39" s="1"/>
  <c r="A296" i="40" l="1"/>
  <c r="B295" i="40" a="1"/>
  <c r="B295" i="40" s="1"/>
  <c r="A295" i="39"/>
  <c r="B294" i="39" a="1"/>
  <c r="B294" i="39" s="1"/>
  <c r="A297" i="40" l="1"/>
  <c r="B296" i="40" a="1"/>
  <c r="B296" i="40" s="1"/>
  <c r="A296" i="39"/>
  <c r="B295" i="39" a="1"/>
  <c r="B295" i="39" s="1"/>
  <c r="A298" i="40" l="1"/>
  <c r="B297" i="40" a="1"/>
  <c r="B297" i="40" s="1"/>
  <c r="A297" i="39"/>
  <c r="B296" i="39" a="1"/>
  <c r="B296" i="39" s="1"/>
  <c r="A299" i="40" l="1"/>
  <c r="B298" i="40" a="1"/>
  <c r="B298" i="40" s="1"/>
  <c r="A298" i="39"/>
  <c r="B297" i="39" a="1"/>
  <c r="B297" i="39" s="1"/>
  <c r="A300" i="40" l="1"/>
  <c r="B299" i="40" a="1"/>
  <c r="B299" i="40" s="1"/>
  <c r="A299" i="39"/>
  <c r="B298" i="39" a="1"/>
  <c r="B298" i="39" s="1"/>
  <c r="A301" i="40" l="1"/>
  <c r="B300" i="40" a="1"/>
  <c r="B300" i="40" s="1"/>
  <c r="A300" i="39"/>
  <c r="B299" i="39" a="1"/>
  <c r="B299" i="39" s="1"/>
  <c r="A302" i="40" l="1"/>
  <c r="B301" i="40" a="1"/>
  <c r="B301" i="40" s="1"/>
  <c r="A301" i="39"/>
  <c r="B300" i="39" a="1"/>
  <c r="B300" i="39" s="1"/>
  <c r="A303" i="40" l="1"/>
  <c r="B302" i="40" a="1"/>
  <c r="B302" i="40" s="1"/>
  <c r="A302" i="39"/>
  <c r="B301" i="39" a="1"/>
  <c r="B301" i="39" s="1"/>
  <c r="A304" i="40" l="1"/>
  <c r="B303" i="40" a="1"/>
  <c r="B303" i="40" s="1"/>
  <c r="A303" i="39"/>
  <c r="B302" i="39" a="1"/>
  <c r="B302" i="39" s="1"/>
  <c r="A305" i="40" l="1"/>
  <c r="B304" i="40" a="1"/>
  <c r="B304" i="40" s="1"/>
  <c r="A304" i="39"/>
  <c r="B303" i="39" a="1"/>
  <c r="B303" i="39" s="1"/>
  <c r="A306" i="40" l="1"/>
  <c r="B305" i="40" a="1"/>
  <c r="B305" i="40" s="1"/>
  <c r="A305" i="39"/>
  <c r="B304" i="39" a="1"/>
  <c r="B304" i="39" s="1"/>
  <c r="A307" i="40" l="1"/>
  <c r="B306" i="40" a="1"/>
  <c r="B306" i="40" s="1"/>
  <c r="A306" i="39"/>
  <c r="B305" i="39" a="1"/>
  <c r="B305" i="39" s="1"/>
  <c r="A308" i="40" l="1"/>
  <c r="B307" i="40" a="1"/>
  <c r="B307" i="40" s="1"/>
  <c r="A307" i="39"/>
  <c r="B306" i="39" a="1"/>
  <c r="B306" i="39" s="1"/>
  <c r="A309" i="40" l="1"/>
  <c r="B308" i="40" a="1"/>
  <c r="B308" i="40" s="1"/>
  <c r="A308" i="39"/>
  <c r="B307" i="39" a="1"/>
  <c r="B307" i="39" s="1"/>
  <c r="A310" i="40" l="1"/>
  <c r="B309" i="40" a="1"/>
  <c r="B309" i="40" s="1"/>
  <c r="A309" i="39"/>
  <c r="B308" i="39" a="1"/>
  <c r="B308" i="39" s="1"/>
  <c r="A311" i="40" l="1"/>
  <c r="B310" i="40" a="1"/>
  <c r="B310" i="40" s="1"/>
  <c r="A310" i="39"/>
  <c r="B309" i="39" a="1"/>
  <c r="B309" i="39" s="1"/>
  <c r="A312" i="40" l="1"/>
  <c r="B311" i="40" a="1"/>
  <c r="B311" i="40" s="1"/>
  <c r="A311" i="39"/>
  <c r="B310" i="39" a="1"/>
  <c r="B310" i="39" s="1"/>
  <c r="A313" i="40" l="1"/>
  <c r="B312" i="40" a="1"/>
  <c r="B312" i="40" s="1"/>
  <c r="A312" i="39"/>
  <c r="B311" i="39" a="1"/>
  <c r="B311" i="39" s="1"/>
  <c r="A314" i="40" l="1"/>
  <c r="B313" i="40" a="1"/>
  <c r="B313" i="40" s="1"/>
  <c r="A313" i="39"/>
  <c r="B312" i="39" a="1"/>
  <c r="B312" i="39" s="1"/>
  <c r="A315" i="40" l="1"/>
  <c r="B314" i="40" a="1"/>
  <c r="B314" i="40" s="1"/>
  <c r="A314" i="39"/>
  <c r="B313" i="39" a="1"/>
  <c r="B313" i="39" s="1"/>
  <c r="A316" i="40" l="1"/>
  <c r="B315" i="40" a="1"/>
  <c r="B315" i="40" s="1"/>
  <c r="A315" i="39"/>
  <c r="B314" i="39" a="1"/>
  <c r="B314" i="39" s="1"/>
  <c r="A317" i="40" l="1"/>
  <c r="B316" i="40" a="1"/>
  <c r="B316" i="40" s="1"/>
  <c r="A316" i="39"/>
  <c r="B315" i="39" a="1"/>
  <c r="B315" i="39" s="1"/>
  <c r="A318" i="40" l="1"/>
  <c r="B317" i="40" a="1"/>
  <c r="B317" i="40" s="1"/>
  <c r="A317" i="39"/>
  <c r="B316" i="39" a="1"/>
  <c r="B316" i="39" s="1"/>
  <c r="A319" i="40" l="1"/>
  <c r="B318" i="40" a="1"/>
  <c r="B318" i="40" s="1"/>
  <c r="A318" i="39"/>
  <c r="B317" i="39" a="1"/>
  <c r="B317" i="39" s="1"/>
  <c r="A320" i="40" l="1"/>
  <c r="B319" i="40" a="1"/>
  <c r="B319" i="40" s="1"/>
  <c r="A319" i="39"/>
  <c r="B318" i="39" a="1"/>
  <c r="B318" i="39" s="1"/>
  <c r="A321" i="40" l="1"/>
  <c r="B320" i="40" a="1"/>
  <c r="B320" i="40" s="1"/>
  <c r="A320" i="39"/>
  <c r="B319" i="39" a="1"/>
  <c r="B319" i="39" s="1"/>
  <c r="A322" i="40" l="1"/>
  <c r="B321" i="40" a="1"/>
  <c r="B321" i="40" s="1"/>
  <c r="A321" i="39"/>
  <c r="B320" i="39" a="1"/>
  <c r="B320" i="39" s="1"/>
  <c r="A323" i="40" l="1"/>
  <c r="B322" i="40" a="1"/>
  <c r="B322" i="40" s="1"/>
  <c r="A322" i="39"/>
  <c r="B321" i="39" a="1"/>
  <c r="B321" i="39" s="1"/>
  <c r="A324" i="40" l="1"/>
  <c r="B323" i="40" a="1"/>
  <c r="B323" i="40" s="1"/>
  <c r="A323" i="39"/>
  <c r="B322" i="39" a="1"/>
  <c r="B322" i="39" s="1"/>
  <c r="A325" i="40" l="1"/>
  <c r="B324" i="40" a="1"/>
  <c r="B324" i="40" s="1"/>
  <c r="A324" i="39"/>
  <c r="B323" i="39" a="1"/>
  <c r="B323" i="39" s="1"/>
  <c r="A326" i="40" l="1"/>
  <c r="B325" i="40" a="1"/>
  <c r="B325" i="40" s="1"/>
  <c r="A325" i="39"/>
  <c r="B324" i="39" a="1"/>
  <c r="B324" i="39" s="1"/>
  <c r="A327" i="40" l="1"/>
  <c r="B326" i="40" a="1"/>
  <c r="B326" i="40" s="1"/>
  <c r="A326" i="39"/>
  <c r="B325" i="39" a="1"/>
  <c r="B325" i="39" s="1"/>
  <c r="A328" i="40" l="1"/>
  <c r="B327" i="40" a="1"/>
  <c r="B327" i="40" s="1"/>
  <c r="A327" i="39"/>
  <c r="B326" i="39" a="1"/>
  <c r="B326" i="39" s="1"/>
  <c r="A329" i="40" l="1"/>
  <c r="B328" i="40" a="1"/>
  <c r="B328" i="40" s="1"/>
  <c r="A328" i="39"/>
  <c r="B327" i="39" a="1"/>
  <c r="B327" i="39" s="1"/>
  <c r="A330" i="40" l="1"/>
  <c r="B329" i="40" a="1"/>
  <c r="B329" i="40" s="1"/>
  <c r="A329" i="39"/>
  <c r="B328" i="39" a="1"/>
  <c r="B328" i="39" s="1"/>
  <c r="A331" i="40" l="1"/>
  <c r="B330" i="40" a="1"/>
  <c r="B330" i="40" s="1"/>
  <c r="A330" i="39"/>
  <c r="B329" i="39" a="1"/>
  <c r="B329" i="39" s="1"/>
  <c r="A332" i="40" l="1"/>
  <c r="B331" i="40" a="1"/>
  <c r="B331" i="40" s="1"/>
  <c r="A331" i="39"/>
  <c r="B330" i="39" a="1"/>
  <c r="B330" i="39" s="1"/>
  <c r="A333" i="40" l="1"/>
  <c r="B332" i="40" a="1"/>
  <c r="B332" i="40" s="1"/>
  <c r="A332" i="39"/>
  <c r="B331" i="39" a="1"/>
  <c r="B331" i="39" s="1"/>
  <c r="A334" i="40" l="1"/>
  <c r="B333" i="40" a="1"/>
  <c r="B333" i="40" s="1"/>
  <c r="A333" i="39"/>
  <c r="B332" i="39" a="1"/>
  <c r="B332" i="39" s="1"/>
  <c r="A335" i="40" l="1"/>
  <c r="B334" i="40" a="1"/>
  <c r="B334" i="40" s="1"/>
  <c r="A334" i="39"/>
  <c r="B333" i="39" a="1"/>
  <c r="B333" i="39" s="1"/>
  <c r="A336" i="40" l="1"/>
  <c r="B335" i="40" a="1"/>
  <c r="B335" i="40" s="1"/>
  <c r="A335" i="39"/>
  <c r="B334" i="39" a="1"/>
  <c r="B334" i="39" s="1"/>
  <c r="A337" i="40" l="1"/>
  <c r="B336" i="40" a="1"/>
  <c r="B336" i="40" s="1"/>
  <c r="A336" i="39"/>
  <c r="B335" i="39" a="1"/>
  <c r="B335" i="39" s="1"/>
  <c r="A338" i="40" l="1"/>
  <c r="B337" i="40" a="1"/>
  <c r="B337" i="40" s="1"/>
  <c r="A337" i="39"/>
  <c r="B336" i="39" a="1"/>
  <c r="B336" i="39" s="1"/>
  <c r="A339" i="40" l="1"/>
  <c r="B338" i="40" a="1"/>
  <c r="B338" i="40" s="1"/>
  <c r="A338" i="39"/>
  <c r="B337" i="39" a="1"/>
  <c r="B337" i="39" s="1"/>
  <c r="A340" i="40" l="1"/>
  <c r="B339" i="40" a="1"/>
  <c r="B339" i="40" s="1"/>
  <c r="A339" i="39"/>
  <c r="B338" i="39" a="1"/>
  <c r="B338" i="39" s="1"/>
  <c r="A341" i="40" l="1"/>
  <c r="B340" i="40" a="1"/>
  <c r="B340" i="40" s="1"/>
  <c r="A340" i="39"/>
  <c r="B339" i="39" a="1"/>
  <c r="B339" i="39" s="1"/>
  <c r="A342" i="40" l="1"/>
  <c r="B341" i="40" a="1"/>
  <c r="B341" i="40" s="1"/>
  <c r="A341" i="39"/>
  <c r="B340" i="39" a="1"/>
  <c r="B340" i="39" s="1"/>
  <c r="A343" i="40" l="1"/>
  <c r="B342" i="40" a="1"/>
  <c r="B342" i="40" s="1"/>
  <c r="A342" i="39"/>
  <c r="B341" i="39" a="1"/>
  <c r="B341" i="39" s="1"/>
  <c r="A344" i="40" l="1"/>
  <c r="B343" i="40" a="1"/>
  <c r="B343" i="40" s="1"/>
  <c r="A343" i="39"/>
  <c r="B342" i="39" a="1"/>
  <c r="B342" i="39" s="1"/>
  <c r="A345" i="40" l="1"/>
  <c r="B344" i="40" a="1"/>
  <c r="B344" i="40" s="1"/>
  <c r="A344" i="39"/>
  <c r="B343" i="39" a="1"/>
  <c r="B343" i="39" s="1"/>
  <c r="A346" i="40" l="1"/>
  <c r="B345" i="40" a="1"/>
  <c r="B345" i="40" s="1"/>
  <c r="A345" i="39"/>
  <c r="B344" i="39" a="1"/>
  <c r="B344" i="39" s="1"/>
  <c r="A347" i="40" l="1"/>
  <c r="B346" i="40" a="1"/>
  <c r="B346" i="40" s="1"/>
  <c r="A346" i="39"/>
  <c r="B345" i="39" a="1"/>
  <c r="B345" i="39" s="1"/>
  <c r="A348" i="40" l="1"/>
  <c r="B347" i="40" a="1"/>
  <c r="B347" i="40" s="1"/>
  <c r="A347" i="39"/>
  <c r="B346" i="39" a="1"/>
  <c r="B346" i="39" s="1"/>
  <c r="A349" i="40" l="1"/>
  <c r="B348" i="40" a="1"/>
  <c r="B348" i="40" s="1"/>
  <c r="A348" i="39"/>
  <c r="B347" i="39" a="1"/>
  <c r="B347" i="39" s="1"/>
  <c r="A350" i="40" l="1"/>
  <c r="B349" i="40" a="1"/>
  <c r="B349" i="40" s="1"/>
  <c r="A349" i="39"/>
  <c r="B348" i="39" a="1"/>
  <c r="B348" i="39" s="1"/>
  <c r="A351" i="40" l="1"/>
  <c r="B350" i="40" a="1"/>
  <c r="B350" i="40" s="1"/>
  <c r="A350" i="39"/>
  <c r="B349" i="39" a="1"/>
  <c r="B349" i="39" s="1"/>
  <c r="A352" i="40" l="1"/>
  <c r="B351" i="40" a="1"/>
  <c r="B351" i="40" s="1"/>
  <c r="A351" i="39"/>
  <c r="B350" i="39" a="1"/>
  <c r="B350" i="39" s="1"/>
  <c r="A353" i="40" l="1"/>
  <c r="B352" i="40" a="1"/>
  <c r="B352" i="40" s="1"/>
  <c r="A352" i="39"/>
  <c r="B351" i="39" a="1"/>
  <c r="B351" i="39" s="1"/>
  <c r="A354" i="40" l="1"/>
  <c r="B353" i="40" a="1"/>
  <c r="B353" i="40" s="1"/>
  <c r="A353" i="39"/>
  <c r="B352" i="39" a="1"/>
  <c r="B352" i="39" s="1"/>
  <c r="A355" i="40" l="1"/>
  <c r="B354" i="40" a="1"/>
  <c r="B354" i="40" s="1"/>
  <c r="A354" i="39"/>
  <c r="B353" i="39" a="1"/>
  <c r="B353" i="39" s="1"/>
  <c r="A356" i="40" l="1"/>
  <c r="B355" i="40" a="1"/>
  <c r="B355" i="40" s="1"/>
  <c r="A355" i="39"/>
  <c r="B354" i="39" a="1"/>
  <c r="B354" i="39" s="1"/>
  <c r="A357" i="40" l="1"/>
  <c r="B356" i="40" a="1"/>
  <c r="B356" i="40" s="1"/>
  <c r="A356" i="39"/>
  <c r="B355" i="39" a="1"/>
  <c r="B355" i="39" s="1"/>
  <c r="A358" i="40" l="1"/>
  <c r="B357" i="40" a="1"/>
  <c r="B357" i="40" s="1"/>
  <c r="A357" i="39"/>
  <c r="B356" i="39" a="1"/>
  <c r="B356" i="39" s="1"/>
  <c r="A359" i="40" l="1"/>
  <c r="B358" i="40" a="1"/>
  <c r="B358" i="40" s="1"/>
  <c r="A358" i="39"/>
  <c r="B357" i="39" a="1"/>
  <c r="B357" i="39" s="1"/>
  <c r="A360" i="40" l="1"/>
  <c r="B359" i="40" a="1"/>
  <c r="B359" i="40" s="1"/>
  <c r="A359" i="39"/>
  <c r="B358" i="39" a="1"/>
  <c r="B358" i="39" s="1"/>
  <c r="A361" i="40" l="1"/>
  <c r="B360" i="40" a="1"/>
  <c r="B360" i="40" s="1"/>
  <c r="A360" i="39"/>
  <c r="B359" i="39" a="1"/>
  <c r="B359" i="39" s="1"/>
  <c r="A362" i="40" l="1"/>
  <c r="B361" i="40" a="1"/>
  <c r="B361" i="40" s="1"/>
  <c r="A361" i="39"/>
  <c r="B360" i="39" a="1"/>
  <c r="B360" i="39" s="1"/>
  <c r="A363" i="40" l="1"/>
  <c r="B362" i="40" a="1"/>
  <c r="B362" i="40" s="1"/>
  <c r="A362" i="39"/>
  <c r="B361" i="39" a="1"/>
  <c r="B361" i="39" s="1"/>
  <c r="A364" i="40" l="1"/>
  <c r="B363" i="40" a="1"/>
  <c r="B363" i="40" s="1"/>
  <c r="A363" i="39"/>
  <c r="B362" i="39" a="1"/>
  <c r="B362" i="39" s="1"/>
  <c r="A365" i="40" l="1"/>
  <c r="B364" i="40" a="1"/>
  <c r="B364" i="40" s="1"/>
  <c r="A364" i="39"/>
  <c r="B363" i="39" a="1"/>
  <c r="B363" i="39" s="1"/>
  <c r="A366" i="40" l="1"/>
  <c r="B365" i="40" a="1"/>
  <c r="B365" i="40" s="1"/>
  <c r="A365" i="39"/>
  <c r="B364" i="39" a="1"/>
  <c r="B364" i="39" s="1"/>
  <c r="A367" i="40" l="1"/>
  <c r="B366" i="40" a="1"/>
  <c r="B366" i="40" s="1"/>
  <c r="A366" i="39"/>
  <c r="B365" i="39" a="1"/>
  <c r="B365" i="39" s="1"/>
  <c r="A368" i="40" l="1"/>
  <c r="B367" i="40" a="1"/>
  <c r="B367" i="40" s="1"/>
  <c r="A367" i="39"/>
  <c r="B366" i="39" a="1"/>
  <c r="B366" i="39" s="1"/>
  <c r="A369" i="40" l="1"/>
  <c r="B368" i="40" a="1"/>
  <c r="B368" i="40" s="1"/>
  <c r="A368" i="39"/>
  <c r="B367" i="39" a="1"/>
  <c r="B367" i="39" s="1"/>
  <c r="A370" i="40" l="1"/>
  <c r="B369" i="40" a="1"/>
  <c r="B369" i="40" s="1"/>
  <c r="A369" i="39"/>
  <c r="B368" i="39" a="1"/>
  <c r="B368" i="39" s="1"/>
  <c r="A371" i="40" l="1"/>
  <c r="B370" i="40" a="1"/>
  <c r="B370" i="40" s="1"/>
  <c r="A370" i="39"/>
  <c r="B369" i="39" a="1"/>
  <c r="B369" i="39" s="1"/>
  <c r="A372" i="40" l="1"/>
  <c r="B371" i="40" a="1"/>
  <c r="B371" i="40" s="1"/>
  <c r="A371" i="39"/>
  <c r="B370" i="39" a="1"/>
  <c r="B370" i="39" s="1"/>
  <c r="A373" i="40" l="1"/>
  <c r="B372" i="40" a="1"/>
  <c r="B372" i="40" s="1"/>
  <c r="A372" i="39"/>
  <c r="B371" i="39" a="1"/>
  <c r="B371" i="39" s="1"/>
  <c r="A374" i="40" l="1"/>
  <c r="B373" i="40" a="1"/>
  <c r="B373" i="40" s="1"/>
  <c r="A373" i="39"/>
  <c r="B372" i="39" a="1"/>
  <c r="B372" i="39" s="1"/>
  <c r="A375" i="40" l="1"/>
  <c r="B374" i="40" a="1"/>
  <c r="B374" i="40" s="1"/>
  <c r="A374" i="39"/>
  <c r="B373" i="39" a="1"/>
  <c r="B373" i="39" s="1"/>
  <c r="A376" i="40" l="1"/>
  <c r="B375" i="40" a="1"/>
  <c r="B375" i="40" s="1"/>
  <c r="A375" i="39"/>
  <c r="B374" i="39" a="1"/>
  <c r="B374" i="39" s="1"/>
  <c r="A377" i="40" l="1"/>
  <c r="B376" i="40" a="1"/>
  <c r="B376" i="40" s="1"/>
  <c r="A376" i="39"/>
  <c r="B375" i="39" a="1"/>
  <c r="B375" i="39" s="1"/>
  <c r="A378" i="40" l="1"/>
  <c r="B377" i="40" a="1"/>
  <c r="B377" i="40" s="1"/>
  <c r="A377" i="39"/>
  <c r="B376" i="39" a="1"/>
  <c r="B376" i="39" s="1"/>
  <c r="A379" i="40" l="1"/>
  <c r="B378" i="40" a="1"/>
  <c r="B378" i="40" s="1"/>
  <c r="A378" i="39"/>
  <c r="B377" i="39" a="1"/>
  <c r="B377" i="39" s="1"/>
  <c r="A380" i="40" l="1"/>
  <c r="B379" i="40" a="1"/>
  <c r="B379" i="40" s="1"/>
  <c r="A379" i="39"/>
  <c r="B378" i="39" a="1"/>
  <c r="B378" i="39" s="1"/>
  <c r="A381" i="40" l="1"/>
  <c r="B380" i="40" a="1"/>
  <c r="B380" i="40" s="1"/>
  <c r="A380" i="39"/>
  <c r="B379" i="39" a="1"/>
  <c r="B379" i="39" s="1"/>
  <c r="A382" i="40" l="1"/>
  <c r="B381" i="40" a="1"/>
  <c r="B381" i="40" s="1"/>
  <c r="A381" i="39"/>
  <c r="B380" i="39" a="1"/>
  <c r="B380" i="39" s="1"/>
  <c r="A383" i="40" l="1"/>
  <c r="B382" i="40" a="1"/>
  <c r="B382" i="40" s="1"/>
  <c r="A382" i="39"/>
  <c r="B381" i="39" a="1"/>
  <c r="B381" i="39" s="1"/>
  <c r="A384" i="40" l="1"/>
  <c r="B383" i="40" a="1"/>
  <c r="B383" i="40" s="1"/>
  <c r="A383" i="39"/>
  <c r="B382" i="39" a="1"/>
  <c r="B382" i="39" s="1"/>
  <c r="A385" i="40" l="1"/>
  <c r="B384" i="40" a="1"/>
  <c r="B384" i="40" s="1"/>
  <c r="A384" i="39"/>
  <c r="B383" i="39" a="1"/>
  <c r="B383" i="39" s="1"/>
  <c r="A386" i="40" l="1"/>
  <c r="B385" i="40" a="1"/>
  <c r="B385" i="40" s="1"/>
  <c r="A385" i="39"/>
  <c r="B384" i="39" a="1"/>
  <c r="B384" i="39" s="1"/>
  <c r="A387" i="40" l="1"/>
  <c r="B386" i="40" a="1"/>
  <c r="B386" i="40" s="1"/>
  <c r="A386" i="39"/>
  <c r="B385" i="39" a="1"/>
  <c r="B385" i="39" s="1"/>
  <c r="A388" i="40" l="1"/>
  <c r="B387" i="40" a="1"/>
  <c r="B387" i="40" s="1"/>
  <c r="A387" i="39"/>
  <c r="B386" i="39" a="1"/>
  <c r="B386" i="39" s="1"/>
  <c r="A389" i="40" l="1"/>
  <c r="B388" i="40" a="1"/>
  <c r="B388" i="40" s="1"/>
  <c r="A388" i="39"/>
  <c r="B387" i="39" a="1"/>
  <c r="B387" i="39" s="1"/>
  <c r="A390" i="40" l="1"/>
  <c r="B389" i="40" a="1"/>
  <c r="B389" i="40" s="1"/>
  <c r="A389" i="39"/>
  <c r="B388" i="39" a="1"/>
  <c r="B388" i="39" s="1"/>
  <c r="A391" i="40" l="1"/>
  <c r="B390" i="40" a="1"/>
  <c r="B390" i="40" s="1"/>
  <c r="A390" i="39"/>
  <c r="B389" i="39" a="1"/>
  <c r="B389" i="39" s="1"/>
  <c r="A392" i="40" l="1"/>
  <c r="B391" i="40" a="1"/>
  <c r="B391" i="40" s="1"/>
  <c r="A391" i="39"/>
  <c r="B390" i="39" a="1"/>
  <c r="B390" i="39" s="1"/>
  <c r="A393" i="40" l="1"/>
  <c r="B392" i="40" a="1"/>
  <c r="B392" i="40" s="1"/>
  <c r="A392" i="39"/>
  <c r="B391" i="39" a="1"/>
  <c r="B391" i="39" s="1"/>
  <c r="A394" i="40" l="1"/>
  <c r="B393" i="40" a="1"/>
  <c r="B393" i="40" s="1"/>
  <c r="A393" i="39"/>
  <c r="B392" i="39" a="1"/>
  <c r="B392" i="39" s="1"/>
  <c r="A395" i="40" l="1"/>
  <c r="B394" i="40" a="1"/>
  <c r="B394" i="40" s="1"/>
  <c r="A394" i="39"/>
  <c r="B393" i="39" a="1"/>
  <c r="B393" i="39" s="1"/>
  <c r="A396" i="40" l="1"/>
  <c r="B395" i="40" a="1"/>
  <c r="B395" i="40" s="1"/>
  <c r="A395" i="39"/>
  <c r="B394" i="39" a="1"/>
  <c r="B394" i="39" s="1"/>
  <c r="A397" i="40" l="1"/>
  <c r="B396" i="40" a="1"/>
  <c r="B396" i="40" s="1"/>
  <c r="A396" i="39"/>
  <c r="B395" i="39" a="1"/>
  <c r="B395" i="39" s="1"/>
  <c r="A398" i="40" l="1"/>
  <c r="B397" i="40" a="1"/>
  <c r="B397" i="40" s="1"/>
  <c r="A397" i="39"/>
  <c r="B396" i="39" a="1"/>
  <c r="B396" i="39" s="1"/>
  <c r="A399" i="40" l="1"/>
  <c r="B398" i="40" a="1"/>
  <c r="B398" i="40" s="1"/>
  <c r="A398" i="39"/>
  <c r="B397" i="39" a="1"/>
  <c r="B397" i="39" s="1"/>
  <c r="A400" i="40" l="1"/>
  <c r="B399" i="40" a="1"/>
  <c r="B399" i="40" s="1"/>
  <c r="A399" i="39"/>
  <c r="B398" i="39" a="1"/>
  <c r="B398" i="39" s="1"/>
  <c r="A401" i="40" l="1"/>
  <c r="B400" i="40" a="1"/>
  <c r="B400" i="40" s="1"/>
  <c r="A400" i="39"/>
  <c r="B399" i="39" a="1"/>
  <c r="B399" i="39" s="1"/>
  <c r="A402" i="40" l="1"/>
  <c r="B401" i="40" a="1"/>
  <c r="B401" i="40" s="1"/>
  <c r="A401" i="39"/>
  <c r="B400" i="39" a="1"/>
  <c r="B400" i="39" s="1"/>
  <c r="A403" i="40" l="1"/>
  <c r="B402" i="40" a="1"/>
  <c r="B402" i="40" s="1"/>
  <c r="A402" i="39"/>
  <c r="B401" i="39" a="1"/>
  <c r="B401" i="39" s="1"/>
  <c r="A404" i="40" l="1"/>
  <c r="B403" i="40" a="1"/>
  <c r="B403" i="40" s="1"/>
  <c r="A403" i="39"/>
  <c r="B402" i="39" a="1"/>
  <c r="B402" i="39" s="1"/>
  <c r="A405" i="40" l="1"/>
  <c r="B404" i="40" a="1"/>
  <c r="B404" i="40" s="1"/>
  <c r="A404" i="39"/>
  <c r="B403" i="39" a="1"/>
  <c r="B403" i="39" s="1"/>
  <c r="A406" i="40" l="1"/>
  <c r="B405" i="40" a="1"/>
  <c r="B405" i="40" s="1"/>
  <c r="A405" i="39"/>
  <c r="B404" i="39" a="1"/>
  <c r="B404" i="39" s="1"/>
  <c r="A407" i="40" l="1"/>
  <c r="B406" i="40" a="1"/>
  <c r="B406" i="40" s="1"/>
  <c r="A406" i="39"/>
  <c r="B405" i="39" a="1"/>
  <c r="B405" i="39" s="1"/>
  <c r="A408" i="40" l="1"/>
  <c r="B407" i="40" a="1"/>
  <c r="B407" i="40" s="1"/>
  <c r="A407" i="39"/>
  <c r="B406" i="39" a="1"/>
  <c r="B406" i="39" s="1"/>
  <c r="A409" i="40" l="1"/>
  <c r="B408" i="40" a="1"/>
  <c r="B408" i="40" s="1"/>
  <c r="A408" i="39"/>
  <c r="B407" i="39" a="1"/>
  <c r="B407" i="39" s="1"/>
  <c r="A410" i="40" l="1"/>
  <c r="B409" i="40" a="1"/>
  <c r="B409" i="40" s="1"/>
  <c r="A409" i="39"/>
  <c r="B408" i="39" a="1"/>
  <c r="B408" i="39" s="1"/>
  <c r="A411" i="40" l="1"/>
  <c r="B410" i="40" a="1"/>
  <c r="B410" i="40" s="1"/>
  <c r="A410" i="39"/>
  <c r="B409" i="39" a="1"/>
  <c r="B409" i="39" s="1"/>
  <c r="A412" i="40" l="1"/>
  <c r="B411" i="40" a="1"/>
  <c r="B411" i="40" s="1"/>
  <c r="A411" i="39"/>
  <c r="B410" i="39" a="1"/>
  <c r="B410" i="39" s="1"/>
  <c r="A413" i="40" l="1"/>
  <c r="B412" i="40" a="1"/>
  <c r="B412" i="40" s="1"/>
  <c r="A412" i="39"/>
  <c r="B411" i="39" a="1"/>
  <c r="B411" i="39" s="1"/>
  <c r="A414" i="40" l="1"/>
  <c r="B413" i="40" a="1"/>
  <c r="B413" i="40" s="1"/>
  <c r="A413" i="39"/>
  <c r="B412" i="39" a="1"/>
  <c r="B412" i="39" s="1"/>
  <c r="A415" i="40" l="1"/>
  <c r="B414" i="40" a="1"/>
  <c r="B414" i="40" s="1"/>
  <c r="A414" i="39"/>
  <c r="B413" i="39" a="1"/>
  <c r="B413" i="39" s="1"/>
  <c r="A416" i="40" l="1"/>
  <c r="B415" i="40" a="1"/>
  <c r="B415" i="40" s="1"/>
  <c r="A415" i="39"/>
  <c r="B414" i="39" a="1"/>
  <c r="B414" i="39" s="1"/>
  <c r="A417" i="40" l="1"/>
  <c r="B416" i="40" a="1"/>
  <c r="B416" i="40" s="1"/>
  <c r="A416" i="39"/>
  <c r="B415" i="39" a="1"/>
  <c r="B415" i="39" s="1"/>
  <c r="A418" i="40" l="1"/>
  <c r="B417" i="40" a="1"/>
  <c r="B417" i="40" s="1"/>
  <c r="A417" i="39"/>
  <c r="B416" i="39" a="1"/>
  <c r="B416" i="39" s="1"/>
  <c r="A419" i="40" l="1"/>
  <c r="B418" i="40" a="1"/>
  <c r="B418" i="40" s="1"/>
  <c r="A418" i="39"/>
  <c r="B417" i="39" a="1"/>
  <c r="B417" i="39" s="1"/>
  <c r="A420" i="40" l="1"/>
  <c r="B419" i="40" a="1"/>
  <c r="B419" i="40" s="1"/>
  <c r="A419" i="39"/>
  <c r="B418" i="39" a="1"/>
  <c r="B418" i="39" s="1"/>
  <c r="A421" i="40" l="1"/>
  <c r="B420" i="40" a="1"/>
  <c r="B420" i="40" s="1"/>
  <c r="A420" i="39"/>
  <c r="B419" i="39" a="1"/>
  <c r="B419" i="39" s="1"/>
  <c r="A422" i="40" l="1"/>
  <c r="B421" i="40" a="1"/>
  <c r="B421" i="40" s="1"/>
  <c r="A421" i="39"/>
  <c r="B420" i="39" a="1"/>
  <c r="B420" i="39" s="1"/>
  <c r="A423" i="40" l="1"/>
  <c r="B422" i="40" a="1"/>
  <c r="B422" i="40" s="1"/>
  <c r="A422" i="39"/>
  <c r="B421" i="39" a="1"/>
  <c r="B421" i="39" s="1"/>
  <c r="A424" i="40" l="1"/>
  <c r="B423" i="40" a="1"/>
  <c r="B423" i="40" s="1"/>
  <c r="A423" i="39"/>
  <c r="B422" i="39" a="1"/>
  <c r="B422" i="39" s="1"/>
  <c r="A425" i="40" l="1"/>
  <c r="B424" i="40" a="1"/>
  <c r="B424" i="40" s="1"/>
  <c r="A424" i="39"/>
  <c r="B423" i="39" a="1"/>
  <c r="B423" i="39" s="1"/>
  <c r="A426" i="40" l="1"/>
  <c r="B425" i="40" a="1"/>
  <c r="B425" i="40" s="1"/>
  <c r="A425" i="39"/>
  <c r="B424" i="39" a="1"/>
  <c r="B424" i="39" s="1"/>
  <c r="A427" i="40" l="1"/>
  <c r="B426" i="40" a="1"/>
  <c r="B426" i="40" s="1"/>
  <c r="A426" i="39"/>
  <c r="B425" i="39" a="1"/>
  <c r="B425" i="39" s="1"/>
  <c r="A428" i="40" l="1"/>
  <c r="B427" i="40" a="1"/>
  <c r="B427" i="40" s="1"/>
  <c r="A427" i="39"/>
  <c r="B426" i="39" a="1"/>
  <c r="B426" i="39" s="1"/>
  <c r="A429" i="40" l="1"/>
  <c r="B428" i="40" a="1"/>
  <c r="B428" i="40" s="1"/>
  <c r="A428" i="39"/>
  <c r="B427" i="39" a="1"/>
  <c r="B427" i="39" s="1"/>
  <c r="A430" i="40" l="1"/>
  <c r="B429" i="40" a="1"/>
  <c r="B429" i="40" s="1"/>
  <c r="A429" i="39"/>
  <c r="B428" i="39" a="1"/>
  <c r="B428" i="39" s="1"/>
  <c r="A431" i="40" l="1"/>
  <c r="B430" i="40" a="1"/>
  <c r="B430" i="40" s="1"/>
  <c r="A430" i="39"/>
  <c r="B429" i="39" a="1"/>
  <c r="B429" i="39" s="1"/>
  <c r="A432" i="40" l="1"/>
  <c r="B431" i="40" a="1"/>
  <c r="B431" i="40" s="1"/>
  <c r="A431" i="39"/>
  <c r="B430" i="39" a="1"/>
  <c r="B430" i="39" s="1"/>
  <c r="A433" i="40" l="1"/>
  <c r="B432" i="40" a="1"/>
  <c r="B432" i="40" s="1"/>
  <c r="A432" i="39"/>
  <c r="B431" i="39" a="1"/>
  <c r="B431" i="39" s="1"/>
  <c r="A434" i="40" l="1"/>
  <c r="B433" i="40" a="1"/>
  <c r="B433" i="40" s="1"/>
  <c r="A433" i="39"/>
  <c r="B432" i="39" a="1"/>
  <c r="B432" i="39" s="1"/>
  <c r="A435" i="40" l="1"/>
  <c r="B434" i="40" a="1"/>
  <c r="B434" i="40" s="1"/>
  <c r="A434" i="39"/>
  <c r="B433" i="39" a="1"/>
  <c r="B433" i="39" s="1"/>
  <c r="A436" i="40" l="1"/>
  <c r="B435" i="40" a="1"/>
  <c r="B435" i="40" s="1"/>
  <c r="A435" i="39"/>
  <c r="B434" i="39" a="1"/>
  <c r="B434" i="39" s="1"/>
  <c r="A437" i="40" l="1"/>
  <c r="B436" i="40" a="1"/>
  <c r="B436" i="40" s="1"/>
  <c r="A436" i="39"/>
  <c r="B435" i="39" a="1"/>
  <c r="B435" i="39" s="1"/>
  <c r="A438" i="40" l="1"/>
  <c r="B437" i="40" a="1"/>
  <c r="B437" i="40" s="1"/>
  <c r="A437" i="39"/>
  <c r="B436" i="39" a="1"/>
  <c r="B436" i="39" s="1"/>
  <c r="A439" i="40" l="1"/>
  <c r="B438" i="40" a="1"/>
  <c r="B438" i="40" s="1"/>
  <c r="A438" i="39"/>
  <c r="B437" i="39" a="1"/>
  <c r="B437" i="39" s="1"/>
  <c r="A440" i="40" l="1"/>
  <c r="B439" i="40" a="1"/>
  <c r="B439" i="40" s="1"/>
  <c r="A439" i="39"/>
  <c r="B438" i="39" a="1"/>
  <c r="B438" i="39" s="1"/>
  <c r="A441" i="40" l="1"/>
  <c r="B440" i="40" a="1"/>
  <c r="B440" i="40" s="1"/>
  <c r="A440" i="39"/>
  <c r="B439" i="39" a="1"/>
  <c r="B439" i="39" s="1"/>
  <c r="A442" i="40" l="1"/>
  <c r="B441" i="40" a="1"/>
  <c r="B441" i="40" s="1"/>
  <c r="A441" i="39"/>
  <c r="B440" i="39" a="1"/>
  <c r="B440" i="39" s="1"/>
  <c r="A443" i="40" l="1"/>
  <c r="B442" i="40" a="1"/>
  <c r="B442" i="40" s="1"/>
  <c r="A442" i="39"/>
  <c r="B441" i="39" a="1"/>
  <c r="B441" i="39" s="1"/>
  <c r="A444" i="40" l="1"/>
  <c r="B443" i="40" a="1"/>
  <c r="B443" i="40" s="1"/>
  <c r="A443" i="39"/>
  <c r="B442" i="39" a="1"/>
  <c r="B442" i="39" s="1"/>
  <c r="A445" i="40" l="1"/>
  <c r="B444" i="40" a="1"/>
  <c r="B444" i="40" s="1"/>
  <c r="A444" i="39"/>
  <c r="B443" i="39" a="1"/>
  <c r="B443" i="39" s="1"/>
  <c r="A446" i="40" l="1"/>
  <c r="B445" i="40" a="1"/>
  <c r="B445" i="40" s="1"/>
  <c r="A445" i="39"/>
  <c r="B444" i="39" a="1"/>
  <c r="B444" i="39" s="1"/>
  <c r="A447" i="40" l="1"/>
  <c r="B446" i="40" a="1"/>
  <c r="B446" i="40" s="1"/>
  <c r="A446" i="39"/>
  <c r="B445" i="39" a="1"/>
  <c r="B445" i="39" s="1"/>
  <c r="A448" i="40" l="1"/>
  <c r="B447" i="40" a="1"/>
  <c r="B447" i="40" s="1"/>
  <c r="A447" i="39"/>
  <c r="B446" i="39" a="1"/>
  <c r="B446" i="39" s="1"/>
  <c r="A449" i="40" l="1"/>
  <c r="B448" i="40" a="1"/>
  <c r="B448" i="40" s="1"/>
  <c r="A448" i="39"/>
  <c r="B447" i="39" a="1"/>
  <c r="B447" i="39" s="1"/>
  <c r="A450" i="40" l="1"/>
  <c r="B449" i="40" a="1"/>
  <c r="B449" i="40" s="1"/>
  <c r="A449" i="39"/>
  <c r="B448" i="39" a="1"/>
  <c r="B448" i="39" s="1"/>
  <c r="A451" i="40" l="1"/>
  <c r="B450" i="40" a="1"/>
  <c r="B450" i="40" s="1"/>
  <c r="A450" i="39"/>
  <c r="B449" i="39" a="1"/>
  <c r="B449" i="39" s="1"/>
  <c r="A452" i="40" l="1"/>
  <c r="B451" i="40" a="1"/>
  <c r="B451" i="40" s="1"/>
  <c r="A451" i="39"/>
  <c r="B450" i="39" a="1"/>
  <c r="B450" i="39" s="1"/>
  <c r="A453" i="40" l="1"/>
  <c r="B452" i="40" a="1"/>
  <c r="B452" i="40" s="1"/>
  <c r="A452" i="39"/>
  <c r="B451" i="39" a="1"/>
  <c r="B451" i="39" s="1"/>
  <c r="A454" i="40" l="1"/>
  <c r="B453" i="40" a="1"/>
  <c r="B453" i="40" s="1"/>
  <c r="A453" i="39"/>
  <c r="B452" i="39" a="1"/>
  <c r="B452" i="39" s="1"/>
  <c r="A455" i="40" l="1"/>
  <c r="B454" i="40" a="1"/>
  <c r="B454" i="40" s="1"/>
  <c r="A454" i="39"/>
  <c r="B453" i="39" a="1"/>
  <c r="B453" i="39" s="1"/>
  <c r="A456" i="40" l="1"/>
  <c r="B455" i="40" a="1"/>
  <c r="B455" i="40" s="1"/>
  <c r="A455" i="39"/>
  <c r="B454" i="39" a="1"/>
  <c r="B454" i="39" s="1"/>
  <c r="A457" i="40" l="1"/>
  <c r="B456" i="40" a="1"/>
  <c r="B456" i="40" s="1"/>
  <c r="A456" i="39"/>
  <c r="B455" i="39" a="1"/>
  <c r="B455" i="39" s="1"/>
  <c r="A458" i="40" l="1"/>
  <c r="B457" i="40" a="1"/>
  <c r="B457" i="40" s="1"/>
  <c r="A457" i="39"/>
  <c r="B456" i="39" a="1"/>
  <c r="B456" i="39" s="1"/>
  <c r="A459" i="40" l="1"/>
  <c r="B458" i="40" a="1"/>
  <c r="B458" i="40" s="1"/>
  <c r="A458" i="39"/>
  <c r="B457" i="39" a="1"/>
  <c r="B457" i="39" s="1"/>
  <c r="A460" i="40" l="1"/>
  <c r="B459" i="40" a="1"/>
  <c r="B459" i="40" s="1"/>
  <c r="A459" i="39"/>
  <c r="B458" i="39" a="1"/>
  <c r="B458" i="39" s="1"/>
  <c r="A461" i="40" l="1"/>
  <c r="B460" i="40" a="1"/>
  <c r="B460" i="40" s="1"/>
  <c r="A460" i="39"/>
  <c r="B459" i="39" a="1"/>
  <c r="B459" i="39" s="1"/>
  <c r="A462" i="40" l="1"/>
  <c r="B461" i="40" a="1"/>
  <c r="B461" i="40" s="1"/>
  <c r="A461" i="39"/>
  <c r="B460" i="39" a="1"/>
  <c r="B460" i="39" s="1"/>
  <c r="A463" i="40" l="1"/>
  <c r="B462" i="40" a="1"/>
  <c r="B462" i="40" s="1"/>
  <c r="A462" i="39"/>
  <c r="B461" i="39" a="1"/>
  <c r="B461" i="39" s="1"/>
  <c r="A464" i="40" l="1"/>
  <c r="B463" i="40" a="1"/>
  <c r="B463" i="40" s="1"/>
  <c r="A463" i="39"/>
  <c r="B462" i="39" a="1"/>
  <c r="B462" i="39" s="1"/>
  <c r="A465" i="40" l="1"/>
  <c r="B464" i="40" a="1"/>
  <c r="B464" i="40" s="1"/>
  <c r="A464" i="39"/>
  <c r="B463" i="39" a="1"/>
  <c r="B463" i="39" s="1"/>
  <c r="A466" i="40" l="1"/>
  <c r="B465" i="40" a="1"/>
  <c r="B465" i="40" s="1"/>
  <c r="A465" i="39"/>
  <c r="B464" i="39" a="1"/>
  <c r="B464" i="39" s="1"/>
  <c r="A467" i="40" l="1"/>
  <c r="B466" i="40" a="1"/>
  <c r="B466" i="40" s="1"/>
  <c r="A466" i="39"/>
  <c r="B465" i="39" a="1"/>
  <c r="B465" i="39" s="1"/>
  <c r="A468" i="40" l="1"/>
  <c r="B467" i="40" a="1"/>
  <c r="B467" i="40" s="1"/>
  <c r="A467" i="39"/>
  <c r="B466" i="39" a="1"/>
  <c r="B466" i="39" s="1"/>
  <c r="A469" i="40" l="1"/>
  <c r="B468" i="40" a="1"/>
  <c r="B468" i="40" s="1"/>
  <c r="A468" i="39"/>
  <c r="B467" i="39" a="1"/>
  <c r="B467" i="39" s="1"/>
  <c r="A470" i="40" l="1"/>
  <c r="B469" i="40" a="1"/>
  <c r="B469" i="40" s="1"/>
  <c r="A469" i="39"/>
  <c r="B468" i="39" a="1"/>
  <c r="B468" i="39" s="1"/>
  <c r="A471" i="40" l="1"/>
  <c r="B470" i="40" a="1"/>
  <c r="B470" i="40" s="1"/>
  <c r="A470" i="39"/>
  <c r="B469" i="39" a="1"/>
  <c r="B469" i="39" s="1"/>
  <c r="A472" i="40" l="1"/>
  <c r="B471" i="40" a="1"/>
  <c r="B471" i="40" s="1"/>
  <c r="A471" i="39"/>
  <c r="B470" i="39" a="1"/>
  <c r="B470" i="39" s="1"/>
  <c r="A473" i="40" l="1"/>
  <c r="B472" i="40" a="1"/>
  <c r="B472" i="40" s="1"/>
  <c r="A472" i="39"/>
  <c r="B471" i="39" a="1"/>
  <c r="B471" i="39" s="1"/>
  <c r="A474" i="40" l="1"/>
  <c r="B473" i="40" a="1"/>
  <c r="B473" i="40" s="1"/>
  <c r="A473" i="39"/>
  <c r="B472" i="39" a="1"/>
  <c r="B472" i="39" s="1"/>
  <c r="A475" i="40" l="1"/>
  <c r="B474" i="40" a="1"/>
  <c r="B474" i="40" s="1"/>
  <c r="A474" i="39"/>
  <c r="B473" i="39" a="1"/>
  <c r="B473" i="39" s="1"/>
  <c r="A476" i="40" l="1"/>
  <c r="B475" i="40" a="1"/>
  <c r="B475" i="40" s="1"/>
  <c r="A475" i="39"/>
  <c r="B474" i="39" a="1"/>
  <c r="B474" i="39" s="1"/>
  <c r="A477" i="40" l="1"/>
  <c r="B476" i="40" a="1"/>
  <c r="B476" i="40" s="1"/>
  <c r="A476" i="39"/>
  <c r="B475" i="39" a="1"/>
  <c r="B475" i="39" s="1"/>
  <c r="A478" i="40" l="1"/>
  <c r="B477" i="40" a="1"/>
  <c r="B477" i="40" s="1"/>
  <c r="A477" i="39"/>
  <c r="B476" i="39" a="1"/>
  <c r="B476" i="39" s="1"/>
  <c r="A479" i="40" l="1"/>
  <c r="B478" i="40" a="1"/>
  <c r="B478" i="40" s="1"/>
  <c r="A478" i="39"/>
  <c r="B477" i="39" a="1"/>
  <c r="B477" i="39" s="1"/>
  <c r="A480" i="40" l="1"/>
  <c r="B479" i="40" a="1"/>
  <c r="B479" i="40" s="1"/>
  <c r="A479" i="39"/>
  <c r="B478" i="39" a="1"/>
  <c r="B478" i="39" s="1"/>
  <c r="A481" i="40" l="1"/>
  <c r="B480" i="40" a="1"/>
  <c r="B480" i="40" s="1"/>
  <c r="A480" i="39"/>
  <c r="B479" i="39" a="1"/>
  <c r="B479" i="39" s="1"/>
  <c r="A482" i="40" l="1"/>
  <c r="B481" i="40" a="1"/>
  <c r="B481" i="40" s="1"/>
  <c r="A481" i="39"/>
  <c r="B480" i="39" a="1"/>
  <c r="B480" i="39" s="1"/>
  <c r="A483" i="40" l="1"/>
  <c r="B482" i="40" a="1"/>
  <c r="B482" i="40" s="1"/>
  <c r="A482" i="39"/>
  <c r="B481" i="39" a="1"/>
  <c r="B481" i="39" s="1"/>
  <c r="A484" i="40" l="1"/>
  <c r="B483" i="40" a="1"/>
  <c r="B483" i="40" s="1"/>
  <c r="A483" i="39"/>
  <c r="B482" i="39" a="1"/>
  <c r="B482" i="39" s="1"/>
  <c r="A485" i="40" l="1"/>
  <c r="B484" i="40" a="1"/>
  <c r="B484" i="40" s="1"/>
  <c r="A484" i="39"/>
  <c r="B483" i="39" a="1"/>
  <c r="B483" i="39" s="1"/>
  <c r="A486" i="40" l="1"/>
  <c r="B485" i="40" a="1"/>
  <c r="B485" i="40" s="1"/>
  <c r="A485" i="39"/>
  <c r="B484" i="39" a="1"/>
  <c r="B484" i="39" s="1"/>
  <c r="A487" i="40" l="1"/>
  <c r="B486" i="40" a="1"/>
  <c r="B486" i="40" s="1"/>
  <c r="A486" i="39"/>
  <c r="B485" i="39" a="1"/>
  <c r="B485" i="39" s="1"/>
  <c r="A488" i="40" l="1"/>
  <c r="B487" i="40" a="1"/>
  <c r="B487" i="40" s="1"/>
  <c r="A487" i="39"/>
  <c r="B486" i="39" a="1"/>
  <c r="B486" i="39" s="1"/>
  <c r="A489" i="40" l="1"/>
  <c r="B488" i="40" a="1"/>
  <c r="B488" i="40" s="1"/>
  <c r="A488" i="39"/>
  <c r="B487" i="39" a="1"/>
  <c r="B487" i="39" s="1"/>
  <c r="A490" i="40" l="1"/>
  <c r="B489" i="40" a="1"/>
  <c r="B489" i="40" s="1"/>
  <c r="A489" i="39"/>
  <c r="B488" i="39" a="1"/>
  <c r="B488" i="39" s="1"/>
  <c r="A491" i="40" l="1"/>
  <c r="B490" i="40" a="1"/>
  <c r="B490" i="40" s="1"/>
  <c r="A490" i="39"/>
  <c r="B489" i="39" a="1"/>
  <c r="B489" i="39" s="1"/>
  <c r="A492" i="40" l="1"/>
  <c r="B491" i="40" a="1"/>
  <c r="B491" i="40" s="1"/>
  <c r="A491" i="39"/>
  <c r="B490" i="39" a="1"/>
  <c r="B490" i="39" s="1"/>
  <c r="A493" i="40" l="1"/>
  <c r="B492" i="40" a="1"/>
  <c r="B492" i="40" s="1"/>
  <c r="A492" i="39"/>
  <c r="B491" i="39" a="1"/>
  <c r="B491" i="39" s="1"/>
  <c r="A494" i="40" l="1"/>
  <c r="B493" i="40" a="1"/>
  <c r="B493" i="40" s="1"/>
  <c r="A493" i="39"/>
  <c r="B492" i="39" a="1"/>
  <c r="B492" i="39" s="1"/>
  <c r="A495" i="40" l="1"/>
  <c r="B494" i="40" a="1"/>
  <c r="B494" i="40" s="1"/>
  <c r="A494" i="39"/>
  <c r="B493" i="39" a="1"/>
  <c r="B493" i="39" s="1"/>
  <c r="A496" i="40" l="1"/>
  <c r="B495" i="40" a="1"/>
  <c r="B495" i="40" s="1"/>
  <c r="A495" i="39"/>
  <c r="B494" i="39" a="1"/>
  <c r="B494" i="39" s="1"/>
  <c r="A497" i="40" l="1"/>
  <c r="B496" i="40" a="1"/>
  <c r="B496" i="40" s="1"/>
  <c r="A496" i="39"/>
  <c r="B495" i="39" a="1"/>
  <c r="B495" i="39" s="1"/>
  <c r="A498" i="40" l="1"/>
  <c r="B497" i="40" a="1"/>
  <c r="B497" i="40" s="1"/>
  <c r="A497" i="39"/>
  <c r="B496" i="39" a="1"/>
  <c r="B496" i="39" s="1"/>
  <c r="A499" i="40" l="1"/>
  <c r="B498" i="40" a="1"/>
  <c r="B498" i="40" s="1"/>
  <c r="A498" i="39"/>
  <c r="B497" i="39" a="1"/>
  <c r="B497" i="39" s="1"/>
  <c r="A500" i="40" l="1"/>
  <c r="B499" i="40" a="1"/>
  <c r="B499" i="40" s="1"/>
  <c r="A499" i="39"/>
  <c r="B498" i="39" a="1"/>
  <c r="B498" i="39" s="1"/>
  <c r="A501" i="40" l="1"/>
  <c r="B500" i="40" a="1"/>
  <c r="B500" i="40" s="1"/>
  <c r="A500" i="39"/>
  <c r="B499" i="39" a="1"/>
  <c r="B499" i="39" s="1"/>
  <c r="A502" i="40" l="1"/>
  <c r="B501" i="40" a="1"/>
  <c r="B501" i="40" s="1"/>
  <c r="A501" i="39"/>
  <c r="B500" i="39" a="1"/>
  <c r="B500" i="39" s="1"/>
  <c r="A503" i="40" l="1"/>
  <c r="B502" i="40" a="1"/>
  <c r="B502" i="40" s="1"/>
  <c r="A502" i="39"/>
  <c r="B501" i="39" a="1"/>
  <c r="B501" i="39" s="1"/>
  <c r="A504" i="40" l="1"/>
  <c r="B503" i="40" a="1"/>
  <c r="B503" i="40" s="1"/>
  <c r="A503" i="39"/>
  <c r="B502" i="39" a="1"/>
  <c r="B502" i="39" s="1"/>
  <c r="A505" i="40" l="1"/>
  <c r="B504" i="40" a="1"/>
  <c r="B504" i="40" s="1"/>
  <c r="A504" i="39"/>
  <c r="B503" i="39" a="1"/>
  <c r="B503" i="39" s="1"/>
  <c r="A506" i="40" l="1"/>
  <c r="B505" i="40" a="1"/>
  <c r="B505" i="40" s="1"/>
  <c r="A505" i="39"/>
  <c r="B504" i="39" a="1"/>
  <c r="B504" i="39" s="1"/>
  <c r="A507" i="40" l="1"/>
  <c r="B506" i="40" a="1"/>
  <c r="B506" i="40" s="1"/>
  <c r="A506" i="39"/>
  <c r="B505" i="39" a="1"/>
  <c r="B505" i="39" s="1"/>
  <c r="A508" i="40" l="1"/>
  <c r="B507" i="40" a="1"/>
  <c r="B507" i="40" s="1"/>
  <c r="A507" i="39"/>
  <c r="B506" i="39" a="1"/>
  <c r="B506" i="39" s="1"/>
  <c r="A509" i="40" l="1"/>
  <c r="B508" i="40" a="1"/>
  <c r="B508" i="40" s="1"/>
  <c r="A508" i="39"/>
  <c r="B507" i="39" a="1"/>
  <c r="B507" i="39" s="1"/>
  <c r="A510" i="40" l="1"/>
  <c r="B509" i="40" a="1"/>
  <c r="B509" i="40" s="1"/>
  <c r="A509" i="39"/>
  <c r="B508" i="39" a="1"/>
  <c r="B508" i="39" s="1"/>
  <c r="A511" i="40" l="1"/>
  <c r="B510" i="40" a="1"/>
  <c r="B510" i="40" s="1"/>
  <c r="A510" i="39"/>
  <c r="B509" i="39" a="1"/>
  <c r="B509" i="39" s="1"/>
  <c r="A512" i="40" l="1"/>
  <c r="B511" i="40" a="1"/>
  <c r="B511" i="40" s="1"/>
  <c r="A511" i="39"/>
  <c r="B510" i="39" a="1"/>
  <c r="B510" i="39" s="1"/>
  <c r="A513" i="40" l="1"/>
  <c r="B512" i="40" a="1"/>
  <c r="B512" i="40" s="1"/>
  <c r="A512" i="39"/>
  <c r="B511" i="39" a="1"/>
  <c r="B511" i="39" s="1"/>
  <c r="A514" i="40" l="1"/>
  <c r="B513" i="40" a="1"/>
  <c r="B513" i="40" s="1"/>
  <c r="A513" i="39"/>
  <c r="B512" i="39" a="1"/>
  <c r="B512" i="39" s="1"/>
  <c r="A515" i="40" l="1"/>
  <c r="B514" i="40" a="1"/>
  <c r="B514" i="40" s="1"/>
  <c r="A514" i="39"/>
  <c r="B513" i="39" a="1"/>
  <c r="B513" i="39" s="1"/>
  <c r="A516" i="40" l="1"/>
  <c r="B515" i="40" a="1"/>
  <c r="B515" i="40" s="1"/>
  <c r="A515" i="39"/>
  <c r="B514" i="39" a="1"/>
  <c r="B514" i="39" s="1"/>
  <c r="A517" i="40" l="1"/>
  <c r="B516" i="40" a="1"/>
  <c r="B516" i="40" s="1"/>
  <c r="A516" i="39"/>
  <c r="B515" i="39" a="1"/>
  <c r="B515" i="39" s="1"/>
  <c r="A518" i="40" l="1"/>
  <c r="B517" i="40" a="1"/>
  <c r="B517" i="40" s="1"/>
  <c r="A517" i="39"/>
  <c r="B516" i="39" a="1"/>
  <c r="B516" i="39" s="1"/>
  <c r="A519" i="40" l="1"/>
  <c r="B518" i="40" a="1"/>
  <c r="B518" i="40" s="1"/>
  <c r="A518" i="39"/>
  <c r="B517" i="39" a="1"/>
  <c r="B517" i="39" s="1"/>
  <c r="A520" i="40" l="1"/>
  <c r="B519" i="40" a="1"/>
  <c r="B519" i="40" s="1"/>
  <c r="A519" i="39"/>
  <c r="B518" i="39" a="1"/>
  <c r="B518" i="39" s="1"/>
  <c r="A521" i="40" l="1"/>
  <c r="B520" i="40" a="1"/>
  <c r="B520" i="40" s="1"/>
  <c r="A520" i="39"/>
  <c r="B519" i="39" a="1"/>
  <c r="B519" i="39" s="1"/>
  <c r="A522" i="40" l="1"/>
  <c r="B521" i="40" a="1"/>
  <c r="B521" i="40" s="1"/>
  <c r="A521" i="39"/>
  <c r="B520" i="39" a="1"/>
  <c r="B520" i="39" s="1"/>
  <c r="A523" i="40" l="1"/>
  <c r="B522" i="40" a="1"/>
  <c r="B522" i="40" s="1"/>
  <c r="A522" i="39"/>
  <c r="B521" i="39" a="1"/>
  <c r="B521" i="39" s="1"/>
  <c r="A524" i="40" l="1"/>
  <c r="B523" i="40" a="1"/>
  <c r="B523" i="40" s="1"/>
  <c r="A523" i="39"/>
  <c r="B522" i="39" a="1"/>
  <c r="B522" i="39" s="1"/>
  <c r="A525" i="40" l="1"/>
  <c r="B524" i="40" a="1"/>
  <c r="B524" i="40" s="1"/>
  <c r="A524" i="39"/>
  <c r="B523" i="39" a="1"/>
  <c r="B523" i="39" s="1"/>
  <c r="A526" i="40" l="1"/>
  <c r="B525" i="40" a="1"/>
  <c r="B525" i="40" s="1"/>
  <c r="A525" i="39"/>
  <c r="B524" i="39" a="1"/>
  <c r="B524" i="39" s="1"/>
  <c r="A527" i="40" l="1"/>
  <c r="B526" i="40" a="1"/>
  <c r="B526" i="40" s="1"/>
  <c r="A526" i="39"/>
  <c r="B525" i="39" a="1"/>
  <c r="B525" i="39" s="1"/>
  <c r="A528" i="40" l="1"/>
  <c r="B527" i="40" a="1"/>
  <c r="B527" i="40" s="1"/>
  <c r="A527" i="39"/>
  <c r="B526" i="39" a="1"/>
  <c r="B526" i="39" s="1"/>
  <c r="A529" i="40" l="1"/>
  <c r="B528" i="40" a="1"/>
  <c r="B528" i="40" s="1"/>
  <c r="A528" i="39"/>
  <c r="B527" i="39" a="1"/>
  <c r="B527" i="39" s="1"/>
  <c r="A530" i="40" l="1"/>
  <c r="B529" i="40" a="1"/>
  <c r="B529" i="40" s="1"/>
  <c r="A529" i="39"/>
  <c r="B528" i="39" a="1"/>
  <c r="B528" i="39" s="1"/>
  <c r="A531" i="40" l="1"/>
  <c r="B530" i="40" a="1"/>
  <c r="B530" i="40" s="1"/>
  <c r="A530" i="39"/>
  <c r="B529" i="39" a="1"/>
  <c r="B529" i="39" s="1"/>
  <c r="A532" i="40" l="1"/>
  <c r="B531" i="40" a="1"/>
  <c r="B531" i="40" s="1"/>
  <c r="A531" i="39"/>
  <c r="B530" i="39" a="1"/>
  <c r="B530" i="39" s="1"/>
  <c r="A533" i="40" l="1"/>
  <c r="B532" i="40" a="1"/>
  <c r="B532" i="40" s="1"/>
  <c r="A532" i="39"/>
  <c r="B531" i="39" a="1"/>
  <c r="B531" i="39" s="1"/>
  <c r="A534" i="40" l="1"/>
  <c r="B533" i="40" a="1"/>
  <c r="B533" i="40" s="1"/>
  <c r="A533" i="39"/>
  <c r="B532" i="39" a="1"/>
  <c r="B532" i="39" s="1"/>
  <c r="A535" i="40" l="1"/>
  <c r="B534" i="40" a="1"/>
  <c r="B534" i="40" s="1"/>
  <c r="A534" i="39"/>
  <c r="B533" i="39" a="1"/>
  <c r="B533" i="39" s="1"/>
  <c r="A536" i="40" l="1"/>
  <c r="B535" i="40" a="1"/>
  <c r="B535" i="40" s="1"/>
  <c r="A535" i="39"/>
  <c r="B534" i="39" a="1"/>
  <c r="B534" i="39" s="1"/>
  <c r="A537" i="40" l="1"/>
  <c r="B536" i="40" a="1"/>
  <c r="B536" i="40" s="1"/>
  <c r="A536" i="39"/>
  <c r="B535" i="39" a="1"/>
  <c r="B535" i="39" s="1"/>
  <c r="A538" i="40" l="1"/>
  <c r="B537" i="40" a="1"/>
  <c r="B537" i="40" s="1"/>
  <c r="A537" i="39"/>
  <c r="B536" i="39" a="1"/>
  <c r="B536" i="39" s="1"/>
  <c r="A539" i="40" l="1"/>
  <c r="B538" i="40" a="1"/>
  <c r="B538" i="40" s="1"/>
  <c r="A538" i="39"/>
  <c r="B537" i="39" a="1"/>
  <c r="B537" i="39" s="1"/>
  <c r="A540" i="40" l="1"/>
  <c r="B539" i="40" a="1"/>
  <c r="B539" i="40" s="1"/>
  <c r="A539" i="39"/>
  <c r="B538" i="39" a="1"/>
  <c r="B538" i="39" s="1"/>
  <c r="A541" i="40" l="1"/>
  <c r="B540" i="40" a="1"/>
  <c r="B540" i="40" s="1"/>
  <c r="A540" i="39"/>
  <c r="B539" i="39" a="1"/>
  <c r="B539" i="39" s="1"/>
  <c r="A542" i="40" l="1"/>
  <c r="B541" i="40" a="1"/>
  <c r="B541" i="40" s="1"/>
  <c r="A541" i="39"/>
  <c r="B540" i="39" a="1"/>
  <c r="B540" i="39" s="1"/>
  <c r="A543" i="40" l="1"/>
  <c r="B542" i="40" a="1"/>
  <c r="B542" i="40" s="1"/>
  <c r="A542" i="39"/>
  <c r="B541" i="39" a="1"/>
  <c r="B541" i="39" s="1"/>
  <c r="A544" i="40" l="1"/>
  <c r="B543" i="40" a="1"/>
  <c r="B543" i="40" s="1"/>
  <c r="A543" i="39"/>
  <c r="B542" i="39" a="1"/>
  <c r="B542" i="39" s="1"/>
  <c r="A545" i="40" l="1"/>
  <c r="B544" i="40" a="1"/>
  <c r="B544" i="40" s="1"/>
  <c r="A544" i="39"/>
  <c r="B543" i="39" a="1"/>
  <c r="B543" i="39" s="1"/>
  <c r="A546" i="40" l="1"/>
  <c r="B545" i="40" a="1"/>
  <c r="B545" i="40" s="1"/>
  <c r="A545" i="39"/>
  <c r="B544" i="39" a="1"/>
  <c r="B544" i="39" s="1"/>
  <c r="A547" i="40" l="1"/>
  <c r="B546" i="40" a="1"/>
  <c r="B546" i="40" s="1"/>
  <c r="A546" i="39"/>
  <c r="B545" i="39" a="1"/>
  <c r="B545" i="39" s="1"/>
  <c r="A548" i="40" l="1"/>
  <c r="B547" i="40" a="1"/>
  <c r="B547" i="40" s="1"/>
  <c r="A547" i="39"/>
  <c r="B546" i="39" a="1"/>
  <c r="B546" i="39" s="1"/>
  <c r="A549" i="40" l="1"/>
  <c r="B548" i="40" a="1"/>
  <c r="B548" i="40" s="1"/>
  <c r="A548" i="39"/>
  <c r="B547" i="39" a="1"/>
  <c r="B547" i="39" s="1"/>
  <c r="A550" i="40" l="1"/>
  <c r="B549" i="40" a="1"/>
  <c r="B549" i="40" s="1"/>
  <c r="A549" i="39"/>
  <c r="B548" i="39" a="1"/>
  <c r="B548" i="39" s="1"/>
  <c r="A551" i="40" l="1"/>
  <c r="B550" i="40" a="1"/>
  <c r="B550" i="40" s="1"/>
  <c r="A550" i="39"/>
  <c r="B549" i="39" a="1"/>
  <c r="B549" i="39" s="1"/>
  <c r="A552" i="40" l="1"/>
  <c r="B551" i="40" a="1"/>
  <c r="B551" i="40" s="1"/>
  <c r="A551" i="39"/>
  <c r="B550" i="39" a="1"/>
  <c r="B550" i="39" s="1"/>
  <c r="A553" i="40" l="1"/>
  <c r="B552" i="40" a="1"/>
  <c r="B552" i="40" s="1"/>
  <c r="A552" i="39"/>
  <c r="B551" i="39" a="1"/>
  <c r="B551" i="39" s="1"/>
  <c r="A554" i="40" l="1"/>
  <c r="B553" i="40" a="1"/>
  <c r="B553" i="40" s="1"/>
  <c r="A553" i="39"/>
  <c r="B552" i="39" a="1"/>
  <c r="B552" i="39" s="1"/>
  <c r="A555" i="40" l="1"/>
  <c r="B554" i="40" a="1"/>
  <c r="B554" i="40" s="1"/>
  <c r="A554" i="39"/>
  <c r="B553" i="39" a="1"/>
  <c r="B553" i="39" s="1"/>
  <c r="A556" i="40" l="1"/>
  <c r="B555" i="40" a="1"/>
  <c r="B555" i="40" s="1"/>
  <c r="A555" i="39"/>
  <c r="B554" i="39" a="1"/>
  <c r="B554" i="39" s="1"/>
  <c r="A557" i="40" l="1"/>
  <c r="B556" i="40" a="1"/>
  <c r="B556" i="40" s="1"/>
  <c r="A556" i="39"/>
  <c r="B555" i="39" a="1"/>
  <c r="B555" i="39" s="1"/>
  <c r="A558" i="40" l="1"/>
  <c r="B557" i="40" a="1"/>
  <c r="B557" i="40" s="1"/>
  <c r="A557" i="39"/>
  <c r="B556" i="39" a="1"/>
  <c r="B556" i="39" s="1"/>
  <c r="A559" i="40" l="1"/>
  <c r="B558" i="40" a="1"/>
  <c r="B558" i="40" s="1"/>
  <c r="A558" i="39"/>
  <c r="B557" i="39" a="1"/>
  <c r="B557" i="39" s="1"/>
  <c r="A560" i="40" l="1"/>
  <c r="B559" i="40" a="1"/>
  <c r="B559" i="40" s="1"/>
  <c r="A559" i="39"/>
  <c r="B558" i="39" a="1"/>
  <c r="B558" i="39" s="1"/>
  <c r="A561" i="40" l="1"/>
  <c r="B560" i="40" a="1"/>
  <c r="B560" i="40" s="1"/>
  <c r="A560" i="39"/>
  <c r="B559" i="39" a="1"/>
  <c r="B559" i="39" s="1"/>
  <c r="A562" i="40" l="1"/>
  <c r="B561" i="40" a="1"/>
  <c r="B561" i="40" s="1"/>
  <c r="A561" i="39"/>
  <c r="B560" i="39" a="1"/>
  <c r="B560" i="39" s="1"/>
  <c r="A563" i="40" l="1"/>
  <c r="B562" i="40" a="1"/>
  <c r="B562" i="40" s="1"/>
  <c r="A562" i="39"/>
  <c r="B561" i="39" a="1"/>
  <c r="B561" i="39" s="1"/>
  <c r="A564" i="40" l="1"/>
  <c r="B563" i="40" a="1"/>
  <c r="B563" i="40" s="1"/>
  <c r="A563" i="39"/>
  <c r="B562" i="39" a="1"/>
  <c r="B562" i="39" s="1"/>
  <c r="A565" i="40" l="1"/>
  <c r="B564" i="40" a="1"/>
  <c r="B564" i="40" s="1"/>
  <c r="A564" i="39"/>
  <c r="B563" i="39" a="1"/>
  <c r="B563" i="39" s="1"/>
  <c r="A566" i="40" l="1"/>
  <c r="B565" i="40" a="1"/>
  <c r="B565" i="40" s="1"/>
  <c r="A565" i="39"/>
  <c r="B564" i="39" a="1"/>
  <c r="B564" i="39" s="1"/>
  <c r="A567" i="40" l="1"/>
  <c r="B566" i="40" a="1"/>
  <c r="B566" i="40" s="1"/>
  <c r="A566" i="39"/>
  <c r="B565" i="39" a="1"/>
  <c r="B565" i="39" s="1"/>
  <c r="A568" i="40" l="1"/>
  <c r="B567" i="40" a="1"/>
  <c r="B567" i="40" s="1"/>
  <c r="A567" i="39"/>
  <c r="B566" i="39" a="1"/>
  <c r="B566" i="39" s="1"/>
  <c r="A569" i="40" l="1"/>
  <c r="B568" i="40" a="1"/>
  <c r="B568" i="40" s="1"/>
  <c r="A568" i="39"/>
  <c r="B567" i="39" a="1"/>
  <c r="B567" i="39" s="1"/>
  <c r="A570" i="40" l="1"/>
  <c r="B569" i="40" a="1"/>
  <c r="B569" i="40" s="1"/>
  <c r="A569" i="39"/>
  <c r="B568" i="39" a="1"/>
  <c r="B568" i="39" s="1"/>
  <c r="A571" i="40" l="1"/>
  <c r="B570" i="40" a="1"/>
  <c r="B570" i="40" s="1"/>
  <c r="A570" i="39"/>
  <c r="B569" i="39" a="1"/>
  <c r="B569" i="39" s="1"/>
  <c r="A572" i="40" l="1"/>
  <c r="B571" i="40" a="1"/>
  <c r="B571" i="40" s="1"/>
  <c r="A571" i="39"/>
  <c r="B570" i="39" a="1"/>
  <c r="B570" i="39" s="1"/>
  <c r="A573" i="40" l="1"/>
  <c r="B572" i="40" a="1"/>
  <c r="B572" i="40" s="1"/>
  <c r="A572" i="39"/>
  <c r="B571" i="39" a="1"/>
  <c r="B571" i="39" s="1"/>
  <c r="A574" i="40" l="1"/>
  <c r="B573" i="40" a="1"/>
  <c r="B573" i="40" s="1"/>
  <c r="A573" i="39"/>
  <c r="B572" i="39" a="1"/>
  <c r="B572" i="39" s="1"/>
  <c r="A575" i="40" l="1"/>
  <c r="B574" i="40" a="1"/>
  <c r="B574" i="40" s="1"/>
  <c r="A574" i="39"/>
  <c r="B573" i="39" a="1"/>
  <c r="B573" i="39" s="1"/>
  <c r="A576" i="40" l="1"/>
  <c r="B575" i="40" a="1"/>
  <c r="B575" i="40" s="1"/>
  <c r="A575" i="39"/>
  <c r="B574" i="39" a="1"/>
  <c r="B574" i="39" s="1"/>
  <c r="A577" i="40" l="1"/>
  <c r="B576" i="40" a="1"/>
  <c r="B576" i="40" s="1"/>
  <c r="A576" i="39"/>
  <c r="B575" i="39" a="1"/>
  <c r="B575" i="39" s="1"/>
  <c r="A578" i="40" l="1"/>
  <c r="B577" i="40" a="1"/>
  <c r="B577" i="40" s="1"/>
  <c r="A577" i="39"/>
  <c r="B576" i="39" a="1"/>
  <c r="B576" i="39" s="1"/>
  <c r="A579" i="40" l="1"/>
  <c r="B578" i="40" a="1"/>
  <c r="B578" i="40" s="1"/>
  <c r="A578" i="39"/>
  <c r="B577" i="39" a="1"/>
  <c r="B577" i="39" s="1"/>
  <c r="A580" i="40" l="1"/>
  <c r="B579" i="40" a="1"/>
  <c r="B579" i="40" s="1"/>
  <c r="A579" i="39"/>
  <c r="B578" i="39" a="1"/>
  <c r="B578" i="39" s="1"/>
  <c r="A581" i="40" l="1"/>
  <c r="B580" i="40" a="1"/>
  <c r="B580" i="40" s="1"/>
  <c r="A580" i="39"/>
  <c r="B579" i="39" a="1"/>
  <c r="B579" i="39" s="1"/>
  <c r="A582" i="40" l="1"/>
  <c r="B581" i="40" a="1"/>
  <c r="B581" i="40" s="1"/>
  <c r="A581" i="39"/>
  <c r="B580" i="39" a="1"/>
  <c r="B580" i="39" s="1"/>
  <c r="A583" i="40" l="1"/>
  <c r="B582" i="40" a="1"/>
  <c r="B582" i="40" s="1"/>
  <c r="A582" i="39"/>
  <c r="B581" i="39" a="1"/>
  <c r="B581" i="39" s="1"/>
  <c r="A584" i="40" l="1"/>
  <c r="B583" i="40" a="1"/>
  <c r="B583" i="40" s="1"/>
  <c r="A583" i="39"/>
  <c r="B582" i="39" a="1"/>
  <c r="B582" i="39" s="1"/>
  <c r="A585" i="40" l="1"/>
  <c r="B584" i="40" a="1"/>
  <c r="B584" i="40" s="1"/>
  <c r="A584" i="39"/>
  <c r="B583" i="39" a="1"/>
  <c r="B583" i="39" s="1"/>
  <c r="A586" i="40" l="1"/>
  <c r="B585" i="40" a="1"/>
  <c r="B585" i="40" s="1"/>
  <c r="A585" i="39"/>
  <c r="B584" i="39" a="1"/>
  <c r="B584" i="39" s="1"/>
  <c r="A587" i="40" l="1"/>
  <c r="B586" i="40" a="1"/>
  <c r="B586" i="40" s="1"/>
  <c r="A586" i="39"/>
  <c r="B585" i="39" a="1"/>
  <c r="B585" i="39" s="1"/>
  <c r="A588" i="40" l="1"/>
  <c r="B587" i="40" a="1"/>
  <c r="B587" i="40" s="1"/>
  <c r="A587" i="39"/>
  <c r="B586" i="39" a="1"/>
  <c r="B586" i="39" s="1"/>
  <c r="A589" i="40" l="1"/>
  <c r="B588" i="40" a="1"/>
  <c r="B588" i="40" s="1"/>
  <c r="A588" i="39"/>
  <c r="B587" i="39" a="1"/>
  <c r="B587" i="39" s="1"/>
  <c r="A590" i="40" l="1"/>
  <c r="B589" i="40" a="1"/>
  <c r="B589" i="40" s="1"/>
  <c r="A589" i="39"/>
  <c r="B588" i="39" a="1"/>
  <c r="B588" i="39" s="1"/>
  <c r="A591" i="40" l="1"/>
  <c r="B590" i="40" a="1"/>
  <c r="B590" i="40" s="1"/>
  <c r="A590" i="39"/>
  <c r="B589" i="39" a="1"/>
  <c r="B589" i="39" s="1"/>
  <c r="A592" i="40" l="1"/>
  <c r="B591" i="40" a="1"/>
  <c r="B591" i="40" s="1"/>
  <c r="A591" i="39"/>
  <c r="B590" i="39" a="1"/>
  <c r="B590" i="39" s="1"/>
  <c r="A593" i="40" l="1"/>
  <c r="B592" i="40" a="1"/>
  <c r="B592" i="40" s="1"/>
  <c r="A592" i="39"/>
  <c r="B591" i="39" a="1"/>
  <c r="B591" i="39" s="1"/>
  <c r="A594" i="40" l="1"/>
  <c r="B593" i="40" a="1"/>
  <c r="B593" i="40" s="1"/>
  <c r="A593" i="39"/>
  <c r="B592" i="39" a="1"/>
  <c r="B592" i="39" s="1"/>
  <c r="A595" i="40" l="1"/>
  <c r="B594" i="40" a="1"/>
  <c r="B594" i="40" s="1"/>
  <c r="A594" i="39"/>
  <c r="B593" i="39" a="1"/>
  <c r="B593" i="39" s="1"/>
  <c r="A596" i="40" l="1"/>
  <c r="B595" i="40" a="1"/>
  <c r="B595" i="40" s="1"/>
  <c r="A595" i="39"/>
  <c r="B594" i="39" a="1"/>
  <c r="B594" i="39" s="1"/>
  <c r="A597" i="40" l="1"/>
  <c r="B596" i="40" a="1"/>
  <c r="B596" i="40" s="1"/>
  <c r="A596" i="39"/>
  <c r="B595" i="39" a="1"/>
  <c r="B595" i="39" s="1"/>
  <c r="A598" i="40" l="1"/>
  <c r="B597" i="40" a="1"/>
  <c r="B597" i="40" s="1"/>
  <c r="A597" i="39"/>
  <c r="B596" i="39" a="1"/>
  <c r="B596" i="39" s="1"/>
  <c r="A599" i="40" l="1"/>
  <c r="B598" i="40" a="1"/>
  <c r="B598" i="40" s="1"/>
  <c r="A598" i="39"/>
  <c r="B597" i="39" a="1"/>
  <c r="B597" i="39" s="1"/>
  <c r="A600" i="40" l="1"/>
  <c r="B599" i="40" a="1"/>
  <c r="B599" i="40" s="1"/>
  <c r="A599" i="39"/>
  <c r="B598" i="39" a="1"/>
  <c r="B598" i="39" s="1"/>
  <c r="A601" i="40" l="1"/>
  <c r="B600" i="40" a="1"/>
  <c r="B600" i="40" s="1"/>
  <c r="A600" i="39"/>
  <c r="B599" i="39" a="1"/>
  <c r="B599" i="39" s="1"/>
  <c r="A602" i="40" l="1"/>
  <c r="B601" i="40" a="1"/>
  <c r="B601" i="40" s="1"/>
  <c r="A601" i="39"/>
  <c r="B600" i="39" a="1"/>
  <c r="B600" i="39" s="1"/>
  <c r="A603" i="40" l="1"/>
  <c r="B602" i="40" a="1"/>
  <c r="B602" i="40" s="1"/>
  <c r="A602" i="39"/>
  <c r="B601" i="39" a="1"/>
  <c r="B601" i="39" s="1"/>
  <c r="A604" i="40" l="1"/>
  <c r="B603" i="40" a="1"/>
  <c r="B603" i="40" s="1"/>
  <c r="A603" i="39"/>
  <c r="B602" i="39" a="1"/>
  <c r="B602" i="39" s="1"/>
  <c r="A605" i="40" l="1"/>
  <c r="B604" i="40" a="1"/>
  <c r="B604" i="40" s="1"/>
  <c r="A604" i="39"/>
  <c r="B603" i="39" a="1"/>
  <c r="B603" i="39" s="1"/>
  <c r="A606" i="40" l="1"/>
  <c r="B605" i="40" a="1"/>
  <c r="B605" i="40" s="1"/>
  <c r="A605" i="39"/>
  <c r="B604" i="39" a="1"/>
  <c r="B604" i="39" s="1"/>
  <c r="A607" i="40" l="1"/>
  <c r="B606" i="40" a="1"/>
  <c r="B606" i="40" s="1"/>
  <c r="A606" i="39"/>
  <c r="B605" i="39" a="1"/>
  <c r="B605" i="39" s="1"/>
  <c r="A608" i="40" l="1"/>
  <c r="B607" i="40" a="1"/>
  <c r="B607" i="40" s="1"/>
  <c r="A607" i="39"/>
  <c r="B606" i="39" a="1"/>
  <c r="B606" i="39" s="1"/>
  <c r="A609" i="40" l="1"/>
  <c r="B608" i="40" a="1"/>
  <c r="B608" i="40" s="1"/>
  <c r="A608" i="39"/>
  <c r="B607" i="39" a="1"/>
  <c r="B607" i="39" s="1"/>
  <c r="A610" i="40" l="1"/>
  <c r="B609" i="40" a="1"/>
  <c r="B609" i="40" s="1"/>
  <c r="A609" i="39"/>
  <c r="B608" i="39" a="1"/>
  <c r="B608" i="39" s="1"/>
  <c r="A611" i="40" l="1"/>
  <c r="B610" i="40" a="1"/>
  <c r="B610" i="40" s="1"/>
  <c r="A610" i="39"/>
  <c r="B609" i="39" a="1"/>
  <c r="B609" i="39" s="1"/>
  <c r="A612" i="40" l="1"/>
  <c r="B611" i="40" a="1"/>
  <c r="B611" i="40" s="1"/>
  <c r="A611" i="39"/>
  <c r="B610" i="39" a="1"/>
  <c r="B610" i="39" s="1"/>
  <c r="A613" i="40" l="1"/>
  <c r="B612" i="40" a="1"/>
  <c r="B612" i="40" s="1"/>
  <c r="A612" i="39"/>
  <c r="B611" i="39" a="1"/>
  <c r="B611" i="39" s="1"/>
  <c r="A614" i="40" l="1"/>
  <c r="B613" i="40" a="1"/>
  <c r="B613" i="40" s="1"/>
  <c r="A613" i="39"/>
  <c r="B612" i="39" a="1"/>
  <c r="B612" i="39" s="1"/>
  <c r="A615" i="40" l="1"/>
  <c r="B614" i="40" a="1"/>
  <c r="B614" i="40" s="1"/>
  <c r="A614" i="39"/>
  <c r="B613" i="39" a="1"/>
  <c r="B613" i="39" s="1"/>
  <c r="A616" i="40" l="1"/>
  <c r="B615" i="40" a="1"/>
  <c r="B615" i="40" s="1"/>
  <c r="A615" i="39"/>
  <c r="B614" i="39" a="1"/>
  <c r="B614" i="39" s="1"/>
  <c r="A617" i="40" l="1"/>
  <c r="B616" i="40" a="1"/>
  <c r="B616" i="40" s="1"/>
  <c r="A616" i="39"/>
  <c r="B615" i="39" a="1"/>
  <c r="B615" i="39" s="1"/>
  <c r="A618" i="40" l="1"/>
  <c r="B617" i="40" a="1"/>
  <c r="B617" i="40" s="1"/>
  <c r="A617" i="39"/>
  <c r="B616" i="39" a="1"/>
  <c r="B616" i="39" s="1"/>
  <c r="A619" i="40" l="1"/>
  <c r="B618" i="40" a="1"/>
  <c r="B618" i="40" s="1"/>
  <c r="A618" i="39"/>
  <c r="B617" i="39" a="1"/>
  <c r="B617" i="39" s="1"/>
  <c r="A620" i="40" l="1"/>
  <c r="B619" i="40" a="1"/>
  <c r="B619" i="40" s="1"/>
  <c r="A619" i="39"/>
  <c r="B618" i="39" a="1"/>
  <c r="B618" i="39" s="1"/>
  <c r="A621" i="40" l="1"/>
  <c r="B620" i="40" a="1"/>
  <c r="B620" i="40" s="1"/>
  <c r="A620" i="39"/>
  <c r="B619" i="39" a="1"/>
  <c r="B619" i="39" s="1"/>
  <c r="A622" i="40" l="1"/>
  <c r="B621" i="40" a="1"/>
  <c r="B621" i="40" s="1"/>
  <c r="A621" i="39"/>
  <c r="B620" i="39" a="1"/>
  <c r="B620" i="39" s="1"/>
  <c r="A623" i="40" l="1"/>
  <c r="B622" i="40" a="1"/>
  <c r="B622" i="40" s="1"/>
  <c r="A622" i="39"/>
  <c r="B621" i="39" a="1"/>
  <c r="B621" i="39" s="1"/>
  <c r="A624" i="40" l="1"/>
  <c r="B623" i="40" a="1"/>
  <c r="B623" i="40" s="1"/>
  <c r="A623" i="39"/>
  <c r="B622" i="39" a="1"/>
  <c r="B622" i="39" s="1"/>
  <c r="A625" i="40" l="1"/>
  <c r="B624" i="40" a="1"/>
  <c r="B624" i="40" s="1"/>
  <c r="A624" i="39"/>
  <c r="B623" i="39" a="1"/>
  <c r="B623" i="39" s="1"/>
  <c r="A626" i="40" l="1"/>
  <c r="B625" i="40" a="1"/>
  <c r="B625" i="40" s="1"/>
  <c r="A625" i="39"/>
  <c r="B624" i="39" a="1"/>
  <c r="B624" i="39" s="1"/>
  <c r="A627" i="40" l="1"/>
  <c r="B626" i="40" a="1"/>
  <c r="B626" i="40" s="1"/>
  <c r="A626" i="39"/>
  <c r="B625" i="39" a="1"/>
  <c r="B625" i="39" s="1"/>
  <c r="A628" i="40" l="1"/>
  <c r="B627" i="40" a="1"/>
  <c r="B627" i="40" s="1"/>
  <c r="A627" i="39"/>
  <c r="B626" i="39" a="1"/>
  <c r="B626" i="39" s="1"/>
  <c r="A629" i="40" l="1"/>
  <c r="B628" i="40" a="1"/>
  <c r="B628" i="40" s="1"/>
  <c r="A628" i="39"/>
  <c r="B627" i="39" a="1"/>
  <c r="B627" i="39" s="1"/>
  <c r="A630" i="40" l="1"/>
  <c r="B629" i="40" a="1"/>
  <c r="B629" i="40" s="1"/>
  <c r="A629" i="39"/>
  <c r="B628" i="39" a="1"/>
  <c r="B628" i="39" s="1"/>
  <c r="A631" i="40" l="1"/>
  <c r="B630" i="40" a="1"/>
  <c r="B630" i="40" s="1"/>
  <c r="A630" i="39"/>
  <c r="B629" i="39" a="1"/>
  <c r="B629" i="39" s="1"/>
  <c r="A632" i="40" l="1"/>
  <c r="B631" i="40" a="1"/>
  <c r="B631" i="40" s="1"/>
  <c r="A631" i="39"/>
  <c r="B630" i="39" a="1"/>
  <c r="B630" i="39" s="1"/>
  <c r="A633" i="40" l="1"/>
  <c r="B632" i="40" a="1"/>
  <c r="B632" i="40" s="1"/>
  <c r="A632" i="39"/>
  <c r="B631" i="39" a="1"/>
  <c r="B631" i="39" s="1"/>
  <c r="A634" i="40" l="1"/>
  <c r="B633" i="40" a="1"/>
  <c r="B633" i="40" s="1"/>
  <c r="A633" i="39"/>
  <c r="B632" i="39" a="1"/>
  <c r="B632" i="39" s="1"/>
  <c r="A635" i="40" l="1"/>
  <c r="B634" i="40" a="1"/>
  <c r="B634" i="40" s="1"/>
  <c r="A634" i="39"/>
  <c r="B633" i="39" a="1"/>
  <c r="B633" i="39" s="1"/>
  <c r="A636" i="40" l="1"/>
  <c r="B635" i="40" a="1"/>
  <c r="B635" i="40" s="1"/>
  <c r="A635" i="39"/>
  <c r="B634" i="39" a="1"/>
  <c r="B634" i="39" s="1"/>
  <c r="A637" i="40" l="1"/>
  <c r="B636" i="40" a="1"/>
  <c r="B636" i="40" s="1"/>
  <c r="A636" i="39"/>
  <c r="B635" i="39" a="1"/>
  <c r="B635" i="39" s="1"/>
  <c r="A638" i="40" l="1"/>
  <c r="B637" i="40" a="1"/>
  <c r="B637" i="40" s="1"/>
  <c r="A637" i="39"/>
  <c r="B636" i="39" a="1"/>
  <c r="B636" i="39" s="1"/>
  <c r="A639" i="40" l="1"/>
  <c r="B638" i="40" a="1"/>
  <c r="B638" i="40" s="1"/>
  <c r="A638" i="39"/>
  <c r="B637" i="39" a="1"/>
  <c r="B637" i="39" s="1"/>
  <c r="A640" i="40" l="1"/>
  <c r="B639" i="40" a="1"/>
  <c r="B639" i="40" s="1"/>
  <c r="A639" i="39"/>
  <c r="B638" i="39" a="1"/>
  <c r="B638" i="39" s="1"/>
  <c r="A641" i="40" l="1"/>
  <c r="B640" i="40" a="1"/>
  <c r="B640" i="40" s="1"/>
  <c r="A640" i="39"/>
  <c r="B639" i="39" a="1"/>
  <c r="B639" i="39" s="1"/>
  <c r="A642" i="40" l="1"/>
  <c r="B641" i="40" a="1"/>
  <c r="B641" i="40" s="1"/>
  <c r="A641" i="39"/>
  <c r="B640" i="39" a="1"/>
  <c r="B640" i="39" s="1"/>
  <c r="A643" i="40" l="1"/>
  <c r="B642" i="40" a="1"/>
  <c r="B642" i="40" s="1"/>
  <c r="A642" i="39"/>
  <c r="B641" i="39" a="1"/>
  <c r="B641" i="39" s="1"/>
  <c r="A644" i="40" l="1"/>
  <c r="B643" i="40" a="1"/>
  <c r="B643" i="40" s="1"/>
  <c r="A643" i="39"/>
  <c r="B642" i="39" a="1"/>
  <c r="B642" i="39" s="1"/>
  <c r="A645" i="40" l="1"/>
  <c r="B644" i="40" a="1"/>
  <c r="B644" i="40" s="1"/>
  <c r="A644" i="39"/>
  <c r="B643" i="39" a="1"/>
  <c r="B643" i="39" s="1"/>
  <c r="A646" i="40" l="1"/>
  <c r="B645" i="40" a="1"/>
  <c r="B645" i="40" s="1"/>
  <c r="A645" i="39"/>
  <c r="B644" i="39" a="1"/>
  <c r="B644" i="39" s="1"/>
  <c r="A647" i="40" l="1"/>
  <c r="B646" i="40" a="1"/>
  <c r="B646" i="40" s="1"/>
  <c r="A646" i="39"/>
  <c r="B645" i="39" a="1"/>
  <c r="B645" i="39" s="1"/>
  <c r="A648" i="40" l="1"/>
  <c r="B647" i="40" a="1"/>
  <c r="B647" i="40" s="1"/>
  <c r="A647" i="39"/>
  <c r="B646" i="39" a="1"/>
  <c r="B646" i="39" s="1"/>
  <c r="A649" i="40" l="1"/>
  <c r="B648" i="40" a="1"/>
  <c r="B648" i="40" s="1"/>
  <c r="A648" i="39"/>
  <c r="B647" i="39" a="1"/>
  <c r="B647" i="39" s="1"/>
  <c r="A650" i="40" l="1"/>
  <c r="B649" i="40" a="1"/>
  <c r="B649" i="40" s="1"/>
  <c r="A649" i="39"/>
  <c r="B648" i="39" a="1"/>
  <c r="B648" i="39" s="1"/>
  <c r="A651" i="40" l="1"/>
  <c r="B650" i="40" a="1"/>
  <c r="B650" i="40" s="1"/>
  <c r="A650" i="39"/>
  <c r="B649" i="39" a="1"/>
  <c r="B649" i="39" s="1"/>
  <c r="A652" i="40" l="1"/>
  <c r="B651" i="40" a="1"/>
  <c r="B651" i="40" s="1"/>
  <c r="A651" i="39"/>
  <c r="B650" i="39" a="1"/>
  <c r="B650" i="39" s="1"/>
  <c r="A653" i="40" l="1"/>
  <c r="B652" i="40" a="1"/>
  <c r="B652" i="40" s="1"/>
  <c r="A652" i="39"/>
  <c r="B651" i="39" a="1"/>
  <c r="B651" i="39" s="1"/>
  <c r="A654" i="40" l="1"/>
  <c r="B653" i="40" a="1"/>
  <c r="B653" i="40" s="1"/>
  <c r="A653" i="39"/>
  <c r="B652" i="39" a="1"/>
  <c r="B652" i="39" s="1"/>
  <c r="A655" i="40" l="1"/>
  <c r="B654" i="40" a="1"/>
  <c r="B654" i="40" s="1"/>
  <c r="A654" i="39"/>
  <c r="B653" i="39" a="1"/>
  <c r="B653" i="39" s="1"/>
  <c r="A656" i="40" l="1"/>
  <c r="B655" i="40" a="1"/>
  <c r="B655" i="40" s="1"/>
  <c r="A655" i="39"/>
  <c r="B654" i="39" a="1"/>
  <c r="B654" i="39" s="1"/>
  <c r="A657" i="40" l="1"/>
  <c r="B656" i="40" a="1"/>
  <c r="B656" i="40" s="1"/>
  <c r="A656" i="39"/>
  <c r="B655" i="39" a="1"/>
  <c r="B655" i="39" s="1"/>
  <c r="A658" i="40" l="1"/>
  <c r="B657" i="40" a="1"/>
  <c r="B657" i="40" s="1"/>
  <c r="A657" i="39"/>
  <c r="B656" i="39" a="1"/>
  <c r="B656" i="39" s="1"/>
  <c r="A659" i="40" l="1"/>
  <c r="B658" i="40" a="1"/>
  <c r="B658" i="40" s="1"/>
  <c r="A658" i="39"/>
  <c r="B657" i="39" a="1"/>
  <c r="B657" i="39" s="1"/>
  <c r="A660" i="40" l="1"/>
  <c r="B659" i="40" a="1"/>
  <c r="B659" i="40" s="1"/>
  <c r="A659" i="39"/>
  <c r="B658" i="39" a="1"/>
  <c r="B658" i="39" s="1"/>
  <c r="A661" i="40" l="1"/>
  <c r="B660" i="40" a="1"/>
  <c r="B660" i="40" s="1"/>
  <c r="A660" i="39"/>
  <c r="B659" i="39" a="1"/>
  <c r="B659" i="39" s="1"/>
  <c r="A662" i="40" l="1"/>
  <c r="B661" i="40" a="1"/>
  <c r="B661" i="40" s="1"/>
  <c r="A661" i="39"/>
  <c r="B660" i="39" a="1"/>
  <c r="B660" i="39" s="1"/>
  <c r="A663" i="40" l="1"/>
  <c r="B662" i="40" a="1"/>
  <c r="B662" i="40" s="1"/>
  <c r="A662" i="39"/>
  <c r="B661" i="39" a="1"/>
  <c r="B661" i="39" s="1"/>
  <c r="A664" i="40" l="1"/>
  <c r="B663" i="40" a="1"/>
  <c r="B663" i="40" s="1"/>
  <c r="A663" i="39"/>
  <c r="B662" i="39" a="1"/>
  <c r="B662" i="39" s="1"/>
  <c r="A665" i="40" l="1"/>
  <c r="B664" i="40" a="1"/>
  <c r="B664" i="40" s="1"/>
  <c r="A664" i="39"/>
  <c r="B663" i="39" a="1"/>
  <c r="B663" i="39" s="1"/>
  <c r="A666" i="40" l="1"/>
  <c r="B665" i="40" a="1"/>
  <c r="B665" i="40" s="1"/>
  <c r="A665" i="39"/>
  <c r="B664" i="39" a="1"/>
  <c r="B664" i="39" s="1"/>
  <c r="A667" i="40" l="1"/>
  <c r="B666" i="40" a="1"/>
  <c r="B666" i="40" s="1"/>
  <c r="A666" i="39"/>
  <c r="B665" i="39" a="1"/>
  <c r="B665" i="39" s="1"/>
  <c r="A668" i="40" l="1"/>
  <c r="B667" i="40" a="1"/>
  <c r="B667" i="40" s="1"/>
  <c r="A667" i="39"/>
  <c r="B666" i="39" a="1"/>
  <c r="B666" i="39" s="1"/>
  <c r="A669" i="40" l="1"/>
  <c r="B668" i="40" a="1"/>
  <c r="B668" i="40" s="1"/>
  <c r="A668" i="39"/>
  <c r="B667" i="39" a="1"/>
  <c r="B667" i="39" s="1"/>
  <c r="A670" i="40" l="1"/>
  <c r="B669" i="40" a="1"/>
  <c r="B669" i="40" s="1"/>
  <c r="A669" i="39"/>
  <c r="B668" i="39" a="1"/>
  <c r="B668" i="39" s="1"/>
  <c r="A671" i="40" l="1"/>
  <c r="B670" i="40" a="1"/>
  <c r="B670" i="40" s="1"/>
  <c r="A670" i="39"/>
  <c r="B669" i="39" a="1"/>
  <c r="B669" i="39" s="1"/>
  <c r="A672" i="40" l="1"/>
  <c r="B671" i="40" a="1"/>
  <c r="B671" i="40" s="1"/>
  <c r="A671" i="39"/>
  <c r="B670" i="39" a="1"/>
  <c r="B670" i="39" s="1"/>
  <c r="A673" i="40" l="1"/>
  <c r="B672" i="40" a="1"/>
  <c r="B672" i="40" s="1"/>
  <c r="A672" i="39"/>
  <c r="B671" i="39" a="1"/>
  <c r="B671" i="39" s="1"/>
  <c r="A674" i="40" l="1"/>
  <c r="B673" i="40" a="1"/>
  <c r="B673" i="40" s="1"/>
  <c r="A673" i="39"/>
  <c r="B672" i="39" a="1"/>
  <c r="B672" i="39" s="1"/>
  <c r="A675" i="40" l="1"/>
  <c r="B674" i="40" a="1"/>
  <c r="B674" i="40" s="1"/>
  <c r="A674" i="39"/>
  <c r="B673" i="39" a="1"/>
  <c r="B673" i="39" s="1"/>
  <c r="A676" i="40" l="1"/>
  <c r="B675" i="40" a="1"/>
  <c r="B675" i="40" s="1"/>
  <c r="A675" i="39"/>
  <c r="B674" i="39" a="1"/>
  <c r="B674" i="39" s="1"/>
  <c r="A677" i="40" l="1"/>
  <c r="B676" i="40" a="1"/>
  <c r="B676" i="40" s="1"/>
  <c r="A676" i="39"/>
  <c r="B675" i="39" a="1"/>
  <c r="B675" i="39" s="1"/>
  <c r="A678" i="40" l="1"/>
  <c r="B677" i="40" a="1"/>
  <c r="B677" i="40" s="1"/>
  <c r="A677" i="39"/>
  <c r="B676" i="39" a="1"/>
  <c r="B676" i="39" s="1"/>
  <c r="A679" i="40" l="1"/>
  <c r="B678" i="40" a="1"/>
  <c r="B678" i="40" s="1"/>
  <c r="A678" i="39"/>
  <c r="B677" i="39" a="1"/>
  <c r="B677" i="39" s="1"/>
  <c r="A680" i="40" l="1"/>
  <c r="B679" i="40" a="1"/>
  <c r="B679" i="40" s="1"/>
  <c r="A679" i="39"/>
  <c r="B678" i="39" a="1"/>
  <c r="B678" i="39" s="1"/>
  <c r="A681" i="40" l="1"/>
  <c r="B680" i="40" a="1"/>
  <c r="B680" i="40" s="1"/>
  <c r="A680" i="39"/>
  <c r="B679" i="39" a="1"/>
  <c r="B679" i="39" s="1"/>
  <c r="A682" i="40" l="1"/>
  <c r="B681" i="40" a="1"/>
  <c r="B681" i="40" s="1"/>
  <c r="A681" i="39"/>
  <c r="B680" i="39" a="1"/>
  <c r="B680" i="39" s="1"/>
  <c r="A683" i="40" l="1"/>
  <c r="B682" i="40" a="1"/>
  <c r="B682" i="40" s="1"/>
  <c r="A682" i="39"/>
  <c r="B681" i="39" a="1"/>
  <c r="B681" i="39" s="1"/>
  <c r="A684" i="40" l="1"/>
  <c r="B683" i="40" a="1"/>
  <c r="B683" i="40" s="1"/>
  <c r="A683" i="39"/>
  <c r="B682" i="39" a="1"/>
  <c r="B682" i="39" s="1"/>
  <c r="A685" i="40" l="1"/>
  <c r="B684" i="40" a="1"/>
  <c r="B684" i="40" s="1"/>
  <c r="A684" i="39"/>
  <c r="B683" i="39" a="1"/>
  <c r="B683" i="39" s="1"/>
  <c r="A686" i="40" l="1"/>
  <c r="B685" i="40" a="1"/>
  <c r="B685" i="40" s="1"/>
  <c r="A685" i="39"/>
  <c r="B684" i="39" a="1"/>
  <c r="B684" i="39" s="1"/>
  <c r="A687" i="40" l="1"/>
  <c r="B686" i="40" a="1"/>
  <c r="B686" i="40" s="1"/>
  <c r="A686" i="39"/>
  <c r="B685" i="39" a="1"/>
  <c r="B685" i="39" s="1"/>
  <c r="A688" i="40" l="1"/>
  <c r="B687" i="40" a="1"/>
  <c r="B687" i="40" s="1"/>
  <c r="A687" i="39"/>
  <c r="B686" i="39" a="1"/>
  <c r="B686" i="39" s="1"/>
  <c r="A689" i="40" l="1"/>
  <c r="B688" i="40" a="1"/>
  <c r="B688" i="40" s="1"/>
  <c r="A688" i="39"/>
  <c r="B687" i="39" a="1"/>
  <c r="B687" i="39" s="1"/>
  <c r="A690" i="40" l="1"/>
  <c r="B689" i="40" a="1"/>
  <c r="B689" i="40" s="1"/>
  <c r="A689" i="39"/>
  <c r="B688" i="39" a="1"/>
  <c r="B688" i="39" s="1"/>
  <c r="A691" i="40" l="1"/>
  <c r="B690" i="40" a="1"/>
  <c r="B690" i="40" s="1"/>
  <c r="A690" i="39"/>
  <c r="B689" i="39" a="1"/>
  <c r="B689" i="39" s="1"/>
  <c r="A692" i="40" l="1"/>
  <c r="B691" i="40" a="1"/>
  <c r="B691" i="40" s="1"/>
  <c r="A691" i="39"/>
  <c r="B690" i="39" a="1"/>
  <c r="B690" i="39" s="1"/>
  <c r="A693" i="40" l="1"/>
  <c r="B692" i="40" a="1"/>
  <c r="B692" i="40" s="1"/>
  <c r="A692" i="39"/>
  <c r="B691" i="39" a="1"/>
  <c r="B691" i="39" s="1"/>
  <c r="A694" i="40" l="1"/>
  <c r="B693" i="40" a="1"/>
  <c r="B693" i="40" s="1"/>
  <c r="A693" i="39"/>
  <c r="B692" i="39" a="1"/>
  <c r="B692" i="39" s="1"/>
  <c r="A695" i="40" l="1"/>
  <c r="B694" i="40" a="1"/>
  <c r="B694" i="40" s="1"/>
  <c r="A694" i="39"/>
  <c r="B693" i="39" a="1"/>
  <c r="B693" i="39" s="1"/>
  <c r="A696" i="40" l="1"/>
  <c r="B695" i="40" a="1"/>
  <c r="B695" i="40" s="1"/>
  <c r="A695" i="39"/>
  <c r="B694" i="39" a="1"/>
  <c r="B694" i="39" s="1"/>
  <c r="A697" i="40" l="1"/>
  <c r="B696" i="40" a="1"/>
  <c r="B696" i="40" s="1"/>
  <c r="A696" i="39"/>
  <c r="B695" i="39" a="1"/>
  <c r="B695" i="39" s="1"/>
  <c r="A698" i="40" l="1"/>
  <c r="B697" i="40" a="1"/>
  <c r="B697" i="40" s="1"/>
  <c r="A697" i="39"/>
  <c r="B696" i="39" a="1"/>
  <c r="B696" i="39" s="1"/>
  <c r="A699" i="40" l="1"/>
  <c r="B698" i="40" a="1"/>
  <c r="B698" i="40" s="1"/>
  <c r="A698" i="39"/>
  <c r="B697" i="39" a="1"/>
  <c r="B697" i="39" s="1"/>
  <c r="A700" i="40" l="1"/>
  <c r="B699" i="40" a="1"/>
  <c r="B699" i="40" s="1"/>
  <c r="A699" i="39"/>
  <c r="B698" i="39" a="1"/>
  <c r="B698" i="39" s="1"/>
  <c r="A701" i="40" l="1"/>
  <c r="B700" i="40" a="1"/>
  <c r="B700" i="40" s="1"/>
  <c r="A700" i="39"/>
  <c r="B699" i="39" a="1"/>
  <c r="B699" i="39" s="1"/>
  <c r="A702" i="40" l="1"/>
  <c r="B701" i="40" a="1"/>
  <c r="B701" i="40" s="1"/>
  <c r="A701" i="39"/>
  <c r="B700" i="39" a="1"/>
  <c r="B700" i="39" s="1"/>
  <c r="A703" i="40" l="1"/>
  <c r="B702" i="40" a="1"/>
  <c r="B702" i="40" s="1"/>
  <c r="A702" i="39"/>
  <c r="B701" i="39" a="1"/>
  <c r="B701" i="39" s="1"/>
  <c r="A704" i="40" l="1"/>
  <c r="B703" i="40" a="1"/>
  <c r="B703" i="40" s="1"/>
  <c r="A703" i="39"/>
  <c r="B702" i="39" a="1"/>
  <c r="B702" i="39" s="1"/>
  <c r="A705" i="40" l="1"/>
  <c r="B704" i="40" a="1"/>
  <c r="B704" i="40" s="1"/>
  <c r="A704" i="39"/>
  <c r="B703" i="39" a="1"/>
  <c r="B703" i="39" s="1"/>
  <c r="A706" i="40" l="1"/>
  <c r="B705" i="40" a="1"/>
  <c r="B705" i="40" s="1"/>
  <c r="A705" i="39"/>
  <c r="B704" i="39" a="1"/>
  <c r="B704" i="39" s="1"/>
  <c r="A707" i="40" l="1"/>
  <c r="B706" i="40" a="1"/>
  <c r="B706" i="40" s="1"/>
  <c r="A706" i="39"/>
  <c r="B705" i="39" a="1"/>
  <c r="B705" i="39" s="1"/>
  <c r="A708" i="40" l="1"/>
  <c r="B707" i="40" a="1"/>
  <c r="B707" i="40" s="1"/>
  <c r="A707" i="39"/>
  <c r="B706" i="39" a="1"/>
  <c r="B706" i="39" s="1"/>
  <c r="A709" i="40" l="1"/>
  <c r="B708" i="40" a="1"/>
  <c r="B708" i="40" s="1"/>
  <c r="A708" i="39"/>
  <c r="B707" i="39" a="1"/>
  <c r="B707" i="39" s="1"/>
  <c r="A710" i="40" l="1"/>
  <c r="B709" i="40" a="1"/>
  <c r="B709" i="40" s="1"/>
  <c r="A709" i="39"/>
  <c r="B708" i="39" a="1"/>
  <c r="B708" i="39" s="1"/>
  <c r="A711" i="40" l="1"/>
  <c r="B710" i="40" a="1"/>
  <c r="B710" i="40" s="1"/>
  <c r="A710" i="39"/>
  <c r="B709" i="39" a="1"/>
  <c r="B709" i="39" s="1"/>
  <c r="A712" i="40" l="1"/>
  <c r="B711" i="40" a="1"/>
  <c r="B711" i="40" s="1"/>
  <c r="A711" i="39"/>
  <c r="B710" i="39" a="1"/>
  <c r="B710" i="39" s="1"/>
  <c r="A713" i="40" l="1"/>
  <c r="B712" i="40" a="1"/>
  <c r="B712" i="40" s="1"/>
  <c r="A712" i="39"/>
  <c r="B711" i="39" a="1"/>
  <c r="B711" i="39" s="1"/>
  <c r="A714" i="40" l="1"/>
  <c r="B713" i="40" a="1"/>
  <c r="B713" i="40" s="1"/>
  <c r="A713" i="39"/>
  <c r="B712" i="39" a="1"/>
  <c r="B712" i="39" s="1"/>
  <c r="A715" i="40" l="1"/>
  <c r="B714" i="40" a="1"/>
  <c r="B714" i="40" s="1"/>
  <c r="A714" i="39"/>
  <c r="B713" i="39" a="1"/>
  <c r="B713" i="39" s="1"/>
  <c r="A716" i="40" l="1"/>
  <c r="B715" i="40" a="1"/>
  <c r="B715" i="40" s="1"/>
  <c r="A715" i="39"/>
  <c r="B714" i="39" a="1"/>
  <c r="B714" i="39" s="1"/>
  <c r="A717" i="40" l="1"/>
  <c r="B716" i="40" a="1"/>
  <c r="B716" i="40" s="1"/>
  <c r="A716" i="39"/>
  <c r="B715" i="39" a="1"/>
  <c r="B715" i="39" s="1"/>
  <c r="A718" i="40" l="1"/>
  <c r="B717" i="40" a="1"/>
  <c r="B717" i="40" s="1"/>
  <c r="A717" i="39"/>
  <c r="B716" i="39" a="1"/>
  <c r="B716" i="39" s="1"/>
  <c r="A719" i="40" l="1"/>
  <c r="B718" i="40" a="1"/>
  <c r="B718" i="40" s="1"/>
  <c r="A718" i="39"/>
  <c r="B717" i="39" a="1"/>
  <c r="B717" i="39" s="1"/>
  <c r="A720" i="40" l="1"/>
  <c r="B719" i="40" a="1"/>
  <c r="B719" i="40" s="1"/>
  <c r="A719" i="39"/>
  <c r="B718" i="39" a="1"/>
  <c r="B718" i="39" s="1"/>
  <c r="A721" i="40" l="1"/>
  <c r="B720" i="40" a="1"/>
  <c r="B720" i="40" s="1"/>
  <c r="A720" i="39"/>
  <c r="B719" i="39" a="1"/>
  <c r="B719" i="39" s="1"/>
  <c r="A722" i="40" l="1"/>
  <c r="B721" i="40" a="1"/>
  <c r="B721" i="40" s="1"/>
  <c r="A721" i="39"/>
  <c r="B720" i="39" a="1"/>
  <c r="B720" i="39" s="1"/>
  <c r="A723" i="40" l="1"/>
  <c r="B722" i="40" a="1"/>
  <c r="B722" i="40" s="1"/>
  <c r="A722" i="39"/>
  <c r="B721" i="39" a="1"/>
  <c r="B721" i="39" s="1"/>
  <c r="A724" i="40" l="1"/>
  <c r="B723" i="40" a="1"/>
  <c r="B723" i="40" s="1"/>
  <c r="A723" i="39"/>
  <c r="B722" i="39" a="1"/>
  <c r="B722" i="39" s="1"/>
  <c r="A725" i="40" l="1"/>
  <c r="B724" i="40" a="1"/>
  <c r="B724" i="40" s="1"/>
  <c r="A724" i="39"/>
  <c r="B723" i="39" a="1"/>
  <c r="B723" i="39" s="1"/>
  <c r="A726" i="40" l="1"/>
  <c r="B725" i="40" a="1"/>
  <c r="B725" i="40" s="1"/>
  <c r="A725" i="39"/>
  <c r="B724" i="39" a="1"/>
  <c r="B724" i="39" s="1"/>
  <c r="A727" i="40" l="1"/>
  <c r="B726" i="40" a="1"/>
  <c r="B726" i="40" s="1"/>
  <c r="A726" i="39"/>
  <c r="B725" i="39" a="1"/>
  <c r="B725" i="39" s="1"/>
  <c r="A728" i="40" l="1"/>
  <c r="B727" i="40" a="1"/>
  <c r="B727" i="40" s="1"/>
  <c r="A727" i="39"/>
  <c r="B726" i="39" a="1"/>
  <c r="B726" i="39" s="1"/>
  <c r="A729" i="40" l="1"/>
  <c r="B728" i="40" a="1"/>
  <c r="B728" i="40" s="1"/>
  <c r="A728" i="39"/>
  <c r="B727" i="39" a="1"/>
  <c r="B727" i="39" s="1"/>
  <c r="A730" i="40" l="1"/>
  <c r="B729" i="40" a="1"/>
  <c r="B729" i="40" s="1"/>
  <c r="A729" i="39"/>
  <c r="B728" i="39" a="1"/>
  <c r="B728" i="39" s="1"/>
  <c r="A731" i="40" l="1"/>
  <c r="B730" i="40" a="1"/>
  <c r="B730" i="40" s="1"/>
  <c r="A730" i="39"/>
  <c r="B729" i="39" a="1"/>
  <c r="B729" i="39" s="1"/>
  <c r="A732" i="40" l="1"/>
  <c r="B731" i="40" a="1"/>
  <c r="B731" i="40" s="1"/>
  <c r="A731" i="39"/>
  <c r="B730" i="39" a="1"/>
  <c r="B730" i="39" s="1"/>
  <c r="A733" i="40" l="1"/>
  <c r="B732" i="40" a="1"/>
  <c r="B732" i="40" s="1"/>
  <c r="A732" i="39"/>
  <c r="B731" i="39" a="1"/>
  <c r="B731" i="39" s="1"/>
  <c r="A734" i="40" l="1"/>
  <c r="B733" i="40" a="1"/>
  <c r="B733" i="40" s="1"/>
  <c r="A733" i="39"/>
  <c r="B732" i="39" a="1"/>
  <c r="B732" i="39" s="1"/>
  <c r="A735" i="40" l="1"/>
  <c r="B734" i="40" a="1"/>
  <c r="B734" i="40" s="1"/>
  <c r="A734" i="39"/>
  <c r="B733" i="39" a="1"/>
  <c r="B733" i="39" s="1"/>
  <c r="A736" i="40" l="1"/>
  <c r="B735" i="40" a="1"/>
  <c r="B735" i="40" s="1"/>
  <c r="A735" i="39"/>
  <c r="B734" i="39" a="1"/>
  <c r="B734" i="39" s="1"/>
  <c r="A737" i="40" l="1"/>
  <c r="B736" i="40" a="1"/>
  <c r="B736" i="40" s="1"/>
  <c r="A736" i="39"/>
  <c r="B735" i="39" a="1"/>
  <c r="B735" i="39" s="1"/>
  <c r="A738" i="40" l="1"/>
  <c r="B737" i="40" a="1"/>
  <c r="B737" i="40" s="1"/>
  <c r="A737" i="39"/>
  <c r="B736" i="39" a="1"/>
  <c r="B736" i="39" s="1"/>
  <c r="A739" i="40" l="1"/>
  <c r="B738" i="40" a="1"/>
  <c r="B738" i="40" s="1"/>
  <c r="A738" i="39"/>
  <c r="B737" i="39" a="1"/>
  <c r="B737" i="39" s="1"/>
  <c r="A740" i="40" l="1"/>
  <c r="B739" i="40" a="1"/>
  <c r="B739" i="40" s="1"/>
  <c r="A739" i="39"/>
  <c r="B738" i="39" a="1"/>
  <c r="B738" i="39" s="1"/>
  <c r="A741" i="40" l="1"/>
  <c r="B740" i="40" a="1"/>
  <c r="B740" i="40" s="1"/>
  <c r="A740" i="39"/>
  <c r="B739" i="39" a="1"/>
  <c r="B739" i="39" s="1"/>
  <c r="A742" i="40" l="1"/>
  <c r="B741" i="40" a="1"/>
  <c r="B741" i="40" s="1"/>
  <c r="A741" i="39"/>
  <c r="B740" i="39" a="1"/>
  <c r="B740" i="39" s="1"/>
  <c r="A743" i="40" l="1"/>
  <c r="B742" i="40" a="1"/>
  <c r="B742" i="40" s="1"/>
  <c r="A742" i="39"/>
  <c r="B741" i="39" a="1"/>
  <c r="B741" i="39" s="1"/>
  <c r="A744" i="40" l="1"/>
  <c r="B743" i="40" a="1"/>
  <c r="B743" i="40" s="1"/>
  <c r="A743" i="39"/>
  <c r="B742" i="39" a="1"/>
  <c r="B742" i="39" s="1"/>
  <c r="A745" i="40" l="1"/>
  <c r="B744" i="40" a="1"/>
  <c r="B744" i="40" s="1"/>
  <c r="A744" i="39"/>
  <c r="B743" i="39" a="1"/>
  <c r="B743" i="39" s="1"/>
  <c r="A746" i="40" l="1"/>
  <c r="B745" i="40" a="1"/>
  <c r="B745" i="40" s="1"/>
  <c r="A745" i="39"/>
  <c r="B744" i="39" a="1"/>
  <c r="B744" i="39" s="1"/>
  <c r="A747" i="40" l="1"/>
  <c r="B746" i="40" a="1"/>
  <c r="B746" i="40" s="1"/>
  <c r="A746" i="39"/>
  <c r="B745" i="39" a="1"/>
  <c r="B745" i="39" s="1"/>
  <c r="A748" i="40" l="1"/>
  <c r="B747" i="40" a="1"/>
  <c r="B747" i="40" s="1"/>
  <c r="A747" i="39"/>
  <c r="B746" i="39" a="1"/>
  <c r="B746" i="39" s="1"/>
  <c r="A749" i="40" l="1"/>
  <c r="B748" i="40" a="1"/>
  <c r="B748" i="40" s="1"/>
  <c r="A748" i="39"/>
  <c r="B747" i="39" a="1"/>
  <c r="B747" i="39" s="1"/>
  <c r="A750" i="40" l="1"/>
  <c r="B749" i="40" a="1"/>
  <c r="B749" i="40" s="1"/>
  <c r="A749" i="39"/>
  <c r="B748" i="39" a="1"/>
  <c r="B748" i="39" s="1"/>
  <c r="A751" i="40" l="1"/>
  <c r="B750" i="40" a="1"/>
  <c r="B750" i="40" s="1"/>
  <c r="A750" i="39"/>
  <c r="B749" i="39" a="1"/>
  <c r="B749" i="39" s="1"/>
  <c r="A752" i="40" l="1"/>
  <c r="B751" i="40" a="1"/>
  <c r="B751" i="40" s="1"/>
  <c r="A751" i="39"/>
  <c r="B750" i="39" a="1"/>
  <c r="B750" i="39" s="1"/>
  <c r="A753" i="40" l="1"/>
  <c r="B752" i="40" a="1"/>
  <c r="B752" i="40" s="1"/>
  <c r="A752" i="39"/>
  <c r="B751" i="39" a="1"/>
  <c r="B751" i="39" s="1"/>
  <c r="A754" i="40" l="1"/>
  <c r="B753" i="40" a="1"/>
  <c r="B753" i="40" s="1"/>
  <c r="A753" i="39"/>
  <c r="B752" i="39" a="1"/>
  <c r="B752" i="39" s="1"/>
  <c r="A755" i="40" l="1"/>
  <c r="B754" i="40" a="1"/>
  <c r="B754" i="40" s="1"/>
  <c r="A754" i="39"/>
  <c r="B753" i="39" a="1"/>
  <c r="B753" i="39" s="1"/>
  <c r="A756" i="40" l="1"/>
  <c r="B755" i="40" a="1"/>
  <c r="B755" i="40" s="1"/>
  <c r="A755" i="39"/>
  <c r="B754" i="39" a="1"/>
  <c r="B754" i="39" s="1"/>
  <c r="A757" i="40" l="1"/>
  <c r="B756" i="40" a="1"/>
  <c r="B756" i="40" s="1"/>
  <c r="A756" i="39"/>
  <c r="B755" i="39" a="1"/>
  <c r="B755" i="39" s="1"/>
  <c r="A758" i="40" l="1"/>
  <c r="B757" i="40" a="1"/>
  <c r="B757" i="40" s="1"/>
  <c r="A757" i="39"/>
  <c r="B756" i="39" a="1"/>
  <c r="B756" i="39" s="1"/>
  <c r="A759" i="40" l="1"/>
  <c r="B758" i="40" a="1"/>
  <c r="B758" i="40" s="1"/>
  <c r="A758" i="39"/>
  <c r="B757" i="39" a="1"/>
  <c r="B757" i="39" s="1"/>
  <c r="A760" i="40" l="1"/>
  <c r="B759" i="40" a="1"/>
  <c r="B759" i="40" s="1"/>
  <c r="A759" i="39"/>
  <c r="B758" i="39" a="1"/>
  <c r="B758" i="39" s="1"/>
  <c r="A761" i="40" l="1"/>
  <c r="B760" i="40" a="1"/>
  <c r="B760" i="40" s="1"/>
  <c r="A760" i="39"/>
  <c r="B759" i="39" a="1"/>
  <c r="B759" i="39" s="1"/>
  <c r="A762" i="40" l="1"/>
  <c r="B761" i="40" a="1"/>
  <c r="B761" i="40" s="1"/>
  <c r="A761" i="39"/>
  <c r="B760" i="39" a="1"/>
  <c r="B760" i="39" s="1"/>
  <c r="A763" i="40" l="1"/>
  <c r="B762" i="40" a="1"/>
  <c r="B762" i="40" s="1"/>
  <c r="A762" i="39"/>
  <c r="B761" i="39" a="1"/>
  <c r="B761" i="39" s="1"/>
  <c r="A764" i="40" l="1"/>
  <c r="B763" i="40" a="1"/>
  <c r="B763" i="40" s="1"/>
  <c r="A763" i="39"/>
  <c r="B762" i="39" a="1"/>
  <c r="B762" i="39" s="1"/>
  <c r="A765" i="40" l="1"/>
  <c r="B764" i="40" a="1"/>
  <c r="B764" i="40" s="1"/>
  <c r="A764" i="39"/>
  <c r="B763" i="39" a="1"/>
  <c r="B763" i="39" s="1"/>
  <c r="A766" i="40" l="1"/>
  <c r="B765" i="40" a="1"/>
  <c r="B765" i="40" s="1"/>
  <c r="A765" i="39"/>
  <c r="B764" i="39" a="1"/>
  <c r="B764" i="39" s="1"/>
  <c r="A767" i="40" l="1"/>
  <c r="B766" i="40" a="1"/>
  <c r="B766" i="40" s="1"/>
  <c r="A766" i="39"/>
  <c r="B765" i="39" a="1"/>
  <c r="B765" i="39" s="1"/>
  <c r="A768" i="40" l="1"/>
  <c r="B767" i="40" a="1"/>
  <c r="B767" i="40" s="1"/>
  <c r="A767" i="39"/>
  <c r="B766" i="39" a="1"/>
  <c r="B766" i="39" s="1"/>
  <c r="A769" i="40" l="1"/>
  <c r="B768" i="40" a="1"/>
  <c r="B768" i="40" s="1"/>
  <c r="A768" i="39"/>
  <c r="B767" i="39" a="1"/>
  <c r="B767" i="39" s="1"/>
  <c r="A770" i="40" l="1"/>
  <c r="B769" i="40" a="1"/>
  <c r="B769" i="40" s="1"/>
  <c r="A769" i="39"/>
  <c r="B768" i="39" a="1"/>
  <c r="B768" i="39" s="1"/>
  <c r="A771" i="40" l="1"/>
  <c r="B770" i="40" a="1"/>
  <c r="B770" i="40" s="1"/>
  <c r="A770" i="39"/>
  <c r="B769" i="39" a="1"/>
  <c r="B769" i="39" s="1"/>
  <c r="A772" i="40" l="1"/>
  <c r="B771" i="40" a="1"/>
  <c r="B771" i="40" s="1"/>
  <c r="A771" i="39"/>
  <c r="B770" i="39" a="1"/>
  <c r="B770" i="39" s="1"/>
  <c r="A773" i="40" l="1"/>
  <c r="B772" i="40" a="1"/>
  <c r="B772" i="40" s="1"/>
  <c r="A772" i="39"/>
  <c r="B771" i="39" a="1"/>
  <c r="B771" i="39" s="1"/>
  <c r="A774" i="40" l="1"/>
  <c r="B773" i="40" a="1"/>
  <c r="B773" i="40" s="1"/>
  <c r="A773" i="39"/>
  <c r="B772" i="39" a="1"/>
  <c r="B772" i="39" s="1"/>
  <c r="A775" i="40" l="1"/>
  <c r="B774" i="40" a="1"/>
  <c r="B774" i="40" s="1"/>
  <c r="A774" i="39"/>
  <c r="B773" i="39" a="1"/>
  <c r="B773" i="39" s="1"/>
  <c r="A776" i="40" l="1"/>
  <c r="B775" i="40" a="1"/>
  <c r="B775" i="40" s="1"/>
  <c r="A775" i="39"/>
  <c r="B774" i="39" a="1"/>
  <c r="B774" i="39" s="1"/>
  <c r="A777" i="40" l="1"/>
  <c r="B776" i="40" a="1"/>
  <c r="B776" i="40" s="1"/>
  <c r="A776" i="39"/>
  <c r="B775" i="39" a="1"/>
  <c r="B775" i="39" s="1"/>
  <c r="A778" i="40" l="1"/>
  <c r="B777" i="40" a="1"/>
  <c r="B777" i="40" s="1"/>
  <c r="A777" i="39"/>
  <c r="B776" i="39" a="1"/>
  <c r="B776" i="39" s="1"/>
  <c r="A779" i="40" l="1"/>
  <c r="B778" i="40" a="1"/>
  <c r="B778" i="40" s="1"/>
  <c r="A778" i="39"/>
  <c r="B777" i="39" a="1"/>
  <c r="B777" i="39" s="1"/>
  <c r="A780" i="40" l="1"/>
  <c r="B779" i="40" a="1"/>
  <c r="B779" i="40" s="1"/>
  <c r="A779" i="39"/>
  <c r="B778" i="39" a="1"/>
  <c r="B778" i="39" s="1"/>
  <c r="A781" i="40" l="1"/>
  <c r="B780" i="40" a="1"/>
  <c r="B780" i="40" s="1"/>
  <c r="A780" i="39"/>
  <c r="B779" i="39" a="1"/>
  <c r="B779" i="39" s="1"/>
  <c r="A782" i="40" l="1"/>
  <c r="B781" i="40" a="1"/>
  <c r="B781" i="40" s="1"/>
  <c r="A781" i="39"/>
  <c r="B780" i="39" a="1"/>
  <c r="B780" i="39" s="1"/>
  <c r="A783" i="40" l="1"/>
  <c r="B782" i="40" a="1"/>
  <c r="B782" i="40" s="1"/>
  <c r="A782" i="39"/>
  <c r="B781" i="39" a="1"/>
  <c r="B781" i="39" s="1"/>
  <c r="A784" i="40" l="1"/>
  <c r="B783" i="40" a="1"/>
  <c r="B783" i="40" s="1"/>
  <c r="A783" i="39"/>
  <c r="B782" i="39" a="1"/>
  <c r="B782" i="39" s="1"/>
  <c r="A785" i="40" l="1"/>
  <c r="B784" i="40" a="1"/>
  <c r="B784" i="40" s="1"/>
  <c r="A784" i="39"/>
  <c r="B783" i="39" a="1"/>
  <c r="B783" i="39" s="1"/>
  <c r="A786" i="40" l="1"/>
  <c r="B785" i="40" a="1"/>
  <c r="B785" i="40" s="1"/>
  <c r="A785" i="39"/>
  <c r="B784" i="39" a="1"/>
  <c r="B784" i="39" s="1"/>
  <c r="A787" i="40" l="1"/>
  <c r="B786" i="40" a="1"/>
  <c r="B786" i="40" s="1"/>
  <c r="A786" i="39"/>
  <c r="B785" i="39" a="1"/>
  <c r="B785" i="39" s="1"/>
  <c r="A788" i="40" l="1"/>
  <c r="B787" i="40" a="1"/>
  <c r="B787" i="40" s="1"/>
  <c r="A787" i="39"/>
  <c r="B786" i="39" a="1"/>
  <c r="B786" i="39" s="1"/>
  <c r="A789" i="40" l="1"/>
  <c r="B788" i="40" a="1"/>
  <c r="B788" i="40" s="1"/>
  <c r="A788" i="39"/>
  <c r="B787" i="39" a="1"/>
  <c r="B787" i="39" s="1"/>
  <c r="A790" i="40" l="1"/>
  <c r="B789" i="40" a="1"/>
  <c r="B789" i="40" s="1"/>
  <c r="A789" i="39"/>
  <c r="B788" i="39" a="1"/>
  <c r="B788" i="39" s="1"/>
  <c r="A791" i="40" l="1"/>
  <c r="B790" i="40" a="1"/>
  <c r="B790" i="40" s="1"/>
  <c r="A790" i="39"/>
  <c r="B789" i="39" a="1"/>
  <c r="B789" i="39" s="1"/>
  <c r="A792" i="40" l="1"/>
  <c r="B791" i="40" a="1"/>
  <c r="B791" i="40" s="1"/>
  <c r="A791" i="39"/>
  <c r="B790" i="39" a="1"/>
  <c r="B790" i="39" s="1"/>
  <c r="A793" i="40" l="1"/>
  <c r="B792" i="40" a="1"/>
  <c r="B792" i="40" s="1"/>
  <c r="A792" i="39"/>
  <c r="B791" i="39" a="1"/>
  <c r="B791" i="39" s="1"/>
  <c r="A794" i="40" l="1"/>
  <c r="B793" i="40" a="1"/>
  <c r="B793" i="40" s="1"/>
  <c r="A793" i="39"/>
  <c r="B792" i="39" a="1"/>
  <c r="B792" i="39" s="1"/>
  <c r="A795" i="40" l="1"/>
  <c r="B794" i="40" a="1"/>
  <c r="B794" i="40" s="1"/>
  <c r="A794" i="39"/>
  <c r="B793" i="39" a="1"/>
  <c r="B793" i="39" s="1"/>
  <c r="A796" i="40" l="1"/>
  <c r="B795" i="40" a="1"/>
  <c r="B795" i="40" s="1"/>
  <c r="A795" i="39"/>
  <c r="B794" i="39" a="1"/>
  <c r="B794" i="39" s="1"/>
  <c r="A797" i="40" l="1"/>
  <c r="B796" i="40" a="1"/>
  <c r="B796" i="40" s="1"/>
  <c r="A796" i="39"/>
  <c r="B795" i="39" a="1"/>
  <c r="B795" i="39" s="1"/>
  <c r="A798" i="40" l="1"/>
  <c r="B797" i="40" a="1"/>
  <c r="B797" i="40" s="1"/>
  <c r="A797" i="39"/>
  <c r="B796" i="39" a="1"/>
  <c r="B796" i="39" s="1"/>
  <c r="A799" i="40" l="1"/>
  <c r="B798" i="40" a="1"/>
  <c r="B798" i="40" s="1"/>
  <c r="A798" i="39"/>
  <c r="B797" i="39" a="1"/>
  <c r="B797" i="39" s="1"/>
  <c r="A800" i="40" l="1"/>
  <c r="B799" i="40" a="1"/>
  <c r="B799" i="40" s="1"/>
  <c r="A799" i="39"/>
  <c r="B798" i="39" a="1"/>
  <c r="B798" i="39" s="1"/>
  <c r="A801" i="40" l="1"/>
  <c r="B800" i="40" a="1"/>
  <c r="B800" i="40" s="1"/>
  <c r="A800" i="39"/>
  <c r="B799" i="39" a="1"/>
  <c r="B799" i="39" s="1"/>
  <c r="A802" i="40" l="1"/>
  <c r="B801" i="40" a="1"/>
  <c r="B801" i="40" s="1"/>
  <c r="A801" i="39"/>
  <c r="B800" i="39" a="1"/>
  <c r="B800" i="39" s="1"/>
  <c r="A803" i="40" l="1"/>
  <c r="B802" i="40" a="1"/>
  <c r="B802" i="40" s="1"/>
  <c r="A802" i="39"/>
  <c r="B801" i="39" a="1"/>
  <c r="B801" i="39" s="1"/>
  <c r="A804" i="40" l="1"/>
  <c r="B803" i="40" a="1"/>
  <c r="B803" i="40" s="1"/>
  <c r="A803" i="39"/>
  <c r="B802" i="39" a="1"/>
  <c r="B802" i="39" s="1"/>
  <c r="A805" i="40" l="1"/>
  <c r="B804" i="40" a="1"/>
  <c r="B804" i="40" s="1"/>
  <c r="A804" i="39"/>
  <c r="B803" i="39" a="1"/>
  <c r="B803" i="39" s="1"/>
  <c r="A806" i="40" l="1"/>
  <c r="B805" i="40" a="1"/>
  <c r="B805" i="40" s="1"/>
  <c r="A805" i="39"/>
  <c r="B804" i="39" a="1"/>
  <c r="B804" i="39" s="1"/>
  <c r="A807" i="40" l="1"/>
  <c r="B806" i="40" a="1"/>
  <c r="B806" i="40" s="1"/>
  <c r="A806" i="39"/>
  <c r="B805" i="39" a="1"/>
  <c r="B805" i="39" s="1"/>
  <c r="A808" i="40" l="1"/>
  <c r="B807" i="40" a="1"/>
  <c r="B807" i="40" s="1"/>
  <c r="A807" i="39"/>
  <c r="B806" i="39" a="1"/>
  <c r="B806" i="39" s="1"/>
  <c r="A809" i="40" l="1"/>
  <c r="B808" i="40" a="1"/>
  <c r="B808" i="40" s="1"/>
  <c r="A808" i="39"/>
  <c r="B807" i="39" a="1"/>
  <c r="B807" i="39" s="1"/>
  <c r="A810" i="40" l="1"/>
  <c r="B809" i="40" a="1"/>
  <c r="B809" i="40" s="1"/>
  <c r="A809" i="39"/>
  <c r="B808" i="39" a="1"/>
  <c r="B808" i="39" s="1"/>
  <c r="A811" i="40" l="1"/>
  <c r="B810" i="40" a="1"/>
  <c r="B810" i="40" s="1"/>
  <c r="A810" i="39"/>
  <c r="B809" i="39" a="1"/>
  <c r="B809" i="39" s="1"/>
  <c r="A812" i="40" l="1"/>
  <c r="B811" i="40" a="1"/>
  <c r="B811" i="40" s="1"/>
  <c r="A811" i="39"/>
  <c r="B810" i="39" a="1"/>
  <c r="B810" i="39" s="1"/>
  <c r="A813" i="40" l="1"/>
  <c r="B812" i="40" a="1"/>
  <c r="B812" i="40" s="1"/>
  <c r="A812" i="39"/>
  <c r="B811" i="39" a="1"/>
  <c r="B811" i="39" s="1"/>
  <c r="A814" i="40" l="1"/>
  <c r="B813" i="40" a="1"/>
  <c r="B813" i="40" s="1"/>
  <c r="A813" i="39"/>
  <c r="B812" i="39" a="1"/>
  <c r="B812" i="39" s="1"/>
  <c r="A815" i="40" l="1"/>
  <c r="B814" i="40" a="1"/>
  <c r="B814" i="40" s="1"/>
  <c r="A814" i="39"/>
  <c r="B813" i="39" a="1"/>
  <c r="B813" i="39" s="1"/>
  <c r="A816" i="40" l="1"/>
  <c r="B815" i="40" a="1"/>
  <c r="B815" i="40" s="1"/>
  <c r="A815" i="39"/>
  <c r="B814" i="39" a="1"/>
  <c r="B814" i="39" s="1"/>
  <c r="A817" i="40" l="1"/>
  <c r="B816" i="40" a="1"/>
  <c r="B816" i="40" s="1"/>
  <c r="A816" i="39"/>
  <c r="B815" i="39" a="1"/>
  <c r="B815" i="39" s="1"/>
  <c r="A818" i="40" l="1"/>
  <c r="B817" i="40" a="1"/>
  <c r="B817" i="40" s="1"/>
  <c r="A817" i="39"/>
  <c r="B816" i="39" a="1"/>
  <c r="B816" i="39" s="1"/>
  <c r="A819" i="40" l="1"/>
  <c r="B818" i="40" a="1"/>
  <c r="B818" i="40" s="1"/>
  <c r="A818" i="39"/>
  <c r="B817" i="39" a="1"/>
  <c r="B817" i="39" s="1"/>
  <c r="A820" i="40" l="1"/>
  <c r="B819" i="40" a="1"/>
  <c r="B819" i="40" s="1"/>
  <c r="A819" i="39"/>
  <c r="B818" i="39" a="1"/>
  <c r="B818" i="39" s="1"/>
  <c r="A821" i="40" l="1"/>
  <c r="B820" i="40" a="1"/>
  <c r="B820" i="40" s="1"/>
  <c r="A820" i="39"/>
  <c r="B819" i="39" a="1"/>
  <c r="B819" i="39" s="1"/>
  <c r="A822" i="40" l="1"/>
  <c r="B821" i="40" a="1"/>
  <c r="B821" i="40" s="1"/>
  <c r="A821" i="39"/>
  <c r="B820" i="39" a="1"/>
  <c r="B820" i="39" s="1"/>
  <c r="A823" i="40" l="1"/>
  <c r="B822" i="40" a="1"/>
  <c r="B822" i="40" s="1"/>
  <c r="A822" i="39"/>
  <c r="B821" i="39" a="1"/>
  <c r="B821" i="39" s="1"/>
  <c r="A824" i="40" l="1"/>
  <c r="B823" i="40" a="1"/>
  <c r="B823" i="40" s="1"/>
  <c r="A823" i="39"/>
  <c r="B822" i="39" a="1"/>
  <c r="B822" i="39" s="1"/>
  <c r="A825" i="40" l="1"/>
  <c r="B824" i="40" a="1"/>
  <c r="B824" i="40" s="1"/>
  <c r="A824" i="39"/>
  <c r="B823" i="39" a="1"/>
  <c r="B823" i="39" s="1"/>
  <c r="A826" i="40" l="1"/>
  <c r="B825" i="40" a="1"/>
  <c r="B825" i="40" s="1"/>
  <c r="A825" i="39"/>
  <c r="B824" i="39" a="1"/>
  <c r="B824" i="39" s="1"/>
  <c r="A827" i="40" l="1"/>
  <c r="B826" i="40" a="1"/>
  <c r="B826" i="40" s="1"/>
  <c r="A826" i="39"/>
  <c r="B825" i="39" a="1"/>
  <c r="B825" i="39" s="1"/>
  <c r="A828" i="40" l="1"/>
  <c r="B827" i="40" a="1"/>
  <c r="B827" i="40" s="1"/>
  <c r="A827" i="39"/>
  <c r="B826" i="39" a="1"/>
  <c r="B826" i="39" s="1"/>
  <c r="A829" i="40" l="1"/>
  <c r="B828" i="40" a="1"/>
  <c r="B828" i="40" s="1"/>
  <c r="A828" i="39"/>
  <c r="B827" i="39" a="1"/>
  <c r="B827" i="39" s="1"/>
  <c r="A830" i="40" l="1"/>
  <c r="B829" i="40" a="1"/>
  <c r="B829" i="40" s="1"/>
  <c r="A829" i="39"/>
  <c r="B828" i="39" a="1"/>
  <c r="B828" i="39" s="1"/>
  <c r="A831" i="40" l="1"/>
  <c r="B830" i="40" a="1"/>
  <c r="B830" i="40" s="1"/>
  <c r="A830" i="39"/>
  <c r="B829" i="39" a="1"/>
  <c r="B829" i="39" s="1"/>
  <c r="A832" i="40" l="1"/>
  <c r="B831" i="40" a="1"/>
  <c r="B831" i="40" s="1"/>
  <c r="A831" i="39"/>
  <c r="B830" i="39" a="1"/>
  <c r="B830" i="39" s="1"/>
  <c r="A833" i="40" l="1"/>
  <c r="B832" i="40" a="1"/>
  <c r="B832" i="40" s="1"/>
  <c r="A832" i="39"/>
  <c r="B831" i="39" a="1"/>
  <c r="B831" i="39" s="1"/>
  <c r="A834" i="40" l="1"/>
  <c r="B833" i="40" a="1"/>
  <c r="B833" i="40" s="1"/>
  <c r="A833" i="39"/>
  <c r="B832" i="39" a="1"/>
  <c r="B832" i="39" s="1"/>
  <c r="A835" i="40" l="1"/>
  <c r="B834" i="40" a="1"/>
  <c r="B834" i="40" s="1"/>
  <c r="A834" i="39"/>
  <c r="B833" i="39" a="1"/>
  <c r="B833" i="39" s="1"/>
  <c r="A836" i="40" l="1"/>
  <c r="B835" i="40" a="1"/>
  <c r="B835" i="40" s="1"/>
  <c r="A835" i="39"/>
  <c r="B834" i="39" a="1"/>
  <c r="B834" i="39" s="1"/>
  <c r="A837" i="40" l="1"/>
  <c r="B836" i="40" a="1"/>
  <c r="B836" i="40" s="1"/>
  <c r="A836" i="39"/>
  <c r="B835" i="39" a="1"/>
  <c r="B835" i="39" s="1"/>
  <c r="A838" i="40" l="1"/>
  <c r="B837" i="40" a="1"/>
  <c r="B837" i="40" s="1"/>
  <c r="A837" i="39"/>
  <c r="B836" i="39" a="1"/>
  <c r="B836" i="39" s="1"/>
  <c r="A839" i="40" l="1"/>
  <c r="B838" i="40" a="1"/>
  <c r="B838" i="40" s="1"/>
  <c r="A838" i="39"/>
  <c r="B837" i="39" a="1"/>
  <c r="B837" i="39" s="1"/>
  <c r="A840" i="40" l="1"/>
  <c r="B839" i="40" a="1"/>
  <c r="B839" i="40" s="1"/>
  <c r="A839" i="39"/>
  <c r="B838" i="39" a="1"/>
  <c r="B838" i="39" s="1"/>
  <c r="A841" i="40" l="1"/>
  <c r="B840" i="40" a="1"/>
  <c r="B840" i="40" s="1"/>
  <c r="A840" i="39"/>
  <c r="B839" i="39" a="1"/>
  <c r="B839" i="39" s="1"/>
  <c r="A842" i="40" l="1"/>
  <c r="B841" i="40" a="1"/>
  <c r="B841" i="40" s="1"/>
  <c r="A841" i="39"/>
  <c r="B840" i="39" a="1"/>
  <c r="B840" i="39" s="1"/>
  <c r="A843" i="40" l="1"/>
  <c r="B842" i="40" a="1"/>
  <c r="B842" i="40" s="1"/>
  <c r="A842" i="39"/>
  <c r="B841" i="39" a="1"/>
  <c r="B841" i="39" s="1"/>
  <c r="A844" i="40" l="1"/>
  <c r="B843" i="40" a="1"/>
  <c r="B843" i="40" s="1"/>
  <c r="A843" i="39"/>
  <c r="B842" i="39" a="1"/>
  <c r="B842" i="39" s="1"/>
  <c r="A845" i="40" l="1"/>
  <c r="B844" i="40" a="1"/>
  <c r="B844" i="40" s="1"/>
  <c r="A844" i="39"/>
  <c r="B843" i="39" a="1"/>
  <c r="B843" i="39" s="1"/>
  <c r="A846" i="40" l="1"/>
  <c r="B845" i="40" a="1"/>
  <c r="B845" i="40" s="1"/>
  <c r="A845" i="39"/>
  <c r="B844" i="39" a="1"/>
  <c r="B844" i="39" s="1"/>
  <c r="A847" i="40" l="1"/>
  <c r="B846" i="40" a="1"/>
  <c r="B846" i="40" s="1"/>
  <c r="A846" i="39"/>
  <c r="B845" i="39" a="1"/>
  <c r="B845" i="39" s="1"/>
  <c r="A848" i="40" l="1"/>
  <c r="B847" i="40" a="1"/>
  <c r="B847" i="40" s="1"/>
  <c r="A847" i="39"/>
  <c r="B846" i="39" a="1"/>
  <c r="B846" i="39" s="1"/>
  <c r="A849" i="40" l="1"/>
  <c r="B848" i="40" a="1"/>
  <c r="B848" i="40" s="1"/>
  <c r="A848" i="39"/>
  <c r="B847" i="39" a="1"/>
  <c r="B847" i="39" s="1"/>
  <c r="A850" i="40" l="1"/>
  <c r="B849" i="40" a="1"/>
  <c r="B849" i="40" s="1"/>
  <c r="A849" i="39"/>
  <c r="B848" i="39" a="1"/>
  <c r="B848" i="39" s="1"/>
  <c r="A851" i="40" l="1"/>
  <c r="B850" i="40" a="1"/>
  <c r="B850" i="40" s="1"/>
  <c r="A850" i="39"/>
  <c r="B849" i="39" a="1"/>
  <c r="B849" i="39" s="1"/>
  <c r="A852" i="40" l="1"/>
  <c r="B851" i="40" a="1"/>
  <c r="B851" i="40" s="1"/>
  <c r="A851" i="39"/>
  <c r="B850" i="39" a="1"/>
  <c r="B850" i="39" s="1"/>
  <c r="A853" i="40" l="1"/>
  <c r="B852" i="40" a="1"/>
  <c r="B852" i="40" s="1"/>
  <c r="A852" i="39"/>
  <c r="B851" i="39" a="1"/>
  <c r="B851" i="39" s="1"/>
  <c r="A854" i="40" l="1"/>
  <c r="B853" i="40" a="1"/>
  <c r="B853" i="40" s="1"/>
  <c r="A853" i="39"/>
  <c r="B852" i="39" a="1"/>
  <c r="B852" i="39" s="1"/>
  <c r="A855" i="40" l="1"/>
  <c r="B854" i="40" a="1"/>
  <c r="B854" i="40" s="1"/>
  <c r="A854" i="39"/>
  <c r="B853" i="39" a="1"/>
  <c r="B853" i="39" s="1"/>
  <c r="A856" i="40" l="1"/>
  <c r="B855" i="40" a="1"/>
  <c r="B855" i="40" s="1"/>
  <c r="A855" i="39"/>
  <c r="B854" i="39" a="1"/>
  <c r="B854" i="39" s="1"/>
  <c r="A857" i="40" l="1"/>
  <c r="B856" i="40" a="1"/>
  <c r="B856" i="40" s="1"/>
  <c r="A856" i="39"/>
  <c r="B855" i="39" a="1"/>
  <c r="B855" i="39" s="1"/>
  <c r="A858" i="40" l="1"/>
  <c r="B857" i="40" a="1"/>
  <c r="B857" i="40" s="1"/>
  <c r="A857" i="39"/>
  <c r="B856" i="39" a="1"/>
  <c r="B856" i="39" s="1"/>
  <c r="A859" i="40" l="1"/>
  <c r="B858" i="40" a="1"/>
  <c r="B858" i="40" s="1"/>
  <c r="A858" i="39"/>
  <c r="B857" i="39" a="1"/>
  <c r="B857" i="39" s="1"/>
  <c r="A860" i="40" l="1"/>
  <c r="B859" i="40" a="1"/>
  <c r="B859" i="40" s="1"/>
  <c r="A859" i="39"/>
  <c r="B858" i="39" a="1"/>
  <c r="B858" i="39" s="1"/>
  <c r="A861" i="40" l="1"/>
  <c r="B860" i="40" a="1"/>
  <c r="B860" i="40" s="1"/>
  <c r="A860" i="39"/>
  <c r="B859" i="39" a="1"/>
  <c r="B859" i="39" s="1"/>
  <c r="A862" i="40" l="1"/>
  <c r="B861" i="40" a="1"/>
  <c r="B861" i="40" s="1"/>
  <c r="A861" i="39"/>
  <c r="B860" i="39" a="1"/>
  <c r="B860" i="39" s="1"/>
  <c r="A863" i="40" l="1"/>
  <c r="B862" i="40" a="1"/>
  <c r="B862" i="40" s="1"/>
  <c r="A862" i="39"/>
  <c r="B861" i="39" a="1"/>
  <c r="B861" i="39" s="1"/>
  <c r="A864" i="40" l="1"/>
  <c r="B863" i="40" a="1"/>
  <c r="B863" i="40" s="1"/>
  <c r="A863" i="39"/>
  <c r="B862" i="39" a="1"/>
  <c r="B862" i="39" s="1"/>
  <c r="A865" i="40" l="1"/>
  <c r="B864" i="40" a="1"/>
  <c r="B864" i="40" s="1"/>
  <c r="A864" i="39"/>
  <c r="B863" i="39" a="1"/>
  <c r="B863" i="39" s="1"/>
  <c r="A866" i="40" l="1"/>
  <c r="B865" i="40" a="1"/>
  <c r="B865" i="40" s="1"/>
  <c r="A865" i="39"/>
  <c r="B864" i="39" a="1"/>
  <c r="B864" i="39" s="1"/>
  <c r="A867" i="40" l="1"/>
  <c r="B866" i="40" a="1"/>
  <c r="B866" i="40" s="1"/>
  <c r="A866" i="39"/>
  <c r="B865" i="39" a="1"/>
  <c r="B865" i="39" s="1"/>
  <c r="A868" i="40" l="1"/>
  <c r="B867" i="40" a="1"/>
  <c r="B867" i="40" s="1"/>
  <c r="A867" i="39"/>
  <c r="B866" i="39" a="1"/>
  <c r="B866" i="39" s="1"/>
  <c r="A869" i="40" l="1"/>
  <c r="B868" i="40" a="1"/>
  <c r="B868" i="40" s="1"/>
  <c r="A868" i="39"/>
  <c r="B867" i="39" a="1"/>
  <c r="B867" i="39" s="1"/>
  <c r="A870" i="40" l="1"/>
  <c r="B869" i="40" a="1"/>
  <c r="B869" i="40" s="1"/>
  <c r="A869" i="39"/>
  <c r="B868" i="39" a="1"/>
  <c r="B868" i="39" s="1"/>
  <c r="A871" i="40" l="1"/>
  <c r="B870" i="40" a="1"/>
  <c r="B870" i="40" s="1"/>
  <c r="A870" i="39"/>
  <c r="B869" i="39" a="1"/>
  <c r="B869" i="39" s="1"/>
  <c r="A872" i="40" l="1"/>
  <c r="B871" i="40" a="1"/>
  <c r="B871" i="40" s="1"/>
  <c r="A871" i="39"/>
  <c r="B870" i="39" a="1"/>
  <c r="B870" i="39" s="1"/>
  <c r="A873" i="40" l="1"/>
  <c r="B872" i="40" a="1"/>
  <c r="B872" i="40" s="1"/>
  <c r="A872" i="39"/>
  <c r="B871" i="39" a="1"/>
  <c r="B871" i="39" s="1"/>
  <c r="A874" i="40" l="1"/>
  <c r="B873" i="40" a="1"/>
  <c r="B873" i="40" s="1"/>
  <c r="A873" i="39"/>
  <c r="B872" i="39" a="1"/>
  <c r="B872" i="39" s="1"/>
  <c r="A875" i="40" l="1"/>
  <c r="B874" i="40" a="1"/>
  <c r="B874" i="40" s="1"/>
  <c r="A874" i="39"/>
  <c r="B873" i="39" a="1"/>
  <c r="B873" i="39" s="1"/>
  <c r="A876" i="40" l="1"/>
  <c r="B875" i="40" a="1"/>
  <c r="B875" i="40" s="1"/>
  <c r="A875" i="39"/>
  <c r="B874" i="39" a="1"/>
  <c r="B874" i="39" s="1"/>
  <c r="A877" i="40" l="1"/>
  <c r="B876" i="40" a="1"/>
  <c r="B876" i="40" s="1"/>
  <c r="A876" i="39"/>
  <c r="B875" i="39" a="1"/>
  <c r="B875" i="39" s="1"/>
  <c r="A878" i="40" l="1"/>
  <c r="B877" i="40" a="1"/>
  <c r="B877" i="40" s="1"/>
  <c r="A877" i="39"/>
  <c r="B876" i="39" a="1"/>
  <c r="B876" i="39" s="1"/>
  <c r="A879" i="40" l="1"/>
  <c r="B878" i="40" a="1"/>
  <c r="B878" i="40" s="1"/>
  <c r="A878" i="39"/>
  <c r="B877" i="39" a="1"/>
  <c r="B877" i="39" s="1"/>
  <c r="A880" i="40" l="1"/>
  <c r="B879" i="40" a="1"/>
  <c r="B879" i="40" s="1"/>
  <c r="A879" i="39"/>
  <c r="B878" i="39" a="1"/>
  <c r="B878" i="39" s="1"/>
  <c r="A881" i="40" l="1"/>
  <c r="B880" i="40" a="1"/>
  <c r="B880" i="40" s="1"/>
  <c r="A880" i="39"/>
  <c r="B879" i="39" a="1"/>
  <c r="B879" i="39" s="1"/>
  <c r="A882" i="40" l="1"/>
  <c r="B881" i="40" a="1"/>
  <c r="B881" i="40" s="1"/>
  <c r="A881" i="39"/>
  <c r="B880" i="39" a="1"/>
  <c r="B880" i="39" s="1"/>
  <c r="A883" i="40" l="1"/>
  <c r="B882" i="40" a="1"/>
  <c r="B882" i="40" s="1"/>
  <c r="A882" i="39"/>
  <c r="B881" i="39" a="1"/>
  <c r="B881" i="39" s="1"/>
  <c r="A884" i="40" l="1"/>
  <c r="B883" i="40" a="1"/>
  <c r="B883" i="40" s="1"/>
  <c r="A883" i="39"/>
  <c r="B882" i="39" a="1"/>
  <c r="B882" i="39" s="1"/>
  <c r="A885" i="40" l="1"/>
  <c r="B884" i="40" a="1"/>
  <c r="B884" i="40" s="1"/>
  <c r="A884" i="39"/>
  <c r="B883" i="39" a="1"/>
  <c r="B883" i="39" s="1"/>
  <c r="A886" i="40" l="1"/>
  <c r="B885" i="40" a="1"/>
  <c r="B885" i="40" s="1"/>
  <c r="A885" i="39"/>
  <c r="B884" i="39" a="1"/>
  <c r="B884" i="39" s="1"/>
  <c r="A887" i="40" l="1"/>
  <c r="B886" i="40" a="1"/>
  <c r="B886" i="40" s="1"/>
  <c r="A886" i="39"/>
  <c r="B885" i="39" a="1"/>
  <c r="B885" i="39" s="1"/>
  <c r="A888" i="40" l="1"/>
  <c r="B887" i="40" a="1"/>
  <c r="B887" i="40" s="1"/>
  <c r="A887" i="39"/>
  <c r="B886" i="39" a="1"/>
  <c r="B886" i="39" s="1"/>
  <c r="A889" i="40" l="1"/>
  <c r="B888" i="40" a="1"/>
  <c r="B888" i="40" s="1"/>
  <c r="A888" i="39"/>
  <c r="B887" i="39" a="1"/>
  <c r="B887" i="39" s="1"/>
  <c r="A890" i="40" l="1"/>
  <c r="B889" i="40" a="1"/>
  <c r="B889" i="40" s="1"/>
  <c r="A889" i="39"/>
  <c r="B888" i="39" a="1"/>
  <c r="B888" i="39" s="1"/>
  <c r="A891" i="40" l="1"/>
  <c r="B890" i="40" a="1"/>
  <c r="B890" i="40" s="1"/>
  <c r="A890" i="39"/>
  <c r="B889" i="39" a="1"/>
  <c r="B889" i="39" s="1"/>
  <c r="A892" i="40" l="1"/>
  <c r="B891" i="40" a="1"/>
  <c r="B891" i="40" s="1"/>
  <c r="A891" i="39"/>
  <c r="B890" i="39" a="1"/>
  <c r="B890" i="39" s="1"/>
  <c r="A893" i="40" l="1"/>
  <c r="B892" i="40" a="1"/>
  <c r="B892" i="40" s="1"/>
  <c r="A892" i="39"/>
  <c r="B891" i="39" a="1"/>
  <c r="B891" i="39" s="1"/>
  <c r="A894" i="40" l="1"/>
  <c r="B893" i="40" a="1"/>
  <c r="B893" i="40" s="1"/>
  <c r="A893" i="39"/>
  <c r="B892" i="39" a="1"/>
  <c r="B892" i="39" s="1"/>
  <c r="A895" i="40" l="1"/>
  <c r="B894" i="40" a="1"/>
  <c r="B894" i="40" s="1"/>
  <c r="A894" i="39"/>
  <c r="B893" i="39" a="1"/>
  <c r="B893" i="39" s="1"/>
  <c r="A896" i="40" l="1"/>
  <c r="B895" i="40" a="1"/>
  <c r="B895" i="40" s="1"/>
  <c r="A895" i="39"/>
  <c r="B894" i="39" a="1"/>
  <c r="B894" i="39" s="1"/>
  <c r="A897" i="40" l="1"/>
  <c r="B896" i="40" a="1"/>
  <c r="B896" i="40" s="1"/>
  <c r="A896" i="39"/>
  <c r="B895" i="39" a="1"/>
  <c r="B895" i="39" s="1"/>
  <c r="A898" i="40" l="1"/>
  <c r="B897" i="40" a="1"/>
  <c r="B897" i="40" s="1"/>
  <c r="A897" i="39"/>
  <c r="B896" i="39" a="1"/>
  <c r="B896" i="39" s="1"/>
  <c r="A899" i="40" l="1"/>
  <c r="B898" i="40" a="1"/>
  <c r="B898" i="40" s="1"/>
  <c r="A898" i="39"/>
  <c r="B897" i="39" a="1"/>
  <c r="B897" i="39" s="1"/>
  <c r="A900" i="40" l="1"/>
  <c r="B899" i="40" a="1"/>
  <c r="B899" i="40" s="1"/>
  <c r="A899" i="39"/>
  <c r="B898" i="39" a="1"/>
  <c r="B898" i="39" s="1"/>
  <c r="A901" i="40" l="1"/>
  <c r="B900" i="40" a="1"/>
  <c r="B900" i="40" s="1"/>
  <c r="A900" i="39"/>
  <c r="B899" i="39" a="1"/>
  <c r="B899" i="39" s="1"/>
  <c r="A902" i="40" l="1"/>
  <c r="B901" i="40" a="1"/>
  <c r="B901" i="40" s="1"/>
  <c r="A901" i="39"/>
  <c r="B900" i="39" a="1"/>
  <c r="B900" i="39" s="1"/>
  <c r="A903" i="40" l="1"/>
  <c r="B902" i="40" a="1"/>
  <c r="B902" i="40" s="1"/>
  <c r="A902" i="39"/>
  <c r="B901" i="39" a="1"/>
  <c r="B901" i="39" s="1"/>
  <c r="A904" i="40" l="1"/>
  <c r="B903" i="40" a="1"/>
  <c r="B903" i="40" s="1"/>
  <c r="A903" i="39"/>
  <c r="B902" i="39" a="1"/>
  <c r="B902" i="39" s="1"/>
  <c r="A905" i="40" l="1"/>
  <c r="B904" i="40" a="1"/>
  <c r="B904" i="40" s="1"/>
  <c r="A904" i="39"/>
  <c r="B903" i="39" a="1"/>
  <c r="B903" i="39" s="1"/>
  <c r="A906" i="40" l="1"/>
  <c r="B905" i="40" a="1"/>
  <c r="B905" i="40" s="1"/>
  <c r="A905" i="39"/>
  <c r="B904" i="39" a="1"/>
  <c r="B904" i="39" s="1"/>
  <c r="A907" i="40" l="1"/>
  <c r="B906" i="40" a="1"/>
  <c r="B906" i="40" s="1"/>
  <c r="A906" i="39"/>
  <c r="B905" i="39" a="1"/>
  <c r="B905" i="39" s="1"/>
  <c r="A908" i="40" l="1"/>
  <c r="B907" i="40" a="1"/>
  <c r="B907" i="40" s="1"/>
  <c r="A907" i="39"/>
  <c r="B906" i="39" a="1"/>
  <c r="B906" i="39" s="1"/>
  <c r="A909" i="40" l="1"/>
  <c r="B908" i="40" a="1"/>
  <c r="B908" i="40" s="1"/>
  <c r="A908" i="39"/>
  <c r="B907" i="39" a="1"/>
  <c r="B907" i="39" s="1"/>
  <c r="A910" i="40" l="1"/>
  <c r="B909" i="40" a="1"/>
  <c r="B909" i="40" s="1"/>
  <c r="A909" i="39"/>
  <c r="B908" i="39" a="1"/>
  <c r="B908" i="39" s="1"/>
  <c r="A911" i="40" l="1"/>
  <c r="B910" i="40" a="1"/>
  <c r="B910" i="40" s="1"/>
  <c r="A910" i="39"/>
  <c r="B909" i="39" a="1"/>
  <c r="B909" i="39" s="1"/>
  <c r="A912" i="40" l="1"/>
  <c r="B911" i="40" a="1"/>
  <c r="B911" i="40" s="1"/>
  <c r="A911" i="39"/>
  <c r="B910" i="39" a="1"/>
  <c r="B910" i="39" s="1"/>
  <c r="A913" i="40" l="1"/>
  <c r="B912" i="40" a="1"/>
  <c r="B912" i="40" s="1"/>
  <c r="A912" i="39"/>
  <c r="B911" i="39" a="1"/>
  <c r="B911" i="39" s="1"/>
  <c r="A914" i="40" l="1"/>
  <c r="B913" i="40" a="1"/>
  <c r="B913" i="40" s="1"/>
  <c r="A913" i="39"/>
  <c r="B912" i="39" a="1"/>
  <c r="B912" i="39" s="1"/>
  <c r="A915" i="40" l="1"/>
  <c r="B914" i="40" a="1"/>
  <c r="B914" i="40" s="1"/>
  <c r="A914" i="39"/>
  <c r="B913" i="39" a="1"/>
  <c r="B913" i="39" s="1"/>
  <c r="A916" i="40" l="1"/>
  <c r="B915" i="40" a="1"/>
  <c r="B915" i="40" s="1"/>
  <c r="A915" i="39"/>
  <c r="B914" i="39" a="1"/>
  <c r="B914" i="39" s="1"/>
  <c r="A917" i="40" l="1"/>
  <c r="B916" i="40" a="1"/>
  <c r="B916" i="40" s="1"/>
  <c r="A916" i="39"/>
  <c r="B915" i="39" a="1"/>
  <c r="B915" i="39" s="1"/>
  <c r="A918" i="40" l="1"/>
  <c r="B917" i="40" a="1"/>
  <c r="B917" i="40" s="1"/>
  <c r="A917" i="39"/>
  <c r="B916" i="39" a="1"/>
  <c r="B916" i="39" s="1"/>
  <c r="A919" i="40" l="1"/>
  <c r="B918" i="40" a="1"/>
  <c r="B918" i="40" s="1"/>
  <c r="A918" i="39"/>
  <c r="B917" i="39" a="1"/>
  <c r="B917" i="39" s="1"/>
  <c r="A920" i="40" l="1"/>
  <c r="B919" i="40" a="1"/>
  <c r="B919" i="40" s="1"/>
  <c r="A919" i="39"/>
  <c r="B918" i="39" a="1"/>
  <c r="B918" i="39" s="1"/>
  <c r="A921" i="40" l="1"/>
  <c r="B920" i="40" a="1"/>
  <c r="B920" i="40" s="1"/>
  <c r="A920" i="39"/>
  <c r="B919" i="39" a="1"/>
  <c r="B919" i="39" s="1"/>
  <c r="A922" i="40" l="1"/>
  <c r="B921" i="40" a="1"/>
  <c r="B921" i="40" s="1"/>
  <c r="A921" i="39"/>
  <c r="B920" i="39" a="1"/>
  <c r="B920" i="39" s="1"/>
  <c r="A923" i="40" l="1"/>
  <c r="B922" i="40" a="1"/>
  <c r="B922" i="40" s="1"/>
  <c r="A922" i="39"/>
  <c r="B921" i="39" a="1"/>
  <c r="B921" i="39" s="1"/>
  <c r="A924" i="40" l="1"/>
  <c r="B923" i="40" a="1"/>
  <c r="B923" i="40" s="1"/>
  <c r="A923" i="39"/>
  <c r="B922" i="39" a="1"/>
  <c r="B922" i="39" s="1"/>
  <c r="A925" i="40" l="1"/>
  <c r="B924" i="40" a="1"/>
  <c r="B924" i="40" s="1"/>
  <c r="A924" i="39"/>
  <c r="B923" i="39" a="1"/>
  <c r="B923" i="39" s="1"/>
  <c r="A926" i="40" l="1"/>
  <c r="B925" i="40" a="1"/>
  <c r="B925" i="40" s="1"/>
  <c r="A925" i="39"/>
  <c r="B924" i="39" a="1"/>
  <c r="B924" i="39" s="1"/>
  <c r="A927" i="40" l="1"/>
  <c r="B926" i="40" a="1"/>
  <c r="B926" i="40" s="1"/>
  <c r="A926" i="39"/>
  <c r="B925" i="39" a="1"/>
  <c r="B925" i="39" s="1"/>
  <c r="A928" i="40" l="1"/>
  <c r="B927" i="40" a="1"/>
  <c r="B927" i="40" s="1"/>
  <c r="A927" i="39"/>
  <c r="B926" i="39" a="1"/>
  <c r="B926" i="39" s="1"/>
  <c r="A929" i="40" l="1"/>
  <c r="B928" i="40" a="1"/>
  <c r="B928" i="40" s="1"/>
  <c r="A928" i="39"/>
  <c r="B927" i="39" a="1"/>
  <c r="B927" i="39" s="1"/>
  <c r="A930" i="40" l="1"/>
  <c r="B929" i="40" a="1"/>
  <c r="B929" i="40" s="1"/>
  <c r="A929" i="39"/>
  <c r="B928" i="39" a="1"/>
  <c r="B928" i="39" s="1"/>
  <c r="A931" i="40" l="1"/>
  <c r="B930" i="40" a="1"/>
  <c r="B930" i="40" s="1"/>
  <c r="A930" i="39"/>
  <c r="B929" i="39" a="1"/>
  <c r="B929" i="39" s="1"/>
  <c r="A932" i="40" l="1"/>
  <c r="B931" i="40" a="1"/>
  <c r="B931" i="40" s="1"/>
  <c r="A931" i="39"/>
  <c r="B930" i="39" a="1"/>
  <c r="B930" i="39" s="1"/>
  <c r="A933" i="40" l="1"/>
  <c r="B932" i="40" a="1"/>
  <c r="B932" i="40" s="1"/>
  <c r="A932" i="39"/>
  <c r="B931" i="39" a="1"/>
  <c r="B931" i="39" s="1"/>
  <c r="A934" i="40" l="1"/>
  <c r="B933" i="40" a="1"/>
  <c r="B933" i="40" s="1"/>
  <c r="A933" i="39"/>
  <c r="B932" i="39" a="1"/>
  <c r="B932" i="39" s="1"/>
  <c r="A935" i="40" l="1"/>
  <c r="B934" i="40" a="1"/>
  <c r="B934" i="40" s="1"/>
  <c r="A934" i="39"/>
  <c r="B933" i="39" a="1"/>
  <c r="B933" i="39" s="1"/>
  <c r="A936" i="40" l="1"/>
  <c r="B935" i="40" a="1"/>
  <c r="B935" i="40" s="1"/>
  <c r="A935" i="39"/>
  <c r="B934" i="39" a="1"/>
  <c r="B934" i="39" s="1"/>
  <c r="A937" i="40" l="1"/>
  <c r="B936" i="40" a="1"/>
  <c r="B936" i="40" s="1"/>
  <c r="A936" i="39"/>
  <c r="B935" i="39" a="1"/>
  <c r="B935" i="39" s="1"/>
  <c r="A938" i="40" l="1"/>
  <c r="B937" i="40" a="1"/>
  <c r="B937" i="40" s="1"/>
  <c r="A937" i="39"/>
  <c r="B936" i="39" a="1"/>
  <c r="B936" i="39" s="1"/>
  <c r="A939" i="40" l="1"/>
  <c r="B938" i="40" a="1"/>
  <c r="B938" i="40" s="1"/>
  <c r="A938" i="39"/>
  <c r="B937" i="39" a="1"/>
  <c r="B937" i="39" s="1"/>
  <c r="A940" i="40" l="1"/>
  <c r="B939" i="40" a="1"/>
  <c r="B939" i="40" s="1"/>
  <c r="A939" i="39"/>
  <c r="B938" i="39" a="1"/>
  <c r="B938" i="39" s="1"/>
  <c r="A941" i="40" l="1"/>
  <c r="B940" i="40" a="1"/>
  <c r="B940" i="40" s="1"/>
  <c r="A940" i="39"/>
  <c r="B939" i="39" a="1"/>
  <c r="B939" i="39" s="1"/>
  <c r="A942" i="40" l="1"/>
  <c r="B941" i="40" a="1"/>
  <c r="B941" i="40" s="1"/>
  <c r="A941" i="39"/>
  <c r="B940" i="39" a="1"/>
  <c r="B940" i="39" s="1"/>
  <c r="A943" i="40" l="1"/>
  <c r="B942" i="40" a="1"/>
  <c r="B942" i="40" s="1"/>
  <c r="A942" i="39"/>
  <c r="B941" i="39" a="1"/>
  <c r="B941" i="39" s="1"/>
  <c r="A944" i="40" l="1"/>
  <c r="B943" i="40" a="1"/>
  <c r="B943" i="40" s="1"/>
  <c r="A943" i="39"/>
  <c r="B942" i="39" a="1"/>
  <c r="B942" i="39" s="1"/>
  <c r="A945" i="40" l="1"/>
  <c r="B944" i="40" a="1"/>
  <c r="B944" i="40" s="1"/>
  <c r="A944" i="39"/>
  <c r="B943" i="39" a="1"/>
  <c r="B943" i="39" s="1"/>
  <c r="A946" i="40" l="1"/>
  <c r="B945" i="40" a="1"/>
  <c r="B945" i="40" s="1"/>
  <c r="A945" i="39"/>
  <c r="B944" i="39" a="1"/>
  <c r="B944" i="39" s="1"/>
  <c r="A947" i="40" l="1"/>
  <c r="B946" i="40" a="1"/>
  <c r="B946" i="40" s="1"/>
  <c r="A946" i="39"/>
  <c r="B945" i="39" a="1"/>
  <c r="B945" i="39" s="1"/>
  <c r="A948" i="40" l="1"/>
  <c r="B947" i="40" a="1"/>
  <c r="B947" i="40" s="1"/>
  <c r="A947" i="39"/>
  <c r="B946" i="39" a="1"/>
  <c r="B946" i="39" s="1"/>
  <c r="A949" i="40" l="1"/>
  <c r="B948" i="40" a="1"/>
  <c r="B948" i="40" s="1"/>
  <c r="A948" i="39"/>
  <c r="B947" i="39" a="1"/>
  <c r="B947" i="39" s="1"/>
  <c r="A950" i="40" l="1"/>
  <c r="B949" i="40" a="1"/>
  <c r="B949" i="40" s="1"/>
  <c r="A949" i="39"/>
  <c r="B948" i="39" a="1"/>
  <c r="B948" i="39" s="1"/>
  <c r="A951" i="40" l="1"/>
  <c r="B950" i="40" a="1"/>
  <c r="B950" i="40" s="1"/>
  <c r="A950" i="39"/>
  <c r="B949" i="39" a="1"/>
  <c r="B949" i="39" s="1"/>
  <c r="A952" i="40" l="1"/>
  <c r="B951" i="40" a="1"/>
  <c r="B951" i="40" s="1"/>
  <c r="A951" i="39"/>
  <c r="B950" i="39" a="1"/>
  <c r="B950" i="39" s="1"/>
  <c r="A953" i="40" l="1"/>
  <c r="B952" i="40" a="1"/>
  <c r="B952" i="40" s="1"/>
  <c r="A952" i="39"/>
  <c r="B951" i="39" a="1"/>
  <c r="B951" i="39" s="1"/>
  <c r="A954" i="40" l="1"/>
  <c r="B953" i="40" a="1"/>
  <c r="B953" i="40" s="1"/>
  <c r="A953" i="39"/>
  <c r="B952" i="39" a="1"/>
  <c r="B952" i="39" s="1"/>
  <c r="A955" i="40" l="1"/>
  <c r="B954" i="40" a="1"/>
  <c r="B954" i="40" s="1"/>
  <c r="A954" i="39"/>
  <c r="B953" i="39" a="1"/>
  <c r="B953" i="39" s="1"/>
  <c r="A956" i="40" l="1"/>
  <c r="B955" i="40" a="1"/>
  <c r="B955" i="40" s="1"/>
  <c r="A955" i="39"/>
  <c r="B954" i="39" a="1"/>
  <c r="B954" i="39" s="1"/>
  <c r="A957" i="40" l="1"/>
  <c r="B956" i="40" a="1"/>
  <c r="B956" i="40" s="1"/>
  <c r="A956" i="39"/>
  <c r="B955" i="39" a="1"/>
  <c r="B955" i="39" s="1"/>
  <c r="A958" i="40" l="1"/>
  <c r="B957" i="40" a="1"/>
  <c r="B957" i="40" s="1"/>
  <c r="A957" i="39"/>
  <c r="B956" i="39" a="1"/>
  <c r="B956" i="39" s="1"/>
  <c r="A959" i="40" l="1"/>
  <c r="B958" i="40" a="1"/>
  <c r="B958" i="40" s="1"/>
  <c r="A958" i="39"/>
  <c r="B957" i="39" a="1"/>
  <c r="B957" i="39" s="1"/>
  <c r="A960" i="40" l="1"/>
  <c r="B959" i="40" a="1"/>
  <c r="B959" i="40" s="1"/>
  <c r="A959" i="39"/>
  <c r="B958" i="39" a="1"/>
  <c r="B958" i="39" s="1"/>
  <c r="A961" i="40" l="1"/>
  <c r="B960" i="40" a="1"/>
  <c r="B960" i="40" s="1"/>
  <c r="A960" i="39"/>
  <c r="B959" i="39" a="1"/>
  <c r="B959" i="39" s="1"/>
  <c r="A962" i="40" l="1"/>
  <c r="B961" i="40" a="1"/>
  <c r="B961" i="40" s="1"/>
  <c r="A961" i="39"/>
  <c r="B960" i="39" a="1"/>
  <c r="B960" i="39" s="1"/>
  <c r="A963" i="40" l="1"/>
  <c r="B962" i="40" a="1"/>
  <c r="B962" i="40" s="1"/>
  <c r="A962" i="39"/>
  <c r="B961" i="39" a="1"/>
  <c r="B961" i="39" s="1"/>
  <c r="A964" i="40" l="1"/>
  <c r="B963" i="40" a="1"/>
  <c r="B963" i="40" s="1"/>
  <c r="A963" i="39"/>
  <c r="B962" i="39" a="1"/>
  <c r="B962" i="39" s="1"/>
  <c r="A965" i="40" l="1"/>
  <c r="B964" i="40" a="1"/>
  <c r="B964" i="40" s="1"/>
  <c r="A964" i="39"/>
  <c r="B963" i="39" a="1"/>
  <c r="B963" i="39" s="1"/>
  <c r="A966" i="40" l="1"/>
  <c r="B965" i="40" a="1"/>
  <c r="B965" i="40" s="1"/>
  <c r="A965" i="39"/>
  <c r="B964" i="39" a="1"/>
  <c r="B964" i="39" s="1"/>
  <c r="A967" i="40" l="1"/>
  <c r="B966" i="40" a="1"/>
  <c r="B966" i="40" s="1"/>
  <c r="A966" i="39"/>
  <c r="B965" i="39" a="1"/>
  <c r="B965" i="39" s="1"/>
  <c r="A968" i="40" l="1"/>
  <c r="B967" i="40" a="1"/>
  <c r="B967" i="40" s="1"/>
  <c r="A967" i="39"/>
  <c r="B966" i="39" a="1"/>
  <c r="B966" i="39" s="1"/>
  <c r="A969" i="40" l="1"/>
  <c r="B968" i="40" a="1"/>
  <c r="B968" i="40" s="1"/>
  <c r="A968" i="39"/>
  <c r="B967" i="39" a="1"/>
  <c r="B967" i="39" s="1"/>
  <c r="A970" i="40" l="1"/>
  <c r="B969" i="40" a="1"/>
  <c r="B969" i="40" s="1"/>
  <c r="A969" i="39"/>
  <c r="B968" i="39" a="1"/>
  <c r="B968" i="39" s="1"/>
  <c r="A971" i="40" l="1"/>
  <c r="B970" i="40" a="1"/>
  <c r="B970" i="40" s="1"/>
  <c r="A970" i="39"/>
  <c r="B969" i="39" a="1"/>
  <c r="B969" i="39" s="1"/>
  <c r="A972" i="40" l="1"/>
  <c r="B971" i="40" a="1"/>
  <c r="B971" i="40" s="1"/>
  <c r="A971" i="39"/>
  <c r="B970" i="39" a="1"/>
  <c r="B970" i="39" s="1"/>
  <c r="A973" i="40" l="1"/>
  <c r="B972" i="40" a="1"/>
  <c r="B972" i="40" s="1"/>
  <c r="A972" i="39"/>
  <c r="B971" i="39" a="1"/>
  <c r="B971" i="39" s="1"/>
  <c r="A974" i="40" l="1"/>
  <c r="B973" i="40" a="1"/>
  <c r="B973" i="40" s="1"/>
  <c r="A973" i="39"/>
  <c r="B972" i="39" a="1"/>
  <c r="B972" i="39" s="1"/>
  <c r="A975" i="40" l="1"/>
  <c r="B974" i="40" a="1"/>
  <c r="B974" i="40" s="1"/>
  <c r="A974" i="39"/>
  <c r="B973" i="39" a="1"/>
  <c r="B973" i="39" s="1"/>
  <c r="A976" i="40" l="1"/>
  <c r="B975" i="40" a="1"/>
  <c r="B975" i="40" s="1"/>
  <c r="A975" i="39"/>
  <c r="B974" i="39" a="1"/>
  <c r="B974" i="39" s="1"/>
  <c r="A977" i="40" l="1"/>
  <c r="B976" i="40" a="1"/>
  <c r="B976" i="40" s="1"/>
  <c r="A976" i="39"/>
  <c r="B975" i="39" a="1"/>
  <c r="B975" i="39" s="1"/>
  <c r="A978" i="40" l="1"/>
  <c r="B977" i="40" a="1"/>
  <c r="B977" i="40" s="1"/>
  <c r="A977" i="39"/>
  <c r="B976" i="39" a="1"/>
  <c r="B976" i="39" s="1"/>
  <c r="A979" i="40" l="1"/>
  <c r="B978" i="40" a="1"/>
  <c r="B978" i="40" s="1"/>
  <c r="A978" i="39"/>
  <c r="B977" i="39" a="1"/>
  <c r="B977" i="39" s="1"/>
  <c r="A980" i="40" l="1"/>
  <c r="B979" i="40" a="1"/>
  <c r="B979" i="40" s="1"/>
  <c r="A979" i="39"/>
  <c r="B978" i="39" a="1"/>
  <c r="B978" i="39" s="1"/>
  <c r="A981" i="40" l="1"/>
  <c r="B980" i="40" a="1"/>
  <c r="B980" i="40" s="1"/>
  <c r="A980" i="39"/>
  <c r="B979" i="39" a="1"/>
  <c r="B979" i="39" s="1"/>
  <c r="A982" i="40" l="1"/>
  <c r="B981" i="40" a="1"/>
  <c r="B981" i="40" s="1"/>
  <c r="A981" i="39"/>
  <c r="B980" i="39" a="1"/>
  <c r="B980" i="39" s="1"/>
  <c r="A983" i="40" l="1"/>
  <c r="B982" i="40" a="1"/>
  <c r="B982" i="40" s="1"/>
  <c r="A982" i="39"/>
  <c r="B981" i="39" a="1"/>
  <c r="B981" i="39" s="1"/>
  <c r="A984" i="40" l="1"/>
  <c r="B983" i="40" a="1"/>
  <c r="B983" i="40" s="1"/>
  <c r="A983" i="39"/>
  <c r="B982" i="39" a="1"/>
  <c r="B982" i="39" s="1"/>
  <c r="A985" i="40" l="1"/>
  <c r="B984" i="40" a="1"/>
  <c r="B984" i="40" s="1"/>
  <c r="A984" i="39"/>
  <c r="B983" i="39" a="1"/>
  <c r="B983" i="39" s="1"/>
  <c r="A986" i="40" l="1"/>
  <c r="B985" i="40" a="1"/>
  <c r="B985" i="40" s="1"/>
  <c r="A985" i="39"/>
  <c r="B984" i="39" a="1"/>
  <c r="B984" i="39" s="1"/>
  <c r="A987" i="40" l="1"/>
  <c r="B986" i="40" a="1"/>
  <c r="B986" i="40" s="1"/>
  <c r="A986" i="39"/>
  <c r="B985" i="39" a="1"/>
  <c r="B985" i="39" s="1"/>
  <c r="A988" i="40" l="1"/>
  <c r="B987" i="40" a="1"/>
  <c r="B987" i="40" s="1"/>
  <c r="A987" i="39"/>
  <c r="B986" i="39" a="1"/>
  <c r="B986" i="39" s="1"/>
  <c r="A989" i="40" l="1"/>
  <c r="B988" i="40" a="1"/>
  <c r="B988" i="40" s="1"/>
  <c r="A988" i="39"/>
  <c r="B987" i="39" a="1"/>
  <c r="B987" i="39" s="1"/>
  <c r="A990" i="40" l="1"/>
  <c r="B989" i="40" a="1"/>
  <c r="B989" i="40" s="1"/>
  <c r="A989" i="39"/>
  <c r="B988" i="39" a="1"/>
  <c r="B988" i="39" s="1"/>
  <c r="A991" i="40" l="1"/>
  <c r="B990" i="40" a="1"/>
  <c r="B990" i="40" s="1"/>
  <c r="A990" i="39"/>
  <c r="B989" i="39" a="1"/>
  <c r="B989" i="39" s="1"/>
  <c r="A992" i="40" l="1"/>
  <c r="B991" i="40" a="1"/>
  <c r="B991" i="40" s="1"/>
  <c r="A991" i="39"/>
  <c r="B990" i="39" a="1"/>
  <c r="B990" i="39" s="1"/>
  <c r="A993" i="40" l="1"/>
  <c r="B992" i="40" a="1"/>
  <c r="B992" i="40" s="1"/>
  <c r="A992" i="39"/>
  <c r="B991" i="39" a="1"/>
  <c r="B991" i="39" s="1"/>
  <c r="A994" i="40" l="1"/>
  <c r="B993" i="40" a="1"/>
  <c r="B993" i="40" s="1"/>
  <c r="A993" i="39"/>
  <c r="B992" i="39" a="1"/>
  <c r="B992" i="39" s="1"/>
  <c r="A995" i="40" l="1"/>
  <c r="B994" i="40" a="1"/>
  <c r="B994" i="40" s="1"/>
  <c r="A994" i="39"/>
  <c r="B993" i="39" a="1"/>
  <c r="B993" i="39" s="1"/>
  <c r="A996" i="40" l="1"/>
  <c r="B995" i="40" a="1"/>
  <c r="B995" i="40" s="1"/>
  <c r="A995" i="39"/>
  <c r="B994" i="39" a="1"/>
  <c r="B994" i="39" s="1"/>
  <c r="A997" i="40" l="1"/>
  <c r="B996" i="40" a="1"/>
  <c r="B996" i="40" s="1"/>
  <c r="A996" i="39"/>
  <c r="B995" i="39" a="1"/>
  <c r="B995" i="39" s="1"/>
  <c r="A998" i="40" l="1"/>
  <c r="B997" i="40" a="1"/>
  <c r="B997" i="40" s="1"/>
  <c r="A997" i="39"/>
  <c r="B996" i="39" a="1"/>
  <c r="B996" i="39" s="1"/>
  <c r="A999" i="40" l="1"/>
  <c r="B998" i="40" a="1"/>
  <c r="B998" i="40" s="1"/>
  <c r="A998" i="39"/>
  <c r="B997" i="39" a="1"/>
  <c r="B997" i="39" s="1"/>
  <c r="A1000" i="40" l="1"/>
  <c r="B1000" i="40" s="1" a="1"/>
  <c r="B1000" i="40" s="1"/>
  <c r="B999" i="40" a="1"/>
  <c r="B999" i="40" s="1"/>
  <c r="A999" i="39"/>
  <c r="B998" i="39" a="1"/>
  <c r="B998" i="39" s="1"/>
  <c r="A1000" i="39" l="1"/>
  <c r="B1000" i="39" s="1" a="1"/>
  <c r="B1000" i="39" s="1"/>
  <c r="B999" i="39" a="1"/>
  <c r="B999" i="3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<sst xmlns="http://schemas.openxmlformats.org/spreadsheetml/2006/main" count="22163" uniqueCount="11121">
  <si>
    <t>qa</t>
  </si>
  <si>
    <t>Form:</t>
  </si>
  <si>
    <t>AMS-Dairy Program</t>
  </si>
  <si>
    <t>Owner:  Management</t>
  </si>
  <si>
    <t>Approved by:  Managing Author</t>
  </si>
  <si>
    <t>No.</t>
  </si>
  <si>
    <t>/s/ Pat Clark</t>
  </si>
  <si>
    <t>/s/ Erin Taylor</t>
  </si>
  <si>
    <t>Update_by</t>
  </si>
  <si>
    <t>Notes</t>
  </si>
  <si>
    <t>FIPS_Country</t>
  </si>
  <si>
    <t>FIPS_County</t>
  </si>
  <si>
    <t>FIPS_State</t>
  </si>
  <si>
    <t>Ownership_ID</t>
  </si>
  <si>
    <t>State</t>
  </si>
  <si>
    <t>City</t>
  </si>
  <si>
    <t>Address</t>
  </si>
  <si>
    <t>Record Status</t>
  </si>
  <si>
    <t>Handler_Name</t>
  </si>
  <si>
    <t>Handler_ID</t>
  </si>
  <si>
    <t>Handler_Type</t>
  </si>
  <si>
    <t>Submitting_FO</t>
  </si>
  <si>
    <t>Audit_By_FO</t>
  </si>
  <si>
    <t>UPL_Id</t>
  </si>
  <si>
    <t>Donation_Date</t>
  </si>
  <si>
    <t>Plant</t>
  </si>
  <si>
    <t>STATE</t>
  </si>
  <si>
    <t>COUNTY</t>
  </si>
  <si>
    <t>FIPS</t>
  </si>
  <si>
    <t>Sec52_Effective_Date</t>
  </si>
  <si>
    <t>Sec52</t>
  </si>
  <si>
    <t>Sec51_Effective_Date</t>
  </si>
  <si>
    <t>Sec51</t>
  </si>
  <si>
    <t>Class_I_Loc</t>
  </si>
  <si>
    <t>LocAdj</t>
  </si>
  <si>
    <t>CombinedStCo</t>
  </si>
  <si>
    <t>Product_Type</t>
  </si>
  <si>
    <t>Unique_State</t>
  </si>
  <si>
    <t>Instructions for the Donation Programs Reimbursement Claim Form</t>
  </si>
  <si>
    <t>Class 2 Butterfat Price</t>
  </si>
  <si>
    <t>Advanced Skim Milk Class 2 Price</t>
  </si>
  <si>
    <t>Class 3 Skim Milk Price</t>
  </si>
  <si>
    <t>Class 4 Skim Milk Price</t>
  </si>
  <si>
    <t>Base Skim Milk Class 1 Price</t>
  </si>
  <si>
    <t>Advanced Butterfat Factor</t>
  </si>
  <si>
    <t>Sort</t>
  </si>
  <si>
    <t>Product</t>
  </si>
  <si>
    <t>Class</t>
  </si>
  <si>
    <t>No_Of_Units</t>
  </si>
  <si>
    <t>Total_Product_Lbs</t>
  </si>
  <si>
    <t>Measurement</t>
  </si>
  <si>
    <t>Package_Size</t>
  </si>
  <si>
    <t>UPC_Package_Code</t>
  </si>
  <si>
    <t>Product_Milk_Pounds</t>
  </si>
  <si>
    <t>FO_Class</t>
  </si>
  <si>
    <t>Buttefat Price</t>
  </si>
  <si>
    <t>Pounds_Factor</t>
  </si>
  <si>
    <t>Manufactured_Date</t>
  </si>
  <si>
    <t>Product_Fat_Milk_Pounds</t>
  </si>
  <si>
    <t>Product_Skim_Milk_Pounds</t>
  </si>
  <si>
    <t>FO_No</t>
  </si>
  <si>
    <t>Marketing_Area</t>
  </si>
  <si>
    <t>Code_Date</t>
  </si>
  <si>
    <t>Recipe_Final_Product_Lbs</t>
  </si>
  <si>
    <t>Recipe_Milk_Pounds</t>
  </si>
  <si>
    <t>Line</t>
  </si>
  <si>
    <t>DPL_Id</t>
  </si>
  <si>
    <t>Calc_Yield_Factor</t>
  </si>
  <si>
    <t>Diesel_Fuel_Price</t>
  </si>
  <si>
    <t>Miles_Per_Gal</t>
  </si>
  <si>
    <t>Transport_Min_Percent</t>
  </si>
  <si>
    <t>Skim_Value_Est</t>
  </si>
  <si>
    <t>Fat_Value_Est</t>
  </si>
  <si>
    <t>Min_Transport_Value_Est</t>
  </si>
  <si>
    <t>Min_Make_Allowance_Value_Est</t>
  </si>
  <si>
    <t>Make_Allowance_Per_CWT</t>
  </si>
  <si>
    <t>Make_Allowance_Min_Percent</t>
  </si>
  <si>
    <t>Reimbursement_Total_Value_Est</t>
  </si>
  <si>
    <t>Load_ID</t>
  </si>
  <si>
    <t>Prorated_Miles</t>
  </si>
  <si>
    <t>UPL_ID</t>
  </si>
  <si>
    <t>Federal_Order</t>
  </si>
  <si>
    <t>Reimbursement Claim Form</t>
  </si>
  <si>
    <t>Pool_YYYYMM</t>
  </si>
  <si>
    <t>Version</t>
  </si>
  <si>
    <t>N_Diesel_Fuel_Price</t>
  </si>
  <si>
    <t>Default_Yield_Factor</t>
  </si>
  <si>
    <t>Reported_Yield_Factor</t>
  </si>
  <si>
    <t>Default_Fat_Percent</t>
  </si>
  <si>
    <t>Reported_Fat_Percent</t>
  </si>
  <si>
    <t>Default_Milkfat_Percent</t>
  </si>
  <si>
    <t>Calc_Milkfat_Percent</t>
  </si>
  <si>
    <t>Used_Yield_Factor</t>
  </si>
  <si>
    <t>Used_Fat_Percent</t>
  </si>
  <si>
    <t xml:space="preserve">USDA will approve reimbursement amounts based upon available funds and prior plan approval. </t>
  </si>
  <si>
    <t>Enter Assigned Password Below</t>
  </si>
  <si>
    <t>Password</t>
  </si>
  <si>
    <t>Packaged_Milkfat_Percent</t>
  </si>
  <si>
    <t>Milkfat_Percent</t>
  </si>
  <si>
    <t>UPL_Specific_List</t>
  </si>
  <si>
    <t>Name_BY_Location</t>
  </si>
  <si>
    <t>Name_By_Location</t>
  </si>
  <si>
    <t>WPG_Factor</t>
  </si>
  <si>
    <t>Short_FO</t>
  </si>
  <si>
    <t>MPG</t>
  </si>
  <si>
    <t>After completing this form and certifying, email this reimbursement claim to Dairy Program for processing.</t>
  </si>
  <si>
    <t>It is important that this Workbook is not altered and that each record is completed fully in the [Donations] tab so that calculations work appropriately and that reimbursements are not delayed.</t>
  </si>
  <si>
    <t>INFORMATION&gt;</t>
  </si>
  <si>
    <t>&lt;Not a Required Field.</t>
  </si>
  <si>
    <t>Field</t>
  </si>
  <si>
    <t>Entry</t>
  </si>
  <si>
    <t>Percent</t>
  </si>
  <si>
    <t>Skim_Value_Aud</t>
  </si>
  <si>
    <t>Fat_Value_Aud</t>
  </si>
  <si>
    <t>Reimbursement_Total_Value_Aud</t>
  </si>
  <si>
    <t>Reimbursement_Total_Value_Diff</t>
  </si>
  <si>
    <t>Fat_Value_Diff</t>
  </si>
  <si>
    <t>Skim_Value_Diff</t>
  </si>
  <si>
    <t>Transport_Value_Est</t>
  </si>
  <si>
    <t>Transport_Value_Aud</t>
  </si>
  <si>
    <t>Make_Allowance_Value_Est</t>
  </si>
  <si>
    <t>Transport_Value_Diff</t>
  </si>
  <si>
    <t>Make_Allowance_Value_Aud</t>
  </si>
  <si>
    <t>Make_Allowance_Value_Diff</t>
  </si>
  <si>
    <t>&lt;TOTALS</t>
  </si>
  <si>
    <t>Audit Certification</t>
  </si>
  <si>
    <t>This is an audit certification.  Complete all yellow shaded cells, except Extension if not needed.</t>
  </si>
  <si>
    <t>After completing audit and certifying, email this audit file to Dairy Program for processing.</t>
  </si>
  <si>
    <t xml:space="preserve">Dairy Program will then process any audit adjustments, if needed. </t>
  </si>
  <si>
    <t>Auditor should make any changes resulting from the audit in the purple tabs ([Donations-Audit] and [YieldCalc-Audit]) by replacing the originally submitted data with the verified audited data.</t>
  </si>
  <si>
    <t>Copy and Paste commands may be used as long as what you’re pasting abides with the data validation criteria and you do not try and paste over any displayed formulas.  When using CopyPaaste commands, use the PasteSpecialValues when pasting to preserve formats.</t>
  </si>
  <si>
    <t>Table rows should not be deleted or cleared during the audit process so as to preserve the originally submitted data.</t>
  </si>
  <si>
    <t>After completing the audit as instructed, go to the [Certification-Audit] tab to certify audit has been completed by typing your name to acknowledge certification of audit prior to submitting to Dairy Program for review and processing.</t>
  </si>
  <si>
    <t>Donate_YYYYMM</t>
  </si>
  <si>
    <t>LocAdjDadeFL</t>
  </si>
  <si>
    <t>Reimbursement_Total_Value_Sub</t>
  </si>
  <si>
    <t>Skim_Value_DadeFL</t>
  </si>
  <si>
    <t>Fat_Value_DadeFL</t>
  </si>
  <si>
    <t>Total_Value_DadeFL</t>
  </si>
  <si>
    <t>LimitedToDadeFL</t>
  </si>
  <si>
    <t>SignedEst</t>
  </si>
  <si>
    <t>DateEst</t>
  </si>
  <si>
    <t>TitleEst</t>
  </si>
  <si>
    <t>PhoneEst</t>
  </si>
  <si>
    <t>ExtensionEst</t>
  </si>
  <si>
    <t>EmailEst</t>
  </si>
  <si>
    <t>SubmissionEst</t>
  </si>
  <si>
    <t>SignedAud</t>
  </si>
  <si>
    <t>DateAud</t>
  </si>
  <si>
    <t>TitleAud</t>
  </si>
  <si>
    <t>PhoneAud</t>
  </si>
  <si>
    <t>ExtensionAud</t>
  </si>
  <si>
    <t>EmailAud</t>
  </si>
  <si>
    <t>SubmissionAud</t>
  </si>
  <si>
    <r>
      <t>Signed</t>
    </r>
    <r>
      <rPr>
        <sz val="12"/>
        <color theme="0"/>
        <rFont val="Arial Narrow"/>
        <family val="2"/>
      </rPr>
      <t>Aud</t>
    </r>
  </si>
  <si>
    <r>
      <t>Date</t>
    </r>
    <r>
      <rPr>
        <sz val="12"/>
        <color theme="0"/>
        <rFont val="Arial Narrow"/>
        <family val="2"/>
      </rPr>
      <t>Aud</t>
    </r>
  </si>
  <si>
    <r>
      <t>Title</t>
    </r>
    <r>
      <rPr>
        <sz val="12"/>
        <color theme="0"/>
        <rFont val="Arial Narrow"/>
        <family val="2"/>
      </rPr>
      <t>Aud</t>
    </r>
  </si>
  <si>
    <r>
      <t>Phone</t>
    </r>
    <r>
      <rPr>
        <sz val="12"/>
        <color theme="0"/>
        <rFont val="Arial Narrow"/>
        <family val="2"/>
      </rPr>
      <t>Aud</t>
    </r>
  </si>
  <si>
    <r>
      <t>Extension</t>
    </r>
    <r>
      <rPr>
        <sz val="12"/>
        <color theme="0"/>
        <rFont val="Arial Narrow"/>
        <family val="2"/>
      </rPr>
      <t>Aud</t>
    </r>
  </si>
  <si>
    <r>
      <t>Email</t>
    </r>
    <r>
      <rPr>
        <sz val="12"/>
        <color theme="0"/>
        <rFont val="Arial Narrow"/>
        <family val="2"/>
      </rPr>
      <t>Aud</t>
    </r>
  </si>
  <si>
    <r>
      <t>Submission</t>
    </r>
    <r>
      <rPr>
        <sz val="12"/>
        <color theme="0"/>
        <rFont val="Arial Narrow"/>
        <family val="2"/>
      </rPr>
      <t>Aud</t>
    </r>
  </si>
  <si>
    <r>
      <t>Signed</t>
    </r>
    <r>
      <rPr>
        <sz val="12"/>
        <color theme="0"/>
        <rFont val="Arial Narrow"/>
        <family val="2"/>
      </rPr>
      <t>Est</t>
    </r>
  </si>
  <si>
    <r>
      <t>Date</t>
    </r>
    <r>
      <rPr>
        <sz val="12"/>
        <color theme="0"/>
        <rFont val="Arial Narrow"/>
        <family val="2"/>
      </rPr>
      <t>Est</t>
    </r>
  </si>
  <si>
    <r>
      <t>Title</t>
    </r>
    <r>
      <rPr>
        <sz val="12"/>
        <color theme="0"/>
        <rFont val="Arial Narrow"/>
        <family val="2"/>
      </rPr>
      <t>Est</t>
    </r>
  </si>
  <si>
    <r>
      <t>Phone</t>
    </r>
    <r>
      <rPr>
        <sz val="12"/>
        <color theme="0"/>
        <rFont val="Arial Narrow"/>
        <family val="2"/>
      </rPr>
      <t>Est</t>
    </r>
  </si>
  <si>
    <r>
      <t>Extension</t>
    </r>
    <r>
      <rPr>
        <sz val="12"/>
        <color theme="0"/>
        <rFont val="Arial Narrow"/>
        <family val="2"/>
      </rPr>
      <t>Est</t>
    </r>
  </si>
  <si>
    <r>
      <t>Email</t>
    </r>
    <r>
      <rPr>
        <sz val="12"/>
        <color theme="0"/>
        <rFont val="Arial Narrow"/>
        <family val="2"/>
      </rPr>
      <t>Est</t>
    </r>
  </si>
  <si>
    <r>
      <t>Submission</t>
    </r>
    <r>
      <rPr>
        <sz val="12"/>
        <color theme="0"/>
        <rFont val="Arial Narrow"/>
        <family val="2"/>
      </rPr>
      <t>Est</t>
    </r>
  </si>
  <si>
    <r>
      <t>Company</t>
    </r>
    <r>
      <rPr>
        <sz val="12"/>
        <color theme="0"/>
        <rFont val="Arial Narrow"/>
        <family val="2"/>
      </rPr>
      <t>Est</t>
    </r>
  </si>
  <si>
    <r>
      <t>Company</t>
    </r>
    <r>
      <rPr>
        <sz val="12"/>
        <color theme="0"/>
        <rFont val="Arial Narrow"/>
        <family val="2"/>
      </rPr>
      <t>Aud</t>
    </r>
  </si>
  <si>
    <t>CompanyAud</t>
  </si>
  <si>
    <t>CompanyEst</t>
  </si>
  <si>
    <t>Price_Paid_Processed_Product</t>
  </si>
  <si>
    <t>Actual_Paid</t>
  </si>
  <si>
    <t>LimitedToActual</t>
  </si>
  <si>
    <t>EDO_UPL_ID</t>
  </si>
  <si>
    <t>Donation_Distributor</t>
  </si>
  <si>
    <t>Distance_From_Plant_To_Distributor</t>
  </si>
  <si>
    <t>FO_Email</t>
  </si>
  <si>
    <t>Days_Remaining</t>
  </si>
  <si>
    <t>&lt;For Internal Use Only.</t>
  </si>
  <si>
    <t>The latest version of the Reimbursement Claim Form should be downloaded from the Dairy Donation Program website for each new claim submitted. This will ensure current prices as well as your approved list of entities are included.</t>
  </si>
  <si>
    <t>Complete the record for each donated eligible dairy product by entering: the product type, the donation date, manufacturing date, code date, eligible distributor, etc. The "Reported_Yield_Factor" and "Reported_Fat_Percent" fields may be left blank, if desired, in which case the standard values (attached in this worksheet tab) will be utilized. All other fields must be filled in to complete the record for each donation.</t>
  </si>
  <si>
    <t>When completing the [Donations] and [YieldCalc] tabs, be sure to enter the Universal Product Code (UPC) for the product to help in identifying the specific product and ensure that the yield factor and fat percentages are correctly applied. Only a single entry per unique UPC is needed in the [YieldCalc] tab. The yield factor and fat percentage computation for a given UPC will be applied to all records in the [Donations] tab utilizing that code. Omitting UPCs or entering mismatching values (i.e. typographical errors) will result in the use of the "Default_Yield_Factor" and "Default_Milkfat_Percent" values in determining your reimbursement values.</t>
  </si>
  <si>
    <t>If your plant(s) or eligible distributor partner(s) are not listed, resubmit your donation plan to AMS for approval. Once approved, an updated approval will be provided to you with a new password to be used with the latest Reimbursement Claim Form downloaded from the Dairy Donation Program website. Resubmitted plans must be cumulative of all plants and eligible distributor partners, NOT just newly added ones.</t>
  </si>
  <si>
    <t>Copy and Paste commands may be used as long as it abides by data validation criteria and does not paste over any displayed formulas.  It is recommended that Paste Values be used.</t>
  </si>
  <si>
    <t>Table rows may be inserted or deleted. However, the empty first row of the table should never be deleted. Should the first row of the table accidentally get deleted, you can start fresh with the template file downloaded from the Dairy Donation Program website.</t>
  </si>
  <si>
    <t>For More Information:
Click icon(s) located in Row 1 of this tab (starting in Column H)
Website: www.ams.usda.gov/ddp
Email: ddp@usda.gov</t>
  </si>
  <si>
    <t>Insert File 1 in Cell Below.</t>
  </si>
  <si>
    <t>Etc.</t>
  </si>
  <si>
    <t>Insert File 2 in Cell Below.</t>
  </si>
  <si>
    <t>Insert File 3 in Cell Below.</t>
  </si>
  <si>
    <t>Insert File 4 in Cell Below.</t>
  </si>
  <si>
    <t>Insert File 5 in Cell Below.</t>
  </si>
  <si>
    <t>Insert File 6 in Cell Below.</t>
  </si>
  <si>
    <t>Insert File 7 in Cell Below.</t>
  </si>
  <si>
    <t>Insert File 8 in Cell Below.</t>
  </si>
  <si>
    <t>Insert File 9 in Cell Below.</t>
  </si>
  <si>
    <t>Insert File 10 in Cell Below.</t>
  </si>
  <si>
    <t>Insert File 11 in Cell Below.</t>
  </si>
  <si>
    <t>This is a new reimbursement claim.  Complete all yellow shaded cells, except Extension if not needed.  And, embed supporting documentation of reimbursement claim transactions in [Documentation] tab.</t>
  </si>
  <si>
    <t>LineAud</t>
  </si>
  <si>
    <t>ProductAud</t>
  </si>
  <si>
    <t>TOTALS&gt;</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</si>
  <si>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</si>
  <si>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 xml:space="preserve">
Definitions:
Processor means a processor purchasing fresh fluid product (raw milk, skim milk, cream, or concentrated fluid products) for processing or purchasing bulk dairy commodity product for further processing into an eligible dairy product.
Eligible Distributor means a distributor that must be a public or private non-profit feeding organization distributing or coordinating distribution of donated eligible dairy products to recipient individuals and families.
Code date means sell-by, use-by, or best-by date for the donated eligible dairy product.
Eligible dairy product means a dairy product primarily made from milk, including fluid milk, produced and processed in the United States meeting the specifications referenced in 7 CFR § 1147.3.
</t>
  </si>
  <si>
    <t>The [Documentation] tab should be used to attach supporting documentation of the reimbursement claims (e.g., bill of lading, delivery ticket, etc.).</t>
  </si>
  <si>
    <t xml:space="preserve">
Insert Supporting Documentation of  Reimbursement Claim Transactions (e.g., bill of lading, delivery ticket,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</si>
  <si>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Line Reference (Column BM of Donations Tab) &gt;</t>
  </si>
  <si>
    <t xml:space="preserve">
Insert Supporting Documentation of Audit Adjustments (e.g., bill of lading, delivery ticket, pictures, audit files, etc.).
Simply Select Cell B2, C2, D2, etc., then Select Insert, Object, Create from File, Check Display as Icon,  Browse, Select the PDF/Picture File(s) of Supporting Evidence, Insert, OK.  Repeat process for each file to attach.
Insert Files in the Columns to the Right of Column A in Row 2.  Multiple files may be attached if needed.
In Row 3, specify the Line Number from the Donations Tab which Supporting Documentation Relates.
</t>
  </si>
  <si>
    <t>Before using the newly downloaded Reimbursement Claim Form, you must enter your assigned password into the yellow shaded cell (D2) of this worksheet tab.  Your password was emailed to you when your plan was approved. If you need assistance with your password, contact: ddp@usda.gov.  This is not a Workbook Encryption password, rather a password that unlocks your approved plan to allow submission of claims based upon the approved plan that was submitted.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</si>
  <si>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2 hours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</si>
  <si>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After completing this form as instructed, go to the [Certification] tab to certify your claim by typing your name. Please send the certification of all eligible distributor partners (with first reimbursement claim only) along with this Reimbursement Claim Form via email to ddp@usda.gov.</t>
  </si>
  <si>
    <t>Expiration Date: August 14, 2023</t>
  </si>
  <si>
    <t>DPL_Specific_List</t>
  </si>
  <si>
    <t>The forms created for use in the Dairy Donation Program were developed and tested in the Subscription Product of Microsoft 365 Apps for Enterprise.
To provide real-time feedback to the Eligible Dairy Organizations (EDOs) regarding their reimbursement claims and make the forms as efficient and useful as possible for participants without utilizing macro-enabled Microsoft Excel Workbooks, some advanced features were utilized that are not available in earlier versions of such software. Nonetheless, if you do not have the version of software necessary for all features to work correctly, you will still be able to complete the forms. Some dropdown lists and calculation features will not display properly; however, you may still manually type in the information to complete the Reimbursement Claim Form. 
If using an earlier version where you cannot select from an approved Plant or Eligible Distributor dropdown list, it is recommended that you use the Plan Approval you were sent with list of approved Plants and Eligible Distributors (ED) for completing the reimbursement claim.  Simply copy the desired Plant/ED from the Name and Location table of Plan Approval, then paste as text into the desired field in the Reimbursement Claim Form.</t>
  </si>
  <si>
    <t>OMB #: 0581-0327</t>
  </si>
  <si>
    <t>The “Reported_Yield_Factor” and “Reported_Fat_Percent” fields may be completed by entering a reported yield factor and fat percentage or by utlizing the Yield Calculator in the [YieldCalc] tab. The anticipated reimbursement calculation will first use the calculated yield and milkfat percentages from the [YieldCal] tab, then the reported yield factor and fat percentage if the Yield Calculator is left blank. If both the Yield Calculator and “Reported_Yield_Factor” and “Reported_Fat_Percent” fields are left blank, then the standard yield factor and milkfat percent (by general product type) will be used to calculate the reimbursement. 
Yield Factor = Milk equivalent pounds used to make dairy product / Finished Dairy Product</t>
  </si>
  <si>
    <t>Distribution_Point</t>
  </si>
  <si>
    <t>Version Date of Reimbursement Claim Form</t>
  </si>
  <si>
    <t>Year and Month of Latest Prices</t>
  </si>
  <si>
    <t>32</t>
  </si>
  <si>
    <t>SD</t>
  </si>
  <si>
    <t>1</t>
  </si>
  <si>
    <t>PA</t>
  </si>
  <si>
    <t>30</t>
  </si>
  <si>
    <t>MN</t>
  </si>
  <si>
    <t>CO</t>
  </si>
  <si>
    <t>33</t>
  </si>
  <si>
    <t>OH</t>
  </si>
  <si>
    <t>WI</t>
  </si>
  <si>
    <t>124</t>
  </si>
  <si>
    <t>OR</t>
  </si>
  <si>
    <t>7</t>
  </si>
  <si>
    <t>TN</t>
  </si>
  <si>
    <t>MI</t>
  </si>
  <si>
    <t>126</t>
  </si>
  <si>
    <t>NM</t>
  </si>
  <si>
    <t>MO</t>
  </si>
  <si>
    <t>5</t>
  </si>
  <si>
    <t>NC</t>
  </si>
  <si>
    <t>MT</t>
  </si>
  <si>
    <t>JEROME</t>
  </si>
  <si>
    <t>ID</t>
  </si>
  <si>
    <t>51</t>
  </si>
  <si>
    <t>SPOKANE</t>
  </si>
  <si>
    <t>WA</t>
  </si>
  <si>
    <t>CALDWELL</t>
  </si>
  <si>
    <t>BOISE</t>
  </si>
  <si>
    <t>IA</t>
  </si>
  <si>
    <t>IL</t>
  </si>
  <si>
    <t>ND</t>
  </si>
  <si>
    <t>LA</t>
  </si>
  <si>
    <t>EL PASO</t>
  </si>
  <si>
    <t>TX</t>
  </si>
  <si>
    <t>MA</t>
  </si>
  <si>
    <t>NY</t>
  </si>
  <si>
    <t>NJ</t>
  </si>
  <si>
    <t>39095</t>
  </si>
  <si>
    <t>IN</t>
  </si>
  <si>
    <t>UT</t>
  </si>
  <si>
    <t>CT</t>
  </si>
  <si>
    <t>HUDSON</t>
  </si>
  <si>
    <t>HARRIS</t>
  </si>
  <si>
    <t>AR</t>
  </si>
  <si>
    <t>131</t>
  </si>
  <si>
    <t>OK</t>
  </si>
  <si>
    <t>NE</t>
  </si>
  <si>
    <t>NORMAN</t>
  </si>
  <si>
    <t>WICHITA</t>
  </si>
  <si>
    <t>KS</t>
  </si>
  <si>
    <t>CA</t>
  </si>
  <si>
    <t>6</t>
  </si>
  <si>
    <t>GA</t>
  </si>
  <si>
    <t>TULARE</t>
  </si>
  <si>
    <t>WALTON</t>
  </si>
  <si>
    <t>HOUSTON</t>
  </si>
  <si>
    <t>VA</t>
  </si>
  <si>
    <t>ATHENS</t>
  </si>
  <si>
    <t>AL</t>
  </si>
  <si>
    <t>GREELEY</t>
  </si>
  <si>
    <t>CLEVELAND</t>
  </si>
  <si>
    <t>MS</t>
  </si>
  <si>
    <t>FL</t>
  </si>
  <si>
    <t>KY</t>
  </si>
  <si>
    <t>CHARLESTON</t>
  </si>
  <si>
    <t>SC</t>
  </si>
  <si>
    <t>SPARTANBURG</t>
  </si>
  <si>
    <t>ME</t>
  </si>
  <si>
    <t>ANDERSON</t>
  </si>
  <si>
    <t>CLACKAMAS</t>
  </si>
  <si>
    <t>AZ</t>
  </si>
  <si>
    <t>KENT</t>
  </si>
  <si>
    <t>TILLAMOOK</t>
  </si>
  <si>
    <t>DE</t>
  </si>
  <si>
    <t>LOS ANGELES</t>
  </si>
  <si>
    <t>MD</t>
  </si>
  <si>
    <t>RI</t>
  </si>
  <si>
    <t>VT</t>
  </si>
  <si>
    <t>HOWARD</t>
  </si>
  <si>
    <t>ARHOWARD</t>
  </si>
  <si>
    <t>05061</t>
  </si>
  <si>
    <t>INDEPENDENCE</t>
  </si>
  <si>
    <t>ARINDEPENDENCE</t>
  </si>
  <si>
    <t>05063</t>
  </si>
  <si>
    <t>IZARD</t>
  </si>
  <si>
    <t>ARIZARD</t>
  </si>
  <si>
    <t>05065</t>
  </si>
  <si>
    <t>JACKSON</t>
  </si>
  <si>
    <t>ARJACKSON</t>
  </si>
  <si>
    <t>05067</t>
  </si>
  <si>
    <t>JEFFERSON</t>
  </si>
  <si>
    <t>ARJEFFERSON</t>
  </si>
  <si>
    <t>05069</t>
  </si>
  <si>
    <t>JOHNSON</t>
  </si>
  <si>
    <t>ARJOHNSON</t>
  </si>
  <si>
    <t>05071</t>
  </si>
  <si>
    <t>LAFAYETTE</t>
  </si>
  <si>
    <t>ARLAFAYETTE</t>
  </si>
  <si>
    <t>05073</t>
  </si>
  <si>
    <t>LAWRENCE</t>
  </si>
  <si>
    <t>ARLAWRENCE</t>
  </si>
  <si>
    <t>05075</t>
  </si>
  <si>
    <t>LEE</t>
  </si>
  <si>
    <t>ARLEE</t>
  </si>
  <si>
    <t>05077</t>
  </si>
  <si>
    <t>LINCOLN</t>
  </si>
  <si>
    <t>ARLINCOLN</t>
  </si>
  <si>
    <t>05079</t>
  </si>
  <si>
    <t>LITTLE RIVER</t>
  </si>
  <si>
    <t>ARLITTLE RIVER</t>
  </si>
  <si>
    <t>05081</t>
  </si>
  <si>
    <t>LOGAN</t>
  </si>
  <si>
    <t>ARLOGAN</t>
  </si>
  <si>
    <t>05083</t>
  </si>
  <si>
    <t>LONOKE</t>
  </si>
  <si>
    <t>ARLONOKE</t>
  </si>
  <si>
    <t>05085</t>
  </si>
  <si>
    <t>MADISON</t>
  </si>
  <si>
    <t>ARMADISON</t>
  </si>
  <si>
    <t>05087</t>
  </si>
  <si>
    <t>MARION</t>
  </si>
  <si>
    <t>ARMARION</t>
  </si>
  <si>
    <t>05089</t>
  </si>
  <si>
    <t>MILLER</t>
  </si>
  <si>
    <t>ARMILLER</t>
  </si>
  <si>
    <t>05091</t>
  </si>
  <si>
    <t>MISSISSIPPI</t>
  </si>
  <si>
    <t>ARMISSISSIPPI</t>
  </si>
  <si>
    <t>05093</t>
  </si>
  <si>
    <t>MONROE</t>
  </si>
  <si>
    <t>ARMONROE</t>
  </si>
  <si>
    <t>05095</t>
  </si>
  <si>
    <t>MONTGOMERY</t>
  </si>
  <si>
    <t>ARMONTGOMERY</t>
  </si>
  <si>
    <t>05097</t>
  </si>
  <si>
    <t>NEVADA</t>
  </si>
  <si>
    <t>ARNEVADA</t>
  </si>
  <si>
    <t>05099</t>
  </si>
  <si>
    <t>NEWTON</t>
  </si>
  <si>
    <t>ARNEWTON</t>
  </si>
  <si>
    <t>05101</t>
  </si>
  <si>
    <t>OUACHITA</t>
  </si>
  <si>
    <t>AROUACHITA</t>
  </si>
  <si>
    <t>05103</t>
  </si>
  <si>
    <t>PERRY</t>
  </si>
  <si>
    <t>ARPERRY</t>
  </si>
  <si>
    <t>05105</t>
  </si>
  <si>
    <t>PHILLIPS</t>
  </si>
  <si>
    <t>ARPHILLIPS</t>
  </si>
  <si>
    <t>05107</t>
  </si>
  <si>
    <t>PIKE</t>
  </si>
  <si>
    <t>ARPIKE</t>
  </si>
  <si>
    <t>05109</t>
  </si>
  <si>
    <t>POINSETT</t>
  </si>
  <si>
    <t>ARPOINSETT</t>
  </si>
  <si>
    <t>05111</t>
  </si>
  <si>
    <t>POLK</t>
  </si>
  <si>
    <t>ARPOLK</t>
  </si>
  <si>
    <t>05113</t>
  </si>
  <si>
    <t>POPE</t>
  </si>
  <si>
    <t>ARPOPE</t>
  </si>
  <si>
    <t>05115</t>
  </si>
  <si>
    <t>PRAIRIE</t>
  </si>
  <si>
    <t>ARPRAIRIE</t>
  </si>
  <si>
    <t>05117</t>
  </si>
  <si>
    <t>PULASKI</t>
  </si>
  <si>
    <t>ARPULASKI</t>
  </si>
  <si>
    <t>05119</t>
  </si>
  <si>
    <t>RANDOLPH</t>
  </si>
  <si>
    <t>ARRANDOLPH</t>
  </si>
  <si>
    <t>05121</t>
  </si>
  <si>
    <t>SALINE</t>
  </si>
  <si>
    <t>ARSALINE</t>
  </si>
  <si>
    <t>05125</t>
  </si>
  <si>
    <t>SCOTT</t>
  </si>
  <si>
    <t>ARSCOTT</t>
  </si>
  <si>
    <t>05127</t>
  </si>
  <si>
    <t>SEARCY</t>
  </si>
  <si>
    <t>ARSEARCY</t>
  </si>
  <si>
    <t>05129</t>
  </si>
  <si>
    <t>SEBASTIAN</t>
  </si>
  <si>
    <t>ARSEBASTIAN</t>
  </si>
  <si>
    <t>05131</t>
  </si>
  <si>
    <t>SEVIER</t>
  </si>
  <si>
    <t>ARSEVIER</t>
  </si>
  <si>
    <t>05133</t>
  </si>
  <si>
    <t>SHARP</t>
  </si>
  <si>
    <t>ARSHARP</t>
  </si>
  <si>
    <t>05135</t>
  </si>
  <si>
    <t>ST. FRANCIS</t>
  </si>
  <si>
    <t>ARST. FRANCIS</t>
  </si>
  <si>
    <t>05123</t>
  </si>
  <si>
    <t>STONE</t>
  </si>
  <si>
    <t>ARSTONE</t>
  </si>
  <si>
    <t>05137</t>
  </si>
  <si>
    <t>UNION</t>
  </si>
  <si>
    <t>ARUNION</t>
  </si>
  <si>
    <t>05139</t>
  </si>
  <si>
    <t>VAN BUREN</t>
  </si>
  <si>
    <t>ARVAN BUREN</t>
  </si>
  <si>
    <t>05141</t>
  </si>
  <si>
    <t>WASHINGTON</t>
  </si>
  <si>
    <t>ARWASHINGTON</t>
  </si>
  <si>
    <t>05143</t>
  </si>
  <si>
    <t>WHITE</t>
  </si>
  <si>
    <t>ARWHITE</t>
  </si>
  <si>
    <t>05145</t>
  </si>
  <si>
    <t>WOODRUFF</t>
  </si>
  <si>
    <t>ARWOODRUFF</t>
  </si>
  <si>
    <t>05147</t>
  </si>
  <si>
    <t>YELL</t>
  </si>
  <si>
    <t>ARYELL</t>
  </si>
  <si>
    <t>05149</t>
  </si>
  <si>
    <t>APACHE</t>
  </si>
  <si>
    <t>AZAPACHE</t>
  </si>
  <si>
    <t>04001</t>
  </si>
  <si>
    <t>COCHISE</t>
  </si>
  <si>
    <t>AZCOCHISE</t>
  </si>
  <si>
    <t>04003</t>
  </si>
  <si>
    <t>COCONINO</t>
  </si>
  <si>
    <t>AZCOCONINO</t>
  </si>
  <si>
    <t>04005</t>
  </si>
  <si>
    <t>GILA</t>
  </si>
  <si>
    <t>AZGILA</t>
  </si>
  <si>
    <t>04007</t>
  </si>
  <si>
    <t>GRAHAM</t>
  </si>
  <si>
    <t>AZGRAHAM</t>
  </si>
  <si>
    <t>04009</t>
  </si>
  <si>
    <t>GREENLEE</t>
  </si>
  <si>
    <t>AZGREENLEE</t>
  </si>
  <si>
    <t>04011</t>
  </si>
  <si>
    <t>LA PAZ</t>
  </si>
  <si>
    <t>AZLA PAZ</t>
  </si>
  <si>
    <t>04012</t>
  </si>
  <si>
    <t>MARICOPA</t>
  </si>
  <si>
    <t>AZMARICOPA</t>
  </si>
  <si>
    <t>04013</t>
  </si>
  <si>
    <t>MOHAVE</t>
  </si>
  <si>
    <t>AZMOHAVE</t>
  </si>
  <si>
    <t>04015</t>
  </si>
  <si>
    <t>NAVAJO</t>
  </si>
  <si>
    <t>AZNAVAJO</t>
  </si>
  <si>
    <t>04017</t>
  </si>
  <si>
    <t>PIMA</t>
  </si>
  <si>
    <t>AZPIMA</t>
  </si>
  <si>
    <t>04019</t>
  </si>
  <si>
    <t>PINAL</t>
  </si>
  <si>
    <t>AZPINAL</t>
  </si>
  <si>
    <t>04021</t>
  </si>
  <si>
    <t>SANTA CRUZ</t>
  </si>
  <si>
    <t>AZSANTA CRUZ</t>
  </si>
  <si>
    <t>04023</t>
  </si>
  <si>
    <t>YAVAPAI</t>
  </si>
  <si>
    <t>AZYAVAPAI</t>
  </si>
  <si>
    <t>04025</t>
  </si>
  <si>
    <t>YUMA</t>
  </si>
  <si>
    <t>AZYUMA</t>
  </si>
  <si>
    <t>04027</t>
  </si>
  <si>
    <t>ALAMEDA</t>
  </si>
  <si>
    <t>CAALAMEDA</t>
  </si>
  <si>
    <t>06001</t>
  </si>
  <si>
    <t>ALPINE</t>
  </si>
  <si>
    <t>CAALPINE</t>
  </si>
  <si>
    <t>06003</t>
  </si>
  <si>
    <t>AMADOR</t>
  </si>
  <si>
    <t>CAAMADOR</t>
  </si>
  <si>
    <t>06005</t>
  </si>
  <si>
    <t>BUTTE</t>
  </si>
  <si>
    <t>CABUTTE</t>
  </si>
  <si>
    <t>06007</t>
  </si>
  <si>
    <t>CALAVERAS</t>
  </si>
  <si>
    <t>CACALAVERAS</t>
  </si>
  <si>
    <t>06009</t>
  </si>
  <si>
    <t>COLUSA</t>
  </si>
  <si>
    <t>CACOLUSA</t>
  </si>
  <si>
    <t>06011</t>
  </si>
  <si>
    <t>CONTRA COSTA</t>
  </si>
  <si>
    <t>CACONTRA COSTA</t>
  </si>
  <si>
    <t>06013</t>
  </si>
  <si>
    <t>DEL NORTE</t>
  </si>
  <si>
    <t>CADEL NORTE</t>
  </si>
  <si>
    <t>06015</t>
  </si>
  <si>
    <t>EL DORADO</t>
  </si>
  <si>
    <t>CAEL DORADO</t>
  </si>
  <si>
    <t>06017</t>
  </si>
  <si>
    <t>FRESNO</t>
  </si>
  <si>
    <t>CAFRESNO</t>
  </si>
  <si>
    <t>06019</t>
  </si>
  <si>
    <t>GLENN</t>
  </si>
  <si>
    <t>CAGLENN</t>
  </si>
  <si>
    <t>06021</t>
  </si>
  <si>
    <t>HUMBOLDT</t>
  </si>
  <si>
    <t>CAHUMBOLDT</t>
  </si>
  <si>
    <t>06023</t>
  </si>
  <si>
    <t>IMPERIAL</t>
  </si>
  <si>
    <t>CAIMPERIAL</t>
  </si>
  <si>
    <t>06025</t>
  </si>
  <si>
    <t>INYO</t>
  </si>
  <si>
    <t>CAINYO</t>
  </si>
  <si>
    <t>06027</t>
  </si>
  <si>
    <t>KERN</t>
  </si>
  <si>
    <t>CAKERN</t>
  </si>
  <si>
    <t>06029</t>
  </si>
  <si>
    <t>KINGS</t>
  </si>
  <si>
    <t>CAKINGS</t>
  </si>
  <si>
    <t>06031</t>
  </si>
  <si>
    <t>LAKE</t>
  </si>
  <si>
    <t>CALAKE</t>
  </si>
  <si>
    <t>06033</t>
  </si>
  <si>
    <t>LASSEN</t>
  </si>
  <si>
    <t>CALASSEN</t>
  </si>
  <si>
    <t>06035</t>
  </si>
  <si>
    <t>CALOS ANGELES</t>
  </si>
  <si>
    <t>06037</t>
  </si>
  <si>
    <t>MADERA</t>
  </si>
  <si>
    <t>CAMADERA</t>
  </si>
  <si>
    <t>06039</t>
  </si>
  <si>
    <t>MARIN</t>
  </si>
  <si>
    <t>CAMARIN</t>
  </si>
  <si>
    <t>06041</t>
  </si>
  <si>
    <t>MARIPOSA</t>
  </si>
  <si>
    <t>CAMARIPOSA</t>
  </si>
  <si>
    <t>06043</t>
  </si>
  <si>
    <t>MENDOCINO</t>
  </si>
  <si>
    <t>CAMENDOCINO</t>
  </si>
  <si>
    <t>06045</t>
  </si>
  <si>
    <t>MERCED</t>
  </si>
  <si>
    <t>CAMERCED</t>
  </si>
  <si>
    <t>06047</t>
  </si>
  <si>
    <t>MODOC</t>
  </si>
  <si>
    <t>CAMODOC</t>
  </si>
  <si>
    <t>06049</t>
  </si>
  <si>
    <t>MONO</t>
  </si>
  <si>
    <t>CAMONO</t>
  </si>
  <si>
    <t>06051</t>
  </si>
  <si>
    <t>MONTEREY</t>
  </si>
  <si>
    <t>CAMONTEREY</t>
  </si>
  <si>
    <t>06053</t>
  </si>
  <si>
    <t>NAPA</t>
  </si>
  <si>
    <t>CANAPA</t>
  </si>
  <si>
    <t>06055</t>
  </si>
  <si>
    <t>CANEVADA</t>
  </si>
  <si>
    <t>06057</t>
  </si>
  <si>
    <t>ORANGE</t>
  </si>
  <si>
    <t>CAORANGE</t>
  </si>
  <si>
    <t>06059</t>
  </si>
  <si>
    <t>PLACER</t>
  </si>
  <si>
    <t>CAPLACER</t>
  </si>
  <si>
    <t>06061</t>
  </si>
  <si>
    <t>PLUMAS</t>
  </si>
  <si>
    <t>CAPLUMAS</t>
  </si>
  <si>
    <t>06063</t>
  </si>
  <si>
    <t>RIVERSIDE</t>
  </si>
  <si>
    <t>CARIVERSIDE</t>
  </si>
  <si>
    <t>06065</t>
  </si>
  <si>
    <t>SACRAMENTO</t>
  </si>
  <si>
    <t>CASACRAMENTO</t>
  </si>
  <si>
    <t>06067</t>
  </si>
  <si>
    <t>SAN BENITO</t>
  </si>
  <si>
    <t>CASAN BENITO</t>
  </si>
  <si>
    <t>06069</t>
  </si>
  <si>
    <t>SAN BERNARDINO</t>
  </si>
  <si>
    <t>CASAN BERNARDINO</t>
  </si>
  <si>
    <t>06071</t>
  </si>
  <si>
    <t>SAN DIEGO</t>
  </si>
  <si>
    <t>CASAN DIEGO</t>
  </si>
  <si>
    <t>06073</t>
  </si>
  <si>
    <t>SAN FRANCISCO</t>
  </si>
  <si>
    <t>CASAN FRANCISCO</t>
  </si>
  <si>
    <t>06075</t>
  </si>
  <si>
    <t>SAN JOAQUIN</t>
  </si>
  <si>
    <t>CASAN JOAQUIN</t>
  </si>
  <si>
    <t>06077</t>
  </si>
  <si>
    <t>SAN LUIS OBISPO</t>
  </si>
  <si>
    <t>CASAN LUIS OBISPO</t>
  </si>
  <si>
    <t>06079</t>
  </si>
  <si>
    <t>SAN MATEO</t>
  </si>
  <si>
    <t>CASAN MATEO</t>
  </si>
  <si>
    <t>06081</t>
  </si>
  <si>
    <t>SANTA BARBARA</t>
  </si>
  <si>
    <t>CASANTA BARBARA</t>
  </si>
  <si>
    <t>06083</t>
  </si>
  <si>
    <t>SANTA CLARA</t>
  </si>
  <si>
    <t>CASANTA CLARA</t>
  </si>
  <si>
    <t>06085</t>
  </si>
  <si>
    <t>CASANTA CRUZ</t>
  </si>
  <si>
    <t>06087</t>
  </si>
  <si>
    <t>SHASTA</t>
  </si>
  <si>
    <t>CASHASTA</t>
  </si>
  <si>
    <t>06089</t>
  </si>
  <si>
    <t>SIERRA</t>
  </si>
  <si>
    <t>CASIERRA</t>
  </si>
  <si>
    <t>06091</t>
  </si>
  <si>
    <t>SISKIYOU</t>
  </si>
  <si>
    <t>CASISKIYOU</t>
  </si>
  <si>
    <t>06093</t>
  </si>
  <si>
    <t>SOLANO</t>
  </si>
  <si>
    <t>CASOLANO</t>
  </si>
  <si>
    <t>06095</t>
  </si>
  <si>
    <t>SONOMA</t>
  </si>
  <si>
    <t>CASONOMA</t>
  </si>
  <si>
    <t>06097</t>
  </si>
  <si>
    <t>STANISLAUS</t>
  </si>
  <si>
    <t>CASTANISLAUS</t>
  </si>
  <si>
    <t>06099</t>
  </si>
  <si>
    <t>SUTTER</t>
  </si>
  <si>
    <t>CASUTTER</t>
  </si>
  <si>
    <t>06101</t>
  </si>
  <si>
    <t>TEHAMA</t>
  </si>
  <si>
    <t>CATEHAMA</t>
  </si>
  <si>
    <t>06103</t>
  </si>
  <si>
    <t>TRINITY</t>
  </si>
  <si>
    <t>CATRINITY</t>
  </si>
  <si>
    <t>06105</t>
  </si>
  <si>
    <t>CATULARE</t>
  </si>
  <si>
    <t>06107</t>
  </si>
  <si>
    <t>TUOLUMNE</t>
  </si>
  <si>
    <t>CATUOLUMNE</t>
  </si>
  <si>
    <t>06109</t>
  </si>
  <si>
    <t>VENTURA</t>
  </si>
  <si>
    <t>CAVENTURA</t>
  </si>
  <si>
    <t>06111</t>
  </si>
  <si>
    <t>YOLO</t>
  </si>
  <si>
    <t>CAYOLO</t>
  </si>
  <si>
    <t>06113</t>
  </si>
  <si>
    <t>YUBA</t>
  </si>
  <si>
    <t>CAYUBA</t>
  </si>
  <si>
    <t>06115</t>
  </si>
  <si>
    <t>ADAMS</t>
  </si>
  <si>
    <t>COADAMS</t>
  </si>
  <si>
    <t>08001</t>
  </si>
  <si>
    <t>ALAMOSA</t>
  </si>
  <si>
    <t>COALAMOSA</t>
  </si>
  <si>
    <t>08003</t>
  </si>
  <si>
    <t>ARAPAHOE</t>
  </si>
  <si>
    <t>COARAPAHOE</t>
  </si>
  <si>
    <t>08005</t>
  </si>
  <si>
    <t>ARCHULETA</t>
  </si>
  <si>
    <t>COARCHULETA</t>
  </si>
  <si>
    <t>08007</t>
  </si>
  <si>
    <t>BACA</t>
  </si>
  <si>
    <t>COBACA</t>
  </si>
  <si>
    <t>08009</t>
  </si>
  <si>
    <t>BENT</t>
  </si>
  <si>
    <t>COBENT</t>
  </si>
  <si>
    <t>08011</t>
  </si>
  <si>
    <t>BOULDER</t>
  </si>
  <si>
    <t>COBOULDER</t>
  </si>
  <si>
    <t>08013</t>
  </si>
  <si>
    <t>CHAFFEE</t>
  </si>
  <si>
    <t>COCHAFFEE</t>
  </si>
  <si>
    <t>08015</t>
  </si>
  <si>
    <t>CHEYENNE</t>
  </si>
  <si>
    <t>COCHEYENNE</t>
  </si>
  <si>
    <t>08017</t>
  </si>
  <si>
    <t>CLEAR CREEK</t>
  </si>
  <si>
    <t>COCLEAR CREEK</t>
  </si>
  <si>
    <t>08019</t>
  </si>
  <si>
    <t>CONEJOS</t>
  </si>
  <si>
    <t>COCONEJOS</t>
  </si>
  <si>
    <t>08021</t>
  </si>
  <si>
    <t>COSTILLA</t>
  </si>
  <si>
    <t>COCOSTILLA</t>
  </si>
  <si>
    <t>08023</t>
  </si>
  <si>
    <t>CROWLEY</t>
  </si>
  <si>
    <t>COCROWLEY</t>
  </si>
  <si>
    <t>08025</t>
  </si>
  <si>
    <t>CUSTER</t>
  </si>
  <si>
    <t>COCUSTER</t>
  </si>
  <si>
    <t>08027</t>
  </si>
  <si>
    <t>DELTA</t>
  </si>
  <si>
    <t>CODELTA</t>
  </si>
  <si>
    <t>08029</t>
  </si>
  <si>
    <t>DENVER</t>
  </si>
  <si>
    <t>CODENVER</t>
  </si>
  <si>
    <t>08031</t>
  </si>
  <si>
    <t>DOLORES</t>
  </si>
  <si>
    <t>CODOLORES</t>
  </si>
  <si>
    <t>08033</t>
  </si>
  <si>
    <t>DOUGLAS</t>
  </si>
  <si>
    <t>CODOUGLAS</t>
  </si>
  <si>
    <t>08035</t>
  </si>
  <si>
    <t>EAGLE</t>
  </si>
  <si>
    <t>COEAGLE</t>
  </si>
  <si>
    <t>08037</t>
  </si>
  <si>
    <t>COEL PASO</t>
  </si>
  <si>
    <t>08041</t>
  </si>
  <si>
    <t>ELBERT</t>
  </si>
  <si>
    <t>COELBERT</t>
  </si>
  <si>
    <t>08039</t>
  </si>
  <si>
    <t>FREMONT</t>
  </si>
  <si>
    <t>COFREMONT</t>
  </si>
  <si>
    <t>08043</t>
  </si>
  <si>
    <t>GARFIELD</t>
  </si>
  <si>
    <t>COGARFIELD</t>
  </si>
  <si>
    <t>08045</t>
  </si>
  <si>
    <t>GILPIN</t>
  </si>
  <si>
    <t>COGILPIN</t>
  </si>
  <si>
    <t>08047</t>
  </si>
  <si>
    <t>GRAND</t>
  </si>
  <si>
    <t>COGRAND</t>
  </si>
  <si>
    <t>08049</t>
  </si>
  <si>
    <t>GUNNISON</t>
  </si>
  <si>
    <t>COGUNNISON</t>
  </si>
  <si>
    <t>08051</t>
  </si>
  <si>
    <t>HINSDALE</t>
  </si>
  <si>
    <t>COHINSDALE</t>
  </si>
  <si>
    <t>08053</t>
  </si>
  <si>
    <t>HUERFANO</t>
  </si>
  <si>
    <t>COHUERFANO</t>
  </si>
  <si>
    <t>08055</t>
  </si>
  <si>
    <t>COJACKSON</t>
  </si>
  <si>
    <t>08057</t>
  </si>
  <si>
    <t>COJEFFERSON</t>
  </si>
  <si>
    <t>08059</t>
  </si>
  <si>
    <t>KIOWA</t>
  </si>
  <si>
    <t>COKIOWA</t>
  </si>
  <si>
    <t>08061</t>
  </si>
  <si>
    <t>KIT CARSON</t>
  </si>
  <si>
    <t>COKIT CARSON</t>
  </si>
  <si>
    <t>08063</t>
  </si>
  <si>
    <t>LA PLATA</t>
  </si>
  <si>
    <t>COLA PLATA</t>
  </si>
  <si>
    <t>08067</t>
  </si>
  <si>
    <t>COLAKE</t>
  </si>
  <si>
    <t>08065</t>
  </si>
  <si>
    <t>LARIMER</t>
  </si>
  <si>
    <t>COLARIMER</t>
  </si>
  <si>
    <t>08069</t>
  </si>
  <si>
    <t>LAS ANIMAS</t>
  </si>
  <si>
    <t>COLAS ANIMAS</t>
  </si>
  <si>
    <t>08071</t>
  </si>
  <si>
    <t>COLINCOLN</t>
  </si>
  <si>
    <t>08073</t>
  </si>
  <si>
    <t>COLOGAN</t>
  </si>
  <si>
    <t>08075</t>
  </si>
  <si>
    <t>MESA</t>
  </si>
  <si>
    <t>COMESA</t>
  </si>
  <si>
    <t>08077</t>
  </si>
  <si>
    <t>MINERAL</t>
  </si>
  <si>
    <t>COMINERAL</t>
  </si>
  <si>
    <t>08079</t>
  </si>
  <si>
    <t>MOFFAT</t>
  </si>
  <si>
    <t>COMOFFAT</t>
  </si>
  <si>
    <t>08081</t>
  </si>
  <si>
    <t>MONTEZUMA</t>
  </si>
  <si>
    <t>COMONTEZUMA</t>
  </si>
  <si>
    <t>08083</t>
  </si>
  <si>
    <t>MONTROSE</t>
  </si>
  <si>
    <t>COMONTROSE</t>
  </si>
  <si>
    <t>08085</t>
  </si>
  <si>
    <t>MORGAN</t>
  </si>
  <si>
    <t>COMORGAN</t>
  </si>
  <si>
    <t>08087</t>
  </si>
  <si>
    <t>OTERO</t>
  </si>
  <si>
    <t>COOTERO</t>
  </si>
  <si>
    <t>08089</t>
  </si>
  <si>
    <t>OURAY</t>
  </si>
  <si>
    <t>COOURAY</t>
  </si>
  <si>
    <t>08091</t>
  </si>
  <si>
    <t>PARK</t>
  </si>
  <si>
    <t>COPARK</t>
  </si>
  <si>
    <t>08093</t>
  </si>
  <si>
    <t>COPHILLIPS</t>
  </si>
  <si>
    <t>08095</t>
  </si>
  <si>
    <t>PITKIN</t>
  </si>
  <si>
    <t>COPITKIN</t>
  </si>
  <si>
    <t>08097</t>
  </si>
  <si>
    <t>PROWERS</t>
  </si>
  <si>
    <t>COPROWERS</t>
  </si>
  <si>
    <t>08099</t>
  </si>
  <si>
    <t>PUEBLO</t>
  </si>
  <si>
    <t>COPUEBLO</t>
  </si>
  <si>
    <t>08101</t>
  </si>
  <si>
    <t>RIO BLANCO</t>
  </si>
  <si>
    <t>CORIO BLANCO</t>
  </si>
  <si>
    <t>08103</t>
  </si>
  <si>
    <t>RIO GRANDE</t>
  </si>
  <si>
    <t>CORIO GRANDE</t>
  </si>
  <si>
    <t>08105</t>
  </si>
  <si>
    <t>ROUTT</t>
  </si>
  <si>
    <t>COROUTT</t>
  </si>
  <si>
    <t>08107</t>
  </si>
  <si>
    <t>SAGUACHE</t>
  </si>
  <si>
    <t>COSAGUACHE</t>
  </si>
  <si>
    <t>08109</t>
  </si>
  <si>
    <t>SAN JUAN</t>
  </si>
  <si>
    <t>COSAN JUAN</t>
  </si>
  <si>
    <t>08111</t>
  </si>
  <si>
    <t>SAN MIGUEL</t>
  </si>
  <si>
    <t>COSAN MIGUEL</t>
  </si>
  <si>
    <t>08113</t>
  </si>
  <si>
    <t>SEDGWICK</t>
  </si>
  <si>
    <t>COSEDGWICK</t>
  </si>
  <si>
    <t>08115</t>
  </si>
  <si>
    <t>SUMMIT</t>
  </si>
  <si>
    <t>COSUMMIT</t>
  </si>
  <si>
    <t>08117</t>
  </si>
  <si>
    <t>TELLER</t>
  </si>
  <si>
    <t>COTELLER</t>
  </si>
  <si>
    <t>08119</t>
  </si>
  <si>
    <t>COWASHINGTON</t>
  </si>
  <si>
    <t>08121</t>
  </si>
  <si>
    <t>WELD</t>
  </si>
  <si>
    <t>COWELD</t>
  </si>
  <si>
    <t>08123</t>
  </si>
  <si>
    <t>COYUMA</t>
  </si>
  <si>
    <t>08125</t>
  </si>
  <si>
    <t>FAIRFIELD</t>
  </si>
  <si>
    <t>CTFAIRFIELD</t>
  </si>
  <si>
    <t>09001</t>
  </si>
  <si>
    <t>HARTFORD</t>
  </si>
  <si>
    <t>CTHARTFORD</t>
  </si>
  <si>
    <t>09003</t>
  </si>
  <si>
    <t>LITCHFIELD</t>
  </si>
  <si>
    <t>CTLITCHFIELD</t>
  </si>
  <si>
    <t>09005</t>
  </si>
  <si>
    <t>MIDDLESEX</t>
  </si>
  <si>
    <t>CTMIDDLESEX</t>
  </si>
  <si>
    <t>09007</t>
  </si>
  <si>
    <t>NEW HAVEN</t>
  </si>
  <si>
    <t>CTNEW HAVEN</t>
  </si>
  <si>
    <t>09009</t>
  </si>
  <si>
    <t>NEW LONDON</t>
  </si>
  <si>
    <t>CTNEW LONDON</t>
  </si>
  <si>
    <t>09011</t>
  </si>
  <si>
    <t>TOLLAND</t>
  </si>
  <si>
    <t>CTTOLLAND</t>
  </si>
  <si>
    <t>09013</t>
  </si>
  <si>
    <t>WINDHAM</t>
  </si>
  <si>
    <t>CTWINDHAM</t>
  </si>
  <si>
    <t>09015</t>
  </si>
  <si>
    <t>DC</t>
  </si>
  <si>
    <t>DIST. OF COLUMBIA</t>
  </si>
  <si>
    <t>DCDIST. OF COLUMBIA</t>
  </si>
  <si>
    <t>11001</t>
  </si>
  <si>
    <t>DEKENT</t>
  </si>
  <si>
    <t>10001</t>
  </si>
  <si>
    <t>NEW CASTLE</t>
  </si>
  <si>
    <t>DENEW CASTLE</t>
  </si>
  <si>
    <t>10003</t>
  </si>
  <si>
    <t>SUSSEX</t>
  </si>
  <si>
    <t>DESUSSEX</t>
  </si>
  <si>
    <t>10005</t>
  </si>
  <si>
    <t>ALACHUA</t>
  </si>
  <si>
    <t>FLALACHUA</t>
  </si>
  <si>
    <t>12001</t>
  </si>
  <si>
    <t>BAKER</t>
  </si>
  <si>
    <t>FLBAKER</t>
  </si>
  <si>
    <t>12003</t>
  </si>
  <si>
    <t>BAY</t>
  </si>
  <si>
    <t>FLBAY</t>
  </si>
  <si>
    <t>12005</t>
  </si>
  <si>
    <t>BRADFORD</t>
  </si>
  <si>
    <t>FLBRADFORD</t>
  </si>
  <si>
    <t>12007</t>
  </si>
  <si>
    <t>BREVARD</t>
  </si>
  <si>
    <t>FLBREVARD</t>
  </si>
  <si>
    <t>12009</t>
  </si>
  <si>
    <t>BROWARD</t>
  </si>
  <si>
    <t>FLBROWARD</t>
  </si>
  <si>
    <t>12011</t>
  </si>
  <si>
    <t>CALHOUN</t>
  </si>
  <si>
    <t>FLCALHOUN</t>
  </si>
  <si>
    <t>12013</t>
  </si>
  <si>
    <t>CHARLOTTE</t>
  </si>
  <si>
    <t>FLCHARLOTTE</t>
  </si>
  <si>
    <t>12015</t>
  </si>
  <si>
    <t>CITRUS</t>
  </si>
  <si>
    <t>FLCITRUS</t>
  </si>
  <si>
    <t>12017</t>
  </si>
  <si>
    <t>CLAY</t>
  </si>
  <si>
    <t>FLCLAY</t>
  </si>
  <si>
    <t>12019</t>
  </si>
  <si>
    <t>COLLIER</t>
  </si>
  <si>
    <t>FLCOLLIER</t>
  </si>
  <si>
    <t>12021</t>
  </si>
  <si>
    <t>COLUMBIA</t>
  </si>
  <si>
    <t>FLCOLUMBIA</t>
  </si>
  <si>
    <t>12023</t>
  </si>
  <si>
    <t>DADE</t>
  </si>
  <si>
    <t>FLDADE</t>
  </si>
  <si>
    <t>12025</t>
  </si>
  <si>
    <t>DE SOTO</t>
  </si>
  <si>
    <t>FLDE SOTO</t>
  </si>
  <si>
    <t>12027</t>
  </si>
  <si>
    <t>DIXIE</t>
  </si>
  <si>
    <t>FLDIXIE</t>
  </si>
  <si>
    <t>12029</t>
  </si>
  <si>
    <t>DUVAL</t>
  </si>
  <si>
    <t>FLDUVAL</t>
  </si>
  <si>
    <t>12031</t>
  </si>
  <si>
    <t>ESCAMBIA</t>
  </si>
  <si>
    <t>FLESCAMBIA</t>
  </si>
  <si>
    <t>12033</t>
  </si>
  <si>
    <t>FLAGLER</t>
  </si>
  <si>
    <t>FLFLAGLER</t>
  </si>
  <si>
    <t>12035</t>
  </si>
  <si>
    <t>FRANKLIN</t>
  </si>
  <si>
    <t>FLFRANKLIN</t>
  </si>
  <si>
    <t>12037</t>
  </si>
  <si>
    <t>GADSDEN</t>
  </si>
  <si>
    <t>FLGADSDEN</t>
  </si>
  <si>
    <t>12039</t>
  </si>
  <si>
    <t>GILCHRIST</t>
  </si>
  <si>
    <t>FLGILCHRIST</t>
  </si>
  <si>
    <t>12041</t>
  </si>
  <si>
    <t>GLADES</t>
  </si>
  <si>
    <t>FLGLADES</t>
  </si>
  <si>
    <t>12043</t>
  </si>
  <si>
    <t>GULF</t>
  </si>
  <si>
    <t>FLGULF</t>
  </si>
  <si>
    <t>12045</t>
  </si>
  <si>
    <t>HAMILTON</t>
  </si>
  <si>
    <t>FLHAMILTON</t>
  </si>
  <si>
    <t>12047</t>
  </si>
  <si>
    <t>HARDEE</t>
  </si>
  <si>
    <t>FLHARDEE</t>
  </si>
  <si>
    <t>12049</t>
  </si>
  <si>
    <t>HENDRY</t>
  </si>
  <si>
    <t>FLHENDRY</t>
  </si>
  <si>
    <t>12051</t>
  </si>
  <si>
    <t>HERNANDO</t>
  </si>
  <si>
    <t>FLHERNANDO</t>
  </si>
  <si>
    <t>12053</t>
  </si>
  <si>
    <t>HIGHLANDS</t>
  </si>
  <si>
    <t>FLHIGHLANDS</t>
  </si>
  <si>
    <t>12055</t>
  </si>
  <si>
    <t>HILLSBOROUGH</t>
  </si>
  <si>
    <t>FLHILLSBOROUGH</t>
  </si>
  <si>
    <t>12057</t>
  </si>
  <si>
    <t>HOLMES</t>
  </si>
  <si>
    <t>FLHOLMES</t>
  </si>
  <si>
    <t>12059</t>
  </si>
  <si>
    <t>INDIAN RIVER</t>
  </si>
  <si>
    <t>FLINDIAN RIVER</t>
  </si>
  <si>
    <t>12061</t>
  </si>
  <si>
    <t>FLJACKSON</t>
  </si>
  <si>
    <t>12063</t>
  </si>
  <si>
    <t>FLJEFFERSON</t>
  </si>
  <si>
    <t>12065</t>
  </si>
  <si>
    <t>FLLAFAYETTE</t>
  </si>
  <si>
    <t>12067</t>
  </si>
  <si>
    <t>FLLAKE</t>
  </si>
  <si>
    <t>12069</t>
  </si>
  <si>
    <t>FLLEE</t>
  </si>
  <si>
    <t>12071</t>
  </si>
  <si>
    <t>LEON</t>
  </si>
  <si>
    <t>FLLEON</t>
  </si>
  <si>
    <t>12073</t>
  </si>
  <si>
    <t>LEVY</t>
  </si>
  <si>
    <t>FLLEVY</t>
  </si>
  <si>
    <t>12075</t>
  </si>
  <si>
    <t>LIBERTY</t>
  </si>
  <si>
    <t>FLLIBERTY</t>
  </si>
  <si>
    <t>12077</t>
  </si>
  <si>
    <t>FLMADISON</t>
  </si>
  <si>
    <t>12079</t>
  </si>
  <si>
    <t>MANATEE</t>
  </si>
  <si>
    <t>FLMANATEE</t>
  </si>
  <si>
    <t>12081</t>
  </si>
  <si>
    <t>FLMARION</t>
  </si>
  <si>
    <t>12083</t>
  </si>
  <si>
    <t>MARTIN</t>
  </si>
  <si>
    <t>FLMARTIN</t>
  </si>
  <si>
    <t>12085</t>
  </si>
  <si>
    <t>MIAMI-DADE</t>
  </si>
  <si>
    <t>FLMIAMI-DADE</t>
  </si>
  <si>
    <t>12086</t>
  </si>
  <si>
    <t>FLMONROE</t>
  </si>
  <si>
    <t>12087</t>
  </si>
  <si>
    <t>NASSAU</t>
  </si>
  <si>
    <t>FLNASSAU</t>
  </si>
  <si>
    <t>12089</t>
  </si>
  <si>
    <t>OKALOOSA</t>
  </si>
  <si>
    <t>FLOKALOOSA</t>
  </si>
  <si>
    <t>12091</t>
  </si>
  <si>
    <t>OKEECHOBEE</t>
  </si>
  <si>
    <t>FLOKEECHOBEE</t>
  </si>
  <si>
    <t>12093</t>
  </si>
  <si>
    <t>FLORANGE</t>
  </si>
  <si>
    <t>12095</t>
  </si>
  <si>
    <t>OSCEOLA</t>
  </si>
  <si>
    <t>FLOSCEOLA</t>
  </si>
  <si>
    <t>12097</t>
  </si>
  <si>
    <t>PALM BEACH</t>
  </si>
  <si>
    <t>FLPALM BEACH</t>
  </si>
  <si>
    <t>12099</t>
  </si>
  <si>
    <t>PASCO</t>
  </si>
  <si>
    <t>FLPASCO</t>
  </si>
  <si>
    <t>12101</t>
  </si>
  <si>
    <t>PINELLAS</t>
  </si>
  <si>
    <t>FLPINELLAS</t>
  </si>
  <si>
    <t>12103</t>
  </si>
  <si>
    <t>FLPOLK</t>
  </si>
  <si>
    <t>12105</t>
  </si>
  <si>
    <t>PUTNAM</t>
  </si>
  <si>
    <t>FLPUTNAM</t>
  </si>
  <si>
    <t>12107</t>
  </si>
  <si>
    <t>SANTA ROSA</t>
  </si>
  <si>
    <t>FLSANTA ROSA</t>
  </si>
  <si>
    <t>12113</t>
  </si>
  <si>
    <t>SARASOTA</t>
  </si>
  <si>
    <t>FLSARASOTA</t>
  </si>
  <si>
    <t>12115</t>
  </si>
  <si>
    <t>SEMINOLE</t>
  </si>
  <si>
    <t>FLSEMINOLE</t>
  </si>
  <si>
    <t>12117</t>
  </si>
  <si>
    <t>ST. JOHNS</t>
  </si>
  <si>
    <t>FLST. JOHNS</t>
  </si>
  <si>
    <t>12109</t>
  </si>
  <si>
    <t>ST. LUCIE</t>
  </si>
  <si>
    <t>FLST. LUCIE</t>
  </si>
  <si>
    <t>12111</t>
  </si>
  <si>
    <t>SUMTER</t>
  </si>
  <si>
    <t>FLSUMTER</t>
  </si>
  <si>
    <t>12119</t>
  </si>
  <si>
    <t>SUWANNEE</t>
  </si>
  <si>
    <t>FLSUWANNEE</t>
  </si>
  <si>
    <t>12121</t>
  </si>
  <si>
    <t>TAYLOR</t>
  </si>
  <si>
    <t>FLTAYLOR</t>
  </si>
  <si>
    <t>12123</t>
  </si>
  <si>
    <t>FLUNION</t>
  </si>
  <si>
    <t>12125</t>
  </si>
  <si>
    <t>VOLUSIA</t>
  </si>
  <si>
    <t>FLVOLUSIA</t>
  </si>
  <si>
    <t>12127</t>
  </si>
  <si>
    <t>WAKULLA</t>
  </si>
  <si>
    <t>FLWAKULLA</t>
  </si>
  <si>
    <t>12129</t>
  </si>
  <si>
    <t>FLWALTON</t>
  </si>
  <si>
    <t>12131</t>
  </si>
  <si>
    <t>FLWASHINGTON</t>
  </si>
  <si>
    <t>12133</t>
  </si>
  <si>
    <t>APPLING</t>
  </si>
  <si>
    <t>GAAPPLING</t>
  </si>
  <si>
    <t>13001</t>
  </si>
  <si>
    <t>ATKINSON</t>
  </si>
  <si>
    <t>GAATKINSON</t>
  </si>
  <si>
    <t>13003</t>
  </si>
  <si>
    <t>BACON</t>
  </si>
  <si>
    <t>GABACON</t>
  </si>
  <si>
    <t>13005</t>
  </si>
  <si>
    <t>GABAKER</t>
  </si>
  <si>
    <t>13007</t>
  </si>
  <si>
    <t>BALDWIN</t>
  </si>
  <si>
    <t>GABALDWIN</t>
  </si>
  <si>
    <t>13009</t>
  </si>
  <si>
    <t>BANKS</t>
  </si>
  <si>
    <t>GABANKS</t>
  </si>
  <si>
    <t>13011</t>
  </si>
  <si>
    <t>BARROW</t>
  </si>
  <si>
    <t>GABARROW</t>
  </si>
  <si>
    <t>13013</t>
  </si>
  <si>
    <t>BARTOW</t>
  </si>
  <si>
    <t>GABARTOW</t>
  </si>
  <si>
    <t>13015</t>
  </si>
  <si>
    <t>BEN HILL</t>
  </si>
  <si>
    <t>GABEN HILL</t>
  </si>
  <si>
    <t>13017</t>
  </si>
  <si>
    <t>BERRIEN</t>
  </si>
  <si>
    <t>GABERRIEN</t>
  </si>
  <si>
    <t>13019</t>
  </si>
  <si>
    <t>BIBB</t>
  </si>
  <si>
    <t>GABIBB</t>
  </si>
  <si>
    <t>13021</t>
  </si>
  <si>
    <t>BLECKLEY</t>
  </si>
  <si>
    <t>GABLECKLEY</t>
  </si>
  <si>
    <t>13023</t>
  </si>
  <si>
    <t>AUTAUGA</t>
  </si>
  <si>
    <t>ALAUTAUGA</t>
  </si>
  <si>
    <t>01001</t>
  </si>
  <si>
    <t>ALBALDWIN</t>
  </si>
  <si>
    <t>01003</t>
  </si>
  <si>
    <t>BARBOUR</t>
  </si>
  <si>
    <t>ALBARBOUR</t>
  </si>
  <si>
    <t>01005</t>
  </si>
  <si>
    <t>ALBIBB</t>
  </si>
  <si>
    <t>01007</t>
  </si>
  <si>
    <t>BLOUNT</t>
  </si>
  <si>
    <t>ALBLOUNT</t>
  </si>
  <si>
    <t>01009</t>
  </si>
  <si>
    <t>BULLOCK</t>
  </si>
  <si>
    <t>ALBULLOCK</t>
  </si>
  <si>
    <t>01011</t>
  </si>
  <si>
    <t>BUTLER</t>
  </si>
  <si>
    <t>ALBUTLER</t>
  </si>
  <si>
    <t>01013</t>
  </si>
  <si>
    <t>ALCALHOUN</t>
  </si>
  <si>
    <t>01015</t>
  </si>
  <si>
    <t>CHAMBERS</t>
  </si>
  <si>
    <t>ALCHAMBERS</t>
  </si>
  <si>
    <t>01017</t>
  </si>
  <si>
    <t>CHEROKEE</t>
  </si>
  <si>
    <t>ALCHEROKEE</t>
  </si>
  <si>
    <t>01019</t>
  </si>
  <si>
    <t>CHILTON</t>
  </si>
  <si>
    <t>ALCHILTON</t>
  </si>
  <si>
    <t>01021</t>
  </si>
  <si>
    <t>CHOCTAW</t>
  </si>
  <si>
    <t>ALCHOCTAW</t>
  </si>
  <si>
    <t>01023</t>
  </si>
  <si>
    <t>CLARKE</t>
  </si>
  <si>
    <t>ALCLARKE</t>
  </si>
  <si>
    <t>01025</t>
  </si>
  <si>
    <t>ALCLAY</t>
  </si>
  <si>
    <t>01027</t>
  </si>
  <si>
    <t>CLEBURNE</t>
  </si>
  <si>
    <t>ALCLEBURNE</t>
  </si>
  <si>
    <t>01029</t>
  </si>
  <si>
    <t>COFFEE</t>
  </si>
  <si>
    <t>ALCOFFEE</t>
  </si>
  <si>
    <t>01031</t>
  </si>
  <si>
    <t>COLBERT</t>
  </si>
  <si>
    <t>ALCOLBERT</t>
  </si>
  <si>
    <t>01033</t>
  </si>
  <si>
    <t>CONECUH</t>
  </si>
  <si>
    <t>ALCONECUH</t>
  </si>
  <si>
    <t>01035</t>
  </si>
  <si>
    <t>COOSA</t>
  </si>
  <si>
    <t>ALCOOSA</t>
  </si>
  <si>
    <t>01037</t>
  </si>
  <si>
    <t>COVINGTON</t>
  </si>
  <si>
    <t>ALCOVINGTON</t>
  </si>
  <si>
    <t>01039</t>
  </si>
  <si>
    <t>CRENSHAW</t>
  </si>
  <si>
    <t>ALCRENSHAW</t>
  </si>
  <si>
    <t>01041</t>
  </si>
  <si>
    <t>CULLMAN</t>
  </si>
  <si>
    <t>ALCULLMAN</t>
  </si>
  <si>
    <t>01043</t>
  </si>
  <si>
    <t>DALE</t>
  </si>
  <si>
    <t>ALDALE</t>
  </si>
  <si>
    <t>01045</t>
  </si>
  <si>
    <t>DALLAS</t>
  </si>
  <si>
    <t>ALDALLAS</t>
  </si>
  <si>
    <t>01047</t>
  </si>
  <si>
    <t>DE KALB</t>
  </si>
  <si>
    <t>ALDE KALB</t>
  </si>
  <si>
    <t>01049</t>
  </si>
  <si>
    <t>ELMORE</t>
  </si>
  <si>
    <t>ALELMORE</t>
  </si>
  <si>
    <t>01051</t>
  </si>
  <si>
    <t>ALESCAMBIA</t>
  </si>
  <si>
    <t>01053</t>
  </si>
  <si>
    <t>ETOWAH</t>
  </si>
  <si>
    <t>ALETOWAH</t>
  </si>
  <si>
    <t>01055</t>
  </si>
  <si>
    <t>FAYETTE</t>
  </si>
  <si>
    <t>ALFAYETTE</t>
  </si>
  <si>
    <t>01057</t>
  </si>
  <si>
    <t>ALFRANKLIN</t>
  </si>
  <si>
    <t>01059</t>
  </si>
  <si>
    <t>GENEVA</t>
  </si>
  <si>
    <t>ALGENEVA</t>
  </si>
  <si>
    <t>01061</t>
  </si>
  <si>
    <t>GREENE</t>
  </si>
  <si>
    <t>ALGREENE</t>
  </si>
  <si>
    <t>01063</t>
  </si>
  <si>
    <t>HALE</t>
  </si>
  <si>
    <t>ALHALE</t>
  </si>
  <si>
    <t>01065</t>
  </si>
  <si>
    <t>HENRY</t>
  </si>
  <si>
    <t>ALHENRY</t>
  </si>
  <si>
    <t>01067</t>
  </si>
  <si>
    <t>ALHOUSTON</t>
  </si>
  <si>
    <t>01069</t>
  </si>
  <si>
    <t>ALJACKSON</t>
  </si>
  <si>
    <t>01071</t>
  </si>
  <si>
    <t>ALJEFFERSON</t>
  </si>
  <si>
    <t>01073</t>
  </si>
  <si>
    <t>LAMAR</t>
  </si>
  <si>
    <t>ALLAMAR</t>
  </si>
  <si>
    <t>01075</t>
  </si>
  <si>
    <t>LAUDERDALE</t>
  </si>
  <si>
    <t>ALLAUDERDALE</t>
  </si>
  <si>
    <t>01077</t>
  </si>
  <si>
    <t>ALLAWRENCE</t>
  </si>
  <si>
    <t>01079</t>
  </si>
  <si>
    <t>ALLEE</t>
  </si>
  <si>
    <t>01081</t>
  </si>
  <si>
    <t>LIMESTONE</t>
  </si>
  <si>
    <t>ALLIMESTONE</t>
  </si>
  <si>
    <t>01083</t>
  </si>
  <si>
    <t>LOWNDES</t>
  </si>
  <si>
    <t>ALLOWNDES</t>
  </si>
  <si>
    <t>01085</t>
  </si>
  <si>
    <t>MACON</t>
  </si>
  <si>
    <t>ALMACON</t>
  </si>
  <si>
    <t>01087</t>
  </si>
  <si>
    <t>ALMADISON</t>
  </si>
  <si>
    <t>01089</t>
  </si>
  <si>
    <t>MARENGO</t>
  </si>
  <si>
    <t>ALMARENGO</t>
  </si>
  <si>
    <t>01091</t>
  </si>
  <si>
    <t>ALMARION</t>
  </si>
  <si>
    <t>01093</t>
  </si>
  <si>
    <t>MARSHALL</t>
  </si>
  <si>
    <t>ALMARSHALL</t>
  </si>
  <si>
    <t>01095</t>
  </si>
  <si>
    <t>MOBILE</t>
  </si>
  <si>
    <t>ALMOBILE</t>
  </si>
  <si>
    <t>01097</t>
  </si>
  <si>
    <t>ALMONROE</t>
  </si>
  <si>
    <t>01099</t>
  </si>
  <si>
    <t>ALMONTGOMERY</t>
  </si>
  <si>
    <t>01101</t>
  </si>
  <si>
    <t>ALMORGAN</t>
  </si>
  <si>
    <t>01103</t>
  </si>
  <si>
    <t>ALPERRY</t>
  </si>
  <si>
    <t>01105</t>
  </si>
  <si>
    <t>PICKENS</t>
  </si>
  <si>
    <t>ALPICKENS</t>
  </si>
  <si>
    <t>01107</t>
  </si>
  <si>
    <t>ALPIKE</t>
  </si>
  <si>
    <t>01109</t>
  </si>
  <si>
    <t>ALRANDOLPH</t>
  </si>
  <si>
    <t>01111</t>
  </si>
  <si>
    <t>RUSSELL</t>
  </si>
  <si>
    <t>ALRUSSELL</t>
  </si>
  <si>
    <t>01113</t>
  </si>
  <si>
    <t>SHELBY</t>
  </si>
  <si>
    <t>ALSHELBY</t>
  </si>
  <si>
    <t>01117</t>
  </si>
  <si>
    <t>ST. CLAIR</t>
  </si>
  <si>
    <t>ALST. CLAIR</t>
  </si>
  <si>
    <t>01115</t>
  </si>
  <si>
    <t>ALSUMTER</t>
  </si>
  <si>
    <t>01119</t>
  </si>
  <si>
    <t>TALLADEGA</t>
  </si>
  <si>
    <t>ALTALLADEGA</t>
  </si>
  <si>
    <t>01121</t>
  </si>
  <si>
    <t>TALLAPOOSA</t>
  </si>
  <si>
    <t>ALTALLAPOOSA</t>
  </si>
  <si>
    <t>01123</t>
  </si>
  <si>
    <t>TUSCALOOSA</t>
  </si>
  <si>
    <t>ALTUSCALOOSA</t>
  </si>
  <si>
    <t>01125</t>
  </si>
  <si>
    <t>WALKER</t>
  </si>
  <si>
    <t>ALWALKER</t>
  </si>
  <si>
    <t>01127</t>
  </si>
  <si>
    <t>ALWASHINGTON</t>
  </si>
  <si>
    <t>01129</t>
  </si>
  <si>
    <t>WILCOX</t>
  </si>
  <si>
    <t>ALWILCOX</t>
  </si>
  <si>
    <t>01131</t>
  </si>
  <si>
    <t>WINSTON</t>
  </si>
  <si>
    <t>ALWINSTON</t>
  </si>
  <si>
    <t>01133</t>
  </si>
  <si>
    <t>ARKANSAS</t>
  </si>
  <si>
    <t>ARARKANSAS</t>
  </si>
  <si>
    <t>05001</t>
  </si>
  <si>
    <t>ASHLEY</t>
  </si>
  <si>
    <t>ARASHLEY</t>
  </si>
  <si>
    <t>05003</t>
  </si>
  <si>
    <t>BAXTER</t>
  </si>
  <si>
    <t>ARBAXTER</t>
  </si>
  <si>
    <t>05005</t>
  </si>
  <si>
    <t>BENTON</t>
  </si>
  <si>
    <t>ARBENTON</t>
  </si>
  <si>
    <t>05007</t>
  </si>
  <si>
    <t>BOONE</t>
  </si>
  <si>
    <t>ARBOONE</t>
  </si>
  <si>
    <t>05009</t>
  </si>
  <si>
    <t>BRADLEY</t>
  </si>
  <si>
    <t>ARBRADLEY</t>
  </si>
  <si>
    <t>05011</t>
  </si>
  <si>
    <t>ARCALHOUN</t>
  </si>
  <si>
    <t>05013</t>
  </si>
  <si>
    <t>CARROLL</t>
  </si>
  <si>
    <t>ARCARROLL</t>
  </si>
  <si>
    <t>05015</t>
  </si>
  <si>
    <t>CHICOT</t>
  </si>
  <si>
    <t>ARCHICOT</t>
  </si>
  <si>
    <t>05017</t>
  </si>
  <si>
    <t>CLARK</t>
  </si>
  <si>
    <t>ARCLARK</t>
  </si>
  <si>
    <t>05019</t>
  </si>
  <si>
    <t>ARCLAY</t>
  </si>
  <si>
    <t>05021</t>
  </si>
  <si>
    <t>ARCLEBURNE</t>
  </si>
  <si>
    <t>05023</t>
  </si>
  <si>
    <t>ARCLEVELAND</t>
  </si>
  <si>
    <t>05025</t>
  </si>
  <si>
    <t>ARCOLUMBIA</t>
  </si>
  <si>
    <t>05027</t>
  </si>
  <si>
    <t>CONWAY</t>
  </si>
  <si>
    <t>ARCONWAY</t>
  </si>
  <si>
    <t>05029</t>
  </si>
  <si>
    <t>CRAIGHEAD</t>
  </si>
  <si>
    <t>ARCRAIGHEAD</t>
  </si>
  <si>
    <t>05031</t>
  </si>
  <si>
    <t>CRAWFORD</t>
  </si>
  <si>
    <t>ARCRAWFORD</t>
  </si>
  <si>
    <t>05033</t>
  </si>
  <si>
    <t>CRITTENDEN</t>
  </si>
  <si>
    <t>ARCRITTENDEN</t>
  </si>
  <si>
    <t>05035</t>
  </si>
  <si>
    <t>CROSS</t>
  </si>
  <si>
    <t>ARCROSS</t>
  </si>
  <si>
    <t>05037</t>
  </si>
  <si>
    <t>ARDALLAS</t>
  </si>
  <si>
    <t>05039</t>
  </si>
  <si>
    <t>DESHA</t>
  </si>
  <si>
    <t>ARDESHA</t>
  </si>
  <si>
    <t>05041</t>
  </si>
  <si>
    <t>DREW</t>
  </si>
  <si>
    <t>ARDREW</t>
  </si>
  <si>
    <t>05043</t>
  </si>
  <si>
    <t>FAULKNER</t>
  </si>
  <si>
    <t>ARFAULKNER</t>
  </si>
  <si>
    <t>05045</t>
  </si>
  <si>
    <t>ARFRANKLIN</t>
  </si>
  <si>
    <t>05047</t>
  </si>
  <si>
    <t>FULTON</t>
  </si>
  <si>
    <t>ARFULTON</t>
  </si>
  <si>
    <t>05049</t>
  </si>
  <si>
    <t>GARLAND</t>
  </si>
  <si>
    <t>ARGARLAND</t>
  </si>
  <si>
    <t>05051</t>
  </si>
  <si>
    <t>GRANT</t>
  </si>
  <si>
    <t>ARGRANT</t>
  </si>
  <si>
    <t>05053</t>
  </si>
  <si>
    <t>ARGREENE</t>
  </si>
  <si>
    <t>05055</t>
  </si>
  <si>
    <t>HEMPSTEAD</t>
  </si>
  <si>
    <t>ARHEMPSTEAD</t>
  </si>
  <si>
    <t>05057</t>
  </si>
  <si>
    <t>HOT SPRING</t>
  </si>
  <si>
    <t>ARHOT SPRING</t>
  </si>
  <si>
    <t>05059</t>
  </si>
  <si>
    <t>BRANTLEY</t>
  </si>
  <si>
    <t>GABRANTLEY</t>
  </si>
  <si>
    <t>13025</t>
  </si>
  <si>
    <t>BROOKS</t>
  </si>
  <si>
    <t>GABROOKS</t>
  </si>
  <si>
    <t>13027</t>
  </si>
  <si>
    <t>BRYAN</t>
  </si>
  <si>
    <t>GABRYAN</t>
  </si>
  <si>
    <t>13029</t>
  </si>
  <si>
    <t>BULLOCH</t>
  </si>
  <si>
    <t>GABULLOCH</t>
  </si>
  <si>
    <t>13031</t>
  </si>
  <si>
    <t>BURKE</t>
  </si>
  <si>
    <t>GABURKE</t>
  </si>
  <si>
    <t>13033</t>
  </si>
  <si>
    <t>BUTTS</t>
  </si>
  <si>
    <t>GABUTTS</t>
  </si>
  <si>
    <t>13035</t>
  </si>
  <si>
    <t>GACALHOUN</t>
  </si>
  <si>
    <t>13037</t>
  </si>
  <si>
    <t>CAMDEN</t>
  </si>
  <si>
    <t>GACAMDEN</t>
  </si>
  <si>
    <t>13039</t>
  </si>
  <si>
    <t>CANDLER</t>
  </si>
  <si>
    <t>GACANDLER</t>
  </si>
  <si>
    <t>13043</t>
  </si>
  <si>
    <t>GACARROLL</t>
  </si>
  <si>
    <t>13045</t>
  </si>
  <si>
    <t>CATOOSA</t>
  </si>
  <si>
    <t>GACATOOSA</t>
  </si>
  <si>
    <t>13047</t>
  </si>
  <si>
    <t>CHARLTON</t>
  </si>
  <si>
    <t>GACHARLTON</t>
  </si>
  <si>
    <t>13049</t>
  </si>
  <si>
    <t>CHATHAM</t>
  </si>
  <si>
    <t>GACHATHAM</t>
  </si>
  <si>
    <t>13051</t>
  </si>
  <si>
    <t>CHATTAHOOCHEE</t>
  </si>
  <si>
    <t>GACHATTAHOOCHEE</t>
  </si>
  <si>
    <t>13053</t>
  </si>
  <si>
    <t>CHATTOOGA</t>
  </si>
  <si>
    <t>GACHATTOOGA</t>
  </si>
  <si>
    <t>13055</t>
  </si>
  <si>
    <t>GACHEROKEE</t>
  </si>
  <si>
    <t>13057</t>
  </si>
  <si>
    <t>GACLARKE</t>
  </si>
  <si>
    <t>13059</t>
  </si>
  <si>
    <t>GACLAY</t>
  </si>
  <si>
    <t>13061</t>
  </si>
  <si>
    <t>CLAYTON</t>
  </si>
  <si>
    <t>GACLAYTON</t>
  </si>
  <si>
    <t>13063</t>
  </si>
  <si>
    <t>CLINCH</t>
  </si>
  <si>
    <t>GACLINCH</t>
  </si>
  <si>
    <t>13065</t>
  </si>
  <si>
    <t>COBB</t>
  </si>
  <si>
    <t>GACOBB</t>
  </si>
  <si>
    <t>13067</t>
  </si>
  <si>
    <t>GACOFFEE</t>
  </si>
  <si>
    <t>13069</t>
  </si>
  <si>
    <t>COLQUITT</t>
  </si>
  <si>
    <t>GACOLQUITT</t>
  </si>
  <si>
    <t>13071</t>
  </si>
  <si>
    <t>GACOLUMBIA</t>
  </si>
  <si>
    <t>13073</t>
  </si>
  <si>
    <t>COOK</t>
  </si>
  <si>
    <t>GACOOK</t>
  </si>
  <si>
    <t>13075</t>
  </si>
  <si>
    <t>COWETA</t>
  </si>
  <si>
    <t>GACOWETA</t>
  </si>
  <si>
    <t>13077</t>
  </si>
  <si>
    <t>GACRAWFORD</t>
  </si>
  <si>
    <t>13079</t>
  </si>
  <si>
    <t>CRISP</t>
  </si>
  <si>
    <t>GACRISP</t>
  </si>
  <si>
    <t>13081</t>
  </si>
  <si>
    <t>GADADE</t>
  </si>
  <si>
    <t>13083</t>
  </si>
  <si>
    <t>DAWSON</t>
  </si>
  <si>
    <t>GADAWSON</t>
  </si>
  <si>
    <t>13085</t>
  </si>
  <si>
    <t>GADE KALB</t>
  </si>
  <si>
    <t>13089</t>
  </si>
  <si>
    <t>DECATUR</t>
  </si>
  <si>
    <t>GADECATUR</t>
  </si>
  <si>
    <t>13087</t>
  </si>
  <si>
    <t>DODGE</t>
  </si>
  <si>
    <t>GADODGE</t>
  </si>
  <si>
    <t>13091</t>
  </si>
  <si>
    <t>DOOLY</t>
  </si>
  <si>
    <t>GADOOLY</t>
  </si>
  <si>
    <t>13093</t>
  </si>
  <si>
    <t>DOUGHERTY</t>
  </si>
  <si>
    <t>GADOUGHERTY</t>
  </si>
  <si>
    <t>13095</t>
  </si>
  <si>
    <t>GADOUGLAS</t>
  </si>
  <si>
    <t>13097</t>
  </si>
  <si>
    <t>EARLY</t>
  </si>
  <si>
    <t>GAEARLY</t>
  </si>
  <si>
    <t>13099</t>
  </si>
  <si>
    <t>ECHOLS</t>
  </si>
  <si>
    <t>GAECHOLS</t>
  </si>
  <si>
    <t>13101</t>
  </si>
  <si>
    <t>EFFINGHAM</t>
  </si>
  <si>
    <t>GAEFFINGHAM</t>
  </si>
  <si>
    <t>13103</t>
  </si>
  <si>
    <t>GAELBERT</t>
  </si>
  <si>
    <t>13105</t>
  </si>
  <si>
    <t>EMANUEL</t>
  </si>
  <si>
    <t>GAEMANUEL</t>
  </si>
  <si>
    <t>13107</t>
  </si>
  <si>
    <t>EVANS</t>
  </si>
  <si>
    <t>GAEVANS</t>
  </si>
  <si>
    <t>13109</t>
  </si>
  <si>
    <t>FANNIN</t>
  </si>
  <si>
    <t>GAFANNIN</t>
  </si>
  <si>
    <t>13111</t>
  </si>
  <si>
    <t>GAFAYETTE</t>
  </si>
  <si>
    <t>13113</t>
  </si>
  <si>
    <t>FLOYD</t>
  </si>
  <si>
    <t>GAFLOYD</t>
  </si>
  <si>
    <t>13115</t>
  </si>
  <si>
    <t>FORSYTH</t>
  </si>
  <si>
    <t>GAFORSYTH</t>
  </si>
  <si>
    <t>13117</t>
  </si>
  <si>
    <t>GAFRANKLIN</t>
  </si>
  <si>
    <t>13119</t>
  </si>
  <si>
    <t>GAFULTON</t>
  </si>
  <si>
    <t>13121</t>
  </si>
  <si>
    <t>GILMER</t>
  </si>
  <si>
    <t>GAGILMER</t>
  </si>
  <si>
    <t>13123</t>
  </si>
  <si>
    <t>GLASCOCK</t>
  </si>
  <si>
    <t>GAGLASCOCK</t>
  </si>
  <si>
    <t>13125</t>
  </si>
  <si>
    <t>GLYNN</t>
  </si>
  <si>
    <t>GAGLYNN</t>
  </si>
  <si>
    <t>13127</t>
  </si>
  <si>
    <t>GORDON</t>
  </si>
  <si>
    <t>GAGORDON</t>
  </si>
  <si>
    <t>13129</t>
  </si>
  <si>
    <t>GRADY</t>
  </si>
  <si>
    <t>GAGRADY</t>
  </si>
  <si>
    <t>13131</t>
  </si>
  <si>
    <t>GAGREENE</t>
  </si>
  <si>
    <t>13133</t>
  </si>
  <si>
    <t>GWINNETT</t>
  </si>
  <si>
    <t>GAGWINNETT</t>
  </si>
  <si>
    <t>13135</t>
  </si>
  <si>
    <t>HABERSHAM</t>
  </si>
  <si>
    <t>GAHABERSHAM</t>
  </si>
  <si>
    <t>13137</t>
  </si>
  <si>
    <t>HALL</t>
  </si>
  <si>
    <t>GAHALL</t>
  </si>
  <si>
    <t>13139</t>
  </si>
  <si>
    <t>HANCOCK</t>
  </si>
  <si>
    <t>GAHANCOCK</t>
  </si>
  <si>
    <t>13141</t>
  </si>
  <si>
    <t>HARALSON</t>
  </si>
  <si>
    <t>GAHARALSON</t>
  </si>
  <si>
    <t>13143</t>
  </si>
  <si>
    <t>GAHARRIS</t>
  </si>
  <si>
    <t>13145</t>
  </si>
  <si>
    <t>HART</t>
  </si>
  <si>
    <t>GAHART</t>
  </si>
  <si>
    <t>13147</t>
  </si>
  <si>
    <t>HEARD</t>
  </si>
  <si>
    <t>GAHEARD</t>
  </si>
  <si>
    <t>13149</t>
  </si>
  <si>
    <t>GAHENRY</t>
  </si>
  <si>
    <t>13151</t>
  </si>
  <si>
    <t>GAHOUSTON</t>
  </si>
  <si>
    <t>13153</t>
  </si>
  <si>
    <t>IRWIN</t>
  </si>
  <si>
    <t>GAIRWIN</t>
  </si>
  <si>
    <t>13155</t>
  </si>
  <si>
    <t>GAJACKSON</t>
  </si>
  <si>
    <t>13157</t>
  </si>
  <si>
    <t>JASPER</t>
  </si>
  <si>
    <t>GAJASPER</t>
  </si>
  <si>
    <t>13159</t>
  </si>
  <si>
    <t>JEFF DAVIS</t>
  </si>
  <si>
    <t>GAJEFF DAVIS</t>
  </si>
  <si>
    <t>13161</t>
  </si>
  <si>
    <t>GAJEFFERSON</t>
  </si>
  <si>
    <t>13163</t>
  </si>
  <si>
    <t>JENKINS</t>
  </si>
  <si>
    <t>GAJENKINS</t>
  </si>
  <si>
    <t>13165</t>
  </si>
  <si>
    <t>GAJOHNSON</t>
  </si>
  <si>
    <t>13167</t>
  </si>
  <si>
    <t>JONES</t>
  </si>
  <si>
    <t>GAJONES</t>
  </si>
  <si>
    <t>13169</t>
  </si>
  <si>
    <t>GALAMAR</t>
  </si>
  <si>
    <t>13171</t>
  </si>
  <si>
    <t>LANIER</t>
  </si>
  <si>
    <t>GALANIER</t>
  </si>
  <si>
    <t>13173</t>
  </si>
  <si>
    <t>LAURENS</t>
  </si>
  <si>
    <t>GALAURENS</t>
  </si>
  <si>
    <t>13175</t>
  </si>
  <si>
    <t>GALEE</t>
  </si>
  <si>
    <t>13177</t>
  </si>
  <si>
    <t>GALIBERTY</t>
  </si>
  <si>
    <t>13179</t>
  </si>
  <si>
    <t>GALINCOLN</t>
  </si>
  <si>
    <t>13181</t>
  </si>
  <si>
    <t>LONG</t>
  </si>
  <si>
    <t>GALONG</t>
  </si>
  <si>
    <t>13183</t>
  </si>
  <si>
    <t>GALOWNDES</t>
  </si>
  <si>
    <t>13185</t>
  </si>
  <si>
    <t>LUMPKIN</t>
  </si>
  <si>
    <t>GALUMPKIN</t>
  </si>
  <si>
    <t>13187</t>
  </si>
  <si>
    <t>GAMACON</t>
  </si>
  <si>
    <t>13193</t>
  </si>
  <si>
    <t>GAMADISON</t>
  </si>
  <si>
    <t>13195</t>
  </si>
  <si>
    <t>GAMARION</t>
  </si>
  <si>
    <t>13197</t>
  </si>
  <si>
    <t>MCDUFFIE</t>
  </si>
  <si>
    <t>GAMCDUFFIE</t>
  </si>
  <si>
    <t>13189</t>
  </si>
  <si>
    <t>MCINTOSH</t>
  </si>
  <si>
    <t>GAMCINTOSH</t>
  </si>
  <si>
    <t>13191</t>
  </si>
  <si>
    <t>MERIWETHER</t>
  </si>
  <si>
    <t>GAMERIWETHER</t>
  </si>
  <si>
    <t>13199</t>
  </si>
  <si>
    <t>GAMILLER</t>
  </si>
  <si>
    <t>13201</t>
  </si>
  <si>
    <t>MITCHELL</t>
  </si>
  <si>
    <t>GAMITCHELL</t>
  </si>
  <si>
    <t>13205</t>
  </si>
  <si>
    <t>GAMONROE</t>
  </si>
  <si>
    <t>13207</t>
  </si>
  <si>
    <t>GAMONTGOMERY</t>
  </si>
  <si>
    <t>13209</t>
  </si>
  <si>
    <t>GAMORGAN</t>
  </si>
  <si>
    <t>13211</t>
  </si>
  <si>
    <t>MURRAY</t>
  </si>
  <si>
    <t>GAMURRAY</t>
  </si>
  <si>
    <t>13213</t>
  </si>
  <si>
    <t>MUSCOGEE</t>
  </si>
  <si>
    <t>GAMUSCOGEE</t>
  </si>
  <si>
    <t>13215</t>
  </si>
  <si>
    <t>GANEWTON</t>
  </si>
  <si>
    <t>13217</t>
  </si>
  <si>
    <t>OCONEE</t>
  </si>
  <si>
    <t>GAOCONEE</t>
  </si>
  <si>
    <t>13219</t>
  </si>
  <si>
    <t>OGLETHORPE</t>
  </si>
  <si>
    <t>GAOGLETHORPE</t>
  </si>
  <si>
    <t>13221</t>
  </si>
  <si>
    <t>PAULDING</t>
  </si>
  <si>
    <t>GAPAULDING</t>
  </si>
  <si>
    <t>13223</t>
  </si>
  <si>
    <t>PEACH</t>
  </si>
  <si>
    <t>GAPEACH</t>
  </si>
  <si>
    <t>13225</t>
  </si>
  <si>
    <t>GAPICKENS</t>
  </si>
  <si>
    <t>13227</t>
  </si>
  <si>
    <t>PIERCE</t>
  </si>
  <si>
    <t>GAPIERCE</t>
  </si>
  <si>
    <t>13229</t>
  </si>
  <si>
    <t>GAPIKE</t>
  </si>
  <si>
    <t>13231</t>
  </si>
  <si>
    <t>GAPOLK</t>
  </si>
  <si>
    <t>13233</t>
  </si>
  <si>
    <t>GAPULASKI</t>
  </si>
  <si>
    <t>13235</t>
  </si>
  <si>
    <t>GAPUTNAM</t>
  </si>
  <si>
    <t>13237</t>
  </si>
  <si>
    <t>QUITMAN</t>
  </si>
  <si>
    <t>GAQUITMAN</t>
  </si>
  <si>
    <t>13239</t>
  </si>
  <si>
    <t>RABUN</t>
  </si>
  <si>
    <t>GARABUN</t>
  </si>
  <si>
    <t>13241</t>
  </si>
  <si>
    <t>GARANDOLPH</t>
  </si>
  <si>
    <t>13243</t>
  </si>
  <si>
    <t>RICHMOND</t>
  </si>
  <si>
    <t>GARICHMOND</t>
  </si>
  <si>
    <t>13245</t>
  </si>
  <si>
    <t>ROCKDALE</t>
  </si>
  <si>
    <t>GAROCKDALE</t>
  </si>
  <si>
    <t>13247</t>
  </si>
  <si>
    <t>SCHLEY</t>
  </si>
  <si>
    <t>GASCHLEY</t>
  </si>
  <si>
    <t>13249</t>
  </si>
  <si>
    <t>SCREVEN</t>
  </si>
  <si>
    <t>GASCREVEN</t>
  </si>
  <si>
    <t>13251</t>
  </si>
  <si>
    <t>GASEMINOLE</t>
  </si>
  <si>
    <t>13253</t>
  </si>
  <si>
    <t>SPALDING</t>
  </si>
  <si>
    <t>GASPALDING</t>
  </si>
  <si>
    <t>13255</t>
  </si>
  <si>
    <t>STEPHENS</t>
  </si>
  <si>
    <t>GASTEPHENS</t>
  </si>
  <si>
    <t>13257</t>
  </si>
  <si>
    <t>STEWART</t>
  </si>
  <si>
    <t>GASTEWART</t>
  </si>
  <si>
    <t>13259</t>
  </si>
  <si>
    <t>GASUMTER</t>
  </si>
  <si>
    <t>13261</t>
  </si>
  <si>
    <t>TALBOT</t>
  </si>
  <si>
    <t>GATALBOT</t>
  </si>
  <si>
    <t>13263</t>
  </si>
  <si>
    <t>TALIAFERRO</t>
  </si>
  <si>
    <t>GATALIAFERRO</t>
  </si>
  <si>
    <t>13265</t>
  </si>
  <si>
    <t>TATTNALL</t>
  </si>
  <si>
    <t>GATATTNALL</t>
  </si>
  <si>
    <t>13267</t>
  </si>
  <si>
    <t>GATAYLOR</t>
  </si>
  <si>
    <t>13269</t>
  </si>
  <si>
    <t>TELFAIR</t>
  </si>
  <si>
    <t>GATELFAIR</t>
  </si>
  <si>
    <t>13271</t>
  </si>
  <si>
    <t>TERRELL</t>
  </si>
  <si>
    <t>GATERRELL</t>
  </si>
  <si>
    <t>13273</t>
  </si>
  <si>
    <t>THOMAS</t>
  </si>
  <si>
    <t>GATHOMAS</t>
  </si>
  <si>
    <t>13275</t>
  </si>
  <si>
    <t>TIFT</t>
  </si>
  <si>
    <t>GATIFT</t>
  </si>
  <si>
    <t>13277</t>
  </si>
  <si>
    <t>TOOMBS</t>
  </si>
  <si>
    <t>GATOOMBS</t>
  </si>
  <si>
    <t>13279</t>
  </si>
  <si>
    <t>TOWNS</t>
  </si>
  <si>
    <t>GATOWNS</t>
  </si>
  <si>
    <t>13281</t>
  </si>
  <si>
    <t>TREUTLEN</t>
  </si>
  <si>
    <t>GATREUTLEN</t>
  </si>
  <si>
    <t>13283</t>
  </si>
  <si>
    <t>TROUP</t>
  </si>
  <si>
    <t>GATROUP</t>
  </si>
  <si>
    <t>13285</t>
  </si>
  <si>
    <t>TURNER</t>
  </si>
  <si>
    <t>GATURNER</t>
  </si>
  <si>
    <t>13287</t>
  </si>
  <si>
    <t>TWIGGS</t>
  </si>
  <si>
    <t>GATWIGGS</t>
  </si>
  <si>
    <t>13289</t>
  </si>
  <si>
    <t>GAUNION</t>
  </si>
  <si>
    <t>13291</t>
  </si>
  <si>
    <t>UPSON</t>
  </si>
  <si>
    <t>GAUPSON</t>
  </si>
  <si>
    <t>13293</t>
  </si>
  <si>
    <t>GAWALKER</t>
  </si>
  <si>
    <t>13295</t>
  </si>
  <si>
    <t>GAWALTON</t>
  </si>
  <si>
    <t>13297</t>
  </si>
  <si>
    <t>WARE</t>
  </si>
  <si>
    <t>GAWARE</t>
  </si>
  <si>
    <t>13299</t>
  </si>
  <si>
    <t>WARREN</t>
  </si>
  <si>
    <t>GAWARREN</t>
  </si>
  <si>
    <t>13301</t>
  </si>
  <si>
    <t>GAWASHINGTON</t>
  </si>
  <si>
    <t>13303</t>
  </si>
  <si>
    <t>WAYNE</t>
  </si>
  <si>
    <t>GAWAYNE</t>
  </si>
  <si>
    <t>13305</t>
  </si>
  <si>
    <t>WEBSTER</t>
  </si>
  <si>
    <t>GAWEBSTER</t>
  </si>
  <si>
    <t>13307</t>
  </si>
  <si>
    <t>WHEELER</t>
  </si>
  <si>
    <t>GAWHEELER</t>
  </si>
  <si>
    <t>13309</t>
  </si>
  <si>
    <t>GAWHITE</t>
  </si>
  <si>
    <t>13311</t>
  </si>
  <si>
    <t>WHITFIELD</t>
  </si>
  <si>
    <t>GAWHITFIELD</t>
  </si>
  <si>
    <t>13313</t>
  </si>
  <si>
    <t>GAWILCOX</t>
  </si>
  <si>
    <t>13315</t>
  </si>
  <si>
    <t>WILKES</t>
  </si>
  <si>
    <t>GAWILKES</t>
  </si>
  <si>
    <t>13317</t>
  </si>
  <si>
    <t>WILKINSON</t>
  </si>
  <si>
    <t>GAWILKINSON</t>
  </si>
  <si>
    <t>13319</t>
  </si>
  <si>
    <t>WORTH</t>
  </si>
  <si>
    <t>GAWORTH</t>
  </si>
  <si>
    <t>13321</t>
  </si>
  <si>
    <t>ADAIR</t>
  </si>
  <si>
    <t>IAADAIR</t>
  </si>
  <si>
    <t>19001</t>
  </si>
  <si>
    <t>IAADAMS</t>
  </si>
  <si>
    <t>19003</t>
  </si>
  <si>
    <t>ALLAMAKEE</t>
  </si>
  <si>
    <t>IAALLAMAKEE</t>
  </si>
  <si>
    <t>19005</t>
  </si>
  <si>
    <t>APPANOOSE</t>
  </si>
  <si>
    <t>IAAPPANOOSE</t>
  </si>
  <si>
    <t>19007</t>
  </si>
  <si>
    <t>AUDUBON</t>
  </si>
  <si>
    <t>IAAUDUBON</t>
  </si>
  <si>
    <t>19009</t>
  </si>
  <si>
    <t>IABENTON</t>
  </si>
  <si>
    <t>19011</t>
  </si>
  <si>
    <t>BLACK HAWK</t>
  </si>
  <si>
    <t>IABLACK HAWK</t>
  </si>
  <si>
    <t>19013</t>
  </si>
  <si>
    <t>IABOONE</t>
  </si>
  <si>
    <t>19015</t>
  </si>
  <si>
    <t>BREMER</t>
  </si>
  <si>
    <t>IABREMER</t>
  </si>
  <si>
    <t>19017</t>
  </si>
  <si>
    <t>BUCHANAN</t>
  </si>
  <si>
    <t>IABUCHANAN</t>
  </si>
  <si>
    <t>19019</t>
  </si>
  <si>
    <t>BUENA VISTA</t>
  </si>
  <si>
    <t>IABUENA VISTA</t>
  </si>
  <si>
    <t>19021</t>
  </si>
  <si>
    <t>IABUTLER</t>
  </si>
  <si>
    <t>19023</t>
  </si>
  <si>
    <t>IACALHOUN</t>
  </si>
  <si>
    <t>19025</t>
  </si>
  <si>
    <t>IACARROLL</t>
  </si>
  <si>
    <t>19027</t>
  </si>
  <si>
    <t>CASS</t>
  </si>
  <si>
    <t>IACASS</t>
  </si>
  <si>
    <t>19029</t>
  </si>
  <si>
    <t>CEDAR</t>
  </si>
  <si>
    <t>IACEDAR</t>
  </si>
  <si>
    <t>19031</t>
  </si>
  <si>
    <t>CERRO GORDO</t>
  </si>
  <si>
    <t>IACERRO GORDO</t>
  </si>
  <si>
    <t>19033</t>
  </si>
  <si>
    <t>IACHEROKEE</t>
  </si>
  <si>
    <t>19035</t>
  </si>
  <si>
    <t>CHICKASAW</t>
  </si>
  <si>
    <t>IACHICKASAW</t>
  </si>
  <si>
    <t>19037</t>
  </si>
  <si>
    <t>IACLARKE</t>
  </si>
  <si>
    <t>19039</t>
  </si>
  <si>
    <t>IACLAY</t>
  </si>
  <si>
    <t>19041</t>
  </si>
  <si>
    <t>IACLAYTON</t>
  </si>
  <si>
    <t>19043</t>
  </si>
  <si>
    <t>CLINTON</t>
  </si>
  <si>
    <t>IACLINTON</t>
  </si>
  <si>
    <t>19045</t>
  </si>
  <si>
    <t>IACRAWFORD</t>
  </si>
  <si>
    <t>19047</t>
  </si>
  <si>
    <t>IADALLAS</t>
  </si>
  <si>
    <t>19049</t>
  </si>
  <si>
    <t>DAVIS</t>
  </si>
  <si>
    <t>IADAVIS</t>
  </si>
  <si>
    <t>19051</t>
  </si>
  <si>
    <t>IADECATUR</t>
  </si>
  <si>
    <t>19053</t>
  </si>
  <si>
    <t>DELAWARE</t>
  </si>
  <si>
    <t>IADELAWARE</t>
  </si>
  <si>
    <t>19055</t>
  </si>
  <si>
    <t>DES MOINES</t>
  </si>
  <si>
    <t>IADES MOINES</t>
  </si>
  <si>
    <t>19057</t>
  </si>
  <si>
    <t>DICKINSON</t>
  </si>
  <si>
    <t>IADICKINSON</t>
  </si>
  <si>
    <t>19059</t>
  </si>
  <si>
    <t>DUBUQUE</t>
  </si>
  <si>
    <t>IADUBUQUE</t>
  </si>
  <si>
    <t>19061</t>
  </si>
  <si>
    <t>EMMET</t>
  </si>
  <si>
    <t>IAEMMET</t>
  </si>
  <si>
    <t>19063</t>
  </si>
  <si>
    <t>IAFAYETTE</t>
  </si>
  <si>
    <t>19065</t>
  </si>
  <si>
    <t>IAFLOYD</t>
  </si>
  <si>
    <t>19067</t>
  </si>
  <si>
    <t>IAFRANKLIN</t>
  </si>
  <si>
    <t>19069</t>
  </si>
  <si>
    <t>IAFREMONT</t>
  </si>
  <si>
    <t>19071</t>
  </si>
  <si>
    <t>IAGREENE</t>
  </si>
  <si>
    <t>19073</t>
  </si>
  <si>
    <t>GRUNDY</t>
  </si>
  <si>
    <t>IAGRUNDY</t>
  </si>
  <si>
    <t>19075</t>
  </si>
  <si>
    <t>GUTHRIE</t>
  </si>
  <si>
    <t>IAGUTHRIE</t>
  </si>
  <si>
    <t>19077</t>
  </si>
  <si>
    <t>IAHAMILTON</t>
  </si>
  <si>
    <t>19079</t>
  </si>
  <si>
    <t>IAHANCOCK</t>
  </si>
  <si>
    <t>19081</t>
  </si>
  <si>
    <t>HARDIN</t>
  </si>
  <si>
    <t>IAHARDIN</t>
  </si>
  <si>
    <t>19083</t>
  </si>
  <si>
    <t>HARRISON</t>
  </si>
  <si>
    <t>IAHARRISON</t>
  </si>
  <si>
    <t>19085</t>
  </si>
  <si>
    <t>IAHENRY</t>
  </si>
  <si>
    <t>19087</t>
  </si>
  <si>
    <t>IAHOWARD</t>
  </si>
  <si>
    <t>19089</t>
  </si>
  <si>
    <t>IAHUMBOLDT</t>
  </si>
  <si>
    <t>19091</t>
  </si>
  <si>
    <t>IDA</t>
  </si>
  <si>
    <t>IAIDA</t>
  </si>
  <si>
    <t>19093</t>
  </si>
  <si>
    <t>IOWA</t>
  </si>
  <si>
    <t>IAIOWA</t>
  </si>
  <si>
    <t>19095</t>
  </si>
  <si>
    <t>IAJACKSON</t>
  </si>
  <si>
    <t>19097</t>
  </si>
  <si>
    <t>IAJASPER</t>
  </si>
  <si>
    <t>19099</t>
  </si>
  <si>
    <t>IAJEFFERSON</t>
  </si>
  <si>
    <t>19101</t>
  </si>
  <si>
    <t>IAJOHNSON</t>
  </si>
  <si>
    <t>19103</t>
  </si>
  <si>
    <t>IAJONES</t>
  </si>
  <si>
    <t>19105</t>
  </si>
  <si>
    <t>KEOKUK</t>
  </si>
  <si>
    <t>IAKEOKUK</t>
  </si>
  <si>
    <t>19107</t>
  </si>
  <si>
    <t>KOSSUTH</t>
  </si>
  <si>
    <t>IAKOSSUTH</t>
  </si>
  <si>
    <t>19109</t>
  </si>
  <si>
    <t>IALEE</t>
  </si>
  <si>
    <t>19111</t>
  </si>
  <si>
    <t>LINN</t>
  </si>
  <si>
    <t>IALINN</t>
  </si>
  <si>
    <t>19113</t>
  </si>
  <si>
    <t>LOUISA</t>
  </si>
  <si>
    <t>IALOUISA</t>
  </si>
  <si>
    <t>19115</t>
  </si>
  <si>
    <t>LUCAS</t>
  </si>
  <si>
    <t>IALUCAS</t>
  </si>
  <si>
    <t>19117</t>
  </si>
  <si>
    <t>LYON</t>
  </si>
  <si>
    <t>IALYON</t>
  </si>
  <si>
    <t>19119</t>
  </si>
  <si>
    <t>IAMADISON</t>
  </si>
  <si>
    <t>19121</t>
  </si>
  <si>
    <t>MAHASKA</t>
  </si>
  <si>
    <t>IAMAHASKA</t>
  </si>
  <si>
    <t>19123</t>
  </si>
  <si>
    <t>IAMARION</t>
  </si>
  <si>
    <t>19125</t>
  </si>
  <si>
    <t>IAMARSHALL</t>
  </si>
  <si>
    <t>19127</t>
  </si>
  <si>
    <t>MILLS</t>
  </si>
  <si>
    <t>IAMILLS</t>
  </si>
  <si>
    <t>19129</t>
  </si>
  <si>
    <t>IAMITCHELL</t>
  </si>
  <si>
    <t>19131</t>
  </si>
  <si>
    <t>MONONA</t>
  </si>
  <si>
    <t>IAMONONA</t>
  </si>
  <si>
    <t>19133</t>
  </si>
  <si>
    <t>IAMONROE</t>
  </si>
  <si>
    <t>19135</t>
  </si>
  <si>
    <t>IAMONTGOMERY</t>
  </si>
  <si>
    <t>19137</t>
  </si>
  <si>
    <t>MUSCATINE</t>
  </si>
  <si>
    <t>IAMUSCATINE</t>
  </si>
  <si>
    <t>19139</t>
  </si>
  <si>
    <t>O'BRIEN</t>
  </si>
  <si>
    <t>IAO'BRIEN</t>
  </si>
  <si>
    <t>19141</t>
  </si>
  <si>
    <t>IAOSCEOLA</t>
  </si>
  <si>
    <t>19143</t>
  </si>
  <si>
    <t>PAGE</t>
  </si>
  <si>
    <t>IAPAGE</t>
  </si>
  <si>
    <t>19145</t>
  </si>
  <si>
    <t>PALO ALTO</t>
  </si>
  <si>
    <t>IAPALO ALTO</t>
  </si>
  <si>
    <t>19147</t>
  </si>
  <si>
    <t>PLYMOUTH</t>
  </si>
  <si>
    <t>IAPLYMOUTH</t>
  </si>
  <si>
    <t>19149</t>
  </si>
  <si>
    <t>POCAHONTAS</t>
  </si>
  <si>
    <t>IAPOCAHONTAS</t>
  </si>
  <si>
    <t>19151</t>
  </si>
  <si>
    <t>IAPOLK</t>
  </si>
  <si>
    <t>19153</t>
  </si>
  <si>
    <t>POTTAWATTAMIE</t>
  </si>
  <si>
    <t>IAPOTTAWATTAMIE</t>
  </si>
  <si>
    <t>19155</t>
  </si>
  <si>
    <t>POWESHIEK</t>
  </si>
  <si>
    <t>IAPOWESHIEK</t>
  </si>
  <si>
    <t>19157</t>
  </si>
  <si>
    <t>RINGGOLD</t>
  </si>
  <si>
    <t>IARINGGOLD</t>
  </si>
  <si>
    <t>19159</t>
  </si>
  <si>
    <t>SAC</t>
  </si>
  <si>
    <t>IASAC</t>
  </si>
  <si>
    <t>19161</t>
  </si>
  <si>
    <t>IASCOTT</t>
  </si>
  <si>
    <t>19163</t>
  </si>
  <si>
    <t>IASHELBY</t>
  </si>
  <si>
    <t>19165</t>
  </si>
  <si>
    <t>SIOUX</t>
  </si>
  <si>
    <t>IASIOUX</t>
  </si>
  <si>
    <t>19167</t>
  </si>
  <si>
    <t>STORY</t>
  </si>
  <si>
    <t>IASTORY</t>
  </si>
  <si>
    <t>19169</t>
  </si>
  <si>
    <t>TAMA</t>
  </si>
  <si>
    <t>IATAMA</t>
  </si>
  <si>
    <t>19171</t>
  </si>
  <si>
    <t>IATAYLOR</t>
  </si>
  <si>
    <t>19173</t>
  </si>
  <si>
    <t>IAUNION</t>
  </si>
  <si>
    <t>19175</t>
  </si>
  <si>
    <t>IAVAN BUREN</t>
  </si>
  <si>
    <t>19177</t>
  </si>
  <si>
    <t>WAPELLO</t>
  </si>
  <si>
    <t>IAWAPELLO</t>
  </si>
  <si>
    <t>19179</t>
  </si>
  <si>
    <t>IAWARREN</t>
  </si>
  <si>
    <t>19181</t>
  </si>
  <si>
    <t>IAWASHINGTON</t>
  </si>
  <si>
    <t>19183</t>
  </si>
  <si>
    <t>IAWAYNE</t>
  </si>
  <si>
    <t>19185</t>
  </si>
  <si>
    <t>IAWEBSTER</t>
  </si>
  <si>
    <t>19187</t>
  </si>
  <si>
    <t>WINNEBAGO</t>
  </si>
  <si>
    <t>IAWINNEBAGO</t>
  </si>
  <si>
    <t>19189</t>
  </si>
  <si>
    <t>WINNESHIEK</t>
  </si>
  <si>
    <t>IAWINNESHIEK</t>
  </si>
  <si>
    <t>19191</t>
  </si>
  <si>
    <t>WOODBURY</t>
  </si>
  <si>
    <t>IAWOODBURY</t>
  </si>
  <si>
    <t>19193</t>
  </si>
  <si>
    <t>IAWORTH</t>
  </si>
  <si>
    <t>19195</t>
  </si>
  <si>
    <t>WRIGHT</t>
  </si>
  <si>
    <t>IAWRIGHT</t>
  </si>
  <si>
    <t>19197</t>
  </si>
  <si>
    <t>ADA</t>
  </si>
  <si>
    <t>IDADA</t>
  </si>
  <si>
    <t>16001</t>
  </si>
  <si>
    <t>IDADAMS</t>
  </si>
  <si>
    <t>16003</t>
  </si>
  <si>
    <t>BANNOCK</t>
  </si>
  <si>
    <t>IDBANNOCK</t>
  </si>
  <si>
    <t>16005</t>
  </si>
  <si>
    <t>BEAR LAKE</t>
  </si>
  <si>
    <t>IDBEAR LAKE</t>
  </si>
  <si>
    <t>16007</t>
  </si>
  <si>
    <t>BENEWAH</t>
  </si>
  <si>
    <t>IDBENEWAH</t>
  </si>
  <si>
    <t>16009</t>
  </si>
  <si>
    <t>BINGHAM</t>
  </si>
  <si>
    <t>IDBINGHAM</t>
  </si>
  <si>
    <t>16011</t>
  </si>
  <si>
    <t>BLAINE</t>
  </si>
  <si>
    <t>IDBLAINE</t>
  </si>
  <si>
    <t>16013</t>
  </si>
  <si>
    <t>IDBOISE</t>
  </si>
  <si>
    <t>16015</t>
  </si>
  <si>
    <t>BONNER</t>
  </si>
  <si>
    <t>IDBONNER</t>
  </si>
  <si>
    <t>16017</t>
  </si>
  <si>
    <t>BONNEVILLE</t>
  </si>
  <si>
    <t>IDBONNEVILLE</t>
  </si>
  <si>
    <t>16019</t>
  </si>
  <si>
    <t>BOUNDARY</t>
  </si>
  <si>
    <t>IDBOUNDARY</t>
  </si>
  <si>
    <t>16021</t>
  </si>
  <si>
    <t>IDBUTTE</t>
  </si>
  <si>
    <t>16023</t>
  </si>
  <si>
    <t>CAMAS</t>
  </si>
  <si>
    <t>IDCAMAS</t>
  </si>
  <si>
    <t>16025</t>
  </si>
  <si>
    <t>CANYON</t>
  </si>
  <si>
    <t>IDCANYON</t>
  </si>
  <si>
    <t>16027</t>
  </si>
  <si>
    <t>CARIBOU</t>
  </si>
  <si>
    <t>IDCARIBOU</t>
  </si>
  <si>
    <t>16029</t>
  </si>
  <si>
    <t>CASSIA</t>
  </si>
  <si>
    <t>IDCASSIA</t>
  </si>
  <si>
    <t>16031</t>
  </si>
  <si>
    <t>IDCLARK</t>
  </si>
  <si>
    <t>16033</t>
  </si>
  <si>
    <t>CLEARWATER</t>
  </si>
  <si>
    <t>IDCLEARWATER</t>
  </si>
  <si>
    <t>16035</t>
  </si>
  <si>
    <t>IDCUSTER</t>
  </si>
  <si>
    <t>16037</t>
  </si>
  <si>
    <t>IDELMORE</t>
  </si>
  <si>
    <t>16039</t>
  </si>
  <si>
    <t>IDFRANKLIN</t>
  </si>
  <si>
    <t>16041</t>
  </si>
  <si>
    <t>IDFREMONT</t>
  </si>
  <si>
    <t>16043</t>
  </si>
  <si>
    <t>GEM</t>
  </si>
  <si>
    <t>IDGEM</t>
  </si>
  <si>
    <t>16045</t>
  </si>
  <si>
    <t>GOODING</t>
  </si>
  <si>
    <t>IDGOODING</t>
  </si>
  <si>
    <t>16047</t>
  </si>
  <si>
    <t>IDAHO</t>
  </si>
  <si>
    <t>IDIDAHO</t>
  </si>
  <si>
    <t>16049</t>
  </si>
  <si>
    <t>IDJEFFERSON</t>
  </si>
  <si>
    <t>16051</t>
  </si>
  <si>
    <t>IDJEROME</t>
  </si>
  <si>
    <t>16053</t>
  </si>
  <si>
    <t>KOOTENAI</t>
  </si>
  <si>
    <t>IDKOOTENAI</t>
  </si>
  <si>
    <t>16055</t>
  </si>
  <si>
    <t>LATAH</t>
  </si>
  <si>
    <t>IDLATAH</t>
  </si>
  <si>
    <t>16057</t>
  </si>
  <si>
    <t>LEMHI</t>
  </si>
  <si>
    <t>IDLEMHI</t>
  </si>
  <si>
    <t>16059</t>
  </si>
  <si>
    <t>LEWIS</t>
  </si>
  <si>
    <t>IDLEWIS</t>
  </si>
  <si>
    <t>16061</t>
  </si>
  <si>
    <t>IDLINCOLN</t>
  </si>
  <si>
    <t>16063</t>
  </si>
  <si>
    <t>IDMADISON</t>
  </si>
  <si>
    <t>16065</t>
  </si>
  <si>
    <t>MINIDOKA</t>
  </si>
  <si>
    <t>IDMINIDOKA</t>
  </si>
  <si>
    <t>16067</t>
  </si>
  <si>
    <t>NEZ PERCE</t>
  </si>
  <si>
    <t>IDNEZ PERCE</t>
  </si>
  <si>
    <t>16069</t>
  </si>
  <si>
    <t>ONEIDA</t>
  </si>
  <si>
    <t>IDONEIDA</t>
  </si>
  <si>
    <t>16071</t>
  </si>
  <si>
    <t>OWYHEE</t>
  </si>
  <si>
    <t>IDOWYHEE</t>
  </si>
  <si>
    <t>16073</t>
  </si>
  <si>
    <t>PAYETTE</t>
  </si>
  <si>
    <t>IDPAYETTE</t>
  </si>
  <si>
    <t>16075</t>
  </si>
  <si>
    <t>POWER</t>
  </si>
  <si>
    <t>IDPOWER</t>
  </si>
  <si>
    <t>16077</t>
  </si>
  <si>
    <t>SHOSHONE</t>
  </si>
  <si>
    <t>IDSHOSHONE</t>
  </si>
  <si>
    <t>16079</t>
  </si>
  <si>
    <t>TETON</t>
  </si>
  <si>
    <t>IDTETON</t>
  </si>
  <si>
    <t>16081</t>
  </si>
  <si>
    <t>TWIN FALLS</t>
  </si>
  <si>
    <t>IDTWIN FALLS</t>
  </si>
  <si>
    <t>16083</t>
  </si>
  <si>
    <t>VALLEY</t>
  </si>
  <si>
    <t>IDVALLEY</t>
  </si>
  <si>
    <t>16085</t>
  </si>
  <si>
    <t>IDWASHINGTON</t>
  </si>
  <si>
    <t>16087</t>
  </si>
  <si>
    <t>ILADAMS</t>
  </si>
  <si>
    <t>17001</t>
  </si>
  <si>
    <t>ALEXANDER</t>
  </si>
  <si>
    <t>ILALEXANDER</t>
  </si>
  <si>
    <t>17003</t>
  </si>
  <si>
    <t>BOND</t>
  </si>
  <si>
    <t>ILBOND</t>
  </si>
  <si>
    <t>17005</t>
  </si>
  <si>
    <t>ILBOONE</t>
  </si>
  <si>
    <t>17007</t>
  </si>
  <si>
    <t>BROWN</t>
  </si>
  <si>
    <t>ILBROWN</t>
  </si>
  <si>
    <t>17009</t>
  </si>
  <si>
    <t>BUREAU</t>
  </si>
  <si>
    <t>ILBUREAU</t>
  </si>
  <si>
    <t>17011</t>
  </si>
  <si>
    <t>ILCALHOUN</t>
  </si>
  <si>
    <t>17013</t>
  </si>
  <si>
    <t>ILCARROLL</t>
  </si>
  <si>
    <t>17015</t>
  </si>
  <si>
    <t>ILCASS</t>
  </si>
  <si>
    <t>17017</t>
  </si>
  <si>
    <t>CHAMPAIGN</t>
  </si>
  <si>
    <t>ILCHAMPAIGN</t>
  </si>
  <si>
    <t>17019</t>
  </si>
  <si>
    <t>CHRISTIAN</t>
  </si>
  <si>
    <t>ILCHRISTIAN</t>
  </si>
  <si>
    <t>17021</t>
  </si>
  <si>
    <t>ILCLARK</t>
  </si>
  <si>
    <t>17023</t>
  </si>
  <si>
    <t>ILCLAY</t>
  </si>
  <si>
    <t>17025</t>
  </si>
  <si>
    <t>ILCLINTON</t>
  </si>
  <si>
    <t>17027</t>
  </si>
  <si>
    <t>COLES</t>
  </si>
  <si>
    <t>ILCOLES</t>
  </si>
  <si>
    <t>17029</t>
  </si>
  <si>
    <t>ILCOOK</t>
  </si>
  <si>
    <t>17031</t>
  </si>
  <si>
    <t>ILCRAWFORD</t>
  </si>
  <si>
    <t>17033</t>
  </si>
  <si>
    <t>CUMBERLAND</t>
  </si>
  <si>
    <t>ILCUMBERLAND</t>
  </si>
  <si>
    <t>17035</t>
  </si>
  <si>
    <t>ILDE KALB</t>
  </si>
  <si>
    <t>17037</t>
  </si>
  <si>
    <t>DE WITT</t>
  </si>
  <si>
    <t>ILDE WITT</t>
  </si>
  <si>
    <t>17039</t>
  </si>
  <si>
    <t>ILDOUGLAS</t>
  </si>
  <si>
    <t>17041</t>
  </si>
  <si>
    <t>DU PAGE</t>
  </si>
  <si>
    <t>ILDU PAGE</t>
  </si>
  <si>
    <t>17043</t>
  </si>
  <si>
    <t>EDGAR</t>
  </si>
  <si>
    <t>ILEDGAR</t>
  </si>
  <si>
    <t>17045</t>
  </si>
  <si>
    <t>EDWARDS</t>
  </si>
  <si>
    <t>ILEDWARDS</t>
  </si>
  <si>
    <t>17047</t>
  </si>
  <si>
    <t>ILEFFINGHAM</t>
  </si>
  <si>
    <t>17049</t>
  </si>
  <si>
    <t>ILFAYETTE</t>
  </si>
  <si>
    <t>17051</t>
  </si>
  <si>
    <t>FORD</t>
  </si>
  <si>
    <t>ILFORD</t>
  </si>
  <si>
    <t>17053</t>
  </si>
  <si>
    <t>ILFRANKLIN</t>
  </si>
  <si>
    <t>17055</t>
  </si>
  <si>
    <t>ILFULTON</t>
  </si>
  <si>
    <t>17057</t>
  </si>
  <si>
    <t>GALLATIN</t>
  </si>
  <si>
    <t>ILGALLATIN</t>
  </si>
  <si>
    <t>17059</t>
  </si>
  <si>
    <t>ILGREENE</t>
  </si>
  <si>
    <t>17061</t>
  </si>
  <si>
    <t>ILGRUNDY</t>
  </si>
  <si>
    <t>17063</t>
  </si>
  <si>
    <t>ILHAMILTON</t>
  </si>
  <si>
    <t>17065</t>
  </si>
  <si>
    <t>ILHANCOCK</t>
  </si>
  <si>
    <t>17067</t>
  </si>
  <si>
    <t>ILHARDIN</t>
  </si>
  <si>
    <t>17069</t>
  </si>
  <si>
    <t>HENDERSON</t>
  </si>
  <si>
    <t>ILHENDERSON</t>
  </si>
  <si>
    <t>17071</t>
  </si>
  <si>
    <t>ILHENRY</t>
  </si>
  <si>
    <t>17073</t>
  </si>
  <si>
    <t>IROQUOIS</t>
  </si>
  <si>
    <t>ILIROQUOIS</t>
  </si>
  <si>
    <t>17075</t>
  </si>
  <si>
    <t>ILJACKSON</t>
  </si>
  <si>
    <t>17077</t>
  </si>
  <si>
    <t>ILJASPER</t>
  </si>
  <si>
    <t>17079</t>
  </si>
  <si>
    <t>ILJEFFERSON</t>
  </si>
  <si>
    <t>17081</t>
  </si>
  <si>
    <t>JERSEY</t>
  </si>
  <si>
    <t>ILJERSEY</t>
  </si>
  <si>
    <t>17083</t>
  </si>
  <si>
    <t>JO DAVIESS</t>
  </si>
  <si>
    <t>ILJO DAVIESS</t>
  </si>
  <si>
    <t>17085</t>
  </si>
  <si>
    <t>ILJOHNSON</t>
  </si>
  <si>
    <t>17087</t>
  </si>
  <si>
    <t>KANE</t>
  </si>
  <si>
    <t>ILKANE</t>
  </si>
  <si>
    <t>17089</t>
  </si>
  <si>
    <t>KANKAKEE</t>
  </si>
  <si>
    <t>ILKANKAKEE</t>
  </si>
  <si>
    <t>17091</t>
  </si>
  <si>
    <t>KENDALL</t>
  </si>
  <si>
    <t>ILKENDALL</t>
  </si>
  <si>
    <t>17093</t>
  </si>
  <si>
    <t>KNOX</t>
  </si>
  <si>
    <t>ILKNOX</t>
  </si>
  <si>
    <t>17095</t>
  </si>
  <si>
    <t>LA SALLE</t>
  </si>
  <si>
    <t>ILLA SALLE</t>
  </si>
  <si>
    <t>17099</t>
  </si>
  <si>
    <t>ILLAKE</t>
  </si>
  <si>
    <t>17097</t>
  </si>
  <si>
    <t>ILLAWRENCE</t>
  </si>
  <si>
    <t>17101</t>
  </si>
  <si>
    <t>ILLEE</t>
  </si>
  <si>
    <t>17103</t>
  </si>
  <si>
    <t>LIVINGSTON</t>
  </si>
  <si>
    <t>ILLIVINGSTON</t>
  </si>
  <si>
    <t>17105</t>
  </si>
  <si>
    <t>ILLOGAN</t>
  </si>
  <si>
    <t>17107</t>
  </si>
  <si>
    <t>ILMACON</t>
  </si>
  <si>
    <t>17115</t>
  </si>
  <si>
    <t>MACOUPIN</t>
  </si>
  <si>
    <t>ILMACOUPIN</t>
  </si>
  <si>
    <t>17117</t>
  </si>
  <si>
    <t>ILMADISON</t>
  </si>
  <si>
    <t>17119</t>
  </si>
  <si>
    <t>ILMARION</t>
  </si>
  <si>
    <t>17121</t>
  </si>
  <si>
    <t>ILMARSHALL</t>
  </si>
  <si>
    <t>17123</t>
  </si>
  <si>
    <t>MASON</t>
  </si>
  <si>
    <t>ILMASON</t>
  </si>
  <si>
    <t>17125</t>
  </si>
  <si>
    <t>MASSAC</t>
  </si>
  <si>
    <t>ILMASSAC</t>
  </si>
  <si>
    <t>17127</t>
  </si>
  <si>
    <t>MCDONOUGH</t>
  </si>
  <si>
    <t>ILMCDONOUGH</t>
  </si>
  <si>
    <t>17109</t>
  </si>
  <si>
    <t>MCHENRY</t>
  </si>
  <si>
    <t>ILMCHENRY</t>
  </si>
  <si>
    <t>17111</t>
  </si>
  <si>
    <t>MCLEAN</t>
  </si>
  <si>
    <t>ILMCLEAN</t>
  </si>
  <si>
    <t>17113</t>
  </si>
  <si>
    <t>MENARD</t>
  </si>
  <si>
    <t>ILMENARD</t>
  </si>
  <si>
    <t>17129</t>
  </si>
  <si>
    <t>MERCER</t>
  </si>
  <si>
    <t>ILMERCER</t>
  </si>
  <si>
    <t>17131</t>
  </si>
  <si>
    <t>ILMONROE</t>
  </si>
  <si>
    <t>17133</t>
  </si>
  <si>
    <t>ILMONTGOMERY</t>
  </si>
  <si>
    <t>17135</t>
  </si>
  <si>
    <t>ILMORGAN</t>
  </si>
  <si>
    <t>17137</t>
  </si>
  <si>
    <t>MOULTRIE</t>
  </si>
  <si>
    <t>ILMOULTRIE</t>
  </si>
  <si>
    <t>17139</t>
  </si>
  <si>
    <t>OGLE</t>
  </si>
  <si>
    <t>ILOGLE</t>
  </si>
  <si>
    <t>17141</t>
  </si>
  <si>
    <t>PEORIA</t>
  </si>
  <si>
    <t>ILPEORIA</t>
  </si>
  <si>
    <t>17143</t>
  </si>
  <si>
    <t>ILPERRY</t>
  </si>
  <si>
    <t>17145</t>
  </si>
  <si>
    <t>PIATT</t>
  </si>
  <si>
    <t>ILPIATT</t>
  </si>
  <si>
    <t>17147</t>
  </si>
  <si>
    <t>ILPIKE</t>
  </si>
  <si>
    <t>17149</t>
  </si>
  <si>
    <t>ILPOPE</t>
  </si>
  <si>
    <t>17151</t>
  </si>
  <si>
    <t>ILPULASKI</t>
  </si>
  <si>
    <t>17153</t>
  </si>
  <si>
    <t>ILPUTNAM</t>
  </si>
  <si>
    <t>17155</t>
  </si>
  <si>
    <t>ILRANDOLPH</t>
  </si>
  <si>
    <t>17157</t>
  </si>
  <si>
    <t>RICHLAND</t>
  </si>
  <si>
    <t>ILRICHLAND</t>
  </si>
  <si>
    <t>17159</t>
  </si>
  <si>
    <t>ROCK ISLAND</t>
  </si>
  <si>
    <t>ILROCK ISLAND</t>
  </si>
  <si>
    <t>17161</t>
  </si>
  <si>
    <t>ILSALINE</t>
  </si>
  <si>
    <t>17165</t>
  </si>
  <si>
    <t>SANGAMON</t>
  </si>
  <si>
    <t>ILSANGAMON</t>
  </si>
  <si>
    <t>17167</t>
  </si>
  <si>
    <t>SCHUYLER</t>
  </si>
  <si>
    <t>ILSCHUYLER</t>
  </si>
  <si>
    <t>17169</t>
  </si>
  <si>
    <t>ILSCOTT</t>
  </si>
  <si>
    <t>17171</t>
  </si>
  <si>
    <t>ILSHELBY</t>
  </si>
  <si>
    <t>17173</t>
  </si>
  <si>
    <t>ILST. CLAIR</t>
  </si>
  <si>
    <t>17163</t>
  </si>
  <si>
    <t>STARK</t>
  </si>
  <si>
    <t>ILSTARK</t>
  </si>
  <si>
    <t>17175</t>
  </si>
  <si>
    <t>STEPHENSON</t>
  </si>
  <si>
    <t>ILSTEPHENSON</t>
  </si>
  <si>
    <t>17177</t>
  </si>
  <si>
    <t>TAZEWELL</t>
  </si>
  <si>
    <t>ILTAZEWELL</t>
  </si>
  <si>
    <t>17179</t>
  </si>
  <si>
    <t>ILUNION</t>
  </si>
  <si>
    <t>17181</t>
  </si>
  <si>
    <t>VERMILION</t>
  </si>
  <si>
    <t>ILVERMILION</t>
  </si>
  <si>
    <t>17183</t>
  </si>
  <si>
    <t>WABASH</t>
  </si>
  <si>
    <t>ILWABASH</t>
  </si>
  <si>
    <t>17185</t>
  </si>
  <si>
    <t>ILWARREN</t>
  </si>
  <si>
    <t>17187</t>
  </si>
  <si>
    <t>ILWASHINGTON</t>
  </si>
  <si>
    <t>17189</t>
  </si>
  <si>
    <t>ILWAYNE</t>
  </si>
  <si>
    <t>17191</t>
  </si>
  <si>
    <t>ILWHITE</t>
  </si>
  <si>
    <t>17193</t>
  </si>
  <si>
    <t>WHITESIDE</t>
  </si>
  <si>
    <t>ILWHITESIDE</t>
  </si>
  <si>
    <t>17195</t>
  </si>
  <si>
    <t>WILL</t>
  </si>
  <si>
    <t>ILWILL</t>
  </si>
  <si>
    <t>17197</t>
  </si>
  <si>
    <t>WILLIAMSON</t>
  </si>
  <si>
    <t>ILWILLIAMSON</t>
  </si>
  <si>
    <t>17199</t>
  </si>
  <si>
    <t>ILWINNEBAGO</t>
  </si>
  <si>
    <t>17201</t>
  </si>
  <si>
    <t>WOODFORD</t>
  </si>
  <si>
    <t>ILWOODFORD</t>
  </si>
  <si>
    <t>17203</t>
  </si>
  <si>
    <t>INADAMS</t>
  </si>
  <si>
    <t>18001</t>
  </si>
  <si>
    <t>ALLEN</t>
  </si>
  <si>
    <t>INALLEN</t>
  </si>
  <si>
    <t>18003</t>
  </si>
  <si>
    <t>BARTHOLOMEW</t>
  </si>
  <si>
    <t>INBARTHOLOMEW</t>
  </si>
  <si>
    <t>18005</t>
  </si>
  <si>
    <t>INBENTON</t>
  </si>
  <si>
    <t>18007</t>
  </si>
  <si>
    <t>BLACKFORD</t>
  </si>
  <si>
    <t>INBLACKFORD</t>
  </si>
  <si>
    <t>18009</t>
  </si>
  <si>
    <t>INBOONE</t>
  </si>
  <si>
    <t>18011</t>
  </si>
  <si>
    <t>INBROWN</t>
  </si>
  <si>
    <t>18013</t>
  </si>
  <si>
    <t>INCARROLL</t>
  </si>
  <si>
    <t>18015</t>
  </si>
  <si>
    <t>INCASS</t>
  </si>
  <si>
    <t>18017</t>
  </si>
  <si>
    <t>INCLARK</t>
  </si>
  <si>
    <t>18019</t>
  </si>
  <si>
    <t>INCLAY</t>
  </si>
  <si>
    <t>18021</t>
  </si>
  <si>
    <t>INCLINTON</t>
  </si>
  <si>
    <t>18023</t>
  </si>
  <si>
    <t>INCRAWFORD</t>
  </si>
  <si>
    <t>18025</t>
  </si>
  <si>
    <t>DAVIESS</t>
  </si>
  <si>
    <t>INDAVIESS</t>
  </si>
  <si>
    <t>18027</t>
  </si>
  <si>
    <t>INDE KALB</t>
  </si>
  <si>
    <t>18033</t>
  </si>
  <si>
    <t>DEARBORN</t>
  </si>
  <si>
    <t>INDEARBORN</t>
  </si>
  <si>
    <t>18029</t>
  </si>
  <si>
    <t>INDECATUR</t>
  </si>
  <si>
    <t>18031</t>
  </si>
  <si>
    <t>INDELAWARE</t>
  </si>
  <si>
    <t>18035</t>
  </si>
  <si>
    <t>DUBOIS</t>
  </si>
  <si>
    <t>INDUBOIS</t>
  </si>
  <si>
    <t>18037</t>
  </si>
  <si>
    <t>ELKHART</t>
  </si>
  <si>
    <t>INELKHART</t>
  </si>
  <si>
    <t>18039</t>
  </si>
  <si>
    <t>INFAYETTE</t>
  </si>
  <si>
    <t>18041</t>
  </si>
  <si>
    <t>INFLOYD</t>
  </si>
  <si>
    <t>18043</t>
  </si>
  <si>
    <t>FOUNTAIN</t>
  </si>
  <si>
    <t>INFOUNTAIN</t>
  </si>
  <si>
    <t>18045</t>
  </si>
  <si>
    <t>INFRANKLIN</t>
  </si>
  <si>
    <t>18047</t>
  </si>
  <si>
    <t>INFULTON</t>
  </si>
  <si>
    <t>18049</t>
  </si>
  <si>
    <t>GIBSON</t>
  </si>
  <si>
    <t>INGIBSON</t>
  </si>
  <si>
    <t>18051</t>
  </si>
  <si>
    <t>INGRANT</t>
  </si>
  <si>
    <t>18053</t>
  </si>
  <si>
    <t>INGREENE</t>
  </si>
  <si>
    <t>18055</t>
  </si>
  <si>
    <t>INHAMILTON</t>
  </si>
  <si>
    <t>18057</t>
  </si>
  <si>
    <t>INHANCOCK</t>
  </si>
  <si>
    <t>18059</t>
  </si>
  <si>
    <t>INHARRISON</t>
  </si>
  <si>
    <t>18061</t>
  </si>
  <si>
    <t>HENDRICKS</t>
  </si>
  <si>
    <t>INHENDRICKS</t>
  </si>
  <si>
    <t>18063</t>
  </si>
  <si>
    <t>INHENRY</t>
  </si>
  <si>
    <t>18065</t>
  </si>
  <si>
    <t>INHOWARD</t>
  </si>
  <si>
    <t>18067</t>
  </si>
  <si>
    <t>HUNTINGTON</t>
  </si>
  <si>
    <t>INHUNTINGTON</t>
  </si>
  <si>
    <t>18069</t>
  </si>
  <si>
    <t>INJACKSON</t>
  </si>
  <si>
    <t>18071</t>
  </si>
  <si>
    <t>INJASPER</t>
  </si>
  <si>
    <t>18073</t>
  </si>
  <si>
    <t>JAY</t>
  </si>
  <si>
    <t>INJAY</t>
  </si>
  <si>
    <t>18075</t>
  </si>
  <si>
    <t>INJEFFERSON</t>
  </si>
  <si>
    <t>18077</t>
  </si>
  <si>
    <t>JENNINGS</t>
  </si>
  <si>
    <t>INJENNINGS</t>
  </si>
  <si>
    <t>18079</t>
  </si>
  <si>
    <t>INJOHNSON</t>
  </si>
  <si>
    <t>18081</t>
  </si>
  <si>
    <t>INKNOX</t>
  </si>
  <si>
    <t>18083</t>
  </si>
  <si>
    <t>KOSCIUSKO</t>
  </si>
  <si>
    <t>INKOSCIUSKO</t>
  </si>
  <si>
    <t>18085</t>
  </si>
  <si>
    <t>LA PORTE</t>
  </si>
  <si>
    <t>INLA PORTE</t>
  </si>
  <si>
    <t>18091</t>
  </si>
  <si>
    <t>LAGRANGE</t>
  </si>
  <si>
    <t>INLAGRANGE</t>
  </si>
  <si>
    <t>18087</t>
  </si>
  <si>
    <t>INLAKE</t>
  </si>
  <si>
    <t>18089</t>
  </si>
  <si>
    <t>INLAWRENCE</t>
  </si>
  <si>
    <t>18093</t>
  </si>
  <si>
    <t>INMADISON</t>
  </si>
  <si>
    <t>18095</t>
  </si>
  <si>
    <t>INMARION</t>
  </si>
  <si>
    <t>18097</t>
  </si>
  <si>
    <t>INMARSHALL</t>
  </si>
  <si>
    <t>18099</t>
  </si>
  <si>
    <t>INMARTIN</t>
  </si>
  <si>
    <t>18101</t>
  </si>
  <si>
    <t>MIAMI</t>
  </si>
  <si>
    <t>INMIAMI</t>
  </si>
  <si>
    <t>18103</t>
  </si>
  <si>
    <t>INMONROE</t>
  </si>
  <si>
    <t>18105</t>
  </si>
  <si>
    <t>INMONTGOMERY</t>
  </si>
  <si>
    <t>18107</t>
  </si>
  <si>
    <t>INMORGAN</t>
  </si>
  <si>
    <t>18109</t>
  </si>
  <si>
    <t>INNEWTON</t>
  </si>
  <si>
    <t>18111</t>
  </si>
  <si>
    <t>NOBLE</t>
  </si>
  <si>
    <t>INNOBLE</t>
  </si>
  <si>
    <t>18113</t>
  </si>
  <si>
    <t>OHIO</t>
  </si>
  <si>
    <t>INOHIO</t>
  </si>
  <si>
    <t>18115</t>
  </si>
  <si>
    <t>INORANGE</t>
  </si>
  <si>
    <t>18117</t>
  </si>
  <si>
    <t>OWEN</t>
  </si>
  <si>
    <t>INOWEN</t>
  </si>
  <si>
    <t>18119</t>
  </si>
  <si>
    <t>PARKE</t>
  </si>
  <si>
    <t>INPARKE</t>
  </si>
  <si>
    <t>18121</t>
  </si>
  <si>
    <t>INPERRY</t>
  </si>
  <si>
    <t>18123</t>
  </si>
  <si>
    <t>INPIKE</t>
  </si>
  <si>
    <t>18125</t>
  </si>
  <si>
    <t>PORTER</t>
  </si>
  <si>
    <t>INPORTER</t>
  </si>
  <si>
    <t>18127</t>
  </si>
  <si>
    <t>POSEY</t>
  </si>
  <si>
    <t>INPOSEY</t>
  </si>
  <si>
    <t>18129</t>
  </si>
  <si>
    <t>INPULASKI</t>
  </si>
  <si>
    <t>18131</t>
  </si>
  <si>
    <t>INPUTNAM</t>
  </si>
  <si>
    <t>18133</t>
  </si>
  <si>
    <t>INRANDOLPH</t>
  </si>
  <si>
    <t>18135</t>
  </si>
  <si>
    <t>RIPLEY</t>
  </si>
  <si>
    <t>INRIPLEY</t>
  </si>
  <si>
    <t>18137</t>
  </si>
  <si>
    <t>RUSH</t>
  </si>
  <si>
    <t>INRUSH</t>
  </si>
  <si>
    <t>18139</t>
  </si>
  <si>
    <t>INSCOTT</t>
  </si>
  <si>
    <t>18143</t>
  </si>
  <si>
    <t>INSHELBY</t>
  </si>
  <si>
    <t>18145</t>
  </si>
  <si>
    <t>SPENCER</t>
  </si>
  <si>
    <t>INSPENCER</t>
  </si>
  <si>
    <t>18147</t>
  </si>
  <si>
    <t>ST. JOSEPH</t>
  </si>
  <si>
    <t>INST. JOSEPH</t>
  </si>
  <si>
    <t>18141</t>
  </si>
  <si>
    <t>STARKE</t>
  </si>
  <si>
    <t>INSTARKE</t>
  </si>
  <si>
    <t>18149</t>
  </si>
  <si>
    <t>STEUBEN</t>
  </si>
  <si>
    <t>INSTEUBEN</t>
  </si>
  <si>
    <t>18151</t>
  </si>
  <si>
    <t>SULLIVAN</t>
  </si>
  <si>
    <t>INSULLIVAN</t>
  </si>
  <si>
    <t>18153</t>
  </si>
  <si>
    <t>SWITZERLAND</t>
  </si>
  <si>
    <t>INSWITZERLAND</t>
  </si>
  <si>
    <t>18155</t>
  </si>
  <si>
    <t>TIPPECANOE</t>
  </si>
  <si>
    <t>INTIPPECANOE</t>
  </si>
  <si>
    <t>18157</t>
  </si>
  <si>
    <t>TIPTON</t>
  </si>
  <si>
    <t>INTIPTON</t>
  </si>
  <si>
    <t>18159</t>
  </si>
  <si>
    <t>INUNION</t>
  </si>
  <si>
    <t>18161</t>
  </si>
  <si>
    <t>VANDERBURGH</t>
  </si>
  <si>
    <t>INVANDERBURGH</t>
  </si>
  <si>
    <t>18163</t>
  </si>
  <si>
    <t>VERMILLION</t>
  </si>
  <si>
    <t>INVERMILLION</t>
  </si>
  <si>
    <t>18165</t>
  </si>
  <si>
    <t>VIGO</t>
  </si>
  <si>
    <t>INVIGO</t>
  </si>
  <si>
    <t>18167</t>
  </si>
  <si>
    <t>INWABASH</t>
  </si>
  <si>
    <t>18169</t>
  </si>
  <si>
    <t>INWARREN</t>
  </si>
  <si>
    <t>18171</t>
  </si>
  <si>
    <t>WARRICK</t>
  </si>
  <si>
    <t>INWARRICK</t>
  </si>
  <si>
    <t>18173</t>
  </si>
  <si>
    <t>INWASHINGTON</t>
  </si>
  <si>
    <t>18175</t>
  </si>
  <si>
    <t>INWAYNE</t>
  </si>
  <si>
    <t>18177</t>
  </si>
  <si>
    <t>WELLS</t>
  </si>
  <si>
    <t>INWELLS</t>
  </si>
  <si>
    <t>18179</t>
  </si>
  <si>
    <t>INWHITE</t>
  </si>
  <si>
    <t>18181</t>
  </si>
  <si>
    <t>WHITLEY</t>
  </si>
  <si>
    <t>INWHITLEY</t>
  </si>
  <si>
    <t>18183</t>
  </si>
  <si>
    <t>KSALLEN</t>
  </si>
  <si>
    <t>20001</t>
  </si>
  <si>
    <t>KSANDERSON</t>
  </si>
  <si>
    <t>20003</t>
  </si>
  <si>
    <t>ATCHISON</t>
  </si>
  <si>
    <t>KSATCHISON</t>
  </si>
  <si>
    <t>20005</t>
  </si>
  <si>
    <t>BARBER</t>
  </si>
  <si>
    <t>KSBARBER</t>
  </si>
  <si>
    <t>20007</t>
  </si>
  <si>
    <t>BARTON</t>
  </si>
  <si>
    <t>KSBARTON</t>
  </si>
  <si>
    <t>20009</t>
  </si>
  <si>
    <t>BOURBON</t>
  </si>
  <si>
    <t>KSBOURBON</t>
  </si>
  <si>
    <t>20011</t>
  </si>
  <si>
    <t>KSBROWN</t>
  </si>
  <si>
    <t>20013</t>
  </si>
  <si>
    <t>KSBUTLER</t>
  </si>
  <si>
    <t>20015</t>
  </si>
  <si>
    <t>CHASE</t>
  </si>
  <si>
    <t>KSCHASE</t>
  </si>
  <si>
    <t>20017</t>
  </si>
  <si>
    <t>CHAUTAUQUA</t>
  </si>
  <si>
    <t>KSCHAUTAUQUA</t>
  </si>
  <si>
    <t>20019</t>
  </si>
  <si>
    <t>KSCHEROKEE</t>
  </si>
  <si>
    <t>20021</t>
  </si>
  <si>
    <t>KSCHEYENNE</t>
  </si>
  <si>
    <t>20023</t>
  </si>
  <si>
    <t>KSCLARK</t>
  </si>
  <si>
    <t>20025</t>
  </si>
  <si>
    <t>KSCLAY</t>
  </si>
  <si>
    <t>20027</t>
  </si>
  <si>
    <t>CLOUD</t>
  </si>
  <si>
    <t>KSCLOUD</t>
  </si>
  <si>
    <t>20029</t>
  </si>
  <si>
    <t>COFFEY</t>
  </si>
  <si>
    <t>KSCOFFEY</t>
  </si>
  <si>
    <t>20031</t>
  </si>
  <si>
    <t>COMANCHE</t>
  </si>
  <si>
    <t>KSCOMANCHE</t>
  </si>
  <si>
    <t>20033</t>
  </si>
  <si>
    <t>COWLEY</t>
  </si>
  <si>
    <t>KSCOWLEY</t>
  </si>
  <si>
    <t>20035</t>
  </si>
  <si>
    <t>KSCRAWFORD</t>
  </si>
  <si>
    <t>20037</t>
  </si>
  <si>
    <t>KSDECATUR</t>
  </si>
  <si>
    <t>20039</t>
  </si>
  <si>
    <t>KSDICKINSON</t>
  </si>
  <si>
    <t>20041</t>
  </si>
  <si>
    <t>DONIPHAN</t>
  </si>
  <si>
    <t>KSDONIPHAN</t>
  </si>
  <si>
    <t>20043</t>
  </si>
  <si>
    <t>KSDOUGLAS</t>
  </si>
  <si>
    <t>20045</t>
  </si>
  <si>
    <t>KSEDWARDS</t>
  </si>
  <si>
    <t>20047</t>
  </si>
  <si>
    <t>ELK</t>
  </si>
  <si>
    <t>KSELK</t>
  </si>
  <si>
    <t>20049</t>
  </si>
  <si>
    <t>ELLIS</t>
  </si>
  <si>
    <t>KSELLIS</t>
  </si>
  <si>
    <t>20051</t>
  </si>
  <si>
    <t>ELLSWORTH</t>
  </si>
  <si>
    <t>KSELLSWORTH</t>
  </si>
  <si>
    <t>20053</t>
  </si>
  <si>
    <t>FINNEY</t>
  </si>
  <si>
    <t>KSFINNEY</t>
  </si>
  <si>
    <t>20055</t>
  </si>
  <si>
    <t>KSFORD</t>
  </si>
  <si>
    <t>20057</t>
  </si>
  <si>
    <t>KSFRANKLIN</t>
  </si>
  <si>
    <t>20059</t>
  </si>
  <si>
    <t>GEARY</t>
  </si>
  <si>
    <t>KSGEARY</t>
  </si>
  <si>
    <t>20061</t>
  </si>
  <si>
    <t>GOVE</t>
  </si>
  <si>
    <t>KSGOVE</t>
  </si>
  <si>
    <t>20063</t>
  </si>
  <si>
    <t>KSGRAHAM</t>
  </si>
  <si>
    <t>20065</t>
  </si>
  <si>
    <t>KSGRANT</t>
  </si>
  <si>
    <t>20067</t>
  </si>
  <si>
    <t>GRAY</t>
  </si>
  <si>
    <t>KSGRAY</t>
  </si>
  <si>
    <t>20069</t>
  </si>
  <si>
    <t>KSGREELEY</t>
  </si>
  <si>
    <t>20071</t>
  </si>
  <si>
    <t>GREENWOOD</t>
  </si>
  <si>
    <t>KSGREENWOOD</t>
  </si>
  <si>
    <t>20073</t>
  </si>
  <si>
    <t>KSHAMILTON</t>
  </si>
  <si>
    <t>20075</t>
  </si>
  <si>
    <t>HARPER</t>
  </si>
  <si>
    <t>KSHARPER</t>
  </si>
  <si>
    <t>20077</t>
  </si>
  <si>
    <t>HARVEY</t>
  </si>
  <si>
    <t>KSHARVEY</t>
  </si>
  <si>
    <t>20079</t>
  </si>
  <si>
    <t>HASKELL</t>
  </si>
  <si>
    <t>KSHASKELL</t>
  </si>
  <si>
    <t>20081</t>
  </si>
  <si>
    <t>HODGEMAN</t>
  </si>
  <si>
    <t>KSHODGEMAN</t>
  </si>
  <si>
    <t>20083</t>
  </si>
  <si>
    <t>KSJACKSON</t>
  </si>
  <si>
    <t>20085</t>
  </si>
  <si>
    <t>KSJEFFERSON</t>
  </si>
  <si>
    <t>20087</t>
  </si>
  <si>
    <t>JEWELL</t>
  </si>
  <si>
    <t>KSJEWELL</t>
  </si>
  <si>
    <t>20089</t>
  </si>
  <si>
    <t>KSJOHNSON</t>
  </si>
  <si>
    <t>20091</t>
  </si>
  <si>
    <t>KEARNY</t>
  </si>
  <si>
    <t>KSKEARNY</t>
  </si>
  <si>
    <t>20093</t>
  </si>
  <si>
    <t>KINGMAN</t>
  </si>
  <si>
    <t>KSKINGMAN</t>
  </si>
  <si>
    <t>20095</t>
  </si>
  <si>
    <t>KSKIOWA</t>
  </si>
  <si>
    <t>20097</t>
  </si>
  <si>
    <t>LABETTE</t>
  </si>
  <si>
    <t>KSLABETTE</t>
  </si>
  <si>
    <t>20099</t>
  </si>
  <si>
    <t>LANE</t>
  </si>
  <si>
    <t>KSLANE</t>
  </si>
  <si>
    <t>20101</t>
  </si>
  <si>
    <t>LEAVENWORTH</t>
  </si>
  <si>
    <t>KSLEAVENWORTH</t>
  </si>
  <si>
    <t>20103</t>
  </si>
  <si>
    <t>KSLINCOLN</t>
  </si>
  <si>
    <t>20105</t>
  </si>
  <si>
    <t>KSLINN</t>
  </si>
  <si>
    <t>20107</t>
  </si>
  <si>
    <t>KSLOGAN</t>
  </si>
  <si>
    <t>20109</t>
  </si>
  <si>
    <t>KSLYON</t>
  </si>
  <si>
    <t>20111</t>
  </si>
  <si>
    <t>KSMARION</t>
  </si>
  <si>
    <t>20115</t>
  </si>
  <si>
    <t>KSMARSHALL</t>
  </si>
  <si>
    <t>20117</t>
  </si>
  <si>
    <t>MCPHERSON</t>
  </si>
  <si>
    <t>KSMCPHERSON</t>
  </si>
  <si>
    <t>20113</t>
  </si>
  <si>
    <t>MEADE</t>
  </si>
  <si>
    <t>KSMEADE</t>
  </si>
  <si>
    <t>20119</t>
  </si>
  <si>
    <t>KSMIAMI</t>
  </si>
  <si>
    <t>20121</t>
  </si>
  <si>
    <t>KSMITCHELL</t>
  </si>
  <si>
    <t>20123</t>
  </si>
  <si>
    <t>KSMONTGOMERY</t>
  </si>
  <si>
    <t>20125</t>
  </si>
  <si>
    <t>MORRIS</t>
  </si>
  <si>
    <t>KSMORRIS</t>
  </si>
  <si>
    <t>20127</t>
  </si>
  <si>
    <t>MORTON</t>
  </si>
  <si>
    <t>KSMORTON</t>
  </si>
  <si>
    <t>20129</t>
  </si>
  <si>
    <t>NEMAHA</t>
  </si>
  <si>
    <t>KSNEMAHA</t>
  </si>
  <si>
    <t>20131</t>
  </si>
  <si>
    <t>NEOSHO</t>
  </si>
  <si>
    <t>KSNEOSHO</t>
  </si>
  <si>
    <t>20133</t>
  </si>
  <si>
    <t>NESS</t>
  </si>
  <si>
    <t>KSNESS</t>
  </si>
  <si>
    <t>20135</t>
  </si>
  <si>
    <t>NORTON</t>
  </si>
  <si>
    <t>KSNORTON</t>
  </si>
  <si>
    <t>20137</t>
  </si>
  <si>
    <t>OSAGE</t>
  </si>
  <si>
    <t>KSOSAGE</t>
  </si>
  <si>
    <t>20139</t>
  </si>
  <si>
    <t>OSBORNE</t>
  </si>
  <si>
    <t>KSOSBORNE</t>
  </si>
  <si>
    <t>20141</t>
  </si>
  <si>
    <t>OTTAWA</t>
  </si>
  <si>
    <t>KSOTTAWA</t>
  </si>
  <si>
    <t>20143</t>
  </si>
  <si>
    <t>PAWNEE</t>
  </si>
  <si>
    <t>KSPAWNEE</t>
  </si>
  <si>
    <t>20145</t>
  </si>
  <si>
    <t>KSPHILLIPS</t>
  </si>
  <si>
    <t>20147</t>
  </si>
  <si>
    <t>POTTAWATOMIE</t>
  </si>
  <si>
    <t>KSPOTTAWATOMIE</t>
  </si>
  <si>
    <t>20149</t>
  </si>
  <si>
    <t>PRATT</t>
  </si>
  <si>
    <t>KSPRATT</t>
  </si>
  <si>
    <t>20151</t>
  </si>
  <si>
    <t>RAWLINS</t>
  </si>
  <si>
    <t>KSRAWLINS</t>
  </si>
  <si>
    <t>20153</t>
  </si>
  <si>
    <t>RENO</t>
  </si>
  <si>
    <t>KSRENO</t>
  </si>
  <si>
    <t>20155</t>
  </si>
  <si>
    <t>REPUBLIC</t>
  </si>
  <si>
    <t>KSREPUBLIC</t>
  </si>
  <si>
    <t>20157</t>
  </si>
  <si>
    <t>RICE</t>
  </si>
  <si>
    <t>KSRICE</t>
  </si>
  <si>
    <t>20159</t>
  </si>
  <si>
    <t>RILEY</t>
  </si>
  <si>
    <t>KSRILEY</t>
  </si>
  <si>
    <t>20161</t>
  </si>
  <si>
    <t>ROOKS</t>
  </si>
  <si>
    <t>KSROOKS</t>
  </si>
  <si>
    <t>20163</t>
  </si>
  <si>
    <t>KSRUSH</t>
  </si>
  <si>
    <t>20165</t>
  </si>
  <si>
    <t>KSRUSSELL</t>
  </si>
  <si>
    <t>20167</t>
  </si>
  <si>
    <t>KSSALINE</t>
  </si>
  <si>
    <t>20169</t>
  </si>
  <si>
    <t>KSSCOTT</t>
  </si>
  <si>
    <t>20171</t>
  </si>
  <si>
    <t>KSSEDGWICK</t>
  </si>
  <si>
    <t>20173</t>
  </si>
  <si>
    <t>SEWARD</t>
  </si>
  <si>
    <t>KSSEWARD</t>
  </si>
  <si>
    <t>20175</t>
  </si>
  <si>
    <t>SHAWNEE</t>
  </si>
  <si>
    <t>KSSHAWNEE</t>
  </si>
  <si>
    <t>20177</t>
  </si>
  <si>
    <t>SHERIDAN</t>
  </si>
  <si>
    <t>KSSHERIDAN</t>
  </si>
  <si>
    <t>20179</t>
  </si>
  <si>
    <t>SHERMAN</t>
  </si>
  <si>
    <t>KSSHERMAN</t>
  </si>
  <si>
    <t>20181</t>
  </si>
  <si>
    <t>SMITH</t>
  </si>
  <si>
    <t>KSSMITH</t>
  </si>
  <si>
    <t>20183</t>
  </si>
  <si>
    <t>STAFFORD</t>
  </si>
  <si>
    <t>KSSTAFFORD</t>
  </si>
  <si>
    <t>20185</t>
  </si>
  <si>
    <t>STANTON</t>
  </si>
  <si>
    <t>KSSTANTON</t>
  </si>
  <si>
    <t>20187</t>
  </si>
  <si>
    <t>STEVENS</t>
  </si>
  <si>
    <t>KSSTEVENS</t>
  </si>
  <si>
    <t>20189</t>
  </si>
  <si>
    <t>SUMNER</t>
  </si>
  <si>
    <t>KSSUMNER</t>
  </si>
  <si>
    <t>20191</t>
  </si>
  <si>
    <t>KSTHOMAS</t>
  </si>
  <si>
    <t>20193</t>
  </si>
  <si>
    <t>TREGO</t>
  </si>
  <si>
    <t>KSTREGO</t>
  </si>
  <si>
    <t>20195</t>
  </si>
  <si>
    <t>WABAUNSEE</t>
  </si>
  <si>
    <t>KSWABAUNSEE</t>
  </si>
  <si>
    <t>20197</t>
  </si>
  <si>
    <t>WALLACE</t>
  </si>
  <si>
    <t>KSWALLACE</t>
  </si>
  <si>
    <t>20199</t>
  </si>
  <si>
    <t>KSWASHINGTON</t>
  </si>
  <si>
    <t>20201</t>
  </si>
  <si>
    <t>KSWICHITA</t>
  </si>
  <si>
    <t>20203</t>
  </si>
  <si>
    <t>WILSON</t>
  </si>
  <si>
    <t>KSWILSON</t>
  </si>
  <si>
    <t>20205</t>
  </si>
  <si>
    <t>WOODSON</t>
  </si>
  <si>
    <t>KSWOODSON</t>
  </si>
  <si>
    <t>20207</t>
  </si>
  <si>
    <t>WYANDOTTE</t>
  </si>
  <si>
    <t>KSWYANDOTTE</t>
  </si>
  <si>
    <t>20209</t>
  </si>
  <si>
    <t>KYADAIR</t>
  </si>
  <si>
    <t>21001</t>
  </si>
  <si>
    <t>KYALLEN</t>
  </si>
  <si>
    <t>21003</t>
  </si>
  <si>
    <t>KYANDERSON</t>
  </si>
  <si>
    <t>21005</t>
  </si>
  <si>
    <t>BALLARD</t>
  </si>
  <si>
    <t>KYBALLARD</t>
  </si>
  <si>
    <t>21007</t>
  </si>
  <si>
    <t>BARREN</t>
  </si>
  <si>
    <t>KYBARREN</t>
  </si>
  <si>
    <t>21009</t>
  </si>
  <si>
    <t>BATH</t>
  </si>
  <si>
    <t>KYBATH</t>
  </si>
  <si>
    <t>21011</t>
  </si>
  <si>
    <t>BELL</t>
  </si>
  <si>
    <t>KYBELL</t>
  </si>
  <si>
    <t>21013</t>
  </si>
  <si>
    <t>KYBOONE</t>
  </si>
  <si>
    <t>21015</t>
  </si>
  <si>
    <t>KYBOURBON</t>
  </si>
  <si>
    <t>21017</t>
  </si>
  <si>
    <t>BOYD</t>
  </si>
  <si>
    <t>KYBOYD</t>
  </si>
  <si>
    <t>21019</t>
  </si>
  <si>
    <t>BOYLE</t>
  </si>
  <si>
    <t>KYBOYLE</t>
  </si>
  <si>
    <t>21021</t>
  </si>
  <si>
    <t>BRACKEN</t>
  </si>
  <si>
    <t>KYBRACKEN</t>
  </si>
  <si>
    <t>21023</t>
  </si>
  <si>
    <t>BREATHITT</t>
  </si>
  <si>
    <t>KYBREATHITT</t>
  </si>
  <si>
    <t>21025</t>
  </si>
  <si>
    <t>BRECKINRIDGE</t>
  </si>
  <si>
    <t>KYBRECKINRIDGE</t>
  </si>
  <si>
    <t>21027</t>
  </si>
  <si>
    <t>BULLITT</t>
  </si>
  <si>
    <t>KYBULLITT</t>
  </si>
  <si>
    <t>21029</t>
  </si>
  <si>
    <t>KYBUTLER</t>
  </si>
  <si>
    <t>21031</t>
  </si>
  <si>
    <t>KYCALDWELL</t>
  </si>
  <si>
    <t>21033</t>
  </si>
  <si>
    <t>CALLOWAY</t>
  </si>
  <si>
    <t>KYCALLOWAY</t>
  </si>
  <si>
    <t>21035</t>
  </si>
  <si>
    <t>CAMPBELL</t>
  </si>
  <si>
    <t>KYCAMPBELL</t>
  </si>
  <si>
    <t>21037</t>
  </si>
  <si>
    <t>CARLISLE</t>
  </si>
  <si>
    <t>KYCARLISLE</t>
  </si>
  <si>
    <t>21039</t>
  </si>
  <si>
    <t>KYCARROLL</t>
  </si>
  <si>
    <t>21041</t>
  </si>
  <si>
    <t>CARTER</t>
  </si>
  <si>
    <t>KYCARTER</t>
  </si>
  <si>
    <t>21043</t>
  </si>
  <si>
    <t>CASEY</t>
  </si>
  <si>
    <t>KYCASEY</t>
  </si>
  <si>
    <t>21045</t>
  </si>
  <si>
    <t>KYCHRISTIAN</t>
  </si>
  <si>
    <t>21047</t>
  </si>
  <si>
    <t>KYCLARK</t>
  </si>
  <si>
    <t>21049</t>
  </si>
  <si>
    <t>KYCLAY</t>
  </si>
  <si>
    <t>21051</t>
  </si>
  <si>
    <t>KYCLINTON</t>
  </si>
  <si>
    <t>21053</t>
  </si>
  <si>
    <t>KYCRITTENDEN</t>
  </si>
  <si>
    <t>21055</t>
  </si>
  <si>
    <t>KYCUMBERLAND</t>
  </si>
  <si>
    <t>21057</t>
  </si>
  <si>
    <t>KYDAVIESS</t>
  </si>
  <si>
    <t>21059</t>
  </si>
  <si>
    <t>EDMONSON</t>
  </si>
  <si>
    <t>KYEDMONSON</t>
  </si>
  <si>
    <t>21061</t>
  </si>
  <si>
    <t>ELLIOTT</t>
  </si>
  <si>
    <t>KYELLIOTT</t>
  </si>
  <si>
    <t>21063</t>
  </si>
  <si>
    <t>ESTILL</t>
  </si>
  <si>
    <t>KYESTILL</t>
  </si>
  <si>
    <t>21065</t>
  </si>
  <si>
    <t>KYFAYETTE</t>
  </si>
  <si>
    <t>21067</t>
  </si>
  <si>
    <t>FLEMING</t>
  </si>
  <si>
    <t>KYFLEMING</t>
  </si>
  <si>
    <t>21069</t>
  </si>
  <si>
    <t>KYFLOYD</t>
  </si>
  <si>
    <t>21071</t>
  </si>
  <si>
    <t>KYFRANKLIN</t>
  </si>
  <si>
    <t>21073</t>
  </si>
  <si>
    <t>KYFULTON</t>
  </si>
  <si>
    <t>21075</t>
  </si>
  <si>
    <t>KYGALLATIN</t>
  </si>
  <si>
    <t>21077</t>
  </si>
  <si>
    <t>GARRARD</t>
  </si>
  <si>
    <t>KYGARRARD</t>
  </si>
  <si>
    <t>21079</t>
  </si>
  <si>
    <t>KYGRANT</t>
  </si>
  <si>
    <t>21081</t>
  </si>
  <si>
    <t>GRAVES</t>
  </si>
  <si>
    <t>KYGRAVES</t>
  </si>
  <si>
    <t>21083</t>
  </si>
  <si>
    <t>GRAYSON</t>
  </si>
  <si>
    <t>KYGRAYSON</t>
  </si>
  <si>
    <t>21085</t>
  </si>
  <si>
    <t>GREEN</t>
  </si>
  <si>
    <t>KYGREEN</t>
  </si>
  <si>
    <t>21087</t>
  </si>
  <si>
    <t>GREENUP</t>
  </si>
  <si>
    <t>KYGREENUP</t>
  </si>
  <si>
    <t>21089</t>
  </si>
  <si>
    <t>KYHANCOCK</t>
  </si>
  <si>
    <t>21091</t>
  </si>
  <si>
    <t>KYHARDIN</t>
  </si>
  <si>
    <t>21093</t>
  </si>
  <si>
    <t>HARLAN</t>
  </si>
  <si>
    <t>KYHARLAN</t>
  </si>
  <si>
    <t>21095</t>
  </si>
  <si>
    <t>KYHARRISON</t>
  </si>
  <si>
    <t>21097</t>
  </si>
  <si>
    <t>KYHART</t>
  </si>
  <si>
    <t>21099</t>
  </si>
  <si>
    <t>KYHENDERSON</t>
  </si>
  <si>
    <t>21101</t>
  </si>
  <si>
    <t>KYHENRY</t>
  </si>
  <si>
    <t>21103</t>
  </si>
  <si>
    <t>HICKMAN</t>
  </si>
  <si>
    <t>KYHICKMAN</t>
  </si>
  <si>
    <t>21105</t>
  </si>
  <si>
    <t>HOPKINS</t>
  </si>
  <si>
    <t>KYHOPKINS</t>
  </si>
  <si>
    <t>21107</t>
  </si>
  <si>
    <t>KYJACKSON</t>
  </si>
  <si>
    <t>21109</t>
  </si>
  <si>
    <t>KYJEFFERSON</t>
  </si>
  <si>
    <t>21111</t>
  </si>
  <si>
    <t>JESSAMINE</t>
  </si>
  <si>
    <t>KYJESSAMINE</t>
  </si>
  <si>
    <t>21113</t>
  </si>
  <si>
    <t>KYJOHNSON</t>
  </si>
  <si>
    <t>21115</t>
  </si>
  <si>
    <t>KENTON</t>
  </si>
  <si>
    <t>KYKENTON</t>
  </si>
  <si>
    <t>21117</t>
  </si>
  <si>
    <t>KNOTT</t>
  </si>
  <si>
    <t>KYKNOTT</t>
  </si>
  <si>
    <t>21119</t>
  </si>
  <si>
    <t>KYKNOX</t>
  </si>
  <si>
    <t>21121</t>
  </si>
  <si>
    <t>LARUE</t>
  </si>
  <si>
    <t>KYLARUE</t>
  </si>
  <si>
    <t>21123</t>
  </si>
  <si>
    <t>LAUREL</t>
  </si>
  <si>
    <t>KYLAUREL</t>
  </si>
  <si>
    <t>21125</t>
  </si>
  <si>
    <t>KYLAWRENCE</t>
  </si>
  <si>
    <t>21127</t>
  </si>
  <si>
    <t>KYLEE</t>
  </si>
  <si>
    <t>21129</t>
  </si>
  <si>
    <t>LESLIE</t>
  </si>
  <si>
    <t>KYLESLIE</t>
  </si>
  <si>
    <t>21131</t>
  </si>
  <si>
    <t>LETCHER</t>
  </si>
  <si>
    <t>KYLETCHER</t>
  </si>
  <si>
    <t>21133</t>
  </si>
  <si>
    <t>KYLEWIS</t>
  </si>
  <si>
    <t>21135</t>
  </si>
  <si>
    <t>KYLINCOLN</t>
  </si>
  <si>
    <t>21137</t>
  </si>
  <si>
    <t>KYLIVINGSTON</t>
  </si>
  <si>
    <t>21139</t>
  </si>
  <si>
    <t>KYLOGAN</t>
  </si>
  <si>
    <t>21141</t>
  </si>
  <si>
    <t>KYLYON</t>
  </si>
  <si>
    <t>21143</t>
  </si>
  <si>
    <t>KYMADISON</t>
  </si>
  <si>
    <t>21151</t>
  </si>
  <si>
    <t>MAGOFFIN</t>
  </si>
  <si>
    <t>KYMAGOFFIN</t>
  </si>
  <si>
    <t>21153</t>
  </si>
  <si>
    <t>KYMARION</t>
  </si>
  <si>
    <t>21155</t>
  </si>
  <si>
    <t>KYMARSHALL</t>
  </si>
  <si>
    <t>21157</t>
  </si>
  <si>
    <t>KYMARTIN</t>
  </si>
  <si>
    <t>21159</t>
  </si>
  <si>
    <t>KYMASON</t>
  </si>
  <si>
    <t>21161</t>
  </si>
  <si>
    <t>MCCRACKEN</t>
  </si>
  <si>
    <t>KYMCCRACKEN</t>
  </si>
  <si>
    <t>21145</t>
  </si>
  <si>
    <t>MCCREARY</t>
  </si>
  <si>
    <t>KYMCCREARY</t>
  </si>
  <si>
    <t>21147</t>
  </si>
  <si>
    <t>KYMCLEAN</t>
  </si>
  <si>
    <t>21149</t>
  </si>
  <si>
    <t>KYMEADE</t>
  </si>
  <si>
    <t>21163</t>
  </si>
  <si>
    <t>MENIFEE</t>
  </si>
  <si>
    <t>KYMENIFEE</t>
  </si>
  <si>
    <t>21165</t>
  </si>
  <si>
    <t>KYMERCER</t>
  </si>
  <si>
    <t>21167</t>
  </si>
  <si>
    <t>METCALFE</t>
  </si>
  <si>
    <t>KYMETCALFE</t>
  </si>
  <si>
    <t>21169</t>
  </si>
  <si>
    <t>KYMONROE</t>
  </si>
  <si>
    <t>21171</t>
  </si>
  <si>
    <t>KYMONTGOMERY</t>
  </si>
  <si>
    <t>21173</t>
  </si>
  <si>
    <t>KYMORGAN</t>
  </si>
  <si>
    <t>21175</t>
  </si>
  <si>
    <t>MUHLENBERG</t>
  </si>
  <si>
    <t>KYMUHLENBERG</t>
  </si>
  <si>
    <t>21177</t>
  </si>
  <si>
    <t>NELSON</t>
  </si>
  <si>
    <t>KYNELSON</t>
  </si>
  <si>
    <t>21179</t>
  </si>
  <si>
    <t>NICHOLAS</t>
  </si>
  <si>
    <t>KYNICHOLAS</t>
  </si>
  <si>
    <t>21181</t>
  </si>
  <si>
    <t>KYOHIO</t>
  </si>
  <si>
    <t>21183</t>
  </si>
  <si>
    <t>OLDHAM</t>
  </si>
  <si>
    <t>KYOLDHAM</t>
  </si>
  <si>
    <t>21185</t>
  </si>
  <si>
    <t>KYOWEN</t>
  </si>
  <si>
    <t>21187</t>
  </si>
  <si>
    <t>OWSLEY</t>
  </si>
  <si>
    <t>KYOWSLEY</t>
  </si>
  <si>
    <t>21189</t>
  </si>
  <si>
    <t>PENDLETON</t>
  </si>
  <si>
    <t>KYPENDLETON</t>
  </si>
  <si>
    <t>21191</t>
  </si>
  <si>
    <t>KYPERRY</t>
  </si>
  <si>
    <t>21193</t>
  </si>
  <si>
    <t>KYPIKE</t>
  </si>
  <si>
    <t>21195</t>
  </si>
  <si>
    <t>POWELL</t>
  </si>
  <si>
    <t>KYPOWELL</t>
  </si>
  <si>
    <t>21197</t>
  </si>
  <si>
    <t>KYPULASKI</t>
  </si>
  <si>
    <t>21199</t>
  </si>
  <si>
    <t>ROBERTSON</t>
  </si>
  <si>
    <t>KYROBERTSON</t>
  </si>
  <si>
    <t>21201</t>
  </si>
  <si>
    <t>ROCKCASTLE</t>
  </si>
  <si>
    <t>KYROCKCASTLE</t>
  </si>
  <si>
    <t>21203</t>
  </si>
  <si>
    <t>ROWAN</t>
  </si>
  <si>
    <t>KYROWAN</t>
  </si>
  <si>
    <t>21205</t>
  </si>
  <si>
    <t>KYRUSSELL</t>
  </si>
  <si>
    <t>21207</t>
  </si>
  <si>
    <t>KYSCOTT</t>
  </si>
  <si>
    <t>21209</t>
  </si>
  <si>
    <t>KYSHELBY</t>
  </si>
  <si>
    <t>21211</t>
  </si>
  <si>
    <t>SIMPSON</t>
  </si>
  <si>
    <t>KYSIMPSON</t>
  </si>
  <si>
    <t>21213</t>
  </si>
  <si>
    <t>KYSPENCER</t>
  </si>
  <si>
    <t>21215</t>
  </si>
  <si>
    <t>KYTAYLOR</t>
  </si>
  <si>
    <t>21217</t>
  </si>
  <si>
    <t>TODD</t>
  </si>
  <si>
    <t>KYTODD</t>
  </si>
  <si>
    <t>21219</t>
  </si>
  <si>
    <t>TRIGG</t>
  </si>
  <si>
    <t>KYTRIGG</t>
  </si>
  <si>
    <t>21221</t>
  </si>
  <si>
    <t>TRIMBLE</t>
  </si>
  <si>
    <t>KYTRIMBLE</t>
  </si>
  <si>
    <t>21223</t>
  </si>
  <si>
    <t>KYUNION</t>
  </si>
  <si>
    <t>21225</t>
  </si>
  <si>
    <t>KYWARREN</t>
  </si>
  <si>
    <t>21227</t>
  </si>
  <si>
    <t>KYWASHINGTON</t>
  </si>
  <si>
    <t>21229</t>
  </si>
  <si>
    <t>KYWAYNE</t>
  </si>
  <si>
    <t>21231</t>
  </si>
  <si>
    <t>KYWEBSTER</t>
  </si>
  <si>
    <t>21233</t>
  </si>
  <si>
    <t>KYWHITLEY</t>
  </si>
  <si>
    <t>21235</t>
  </si>
  <si>
    <t>WOLFE</t>
  </si>
  <si>
    <t>KYWOLFE</t>
  </si>
  <si>
    <t>21237</t>
  </si>
  <si>
    <t>KYWOODFORD</t>
  </si>
  <si>
    <t>21239</t>
  </si>
  <si>
    <t>ACADIA</t>
  </si>
  <si>
    <t>LAACADIA</t>
  </si>
  <si>
    <t>22001</t>
  </si>
  <si>
    <t>LAALLEN</t>
  </si>
  <si>
    <t>22003</t>
  </si>
  <si>
    <t>ASCENSION</t>
  </si>
  <si>
    <t>LAASCENSION</t>
  </si>
  <si>
    <t>22005</t>
  </si>
  <si>
    <t>ASSUMPTION</t>
  </si>
  <si>
    <t>LAASSUMPTION</t>
  </si>
  <si>
    <t>22007</t>
  </si>
  <si>
    <t>AVOYELLES</t>
  </si>
  <si>
    <t>LAAVOYELLES</t>
  </si>
  <si>
    <t>22009</t>
  </si>
  <si>
    <t>BEAUREGARD</t>
  </si>
  <si>
    <t>LABEAUREGARD</t>
  </si>
  <si>
    <t>22011</t>
  </si>
  <si>
    <t>BIENVILLE</t>
  </si>
  <si>
    <t>LABIENVILLE</t>
  </si>
  <si>
    <t>22013</t>
  </si>
  <si>
    <t>BOSSIER</t>
  </si>
  <si>
    <t>LABOSSIER</t>
  </si>
  <si>
    <t>22015</t>
  </si>
  <si>
    <t>CADDO</t>
  </si>
  <si>
    <t>LACADDO</t>
  </si>
  <si>
    <t>22017</t>
  </si>
  <si>
    <t>CALCASIEU</t>
  </si>
  <si>
    <t>LACALCASIEU</t>
  </si>
  <si>
    <t>22019</t>
  </si>
  <si>
    <t>LACALDWELL</t>
  </si>
  <si>
    <t>22021</t>
  </si>
  <si>
    <t>CAMERON</t>
  </si>
  <si>
    <t>LACAMERON</t>
  </si>
  <si>
    <t>22023</t>
  </si>
  <si>
    <t>CATAHOULA</t>
  </si>
  <si>
    <t>LACATAHOULA</t>
  </si>
  <si>
    <t>22025</t>
  </si>
  <si>
    <t>CLAIBORNE</t>
  </si>
  <si>
    <t>LACLAIBORNE</t>
  </si>
  <si>
    <t>22027</t>
  </si>
  <si>
    <t>CONCORDIA</t>
  </si>
  <si>
    <t>LACONCORDIA</t>
  </si>
  <si>
    <t>22029</t>
  </si>
  <si>
    <t>LADE SOTO</t>
  </si>
  <si>
    <t>22031</t>
  </si>
  <si>
    <t>EAST BATON ROUGE</t>
  </si>
  <si>
    <t>LAEAST BATON ROUGE</t>
  </si>
  <si>
    <t>22033</t>
  </si>
  <si>
    <t>EAST CARROLL</t>
  </si>
  <si>
    <t>LAEAST CARROLL</t>
  </si>
  <si>
    <t>22035</t>
  </si>
  <si>
    <t>EAST FELICIANA</t>
  </si>
  <si>
    <t>LAEAST FELICIANA</t>
  </si>
  <si>
    <t>22037</t>
  </si>
  <si>
    <t>EVANGELINE</t>
  </si>
  <si>
    <t>LAEVANGELINE</t>
  </si>
  <si>
    <t>22039</t>
  </si>
  <si>
    <t>LAFRANKLIN</t>
  </si>
  <si>
    <t>22041</t>
  </si>
  <si>
    <t>LAGRANT</t>
  </si>
  <si>
    <t>22043</t>
  </si>
  <si>
    <t>IBERIA</t>
  </si>
  <si>
    <t>LAIBERIA</t>
  </si>
  <si>
    <t>22045</t>
  </si>
  <si>
    <t>IBERVILLE</t>
  </si>
  <si>
    <t>LAIBERVILLE</t>
  </si>
  <si>
    <t>22047</t>
  </si>
  <si>
    <t>LAJACKSON</t>
  </si>
  <si>
    <t>22049</t>
  </si>
  <si>
    <t>LAJEFFERSON</t>
  </si>
  <si>
    <t>22051</t>
  </si>
  <si>
    <t>JEFFERSON DAVIS</t>
  </si>
  <si>
    <t>LAJEFFERSON DAVIS</t>
  </si>
  <si>
    <t>22053</t>
  </si>
  <si>
    <t>LALA SALLE</t>
  </si>
  <si>
    <t>22059</t>
  </si>
  <si>
    <t>LALAFAYETTE</t>
  </si>
  <si>
    <t>22055</t>
  </si>
  <si>
    <t>LAFOURCHE</t>
  </si>
  <si>
    <t>LALAFOURCHE</t>
  </si>
  <si>
    <t>22057</t>
  </si>
  <si>
    <t>LALINCOLN</t>
  </si>
  <si>
    <t>22061</t>
  </si>
  <si>
    <t>LALIVINGSTON</t>
  </si>
  <si>
    <t>22063</t>
  </si>
  <si>
    <t>LAMADISON</t>
  </si>
  <si>
    <t>22065</t>
  </si>
  <si>
    <t>MOREHOUSE</t>
  </si>
  <si>
    <t>LAMOREHOUSE</t>
  </si>
  <si>
    <t>22067</t>
  </si>
  <si>
    <t>NATCHITOCHES</t>
  </si>
  <si>
    <t>LANATCHITOCHES</t>
  </si>
  <si>
    <t>22069</t>
  </si>
  <si>
    <t>ORLEANS</t>
  </si>
  <si>
    <t>LAORLEANS</t>
  </si>
  <si>
    <t>22071</t>
  </si>
  <si>
    <t>LAOUACHITA</t>
  </si>
  <si>
    <t>22073</t>
  </si>
  <si>
    <t>PLAQUEMINES</t>
  </si>
  <si>
    <t>LAPLAQUEMINES</t>
  </si>
  <si>
    <t>22075</t>
  </si>
  <si>
    <t>POINTE COUPEE</t>
  </si>
  <si>
    <t>LAPOINTE COUPEE</t>
  </si>
  <si>
    <t>22077</t>
  </si>
  <si>
    <t>RAPIDES</t>
  </si>
  <si>
    <t>LARAPIDES</t>
  </si>
  <si>
    <t>22079</t>
  </si>
  <si>
    <t>RED RIVER</t>
  </si>
  <si>
    <t>LARED RIVER</t>
  </si>
  <si>
    <t>22081</t>
  </si>
  <si>
    <t>LARICHLAND</t>
  </si>
  <si>
    <t>22083</t>
  </si>
  <si>
    <t>SABINE</t>
  </si>
  <si>
    <t>LASABINE</t>
  </si>
  <si>
    <t>22085</t>
  </si>
  <si>
    <t>ST. BERNARD</t>
  </si>
  <si>
    <t>LAST. BERNARD</t>
  </si>
  <si>
    <t>22087</t>
  </si>
  <si>
    <t>ST. CHARLES</t>
  </si>
  <si>
    <t>LAST. CHARLES</t>
  </si>
  <si>
    <t>22089</t>
  </si>
  <si>
    <t>ST. HELENA</t>
  </si>
  <si>
    <t>LAST. HELENA</t>
  </si>
  <si>
    <t>22091</t>
  </si>
  <si>
    <t>ST. JAMES</t>
  </si>
  <si>
    <t>LAST. JAMES</t>
  </si>
  <si>
    <t>22093</t>
  </si>
  <si>
    <t>ST. JOHN THE BAPTIST</t>
  </si>
  <si>
    <t>LAST. JOHN THE BAPTIST</t>
  </si>
  <si>
    <t>22095</t>
  </si>
  <si>
    <t>ST. LANDRY</t>
  </si>
  <si>
    <t>LAST. LANDRY</t>
  </si>
  <si>
    <t>22097</t>
  </si>
  <si>
    <t>ST. MARTIN</t>
  </si>
  <si>
    <t>LAST. MARTIN</t>
  </si>
  <si>
    <t>22099</t>
  </si>
  <si>
    <t>ST. MARY</t>
  </si>
  <si>
    <t>LAST. MARY</t>
  </si>
  <si>
    <t>22101</t>
  </si>
  <si>
    <t>ST. TAMMANY</t>
  </si>
  <si>
    <t>LAST. TAMMANY</t>
  </si>
  <si>
    <t>22103</t>
  </si>
  <si>
    <t>TANGIPAHOA</t>
  </si>
  <si>
    <t>LATANGIPAHOA</t>
  </si>
  <si>
    <t>22105</t>
  </si>
  <si>
    <t>TENSAS</t>
  </si>
  <si>
    <t>LATENSAS</t>
  </si>
  <si>
    <t>22107</t>
  </si>
  <si>
    <t>TERREBONNE</t>
  </si>
  <si>
    <t>LATERREBONNE</t>
  </si>
  <si>
    <t>22109</t>
  </si>
  <si>
    <t>LAUNION</t>
  </si>
  <si>
    <t>22111</t>
  </si>
  <si>
    <t>LAVERMILION</t>
  </si>
  <si>
    <t>22113</t>
  </si>
  <si>
    <t>VERNON</t>
  </si>
  <si>
    <t>LAVERNON</t>
  </si>
  <si>
    <t>22115</t>
  </si>
  <si>
    <t>LAWASHINGTON</t>
  </si>
  <si>
    <t>22117</t>
  </si>
  <si>
    <t>LAWEBSTER</t>
  </si>
  <si>
    <t>22119</t>
  </si>
  <si>
    <t>WEST BATON ROUGE</t>
  </si>
  <si>
    <t>LAWEST BATON ROUGE</t>
  </si>
  <si>
    <t>22121</t>
  </si>
  <si>
    <t>WEST CARROLL</t>
  </si>
  <si>
    <t>LAWEST CARROLL</t>
  </si>
  <si>
    <t>22123</t>
  </si>
  <si>
    <t>WEST FELICIANA</t>
  </si>
  <si>
    <t>LAWEST FELICIANA</t>
  </si>
  <si>
    <t>22125</t>
  </si>
  <si>
    <t>WINN</t>
  </si>
  <si>
    <t>LAWINN</t>
  </si>
  <si>
    <t>22127</t>
  </si>
  <si>
    <t>BARNSTABLE</t>
  </si>
  <si>
    <t>MABARNSTABLE</t>
  </si>
  <si>
    <t>25001</t>
  </si>
  <si>
    <t>BERKSHIRE</t>
  </si>
  <si>
    <t>MABERKSHIRE</t>
  </si>
  <si>
    <t>25003</t>
  </si>
  <si>
    <t>BRISTOL</t>
  </si>
  <si>
    <t>MABRISTOL</t>
  </si>
  <si>
    <t>25005</t>
  </si>
  <si>
    <t>DUKES</t>
  </si>
  <si>
    <t>MADUKES</t>
  </si>
  <si>
    <t>25007</t>
  </si>
  <si>
    <t>ESSEX</t>
  </si>
  <si>
    <t>MAESSEX</t>
  </si>
  <si>
    <t>25009</t>
  </si>
  <si>
    <t>MAFRANKLIN</t>
  </si>
  <si>
    <t>25011</t>
  </si>
  <si>
    <t>HAMPDEN</t>
  </si>
  <si>
    <t>MAHAMPDEN</t>
  </si>
  <si>
    <t>25013</t>
  </si>
  <si>
    <t>HAMPSHIRE</t>
  </si>
  <si>
    <t>MAHAMPSHIRE</t>
  </si>
  <si>
    <t>25015</t>
  </si>
  <si>
    <t>MAMIDDLESEX</t>
  </si>
  <si>
    <t>25017</t>
  </si>
  <si>
    <t>NANTUCKET</t>
  </si>
  <si>
    <t>MANANTUCKET</t>
  </si>
  <si>
    <t>25019</t>
  </si>
  <si>
    <t>NORFOLK</t>
  </si>
  <si>
    <t>MANORFOLK</t>
  </si>
  <si>
    <t>25021</t>
  </si>
  <si>
    <t>MAPLYMOUTH</t>
  </si>
  <si>
    <t>25023</t>
  </si>
  <si>
    <t>SUFFOLK</t>
  </si>
  <si>
    <t>MASUFFOLK</t>
  </si>
  <si>
    <t>25025</t>
  </si>
  <si>
    <t>WORCESTER</t>
  </si>
  <si>
    <t>MAWORCESTER</t>
  </si>
  <si>
    <t>25027</t>
  </si>
  <si>
    <t>ALLEGANY</t>
  </si>
  <si>
    <t>MDALLEGANY</t>
  </si>
  <si>
    <t>24001</t>
  </si>
  <si>
    <t>ANNE ARUNDEL</t>
  </si>
  <si>
    <t>MDANNE ARUNDEL</t>
  </si>
  <si>
    <t>24003</t>
  </si>
  <si>
    <t>BALTIMORE</t>
  </si>
  <si>
    <t>MDBALTIMORE</t>
  </si>
  <si>
    <t>24005</t>
  </si>
  <si>
    <t>BALTIMORE CITY</t>
  </si>
  <si>
    <t>MDBALTIMORE CITY</t>
  </si>
  <si>
    <t>24510</t>
  </si>
  <si>
    <t>CALVERT</t>
  </si>
  <si>
    <t>MDCALVERT</t>
  </si>
  <si>
    <t>24009</t>
  </si>
  <si>
    <t>CAROLINE</t>
  </si>
  <si>
    <t>MDCAROLINE</t>
  </si>
  <si>
    <t>24011</t>
  </si>
  <si>
    <t>MDCARROLL</t>
  </si>
  <si>
    <t>24013</t>
  </si>
  <si>
    <t>CECIL</t>
  </si>
  <si>
    <t>MDCECIL</t>
  </si>
  <si>
    <t>24015</t>
  </si>
  <si>
    <t>CHARLES</t>
  </si>
  <si>
    <t>MDCHARLES</t>
  </si>
  <si>
    <t>24017</t>
  </si>
  <si>
    <t>DORCHESTER</t>
  </si>
  <si>
    <t>MDDORCHESTER</t>
  </si>
  <si>
    <t>24019</t>
  </si>
  <si>
    <t>FREDERICK</t>
  </si>
  <si>
    <t>MDFREDERICK</t>
  </si>
  <si>
    <t>24021</t>
  </si>
  <si>
    <t>GARRETT</t>
  </si>
  <si>
    <t>MDGARRETT</t>
  </si>
  <si>
    <t>24023</t>
  </si>
  <si>
    <t>HARFORD</t>
  </si>
  <si>
    <t>MDHARFORD</t>
  </si>
  <si>
    <t>24025</t>
  </si>
  <si>
    <t>MDHOWARD</t>
  </si>
  <si>
    <t>24027</t>
  </si>
  <si>
    <t>MDKENT</t>
  </si>
  <si>
    <t>24029</t>
  </si>
  <si>
    <t>MDMONTGOMERY</t>
  </si>
  <si>
    <t>24031</t>
  </si>
  <si>
    <t>PRINCE GEORGE'S</t>
  </si>
  <si>
    <t>MDPRINCE GEORGE'S</t>
  </si>
  <si>
    <t>24033</t>
  </si>
  <si>
    <t>QUEEN ANNE'S</t>
  </si>
  <si>
    <t>MDQUEEN ANNE'S</t>
  </si>
  <si>
    <t>24035</t>
  </si>
  <si>
    <t>SOMERSET</t>
  </si>
  <si>
    <t>MDSOMERSET</t>
  </si>
  <si>
    <t>24039</t>
  </si>
  <si>
    <t>ST. MARY'S</t>
  </si>
  <si>
    <t>MDST. MARY'S</t>
  </si>
  <si>
    <t>24037</t>
  </si>
  <si>
    <t>MDTALBOT</t>
  </si>
  <si>
    <t>24041</t>
  </si>
  <si>
    <t>MDWASHINGTON</t>
  </si>
  <si>
    <t>24043</t>
  </si>
  <si>
    <t>WICOMICO</t>
  </si>
  <si>
    <t>MDWICOMICO</t>
  </si>
  <si>
    <t>24045</t>
  </si>
  <si>
    <t>MDWORCESTER</t>
  </si>
  <si>
    <t>24047</t>
  </si>
  <si>
    <t>ANDROSCOGGIN</t>
  </si>
  <si>
    <t>MEANDROSCOGGIN</t>
  </si>
  <si>
    <t>23001</t>
  </si>
  <si>
    <t>AROOSTOOK</t>
  </si>
  <si>
    <t>MEAROOSTOOK</t>
  </si>
  <si>
    <t>23003</t>
  </si>
  <si>
    <t>MECUMBERLAND</t>
  </si>
  <si>
    <t>23005</t>
  </si>
  <si>
    <t>MEFRANKLIN</t>
  </si>
  <si>
    <t>23007</t>
  </si>
  <si>
    <t>MEHANCOCK</t>
  </si>
  <si>
    <t>23009</t>
  </si>
  <si>
    <t>KENNEBEC</t>
  </si>
  <si>
    <t>MEKENNEBEC</t>
  </si>
  <si>
    <t>23011</t>
  </si>
  <si>
    <t>MEKNOX</t>
  </si>
  <si>
    <t>23013</t>
  </si>
  <si>
    <t>MELINCOLN</t>
  </si>
  <si>
    <t>23015</t>
  </si>
  <si>
    <t>OXFORD</t>
  </si>
  <si>
    <t>MEOXFORD</t>
  </si>
  <si>
    <t>23017</t>
  </si>
  <si>
    <t>PENOBSCOT</t>
  </si>
  <si>
    <t>MEPENOBSCOT</t>
  </si>
  <si>
    <t>23019</t>
  </si>
  <si>
    <t>PISCATAQUIS</t>
  </si>
  <si>
    <t>MEPISCATAQUIS</t>
  </si>
  <si>
    <t>23021</t>
  </si>
  <si>
    <t>SAGADAHOC</t>
  </si>
  <si>
    <t>MESAGADAHOC</t>
  </si>
  <si>
    <t>23023</t>
  </si>
  <si>
    <t>MESOMERSET</t>
  </si>
  <si>
    <t>23025</t>
  </si>
  <si>
    <t>WALDO</t>
  </si>
  <si>
    <t>MEWALDO</t>
  </si>
  <si>
    <t>23027</t>
  </si>
  <si>
    <t>MEWASHINGTON</t>
  </si>
  <si>
    <t>23029</t>
  </si>
  <si>
    <t>YORK</t>
  </si>
  <si>
    <t>MEYORK</t>
  </si>
  <si>
    <t>23031</t>
  </si>
  <si>
    <t>ALCONA</t>
  </si>
  <si>
    <t>MIALCONA</t>
  </si>
  <si>
    <t>26001</t>
  </si>
  <si>
    <t>ALGER</t>
  </si>
  <si>
    <t>MIALGER</t>
  </si>
  <si>
    <t>26003</t>
  </si>
  <si>
    <t>ALLEGAN</t>
  </si>
  <si>
    <t>MIALLEGAN</t>
  </si>
  <si>
    <t>26005</t>
  </si>
  <si>
    <t>ALPENA</t>
  </si>
  <si>
    <t>MIALPENA</t>
  </si>
  <si>
    <t>26007</t>
  </si>
  <si>
    <t>ANTRIM</t>
  </si>
  <si>
    <t>MIANTRIM</t>
  </si>
  <si>
    <t>26009</t>
  </si>
  <si>
    <t>ARENAC</t>
  </si>
  <si>
    <t>MIARENAC</t>
  </si>
  <si>
    <t>26011</t>
  </si>
  <si>
    <t>BARAGA</t>
  </si>
  <si>
    <t>MIBARAGA</t>
  </si>
  <si>
    <t>26013</t>
  </si>
  <si>
    <t>BARRY</t>
  </si>
  <si>
    <t>MIBARRY</t>
  </si>
  <si>
    <t>26015</t>
  </si>
  <si>
    <t>MIBAY</t>
  </si>
  <si>
    <t>26017</t>
  </si>
  <si>
    <t>BENZIE</t>
  </si>
  <si>
    <t>MIBENZIE</t>
  </si>
  <si>
    <t>26019</t>
  </si>
  <si>
    <t>MIBERRIEN</t>
  </si>
  <si>
    <t>26021</t>
  </si>
  <si>
    <t>BRANCH</t>
  </si>
  <si>
    <t>MIBRANCH</t>
  </si>
  <si>
    <t>26023</t>
  </si>
  <si>
    <t>MICALHOUN</t>
  </si>
  <si>
    <t>26025</t>
  </si>
  <si>
    <t>MICASS</t>
  </si>
  <si>
    <t>26027</t>
  </si>
  <si>
    <t>CHARLEVOIX</t>
  </si>
  <si>
    <t>MICHARLEVOIX</t>
  </si>
  <si>
    <t>26029</t>
  </si>
  <si>
    <t>CHEBOYGAN</t>
  </si>
  <si>
    <t>MICHEBOYGAN</t>
  </si>
  <si>
    <t>26031</t>
  </si>
  <si>
    <t>CHIPPEWA</t>
  </si>
  <si>
    <t>MICHIPPEWA</t>
  </si>
  <si>
    <t>26033</t>
  </si>
  <si>
    <t>CLARE</t>
  </si>
  <si>
    <t>MICLARE</t>
  </si>
  <si>
    <t>26035</t>
  </si>
  <si>
    <t>MICLINTON</t>
  </si>
  <si>
    <t>26037</t>
  </si>
  <si>
    <t>MICRAWFORD</t>
  </si>
  <si>
    <t>26039</t>
  </si>
  <si>
    <t>MIDELTA</t>
  </si>
  <si>
    <t>26041</t>
  </si>
  <si>
    <t>MIDICKINSON</t>
  </si>
  <si>
    <t>26043</t>
  </si>
  <si>
    <t>EATON</t>
  </si>
  <si>
    <t>MIEATON</t>
  </si>
  <si>
    <t>26045</t>
  </si>
  <si>
    <t>MIEMMET</t>
  </si>
  <si>
    <t>26047</t>
  </si>
  <si>
    <t>GENESEE</t>
  </si>
  <si>
    <t>MIGENESEE</t>
  </si>
  <si>
    <t>26049</t>
  </si>
  <si>
    <t>GLADWIN</t>
  </si>
  <si>
    <t>MIGLADWIN</t>
  </si>
  <si>
    <t>26051</t>
  </si>
  <si>
    <t>GOGEBIC</t>
  </si>
  <si>
    <t>MIGOGEBIC</t>
  </si>
  <si>
    <t>26053</t>
  </si>
  <si>
    <t>GRAND TRAVERSE</t>
  </si>
  <si>
    <t>MIGRAND TRAVERSE</t>
  </si>
  <si>
    <t>26055</t>
  </si>
  <si>
    <t>GRATIOT</t>
  </si>
  <si>
    <t>MIGRATIOT</t>
  </si>
  <si>
    <t>26057</t>
  </si>
  <si>
    <t>HILLSDALE</t>
  </si>
  <si>
    <t>MIHILLSDALE</t>
  </si>
  <si>
    <t>26059</t>
  </si>
  <si>
    <t>HOUGHTON</t>
  </si>
  <si>
    <t>MIHOUGHTON</t>
  </si>
  <si>
    <t>26061</t>
  </si>
  <si>
    <t>HURON</t>
  </si>
  <si>
    <t>MIHURON</t>
  </si>
  <si>
    <t>26063</t>
  </si>
  <si>
    <t>INGHAM</t>
  </si>
  <si>
    <t>MIINGHAM</t>
  </si>
  <si>
    <t>26065</t>
  </si>
  <si>
    <t>IONIA</t>
  </si>
  <si>
    <t>MIIONIA</t>
  </si>
  <si>
    <t>26067</t>
  </si>
  <si>
    <t>IOSCO</t>
  </si>
  <si>
    <t>MIIOSCO</t>
  </si>
  <si>
    <t>26069</t>
  </si>
  <si>
    <t>IRON</t>
  </si>
  <si>
    <t>MIIRON</t>
  </si>
  <si>
    <t>26071</t>
  </si>
  <si>
    <t>ISABELLA</t>
  </si>
  <si>
    <t>MIISABELLA</t>
  </si>
  <si>
    <t>26073</t>
  </si>
  <si>
    <t>MIJACKSON</t>
  </si>
  <si>
    <t>26075</t>
  </si>
  <si>
    <t>KALAMAZOO</t>
  </si>
  <si>
    <t>MIKALAMAZOO</t>
  </si>
  <si>
    <t>26077</t>
  </si>
  <si>
    <t>KALKASKA</t>
  </si>
  <si>
    <t>MIKALKASKA</t>
  </si>
  <si>
    <t>26079</t>
  </si>
  <si>
    <t>MIKENT</t>
  </si>
  <si>
    <t>26081</t>
  </si>
  <si>
    <t>KEWEENAW</t>
  </si>
  <si>
    <t>MIKEWEENAW</t>
  </si>
  <si>
    <t>26083</t>
  </si>
  <si>
    <t>MILAKE</t>
  </si>
  <si>
    <t>26085</t>
  </si>
  <si>
    <t>LAPEER</t>
  </si>
  <si>
    <t>MILAPEER</t>
  </si>
  <si>
    <t>26087</t>
  </si>
  <si>
    <t>LEELANAU</t>
  </si>
  <si>
    <t>MILEELANAU</t>
  </si>
  <si>
    <t>26089</t>
  </si>
  <si>
    <t>LENAWEE</t>
  </si>
  <si>
    <t>MILENAWEE</t>
  </si>
  <si>
    <t>26091</t>
  </si>
  <si>
    <t>MILIVINGSTON</t>
  </si>
  <si>
    <t>26093</t>
  </si>
  <si>
    <t>LUCE</t>
  </si>
  <si>
    <t>MILUCE</t>
  </si>
  <si>
    <t>26095</t>
  </si>
  <si>
    <t>MACKINAC</t>
  </si>
  <si>
    <t>MIMACKINAC</t>
  </si>
  <si>
    <t>26097</t>
  </si>
  <si>
    <t>MACOMB</t>
  </si>
  <si>
    <t>MIMACOMB</t>
  </si>
  <si>
    <t>26099</t>
  </si>
  <si>
    <t>MANISTEE</t>
  </si>
  <si>
    <t>MIMANISTEE</t>
  </si>
  <si>
    <t>26101</t>
  </si>
  <si>
    <t>MARQUETTE</t>
  </si>
  <si>
    <t>MIMARQUETTE</t>
  </si>
  <si>
    <t>26103</t>
  </si>
  <si>
    <t>MIMASON</t>
  </si>
  <si>
    <t>26105</t>
  </si>
  <si>
    <t>MECOSTA</t>
  </si>
  <si>
    <t>MIMECOSTA</t>
  </si>
  <si>
    <t>26107</t>
  </si>
  <si>
    <t>MENOMINEE</t>
  </si>
  <si>
    <t>MIMENOMINEE</t>
  </si>
  <si>
    <t>26109</t>
  </si>
  <si>
    <t>MIDLAND</t>
  </si>
  <si>
    <t>MIMIDLAND</t>
  </si>
  <si>
    <t>26111</t>
  </si>
  <si>
    <t>MISSAUKEE</t>
  </si>
  <si>
    <t>MIMISSAUKEE</t>
  </si>
  <si>
    <t>26113</t>
  </si>
  <si>
    <t>MIMONROE</t>
  </si>
  <si>
    <t>26115</t>
  </si>
  <si>
    <t>MONTCALM</t>
  </si>
  <si>
    <t>MIMONTCALM</t>
  </si>
  <si>
    <t>26117</t>
  </si>
  <si>
    <t>MONTMORENCY</t>
  </si>
  <si>
    <t>MIMONTMORENCY</t>
  </si>
  <si>
    <t>26119</t>
  </si>
  <si>
    <t>MUSKEGON</t>
  </si>
  <si>
    <t>MIMUSKEGON</t>
  </si>
  <si>
    <t>26121</t>
  </si>
  <si>
    <t>NEWAYGO</t>
  </si>
  <si>
    <t>MINEWAYGO</t>
  </si>
  <si>
    <t>26123</t>
  </si>
  <si>
    <t>OAKLAND</t>
  </si>
  <si>
    <t>MIOAKLAND</t>
  </si>
  <si>
    <t>26125</t>
  </si>
  <si>
    <t>OCEANA</t>
  </si>
  <si>
    <t>MIOCEANA</t>
  </si>
  <si>
    <t>26127</t>
  </si>
  <si>
    <t>OGEMAW</t>
  </si>
  <si>
    <t>MIOGEMAW</t>
  </si>
  <si>
    <t>26129</t>
  </si>
  <si>
    <t>ONTONAGON</t>
  </si>
  <si>
    <t>MIONTONAGON</t>
  </si>
  <si>
    <t>26131</t>
  </si>
  <si>
    <t>MIOSCEOLA</t>
  </si>
  <si>
    <t>26133</t>
  </si>
  <si>
    <t>OSCODA</t>
  </si>
  <si>
    <t>MIOSCODA</t>
  </si>
  <si>
    <t>26135</t>
  </si>
  <si>
    <t>OTSEGO</t>
  </si>
  <si>
    <t>MIOTSEGO</t>
  </si>
  <si>
    <t>26137</t>
  </si>
  <si>
    <t>MIOTTAWA</t>
  </si>
  <si>
    <t>26139</t>
  </si>
  <si>
    <t>PRESQUE ISLE</t>
  </si>
  <si>
    <t>MIPRESQUE ISLE</t>
  </si>
  <si>
    <t>26141</t>
  </si>
  <si>
    <t>ROSCOMMON</t>
  </si>
  <si>
    <t>MIROSCOMMON</t>
  </si>
  <si>
    <t>26143</t>
  </si>
  <si>
    <t>SAGINAW</t>
  </si>
  <si>
    <t>MISAGINAW</t>
  </si>
  <si>
    <t>26145</t>
  </si>
  <si>
    <t>SANILAC</t>
  </si>
  <si>
    <t>MISANILAC</t>
  </si>
  <si>
    <t>26151</t>
  </si>
  <si>
    <t>SCHOOLCRAFT</t>
  </si>
  <si>
    <t>MISCHOOLCRAFT</t>
  </si>
  <si>
    <t>26153</t>
  </si>
  <si>
    <t>SHIAWASSEE</t>
  </si>
  <si>
    <t>MISHIAWASSEE</t>
  </si>
  <si>
    <t>26155</t>
  </si>
  <si>
    <t>MIST. CLAIR</t>
  </si>
  <si>
    <t>26147</t>
  </si>
  <si>
    <t>MIST. JOSEPH</t>
  </si>
  <si>
    <t>26149</t>
  </si>
  <si>
    <t>TUSCOLA</t>
  </si>
  <si>
    <t>MITUSCOLA</t>
  </si>
  <si>
    <t>26157</t>
  </si>
  <si>
    <t>MIVAN BUREN</t>
  </si>
  <si>
    <t>26159</t>
  </si>
  <si>
    <t>WASHTENAW</t>
  </si>
  <si>
    <t>MIWASHTENAW</t>
  </si>
  <si>
    <t>26161</t>
  </si>
  <si>
    <t>MIWAYNE</t>
  </si>
  <si>
    <t>26163</t>
  </si>
  <si>
    <t>WEXFORD</t>
  </si>
  <si>
    <t>MIWEXFORD</t>
  </si>
  <si>
    <t>26165</t>
  </si>
  <si>
    <t>AITKIN</t>
  </si>
  <si>
    <t>MNAITKIN</t>
  </si>
  <si>
    <t>27001</t>
  </si>
  <si>
    <t>ANOKA</t>
  </si>
  <si>
    <t>MNANOKA</t>
  </si>
  <si>
    <t>27003</t>
  </si>
  <si>
    <t>BECKER</t>
  </si>
  <si>
    <t>MNBECKER</t>
  </si>
  <si>
    <t>27005</t>
  </si>
  <si>
    <t>BELTRAMI</t>
  </si>
  <si>
    <t>MNBELTRAMI</t>
  </si>
  <si>
    <t>27007</t>
  </si>
  <si>
    <t>MNBENTON</t>
  </si>
  <si>
    <t>27009</t>
  </si>
  <si>
    <t>BIG STONE</t>
  </si>
  <si>
    <t>MNBIG STONE</t>
  </si>
  <si>
    <t>27011</t>
  </si>
  <si>
    <t>BLUE EARTH</t>
  </si>
  <si>
    <t>MNBLUE EARTH</t>
  </si>
  <si>
    <t>27013</t>
  </si>
  <si>
    <t>MNBROWN</t>
  </si>
  <si>
    <t>27015</t>
  </si>
  <si>
    <t>CARLTON</t>
  </si>
  <si>
    <t>MNCARLTON</t>
  </si>
  <si>
    <t>27017</t>
  </si>
  <si>
    <t>CARVER</t>
  </si>
  <si>
    <t>MNCARVER</t>
  </si>
  <si>
    <t>27019</t>
  </si>
  <si>
    <t>MNCASS</t>
  </si>
  <si>
    <t>27021</t>
  </si>
  <si>
    <t>MNCHIPPEWA</t>
  </si>
  <si>
    <t>27023</t>
  </si>
  <si>
    <t>CHISAGO</t>
  </si>
  <si>
    <t>MNCHISAGO</t>
  </si>
  <si>
    <t>27025</t>
  </si>
  <si>
    <t>MNCLAY</t>
  </si>
  <si>
    <t>27027</t>
  </si>
  <si>
    <t>MNCLEARWATER</t>
  </si>
  <si>
    <t>27029</t>
  </si>
  <si>
    <t>MNCOOK</t>
  </si>
  <si>
    <t>27031</t>
  </si>
  <si>
    <t>COTTONWOOD</t>
  </si>
  <si>
    <t>MNCOTTONWOOD</t>
  </si>
  <si>
    <t>27033</t>
  </si>
  <si>
    <t>CROW WING</t>
  </si>
  <si>
    <t>MNCROW WING</t>
  </si>
  <si>
    <t>27035</t>
  </si>
  <si>
    <t>DAKOTA</t>
  </si>
  <si>
    <t>MNDAKOTA</t>
  </si>
  <si>
    <t>27037</t>
  </si>
  <si>
    <t>MNDODGE</t>
  </si>
  <si>
    <t>27039</t>
  </si>
  <si>
    <t>MNDOUGLAS</t>
  </si>
  <si>
    <t>27041</t>
  </si>
  <si>
    <t>FARIBAULT</t>
  </si>
  <si>
    <t>MNFARIBAULT</t>
  </si>
  <si>
    <t>27043</t>
  </si>
  <si>
    <t>FILLMORE</t>
  </si>
  <si>
    <t>MNFILLMORE</t>
  </si>
  <si>
    <t>27045</t>
  </si>
  <si>
    <t>FREEBORN</t>
  </si>
  <si>
    <t>MNFREEBORN</t>
  </si>
  <si>
    <t>27047</t>
  </si>
  <si>
    <t>GOODHUE</t>
  </si>
  <si>
    <t>MNGOODHUE</t>
  </si>
  <si>
    <t>27049</t>
  </si>
  <si>
    <t>MNGRANT</t>
  </si>
  <si>
    <t>27051</t>
  </si>
  <si>
    <t>HENNEPIN</t>
  </si>
  <si>
    <t>MNHENNEPIN</t>
  </si>
  <si>
    <t>27053</t>
  </si>
  <si>
    <t>MNHOUSTON</t>
  </si>
  <si>
    <t>27055</t>
  </si>
  <si>
    <t>HUBBARD</t>
  </si>
  <si>
    <t>MNHUBBARD</t>
  </si>
  <si>
    <t>27057</t>
  </si>
  <si>
    <t>ISANTI</t>
  </si>
  <si>
    <t>MNISANTI</t>
  </si>
  <si>
    <t>27059</t>
  </si>
  <si>
    <t>ITASCA</t>
  </si>
  <si>
    <t>MNITASCA</t>
  </si>
  <si>
    <t>27061</t>
  </si>
  <si>
    <t>MNJACKSON</t>
  </si>
  <si>
    <t>27063</t>
  </si>
  <si>
    <t>KANABEC</t>
  </si>
  <si>
    <t>MNKANABEC</t>
  </si>
  <si>
    <t>27065</t>
  </si>
  <si>
    <t>KANDIYOHI</t>
  </si>
  <si>
    <t>MNKANDIYOHI</t>
  </si>
  <si>
    <t>27067</t>
  </si>
  <si>
    <t>KITTSON</t>
  </si>
  <si>
    <t>MNKITTSON</t>
  </si>
  <si>
    <t>27069</t>
  </si>
  <si>
    <t>KOOCHICHING</t>
  </si>
  <si>
    <t>MNKOOCHICHING</t>
  </si>
  <si>
    <t>27071</t>
  </si>
  <si>
    <t>LAC QUI PARLE</t>
  </si>
  <si>
    <t>MNLAC QUI PARLE</t>
  </si>
  <si>
    <t>27073</t>
  </si>
  <si>
    <t>MNLAKE</t>
  </si>
  <si>
    <t>27075</t>
  </si>
  <si>
    <t>LAKE OF THE WOODS</t>
  </si>
  <si>
    <t>MNLAKE OF THE WOODS</t>
  </si>
  <si>
    <t>27077</t>
  </si>
  <si>
    <t>LE SUEUR</t>
  </si>
  <si>
    <t>MNLE SUEUR</t>
  </si>
  <si>
    <t>27079</t>
  </si>
  <si>
    <t>MNLINCOLN</t>
  </si>
  <si>
    <t>27081</t>
  </si>
  <si>
    <t>MNLYON</t>
  </si>
  <si>
    <t>27083</t>
  </si>
  <si>
    <t>MAHNOMEN</t>
  </si>
  <si>
    <t>MNMAHNOMEN</t>
  </si>
  <si>
    <t>27087</t>
  </si>
  <si>
    <t>MNMARSHALL</t>
  </si>
  <si>
    <t>27089</t>
  </si>
  <si>
    <t>MNMARTIN</t>
  </si>
  <si>
    <t>27091</t>
  </si>
  <si>
    <t>MCLEOD</t>
  </si>
  <si>
    <t>MNMCLEOD</t>
  </si>
  <si>
    <t>27085</t>
  </si>
  <si>
    <t>MEEKER</t>
  </si>
  <si>
    <t>MNMEEKER</t>
  </si>
  <si>
    <t>27093</t>
  </si>
  <si>
    <t>MILLE LACS</t>
  </si>
  <si>
    <t>MNMILLE LACS</t>
  </si>
  <si>
    <t>27095</t>
  </si>
  <si>
    <t>MORRISON</t>
  </si>
  <si>
    <t>MNMORRISON</t>
  </si>
  <si>
    <t>27097</t>
  </si>
  <si>
    <t>MOWER</t>
  </si>
  <si>
    <t>MNMOWER</t>
  </si>
  <si>
    <t>27099</t>
  </si>
  <si>
    <t>MNMURRAY</t>
  </si>
  <si>
    <t>27101</t>
  </si>
  <si>
    <t>NICOLLET</t>
  </si>
  <si>
    <t>MNNICOLLET</t>
  </si>
  <si>
    <t>27103</t>
  </si>
  <si>
    <t>NOBLES</t>
  </si>
  <si>
    <t>MNNOBLES</t>
  </si>
  <si>
    <t>27105</t>
  </si>
  <si>
    <t>MNNORMAN</t>
  </si>
  <si>
    <t>27107</t>
  </si>
  <si>
    <t>OLMSTED</t>
  </si>
  <si>
    <t>MNOLMSTED</t>
  </si>
  <si>
    <t>27109</t>
  </si>
  <si>
    <t>OTTER TAIL</t>
  </si>
  <si>
    <t>MNOTTER TAIL</t>
  </si>
  <si>
    <t>27111</t>
  </si>
  <si>
    <t>PENNINGTON</t>
  </si>
  <si>
    <t>MNPENNINGTON</t>
  </si>
  <si>
    <t>27113</t>
  </si>
  <si>
    <t>PINE</t>
  </si>
  <si>
    <t>MNPINE</t>
  </si>
  <si>
    <t>27115</t>
  </si>
  <si>
    <t>PIPESTONE</t>
  </si>
  <si>
    <t>MNPIPESTONE</t>
  </si>
  <si>
    <t>27117</t>
  </si>
  <si>
    <t>MNPOLK</t>
  </si>
  <si>
    <t>27119</t>
  </si>
  <si>
    <t>MNPOPE</t>
  </si>
  <si>
    <t>27121</t>
  </si>
  <si>
    <t>RAMSEY</t>
  </si>
  <si>
    <t>MNRAMSEY</t>
  </si>
  <si>
    <t>27123</t>
  </si>
  <si>
    <t>RED LAKE</t>
  </si>
  <si>
    <t>MNRED LAKE</t>
  </si>
  <si>
    <t>27125</t>
  </si>
  <si>
    <t>REDWOOD</t>
  </si>
  <si>
    <t>MNREDWOOD</t>
  </si>
  <si>
    <t>27127</t>
  </si>
  <si>
    <t>RENVILLE</t>
  </si>
  <si>
    <t>MNRENVILLE</t>
  </si>
  <si>
    <t>27129</t>
  </si>
  <si>
    <t>MNRICE</t>
  </si>
  <si>
    <t>27131</t>
  </si>
  <si>
    <t>ROCK</t>
  </si>
  <si>
    <t>MNROCK</t>
  </si>
  <si>
    <t>27133</t>
  </si>
  <si>
    <t>ROSEAU</t>
  </si>
  <si>
    <t>MNROSEAU</t>
  </si>
  <si>
    <t>27135</t>
  </si>
  <si>
    <t>MNSCOTT</t>
  </si>
  <si>
    <t>27139</t>
  </si>
  <si>
    <t>SHERBURNE</t>
  </si>
  <si>
    <t>MNSHERBURNE</t>
  </si>
  <si>
    <t>27141</t>
  </si>
  <si>
    <t>SIBLEY</t>
  </si>
  <si>
    <t>MNSIBLEY</t>
  </si>
  <si>
    <t>27143</t>
  </si>
  <si>
    <t>ST. LOUIS</t>
  </si>
  <si>
    <t>MNST. LOUIS</t>
  </si>
  <si>
    <t>27137</t>
  </si>
  <si>
    <t>STEARNS</t>
  </si>
  <si>
    <t>MNSTEARNS</t>
  </si>
  <si>
    <t>27145</t>
  </si>
  <si>
    <t>STEELE</t>
  </si>
  <si>
    <t>MNSTEELE</t>
  </si>
  <si>
    <t>27147</t>
  </si>
  <si>
    <t>MNSTEVENS</t>
  </si>
  <si>
    <t>27149</t>
  </si>
  <si>
    <t>SWIFT</t>
  </si>
  <si>
    <t>MNSWIFT</t>
  </si>
  <si>
    <t>27151</t>
  </si>
  <si>
    <t>MNTODD</t>
  </si>
  <si>
    <t>27153</t>
  </si>
  <si>
    <t>TRAVERSE</t>
  </si>
  <si>
    <t>MNTRAVERSE</t>
  </si>
  <si>
    <t>27155</t>
  </si>
  <si>
    <t>WABASHA</t>
  </si>
  <si>
    <t>MNWABASHA</t>
  </si>
  <si>
    <t>27157</t>
  </si>
  <si>
    <t>WADENA</t>
  </si>
  <si>
    <t>MNWADENA</t>
  </si>
  <si>
    <t>27159</t>
  </si>
  <si>
    <t>WASECA</t>
  </si>
  <si>
    <t>MNWASECA</t>
  </si>
  <si>
    <t>27161</t>
  </si>
  <si>
    <t>MNWASHINGTON</t>
  </si>
  <si>
    <t>27163</t>
  </si>
  <si>
    <t>WATONWAN</t>
  </si>
  <si>
    <t>MNWATONWAN</t>
  </si>
  <si>
    <t>27165</t>
  </si>
  <si>
    <t>WILKIN</t>
  </si>
  <si>
    <t>MNWILKIN</t>
  </si>
  <si>
    <t>27167</t>
  </si>
  <si>
    <t>WINONA</t>
  </si>
  <si>
    <t>MNWINONA</t>
  </si>
  <si>
    <t>27169</t>
  </si>
  <si>
    <t>MNWRIGHT</t>
  </si>
  <si>
    <t>27171</t>
  </si>
  <si>
    <t>YELLOW MEDICINE</t>
  </si>
  <si>
    <t>MNYELLOW MEDICINE</t>
  </si>
  <si>
    <t>27173</t>
  </si>
  <si>
    <t>MOADAIR</t>
  </si>
  <si>
    <t>29001</t>
  </si>
  <si>
    <t>ANDREW</t>
  </si>
  <si>
    <t>MOANDREW</t>
  </si>
  <si>
    <t>29003</t>
  </si>
  <si>
    <t>MOATCHISON</t>
  </si>
  <si>
    <t>29005</t>
  </si>
  <si>
    <t>AUDRAIN</t>
  </si>
  <si>
    <t>MOAUDRAIN</t>
  </si>
  <si>
    <t>29007</t>
  </si>
  <si>
    <t>MOBARRY</t>
  </si>
  <si>
    <t>29009</t>
  </si>
  <si>
    <t>MOBARTON</t>
  </si>
  <si>
    <t>29011</t>
  </si>
  <si>
    <t>BATES</t>
  </si>
  <si>
    <t>MOBATES</t>
  </si>
  <si>
    <t>29013</t>
  </si>
  <si>
    <t>MOBENTON</t>
  </si>
  <si>
    <t>29015</t>
  </si>
  <si>
    <t>BOLLINGER</t>
  </si>
  <si>
    <t>MOBOLLINGER</t>
  </si>
  <si>
    <t>29017</t>
  </si>
  <si>
    <t>MOBOONE</t>
  </si>
  <si>
    <t>29019</t>
  </si>
  <si>
    <t>MOBUCHANAN</t>
  </si>
  <si>
    <t>29021</t>
  </si>
  <si>
    <t>MOBUTLER</t>
  </si>
  <si>
    <t>29023</t>
  </si>
  <si>
    <t>MOCALDWELL</t>
  </si>
  <si>
    <t>29025</t>
  </si>
  <si>
    <t>CALLAWAY</t>
  </si>
  <si>
    <t>MOCALLAWAY</t>
  </si>
  <si>
    <t>29027</t>
  </si>
  <si>
    <t>MOCAMDEN</t>
  </si>
  <si>
    <t>29029</t>
  </si>
  <si>
    <t>CAPE GIRARDEAU</t>
  </si>
  <si>
    <t>MOCAPE GIRARDEAU</t>
  </si>
  <si>
    <t>29031</t>
  </si>
  <si>
    <t>MOCARROLL</t>
  </si>
  <si>
    <t>29033</t>
  </si>
  <si>
    <t>MOCARTER</t>
  </si>
  <si>
    <t>29035</t>
  </si>
  <si>
    <t>MOCASS</t>
  </si>
  <si>
    <t>29037</t>
  </si>
  <si>
    <t>MOCEDAR</t>
  </si>
  <si>
    <t>29039</t>
  </si>
  <si>
    <t>CHARITON</t>
  </si>
  <si>
    <t>MOCHARITON</t>
  </si>
  <si>
    <t>29041</t>
  </si>
  <si>
    <t>MOCHRISTIAN</t>
  </si>
  <si>
    <t>29043</t>
  </si>
  <si>
    <t>MOCLARK</t>
  </si>
  <si>
    <t>29045</t>
  </si>
  <si>
    <t>MOCLAY</t>
  </si>
  <si>
    <t>29047</t>
  </si>
  <si>
    <t>MOCLINTON</t>
  </si>
  <si>
    <t>29049</t>
  </si>
  <si>
    <t>COLE</t>
  </si>
  <si>
    <t>MOCOLE</t>
  </si>
  <si>
    <t>29051</t>
  </si>
  <si>
    <t>COOPER</t>
  </si>
  <si>
    <t>MOCOOPER</t>
  </si>
  <si>
    <t>29053</t>
  </si>
  <si>
    <t>MOCRAWFORD</t>
  </si>
  <si>
    <t>29055</t>
  </si>
  <si>
    <t>MODADE</t>
  </si>
  <si>
    <t>29057</t>
  </si>
  <si>
    <t>MODALLAS</t>
  </si>
  <si>
    <t>29059</t>
  </si>
  <si>
    <t>MODAVIESS</t>
  </si>
  <si>
    <t>29061</t>
  </si>
  <si>
    <t>MODE KALB</t>
  </si>
  <si>
    <t>29063</t>
  </si>
  <si>
    <t>DENT</t>
  </si>
  <si>
    <t>MODENT</t>
  </si>
  <si>
    <t>29065</t>
  </si>
  <si>
    <t>MODOUGLAS</t>
  </si>
  <si>
    <t>29067</t>
  </si>
  <si>
    <t>DUNKLIN</t>
  </si>
  <si>
    <t>MODUNKLIN</t>
  </si>
  <si>
    <t>29069</t>
  </si>
  <si>
    <t>MOFRANKLIN</t>
  </si>
  <si>
    <t>29071</t>
  </si>
  <si>
    <t>GASCONADE</t>
  </si>
  <si>
    <t>MOGASCONADE</t>
  </si>
  <si>
    <t>29073</t>
  </si>
  <si>
    <t>GENTRY</t>
  </si>
  <si>
    <t>MOGENTRY</t>
  </si>
  <si>
    <t>29075</t>
  </si>
  <si>
    <t>MOGREENE</t>
  </si>
  <si>
    <t>29077</t>
  </si>
  <si>
    <t>MOGRUNDY</t>
  </si>
  <si>
    <t>29079</t>
  </si>
  <si>
    <t>MOHARRISON</t>
  </si>
  <si>
    <t>29081</t>
  </si>
  <si>
    <t>MOHENRY</t>
  </si>
  <si>
    <t>29083</t>
  </si>
  <si>
    <t>HICKORY</t>
  </si>
  <si>
    <t>MOHICKORY</t>
  </si>
  <si>
    <t>29085</t>
  </si>
  <si>
    <t>HOLT</t>
  </si>
  <si>
    <t>MOHOLT</t>
  </si>
  <si>
    <t>29087</t>
  </si>
  <si>
    <t>MOHOWARD</t>
  </si>
  <si>
    <t>29089</t>
  </si>
  <si>
    <t>HOWELL</t>
  </si>
  <si>
    <t>MOHOWELL</t>
  </si>
  <si>
    <t>29091</t>
  </si>
  <si>
    <t>MOIRON</t>
  </si>
  <si>
    <t>29093</t>
  </si>
  <si>
    <t>MOJACKSON</t>
  </si>
  <si>
    <t>29095</t>
  </si>
  <si>
    <t>MOJASPER</t>
  </si>
  <si>
    <t>29097</t>
  </si>
  <si>
    <t>MOJEFFERSON</t>
  </si>
  <si>
    <t>29099</t>
  </si>
  <si>
    <t>MOJOHNSON</t>
  </si>
  <si>
    <t>29101</t>
  </si>
  <si>
    <t>MOKNOX</t>
  </si>
  <si>
    <t>29103</t>
  </si>
  <si>
    <t>LACLEDE</t>
  </si>
  <si>
    <t>MOLACLEDE</t>
  </si>
  <si>
    <t>29105</t>
  </si>
  <si>
    <t>MOLAFAYETTE</t>
  </si>
  <si>
    <t>29107</t>
  </si>
  <si>
    <t>MOLAWRENCE</t>
  </si>
  <si>
    <t>29109</t>
  </si>
  <si>
    <t>MOLEWIS</t>
  </si>
  <si>
    <t>29111</t>
  </si>
  <si>
    <t>MOLINCOLN</t>
  </si>
  <si>
    <t>29113</t>
  </si>
  <si>
    <t>MOLINN</t>
  </si>
  <si>
    <t>29115</t>
  </si>
  <si>
    <t>MOLIVINGSTON</t>
  </si>
  <si>
    <t>29117</t>
  </si>
  <si>
    <t>MOMACON</t>
  </si>
  <si>
    <t>29121</t>
  </si>
  <si>
    <t>MOMADISON</t>
  </si>
  <si>
    <t>29123</t>
  </si>
  <si>
    <t>MARIES</t>
  </si>
  <si>
    <t>MOMARIES</t>
  </si>
  <si>
    <t>29125</t>
  </si>
  <si>
    <t>MOMARION</t>
  </si>
  <si>
    <t>29127</t>
  </si>
  <si>
    <t>MCDONALD</t>
  </si>
  <si>
    <t>MOMCDONALD</t>
  </si>
  <si>
    <t>29119</t>
  </si>
  <si>
    <t>MOMERCER</t>
  </si>
  <si>
    <t>29129</t>
  </si>
  <si>
    <t>MOMILLER</t>
  </si>
  <si>
    <t>29131</t>
  </si>
  <si>
    <t>MOMISSISSIPPI</t>
  </si>
  <si>
    <t>29133</t>
  </si>
  <si>
    <t>MONITEAU</t>
  </si>
  <si>
    <t>MOMONITEAU</t>
  </si>
  <si>
    <t>29135</t>
  </si>
  <si>
    <t>MOMONROE</t>
  </si>
  <si>
    <t>29137</t>
  </si>
  <si>
    <t>MOMONTGOMERY</t>
  </si>
  <si>
    <t>29139</t>
  </si>
  <si>
    <t>MOMORGAN</t>
  </si>
  <si>
    <t>29141</t>
  </si>
  <si>
    <t>NEW MADRID</t>
  </si>
  <si>
    <t>MONEW MADRID</t>
  </si>
  <si>
    <t>29143</t>
  </si>
  <si>
    <t>MONEWTON</t>
  </si>
  <si>
    <t>29145</t>
  </si>
  <si>
    <t>NODAWAY</t>
  </si>
  <si>
    <t>MONODAWAY</t>
  </si>
  <si>
    <t>29147</t>
  </si>
  <si>
    <t>OREGON</t>
  </si>
  <si>
    <t>MOOREGON</t>
  </si>
  <si>
    <t>29149</t>
  </si>
  <si>
    <t>MOOSAGE</t>
  </si>
  <si>
    <t>29151</t>
  </si>
  <si>
    <t>OZARK</t>
  </si>
  <si>
    <t>MOOZARK</t>
  </si>
  <si>
    <t>29153</t>
  </si>
  <si>
    <t>PEMISCOT</t>
  </si>
  <si>
    <t>MOPEMISCOT</t>
  </si>
  <si>
    <t>29155</t>
  </si>
  <si>
    <t>MOPERRY</t>
  </si>
  <si>
    <t>29157</t>
  </si>
  <si>
    <t>PETTIS</t>
  </si>
  <si>
    <t>MOPETTIS</t>
  </si>
  <si>
    <t>29159</t>
  </si>
  <si>
    <t>PHELPS</t>
  </si>
  <si>
    <t>MOPHELPS</t>
  </si>
  <si>
    <t>29161</t>
  </si>
  <si>
    <t>MOPIKE</t>
  </si>
  <si>
    <t>29163</t>
  </si>
  <si>
    <t>PLATTE</t>
  </si>
  <si>
    <t>MOPLATTE</t>
  </si>
  <si>
    <t>29165</t>
  </si>
  <si>
    <t>MOPOLK</t>
  </si>
  <si>
    <t>29167</t>
  </si>
  <si>
    <t>MOPULASKI</t>
  </si>
  <si>
    <t>29169</t>
  </si>
  <si>
    <t>MOPUTNAM</t>
  </si>
  <si>
    <t>29171</t>
  </si>
  <si>
    <t>RALLS</t>
  </si>
  <si>
    <t>MORALLS</t>
  </si>
  <si>
    <t>29173</t>
  </si>
  <si>
    <t>MORANDOLPH</t>
  </si>
  <si>
    <t>29175</t>
  </si>
  <si>
    <t>RAY</t>
  </si>
  <si>
    <t>MORAY</t>
  </si>
  <si>
    <t>29177</t>
  </si>
  <si>
    <t>REYNOLDS</t>
  </si>
  <si>
    <t>MOREYNOLDS</t>
  </si>
  <si>
    <t>29179</t>
  </si>
  <si>
    <t>MORIPLEY</t>
  </si>
  <si>
    <t>29181</t>
  </si>
  <si>
    <t>MOSALINE</t>
  </si>
  <si>
    <t>29195</t>
  </si>
  <si>
    <t>MOSCHUYLER</t>
  </si>
  <si>
    <t>29197</t>
  </si>
  <si>
    <t>SCOTLAND</t>
  </si>
  <si>
    <t>MOSCOTLAND</t>
  </si>
  <si>
    <t>29199</t>
  </si>
  <si>
    <t>MOSCOTT</t>
  </si>
  <si>
    <t>29201</t>
  </si>
  <si>
    <t>SHANNON</t>
  </si>
  <si>
    <t>MOSHANNON</t>
  </si>
  <si>
    <t>29203</t>
  </si>
  <si>
    <t>MOSHELBY</t>
  </si>
  <si>
    <t>29205</t>
  </si>
  <si>
    <t>MOST. CHARLES</t>
  </si>
  <si>
    <t>29183</t>
  </si>
  <si>
    <t>MOST. CLAIR</t>
  </si>
  <si>
    <t>29185</t>
  </si>
  <si>
    <t>ST. FRANCOIS</t>
  </si>
  <si>
    <t>MOST. FRANCOIS</t>
  </si>
  <si>
    <t>29187</t>
  </si>
  <si>
    <t>MOST. LOUIS</t>
  </si>
  <si>
    <t>29189</t>
  </si>
  <si>
    <t>ST. LOUIS CITY</t>
  </si>
  <si>
    <t>MOST. LOUIS CITY</t>
  </si>
  <si>
    <t>29510</t>
  </si>
  <si>
    <t>STE. GENEVIEVE</t>
  </si>
  <si>
    <t>MOSTE. GENEVIEVE</t>
  </si>
  <si>
    <t>29186</t>
  </si>
  <si>
    <t>STODDARD</t>
  </si>
  <si>
    <t>MOSTODDARD</t>
  </si>
  <si>
    <t>29207</t>
  </si>
  <si>
    <t>MOSTONE</t>
  </si>
  <si>
    <t>29209</t>
  </si>
  <si>
    <t>MOSULLIVAN</t>
  </si>
  <si>
    <t>29211</t>
  </si>
  <si>
    <t>TANEY</t>
  </si>
  <si>
    <t>MOTANEY</t>
  </si>
  <si>
    <t>29213</t>
  </si>
  <si>
    <t>TEXAS</t>
  </si>
  <si>
    <t>MOTEXAS</t>
  </si>
  <si>
    <t>29215</t>
  </si>
  <si>
    <t>MOVERNON</t>
  </si>
  <si>
    <t>29217</t>
  </si>
  <si>
    <t>MOWARREN</t>
  </si>
  <si>
    <t>29219</t>
  </si>
  <si>
    <t>MOWASHINGTON</t>
  </si>
  <si>
    <t>29221</t>
  </si>
  <si>
    <t>MOWAYNE</t>
  </si>
  <si>
    <t>29223</t>
  </si>
  <si>
    <t>MOWEBSTER</t>
  </si>
  <si>
    <t>29225</t>
  </si>
  <si>
    <t>MOWORTH</t>
  </si>
  <si>
    <t>29227</t>
  </si>
  <si>
    <t>MOWRIGHT</t>
  </si>
  <si>
    <t>29229</t>
  </si>
  <si>
    <t>MSADAMS</t>
  </si>
  <si>
    <t>28001</t>
  </si>
  <si>
    <t>ALCORN</t>
  </si>
  <si>
    <t>MSALCORN</t>
  </si>
  <si>
    <t>28003</t>
  </si>
  <si>
    <t>AMITE</t>
  </si>
  <si>
    <t>MSAMITE</t>
  </si>
  <si>
    <t>28005</t>
  </si>
  <si>
    <t>ATTALA</t>
  </si>
  <si>
    <t>MSATTALA</t>
  </si>
  <si>
    <t>28007</t>
  </si>
  <si>
    <t>MSBENTON</t>
  </si>
  <si>
    <t>28009</t>
  </si>
  <si>
    <t>BOLIVAR</t>
  </si>
  <si>
    <t>MSBOLIVAR</t>
  </si>
  <si>
    <t>28011</t>
  </si>
  <si>
    <t>MSCALHOUN</t>
  </si>
  <si>
    <t>28013</t>
  </si>
  <si>
    <t>MSCARROLL</t>
  </si>
  <si>
    <t>28015</t>
  </si>
  <si>
    <t>MSCHICKASAW</t>
  </si>
  <si>
    <t>28017</t>
  </si>
  <si>
    <t>MSCHOCTAW</t>
  </si>
  <si>
    <t>28019</t>
  </si>
  <si>
    <t>MSCLAIBORNE</t>
  </si>
  <si>
    <t>28021</t>
  </si>
  <si>
    <t>MSCLARKE</t>
  </si>
  <si>
    <t>28023</t>
  </si>
  <si>
    <t>MSCLAY</t>
  </si>
  <si>
    <t>28025</t>
  </si>
  <si>
    <t>COAHOMA</t>
  </si>
  <si>
    <t>MSCOAHOMA</t>
  </si>
  <si>
    <t>28027</t>
  </si>
  <si>
    <t>COPIAH</t>
  </si>
  <si>
    <t>MSCOPIAH</t>
  </si>
  <si>
    <t>28029</t>
  </si>
  <si>
    <t>MSCOVINGTON</t>
  </si>
  <si>
    <t>28031</t>
  </si>
  <si>
    <t>MSDE SOTO</t>
  </si>
  <si>
    <t>28033</t>
  </si>
  <si>
    <t>FORREST</t>
  </si>
  <si>
    <t>MSFORREST</t>
  </si>
  <si>
    <t>28035</t>
  </si>
  <si>
    <t>MSFRANKLIN</t>
  </si>
  <si>
    <t>28037</t>
  </si>
  <si>
    <t>GEORGE</t>
  </si>
  <si>
    <t>MSGEORGE</t>
  </si>
  <si>
    <t>28039</t>
  </si>
  <si>
    <t>MSGREENE</t>
  </si>
  <si>
    <t>28041</t>
  </si>
  <si>
    <t>GRENADA</t>
  </si>
  <si>
    <t>MSGRENADA</t>
  </si>
  <si>
    <t>28043</t>
  </si>
  <si>
    <t>MSHANCOCK</t>
  </si>
  <si>
    <t>28045</t>
  </si>
  <si>
    <t>MSHARRISON</t>
  </si>
  <si>
    <t>28047</t>
  </si>
  <si>
    <t>HINDS</t>
  </si>
  <si>
    <t>MSHINDS</t>
  </si>
  <si>
    <t>28049</t>
  </si>
  <si>
    <t>MSHOLMES</t>
  </si>
  <si>
    <t>28051</t>
  </si>
  <si>
    <t>HUMPHREYS</t>
  </si>
  <si>
    <t>MSHUMPHREYS</t>
  </si>
  <si>
    <t>28053</t>
  </si>
  <si>
    <t>ISSAQUENA</t>
  </si>
  <si>
    <t>MSISSAQUENA</t>
  </si>
  <si>
    <t>28055</t>
  </si>
  <si>
    <t>ITAWAMBA</t>
  </si>
  <si>
    <t>MSITAWAMBA</t>
  </si>
  <si>
    <t>28057</t>
  </si>
  <si>
    <t>MSJACKSON</t>
  </si>
  <si>
    <t>28059</t>
  </si>
  <si>
    <t>MSJASPER</t>
  </si>
  <si>
    <t>28061</t>
  </si>
  <si>
    <t>MSJEFFERSON</t>
  </si>
  <si>
    <t>28063</t>
  </si>
  <si>
    <t>MSJEFFERSON DAVIS</t>
  </si>
  <si>
    <t>28065</t>
  </si>
  <si>
    <t>MSJONES</t>
  </si>
  <si>
    <t>28067</t>
  </si>
  <si>
    <t>KEMPER</t>
  </si>
  <si>
    <t>MSKEMPER</t>
  </si>
  <si>
    <t>28069</t>
  </si>
  <si>
    <t>MSLAFAYETTE</t>
  </si>
  <si>
    <t>28071</t>
  </si>
  <si>
    <t>MSLAMAR</t>
  </si>
  <si>
    <t>28073</t>
  </si>
  <si>
    <t>MSLAUDERDALE</t>
  </si>
  <si>
    <t>28075</t>
  </si>
  <si>
    <t>MSLAWRENCE</t>
  </si>
  <si>
    <t>28077</t>
  </si>
  <si>
    <t>LEAKE</t>
  </si>
  <si>
    <t>MSLEAKE</t>
  </si>
  <si>
    <t>28079</t>
  </si>
  <si>
    <t>MSLEE</t>
  </si>
  <si>
    <t>28081</t>
  </si>
  <si>
    <t>LEFLORE</t>
  </si>
  <si>
    <t>MSLEFLORE</t>
  </si>
  <si>
    <t>28083</t>
  </si>
  <si>
    <t>MSLINCOLN</t>
  </si>
  <si>
    <t>28085</t>
  </si>
  <si>
    <t>MSLOWNDES</t>
  </si>
  <si>
    <t>28087</t>
  </si>
  <si>
    <t>MSMADISON</t>
  </si>
  <si>
    <t>28089</t>
  </si>
  <si>
    <t>MSMARION</t>
  </si>
  <si>
    <t>28091</t>
  </si>
  <si>
    <t>MSMARSHALL</t>
  </si>
  <si>
    <t>28093</t>
  </si>
  <si>
    <t>MSMONROE</t>
  </si>
  <si>
    <t>28095</t>
  </si>
  <si>
    <t>MSMONTGOMERY</t>
  </si>
  <si>
    <t>28097</t>
  </si>
  <si>
    <t>NESHOBA</t>
  </si>
  <si>
    <t>MSNESHOBA</t>
  </si>
  <si>
    <t>28099</t>
  </si>
  <si>
    <t>MSNEWTON</t>
  </si>
  <si>
    <t>28101</t>
  </si>
  <si>
    <t>NOXUBEE</t>
  </si>
  <si>
    <t>MSNOXUBEE</t>
  </si>
  <si>
    <t>28103</t>
  </si>
  <si>
    <t>OKTIBBEHA</t>
  </si>
  <si>
    <t>MSOKTIBBEHA</t>
  </si>
  <si>
    <t>28105</t>
  </si>
  <si>
    <t>PANOLA</t>
  </si>
  <si>
    <t>MSPANOLA</t>
  </si>
  <si>
    <t>28107</t>
  </si>
  <si>
    <t>PEARL RIVER</t>
  </si>
  <si>
    <t>MSPEARL RIVER</t>
  </si>
  <si>
    <t>28109</t>
  </si>
  <si>
    <t>MSPERRY</t>
  </si>
  <si>
    <t>28111</t>
  </si>
  <si>
    <t>MSPIKE</t>
  </si>
  <si>
    <t>28113</t>
  </si>
  <si>
    <t>PONTOTOC</t>
  </si>
  <si>
    <t>MSPONTOTOC</t>
  </si>
  <si>
    <t>28115</t>
  </si>
  <si>
    <t>PRENTISS</t>
  </si>
  <si>
    <t>MSPRENTISS</t>
  </si>
  <si>
    <t>28117</t>
  </si>
  <si>
    <t>MSQUITMAN</t>
  </si>
  <si>
    <t>28119</t>
  </si>
  <si>
    <t>RANKIN</t>
  </si>
  <si>
    <t>MSRANKIN</t>
  </si>
  <si>
    <t>28121</t>
  </si>
  <si>
    <t>MSSCOTT</t>
  </si>
  <si>
    <t>28123</t>
  </si>
  <si>
    <t>SHARKEY</t>
  </si>
  <si>
    <t>MSSHARKEY</t>
  </si>
  <si>
    <t>28125</t>
  </si>
  <si>
    <t>MSSIMPSON</t>
  </si>
  <si>
    <t>28127</t>
  </si>
  <si>
    <t>MSSMITH</t>
  </si>
  <si>
    <t>28129</t>
  </si>
  <si>
    <t>MSSTONE</t>
  </si>
  <si>
    <t>28131</t>
  </si>
  <si>
    <t>SUNFLOWER</t>
  </si>
  <si>
    <t>MSSUNFLOWER</t>
  </si>
  <si>
    <t>28133</t>
  </si>
  <si>
    <t>TALLAHATCHIE</t>
  </si>
  <si>
    <t>MSTALLAHATCHIE</t>
  </si>
  <si>
    <t>28135</t>
  </si>
  <si>
    <t>TATE</t>
  </si>
  <si>
    <t>MSTATE</t>
  </si>
  <si>
    <t>28137</t>
  </si>
  <si>
    <t>TIPPAH</t>
  </si>
  <si>
    <t>MSTIPPAH</t>
  </si>
  <si>
    <t>28139</t>
  </si>
  <si>
    <t>TISHOMINGO</t>
  </si>
  <si>
    <t>MSTISHOMINGO</t>
  </si>
  <si>
    <t>28141</t>
  </si>
  <si>
    <t>TUNICA</t>
  </si>
  <si>
    <t>MSTUNICA</t>
  </si>
  <si>
    <t>28143</t>
  </si>
  <si>
    <t>MSUNION</t>
  </si>
  <si>
    <t>28145</t>
  </si>
  <si>
    <t>WALTHALL</t>
  </si>
  <si>
    <t>MSWALTHALL</t>
  </si>
  <si>
    <t>28147</t>
  </si>
  <si>
    <t>MSWARREN</t>
  </si>
  <si>
    <t>28149</t>
  </si>
  <si>
    <t>MSWASHINGTON</t>
  </si>
  <si>
    <t>28151</t>
  </si>
  <si>
    <t>MSWAYNE</t>
  </si>
  <si>
    <t>28153</t>
  </si>
  <si>
    <t>MSWEBSTER</t>
  </si>
  <si>
    <t>28155</t>
  </si>
  <si>
    <t>MSWILKINSON</t>
  </si>
  <si>
    <t>28157</t>
  </si>
  <si>
    <t>MSWINSTON</t>
  </si>
  <si>
    <t>28159</t>
  </si>
  <si>
    <t>YALOBUSHA</t>
  </si>
  <si>
    <t>MSYALOBUSHA</t>
  </si>
  <si>
    <t>28161</t>
  </si>
  <si>
    <t>YAZOO</t>
  </si>
  <si>
    <t>MSYAZOO</t>
  </si>
  <si>
    <t>28163</t>
  </si>
  <si>
    <t>BEAVERHEAD</t>
  </si>
  <si>
    <t>MTBEAVERHEAD</t>
  </si>
  <si>
    <t>30001</t>
  </si>
  <si>
    <t>BIG HORN</t>
  </si>
  <si>
    <t>MTBIG HORN</t>
  </si>
  <si>
    <t>30003</t>
  </si>
  <si>
    <t>MTBLAINE</t>
  </si>
  <si>
    <t>30005</t>
  </si>
  <si>
    <t>BROADWATER</t>
  </si>
  <si>
    <t>MTBROADWATER</t>
  </si>
  <si>
    <t>30007</t>
  </si>
  <si>
    <t>CARBON</t>
  </si>
  <si>
    <t>MTCARBON</t>
  </si>
  <si>
    <t>30009</t>
  </si>
  <si>
    <t>MTCARTER</t>
  </si>
  <si>
    <t>30011</t>
  </si>
  <si>
    <t>CASCADE</t>
  </si>
  <si>
    <t>MTCASCADE</t>
  </si>
  <si>
    <t>30013</t>
  </si>
  <si>
    <t>CHOUTEAU</t>
  </si>
  <si>
    <t>MTCHOUTEAU</t>
  </si>
  <si>
    <t>30015</t>
  </si>
  <si>
    <t>MTCUSTER</t>
  </si>
  <si>
    <t>30017</t>
  </si>
  <si>
    <t>DANIELS</t>
  </si>
  <si>
    <t>MTDANIELS</t>
  </si>
  <si>
    <t>30019</t>
  </si>
  <si>
    <t>MTDAWSON</t>
  </si>
  <si>
    <t>30021</t>
  </si>
  <si>
    <t>DEER LODGE</t>
  </si>
  <si>
    <t>MTDEER LODGE</t>
  </si>
  <si>
    <t>30023</t>
  </si>
  <si>
    <t>FALLON</t>
  </si>
  <si>
    <t>MTFALLON</t>
  </si>
  <si>
    <t>30025</t>
  </si>
  <si>
    <t>FERGUS</t>
  </si>
  <si>
    <t>MTFERGUS</t>
  </si>
  <si>
    <t>30027</t>
  </si>
  <si>
    <t>FLATHEAD</t>
  </si>
  <si>
    <t>MTFLATHEAD</t>
  </si>
  <si>
    <t>30029</t>
  </si>
  <si>
    <t>MTGALLATIN</t>
  </si>
  <si>
    <t>30031</t>
  </si>
  <si>
    <t>MTGARFIELD</t>
  </si>
  <si>
    <t>30033</t>
  </si>
  <si>
    <t>GLACIER</t>
  </si>
  <si>
    <t>MTGLACIER</t>
  </si>
  <si>
    <t>30035</t>
  </si>
  <si>
    <t>GOLDEN VALLEY</t>
  </si>
  <si>
    <t>MTGOLDEN VALLEY</t>
  </si>
  <si>
    <t>30037</t>
  </si>
  <si>
    <t>GRANITE</t>
  </si>
  <si>
    <t>MTGRANITE</t>
  </si>
  <si>
    <t>30039</t>
  </si>
  <si>
    <t>HILL</t>
  </si>
  <si>
    <t>MTHILL</t>
  </si>
  <si>
    <t>30041</t>
  </si>
  <si>
    <t>MTJEFFERSON</t>
  </si>
  <si>
    <t>30043</t>
  </si>
  <si>
    <t>JUDITH BASIN</t>
  </si>
  <si>
    <t>MTJUDITH BASIN</t>
  </si>
  <si>
    <t>30045</t>
  </si>
  <si>
    <t>MTLAKE</t>
  </si>
  <si>
    <t>30047</t>
  </si>
  <si>
    <t>LEWIS AND CLARK</t>
  </si>
  <si>
    <t>MTLEWIS AND CLARK</t>
  </si>
  <si>
    <t>30049</t>
  </si>
  <si>
    <t>MTLIBERTY</t>
  </si>
  <si>
    <t>30051</t>
  </si>
  <si>
    <t>MTLINCOLN</t>
  </si>
  <si>
    <t>30053</t>
  </si>
  <si>
    <t>MTMADISON</t>
  </si>
  <si>
    <t>30057</t>
  </si>
  <si>
    <t>MCCONE</t>
  </si>
  <si>
    <t>MTMCCONE</t>
  </si>
  <si>
    <t>30055</t>
  </si>
  <si>
    <t>MEAGHER</t>
  </si>
  <si>
    <t>MTMEAGHER</t>
  </si>
  <si>
    <t>30059</t>
  </si>
  <si>
    <t>MTMINERAL</t>
  </si>
  <si>
    <t>30061</t>
  </si>
  <si>
    <t>MISSOULA</t>
  </si>
  <si>
    <t>MTMISSOULA</t>
  </si>
  <si>
    <t>30063</t>
  </si>
  <si>
    <t>MUSSELSHELL</t>
  </si>
  <si>
    <t>MTMUSSELSHELL</t>
  </si>
  <si>
    <t>30065</t>
  </si>
  <si>
    <t>MTPARK</t>
  </si>
  <si>
    <t>30067</t>
  </si>
  <si>
    <t>PETROLEUM</t>
  </si>
  <si>
    <t>MTPETROLEUM</t>
  </si>
  <si>
    <t>30069</t>
  </si>
  <si>
    <t>MTPHILLIPS</t>
  </si>
  <si>
    <t>30071</t>
  </si>
  <si>
    <t>PONDERA</t>
  </si>
  <si>
    <t>MTPONDERA</t>
  </si>
  <si>
    <t>30073</t>
  </si>
  <si>
    <t>POWDER RIVER</t>
  </si>
  <si>
    <t>MTPOWDER RIVER</t>
  </si>
  <si>
    <t>30075</t>
  </si>
  <si>
    <t>MTPOWELL</t>
  </si>
  <si>
    <t>30077</t>
  </si>
  <si>
    <t>MTPRAIRIE</t>
  </si>
  <si>
    <t>30079</t>
  </si>
  <si>
    <t>RAVALLI</t>
  </si>
  <si>
    <t>MTRAVALLI</t>
  </si>
  <si>
    <t>30081</t>
  </si>
  <si>
    <t>MTRICHLAND</t>
  </si>
  <si>
    <t>30083</t>
  </si>
  <si>
    <t>ROOSEVELT</t>
  </si>
  <si>
    <t>MTROOSEVELT</t>
  </si>
  <si>
    <t>30085</t>
  </si>
  <si>
    <t>ROSEBUD</t>
  </si>
  <si>
    <t>MTROSEBUD</t>
  </si>
  <si>
    <t>30087</t>
  </si>
  <si>
    <t>SANDERS</t>
  </si>
  <si>
    <t>MTSANDERS</t>
  </si>
  <si>
    <t>30089</t>
  </si>
  <si>
    <t>MTSHERIDAN</t>
  </si>
  <si>
    <t>30091</t>
  </si>
  <si>
    <t>SILVER BOW</t>
  </si>
  <si>
    <t>MTSILVER BOW</t>
  </si>
  <si>
    <t>30093</t>
  </si>
  <si>
    <t>STILLWATER</t>
  </si>
  <si>
    <t>MTSTILLWATER</t>
  </si>
  <si>
    <t>30095</t>
  </si>
  <si>
    <t>SWEET GRASS</t>
  </si>
  <si>
    <t>MTSWEET GRASS</t>
  </si>
  <si>
    <t>30097</t>
  </si>
  <si>
    <t>MTTETON</t>
  </si>
  <si>
    <t>30099</t>
  </si>
  <si>
    <t>TOOLE</t>
  </si>
  <si>
    <t>MTTOOLE</t>
  </si>
  <si>
    <t>30101</t>
  </si>
  <si>
    <t>TREASURE</t>
  </si>
  <si>
    <t>MTTREASURE</t>
  </si>
  <si>
    <t>30103</t>
  </si>
  <si>
    <t>MTVALLEY</t>
  </si>
  <si>
    <t>30105</t>
  </si>
  <si>
    <t>WHEATLAND</t>
  </si>
  <si>
    <t>MTWHEATLAND</t>
  </si>
  <si>
    <t>30107</t>
  </si>
  <si>
    <t>WIBAUX</t>
  </si>
  <si>
    <t>MTWIBAUX</t>
  </si>
  <si>
    <t>30109</t>
  </si>
  <si>
    <t>YELLOWSTN. NAT'L PK</t>
  </si>
  <si>
    <t>MTYELLOWSTN. NAT'L PK</t>
  </si>
  <si>
    <t>30113</t>
  </si>
  <si>
    <t>YELLOWSTONE</t>
  </si>
  <si>
    <t>MTYELLOWSTONE</t>
  </si>
  <si>
    <t>30111</t>
  </si>
  <si>
    <t>ALAMANCE</t>
  </si>
  <si>
    <t>NCALAMANCE</t>
  </si>
  <si>
    <t>37001</t>
  </si>
  <si>
    <t>NCALEXANDER</t>
  </si>
  <si>
    <t>37003</t>
  </si>
  <si>
    <t>ALLEGHANY</t>
  </si>
  <si>
    <t>NCALLEGHANY</t>
  </si>
  <si>
    <t>37005</t>
  </si>
  <si>
    <t>ANSON</t>
  </si>
  <si>
    <t>NCANSON</t>
  </si>
  <si>
    <t>37007</t>
  </si>
  <si>
    <t>ASHE</t>
  </si>
  <si>
    <t>NCASHE</t>
  </si>
  <si>
    <t>37009</t>
  </si>
  <si>
    <t>AVERY</t>
  </si>
  <si>
    <t>NCAVERY</t>
  </si>
  <si>
    <t>37011</t>
  </si>
  <si>
    <t>BEAUFORT</t>
  </si>
  <si>
    <t>NCBEAUFORT</t>
  </si>
  <si>
    <t>37013</t>
  </si>
  <si>
    <t>BERTIE</t>
  </si>
  <si>
    <t>NCBERTIE</t>
  </si>
  <si>
    <t>37015</t>
  </si>
  <si>
    <t>BLADEN</t>
  </si>
  <si>
    <t>NCBLADEN</t>
  </si>
  <si>
    <t>37017</t>
  </si>
  <si>
    <t>BRUNSWICK</t>
  </si>
  <si>
    <t>NCBRUNSWICK</t>
  </si>
  <si>
    <t>37019</t>
  </si>
  <si>
    <t>BUNCOMBE</t>
  </si>
  <si>
    <t>NCBUNCOMBE</t>
  </si>
  <si>
    <t>37021</t>
  </si>
  <si>
    <t>NCBURKE</t>
  </si>
  <si>
    <t>37023</t>
  </si>
  <si>
    <t>CABARRUS</t>
  </si>
  <si>
    <t>NCCABARRUS</t>
  </si>
  <si>
    <t>37025</t>
  </si>
  <si>
    <t>NCCALDWELL</t>
  </si>
  <si>
    <t>37027</t>
  </si>
  <si>
    <t>NCCAMDEN</t>
  </si>
  <si>
    <t>37029</t>
  </si>
  <si>
    <t>CARTERET</t>
  </si>
  <si>
    <t>NCCARTERET</t>
  </si>
  <si>
    <t>37031</t>
  </si>
  <si>
    <t>CASWELL</t>
  </si>
  <si>
    <t>NCCASWELL</t>
  </si>
  <si>
    <t>37033</t>
  </si>
  <si>
    <t>CATAWBA</t>
  </si>
  <si>
    <t>NCCATAWBA</t>
  </si>
  <si>
    <t>37035</t>
  </si>
  <si>
    <t>NCCHATHAM</t>
  </si>
  <si>
    <t>37037</t>
  </si>
  <si>
    <t>NCCHEROKEE</t>
  </si>
  <si>
    <t>37039</t>
  </si>
  <si>
    <t>CHOWAN</t>
  </si>
  <si>
    <t>NCCHOWAN</t>
  </si>
  <si>
    <t>37041</t>
  </si>
  <si>
    <t>NCCLAY</t>
  </si>
  <si>
    <t>37043</t>
  </si>
  <si>
    <t>NCCLEVELAND</t>
  </si>
  <si>
    <t>37045</t>
  </si>
  <si>
    <t>COLUMBUS</t>
  </si>
  <si>
    <t>NCCOLUMBUS</t>
  </si>
  <si>
    <t>37047</t>
  </si>
  <si>
    <t>CRAVEN</t>
  </si>
  <si>
    <t>NCCRAVEN</t>
  </si>
  <si>
    <t>37049</t>
  </si>
  <si>
    <t>NCCUMBERLAND</t>
  </si>
  <si>
    <t>37051</t>
  </si>
  <si>
    <t>CURRITUCK</t>
  </si>
  <si>
    <t>NCCURRITUCK</t>
  </si>
  <si>
    <t>37053</t>
  </si>
  <si>
    <t>DARE</t>
  </si>
  <si>
    <t>NCDARE</t>
  </si>
  <si>
    <t>37055</t>
  </si>
  <si>
    <t>DAVIDSON</t>
  </si>
  <si>
    <t>NCDAVIDSON</t>
  </si>
  <si>
    <t>37057</t>
  </si>
  <si>
    <t>DAVIE</t>
  </si>
  <si>
    <t>NCDAVIE</t>
  </si>
  <si>
    <t>37059</t>
  </si>
  <si>
    <t>DUPLIN</t>
  </si>
  <si>
    <t>NCDUPLIN</t>
  </si>
  <si>
    <t>37061</t>
  </si>
  <si>
    <t>DURHAM</t>
  </si>
  <si>
    <t>NCDURHAM</t>
  </si>
  <si>
    <t>37063</t>
  </si>
  <si>
    <t>EDGECOMBE</t>
  </si>
  <si>
    <t>NCEDGECOMBE</t>
  </si>
  <si>
    <t>37065</t>
  </si>
  <si>
    <t>NCFORSYTH</t>
  </si>
  <si>
    <t>37067</t>
  </si>
  <si>
    <t>NCFRANKLIN</t>
  </si>
  <si>
    <t>37069</t>
  </si>
  <si>
    <t>GASTON</t>
  </si>
  <si>
    <t>NCGASTON</t>
  </si>
  <si>
    <t>37071</t>
  </si>
  <si>
    <t>GATES</t>
  </si>
  <si>
    <t>NCGATES</t>
  </si>
  <si>
    <t>37073</t>
  </si>
  <si>
    <t>NCGRAHAM</t>
  </si>
  <si>
    <t>37075</t>
  </si>
  <si>
    <t>GRANVILLE</t>
  </si>
  <si>
    <t>NCGRANVILLE</t>
  </si>
  <si>
    <t>37077</t>
  </si>
  <si>
    <t>NCGREENE</t>
  </si>
  <si>
    <t>37079</t>
  </si>
  <si>
    <t>GUILFORD</t>
  </si>
  <si>
    <t>NCGUILFORD</t>
  </si>
  <si>
    <t>37081</t>
  </si>
  <si>
    <t>HALIFAX</t>
  </si>
  <si>
    <t>NCHALIFAX</t>
  </si>
  <si>
    <t>37083</t>
  </si>
  <si>
    <t>HARNETT</t>
  </si>
  <si>
    <t>NCHARNETT</t>
  </si>
  <si>
    <t>37085</t>
  </si>
  <si>
    <t>HAYWOOD</t>
  </si>
  <si>
    <t>NCHAYWOOD</t>
  </si>
  <si>
    <t>37087</t>
  </si>
  <si>
    <t>NCHENDERSON</t>
  </si>
  <si>
    <t>37089</t>
  </si>
  <si>
    <t>HERTFORD</t>
  </si>
  <si>
    <t>NCHERTFORD</t>
  </si>
  <si>
    <t>37091</t>
  </si>
  <si>
    <t>HOKE</t>
  </si>
  <si>
    <t>NCHOKE</t>
  </si>
  <si>
    <t>37093</t>
  </si>
  <si>
    <t>HYDE</t>
  </si>
  <si>
    <t>NCHYDE</t>
  </si>
  <si>
    <t>37095</t>
  </si>
  <si>
    <t>IREDELL</t>
  </si>
  <si>
    <t>NCIREDELL</t>
  </si>
  <si>
    <t>37097</t>
  </si>
  <si>
    <t>NCJACKSON</t>
  </si>
  <si>
    <t>37099</t>
  </si>
  <si>
    <t>JOHNSTON</t>
  </si>
  <si>
    <t>NCJOHNSTON</t>
  </si>
  <si>
    <t>37101</t>
  </si>
  <si>
    <t>NCJONES</t>
  </si>
  <si>
    <t>37103</t>
  </si>
  <si>
    <t>NCLEE</t>
  </si>
  <si>
    <t>37105</t>
  </si>
  <si>
    <t>LENOIR</t>
  </si>
  <si>
    <t>NCLENOIR</t>
  </si>
  <si>
    <t>37107</t>
  </si>
  <si>
    <t>NCLINCOLN</t>
  </si>
  <si>
    <t>37109</t>
  </si>
  <si>
    <t>NCMACON</t>
  </si>
  <si>
    <t>37113</t>
  </si>
  <si>
    <t>NCMADISON</t>
  </si>
  <si>
    <t>37115</t>
  </si>
  <si>
    <t>NCMARTIN</t>
  </si>
  <si>
    <t>37117</t>
  </si>
  <si>
    <t>MCDOWELL</t>
  </si>
  <si>
    <t>NCMCDOWELL</t>
  </si>
  <si>
    <t>37111</t>
  </si>
  <si>
    <t>MECKLENBURG</t>
  </si>
  <si>
    <t>NCMECKLENBURG</t>
  </si>
  <si>
    <t>37119</t>
  </si>
  <si>
    <t>NCMITCHELL</t>
  </si>
  <si>
    <t>37121</t>
  </si>
  <si>
    <t>NCMONTGOMERY</t>
  </si>
  <si>
    <t>37123</t>
  </si>
  <si>
    <t>MOORE</t>
  </si>
  <si>
    <t>NCMOORE</t>
  </si>
  <si>
    <t>37125</t>
  </si>
  <si>
    <t>NASH</t>
  </si>
  <si>
    <t>NCNASH</t>
  </si>
  <si>
    <t>37127</t>
  </si>
  <si>
    <t>NEW HANOVER</t>
  </si>
  <si>
    <t>NCNEW HANOVER</t>
  </si>
  <si>
    <t>37129</t>
  </si>
  <si>
    <t>NORTHAMPTON</t>
  </si>
  <si>
    <t>NCNORTHAMPTON</t>
  </si>
  <si>
    <t>37131</t>
  </si>
  <si>
    <t>ONSLOW</t>
  </si>
  <si>
    <t>NCONSLOW</t>
  </si>
  <si>
    <t>37133</t>
  </si>
  <si>
    <t>NCORANGE</t>
  </si>
  <si>
    <t>37135</t>
  </si>
  <si>
    <t>PAMLICO</t>
  </si>
  <si>
    <t>NCPAMLICO</t>
  </si>
  <si>
    <t>37137</t>
  </si>
  <si>
    <t>PASQUOTANK</t>
  </si>
  <si>
    <t>NCPASQUOTANK</t>
  </si>
  <si>
    <t>37139</t>
  </si>
  <si>
    <t>PENDER</t>
  </si>
  <si>
    <t>NCPENDER</t>
  </si>
  <si>
    <t>37141</t>
  </si>
  <si>
    <t>PERQUIMANS</t>
  </si>
  <si>
    <t>NCPERQUIMANS</t>
  </si>
  <si>
    <t>37143</t>
  </si>
  <si>
    <t>PERSON</t>
  </si>
  <si>
    <t>NCPERSON</t>
  </si>
  <si>
    <t>37145</t>
  </si>
  <si>
    <t>PITT</t>
  </si>
  <si>
    <t>NCPITT</t>
  </si>
  <si>
    <t>37147</t>
  </si>
  <si>
    <t>NCPOLK</t>
  </si>
  <si>
    <t>37149</t>
  </si>
  <si>
    <t>NCRANDOLPH</t>
  </si>
  <si>
    <t>37151</t>
  </si>
  <si>
    <t>NCRICHMOND</t>
  </si>
  <si>
    <t>37153</t>
  </si>
  <si>
    <t>ROBESON</t>
  </si>
  <si>
    <t>NCROBESON</t>
  </si>
  <si>
    <t>37155</t>
  </si>
  <si>
    <t>ROCKINGHAM</t>
  </si>
  <si>
    <t>NCROCKINGHAM</t>
  </si>
  <si>
    <t>37157</t>
  </si>
  <si>
    <t>NCROWAN</t>
  </si>
  <si>
    <t>37159</t>
  </si>
  <si>
    <t>RUTHERFORD</t>
  </si>
  <si>
    <t>NCRUTHERFORD</t>
  </si>
  <si>
    <t>37161</t>
  </si>
  <si>
    <t>SAMPSON</t>
  </si>
  <si>
    <t>NCSAMPSON</t>
  </si>
  <si>
    <t>37163</t>
  </si>
  <si>
    <t>NCSCOTLAND</t>
  </si>
  <si>
    <t>37165</t>
  </si>
  <si>
    <t>STANLY</t>
  </si>
  <si>
    <t>NCSTANLY</t>
  </si>
  <si>
    <t>37167</t>
  </si>
  <si>
    <t>STOKES</t>
  </si>
  <si>
    <t>NCSTOKES</t>
  </si>
  <si>
    <t>37169</t>
  </si>
  <si>
    <t>SURRY</t>
  </si>
  <si>
    <t>NCSURRY</t>
  </si>
  <si>
    <t>37171</t>
  </si>
  <si>
    <t>SWAIN</t>
  </si>
  <si>
    <t>NCSWAIN</t>
  </si>
  <si>
    <t>37173</t>
  </si>
  <si>
    <t>TRANSYLVANIA</t>
  </si>
  <si>
    <t>NCTRANSYLVANIA</t>
  </si>
  <si>
    <t>37175</t>
  </si>
  <si>
    <t>TYRRELL</t>
  </si>
  <si>
    <t>NCTYRRELL</t>
  </si>
  <si>
    <t>37177</t>
  </si>
  <si>
    <t>NCUNION</t>
  </si>
  <si>
    <t>37179</t>
  </si>
  <si>
    <t>VANCE</t>
  </si>
  <si>
    <t>NCVANCE</t>
  </si>
  <si>
    <t>37181</t>
  </si>
  <si>
    <t>WAKE</t>
  </si>
  <si>
    <t>NCWAKE</t>
  </si>
  <si>
    <t>37183</t>
  </si>
  <si>
    <t>NCWARREN</t>
  </si>
  <si>
    <t>37185</t>
  </si>
  <si>
    <t>NCWASHINGTON</t>
  </si>
  <si>
    <t>37187</t>
  </si>
  <si>
    <t>WATAUGA</t>
  </si>
  <si>
    <t>NCWATAUGA</t>
  </si>
  <si>
    <t>37189</t>
  </si>
  <si>
    <t>NCWAYNE</t>
  </si>
  <si>
    <t>37191</t>
  </si>
  <si>
    <t>NCWILKES</t>
  </si>
  <si>
    <t>37193</t>
  </si>
  <si>
    <t>NCWILSON</t>
  </si>
  <si>
    <t>37195</t>
  </si>
  <si>
    <t>YADKIN</t>
  </si>
  <si>
    <t>NCYADKIN</t>
  </si>
  <si>
    <t>37197</t>
  </si>
  <si>
    <t>YANCEY</t>
  </si>
  <si>
    <t>NCYANCEY</t>
  </si>
  <si>
    <t>37199</t>
  </si>
  <si>
    <t>NDADAMS</t>
  </si>
  <si>
    <t>38001</t>
  </si>
  <si>
    <t>BARNES</t>
  </si>
  <si>
    <t>NDBARNES</t>
  </si>
  <si>
    <t>38003</t>
  </si>
  <si>
    <t>BENSON</t>
  </si>
  <si>
    <t>NDBENSON</t>
  </si>
  <si>
    <t>38005</t>
  </si>
  <si>
    <t>BILLINGS</t>
  </si>
  <si>
    <t>NDBILLINGS</t>
  </si>
  <si>
    <t>38007</t>
  </si>
  <si>
    <t>BOTTINEAU</t>
  </si>
  <si>
    <t>NDBOTTINEAU</t>
  </si>
  <si>
    <t>38009</t>
  </si>
  <si>
    <t>BOWMAN</t>
  </si>
  <si>
    <t>NDBOWMAN</t>
  </si>
  <si>
    <t>38011</t>
  </si>
  <si>
    <t>NDBURKE</t>
  </si>
  <si>
    <t>38013</t>
  </si>
  <si>
    <t>BURLEIGH</t>
  </si>
  <si>
    <t>NDBURLEIGH</t>
  </si>
  <si>
    <t>38015</t>
  </si>
  <si>
    <t>NDCASS</t>
  </si>
  <si>
    <t>38017</t>
  </si>
  <si>
    <t>CAVALIER</t>
  </si>
  <si>
    <t>NDCAVALIER</t>
  </si>
  <si>
    <t>38019</t>
  </si>
  <si>
    <t>DICKEY</t>
  </si>
  <si>
    <t>NDDICKEY</t>
  </si>
  <si>
    <t>38021</t>
  </si>
  <si>
    <t>DIVIDE</t>
  </si>
  <si>
    <t>NDDIVIDE</t>
  </si>
  <si>
    <t>38023</t>
  </si>
  <si>
    <t>DUNN</t>
  </si>
  <si>
    <t>NDDUNN</t>
  </si>
  <si>
    <t>38025</t>
  </si>
  <si>
    <t>EDDY</t>
  </si>
  <si>
    <t>NDEDDY</t>
  </si>
  <si>
    <t>38027</t>
  </si>
  <si>
    <t>EMMONS</t>
  </si>
  <si>
    <t>NDEMMONS</t>
  </si>
  <si>
    <t>38029</t>
  </si>
  <si>
    <t>FOSTER</t>
  </si>
  <si>
    <t>NDFOSTER</t>
  </si>
  <si>
    <t>38031</t>
  </si>
  <si>
    <t>NDGOLDEN VALLEY</t>
  </si>
  <si>
    <t>38033</t>
  </si>
  <si>
    <t>GRAND FORKS</t>
  </si>
  <si>
    <t>NDGRAND FORKS</t>
  </si>
  <si>
    <t>38035</t>
  </si>
  <si>
    <t>NDGRANT</t>
  </si>
  <si>
    <t>38037</t>
  </si>
  <si>
    <t>GRIGGS</t>
  </si>
  <si>
    <t>NDGRIGGS</t>
  </si>
  <si>
    <t>38039</t>
  </si>
  <si>
    <t>HETTINGER</t>
  </si>
  <si>
    <t>NDHETTINGER</t>
  </si>
  <si>
    <t>38041</t>
  </si>
  <si>
    <t>KIDDER</t>
  </si>
  <si>
    <t>NDKIDDER</t>
  </si>
  <si>
    <t>38043</t>
  </si>
  <si>
    <t>LA MOURE</t>
  </si>
  <si>
    <t>NDLA MOURE</t>
  </si>
  <si>
    <t>38045</t>
  </si>
  <si>
    <t>NDLOGAN</t>
  </si>
  <si>
    <t>38047</t>
  </si>
  <si>
    <t>NDMCHENRY</t>
  </si>
  <si>
    <t>38049</t>
  </si>
  <si>
    <t>NDMCINTOSH</t>
  </si>
  <si>
    <t>38051</t>
  </si>
  <si>
    <t>MCKENZIE</t>
  </si>
  <si>
    <t>NDMCKENZIE</t>
  </si>
  <si>
    <t>38053</t>
  </si>
  <si>
    <t>NDMCLEAN</t>
  </si>
  <si>
    <t>38055</t>
  </si>
  <si>
    <t>NDMERCER</t>
  </si>
  <si>
    <t>38057</t>
  </si>
  <si>
    <t>NDMORTON</t>
  </si>
  <si>
    <t>38059</t>
  </si>
  <si>
    <t>MOUNTRAIL</t>
  </si>
  <si>
    <t>NDMOUNTRAIL</t>
  </si>
  <si>
    <t>38061</t>
  </si>
  <si>
    <t>NDNELSON</t>
  </si>
  <si>
    <t>38063</t>
  </si>
  <si>
    <t>OLIVER</t>
  </si>
  <si>
    <t>NDOLIVER</t>
  </si>
  <si>
    <t>38065</t>
  </si>
  <si>
    <t>PEMBINA</t>
  </si>
  <si>
    <t>NDPEMBINA</t>
  </si>
  <si>
    <t>38067</t>
  </si>
  <si>
    <t>NDPIERCE</t>
  </si>
  <si>
    <t>38069</t>
  </si>
  <si>
    <t>NDRAMSEY</t>
  </si>
  <si>
    <t>38071</t>
  </si>
  <si>
    <t>RANSOM</t>
  </si>
  <si>
    <t>NDRANSOM</t>
  </si>
  <si>
    <t>38073</t>
  </si>
  <si>
    <t>NDRENVILLE</t>
  </si>
  <si>
    <t>38075</t>
  </si>
  <si>
    <t>NDRICHLAND</t>
  </si>
  <si>
    <t>38077</t>
  </si>
  <si>
    <t>ROLETTE</t>
  </si>
  <si>
    <t>NDROLETTE</t>
  </si>
  <si>
    <t>38079</t>
  </si>
  <si>
    <t>SARGENT</t>
  </si>
  <si>
    <t>NDSARGENT</t>
  </si>
  <si>
    <t>38081</t>
  </si>
  <si>
    <t>NDSHERIDAN</t>
  </si>
  <si>
    <t>38083</t>
  </si>
  <si>
    <t>NDSIOUX</t>
  </si>
  <si>
    <t>38085</t>
  </si>
  <si>
    <t>SLOPE</t>
  </si>
  <si>
    <t>NDSLOPE</t>
  </si>
  <si>
    <t>38087</t>
  </si>
  <si>
    <t>NDSTARK</t>
  </si>
  <si>
    <t>38089</t>
  </si>
  <si>
    <t>NDSTEELE</t>
  </si>
  <si>
    <t>38091</t>
  </si>
  <si>
    <t>STUTSMAN</t>
  </si>
  <si>
    <t>NDSTUTSMAN</t>
  </si>
  <si>
    <t>38093</t>
  </si>
  <si>
    <t>TOWNER</t>
  </si>
  <si>
    <t>NDTOWNER</t>
  </si>
  <si>
    <t>38095</t>
  </si>
  <si>
    <t>TRAILL</t>
  </si>
  <si>
    <t>NDTRAILL</t>
  </si>
  <si>
    <t>38097</t>
  </si>
  <si>
    <t>WALSH</t>
  </si>
  <si>
    <t>NDWALSH</t>
  </si>
  <si>
    <t>38099</t>
  </si>
  <si>
    <t>WARD</t>
  </si>
  <si>
    <t>NDWARD</t>
  </si>
  <si>
    <t>38101</t>
  </si>
  <si>
    <t>NDWELLS</t>
  </si>
  <si>
    <t>38103</t>
  </si>
  <si>
    <t>WILLIAMS</t>
  </si>
  <si>
    <t>NDWILLIAMS</t>
  </si>
  <si>
    <t>38105</t>
  </si>
  <si>
    <t>NEADAMS</t>
  </si>
  <si>
    <t>31001</t>
  </si>
  <si>
    <t>ANTELOPE</t>
  </si>
  <si>
    <t>NEANTELOPE</t>
  </si>
  <si>
    <t>31003</t>
  </si>
  <si>
    <t>ARTHUR</t>
  </si>
  <si>
    <t>NEARTHUR</t>
  </si>
  <si>
    <t>31005</t>
  </si>
  <si>
    <t>BANNER</t>
  </si>
  <si>
    <t>NEBANNER</t>
  </si>
  <si>
    <t>31007</t>
  </si>
  <si>
    <t>NEBLAINE</t>
  </si>
  <si>
    <t>31009</t>
  </si>
  <si>
    <t>NEBOONE</t>
  </si>
  <si>
    <t>31011</t>
  </si>
  <si>
    <t>BOX BUTTE</t>
  </si>
  <si>
    <t>NEBOX BUTTE</t>
  </si>
  <si>
    <t>31013</t>
  </si>
  <si>
    <t>NEBOYD</t>
  </si>
  <si>
    <t>31015</t>
  </si>
  <si>
    <t>NEBROWN</t>
  </si>
  <si>
    <t>31017</t>
  </si>
  <si>
    <t>BUFFALO</t>
  </si>
  <si>
    <t>NEBUFFALO</t>
  </si>
  <si>
    <t>31019</t>
  </si>
  <si>
    <t>BURT</t>
  </si>
  <si>
    <t>NEBURT</t>
  </si>
  <si>
    <t>31021</t>
  </si>
  <si>
    <t>NEBUTLER</t>
  </si>
  <si>
    <t>31023</t>
  </si>
  <si>
    <t>NECASS</t>
  </si>
  <si>
    <t>31025</t>
  </si>
  <si>
    <t>NECEDAR</t>
  </si>
  <si>
    <t>31027</t>
  </si>
  <si>
    <t>NECHASE</t>
  </si>
  <si>
    <t>31029</t>
  </si>
  <si>
    <t>CHERRY</t>
  </si>
  <si>
    <t>NECHERRY</t>
  </si>
  <si>
    <t>31031</t>
  </si>
  <si>
    <t>NECHEYENNE</t>
  </si>
  <si>
    <t>31033</t>
  </si>
  <si>
    <t>NECLAY</t>
  </si>
  <si>
    <t>31035</t>
  </si>
  <si>
    <t>COLFAX</t>
  </si>
  <si>
    <t>NECOLFAX</t>
  </si>
  <si>
    <t>31037</t>
  </si>
  <si>
    <t>CUMING</t>
  </si>
  <si>
    <t>NECUMING</t>
  </si>
  <si>
    <t>31039</t>
  </si>
  <si>
    <t>NECUSTER</t>
  </si>
  <si>
    <t>31041</t>
  </si>
  <si>
    <t>NEDAKOTA</t>
  </si>
  <si>
    <t>31043</t>
  </si>
  <si>
    <t>DAWES</t>
  </si>
  <si>
    <t>NEDAWES</t>
  </si>
  <si>
    <t>31045</t>
  </si>
  <si>
    <t>NEDAWSON</t>
  </si>
  <si>
    <t>31047</t>
  </si>
  <si>
    <t>DEUEL</t>
  </si>
  <si>
    <t>NEDEUEL</t>
  </si>
  <si>
    <t>31049</t>
  </si>
  <si>
    <t>DIXON</t>
  </si>
  <si>
    <t>NEDIXON</t>
  </si>
  <si>
    <t>31051</t>
  </si>
  <si>
    <t>NEDODGE</t>
  </si>
  <si>
    <t>31053</t>
  </si>
  <si>
    <t>NEDOUGLAS</t>
  </si>
  <si>
    <t>31055</t>
  </si>
  <si>
    <t>DUNDY</t>
  </si>
  <si>
    <t>NEDUNDY</t>
  </si>
  <si>
    <t>31057</t>
  </si>
  <si>
    <t>NEFILLMORE</t>
  </si>
  <si>
    <t>31059</t>
  </si>
  <si>
    <t>NEFRANKLIN</t>
  </si>
  <si>
    <t>31061</t>
  </si>
  <si>
    <t>FRONTIER</t>
  </si>
  <si>
    <t>NEFRONTIER</t>
  </si>
  <si>
    <t>31063</t>
  </si>
  <si>
    <t>FURNAS</t>
  </si>
  <si>
    <t>NEFURNAS</t>
  </si>
  <si>
    <t>31065</t>
  </si>
  <si>
    <t>GAGE</t>
  </si>
  <si>
    <t>NEGAGE</t>
  </si>
  <si>
    <t>31067</t>
  </si>
  <si>
    <t>GARDEN</t>
  </si>
  <si>
    <t>NEGARDEN</t>
  </si>
  <si>
    <t>31069</t>
  </si>
  <si>
    <t>NEGARFIELD</t>
  </si>
  <si>
    <t>31071</t>
  </si>
  <si>
    <t>GOSPER</t>
  </si>
  <si>
    <t>NEGOSPER</t>
  </si>
  <si>
    <t>31073</t>
  </si>
  <si>
    <t>NEGRANT</t>
  </si>
  <si>
    <t>31075</t>
  </si>
  <si>
    <t>NEGREELEY</t>
  </si>
  <si>
    <t>31077</t>
  </si>
  <si>
    <t>NEHALL</t>
  </si>
  <si>
    <t>31079</t>
  </si>
  <si>
    <t>NEHAMILTON</t>
  </si>
  <si>
    <t>31081</t>
  </si>
  <si>
    <t>NEHARLAN</t>
  </si>
  <si>
    <t>31083</t>
  </si>
  <si>
    <t>HAYES</t>
  </si>
  <si>
    <t>NEHAYES</t>
  </si>
  <si>
    <t>31085</t>
  </si>
  <si>
    <t>HITCHCOCK</t>
  </si>
  <si>
    <t>NEHITCHCOCK</t>
  </si>
  <si>
    <t>31087</t>
  </si>
  <si>
    <t>NEHOLT</t>
  </si>
  <si>
    <t>31089</t>
  </si>
  <si>
    <t>HOOKER</t>
  </si>
  <si>
    <t>NEHOOKER</t>
  </si>
  <si>
    <t>31091</t>
  </si>
  <si>
    <t>NEHOWARD</t>
  </si>
  <si>
    <t>31093</t>
  </si>
  <si>
    <t>NEJEFFERSON</t>
  </si>
  <si>
    <t>31095</t>
  </si>
  <si>
    <t>NEJOHNSON</t>
  </si>
  <si>
    <t>31097</t>
  </si>
  <si>
    <t>KEARNEY</t>
  </si>
  <si>
    <t>NEKEARNEY</t>
  </si>
  <si>
    <t>31099</t>
  </si>
  <si>
    <t>KEITH</t>
  </si>
  <si>
    <t>NEKEITH</t>
  </si>
  <si>
    <t>31101</t>
  </si>
  <si>
    <t>KEYA PAHA</t>
  </si>
  <si>
    <t>NEKEYA PAHA</t>
  </si>
  <si>
    <t>31103</t>
  </si>
  <si>
    <t>KIMBALL</t>
  </si>
  <si>
    <t>NEKIMBALL</t>
  </si>
  <si>
    <t>31105</t>
  </si>
  <si>
    <t>NEKNOX</t>
  </si>
  <si>
    <t>31107</t>
  </si>
  <si>
    <t>LANCASTER</t>
  </si>
  <si>
    <t>NELANCASTER</t>
  </si>
  <si>
    <t>31109</t>
  </si>
  <si>
    <t>NELINCOLN</t>
  </si>
  <si>
    <t>31111</t>
  </si>
  <si>
    <t>NELOGAN</t>
  </si>
  <si>
    <t>31113</t>
  </si>
  <si>
    <t>LOUP</t>
  </si>
  <si>
    <t>NELOUP</t>
  </si>
  <si>
    <t>31115</t>
  </si>
  <si>
    <t>NEMADISON</t>
  </si>
  <si>
    <t>31119</t>
  </si>
  <si>
    <t>NEMCPHERSON</t>
  </si>
  <si>
    <t>31117</t>
  </si>
  <si>
    <t>MERRICK</t>
  </si>
  <si>
    <t>NEMERRICK</t>
  </si>
  <si>
    <t>31121</t>
  </si>
  <si>
    <t>MORRILL</t>
  </si>
  <si>
    <t>NEMORRILL</t>
  </si>
  <si>
    <t>31123</t>
  </si>
  <si>
    <t>NANCE</t>
  </si>
  <si>
    <t>NENANCE</t>
  </si>
  <si>
    <t>31125</t>
  </si>
  <si>
    <t>NENEMAHA</t>
  </si>
  <si>
    <t>31127</t>
  </si>
  <si>
    <t>NUCKOLLS</t>
  </si>
  <si>
    <t>NENUCKOLLS</t>
  </si>
  <si>
    <t>31129</t>
  </si>
  <si>
    <t>OTOE</t>
  </si>
  <si>
    <t>NEOTOE</t>
  </si>
  <si>
    <t>31131</t>
  </si>
  <si>
    <t>NEPAWNEE</t>
  </si>
  <si>
    <t>31133</t>
  </si>
  <si>
    <t>PERKINS</t>
  </si>
  <si>
    <t>NEPERKINS</t>
  </si>
  <si>
    <t>31135</t>
  </si>
  <si>
    <t>NEPHELPS</t>
  </si>
  <si>
    <t>31137</t>
  </si>
  <si>
    <t>NEPIERCE</t>
  </si>
  <si>
    <t>31139</t>
  </si>
  <si>
    <t>NEPLATTE</t>
  </si>
  <si>
    <t>31141</t>
  </si>
  <si>
    <t>NEPOLK</t>
  </si>
  <si>
    <t>31143</t>
  </si>
  <si>
    <t>RED WILLOW</t>
  </si>
  <si>
    <t>NERED WILLOW</t>
  </si>
  <si>
    <t>31145</t>
  </si>
  <si>
    <t>RICHARDSON</t>
  </si>
  <si>
    <t>NERICHARDSON</t>
  </si>
  <si>
    <t>31147</t>
  </si>
  <si>
    <t>NEROCK</t>
  </si>
  <si>
    <t>31149</t>
  </si>
  <si>
    <t>NESALINE</t>
  </si>
  <si>
    <t>31151</t>
  </si>
  <si>
    <t>SARPY</t>
  </si>
  <si>
    <t>NESARPY</t>
  </si>
  <si>
    <t>31153</t>
  </si>
  <si>
    <t>SAUNDERS</t>
  </si>
  <si>
    <t>NESAUNDERS</t>
  </si>
  <si>
    <t>31155</t>
  </si>
  <si>
    <t>SCOTTS BLUFF</t>
  </si>
  <si>
    <t>NESCOTTS BLUFF</t>
  </si>
  <si>
    <t>31157</t>
  </si>
  <si>
    <t>NESEWARD</t>
  </si>
  <si>
    <t>31159</t>
  </si>
  <si>
    <t>NESHERIDAN</t>
  </si>
  <si>
    <t>31161</t>
  </si>
  <si>
    <t>NESHERMAN</t>
  </si>
  <si>
    <t>31163</t>
  </si>
  <si>
    <t>NESIOUX</t>
  </si>
  <si>
    <t>31165</t>
  </si>
  <si>
    <t>NESTANTON</t>
  </si>
  <si>
    <t>31167</t>
  </si>
  <si>
    <t>THAYER</t>
  </si>
  <si>
    <t>NETHAYER</t>
  </si>
  <si>
    <t>31169</t>
  </si>
  <si>
    <t>NETHOMAS</t>
  </si>
  <si>
    <t>31171</t>
  </si>
  <si>
    <t>THURSTON</t>
  </si>
  <si>
    <t>NETHURSTON</t>
  </si>
  <si>
    <t>31173</t>
  </si>
  <si>
    <t>NEVALLEY</t>
  </si>
  <si>
    <t>31175</t>
  </si>
  <si>
    <t>NEWASHINGTON</t>
  </si>
  <si>
    <t>31177</t>
  </si>
  <si>
    <t>NEWAYNE</t>
  </si>
  <si>
    <t>31179</t>
  </si>
  <si>
    <t>NEWEBSTER</t>
  </si>
  <si>
    <t>31181</t>
  </si>
  <si>
    <t>NEWHEELER</t>
  </si>
  <si>
    <t>31183</t>
  </si>
  <si>
    <t>NEYORK</t>
  </si>
  <si>
    <t>31185</t>
  </si>
  <si>
    <t>NH</t>
  </si>
  <si>
    <t>BELKNAP</t>
  </si>
  <si>
    <t>NHBELKNAP</t>
  </si>
  <si>
    <t>33001</t>
  </si>
  <si>
    <t>NHCARROLL</t>
  </si>
  <si>
    <t>33003</t>
  </si>
  <si>
    <t>CHESHIRE</t>
  </si>
  <si>
    <t>NHCHESHIRE</t>
  </si>
  <si>
    <t>33005</t>
  </si>
  <si>
    <t>COOS</t>
  </si>
  <si>
    <t>NHCOOS</t>
  </si>
  <si>
    <t>33007</t>
  </si>
  <si>
    <t>GRAFTON</t>
  </si>
  <si>
    <t>NHGRAFTON</t>
  </si>
  <si>
    <t>33009</t>
  </si>
  <si>
    <t>NHHILLSBOROUGH</t>
  </si>
  <si>
    <t>33011</t>
  </si>
  <si>
    <t>MERRIMACK</t>
  </si>
  <si>
    <t>NHMERRIMACK</t>
  </si>
  <si>
    <t>33013</t>
  </si>
  <si>
    <t>NHROCKINGHAM</t>
  </si>
  <si>
    <t>33015</t>
  </si>
  <si>
    <t>STRAFFORD</t>
  </si>
  <si>
    <t>NHSTRAFFORD</t>
  </si>
  <si>
    <t>33017</t>
  </si>
  <si>
    <t>NHSULLIVAN</t>
  </si>
  <si>
    <t>33019</t>
  </si>
  <si>
    <t>ATLANTIC</t>
  </si>
  <si>
    <t>NJATLANTIC</t>
  </si>
  <si>
    <t>34001</t>
  </si>
  <si>
    <t>BERGEN</t>
  </si>
  <si>
    <t>NJBERGEN</t>
  </si>
  <si>
    <t>34003</t>
  </si>
  <si>
    <t>BURLINGTON</t>
  </si>
  <si>
    <t>NJBURLINGTON</t>
  </si>
  <si>
    <t>34005</t>
  </si>
  <si>
    <t>NJCAMDEN</t>
  </si>
  <si>
    <t>34007</t>
  </si>
  <si>
    <t>CAPE MAY</t>
  </si>
  <si>
    <t>NJCAPE MAY</t>
  </si>
  <si>
    <t>34009</t>
  </si>
  <si>
    <t>NJCUMBERLAND</t>
  </si>
  <si>
    <t>34011</t>
  </si>
  <si>
    <t>NJESSEX</t>
  </si>
  <si>
    <t>34013</t>
  </si>
  <si>
    <t>GLOUCESTER</t>
  </si>
  <si>
    <t>NJGLOUCESTER</t>
  </si>
  <si>
    <t>34015</t>
  </si>
  <si>
    <t>NJHUDSON</t>
  </si>
  <si>
    <t>34017</t>
  </si>
  <si>
    <t>HUNTERDON</t>
  </si>
  <si>
    <t>NJHUNTERDON</t>
  </si>
  <si>
    <t>34019</t>
  </si>
  <si>
    <t>NJMERCER</t>
  </si>
  <si>
    <t>34021</t>
  </si>
  <si>
    <t>NJMIDDLESEX</t>
  </si>
  <si>
    <t>34023</t>
  </si>
  <si>
    <t>MONMOUTH</t>
  </si>
  <si>
    <t>NJMONMOUTH</t>
  </si>
  <si>
    <t>34025</t>
  </si>
  <si>
    <t>NJMORRIS</t>
  </si>
  <si>
    <t>34027</t>
  </si>
  <si>
    <t>OCEAN</t>
  </si>
  <si>
    <t>NJOCEAN</t>
  </si>
  <si>
    <t>34029</t>
  </si>
  <si>
    <t>PASSAIC</t>
  </si>
  <si>
    <t>NJPASSAIC</t>
  </si>
  <si>
    <t>34031</t>
  </si>
  <si>
    <t>SALEM</t>
  </si>
  <si>
    <t>NJSALEM</t>
  </si>
  <si>
    <t>34033</t>
  </si>
  <si>
    <t>NJSOMERSET</t>
  </si>
  <si>
    <t>34035</t>
  </si>
  <si>
    <t>NJSUSSEX</t>
  </si>
  <si>
    <t>34037</t>
  </si>
  <si>
    <t>NJUNION</t>
  </si>
  <si>
    <t>34039</t>
  </si>
  <si>
    <t>NJWARREN</t>
  </si>
  <si>
    <t>34041</t>
  </si>
  <si>
    <t>BERNALILLO</t>
  </si>
  <si>
    <t>NMBERNALILLO</t>
  </si>
  <si>
    <t>35001</t>
  </si>
  <si>
    <t>CATRON</t>
  </si>
  <si>
    <t>NMCATRON</t>
  </si>
  <si>
    <t>35003</t>
  </si>
  <si>
    <t>CHAVES</t>
  </si>
  <si>
    <t>NMCHAVES</t>
  </si>
  <si>
    <t>35005</t>
  </si>
  <si>
    <t>CIBOLA</t>
  </si>
  <si>
    <t>NMCIBOLA</t>
  </si>
  <si>
    <t>35006</t>
  </si>
  <si>
    <t>NMCOLFAX</t>
  </si>
  <si>
    <t>35007</t>
  </si>
  <si>
    <t>CURRY</t>
  </si>
  <si>
    <t>NMCURRY</t>
  </si>
  <si>
    <t>35009</t>
  </si>
  <si>
    <t>DE BACA</t>
  </si>
  <si>
    <t>NMDE BACA</t>
  </si>
  <si>
    <t>35011</t>
  </si>
  <si>
    <t>DONA ANA</t>
  </si>
  <si>
    <t>NMDONA ANA</t>
  </si>
  <si>
    <t>35013</t>
  </si>
  <si>
    <t>NMEDDY</t>
  </si>
  <si>
    <t>35015</t>
  </si>
  <si>
    <t>NMGRANT</t>
  </si>
  <si>
    <t>35017</t>
  </si>
  <si>
    <t>GUADALUPE</t>
  </si>
  <si>
    <t>NMGUADALUPE</t>
  </si>
  <si>
    <t>35019</t>
  </si>
  <si>
    <t>HARDING</t>
  </si>
  <si>
    <t>NMHARDING</t>
  </si>
  <si>
    <t>35021</t>
  </si>
  <si>
    <t>HIDALGO</t>
  </si>
  <si>
    <t>NMHIDALGO</t>
  </si>
  <si>
    <t>35023</t>
  </si>
  <si>
    <t>LEA</t>
  </si>
  <si>
    <t>NMLEA</t>
  </si>
  <si>
    <t>35025</t>
  </si>
  <si>
    <t>NMLINCOLN</t>
  </si>
  <si>
    <t>35027</t>
  </si>
  <si>
    <t>LOS ALAMOS</t>
  </si>
  <si>
    <t>NMLOS ALAMOS</t>
  </si>
  <si>
    <t>35028</t>
  </si>
  <si>
    <t>LUNA</t>
  </si>
  <si>
    <t>NMLUNA</t>
  </si>
  <si>
    <t>35029</t>
  </si>
  <si>
    <t>MCKINLEY</t>
  </si>
  <si>
    <t>NMMCKINLEY</t>
  </si>
  <si>
    <t>35031</t>
  </si>
  <si>
    <t>MORA</t>
  </si>
  <si>
    <t>NMMORA</t>
  </si>
  <si>
    <t>35033</t>
  </si>
  <si>
    <t>NMOTERO</t>
  </si>
  <si>
    <t>35035</t>
  </si>
  <si>
    <t>QUAY</t>
  </si>
  <si>
    <t>NMQUAY</t>
  </si>
  <si>
    <t>35037</t>
  </si>
  <si>
    <t>RIO ARRIBA</t>
  </si>
  <si>
    <t>NMRIO ARRIBA</t>
  </si>
  <si>
    <t>35039</t>
  </si>
  <si>
    <t>NMROOSEVELT</t>
  </si>
  <si>
    <t>35041</t>
  </si>
  <si>
    <t>NMSAN JUAN</t>
  </si>
  <si>
    <t>35045</t>
  </si>
  <si>
    <t>NMSAN MIGUEL</t>
  </si>
  <si>
    <t>35047</t>
  </si>
  <si>
    <t>SANDOVAL</t>
  </si>
  <si>
    <t>NMSANDOVAL</t>
  </si>
  <si>
    <t>35043</t>
  </si>
  <si>
    <t>SANTA FE</t>
  </si>
  <si>
    <t>NMSANTA FE</t>
  </si>
  <si>
    <t>35049</t>
  </si>
  <si>
    <t>NMSIERRA</t>
  </si>
  <si>
    <t>35051</t>
  </si>
  <si>
    <t>SOCORRO</t>
  </si>
  <si>
    <t>NMSOCORRO</t>
  </si>
  <si>
    <t>35053</t>
  </si>
  <si>
    <t>TAOS</t>
  </si>
  <si>
    <t>NMTAOS</t>
  </si>
  <si>
    <t>35055</t>
  </si>
  <si>
    <t>TORRANCE</t>
  </si>
  <si>
    <t>NMTORRANCE</t>
  </si>
  <si>
    <t>35057</t>
  </si>
  <si>
    <t>NMUNION</t>
  </si>
  <si>
    <t>35059</t>
  </si>
  <si>
    <t>VALENCIA</t>
  </si>
  <si>
    <t>NMVALENCIA</t>
  </si>
  <si>
    <t>35061</t>
  </si>
  <si>
    <t>NV</t>
  </si>
  <si>
    <t>CARSON CITY</t>
  </si>
  <si>
    <t>NVCARSON CITY</t>
  </si>
  <si>
    <t>32510</t>
  </si>
  <si>
    <t>CHURCHILL</t>
  </si>
  <si>
    <t>NVCHURCHILL</t>
  </si>
  <si>
    <t>32001</t>
  </si>
  <si>
    <t>NVCLARK</t>
  </si>
  <si>
    <t>32003</t>
  </si>
  <si>
    <t>NVDOUGLAS</t>
  </si>
  <si>
    <t>32005</t>
  </si>
  <si>
    <t>ELKO</t>
  </si>
  <si>
    <t>NVELKO</t>
  </si>
  <si>
    <t>32007</t>
  </si>
  <si>
    <t>ESMERALDA</t>
  </si>
  <si>
    <t>NVESMERALDA</t>
  </si>
  <si>
    <t>32009</t>
  </si>
  <si>
    <t>EUREKA</t>
  </si>
  <si>
    <t>NVEUREKA</t>
  </si>
  <si>
    <t>32011</t>
  </si>
  <si>
    <t>NVHUMBOLDT</t>
  </si>
  <si>
    <t>32013</t>
  </si>
  <si>
    <t>LANDER</t>
  </si>
  <si>
    <t>NVLANDER</t>
  </si>
  <si>
    <t>32015</t>
  </si>
  <si>
    <t>NVLINCOLN</t>
  </si>
  <si>
    <t>32017</t>
  </si>
  <si>
    <t>NVLYON</t>
  </si>
  <si>
    <t>32019</t>
  </si>
  <si>
    <t>NVMINERAL</t>
  </si>
  <si>
    <t>32021</t>
  </si>
  <si>
    <t>NYE</t>
  </si>
  <si>
    <t>NVNYE</t>
  </si>
  <si>
    <t>32023</t>
  </si>
  <si>
    <t>PERSHING</t>
  </si>
  <si>
    <t>NVPERSHING</t>
  </si>
  <si>
    <t>32027</t>
  </si>
  <si>
    <t>STOREY</t>
  </si>
  <si>
    <t>NVSTOREY</t>
  </si>
  <si>
    <t>32029</t>
  </si>
  <si>
    <t>WASHOE</t>
  </si>
  <si>
    <t>NVWASHOE</t>
  </si>
  <si>
    <t>32031</t>
  </si>
  <si>
    <t>WHITE PINE</t>
  </si>
  <si>
    <t>NVWHITE PINE</t>
  </si>
  <si>
    <t>32033</t>
  </si>
  <si>
    <t>ALBANY</t>
  </si>
  <si>
    <t>NYALBANY</t>
  </si>
  <si>
    <t>36001</t>
  </si>
  <si>
    <t>NYALLEGANY</t>
  </si>
  <si>
    <t>36003</t>
  </si>
  <si>
    <t>BRONX</t>
  </si>
  <si>
    <t>NYBRONX</t>
  </si>
  <si>
    <t>36005</t>
  </si>
  <si>
    <t>BROOME</t>
  </si>
  <si>
    <t>NYBROOME</t>
  </si>
  <si>
    <t>36007</t>
  </si>
  <si>
    <t>CATTARAUGUS</t>
  </si>
  <si>
    <t>NYCATTARAUGUS</t>
  </si>
  <si>
    <t>36009</t>
  </si>
  <si>
    <t>CAYUGA</t>
  </si>
  <si>
    <t>NYCAYUGA</t>
  </si>
  <si>
    <t>36011</t>
  </si>
  <si>
    <t>NYCHAUTAUQUA</t>
  </si>
  <si>
    <t>36013</t>
  </si>
  <si>
    <t>CHEMUNG</t>
  </si>
  <si>
    <t>NYCHEMUNG</t>
  </si>
  <si>
    <t>36015</t>
  </si>
  <si>
    <t>CHENANGO</t>
  </si>
  <si>
    <t>NYCHENANGO</t>
  </si>
  <si>
    <t>36017</t>
  </si>
  <si>
    <t>NYCLINTON</t>
  </si>
  <si>
    <t>36019</t>
  </si>
  <si>
    <t>NYCOLUMBIA</t>
  </si>
  <si>
    <t>36021</t>
  </si>
  <si>
    <t>CORTLAND</t>
  </si>
  <si>
    <t>NYCORTLAND</t>
  </si>
  <si>
    <t>36023</t>
  </si>
  <si>
    <t>NYDELAWARE</t>
  </si>
  <si>
    <t>36025</t>
  </si>
  <si>
    <t>DUTCHESS</t>
  </si>
  <si>
    <t>NYDUTCHESS</t>
  </si>
  <si>
    <t>36027</t>
  </si>
  <si>
    <t>ERIE</t>
  </si>
  <si>
    <t>NYERIE</t>
  </si>
  <si>
    <t>36029</t>
  </si>
  <si>
    <t>NYESSEX</t>
  </si>
  <si>
    <t>36031</t>
  </si>
  <si>
    <t>NYFRANKLIN</t>
  </si>
  <si>
    <t>36033</t>
  </si>
  <si>
    <t>NYFULTON</t>
  </si>
  <si>
    <t>36035</t>
  </si>
  <si>
    <t>NYGENESEE</t>
  </si>
  <si>
    <t>36037</t>
  </si>
  <si>
    <t>NYGREENE</t>
  </si>
  <si>
    <t>36039</t>
  </si>
  <si>
    <t>NYHAMILTON</t>
  </si>
  <si>
    <t>36041</t>
  </si>
  <si>
    <t>HERKIMER</t>
  </si>
  <si>
    <t>NYHERKIMER</t>
  </si>
  <si>
    <t>36043</t>
  </si>
  <si>
    <t>NYJEFFERSON</t>
  </si>
  <si>
    <t>36045</t>
  </si>
  <si>
    <t>NYKINGS</t>
  </si>
  <si>
    <t>36047</t>
  </si>
  <si>
    <t>NYLEWIS</t>
  </si>
  <si>
    <t>36049</t>
  </si>
  <si>
    <t>NYLIVINGSTON</t>
  </si>
  <si>
    <t>36051</t>
  </si>
  <si>
    <t>NYMADISON</t>
  </si>
  <si>
    <t>36053</t>
  </si>
  <si>
    <t>NYMONROE</t>
  </si>
  <si>
    <t>36055</t>
  </si>
  <si>
    <t>NYMONTGOMERY</t>
  </si>
  <si>
    <t>36057</t>
  </si>
  <si>
    <t>NYNASSAU</t>
  </si>
  <si>
    <t>36059</t>
  </si>
  <si>
    <t>NEW YORK</t>
  </si>
  <si>
    <t>NYNEW YORK</t>
  </si>
  <si>
    <t>36061</t>
  </si>
  <si>
    <t>NIAGARA</t>
  </si>
  <si>
    <t>NYNIAGARA</t>
  </si>
  <si>
    <t>36063</t>
  </si>
  <si>
    <t>NYONEIDA</t>
  </si>
  <si>
    <t>36065</t>
  </si>
  <si>
    <t>ONONDAGA</t>
  </si>
  <si>
    <t>NYONONDAGA</t>
  </si>
  <si>
    <t>36067</t>
  </si>
  <si>
    <t>ONTARIO</t>
  </si>
  <si>
    <t>NYONTARIO</t>
  </si>
  <si>
    <t>36069</t>
  </si>
  <si>
    <t>NYORANGE</t>
  </si>
  <si>
    <t>36071</t>
  </si>
  <si>
    <t>NYORLEANS</t>
  </si>
  <si>
    <t>36073</t>
  </si>
  <si>
    <t>OSWEGO</t>
  </si>
  <si>
    <t>NYOSWEGO</t>
  </si>
  <si>
    <t>36075</t>
  </si>
  <si>
    <t>NYOTSEGO</t>
  </si>
  <si>
    <t>36077</t>
  </si>
  <si>
    <t>NYPUTNAM</t>
  </si>
  <si>
    <t>36079</t>
  </si>
  <si>
    <t>QUEENS</t>
  </si>
  <si>
    <t>NYQUEENS</t>
  </si>
  <si>
    <t>36081</t>
  </si>
  <si>
    <t>RENSSELAER</t>
  </si>
  <si>
    <t>NYRENSSELAER</t>
  </si>
  <si>
    <t>36083</t>
  </si>
  <si>
    <t>NYRICHMOND</t>
  </si>
  <si>
    <t>36085</t>
  </si>
  <si>
    <t>ROCKLAND</t>
  </si>
  <si>
    <t>NYROCKLAND</t>
  </si>
  <si>
    <t>36087</t>
  </si>
  <si>
    <t>SARATOGA</t>
  </si>
  <si>
    <t>NYSARATOGA</t>
  </si>
  <si>
    <t>36091</t>
  </si>
  <si>
    <t>SCHENECTADY</t>
  </si>
  <si>
    <t>NYSCHENECTADY</t>
  </si>
  <si>
    <t>36093</t>
  </si>
  <si>
    <t>SCHOHARIE</t>
  </si>
  <si>
    <t>NYSCHOHARIE</t>
  </si>
  <si>
    <t>36095</t>
  </si>
  <si>
    <t>NYSCHUYLER</t>
  </si>
  <si>
    <t>36097</t>
  </si>
  <si>
    <t>SENECA</t>
  </si>
  <si>
    <t>NYSENECA</t>
  </si>
  <si>
    <t>36099</t>
  </si>
  <si>
    <t>ST. LAWRENCE</t>
  </si>
  <si>
    <t>NYST. LAWRENCE</t>
  </si>
  <si>
    <t>36089</t>
  </si>
  <si>
    <t>NYSTEUBEN</t>
  </si>
  <si>
    <t>36101</t>
  </si>
  <si>
    <t>NYSUFFOLK</t>
  </si>
  <si>
    <t>36103</t>
  </si>
  <si>
    <t>NYSULLIVAN</t>
  </si>
  <si>
    <t>36105</t>
  </si>
  <si>
    <t>TIOGA</t>
  </si>
  <si>
    <t>NYTIOGA</t>
  </si>
  <si>
    <t>36107</t>
  </si>
  <si>
    <t>TOMPKINS</t>
  </si>
  <si>
    <t>NYTOMPKINS</t>
  </si>
  <si>
    <t>36109</t>
  </si>
  <si>
    <t>ULSTER</t>
  </si>
  <si>
    <t>NYULSTER</t>
  </si>
  <si>
    <t>36111</t>
  </si>
  <si>
    <t>NYWARREN</t>
  </si>
  <si>
    <t>36113</t>
  </si>
  <si>
    <t>NYWASHINGTON</t>
  </si>
  <si>
    <t>36115</t>
  </si>
  <si>
    <t>NYWAYNE</t>
  </si>
  <si>
    <t>36117</t>
  </si>
  <si>
    <t>WESTCHESTER</t>
  </si>
  <si>
    <t>NYWESTCHESTER</t>
  </si>
  <si>
    <t>36119</t>
  </si>
  <si>
    <t>WYOMING</t>
  </si>
  <si>
    <t>NYWYOMING</t>
  </si>
  <si>
    <t>36121</t>
  </si>
  <si>
    <t>YATES</t>
  </si>
  <si>
    <t>NYYATES</t>
  </si>
  <si>
    <t>36123</t>
  </si>
  <si>
    <t>OHADAMS</t>
  </si>
  <si>
    <t>39001</t>
  </si>
  <si>
    <t>OHALLEN</t>
  </si>
  <si>
    <t>39003</t>
  </si>
  <si>
    <t>ASHLAND</t>
  </si>
  <si>
    <t>OHASHLAND</t>
  </si>
  <si>
    <t>39005</t>
  </si>
  <si>
    <t>ASHTABULA</t>
  </si>
  <si>
    <t>OHASHTABULA</t>
  </si>
  <si>
    <t>39007</t>
  </si>
  <si>
    <t>OHATHENS</t>
  </si>
  <si>
    <t>39009</t>
  </si>
  <si>
    <t>AUGLAIZE</t>
  </si>
  <si>
    <t>OHAUGLAIZE</t>
  </si>
  <si>
    <t>39011</t>
  </si>
  <si>
    <t>BELMONT</t>
  </si>
  <si>
    <t>OHBELMONT</t>
  </si>
  <si>
    <t>39013</t>
  </si>
  <si>
    <t>OHBROWN</t>
  </si>
  <si>
    <t>39015</t>
  </si>
  <si>
    <t>OHBUTLER</t>
  </si>
  <si>
    <t>39017</t>
  </si>
  <si>
    <t>OHCARROLL</t>
  </si>
  <si>
    <t>39019</t>
  </si>
  <si>
    <t>OHCHAMPAIGN</t>
  </si>
  <si>
    <t>39021</t>
  </si>
  <si>
    <t>OHCLARK</t>
  </si>
  <si>
    <t>39023</t>
  </si>
  <si>
    <t>CLERMONT</t>
  </si>
  <si>
    <t>OHCLERMONT</t>
  </si>
  <si>
    <t>39025</t>
  </si>
  <si>
    <t>OHCLINTON</t>
  </si>
  <si>
    <t>39027</t>
  </si>
  <si>
    <t>COLUMBIANA</t>
  </si>
  <si>
    <t>OHCOLUMBIANA</t>
  </si>
  <si>
    <t>39029</t>
  </si>
  <si>
    <t>COSHOCTON</t>
  </si>
  <si>
    <t>OHCOSHOCTON</t>
  </si>
  <si>
    <t>39031</t>
  </si>
  <si>
    <t>OHCRAWFORD</t>
  </si>
  <si>
    <t>39033</t>
  </si>
  <si>
    <t>CUYAHOGA</t>
  </si>
  <si>
    <t>OHCUYAHOGA</t>
  </si>
  <si>
    <t>39035</t>
  </si>
  <si>
    <t>DARKE</t>
  </si>
  <si>
    <t>OHDARKE</t>
  </si>
  <si>
    <t>39037</t>
  </si>
  <si>
    <t>DEFIANCE</t>
  </si>
  <si>
    <t>OHDEFIANCE</t>
  </si>
  <si>
    <t>39039</t>
  </si>
  <si>
    <t>OHDELAWARE</t>
  </si>
  <si>
    <t>39041</t>
  </si>
  <si>
    <t>OHERIE</t>
  </si>
  <si>
    <t>39043</t>
  </si>
  <si>
    <t>OHFAIRFIELD</t>
  </si>
  <si>
    <t>39045</t>
  </si>
  <si>
    <t>OHFAYETTE</t>
  </si>
  <si>
    <t>39047</t>
  </si>
  <si>
    <t>OHFRANKLIN</t>
  </si>
  <si>
    <t>39049</t>
  </si>
  <si>
    <t>OHFULTON</t>
  </si>
  <si>
    <t>39051</t>
  </si>
  <si>
    <t>GALLIA</t>
  </si>
  <si>
    <t>OHGALLIA</t>
  </si>
  <si>
    <t>39053</t>
  </si>
  <si>
    <t>GEAUGA</t>
  </si>
  <si>
    <t>OHGEAUGA</t>
  </si>
  <si>
    <t>39055</t>
  </si>
  <si>
    <t>OHGREENE</t>
  </si>
  <si>
    <t>39057</t>
  </si>
  <si>
    <t>GUERNSEY</t>
  </si>
  <si>
    <t>OHGUERNSEY</t>
  </si>
  <si>
    <t>39059</t>
  </si>
  <si>
    <t>OHHAMILTON</t>
  </si>
  <si>
    <t>39061</t>
  </si>
  <si>
    <t>OHHANCOCK</t>
  </si>
  <si>
    <t>39063</t>
  </si>
  <si>
    <t>OHHARDIN</t>
  </si>
  <si>
    <t>39065</t>
  </si>
  <si>
    <t>OHHARRISON</t>
  </si>
  <si>
    <t>39067</t>
  </si>
  <si>
    <t>OHHENRY</t>
  </si>
  <si>
    <t>39069</t>
  </si>
  <si>
    <t>HIGHLAND</t>
  </si>
  <si>
    <t>OHHIGHLAND</t>
  </si>
  <si>
    <t>39071</t>
  </si>
  <si>
    <t>HOCKING</t>
  </si>
  <si>
    <t>OHHOCKING</t>
  </si>
  <si>
    <t>39073</t>
  </si>
  <si>
    <t>OHHOLMES</t>
  </si>
  <si>
    <t>39075</t>
  </si>
  <si>
    <t>OHHURON</t>
  </si>
  <si>
    <t>39077</t>
  </si>
  <si>
    <t>OHJACKSON</t>
  </si>
  <si>
    <t>39079</t>
  </si>
  <si>
    <t>OHJEFFERSON</t>
  </si>
  <si>
    <t>39081</t>
  </si>
  <si>
    <t>OHKNOX</t>
  </si>
  <si>
    <t>39083</t>
  </si>
  <si>
    <t>OHLAKE</t>
  </si>
  <si>
    <t>39085</t>
  </si>
  <si>
    <t>OHLAWRENCE</t>
  </si>
  <si>
    <t>39087</t>
  </si>
  <si>
    <t>LICKING</t>
  </si>
  <si>
    <t>OHLICKING</t>
  </si>
  <si>
    <t>39089</t>
  </si>
  <si>
    <t>OHLOGAN</t>
  </si>
  <si>
    <t>39091</t>
  </si>
  <si>
    <t>LORAIN</t>
  </si>
  <si>
    <t>OHLORAIN</t>
  </si>
  <si>
    <t>39093</t>
  </si>
  <si>
    <t>OHLUCAS</t>
  </si>
  <si>
    <t>OHMADISON</t>
  </si>
  <si>
    <t>39097</t>
  </si>
  <si>
    <t>MAHONING</t>
  </si>
  <si>
    <t>OHMAHONING</t>
  </si>
  <si>
    <t>39099</t>
  </si>
  <si>
    <t>OHMARION</t>
  </si>
  <si>
    <t>39101</t>
  </si>
  <si>
    <t>MEDINA</t>
  </si>
  <si>
    <t>OHMEDINA</t>
  </si>
  <si>
    <t>39103</t>
  </si>
  <si>
    <t>MEIGS</t>
  </si>
  <si>
    <t>OHMEIGS</t>
  </si>
  <si>
    <t>39105</t>
  </si>
  <si>
    <t>OHMERCER</t>
  </si>
  <si>
    <t>39107</t>
  </si>
  <si>
    <t>OHMIAMI</t>
  </si>
  <si>
    <t>39109</t>
  </si>
  <si>
    <t>OHMONROE</t>
  </si>
  <si>
    <t>39111</t>
  </si>
  <si>
    <t>OHMONTGOMERY</t>
  </si>
  <si>
    <t>39113</t>
  </si>
  <si>
    <t>OHMORGAN</t>
  </si>
  <si>
    <t>39115</t>
  </si>
  <si>
    <t>MORROW</t>
  </si>
  <si>
    <t>OHMORROW</t>
  </si>
  <si>
    <t>39117</t>
  </si>
  <si>
    <t>MUSKINGUM</t>
  </si>
  <si>
    <t>OHMUSKINGUM</t>
  </si>
  <si>
    <t>39119</t>
  </si>
  <si>
    <t>OHNOBLE</t>
  </si>
  <si>
    <t>39121</t>
  </si>
  <si>
    <t>OHOTTAWA</t>
  </si>
  <si>
    <t>39123</t>
  </si>
  <si>
    <t>OHPAULDING</t>
  </si>
  <si>
    <t>39125</t>
  </si>
  <si>
    <t>OHPERRY</t>
  </si>
  <si>
    <t>39127</t>
  </si>
  <si>
    <t>PICKAWAY</t>
  </si>
  <si>
    <t>OHPICKAWAY</t>
  </si>
  <si>
    <t>39129</t>
  </si>
  <si>
    <t>OHPIKE</t>
  </si>
  <si>
    <t>39131</t>
  </si>
  <si>
    <t>PORTAGE</t>
  </si>
  <si>
    <t>OHPORTAGE</t>
  </si>
  <si>
    <t>39133</t>
  </si>
  <si>
    <t>PREBLE</t>
  </si>
  <si>
    <t>OHPREBLE</t>
  </si>
  <si>
    <t>39135</t>
  </si>
  <si>
    <t>OHPUTNAM</t>
  </si>
  <si>
    <t>39137</t>
  </si>
  <si>
    <t>OHRICHLAND</t>
  </si>
  <si>
    <t>39139</t>
  </si>
  <si>
    <t>ROSS</t>
  </si>
  <si>
    <t>OHROSS</t>
  </si>
  <si>
    <t>39141</t>
  </si>
  <si>
    <t>SANDUSKY</t>
  </si>
  <si>
    <t>OHSANDUSKY</t>
  </si>
  <si>
    <t>39143</t>
  </si>
  <si>
    <t>SCIOTO</t>
  </si>
  <si>
    <t>OHSCIOTO</t>
  </si>
  <si>
    <t>39145</t>
  </si>
  <si>
    <t>OHSENECA</t>
  </si>
  <si>
    <t>39147</t>
  </si>
  <si>
    <t>OHSHELBY</t>
  </si>
  <si>
    <t>39149</t>
  </si>
  <si>
    <t>OHSTARK</t>
  </si>
  <si>
    <t>39151</t>
  </si>
  <si>
    <t>OHSUMMIT</t>
  </si>
  <si>
    <t>39153</t>
  </si>
  <si>
    <t>TRUMBULL</t>
  </si>
  <si>
    <t>OHTRUMBULL</t>
  </si>
  <si>
    <t>39155</t>
  </si>
  <si>
    <t>TUSCARAWAS</t>
  </si>
  <si>
    <t>OHTUSCARAWAS</t>
  </si>
  <si>
    <t>39157</t>
  </si>
  <si>
    <t>OHUNION</t>
  </si>
  <si>
    <t>39159</t>
  </si>
  <si>
    <t>VAN WERT</t>
  </si>
  <si>
    <t>OHVAN WERT</t>
  </si>
  <si>
    <t>39161</t>
  </si>
  <si>
    <t>VINTON</t>
  </si>
  <si>
    <t>OHVINTON</t>
  </si>
  <si>
    <t>39163</t>
  </si>
  <si>
    <t>OHWARREN</t>
  </si>
  <si>
    <t>39165</t>
  </si>
  <si>
    <t>OHWASHINGTON</t>
  </si>
  <si>
    <t>39167</t>
  </si>
  <si>
    <t>OHWAYNE</t>
  </si>
  <si>
    <t>39169</t>
  </si>
  <si>
    <t>OHWILLIAMS</t>
  </si>
  <si>
    <t>39171</t>
  </si>
  <si>
    <t>WOOD</t>
  </si>
  <si>
    <t>OHWOOD</t>
  </si>
  <si>
    <t>39173</t>
  </si>
  <si>
    <t>WYANDOT</t>
  </si>
  <si>
    <t>OHWYANDOT</t>
  </si>
  <si>
    <t>39175</t>
  </si>
  <si>
    <t>OKADAIR</t>
  </si>
  <si>
    <t>40001</t>
  </si>
  <si>
    <t>ALFALFA</t>
  </si>
  <si>
    <t>OKALFALFA</t>
  </si>
  <si>
    <t>40003</t>
  </si>
  <si>
    <t>ATOKA</t>
  </si>
  <si>
    <t>OKATOKA</t>
  </si>
  <si>
    <t>40005</t>
  </si>
  <si>
    <t>BEAVER</t>
  </si>
  <si>
    <t>OKBEAVER</t>
  </si>
  <si>
    <t>40007</t>
  </si>
  <si>
    <t>BECKHAM</t>
  </si>
  <si>
    <t>OKBECKHAM</t>
  </si>
  <si>
    <t>40009</t>
  </si>
  <si>
    <t>OKBLAINE</t>
  </si>
  <si>
    <t>40011</t>
  </si>
  <si>
    <t>OKBRYAN</t>
  </si>
  <si>
    <t>40013</t>
  </si>
  <si>
    <t>OKCADDO</t>
  </si>
  <si>
    <t>40015</t>
  </si>
  <si>
    <t>CANADIAN</t>
  </si>
  <si>
    <t>OKCANADIAN</t>
  </si>
  <si>
    <t>40017</t>
  </si>
  <si>
    <t>OKCARTER</t>
  </si>
  <si>
    <t>40019</t>
  </si>
  <si>
    <t>OKCHEROKEE</t>
  </si>
  <si>
    <t>40021</t>
  </si>
  <si>
    <t>OKCHOCTAW</t>
  </si>
  <si>
    <t>40023</t>
  </si>
  <si>
    <t>CIMARRON</t>
  </si>
  <si>
    <t>OKCIMARRON</t>
  </si>
  <si>
    <t>40025</t>
  </si>
  <si>
    <t>OKCLEVELAND</t>
  </si>
  <si>
    <t>40027</t>
  </si>
  <si>
    <t>COAL</t>
  </si>
  <si>
    <t>OKCOAL</t>
  </si>
  <si>
    <t>40029</t>
  </si>
  <si>
    <t>OKCOMANCHE</t>
  </si>
  <si>
    <t>40031</t>
  </si>
  <si>
    <t>COTTON</t>
  </si>
  <si>
    <t>OKCOTTON</t>
  </si>
  <si>
    <t>40033</t>
  </si>
  <si>
    <t>CRAIG</t>
  </si>
  <si>
    <t>OKCRAIG</t>
  </si>
  <si>
    <t>40035</t>
  </si>
  <si>
    <t>CREEK</t>
  </si>
  <si>
    <t>OKCREEK</t>
  </si>
  <si>
    <t>40037</t>
  </si>
  <si>
    <t>OKCUSTER</t>
  </si>
  <si>
    <t>40039</t>
  </si>
  <si>
    <t>OKDELAWARE</t>
  </si>
  <si>
    <t>40041</t>
  </si>
  <si>
    <t>DEWEY</t>
  </si>
  <si>
    <t>OKDEWEY</t>
  </si>
  <si>
    <t>40043</t>
  </si>
  <si>
    <t>OKELLIS</t>
  </si>
  <si>
    <t>40045</t>
  </si>
  <si>
    <t>OKGARFIELD</t>
  </si>
  <si>
    <t>40047</t>
  </si>
  <si>
    <t>GARVIN</t>
  </si>
  <si>
    <t>OKGARVIN</t>
  </si>
  <si>
    <t>40049</t>
  </si>
  <si>
    <t>OKGRADY</t>
  </si>
  <si>
    <t>40051</t>
  </si>
  <si>
    <t>OKGRANT</t>
  </si>
  <si>
    <t>40053</t>
  </si>
  <si>
    <t>GREER</t>
  </si>
  <si>
    <t>OKGREER</t>
  </si>
  <si>
    <t>40055</t>
  </si>
  <si>
    <t>HARMON</t>
  </si>
  <si>
    <t>OKHARMON</t>
  </si>
  <si>
    <t>40057</t>
  </si>
  <si>
    <t>OKHARPER</t>
  </si>
  <si>
    <t>40059</t>
  </si>
  <si>
    <t>OKHASKELL</t>
  </si>
  <si>
    <t>40061</t>
  </si>
  <si>
    <t>HUGHES</t>
  </si>
  <si>
    <t>OKHUGHES</t>
  </si>
  <si>
    <t>40063</t>
  </si>
  <si>
    <t>OKJACKSON</t>
  </si>
  <si>
    <t>40065</t>
  </si>
  <si>
    <t>OKJEFFERSON</t>
  </si>
  <si>
    <t>40067</t>
  </si>
  <si>
    <t>OKJOHNSTON</t>
  </si>
  <si>
    <t>40069</t>
  </si>
  <si>
    <t>KAY</t>
  </si>
  <si>
    <t>OKKAY</t>
  </si>
  <si>
    <t>40071</t>
  </si>
  <si>
    <t>KINGFISHER</t>
  </si>
  <si>
    <t>OKKINGFISHER</t>
  </si>
  <si>
    <t>40073</t>
  </si>
  <si>
    <t>OKKIOWA</t>
  </si>
  <si>
    <t>40075</t>
  </si>
  <si>
    <t>LATIMER</t>
  </si>
  <si>
    <t>OKLATIMER</t>
  </si>
  <si>
    <t>40077</t>
  </si>
  <si>
    <t>LE FLORE</t>
  </si>
  <si>
    <t>OKLE FLORE</t>
  </si>
  <si>
    <t>40079</t>
  </si>
  <si>
    <t>OKLINCOLN</t>
  </si>
  <si>
    <t>40081</t>
  </si>
  <si>
    <t>OKLOGAN</t>
  </si>
  <si>
    <t>40083</t>
  </si>
  <si>
    <t>LOVE</t>
  </si>
  <si>
    <t>OKLOVE</t>
  </si>
  <si>
    <t>40085</t>
  </si>
  <si>
    <t>MAJOR</t>
  </si>
  <si>
    <t>OKMAJOR</t>
  </si>
  <si>
    <t>40093</t>
  </si>
  <si>
    <t>OKMARSHALL</t>
  </si>
  <si>
    <t>40095</t>
  </si>
  <si>
    <t>MAYES</t>
  </si>
  <si>
    <t>OKMAYES</t>
  </si>
  <si>
    <t>40097</t>
  </si>
  <si>
    <t>MCCLAIN</t>
  </si>
  <si>
    <t>OKMCCLAIN</t>
  </si>
  <si>
    <t>40087</t>
  </si>
  <si>
    <t>MCCURTAIN</t>
  </si>
  <si>
    <t>OKMCCURTAIN</t>
  </si>
  <si>
    <t>40089</t>
  </si>
  <si>
    <t>OKMCINTOSH</t>
  </si>
  <si>
    <t>40091</t>
  </si>
  <si>
    <t>OKMURRAY</t>
  </si>
  <si>
    <t>40099</t>
  </si>
  <si>
    <t>MUSKOGEE</t>
  </si>
  <si>
    <t>OKMUSKOGEE</t>
  </si>
  <si>
    <t>40101</t>
  </si>
  <si>
    <t>OKNOBLE</t>
  </si>
  <si>
    <t>40103</t>
  </si>
  <si>
    <t>NOWATA</t>
  </si>
  <si>
    <t>OKNOWATA</t>
  </si>
  <si>
    <t>40105</t>
  </si>
  <si>
    <t>OKFUSKEE</t>
  </si>
  <si>
    <t>OKOKFUSKEE</t>
  </si>
  <si>
    <t>40107</t>
  </si>
  <si>
    <t>OKLAHOMA</t>
  </si>
  <si>
    <t>OKOKLAHOMA</t>
  </si>
  <si>
    <t>40109</t>
  </si>
  <si>
    <t>OKMULGEE</t>
  </si>
  <si>
    <t>OKOKMULGEE</t>
  </si>
  <si>
    <t>40111</t>
  </si>
  <si>
    <t>OKOSAGE</t>
  </si>
  <si>
    <t>40113</t>
  </si>
  <si>
    <t>OKOTTAWA</t>
  </si>
  <si>
    <t>40115</t>
  </si>
  <si>
    <t>OKPAWNEE</t>
  </si>
  <si>
    <t>40117</t>
  </si>
  <si>
    <t>PAYNE</t>
  </si>
  <si>
    <t>OKPAYNE</t>
  </si>
  <si>
    <t>40119</t>
  </si>
  <si>
    <t>PITTSBURG</t>
  </si>
  <si>
    <t>OKPITTSBURG</t>
  </si>
  <si>
    <t>40121</t>
  </si>
  <si>
    <t>OKPONTOTOC</t>
  </si>
  <si>
    <t>40123</t>
  </si>
  <si>
    <t>OKPOTTAWATOMIE</t>
  </si>
  <si>
    <t>40125</t>
  </si>
  <si>
    <t>PUSHMATAHA</t>
  </si>
  <si>
    <t>OKPUSHMATAHA</t>
  </si>
  <si>
    <t>40127</t>
  </si>
  <si>
    <t>ROGER MILLS</t>
  </si>
  <si>
    <t>OKROGER MILLS</t>
  </si>
  <si>
    <t>40129</t>
  </si>
  <si>
    <t>ROGERS</t>
  </si>
  <si>
    <t>OKROGERS</t>
  </si>
  <si>
    <t>40131</t>
  </si>
  <si>
    <t>OKSEMINOLE</t>
  </si>
  <si>
    <t>40133</t>
  </si>
  <si>
    <t>SEQUOYAH</t>
  </si>
  <si>
    <t>OKSEQUOYAH</t>
  </si>
  <si>
    <t>40135</t>
  </si>
  <si>
    <t>OKSTEPHENS</t>
  </si>
  <si>
    <t>40137</t>
  </si>
  <si>
    <t>OKTEXAS</t>
  </si>
  <si>
    <t>40139</t>
  </si>
  <si>
    <t>TILLMAN</t>
  </si>
  <si>
    <t>OKTILLMAN</t>
  </si>
  <si>
    <t>40141</t>
  </si>
  <si>
    <t>TULSA</t>
  </si>
  <si>
    <t>OKTULSA</t>
  </si>
  <si>
    <t>40143</t>
  </si>
  <si>
    <t>WAGONER</t>
  </si>
  <si>
    <t>OKWAGONER</t>
  </si>
  <si>
    <t>40145</t>
  </si>
  <si>
    <t>OKWASHINGTON</t>
  </si>
  <si>
    <t>40147</t>
  </si>
  <si>
    <t>WASHITA</t>
  </si>
  <si>
    <t>OKWASHITA</t>
  </si>
  <si>
    <t>40149</t>
  </si>
  <si>
    <t>WOODS</t>
  </si>
  <si>
    <t>OKWOODS</t>
  </si>
  <si>
    <t>40151</t>
  </si>
  <si>
    <t>WOODWARD</t>
  </si>
  <si>
    <t>OKWOODWARD</t>
  </si>
  <si>
    <t>40153</t>
  </si>
  <si>
    <t>ORBAKER</t>
  </si>
  <si>
    <t>41001</t>
  </si>
  <si>
    <t>ORBENTON</t>
  </si>
  <si>
    <t>41003</t>
  </si>
  <si>
    <t>ORCLACKAMAS</t>
  </si>
  <si>
    <t>41005</t>
  </si>
  <si>
    <t>CLATSOP</t>
  </si>
  <si>
    <t>ORCLATSOP</t>
  </si>
  <si>
    <t>41007</t>
  </si>
  <si>
    <t>ORCOLUMBIA</t>
  </si>
  <si>
    <t>41009</t>
  </si>
  <si>
    <t>ORCOOS</t>
  </si>
  <si>
    <t>41011</t>
  </si>
  <si>
    <t>CROOK</t>
  </si>
  <si>
    <t>ORCROOK</t>
  </si>
  <si>
    <t>41013</t>
  </si>
  <si>
    <t>ORCURRY</t>
  </si>
  <si>
    <t>41015</t>
  </si>
  <si>
    <t>DESCHUTES</t>
  </si>
  <si>
    <t>ORDESCHUTES</t>
  </si>
  <si>
    <t>41017</t>
  </si>
  <si>
    <t>ORDOUGLAS</t>
  </si>
  <si>
    <t>41019</t>
  </si>
  <si>
    <t>GILLIAM</t>
  </si>
  <si>
    <t>ORGILLIAM</t>
  </si>
  <si>
    <t>41021</t>
  </si>
  <si>
    <t>ORGRANT</t>
  </si>
  <si>
    <t>41023</t>
  </si>
  <si>
    <t>HARNEY</t>
  </si>
  <si>
    <t>ORHARNEY</t>
  </si>
  <si>
    <t>41025</t>
  </si>
  <si>
    <t>HOOD RIVER</t>
  </si>
  <si>
    <t>ORHOOD RIVER</t>
  </si>
  <si>
    <t>41027</t>
  </si>
  <si>
    <t>ORJACKSON</t>
  </si>
  <si>
    <t>41029</t>
  </si>
  <si>
    <t>ORJEFFERSON</t>
  </si>
  <si>
    <t>41031</t>
  </si>
  <si>
    <t>JOSEPHINE</t>
  </si>
  <si>
    <t>ORJOSEPHINE</t>
  </si>
  <si>
    <t>41033</t>
  </si>
  <si>
    <t>KLAMATH</t>
  </si>
  <si>
    <t>ORKLAMATH</t>
  </si>
  <si>
    <t>41035</t>
  </si>
  <si>
    <t>ORLAKE</t>
  </si>
  <si>
    <t>41037</t>
  </si>
  <si>
    <t>ORLANE</t>
  </si>
  <si>
    <t>41039</t>
  </si>
  <si>
    <t>ORLINCOLN</t>
  </si>
  <si>
    <t>41041</t>
  </si>
  <si>
    <t>ORLINN</t>
  </si>
  <si>
    <t>41043</t>
  </si>
  <si>
    <t>MALHEUR</t>
  </si>
  <si>
    <t>ORMALHEUR</t>
  </si>
  <si>
    <t>41045</t>
  </si>
  <si>
    <t>ORMARION</t>
  </si>
  <si>
    <t>41047</t>
  </si>
  <si>
    <t>ORMORROW</t>
  </si>
  <si>
    <t>41049</t>
  </si>
  <si>
    <t>MULTNOMAH</t>
  </si>
  <si>
    <t>ORMULTNOMAH</t>
  </si>
  <si>
    <t>41051</t>
  </si>
  <si>
    <t>ORPOLK</t>
  </si>
  <si>
    <t>41053</t>
  </si>
  <si>
    <t>ORSHERMAN</t>
  </si>
  <si>
    <t>41055</t>
  </si>
  <si>
    <t>ORTILLAMOOK</t>
  </si>
  <si>
    <t>41057</t>
  </si>
  <si>
    <t>UMATILLA</t>
  </si>
  <si>
    <t>ORUMATILLA</t>
  </si>
  <si>
    <t>41059</t>
  </si>
  <si>
    <t>ORUNION</t>
  </si>
  <si>
    <t>41061</t>
  </si>
  <si>
    <t>WALLOWA</t>
  </si>
  <si>
    <t>ORWALLOWA</t>
  </si>
  <si>
    <t>41063</t>
  </si>
  <si>
    <t>WASCO</t>
  </si>
  <si>
    <t>ORWASCO</t>
  </si>
  <si>
    <t>41065</t>
  </si>
  <si>
    <t>ORWASHINGTON</t>
  </si>
  <si>
    <t>41067</t>
  </si>
  <si>
    <t>ORWHEELER</t>
  </si>
  <si>
    <t>41069</t>
  </si>
  <si>
    <t>YAMHILL</t>
  </si>
  <si>
    <t>ORYAMHILL</t>
  </si>
  <si>
    <t>41071</t>
  </si>
  <si>
    <t>PAADAMS</t>
  </si>
  <si>
    <t>42001</t>
  </si>
  <si>
    <t>ALLEGHENY</t>
  </si>
  <si>
    <t>PAALLEGHENY</t>
  </si>
  <si>
    <t>42003</t>
  </si>
  <si>
    <t>ARMSTRONG</t>
  </si>
  <si>
    <t>PAARMSTRONG</t>
  </si>
  <si>
    <t>42005</t>
  </si>
  <si>
    <t>PABEAVER</t>
  </si>
  <si>
    <t>42007</t>
  </si>
  <si>
    <t>BEDFORD</t>
  </si>
  <si>
    <t>PABEDFORD</t>
  </si>
  <si>
    <t>42009</t>
  </si>
  <si>
    <t>BERKS</t>
  </si>
  <si>
    <t>PABERKS</t>
  </si>
  <si>
    <t>42011</t>
  </si>
  <si>
    <t>BLAIR</t>
  </si>
  <si>
    <t>PABLAIR</t>
  </si>
  <si>
    <t>42013</t>
  </si>
  <si>
    <t>PABRADFORD</t>
  </si>
  <si>
    <t>42015</t>
  </si>
  <si>
    <t>BUCKS</t>
  </si>
  <si>
    <t>PABUCKS</t>
  </si>
  <si>
    <t>42017</t>
  </si>
  <si>
    <t>PABUTLER</t>
  </si>
  <si>
    <t>42019</t>
  </si>
  <si>
    <t>CAMBRIA</t>
  </si>
  <si>
    <t>PACAMBRIA</t>
  </si>
  <si>
    <t>42021</t>
  </si>
  <si>
    <t>PACAMERON</t>
  </si>
  <si>
    <t>42023</t>
  </si>
  <si>
    <t>PACARBON</t>
  </si>
  <si>
    <t>42025</t>
  </si>
  <si>
    <t>CENTRE</t>
  </si>
  <si>
    <t>PACENTRE</t>
  </si>
  <si>
    <t>42027</t>
  </si>
  <si>
    <t>CHESTER</t>
  </si>
  <si>
    <t>PACHESTER</t>
  </si>
  <si>
    <t>42029</t>
  </si>
  <si>
    <t>CLARION</t>
  </si>
  <si>
    <t>PACLARION</t>
  </si>
  <si>
    <t>42031</t>
  </si>
  <si>
    <t>CLEARFIELD</t>
  </si>
  <si>
    <t>PACLEARFIELD</t>
  </si>
  <si>
    <t>42033</t>
  </si>
  <si>
    <t>PACLINTON</t>
  </si>
  <si>
    <t>42035</t>
  </si>
  <si>
    <t>PACOLUMBIA</t>
  </si>
  <si>
    <t>42037</t>
  </si>
  <si>
    <t>PACRAWFORD</t>
  </si>
  <si>
    <t>42039</t>
  </si>
  <si>
    <t>PACUMBERLAND</t>
  </si>
  <si>
    <t>42041</t>
  </si>
  <si>
    <t>DAUPHIN</t>
  </si>
  <si>
    <t>PADAUPHIN</t>
  </si>
  <si>
    <t>42043</t>
  </si>
  <si>
    <t>PADELAWARE</t>
  </si>
  <si>
    <t>42045</t>
  </si>
  <si>
    <t>PAELK</t>
  </si>
  <si>
    <t>42047</t>
  </si>
  <si>
    <t>PAERIE</t>
  </si>
  <si>
    <t>42049</t>
  </si>
  <si>
    <t>PAFAYETTE</t>
  </si>
  <si>
    <t>42051</t>
  </si>
  <si>
    <t>FOREST</t>
  </si>
  <si>
    <t>PAFOREST</t>
  </si>
  <si>
    <t>42053</t>
  </si>
  <si>
    <t>PAFRANKLIN</t>
  </si>
  <si>
    <t>42055</t>
  </si>
  <si>
    <t>PAFULTON</t>
  </si>
  <si>
    <t>42057</t>
  </si>
  <si>
    <t>PAGREENE</t>
  </si>
  <si>
    <t>42059</t>
  </si>
  <si>
    <t>HUNTINGDON</t>
  </si>
  <si>
    <t>PAHUNTINGDON</t>
  </si>
  <si>
    <t>42061</t>
  </si>
  <si>
    <t>INDIANA</t>
  </si>
  <si>
    <t>PAINDIANA</t>
  </si>
  <si>
    <t>42063</t>
  </si>
  <si>
    <t>PAJEFFERSON</t>
  </si>
  <si>
    <t>42065</t>
  </si>
  <si>
    <t>JUNIATA</t>
  </si>
  <si>
    <t>PAJUNIATA</t>
  </si>
  <si>
    <t>42067</t>
  </si>
  <si>
    <t>LACKAWANNA</t>
  </si>
  <si>
    <t>PALACKAWANNA</t>
  </si>
  <si>
    <t>42069</t>
  </si>
  <si>
    <t>PALANCASTER</t>
  </si>
  <si>
    <t>42071</t>
  </si>
  <si>
    <t>PALAWRENCE</t>
  </si>
  <si>
    <t>42073</t>
  </si>
  <si>
    <t>LEBANON</t>
  </si>
  <si>
    <t>PALEBANON</t>
  </si>
  <si>
    <t>42075</t>
  </si>
  <si>
    <t>LEHIGH</t>
  </si>
  <si>
    <t>PALEHIGH</t>
  </si>
  <si>
    <t>42077</t>
  </si>
  <si>
    <t>LUZERNE</t>
  </si>
  <si>
    <t>PALUZERNE</t>
  </si>
  <si>
    <t>42079</t>
  </si>
  <si>
    <t>LYCOMING</t>
  </si>
  <si>
    <t>PALYCOMING</t>
  </si>
  <si>
    <t>42081</t>
  </si>
  <si>
    <t>MCKEAN</t>
  </si>
  <si>
    <t>PAMCKEAN</t>
  </si>
  <si>
    <t>42083</t>
  </si>
  <si>
    <t>PAMERCER</t>
  </si>
  <si>
    <t>42085</t>
  </si>
  <si>
    <t>MIFFLIN</t>
  </si>
  <si>
    <t>PAMIFFLIN</t>
  </si>
  <si>
    <t>42087</t>
  </si>
  <si>
    <t>PAMONROE</t>
  </si>
  <si>
    <t>42089</t>
  </si>
  <si>
    <t>PAMONTGOMERY</t>
  </si>
  <si>
    <t>42091</t>
  </si>
  <si>
    <t>MONTOUR</t>
  </si>
  <si>
    <t>PAMONTOUR</t>
  </si>
  <si>
    <t>42093</t>
  </si>
  <si>
    <t>PANORTHAMPTON</t>
  </si>
  <si>
    <t>42095</t>
  </si>
  <si>
    <t>NORTHUMBERLAND</t>
  </si>
  <si>
    <t>PANORTHUMBERLAND</t>
  </si>
  <si>
    <t>42097</t>
  </si>
  <si>
    <t>PAPERRY</t>
  </si>
  <si>
    <t>42099</t>
  </si>
  <si>
    <t>PHILADELPHIA</t>
  </si>
  <si>
    <t>PAPHILADELPHIA</t>
  </si>
  <si>
    <t>42101</t>
  </si>
  <si>
    <t>PAPIKE</t>
  </si>
  <si>
    <t>42103</t>
  </si>
  <si>
    <t>POTTER</t>
  </si>
  <si>
    <t>PAPOTTER</t>
  </si>
  <si>
    <t>42105</t>
  </si>
  <si>
    <t>SCHUYLKILL</t>
  </si>
  <si>
    <t>PASCHUYLKILL</t>
  </si>
  <si>
    <t>42107</t>
  </si>
  <si>
    <t>SNYDER</t>
  </si>
  <si>
    <t>PASNYDER</t>
  </si>
  <si>
    <t>42109</t>
  </si>
  <si>
    <t>PASOMERSET</t>
  </si>
  <si>
    <t>42111</t>
  </si>
  <si>
    <t>PASULLIVAN</t>
  </si>
  <si>
    <t>42113</t>
  </si>
  <si>
    <t>SUSQUEHANNA</t>
  </si>
  <si>
    <t>PASUSQUEHANNA</t>
  </si>
  <si>
    <t>42115</t>
  </si>
  <si>
    <t>PATIOGA</t>
  </si>
  <si>
    <t>42117</t>
  </si>
  <si>
    <t>PAUNION</t>
  </si>
  <si>
    <t>42119</t>
  </si>
  <si>
    <t>VENANGO</t>
  </si>
  <si>
    <t>PAVENANGO</t>
  </si>
  <si>
    <t>42121</t>
  </si>
  <si>
    <t>PAWARREN</t>
  </si>
  <si>
    <t>42123</t>
  </si>
  <si>
    <t>PAWASHINGTON</t>
  </si>
  <si>
    <t>42125</t>
  </si>
  <si>
    <t>PAWAYNE</t>
  </si>
  <si>
    <t>42127</t>
  </si>
  <si>
    <t>WESTMORELAND</t>
  </si>
  <si>
    <t>PAWESTMORELAND</t>
  </si>
  <si>
    <t>42129</t>
  </si>
  <si>
    <t>PAWYOMING</t>
  </si>
  <si>
    <t>42131</t>
  </si>
  <si>
    <t>PAYORK</t>
  </si>
  <si>
    <t>42133</t>
  </si>
  <si>
    <t>RIBRISTOL</t>
  </si>
  <si>
    <t>44001</t>
  </si>
  <si>
    <t>RIKENT</t>
  </si>
  <si>
    <t>44003</t>
  </si>
  <si>
    <t>NEWPORT</t>
  </si>
  <si>
    <t>RINEWPORT</t>
  </si>
  <si>
    <t>44005</t>
  </si>
  <si>
    <t>PROVIDENCE</t>
  </si>
  <si>
    <t>RIPROVIDENCE</t>
  </si>
  <si>
    <t>44007</t>
  </si>
  <si>
    <t>RIWASHINGTON</t>
  </si>
  <si>
    <t>44009</t>
  </si>
  <si>
    <t>ABBEVILLE</t>
  </si>
  <si>
    <t>SCABBEVILLE</t>
  </si>
  <si>
    <t>45001</t>
  </si>
  <si>
    <t>AIKEN</t>
  </si>
  <si>
    <t>SCAIKEN</t>
  </si>
  <si>
    <t>45003</t>
  </si>
  <si>
    <t>ALLENDALE</t>
  </si>
  <si>
    <t>SCALLENDALE</t>
  </si>
  <si>
    <t>45005</t>
  </si>
  <si>
    <t>SCANDERSON</t>
  </si>
  <si>
    <t>45007</t>
  </si>
  <si>
    <t>BAMBERG</t>
  </si>
  <si>
    <t>SCBAMBERG</t>
  </si>
  <si>
    <t>45009</t>
  </si>
  <si>
    <t>BARNWELL</t>
  </si>
  <si>
    <t>SCBARNWELL</t>
  </si>
  <si>
    <t>45011</t>
  </si>
  <si>
    <t>SCBEAUFORT</t>
  </si>
  <si>
    <t>45013</t>
  </si>
  <si>
    <t>BERKELEY</t>
  </si>
  <si>
    <t>SCBERKELEY</t>
  </si>
  <si>
    <t>45015</t>
  </si>
  <si>
    <t>SCCALHOUN</t>
  </si>
  <si>
    <t>45017</t>
  </si>
  <si>
    <t>SCCHARLESTON</t>
  </si>
  <si>
    <t>45019</t>
  </si>
  <si>
    <t>SCCHEROKEE</t>
  </si>
  <si>
    <t>45021</t>
  </si>
  <si>
    <t>SCCHESTER</t>
  </si>
  <si>
    <t>45023</t>
  </si>
  <si>
    <t>CHESTERFIELD</t>
  </si>
  <si>
    <t>SCCHESTERFIELD</t>
  </si>
  <si>
    <t>45025</t>
  </si>
  <si>
    <t>CLARENDON</t>
  </si>
  <si>
    <t>SCCLARENDON</t>
  </si>
  <si>
    <t>45027</t>
  </si>
  <si>
    <t>COLLETON</t>
  </si>
  <si>
    <t>SCCOLLETON</t>
  </si>
  <si>
    <t>45029</t>
  </si>
  <si>
    <t>DARLINGTON</t>
  </si>
  <si>
    <t>SCDARLINGTON</t>
  </si>
  <si>
    <t>45031</t>
  </si>
  <si>
    <t>DILLON</t>
  </si>
  <si>
    <t>SCDILLON</t>
  </si>
  <si>
    <t>45033</t>
  </si>
  <si>
    <t>SCDORCHESTER</t>
  </si>
  <si>
    <t>45035</t>
  </si>
  <si>
    <t>EDGEFIELD</t>
  </si>
  <si>
    <t>SCEDGEFIELD</t>
  </si>
  <si>
    <t>45037</t>
  </si>
  <si>
    <t>SCFAIRFIELD</t>
  </si>
  <si>
    <t>45039</t>
  </si>
  <si>
    <t>FLORENCE</t>
  </si>
  <si>
    <t>SCFLORENCE</t>
  </si>
  <si>
    <t>45041</t>
  </si>
  <si>
    <t>GEORGETOWN</t>
  </si>
  <si>
    <t>SCGEORGETOWN</t>
  </si>
  <si>
    <t>45043</t>
  </si>
  <si>
    <t>GREENVILLE</t>
  </si>
  <si>
    <t>SCGREENVILLE</t>
  </si>
  <si>
    <t>45045</t>
  </si>
  <si>
    <t>SCGREENWOOD</t>
  </si>
  <si>
    <t>45047</t>
  </si>
  <si>
    <t>HAMPTON</t>
  </si>
  <si>
    <t>SCHAMPTON</t>
  </si>
  <si>
    <t>45049</t>
  </si>
  <si>
    <t>HORRY</t>
  </si>
  <si>
    <t>SCHORRY</t>
  </si>
  <si>
    <t>45051</t>
  </si>
  <si>
    <t>SCJASPER</t>
  </si>
  <si>
    <t>45053</t>
  </si>
  <si>
    <t>KERSHAW</t>
  </si>
  <si>
    <t>SCKERSHAW</t>
  </si>
  <si>
    <t>45055</t>
  </si>
  <si>
    <t>SCLANCASTER</t>
  </si>
  <si>
    <t>45057</t>
  </si>
  <si>
    <t>SCLAURENS</t>
  </si>
  <si>
    <t>45059</t>
  </si>
  <si>
    <t>SCLEE</t>
  </si>
  <si>
    <t>45061</t>
  </si>
  <si>
    <t>LEXINGTON</t>
  </si>
  <si>
    <t>SCLEXINGTON</t>
  </si>
  <si>
    <t>45063</t>
  </si>
  <si>
    <t>SCMARION</t>
  </si>
  <si>
    <t>45067</t>
  </si>
  <si>
    <t>MARLBORO</t>
  </si>
  <si>
    <t>SCMARLBORO</t>
  </si>
  <si>
    <t>45069</t>
  </si>
  <si>
    <t>MCCORMICK</t>
  </si>
  <si>
    <t>SCMCCORMICK</t>
  </si>
  <si>
    <t>45065</t>
  </si>
  <si>
    <t>NEWBERRY</t>
  </si>
  <si>
    <t>SCNEWBERRY</t>
  </si>
  <si>
    <t>45071</t>
  </si>
  <si>
    <t>SCOCONEE</t>
  </si>
  <si>
    <t>45073</t>
  </si>
  <si>
    <t>ORANGEBURG</t>
  </si>
  <si>
    <t>SCORANGEBURG</t>
  </si>
  <si>
    <t>45075</t>
  </si>
  <si>
    <t>SCPICKENS</t>
  </si>
  <si>
    <t>45077</t>
  </si>
  <si>
    <t>SCRICHLAND</t>
  </si>
  <si>
    <t>45079</t>
  </si>
  <si>
    <t>SALUDA</t>
  </si>
  <si>
    <t>SCSALUDA</t>
  </si>
  <si>
    <t>45081</t>
  </si>
  <si>
    <t>SCSPARTANBURG</t>
  </si>
  <si>
    <t>45083</t>
  </si>
  <si>
    <t>SCSUMTER</t>
  </si>
  <si>
    <t>45085</t>
  </si>
  <si>
    <t>SCUNION</t>
  </si>
  <si>
    <t>45087</t>
  </si>
  <si>
    <t>WILLIAMSBURG</t>
  </si>
  <si>
    <t>SCWILLIAMSBURG</t>
  </si>
  <si>
    <t>45089</t>
  </si>
  <si>
    <t>SCYORK</t>
  </si>
  <si>
    <t>45091</t>
  </si>
  <si>
    <t>AURORA</t>
  </si>
  <si>
    <t>SDAURORA</t>
  </si>
  <si>
    <t>46003</t>
  </si>
  <si>
    <t>BEADLE</t>
  </si>
  <si>
    <t>SDBEADLE</t>
  </si>
  <si>
    <t>46005</t>
  </si>
  <si>
    <t>BENNETT</t>
  </si>
  <si>
    <t>SDBENNETT</t>
  </si>
  <si>
    <t>46007</t>
  </si>
  <si>
    <t>BON HOMME</t>
  </si>
  <si>
    <t>SDBON HOMME</t>
  </si>
  <si>
    <t>46009</t>
  </si>
  <si>
    <t>BROOKINGS</t>
  </si>
  <si>
    <t>SDBROOKINGS</t>
  </si>
  <si>
    <t>46011</t>
  </si>
  <si>
    <t>SDBROWN</t>
  </si>
  <si>
    <t>46013</t>
  </si>
  <si>
    <t>BRULE</t>
  </si>
  <si>
    <t>SDBRULE</t>
  </si>
  <si>
    <t>46015</t>
  </si>
  <si>
    <t>SDBUFFALO</t>
  </si>
  <si>
    <t>46017</t>
  </si>
  <si>
    <t>SDBUTTE</t>
  </si>
  <si>
    <t>46019</t>
  </si>
  <si>
    <t>SDCAMPBELL</t>
  </si>
  <si>
    <t>46021</t>
  </si>
  <si>
    <t>CHARLES MIX</t>
  </si>
  <si>
    <t>SDCHARLES MIX</t>
  </si>
  <si>
    <t>46023</t>
  </si>
  <si>
    <t>SDCLARK</t>
  </si>
  <si>
    <t>46025</t>
  </si>
  <si>
    <t>SDCLAY</t>
  </si>
  <si>
    <t>46027</t>
  </si>
  <si>
    <t>CODINGTON</t>
  </si>
  <si>
    <t>SDCODINGTON</t>
  </si>
  <si>
    <t>46029</t>
  </si>
  <si>
    <t>CORSON</t>
  </si>
  <si>
    <t>SDCORSON</t>
  </si>
  <si>
    <t>46031</t>
  </si>
  <si>
    <t>SDCUSTER</t>
  </si>
  <si>
    <t>46033</t>
  </si>
  <si>
    <t>DAVISON</t>
  </si>
  <si>
    <t>SDDAVISON</t>
  </si>
  <si>
    <t>46035</t>
  </si>
  <si>
    <t>DAY</t>
  </si>
  <si>
    <t>SDDAY</t>
  </si>
  <si>
    <t>46037</t>
  </si>
  <si>
    <t>SDDEUEL</t>
  </si>
  <si>
    <t>46039</t>
  </si>
  <si>
    <t>SDDEWEY</t>
  </si>
  <si>
    <t>46041</t>
  </si>
  <si>
    <t>SDDOUGLAS</t>
  </si>
  <si>
    <t>46043</t>
  </si>
  <si>
    <t>EDMUNDS</t>
  </si>
  <si>
    <t>SDEDMUNDS</t>
  </si>
  <si>
    <t>46045</t>
  </si>
  <si>
    <t>FALL RIVER</t>
  </si>
  <si>
    <t>SDFALL RIVER</t>
  </si>
  <si>
    <t>46047</t>
  </si>
  <si>
    <t>FAULK</t>
  </si>
  <si>
    <t>SDFAULK</t>
  </si>
  <si>
    <t>46049</t>
  </si>
  <si>
    <t>SDGRANT</t>
  </si>
  <si>
    <t>46051</t>
  </si>
  <si>
    <t>GREGORY</t>
  </si>
  <si>
    <t>SDGREGORY</t>
  </si>
  <si>
    <t>46053</t>
  </si>
  <si>
    <t>HAAKON</t>
  </si>
  <si>
    <t>SDHAAKON</t>
  </si>
  <si>
    <t>46055</t>
  </si>
  <si>
    <t>HAMLIN</t>
  </si>
  <si>
    <t>SDHAMLIN</t>
  </si>
  <si>
    <t>46057</t>
  </si>
  <si>
    <t>HAND</t>
  </si>
  <si>
    <t>SDHAND</t>
  </si>
  <si>
    <t>46059</t>
  </si>
  <si>
    <t>HANSON</t>
  </si>
  <si>
    <t>SDHANSON</t>
  </si>
  <si>
    <t>46061</t>
  </si>
  <si>
    <t>SDHARDING</t>
  </si>
  <si>
    <t>46063</t>
  </si>
  <si>
    <t>SDHUGHES</t>
  </si>
  <si>
    <t>46065</t>
  </si>
  <si>
    <t>HUTCHINSON</t>
  </si>
  <si>
    <t>SDHUTCHINSON</t>
  </si>
  <si>
    <t>46067</t>
  </si>
  <si>
    <t>SDHYDE</t>
  </si>
  <si>
    <t>46069</t>
  </si>
  <si>
    <t>SDJACKSON</t>
  </si>
  <si>
    <t>46071</t>
  </si>
  <si>
    <t>JERAULD</t>
  </si>
  <si>
    <t>SDJERAULD</t>
  </si>
  <si>
    <t>46073</t>
  </si>
  <si>
    <t>SDJONES</t>
  </si>
  <si>
    <t>46075</t>
  </si>
  <si>
    <t>KINGSBURY</t>
  </si>
  <si>
    <t>SDKINGSBURY</t>
  </si>
  <si>
    <t>46077</t>
  </si>
  <si>
    <t>SDLAKE</t>
  </si>
  <si>
    <t>46079</t>
  </si>
  <si>
    <t>SDLAWRENCE</t>
  </si>
  <si>
    <t>46081</t>
  </si>
  <si>
    <t>SDLINCOLN</t>
  </si>
  <si>
    <t>46083</t>
  </si>
  <si>
    <t>LYMAN</t>
  </si>
  <si>
    <t>SDLYMAN</t>
  </si>
  <si>
    <t>46085</t>
  </si>
  <si>
    <t>SDMARSHALL</t>
  </si>
  <si>
    <t>46091</t>
  </si>
  <si>
    <t>MCCOOK</t>
  </si>
  <si>
    <t>SDMCCOOK</t>
  </si>
  <si>
    <t>46087</t>
  </si>
  <si>
    <t>SDMCPHERSON</t>
  </si>
  <si>
    <t>46089</t>
  </si>
  <si>
    <t>SDMEADE</t>
  </si>
  <si>
    <t>46093</t>
  </si>
  <si>
    <t>MELLETTE</t>
  </si>
  <si>
    <t>SDMELLETTE</t>
  </si>
  <si>
    <t>46095</t>
  </si>
  <si>
    <t>MINER</t>
  </si>
  <si>
    <t>SDMINER</t>
  </si>
  <si>
    <t>46097</t>
  </si>
  <si>
    <t>MINNEHAHA</t>
  </si>
  <si>
    <t>SDMINNEHAHA</t>
  </si>
  <si>
    <t>46099</t>
  </si>
  <si>
    <t>MOODY</t>
  </si>
  <si>
    <t>SDMOODY</t>
  </si>
  <si>
    <t>46101</t>
  </si>
  <si>
    <t>SDPENNINGTON</t>
  </si>
  <si>
    <t>46103</t>
  </si>
  <si>
    <t>SDPERKINS</t>
  </si>
  <si>
    <t>46105</t>
  </si>
  <si>
    <t>SDPOTTER</t>
  </si>
  <si>
    <t>46107</t>
  </si>
  <si>
    <t>ROBERTS</t>
  </si>
  <si>
    <t>SDROBERTS</t>
  </si>
  <si>
    <t>46109</t>
  </si>
  <si>
    <t>SANBORN</t>
  </si>
  <si>
    <t>SDSANBORN</t>
  </si>
  <si>
    <t>46111</t>
  </si>
  <si>
    <t>SDSHANNON</t>
  </si>
  <si>
    <t>46113</t>
  </si>
  <si>
    <t>SPINK</t>
  </si>
  <si>
    <t>SDSPINK</t>
  </si>
  <si>
    <t>46115</t>
  </si>
  <si>
    <t>STANLEY</t>
  </si>
  <si>
    <t>SDSTANLEY</t>
  </si>
  <si>
    <t>46117</t>
  </si>
  <si>
    <t>SULLY</t>
  </si>
  <si>
    <t>SDSULLY</t>
  </si>
  <si>
    <t>46119</t>
  </si>
  <si>
    <t>SDTODD</t>
  </si>
  <si>
    <t>46121</t>
  </si>
  <si>
    <t>TRIPP</t>
  </si>
  <si>
    <t>SDTRIPP</t>
  </si>
  <si>
    <t>46123</t>
  </si>
  <si>
    <t>SDTURNER</t>
  </si>
  <si>
    <t>46125</t>
  </si>
  <si>
    <t>SDUNION</t>
  </si>
  <si>
    <t>46127</t>
  </si>
  <si>
    <t>WALWORTH</t>
  </si>
  <si>
    <t>SDWALWORTH</t>
  </si>
  <si>
    <t>46129</t>
  </si>
  <si>
    <t>YANKTON</t>
  </si>
  <si>
    <t>SDYANKTON</t>
  </si>
  <si>
    <t>46135</t>
  </si>
  <si>
    <t>ZIEBACH</t>
  </si>
  <si>
    <t>SDZIEBACH</t>
  </si>
  <si>
    <t>46137</t>
  </si>
  <si>
    <t>TNANDERSON</t>
  </si>
  <si>
    <t>47001</t>
  </si>
  <si>
    <t>TNBEDFORD</t>
  </si>
  <si>
    <t>47003</t>
  </si>
  <si>
    <t>TNBENTON</t>
  </si>
  <si>
    <t>47005</t>
  </si>
  <si>
    <t>BLEDSOE</t>
  </si>
  <si>
    <t>TNBLEDSOE</t>
  </si>
  <si>
    <t>47007</t>
  </si>
  <si>
    <t>TNBLOUNT</t>
  </si>
  <si>
    <t>47009</t>
  </si>
  <si>
    <t>TNBRADLEY</t>
  </si>
  <si>
    <t>47011</t>
  </si>
  <si>
    <t>TNCAMPBELL</t>
  </si>
  <si>
    <t>47013</t>
  </si>
  <si>
    <t>CANNON</t>
  </si>
  <si>
    <t>TNCANNON</t>
  </si>
  <si>
    <t>47015</t>
  </si>
  <si>
    <t>TNCARROLL</t>
  </si>
  <si>
    <t>47017</t>
  </si>
  <si>
    <t>TNCARTER</t>
  </si>
  <si>
    <t>47019</t>
  </si>
  <si>
    <t>CHEATHAM</t>
  </si>
  <si>
    <t>TNCHEATHAM</t>
  </si>
  <si>
    <t>47021</t>
  </si>
  <si>
    <t>TNCHESTER</t>
  </si>
  <si>
    <t>47023</t>
  </si>
  <si>
    <t>TNCLAIBORNE</t>
  </si>
  <si>
    <t>47025</t>
  </si>
  <si>
    <t>TNCLAY</t>
  </si>
  <si>
    <t>47027</t>
  </si>
  <si>
    <t>COCKE</t>
  </si>
  <si>
    <t>TNCOCKE</t>
  </si>
  <si>
    <t>47029</t>
  </si>
  <si>
    <t>TNCOFFEE</t>
  </si>
  <si>
    <t>47031</t>
  </si>
  <si>
    <t>CROCKETT</t>
  </si>
  <si>
    <t>TNCROCKETT</t>
  </si>
  <si>
    <t>47033</t>
  </si>
  <si>
    <t>TNCUMBERLAND</t>
  </si>
  <si>
    <t>47035</t>
  </si>
  <si>
    <t>TNDAVIDSON</t>
  </si>
  <si>
    <t>47037</t>
  </si>
  <si>
    <t>TNDE KALB</t>
  </si>
  <si>
    <t>47041</t>
  </si>
  <si>
    <t>TNDECATUR</t>
  </si>
  <si>
    <t>47039</t>
  </si>
  <si>
    <t>DICKSON</t>
  </si>
  <si>
    <t>TNDICKSON</t>
  </si>
  <si>
    <t>47043</t>
  </si>
  <si>
    <t>DYER</t>
  </si>
  <si>
    <t>TNDYER</t>
  </si>
  <si>
    <t>47045</t>
  </si>
  <si>
    <t>TNFAYETTE</t>
  </si>
  <si>
    <t>47047</t>
  </si>
  <si>
    <t>FENTRESS</t>
  </si>
  <si>
    <t>TNFENTRESS</t>
  </si>
  <si>
    <t>47049</t>
  </si>
  <si>
    <t>TNFRANKLIN</t>
  </si>
  <si>
    <t>47051</t>
  </si>
  <si>
    <t>TNGIBSON</t>
  </si>
  <si>
    <t>47053</t>
  </si>
  <si>
    <t>GILES</t>
  </si>
  <si>
    <t>TNGILES</t>
  </si>
  <si>
    <t>47055</t>
  </si>
  <si>
    <t>GRAINGER</t>
  </si>
  <si>
    <t>TNGRAINGER</t>
  </si>
  <si>
    <t>47057</t>
  </si>
  <si>
    <t>TNGREENE</t>
  </si>
  <si>
    <t>47059</t>
  </si>
  <si>
    <t>TNGRUNDY</t>
  </si>
  <si>
    <t>47061</t>
  </si>
  <si>
    <t>HAMBLEN</t>
  </si>
  <si>
    <t>TNHAMBLEN</t>
  </si>
  <si>
    <t>47063</t>
  </si>
  <si>
    <t>TNHAMILTON</t>
  </si>
  <si>
    <t>47065</t>
  </si>
  <si>
    <t>TNHANCOCK</t>
  </si>
  <si>
    <t>47067</t>
  </si>
  <si>
    <t>HARDEMAN</t>
  </si>
  <si>
    <t>TNHARDEMAN</t>
  </si>
  <si>
    <t>47069</t>
  </si>
  <si>
    <t>TNHARDIN</t>
  </si>
  <si>
    <t>47071</t>
  </si>
  <si>
    <t>HAWKINS</t>
  </si>
  <si>
    <t>TNHAWKINS</t>
  </si>
  <si>
    <t>47073</t>
  </si>
  <si>
    <t>TNHAYWOOD</t>
  </si>
  <si>
    <t>47075</t>
  </si>
  <si>
    <t>TNHENDERSON</t>
  </si>
  <si>
    <t>47077</t>
  </si>
  <si>
    <t>TNHENRY</t>
  </si>
  <si>
    <t>47079</t>
  </si>
  <si>
    <t>TNHICKMAN</t>
  </si>
  <si>
    <t>47081</t>
  </si>
  <si>
    <t>TNHOUSTON</t>
  </si>
  <si>
    <t>47083</t>
  </si>
  <si>
    <t>TNHUMPHREYS</t>
  </si>
  <si>
    <t>47085</t>
  </si>
  <si>
    <t>TNJACKSON</t>
  </si>
  <si>
    <t>47087</t>
  </si>
  <si>
    <t>TNJEFFERSON</t>
  </si>
  <si>
    <t>47089</t>
  </si>
  <si>
    <t>TNJOHNSON</t>
  </si>
  <si>
    <t>47091</t>
  </si>
  <si>
    <t>TNKNOX</t>
  </si>
  <si>
    <t>47093</t>
  </si>
  <si>
    <t>TNLAKE</t>
  </si>
  <si>
    <t>47095</t>
  </si>
  <si>
    <t>TNLAUDERDALE</t>
  </si>
  <si>
    <t>47097</t>
  </si>
  <si>
    <t>TNLAWRENCE</t>
  </si>
  <si>
    <t>47099</t>
  </si>
  <si>
    <t>TNLEWIS</t>
  </si>
  <si>
    <t>47101</t>
  </si>
  <si>
    <t>TNLINCOLN</t>
  </si>
  <si>
    <t>47103</t>
  </si>
  <si>
    <t>LOUDON</t>
  </si>
  <si>
    <t>TNLOUDON</t>
  </si>
  <si>
    <t>47105</t>
  </si>
  <si>
    <t>TNMACON</t>
  </si>
  <si>
    <t>47111</t>
  </si>
  <si>
    <t>TNMADISON</t>
  </si>
  <si>
    <t>47113</t>
  </si>
  <si>
    <t>TNMARION</t>
  </si>
  <si>
    <t>47115</t>
  </si>
  <si>
    <t>TNMARSHALL</t>
  </si>
  <si>
    <t>47117</t>
  </si>
  <si>
    <t>MAURY</t>
  </si>
  <si>
    <t>TNMAURY</t>
  </si>
  <si>
    <t>47119</t>
  </si>
  <si>
    <t>MCMINN</t>
  </si>
  <si>
    <t>TNMCMINN</t>
  </si>
  <si>
    <t>47107</t>
  </si>
  <si>
    <t>MCNAIRY</t>
  </si>
  <si>
    <t>TNMCNAIRY</t>
  </si>
  <si>
    <t>47109</t>
  </si>
  <si>
    <t>TNMEIGS</t>
  </si>
  <si>
    <t>47121</t>
  </si>
  <si>
    <t>TNMONROE</t>
  </si>
  <si>
    <t>47123</t>
  </si>
  <si>
    <t>TNMONTGOMERY</t>
  </si>
  <si>
    <t>47125</t>
  </si>
  <si>
    <t>TNMOORE</t>
  </si>
  <si>
    <t>47127</t>
  </si>
  <si>
    <t>TNMORGAN</t>
  </si>
  <si>
    <t>47129</t>
  </si>
  <si>
    <t>OBION</t>
  </si>
  <si>
    <t>TNOBION</t>
  </si>
  <si>
    <t>47131</t>
  </si>
  <si>
    <t>OVERTON</t>
  </si>
  <si>
    <t>TNOVERTON</t>
  </si>
  <si>
    <t>47133</t>
  </si>
  <si>
    <t>TNPERRY</t>
  </si>
  <si>
    <t>47135</t>
  </si>
  <si>
    <t>PICKETT</t>
  </si>
  <si>
    <t>TNPICKETT</t>
  </si>
  <si>
    <t>47137</t>
  </si>
  <si>
    <t>TNPOLK</t>
  </si>
  <si>
    <t>47139</t>
  </si>
  <si>
    <t>TNPUTNAM</t>
  </si>
  <si>
    <t>47141</t>
  </si>
  <si>
    <t>RHEA</t>
  </si>
  <si>
    <t>TNRHEA</t>
  </si>
  <si>
    <t>47143</t>
  </si>
  <si>
    <t>ROANE</t>
  </si>
  <si>
    <t>TNROANE</t>
  </si>
  <si>
    <t>47145</t>
  </si>
  <si>
    <t>TNROBERTSON</t>
  </si>
  <si>
    <t>47147</t>
  </si>
  <si>
    <t>TNRUTHERFORD</t>
  </si>
  <si>
    <t>47149</t>
  </si>
  <si>
    <t>TNSCOTT</t>
  </si>
  <si>
    <t>47151</t>
  </si>
  <si>
    <t>SEQUATCHIE</t>
  </si>
  <si>
    <t>TNSEQUATCHIE</t>
  </si>
  <si>
    <t>47153</t>
  </si>
  <si>
    <t>TNSEVIER</t>
  </si>
  <si>
    <t>47155</t>
  </si>
  <si>
    <t>TNSHELBY</t>
  </si>
  <si>
    <t>47157</t>
  </si>
  <si>
    <t>TNSMITH</t>
  </si>
  <si>
    <t>47159</t>
  </si>
  <si>
    <t>TNSTEWART</t>
  </si>
  <si>
    <t>47161</t>
  </si>
  <si>
    <t>TNSULLIVAN</t>
  </si>
  <si>
    <t>47163</t>
  </si>
  <si>
    <t>TNSUMNER</t>
  </si>
  <si>
    <t>47165</t>
  </si>
  <si>
    <t>TNTIPTON</t>
  </si>
  <si>
    <t>47167</t>
  </si>
  <si>
    <t>TROUSDALE</t>
  </si>
  <si>
    <t>TNTROUSDALE</t>
  </si>
  <si>
    <t>47169</t>
  </si>
  <si>
    <t>UNICOI</t>
  </si>
  <si>
    <t>TNUNICOI</t>
  </si>
  <si>
    <t>47171</t>
  </si>
  <si>
    <t>TNUNION</t>
  </si>
  <si>
    <t>47173</t>
  </si>
  <si>
    <t>TNVAN BUREN</t>
  </si>
  <si>
    <t>47175</t>
  </si>
  <si>
    <t>TNWARREN</t>
  </si>
  <si>
    <t>47177</t>
  </si>
  <si>
    <t>TNWASHINGTON</t>
  </si>
  <si>
    <t>47179</t>
  </si>
  <si>
    <t>TNWAYNE</t>
  </si>
  <si>
    <t>47181</t>
  </si>
  <si>
    <t>WEAKLEY</t>
  </si>
  <si>
    <t>TNWEAKLEY</t>
  </si>
  <si>
    <t>47183</t>
  </si>
  <si>
    <t>TNWHITE</t>
  </si>
  <si>
    <t>47185</t>
  </si>
  <si>
    <t>TNWILLIAMSON</t>
  </si>
  <si>
    <t>47187</t>
  </si>
  <si>
    <t>TNWILSON</t>
  </si>
  <si>
    <t>47189</t>
  </si>
  <si>
    <t>TXANDERSON</t>
  </si>
  <si>
    <t>48001</t>
  </si>
  <si>
    <t>ANDREWS</t>
  </si>
  <si>
    <t>TXANDREWS</t>
  </si>
  <si>
    <t>48003</t>
  </si>
  <si>
    <t>ANGELINA</t>
  </si>
  <si>
    <t>TXANGELINA</t>
  </si>
  <si>
    <t>48005</t>
  </si>
  <si>
    <t>ARANSAS</t>
  </si>
  <si>
    <t>TXARANSAS</t>
  </si>
  <si>
    <t>48007</t>
  </si>
  <si>
    <t>ARCHER</t>
  </si>
  <si>
    <t>TXARCHER</t>
  </si>
  <si>
    <t>48009</t>
  </si>
  <si>
    <t>TXARMSTRONG</t>
  </si>
  <si>
    <t>48011</t>
  </si>
  <si>
    <t>ATASCOSA</t>
  </si>
  <si>
    <t>TXATASCOSA</t>
  </si>
  <si>
    <t>48013</t>
  </si>
  <si>
    <t>AUSTIN</t>
  </si>
  <si>
    <t>TXAUSTIN</t>
  </si>
  <si>
    <t>48015</t>
  </si>
  <si>
    <t>BAILEY</t>
  </si>
  <si>
    <t>TXBAILEY</t>
  </si>
  <si>
    <t>48017</t>
  </si>
  <si>
    <t>BANDERA</t>
  </si>
  <si>
    <t>TXBANDERA</t>
  </si>
  <si>
    <t>48019</t>
  </si>
  <si>
    <t>BASTROP</t>
  </si>
  <si>
    <t>TXBASTROP</t>
  </si>
  <si>
    <t>48021</t>
  </si>
  <si>
    <t>BAYLOR</t>
  </si>
  <si>
    <t>TXBAYLOR</t>
  </si>
  <si>
    <t>48023</t>
  </si>
  <si>
    <t>BEE</t>
  </si>
  <si>
    <t>TXBEE</t>
  </si>
  <si>
    <t>48025</t>
  </si>
  <si>
    <t>TXBELL</t>
  </si>
  <si>
    <t>48027</t>
  </si>
  <si>
    <t>BEXAR</t>
  </si>
  <si>
    <t>TXBEXAR</t>
  </si>
  <si>
    <t>48029</t>
  </si>
  <si>
    <t>BLANCO</t>
  </si>
  <si>
    <t>TXBLANCO</t>
  </si>
  <si>
    <t>48031</t>
  </si>
  <si>
    <t>BORDEN</t>
  </si>
  <si>
    <t>TXBORDEN</t>
  </si>
  <si>
    <t>48033</t>
  </si>
  <si>
    <t>BOSQUE</t>
  </si>
  <si>
    <t>TXBOSQUE</t>
  </si>
  <si>
    <t>48035</t>
  </si>
  <si>
    <t>BOWIE</t>
  </si>
  <si>
    <t>TXBOWIE</t>
  </si>
  <si>
    <t>48037</t>
  </si>
  <si>
    <t>BRAZORIA</t>
  </si>
  <si>
    <t>TXBRAZORIA</t>
  </si>
  <si>
    <t>48039</t>
  </si>
  <si>
    <t>BRAZOS</t>
  </si>
  <si>
    <t>TXBRAZOS</t>
  </si>
  <si>
    <t>48041</t>
  </si>
  <si>
    <t>BREWSTER</t>
  </si>
  <si>
    <t>TXBREWSTER</t>
  </si>
  <si>
    <t>48043</t>
  </si>
  <si>
    <t>BRISCOE</t>
  </si>
  <si>
    <t>TXBRISCOE</t>
  </si>
  <si>
    <t>48045</t>
  </si>
  <si>
    <t>TXBROOKS</t>
  </si>
  <si>
    <t>48047</t>
  </si>
  <si>
    <t>TXBROWN</t>
  </si>
  <si>
    <t>48049</t>
  </si>
  <si>
    <t>BURLESON</t>
  </si>
  <si>
    <t>TXBURLESON</t>
  </si>
  <si>
    <t>48051</t>
  </si>
  <si>
    <t>BURNET</t>
  </si>
  <si>
    <t>TXBURNET</t>
  </si>
  <si>
    <t>48053</t>
  </si>
  <si>
    <t>TXCALDWELL</t>
  </si>
  <si>
    <t>48055</t>
  </si>
  <si>
    <t>TXCALHOUN</t>
  </si>
  <si>
    <t>48057</t>
  </si>
  <si>
    <t>CALLAHAN</t>
  </si>
  <si>
    <t>TXCALLAHAN</t>
  </si>
  <si>
    <t>48059</t>
  </si>
  <si>
    <t>TXCAMERON</t>
  </si>
  <si>
    <t>48061</t>
  </si>
  <si>
    <t>CAMP</t>
  </si>
  <si>
    <t>TXCAMP</t>
  </si>
  <si>
    <t>48063</t>
  </si>
  <si>
    <t>CARSON</t>
  </si>
  <si>
    <t>TXCARSON</t>
  </si>
  <si>
    <t>48065</t>
  </si>
  <si>
    <t>TXCASS</t>
  </si>
  <si>
    <t>48067</t>
  </si>
  <si>
    <t>CASTRO</t>
  </si>
  <si>
    <t>TXCASTRO</t>
  </si>
  <si>
    <t>48069</t>
  </si>
  <si>
    <t>TXCHAMBERS</t>
  </si>
  <si>
    <t>48071</t>
  </si>
  <si>
    <t>TXCHEROKEE</t>
  </si>
  <si>
    <t>48073</t>
  </si>
  <si>
    <t>CHILDRESS</t>
  </si>
  <si>
    <t>TXCHILDRESS</t>
  </si>
  <si>
    <t>48075</t>
  </si>
  <si>
    <t>TXCLAY</t>
  </si>
  <si>
    <t>48077</t>
  </si>
  <si>
    <t>COCHRAN</t>
  </si>
  <si>
    <t>TXCOCHRAN</t>
  </si>
  <si>
    <t>48079</t>
  </si>
  <si>
    <t>COKE</t>
  </si>
  <si>
    <t>TXCOKE</t>
  </si>
  <si>
    <t>48081</t>
  </si>
  <si>
    <t>COLEMAN</t>
  </si>
  <si>
    <t>TXCOLEMAN</t>
  </si>
  <si>
    <t>48083</t>
  </si>
  <si>
    <t>COLLIN</t>
  </si>
  <si>
    <t>TXCOLLIN</t>
  </si>
  <si>
    <t>48085</t>
  </si>
  <si>
    <t>COLLINGSWORTH</t>
  </si>
  <si>
    <t>TXCOLLINGSWORTH</t>
  </si>
  <si>
    <t>48087</t>
  </si>
  <si>
    <t>COLORADO</t>
  </si>
  <si>
    <t>TXCOLORADO</t>
  </si>
  <si>
    <t>48089</t>
  </si>
  <si>
    <t>COMAL</t>
  </si>
  <si>
    <t>TXCOMAL</t>
  </si>
  <si>
    <t>48091</t>
  </si>
  <si>
    <t>TXCOMANCHE</t>
  </si>
  <si>
    <t>48093</t>
  </si>
  <si>
    <t>CONCHO</t>
  </si>
  <si>
    <t>TXCONCHO</t>
  </si>
  <si>
    <t>48095</t>
  </si>
  <si>
    <t>COOKE</t>
  </si>
  <si>
    <t>TXCOOKE</t>
  </si>
  <si>
    <t>48097</t>
  </si>
  <si>
    <t>CORYELL</t>
  </si>
  <si>
    <t>TXCORYELL</t>
  </si>
  <si>
    <t>48099</t>
  </si>
  <si>
    <t>COTTLE</t>
  </si>
  <si>
    <t>TXCOTTLE</t>
  </si>
  <si>
    <t>48101</t>
  </si>
  <si>
    <t>CRANE</t>
  </si>
  <si>
    <t>TXCRANE</t>
  </si>
  <si>
    <t>48103</t>
  </si>
  <si>
    <t>TXCROCKETT</t>
  </si>
  <si>
    <t>48105</t>
  </si>
  <si>
    <t>CROSBY</t>
  </si>
  <si>
    <t>TXCROSBY</t>
  </si>
  <si>
    <t>48107</t>
  </si>
  <si>
    <t>CULBERSON</t>
  </si>
  <si>
    <t>TXCULBERSON</t>
  </si>
  <si>
    <t>48109</t>
  </si>
  <si>
    <t>DALLAM</t>
  </si>
  <si>
    <t>TXDALLAM</t>
  </si>
  <si>
    <t>48111</t>
  </si>
  <si>
    <t>TXDALLAS</t>
  </si>
  <si>
    <t>48113</t>
  </si>
  <si>
    <t>TXDAWSON</t>
  </si>
  <si>
    <t>48115</t>
  </si>
  <si>
    <t>TXDE WITT</t>
  </si>
  <si>
    <t>48123</t>
  </si>
  <si>
    <t>DEAF SMITH</t>
  </si>
  <si>
    <t>TXDEAF SMITH</t>
  </si>
  <si>
    <t>48117</t>
  </si>
  <si>
    <t>TXDELTA</t>
  </si>
  <si>
    <t>48119</t>
  </si>
  <si>
    <t>DENTON</t>
  </si>
  <si>
    <t>TXDENTON</t>
  </si>
  <si>
    <t>48121</t>
  </si>
  <si>
    <t>DICKENS</t>
  </si>
  <si>
    <t>TXDICKENS</t>
  </si>
  <si>
    <t>48125</t>
  </si>
  <si>
    <t>DIMMIT</t>
  </si>
  <si>
    <t>TXDIMMIT</t>
  </si>
  <si>
    <t>48127</t>
  </si>
  <si>
    <t>DONLEY</t>
  </si>
  <si>
    <t>TXDONLEY</t>
  </si>
  <si>
    <t>48129</t>
  </si>
  <si>
    <t>TXDUVAL</t>
  </si>
  <si>
    <t>48131</t>
  </si>
  <si>
    <t>EASTLAND</t>
  </si>
  <si>
    <t>TXEASTLAND</t>
  </si>
  <si>
    <t>48133</t>
  </si>
  <si>
    <t>ECTOR</t>
  </si>
  <si>
    <t>TXECTOR</t>
  </si>
  <si>
    <t>48135</t>
  </si>
  <si>
    <t>TXEDWARDS</t>
  </si>
  <si>
    <t>48137</t>
  </si>
  <si>
    <t>TXEL PASO</t>
  </si>
  <si>
    <t>48141</t>
  </si>
  <si>
    <t>TXELLIS</t>
  </si>
  <si>
    <t>48139</t>
  </si>
  <si>
    <t>ERATH</t>
  </si>
  <si>
    <t>TXERATH</t>
  </si>
  <si>
    <t>48143</t>
  </si>
  <si>
    <t>FALLS</t>
  </si>
  <si>
    <t>TXFALLS</t>
  </si>
  <si>
    <t>48145</t>
  </si>
  <si>
    <t>TXFANNIN</t>
  </si>
  <si>
    <t>48147</t>
  </si>
  <si>
    <t>TXFAYETTE</t>
  </si>
  <si>
    <t>48149</t>
  </si>
  <si>
    <t>FISHER</t>
  </si>
  <si>
    <t>TXFISHER</t>
  </si>
  <si>
    <t>48151</t>
  </si>
  <si>
    <t>TXFLOYD</t>
  </si>
  <si>
    <t>48153</t>
  </si>
  <si>
    <t>FOARD</t>
  </si>
  <si>
    <t>TXFOARD</t>
  </si>
  <si>
    <t>48155</t>
  </si>
  <si>
    <t>FORT BEND</t>
  </si>
  <si>
    <t>TXFORT BEND</t>
  </si>
  <si>
    <t>48157</t>
  </si>
  <si>
    <t>TXFRANKLIN</t>
  </si>
  <si>
    <t>48159</t>
  </si>
  <si>
    <t>FREESTONE</t>
  </si>
  <si>
    <t>TXFREESTONE</t>
  </si>
  <si>
    <t>48161</t>
  </si>
  <si>
    <t>FRIO</t>
  </si>
  <si>
    <t>TXFRIO</t>
  </si>
  <si>
    <t>48163</t>
  </si>
  <si>
    <t>GAINES</t>
  </si>
  <si>
    <t>TXGAINES</t>
  </si>
  <si>
    <t>48165</t>
  </si>
  <si>
    <t>GALVESTON</t>
  </si>
  <si>
    <t>TXGALVESTON</t>
  </si>
  <si>
    <t>48167</t>
  </si>
  <si>
    <t>GARZA</t>
  </si>
  <si>
    <t>TXGARZA</t>
  </si>
  <si>
    <t>48169</t>
  </si>
  <si>
    <t>GILLESPIE</t>
  </si>
  <si>
    <t>TXGILLESPIE</t>
  </si>
  <si>
    <t>48171</t>
  </si>
  <si>
    <t>GLASSCOCK</t>
  </si>
  <si>
    <t>TXGLASSCOCK</t>
  </si>
  <si>
    <t>48173</t>
  </si>
  <si>
    <t>GOLIAD</t>
  </si>
  <si>
    <t>TXGOLIAD</t>
  </si>
  <si>
    <t>48175</t>
  </si>
  <si>
    <t>GONZALES</t>
  </si>
  <si>
    <t>TXGONZALES</t>
  </si>
  <si>
    <t>48177</t>
  </si>
  <si>
    <t>TXGRAY</t>
  </si>
  <si>
    <t>48179</t>
  </si>
  <si>
    <t>TXGRAYSON</t>
  </si>
  <si>
    <t>48181</t>
  </si>
  <si>
    <t>GREGG</t>
  </si>
  <si>
    <t>TXGREGG</t>
  </si>
  <si>
    <t>48183</t>
  </si>
  <si>
    <t>GRIMES</t>
  </si>
  <si>
    <t>TXGRIMES</t>
  </si>
  <si>
    <t>48185</t>
  </si>
  <si>
    <t>TXGUADALUPE</t>
  </si>
  <si>
    <t>48187</t>
  </si>
  <si>
    <t>TXHALE</t>
  </si>
  <si>
    <t>48189</t>
  </si>
  <si>
    <t>TXHALL</t>
  </si>
  <si>
    <t>48191</t>
  </si>
  <si>
    <t>TXHAMILTON</t>
  </si>
  <si>
    <t>48193</t>
  </si>
  <si>
    <t>HANSFORD</t>
  </si>
  <si>
    <t>TXHANSFORD</t>
  </si>
  <si>
    <t>48195</t>
  </si>
  <si>
    <t>TXHARDEMAN</t>
  </si>
  <si>
    <t>48197</t>
  </si>
  <si>
    <t>TXHARDIN</t>
  </si>
  <si>
    <t>48199</t>
  </si>
  <si>
    <t>TXHARRIS</t>
  </si>
  <si>
    <t>48201</t>
  </si>
  <si>
    <t>TXHARRISON</t>
  </si>
  <si>
    <t>48203</t>
  </si>
  <si>
    <t>HARTLEY</t>
  </si>
  <si>
    <t>TXHARTLEY</t>
  </si>
  <si>
    <t>48205</t>
  </si>
  <si>
    <t>TXHASKELL</t>
  </si>
  <si>
    <t>48207</t>
  </si>
  <si>
    <t>HAYS</t>
  </si>
  <si>
    <t>TXHAYS</t>
  </si>
  <si>
    <t>48209</t>
  </si>
  <si>
    <t>HEMPHILL</t>
  </si>
  <si>
    <t>TXHEMPHILL</t>
  </si>
  <si>
    <t>48211</t>
  </si>
  <si>
    <t>TXHENDERSON</t>
  </si>
  <si>
    <t>48213</t>
  </si>
  <si>
    <t>TXHIDALGO</t>
  </si>
  <si>
    <t>48215</t>
  </si>
  <si>
    <t>TXHILL</t>
  </si>
  <si>
    <t>48217</t>
  </si>
  <si>
    <t>HOCKLEY</t>
  </si>
  <si>
    <t>TXHOCKLEY</t>
  </si>
  <si>
    <t>48219</t>
  </si>
  <si>
    <t>HOOD</t>
  </si>
  <si>
    <t>TXHOOD</t>
  </si>
  <si>
    <t>48221</t>
  </si>
  <si>
    <t>TXHOPKINS</t>
  </si>
  <si>
    <t>48223</t>
  </si>
  <si>
    <t>TXHOUSTON</t>
  </si>
  <si>
    <t>48225</t>
  </si>
  <si>
    <t>TXHOWARD</t>
  </si>
  <si>
    <t>48227</t>
  </si>
  <si>
    <t>HUDSPETH</t>
  </si>
  <si>
    <t>TXHUDSPETH</t>
  </si>
  <si>
    <t>48229</t>
  </si>
  <si>
    <t>HUNT</t>
  </si>
  <si>
    <t>TXHUNT</t>
  </si>
  <si>
    <t>48231</t>
  </si>
  <si>
    <t>TXHUTCHINSON</t>
  </si>
  <si>
    <t>48233</t>
  </si>
  <si>
    <t>IRION</t>
  </si>
  <si>
    <t>TXIRION</t>
  </si>
  <si>
    <t>48235</t>
  </si>
  <si>
    <t>JACK</t>
  </si>
  <si>
    <t>TXJACK</t>
  </si>
  <si>
    <t>48237</t>
  </si>
  <si>
    <t>TXJACKSON</t>
  </si>
  <si>
    <t>48239</t>
  </si>
  <si>
    <t>TXJASPER</t>
  </si>
  <si>
    <t>48241</t>
  </si>
  <si>
    <t>TXJEFF DAVIS</t>
  </si>
  <si>
    <t>48243</t>
  </si>
  <si>
    <t>TXJEFFERSON</t>
  </si>
  <si>
    <t>48245</t>
  </si>
  <si>
    <t>JIM HOGG</t>
  </si>
  <si>
    <t>TXJIM HOGG</t>
  </si>
  <si>
    <t>48247</t>
  </si>
  <si>
    <t>JIM WELLS</t>
  </si>
  <si>
    <t>TXJIM WELLS</t>
  </si>
  <si>
    <t>48249</t>
  </si>
  <si>
    <t>TXJOHNSON</t>
  </si>
  <si>
    <t>48251</t>
  </si>
  <si>
    <t>TXJONES</t>
  </si>
  <si>
    <t>48253</t>
  </si>
  <si>
    <t>KARNES</t>
  </si>
  <si>
    <t>TXKARNES</t>
  </si>
  <si>
    <t>48255</t>
  </si>
  <si>
    <t>KAUFMAN</t>
  </si>
  <si>
    <t>TXKAUFMAN</t>
  </si>
  <si>
    <t>48257</t>
  </si>
  <si>
    <t>TXKENDALL</t>
  </si>
  <si>
    <t>48259</t>
  </si>
  <si>
    <t>KENEDY</t>
  </si>
  <si>
    <t>TXKENEDY</t>
  </si>
  <si>
    <t>48261</t>
  </si>
  <si>
    <t>TXKENT</t>
  </si>
  <si>
    <t>48263</t>
  </si>
  <si>
    <t>KERR</t>
  </si>
  <si>
    <t>TXKERR</t>
  </si>
  <si>
    <t>48265</t>
  </si>
  <si>
    <t>KIMBLE</t>
  </si>
  <si>
    <t>TXKIMBLE</t>
  </si>
  <si>
    <t>48267</t>
  </si>
  <si>
    <t>KING</t>
  </si>
  <si>
    <t>TXKING</t>
  </si>
  <si>
    <t>48269</t>
  </si>
  <si>
    <t>KINNEY</t>
  </si>
  <si>
    <t>TXKINNEY</t>
  </si>
  <si>
    <t>48271</t>
  </si>
  <si>
    <t>KLEBERG</t>
  </si>
  <si>
    <t>TXKLEBERG</t>
  </si>
  <si>
    <t>48273</t>
  </si>
  <si>
    <t>TXKNOX</t>
  </si>
  <si>
    <t>48275</t>
  </si>
  <si>
    <t>TXLA SALLE</t>
  </si>
  <si>
    <t>48283</t>
  </si>
  <si>
    <t>TXLAMAR</t>
  </si>
  <si>
    <t>48277</t>
  </si>
  <si>
    <t>LAMB</t>
  </si>
  <si>
    <t>TXLAMB</t>
  </si>
  <si>
    <t>48279</t>
  </si>
  <si>
    <t>LAMPASAS</t>
  </si>
  <si>
    <t>TXLAMPASAS</t>
  </si>
  <si>
    <t>48281</t>
  </si>
  <si>
    <t>LAVACA</t>
  </si>
  <si>
    <t>TXLAVACA</t>
  </si>
  <si>
    <t>48285</t>
  </si>
  <si>
    <t>TXLEE</t>
  </si>
  <si>
    <t>48287</t>
  </si>
  <si>
    <t>TXLEON</t>
  </si>
  <si>
    <t>48289</t>
  </si>
  <si>
    <t>TXLIBERTY</t>
  </si>
  <si>
    <t>48291</t>
  </si>
  <si>
    <t>TXLIMESTONE</t>
  </si>
  <si>
    <t>48293</t>
  </si>
  <si>
    <t>LIPSCOMB</t>
  </si>
  <si>
    <t>TXLIPSCOMB</t>
  </si>
  <si>
    <t>48295</t>
  </si>
  <si>
    <t>LIVE OAK</t>
  </si>
  <si>
    <t>TXLIVE OAK</t>
  </si>
  <si>
    <t>48297</t>
  </si>
  <si>
    <t>LLANO</t>
  </si>
  <si>
    <t>TXLLANO</t>
  </si>
  <si>
    <t>48299</t>
  </si>
  <si>
    <t>LOVING</t>
  </si>
  <si>
    <t>TXLOVING</t>
  </si>
  <si>
    <t>48301</t>
  </si>
  <si>
    <t>LUBBOCK</t>
  </si>
  <si>
    <t>TXLUBBOCK</t>
  </si>
  <si>
    <t>48303</t>
  </si>
  <si>
    <t>LYNN</t>
  </si>
  <si>
    <t>TXLYNN</t>
  </si>
  <si>
    <t>48305</t>
  </si>
  <si>
    <t>TXMADISON</t>
  </si>
  <si>
    <t>48313</t>
  </si>
  <si>
    <t>TXMARION</t>
  </si>
  <si>
    <t>48315</t>
  </si>
  <si>
    <t>TXMARTIN</t>
  </si>
  <si>
    <t>48317</t>
  </si>
  <si>
    <t>TXMASON</t>
  </si>
  <si>
    <t>48319</t>
  </si>
  <si>
    <t>MATAGORDA</t>
  </si>
  <si>
    <t>TXMATAGORDA</t>
  </si>
  <si>
    <t>48321</t>
  </si>
  <si>
    <t>MAVERICK</t>
  </si>
  <si>
    <t>TXMAVERICK</t>
  </si>
  <si>
    <t>48323</t>
  </si>
  <si>
    <t>MCCULLOCH</t>
  </si>
  <si>
    <t>TXMCCULLOCH</t>
  </si>
  <si>
    <t>48307</t>
  </si>
  <si>
    <t>MCLENNAN</t>
  </si>
  <si>
    <t>TXMCLENNAN</t>
  </si>
  <si>
    <t>48309</t>
  </si>
  <si>
    <t>MCMULLEN</t>
  </si>
  <si>
    <t>TXMCMULLEN</t>
  </si>
  <si>
    <t>48311</t>
  </si>
  <si>
    <t>TXMEDINA</t>
  </si>
  <si>
    <t>48325</t>
  </si>
  <si>
    <t>TXMENARD</t>
  </si>
  <si>
    <t>48327</t>
  </si>
  <si>
    <t>TXMIDLAND</t>
  </si>
  <si>
    <t>48329</t>
  </si>
  <si>
    <t>MILAM</t>
  </si>
  <si>
    <t>TXMILAM</t>
  </si>
  <si>
    <t>48331</t>
  </si>
  <si>
    <t>TXMILLS</t>
  </si>
  <si>
    <t>48333</t>
  </si>
  <si>
    <t>TXMITCHELL</t>
  </si>
  <si>
    <t>48335</t>
  </si>
  <si>
    <t>MONTAGUE</t>
  </si>
  <si>
    <t>TXMONTAGUE</t>
  </si>
  <si>
    <t>48337</t>
  </si>
  <si>
    <t>TXMONTGOMERY</t>
  </si>
  <si>
    <t>48339</t>
  </si>
  <si>
    <t>TXMOORE</t>
  </si>
  <si>
    <t>48341</t>
  </si>
  <si>
    <t>TXMORRIS</t>
  </si>
  <si>
    <t>48343</t>
  </si>
  <si>
    <t>MOTLEY</t>
  </si>
  <si>
    <t>TXMOTLEY</t>
  </si>
  <si>
    <t>48345</t>
  </si>
  <si>
    <t>NACOGDOCHES</t>
  </si>
  <si>
    <t>TXNACOGDOCHES</t>
  </si>
  <si>
    <t>48347</t>
  </si>
  <si>
    <t>NAVARRO</t>
  </si>
  <si>
    <t>TXNAVARRO</t>
  </si>
  <si>
    <t>48349</t>
  </si>
  <si>
    <t>TXNEWTON</t>
  </si>
  <si>
    <t>48351</t>
  </si>
  <si>
    <t>NOLAN</t>
  </si>
  <si>
    <t>TXNOLAN</t>
  </si>
  <si>
    <t>48353</t>
  </si>
  <si>
    <t>NUECES</t>
  </si>
  <si>
    <t>TXNUECES</t>
  </si>
  <si>
    <t>48355</t>
  </si>
  <si>
    <t>OCHILTREE</t>
  </si>
  <si>
    <t>TXOCHILTREE</t>
  </si>
  <si>
    <t>48357</t>
  </si>
  <si>
    <t>TXOLDHAM</t>
  </si>
  <si>
    <t>48359</t>
  </si>
  <si>
    <t>TXORANGE</t>
  </si>
  <si>
    <t>48361</t>
  </si>
  <si>
    <t>PALO PINTO</t>
  </si>
  <si>
    <t>TXPALO PINTO</t>
  </si>
  <si>
    <t>48363</t>
  </si>
  <si>
    <t>TXPANOLA</t>
  </si>
  <si>
    <t>48365</t>
  </si>
  <si>
    <t>PARKER</t>
  </si>
  <si>
    <t>TXPARKER</t>
  </si>
  <si>
    <t>48367</t>
  </si>
  <si>
    <t>PARMER</t>
  </si>
  <si>
    <t>TXPARMER</t>
  </si>
  <si>
    <t>48369</t>
  </si>
  <si>
    <t>PECOS</t>
  </si>
  <si>
    <t>TXPECOS</t>
  </si>
  <si>
    <t>48371</t>
  </si>
  <si>
    <t>TXPOLK</t>
  </si>
  <si>
    <t>48373</t>
  </si>
  <si>
    <t>TXPOTTER</t>
  </si>
  <si>
    <t>48375</t>
  </si>
  <si>
    <t>PRESIDIO</t>
  </si>
  <si>
    <t>TXPRESIDIO</t>
  </si>
  <si>
    <t>48377</t>
  </si>
  <si>
    <t>RAINS</t>
  </si>
  <si>
    <t>TXRAINS</t>
  </si>
  <si>
    <t>48379</t>
  </si>
  <si>
    <t>RANDALL</t>
  </si>
  <si>
    <t>TXRANDALL</t>
  </si>
  <si>
    <t>48381</t>
  </si>
  <si>
    <t>REAGAN</t>
  </si>
  <si>
    <t>TXREAGAN</t>
  </si>
  <si>
    <t>48383</t>
  </si>
  <si>
    <t>REAL</t>
  </si>
  <si>
    <t>TXREAL</t>
  </si>
  <si>
    <t>48385</t>
  </si>
  <si>
    <t>TXRED RIVER</t>
  </si>
  <si>
    <t>48387</t>
  </si>
  <si>
    <t>REEVES</t>
  </si>
  <si>
    <t>TXREEVES</t>
  </si>
  <si>
    <t>48389</t>
  </si>
  <si>
    <t>REFUGIO</t>
  </si>
  <si>
    <t>TXREFUGIO</t>
  </si>
  <si>
    <t>48391</t>
  </si>
  <si>
    <t>TXROBERTS</t>
  </si>
  <si>
    <t>48393</t>
  </si>
  <si>
    <t>TXROBERTSON</t>
  </si>
  <si>
    <t>48395</t>
  </si>
  <si>
    <t>ROCKWALL</t>
  </si>
  <si>
    <t>TXROCKWALL</t>
  </si>
  <si>
    <t>48397</t>
  </si>
  <si>
    <t>RUNNELS</t>
  </si>
  <si>
    <t>TXRUNNELS</t>
  </si>
  <si>
    <t>48399</t>
  </si>
  <si>
    <t>RUSK</t>
  </si>
  <si>
    <t>TXRUSK</t>
  </si>
  <si>
    <t>48401</t>
  </si>
  <si>
    <t>TXSABINE</t>
  </si>
  <si>
    <t>48403</t>
  </si>
  <si>
    <t>SAN AUGUSTINE</t>
  </si>
  <si>
    <t>TXSAN AUGUSTINE</t>
  </si>
  <si>
    <t>48405</t>
  </si>
  <si>
    <t>SAN JACINTO</t>
  </si>
  <si>
    <t>TXSAN JACINTO</t>
  </si>
  <si>
    <t>48407</t>
  </si>
  <si>
    <t>SAN PATRICIO</t>
  </si>
  <si>
    <t>TXSAN PATRICIO</t>
  </si>
  <si>
    <t>48409</t>
  </si>
  <si>
    <t>SAN SABA</t>
  </si>
  <si>
    <t>TXSAN SABA</t>
  </si>
  <si>
    <t>48411</t>
  </si>
  <si>
    <t>SCHLEICHER</t>
  </si>
  <si>
    <t>TXSCHLEICHER</t>
  </si>
  <si>
    <t>48413</t>
  </si>
  <si>
    <t>SCURRY</t>
  </si>
  <si>
    <t>TXSCURRY</t>
  </si>
  <si>
    <t>48415</t>
  </si>
  <si>
    <t>SHACKELFORD</t>
  </si>
  <si>
    <t>TXSHACKELFORD</t>
  </si>
  <si>
    <t>48417</t>
  </si>
  <si>
    <t>TXSHELBY</t>
  </si>
  <si>
    <t>48419</t>
  </si>
  <si>
    <t>TXSHERMAN</t>
  </si>
  <si>
    <t>48421</t>
  </si>
  <si>
    <t>TXSMITH</t>
  </si>
  <si>
    <t>48423</t>
  </si>
  <si>
    <t>SOMERVELL</t>
  </si>
  <si>
    <t>TXSOMERVELL</t>
  </si>
  <si>
    <t>48425</t>
  </si>
  <si>
    <t>STARR</t>
  </si>
  <si>
    <t>TXSTARR</t>
  </si>
  <si>
    <t>48427</t>
  </si>
  <si>
    <t>TXSTEPHENS</t>
  </si>
  <si>
    <t>48429</t>
  </si>
  <si>
    <t>STERLING</t>
  </si>
  <si>
    <t>TXSTERLING</t>
  </si>
  <si>
    <t>48431</t>
  </si>
  <si>
    <t>STONEWALL</t>
  </si>
  <si>
    <t>TXSTONEWALL</t>
  </si>
  <si>
    <t>48433</t>
  </si>
  <si>
    <t>SUTTON</t>
  </si>
  <si>
    <t>TXSUTTON</t>
  </si>
  <si>
    <t>48435</t>
  </si>
  <si>
    <t>SWISHER</t>
  </si>
  <si>
    <t>TXSWISHER</t>
  </si>
  <si>
    <t>48437</t>
  </si>
  <si>
    <t>TARRANT</t>
  </si>
  <si>
    <t>TXTARRANT</t>
  </si>
  <si>
    <t>48439</t>
  </si>
  <si>
    <t>TXTAYLOR</t>
  </si>
  <si>
    <t>48441</t>
  </si>
  <si>
    <t>TXTERRELL</t>
  </si>
  <si>
    <t>48443</t>
  </si>
  <si>
    <t>TERRY</t>
  </si>
  <si>
    <t>TXTERRY</t>
  </si>
  <si>
    <t>48445</t>
  </si>
  <si>
    <t>THROCKMORTON</t>
  </si>
  <si>
    <t>TXTHROCKMORTON</t>
  </si>
  <si>
    <t>48447</t>
  </si>
  <si>
    <t>TITUS</t>
  </si>
  <si>
    <t>TXTITUS</t>
  </si>
  <si>
    <t>48449</t>
  </si>
  <si>
    <t>TOM GREEN</t>
  </si>
  <si>
    <t>TXTOM GREEN</t>
  </si>
  <si>
    <t>48451</t>
  </si>
  <si>
    <t>TRAVIS</t>
  </si>
  <si>
    <t>TXTRAVIS</t>
  </si>
  <si>
    <t>48453</t>
  </si>
  <si>
    <t>TXTRINITY</t>
  </si>
  <si>
    <t>48455</t>
  </si>
  <si>
    <t>TYLER</t>
  </si>
  <si>
    <t>TXTYLER</t>
  </si>
  <si>
    <t>48457</t>
  </si>
  <si>
    <t>UPSHUR</t>
  </si>
  <si>
    <t>TXUPSHUR</t>
  </si>
  <si>
    <t>48459</t>
  </si>
  <si>
    <t>UPTON</t>
  </si>
  <si>
    <t>TXUPTON</t>
  </si>
  <si>
    <t>48461</t>
  </si>
  <si>
    <t>UVALDE</t>
  </si>
  <si>
    <t>TXUVALDE</t>
  </si>
  <si>
    <t>48463</t>
  </si>
  <si>
    <t>VAL VERDE</t>
  </si>
  <si>
    <t>TXVAL VERDE</t>
  </si>
  <si>
    <t>48465</t>
  </si>
  <si>
    <t>VAN ZANDT</t>
  </si>
  <si>
    <t>TXVAN ZANDT</t>
  </si>
  <si>
    <t>48467</t>
  </si>
  <si>
    <t>VICTORIA</t>
  </si>
  <si>
    <t>TXVICTORIA</t>
  </si>
  <si>
    <t>48469</t>
  </si>
  <si>
    <t>TXWALKER</t>
  </si>
  <si>
    <t>48471</t>
  </si>
  <si>
    <t>WALLER</t>
  </si>
  <si>
    <t>TXWALLER</t>
  </si>
  <si>
    <t>48473</t>
  </si>
  <si>
    <t>TXWARD</t>
  </si>
  <si>
    <t>48475</t>
  </si>
  <si>
    <t>TXWASHINGTON</t>
  </si>
  <si>
    <t>48477</t>
  </si>
  <si>
    <t>WEBB</t>
  </si>
  <si>
    <t>TXWEBB</t>
  </si>
  <si>
    <t>48479</t>
  </si>
  <si>
    <t>WHARTON</t>
  </si>
  <si>
    <t>TXWHARTON</t>
  </si>
  <si>
    <t>48481</t>
  </si>
  <si>
    <t>TXWHEELER</t>
  </si>
  <si>
    <t>48483</t>
  </si>
  <si>
    <t>TXWICHITA</t>
  </si>
  <si>
    <t>48485</t>
  </si>
  <si>
    <t>WILBARGER</t>
  </si>
  <si>
    <t>TXWILBARGER</t>
  </si>
  <si>
    <t>48487</t>
  </si>
  <si>
    <t>WILLACY</t>
  </si>
  <si>
    <t>TXWILLACY</t>
  </si>
  <si>
    <t>48489</t>
  </si>
  <si>
    <t>TXWILLIAMSON</t>
  </si>
  <si>
    <t>48491</t>
  </si>
  <si>
    <t>TXWILSON</t>
  </si>
  <si>
    <t>48493</t>
  </si>
  <si>
    <t>WINKLER</t>
  </si>
  <si>
    <t>TXWINKLER</t>
  </si>
  <si>
    <t>48495</t>
  </si>
  <si>
    <t>WISE</t>
  </si>
  <si>
    <t>TXWISE</t>
  </si>
  <si>
    <t>48497</t>
  </si>
  <si>
    <t>TXWOOD</t>
  </si>
  <si>
    <t>48499</t>
  </si>
  <si>
    <t>YOAKUM</t>
  </si>
  <si>
    <t>TXYOAKUM</t>
  </si>
  <si>
    <t>48501</t>
  </si>
  <si>
    <t>YOUNG</t>
  </si>
  <si>
    <t>TXYOUNG</t>
  </si>
  <si>
    <t>48503</t>
  </si>
  <si>
    <t>ZAPATA</t>
  </si>
  <si>
    <t>TXZAPATA</t>
  </si>
  <si>
    <t>48505</t>
  </si>
  <si>
    <t>ZAVALA</t>
  </si>
  <si>
    <t>TXZAVALA</t>
  </si>
  <si>
    <t>48507</t>
  </si>
  <si>
    <t>UTBEAVER</t>
  </si>
  <si>
    <t>49001</t>
  </si>
  <si>
    <t>BOX ELDER</t>
  </si>
  <si>
    <t>UTBOX ELDER</t>
  </si>
  <si>
    <t>49003</t>
  </si>
  <si>
    <t>CACHE</t>
  </si>
  <si>
    <t>UTCACHE</t>
  </si>
  <si>
    <t>49005</t>
  </si>
  <si>
    <t>UTCARBON</t>
  </si>
  <si>
    <t>49007</t>
  </si>
  <si>
    <t>DAGGETT</t>
  </si>
  <si>
    <t>UTDAGGETT</t>
  </si>
  <si>
    <t>49009</t>
  </si>
  <si>
    <t>UTDAVIS</t>
  </si>
  <si>
    <t>49011</t>
  </si>
  <si>
    <t>DUCHESNE</t>
  </si>
  <si>
    <t>UTDUCHESNE</t>
  </si>
  <si>
    <t>49013</t>
  </si>
  <si>
    <t>EMERY</t>
  </si>
  <si>
    <t>UTEMERY</t>
  </si>
  <si>
    <t>49015</t>
  </si>
  <si>
    <t>UTGARFIELD</t>
  </si>
  <si>
    <t>49017</t>
  </si>
  <si>
    <t>UTGRAND</t>
  </si>
  <si>
    <t>49019</t>
  </si>
  <si>
    <t>UTIRON</t>
  </si>
  <si>
    <t>49021</t>
  </si>
  <si>
    <t>JUAB</t>
  </si>
  <si>
    <t>UTJUAB</t>
  </si>
  <si>
    <t>49023</t>
  </si>
  <si>
    <t>UTKANE</t>
  </si>
  <si>
    <t>49025</t>
  </si>
  <si>
    <t>MILLARD</t>
  </si>
  <si>
    <t>UTMILLARD</t>
  </si>
  <si>
    <t>49027</t>
  </si>
  <si>
    <t>UTMORGAN</t>
  </si>
  <si>
    <t>49029</t>
  </si>
  <si>
    <t>PIUTE</t>
  </si>
  <si>
    <t>UTPIUTE</t>
  </si>
  <si>
    <t>49031</t>
  </si>
  <si>
    <t>RICH</t>
  </si>
  <si>
    <t>UTRICH</t>
  </si>
  <si>
    <t>49033</t>
  </si>
  <si>
    <t>SALT LAKE</t>
  </si>
  <si>
    <t>UTSALT LAKE</t>
  </si>
  <si>
    <t>49035</t>
  </si>
  <si>
    <t>UTSAN JUAN</t>
  </si>
  <si>
    <t>49037</t>
  </si>
  <si>
    <t>SANPETE</t>
  </si>
  <si>
    <t>UTSANPETE</t>
  </si>
  <si>
    <t>49039</t>
  </si>
  <si>
    <t>UTSEVIER</t>
  </si>
  <si>
    <t>49041</t>
  </si>
  <si>
    <t>UTSUMMIT</t>
  </si>
  <si>
    <t>49043</t>
  </si>
  <si>
    <t>TOOELE</t>
  </si>
  <si>
    <t>UTTOOELE</t>
  </si>
  <si>
    <t>49045</t>
  </si>
  <si>
    <t>UINTAH</t>
  </si>
  <si>
    <t>UTUINTAH</t>
  </si>
  <si>
    <t>49047</t>
  </si>
  <si>
    <t>UTAH</t>
  </si>
  <si>
    <t>UTUTAH</t>
  </si>
  <si>
    <t>49049</t>
  </si>
  <si>
    <t>WASATCH</t>
  </si>
  <si>
    <t>UTWASATCH</t>
  </si>
  <si>
    <t>49051</t>
  </si>
  <si>
    <t>UTWASHINGTON</t>
  </si>
  <si>
    <t>49053</t>
  </si>
  <si>
    <t>UTWAYNE</t>
  </si>
  <si>
    <t>49055</t>
  </si>
  <si>
    <t>WEBER</t>
  </si>
  <si>
    <t>UTWEBER</t>
  </si>
  <si>
    <t>49057</t>
  </si>
  <si>
    <t>ACCOMACK</t>
  </si>
  <si>
    <t>VAACCOMACK</t>
  </si>
  <si>
    <t>51001</t>
  </si>
  <si>
    <t>ALBEMARLE</t>
  </si>
  <si>
    <t>VAALBEMARLE</t>
  </si>
  <si>
    <t>51003</t>
  </si>
  <si>
    <t>ALEXANDRIA CITY</t>
  </si>
  <si>
    <t>VAALEXANDRIA CITY</t>
  </si>
  <si>
    <t>51510</t>
  </si>
  <si>
    <t>VAALLEGHANY</t>
  </si>
  <si>
    <t>51005</t>
  </si>
  <si>
    <t>AMELIA</t>
  </si>
  <si>
    <t>VAAMELIA</t>
  </si>
  <si>
    <t>51007</t>
  </si>
  <si>
    <t>AMHERST</t>
  </si>
  <si>
    <t>VAAMHERST</t>
  </si>
  <si>
    <t>51009</t>
  </si>
  <si>
    <t>APPOMATTOX</t>
  </si>
  <si>
    <t>VAAPPOMATTOX</t>
  </si>
  <si>
    <t>51011</t>
  </si>
  <si>
    <t>ARLINGTON</t>
  </si>
  <si>
    <t>VAARLINGTON</t>
  </si>
  <si>
    <t>51013</t>
  </si>
  <si>
    <t>AUGUSTA</t>
  </si>
  <si>
    <t>VAAUGUSTA</t>
  </si>
  <si>
    <t>51015</t>
  </si>
  <si>
    <t>VABATH</t>
  </si>
  <si>
    <t>51017</t>
  </si>
  <si>
    <t>VABEDFORD</t>
  </si>
  <si>
    <t>51019</t>
  </si>
  <si>
    <t>BEDFORD CITY</t>
  </si>
  <si>
    <t>VABEDFORD CITY</t>
  </si>
  <si>
    <t>51515</t>
  </si>
  <si>
    <t>BLAND</t>
  </si>
  <si>
    <t>VABLAND</t>
  </si>
  <si>
    <t>51021</t>
  </si>
  <si>
    <t>BOTETOURT</t>
  </si>
  <si>
    <t>VABOTETOURT</t>
  </si>
  <si>
    <t>51023</t>
  </si>
  <si>
    <t>BRISTOL CITY</t>
  </si>
  <si>
    <t>VABRISTOL CITY</t>
  </si>
  <si>
    <t>51520</t>
  </si>
  <si>
    <t>VABRUNSWICK</t>
  </si>
  <si>
    <t>51025</t>
  </si>
  <si>
    <t>VABUCHANAN</t>
  </si>
  <si>
    <t>51027</t>
  </si>
  <si>
    <t>BUCKINGHAM</t>
  </si>
  <si>
    <t>VABUCKINGHAM</t>
  </si>
  <si>
    <t>51029</t>
  </si>
  <si>
    <t>BUENA VISTA CITY</t>
  </si>
  <si>
    <t>VABUENA VISTA CITY</t>
  </si>
  <si>
    <t>51530</t>
  </si>
  <si>
    <t>VACAMPBELL</t>
  </si>
  <si>
    <t>51031</t>
  </si>
  <si>
    <t>VACAROLINE</t>
  </si>
  <si>
    <t>51033</t>
  </si>
  <si>
    <t>VACARROLL</t>
  </si>
  <si>
    <t>51035</t>
  </si>
  <si>
    <t>CHARLES CITY</t>
  </si>
  <si>
    <t>VACHARLES CITY</t>
  </si>
  <si>
    <t>51036</t>
  </si>
  <si>
    <t>VACHARLOTTE</t>
  </si>
  <si>
    <t>51037</t>
  </si>
  <si>
    <t>CHARLOTTESVILLE CITY</t>
  </si>
  <si>
    <t>VACHARLOTTESVILLE CITY</t>
  </si>
  <si>
    <t>51540</t>
  </si>
  <si>
    <t>CHESAPEAKE CITY</t>
  </si>
  <si>
    <t>VACHESAPEAKE CITY</t>
  </si>
  <si>
    <t>51550</t>
  </si>
  <si>
    <t>VACHESTERFIELD</t>
  </si>
  <si>
    <t>51041</t>
  </si>
  <si>
    <t>VACLARKE</t>
  </si>
  <si>
    <t>51043</t>
  </si>
  <si>
    <t>CLIFTON FORGE CITY</t>
  </si>
  <si>
    <t>VACLIFTON FORGE CITY</t>
  </si>
  <si>
    <t>51560</t>
  </si>
  <si>
    <t>COLONIAL HEIGHTS CITY</t>
  </si>
  <si>
    <t>VACOLONIAL HEIGHTS CITY</t>
  </si>
  <si>
    <t>51570</t>
  </si>
  <si>
    <t>COVINGTON CITY</t>
  </si>
  <si>
    <t>VACOVINGTON CITY</t>
  </si>
  <si>
    <t>51580</t>
  </si>
  <si>
    <t>VACRAIG</t>
  </si>
  <si>
    <t>51045</t>
  </si>
  <si>
    <t>CULPEPER</t>
  </si>
  <si>
    <t>VACULPEPER</t>
  </si>
  <si>
    <t>51047</t>
  </si>
  <si>
    <t>VACUMBERLAND</t>
  </si>
  <si>
    <t>51049</t>
  </si>
  <si>
    <t>DANVILLE CITY</t>
  </si>
  <si>
    <t>VADANVILLE CITY</t>
  </si>
  <si>
    <t>51590</t>
  </si>
  <si>
    <t>DICKENSON</t>
  </si>
  <si>
    <t>VADICKENSON</t>
  </si>
  <si>
    <t>51051</t>
  </si>
  <si>
    <t>DINWIDDIE</t>
  </si>
  <si>
    <t>VADINWIDDIE</t>
  </si>
  <si>
    <t>51053</t>
  </si>
  <si>
    <t>EMPORIA CITY</t>
  </si>
  <si>
    <t>VAEMPORIA CITY</t>
  </si>
  <si>
    <t>51595</t>
  </si>
  <si>
    <t>VAESSEX</t>
  </si>
  <si>
    <t>51057</t>
  </si>
  <si>
    <t>FAIRFAX</t>
  </si>
  <si>
    <t>VAFAIRFAX</t>
  </si>
  <si>
    <t>51059</t>
  </si>
  <si>
    <t>FAIRFAX CITY</t>
  </si>
  <si>
    <t>VAFAIRFAX CITY</t>
  </si>
  <si>
    <t>51600</t>
  </si>
  <si>
    <t>FALLS CHURCH CITY</t>
  </si>
  <si>
    <t>VAFALLS CHURCH CITY</t>
  </si>
  <si>
    <t>51610</t>
  </si>
  <si>
    <t>FAUQUIER</t>
  </si>
  <si>
    <t>VAFAUQUIER</t>
  </si>
  <si>
    <t>51061</t>
  </si>
  <si>
    <t>VAFLOYD</t>
  </si>
  <si>
    <t>51063</t>
  </si>
  <si>
    <t>FLUVANNA</t>
  </si>
  <si>
    <t>VAFLUVANNA</t>
  </si>
  <si>
    <t>51065</t>
  </si>
  <si>
    <t>VAFRANKLIN</t>
  </si>
  <si>
    <t>51067</t>
  </si>
  <si>
    <t>FRANKLIN CITY</t>
  </si>
  <si>
    <t>VAFRANKLIN CITY</t>
  </si>
  <si>
    <t>51620</t>
  </si>
  <si>
    <t>VAFREDERICK</t>
  </si>
  <si>
    <t>51069</t>
  </si>
  <si>
    <t>FREDERICKSBURG CITY</t>
  </si>
  <si>
    <t>VAFREDERICKSBURG CITY</t>
  </si>
  <si>
    <t>51630</t>
  </si>
  <si>
    <t>GALAX CITY</t>
  </si>
  <si>
    <t>VAGALAX CITY</t>
  </si>
  <si>
    <t>51640</t>
  </si>
  <si>
    <t>VAGILES</t>
  </si>
  <si>
    <t>51071</t>
  </si>
  <si>
    <t>VAGLOUCESTER</t>
  </si>
  <si>
    <t>51073</t>
  </si>
  <si>
    <t>GOOCHLAND</t>
  </si>
  <si>
    <t>VAGOOCHLAND</t>
  </si>
  <si>
    <t>51075</t>
  </si>
  <si>
    <t>VAGRAYSON</t>
  </si>
  <si>
    <t>51077</t>
  </si>
  <si>
    <t>VAGREENE</t>
  </si>
  <si>
    <t>51079</t>
  </si>
  <si>
    <t>GREENSVILLE</t>
  </si>
  <si>
    <t>VAGREENSVILLE</t>
  </si>
  <si>
    <t>51081</t>
  </si>
  <si>
    <t>VAHALIFAX</t>
  </si>
  <si>
    <t>51083</t>
  </si>
  <si>
    <t>HAMPTON CITY</t>
  </si>
  <si>
    <t>VAHAMPTON CITY</t>
  </si>
  <si>
    <t>51650</t>
  </si>
  <si>
    <t>HANOVER</t>
  </si>
  <si>
    <t>VAHANOVER</t>
  </si>
  <si>
    <t>51085</t>
  </si>
  <si>
    <t>HARRISONBURG CITY</t>
  </si>
  <si>
    <t>VAHARRISONBURG CITY</t>
  </si>
  <si>
    <t>51660</t>
  </si>
  <si>
    <t>HENRICO</t>
  </si>
  <si>
    <t>VAHENRICO</t>
  </si>
  <si>
    <t>51087</t>
  </si>
  <si>
    <t>VAHENRY</t>
  </si>
  <si>
    <t>51089</t>
  </si>
  <si>
    <t>VAHIGHLAND</t>
  </si>
  <si>
    <t>51091</t>
  </si>
  <si>
    <t>HOPEWELL CITY</t>
  </si>
  <si>
    <t>VAHOPEWELL CITY</t>
  </si>
  <si>
    <t>51670</t>
  </si>
  <si>
    <t>ISLE OF WIGHT</t>
  </si>
  <si>
    <t>VAISLE OF WIGHT</t>
  </si>
  <si>
    <t>51093</t>
  </si>
  <si>
    <t>JAMES CITY</t>
  </si>
  <si>
    <t>VAJAMES CITY</t>
  </si>
  <si>
    <t>51095</t>
  </si>
  <si>
    <t>KING AND QUEEN</t>
  </si>
  <si>
    <t>VAKING AND QUEEN</t>
  </si>
  <si>
    <t>51097</t>
  </si>
  <si>
    <t>KING GEORGE</t>
  </si>
  <si>
    <t>VAKING GEORGE</t>
  </si>
  <si>
    <t>51099</t>
  </si>
  <si>
    <t>KING WILLIAM</t>
  </si>
  <si>
    <t>VAKING WILLIAM</t>
  </si>
  <si>
    <t>51101</t>
  </si>
  <si>
    <t>VALANCASTER</t>
  </si>
  <si>
    <t>51103</t>
  </si>
  <si>
    <t>VALEE</t>
  </si>
  <si>
    <t>51105</t>
  </si>
  <si>
    <t>LEXINGTON CITY</t>
  </si>
  <si>
    <t>VALEXINGTON CITY</t>
  </si>
  <si>
    <t>51678</t>
  </si>
  <si>
    <t>LOUDOUN</t>
  </si>
  <si>
    <t>VALOUDOUN</t>
  </si>
  <si>
    <t>51107</t>
  </si>
  <si>
    <t>VALOUISA</t>
  </si>
  <si>
    <t>51109</t>
  </si>
  <si>
    <t>LUNENBURG</t>
  </si>
  <si>
    <t>VALUNENBURG</t>
  </si>
  <si>
    <t>51111</t>
  </si>
  <si>
    <t>LYNCHBURG CITY</t>
  </si>
  <si>
    <t>VALYNCHBURG CITY</t>
  </si>
  <si>
    <t>51680</t>
  </si>
  <si>
    <t>VAMADISON</t>
  </si>
  <si>
    <t>51113</t>
  </si>
  <si>
    <t>MANASSAS CITY</t>
  </si>
  <si>
    <t>VAMANASSAS CITY</t>
  </si>
  <si>
    <t>51683</t>
  </si>
  <si>
    <t>MANASSAS PARK CITY</t>
  </si>
  <si>
    <t>VAMANASSAS PARK CITY</t>
  </si>
  <si>
    <t>51685</t>
  </si>
  <si>
    <t>MARTINSVILLE CITY</t>
  </si>
  <si>
    <t>VAMARTINSVILLE CITY</t>
  </si>
  <si>
    <t>51690</t>
  </si>
  <si>
    <t>MATHEWS</t>
  </si>
  <si>
    <t>VAMATHEWS</t>
  </si>
  <si>
    <t>51115</t>
  </si>
  <si>
    <t>VAMECKLENBURG</t>
  </si>
  <si>
    <t>51117</t>
  </si>
  <si>
    <t>VAMIDDLESEX</t>
  </si>
  <si>
    <t>51119</t>
  </si>
  <si>
    <t>VAMONTGOMERY</t>
  </si>
  <si>
    <t>51121</t>
  </si>
  <si>
    <t>VANELSON</t>
  </si>
  <si>
    <t>51125</t>
  </si>
  <si>
    <t>NEW KENT</t>
  </si>
  <si>
    <t>VANEW KENT</t>
  </si>
  <si>
    <t>51127</t>
  </si>
  <si>
    <t>NEWPORT NEWS CITY</t>
  </si>
  <si>
    <t>VANEWPORT NEWS CITY</t>
  </si>
  <si>
    <t>51700</t>
  </si>
  <si>
    <t>NORFOLK CITY</t>
  </si>
  <si>
    <t>VANORFOLK CITY</t>
  </si>
  <si>
    <t>51710</t>
  </si>
  <si>
    <t>VANORTHAMPTON</t>
  </si>
  <si>
    <t>51131</t>
  </si>
  <si>
    <t>VANORTHUMBERLAND</t>
  </si>
  <si>
    <t>51133</t>
  </si>
  <si>
    <t>NORTON CITY</t>
  </si>
  <si>
    <t>VANORTON CITY</t>
  </si>
  <si>
    <t>51720</t>
  </si>
  <si>
    <t>NOTTOWAY</t>
  </si>
  <si>
    <t>VANOTTOWAY</t>
  </si>
  <si>
    <t>51135</t>
  </si>
  <si>
    <t>VAORANGE</t>
  </si>
  <si>
    <t>51137</t>
  </si>
  <si>
    <t>VAPAGE</t>
  </si>
  <si>
    <t>51139</t>
  </si>
  <si>
    <t>PATRICK</t>
  </si>
  <si>
    <t>VAPATRICK</t>
  </si>
  <si>
    <t>51141</t>
  </si>
  <si>
    <t>PETERSBURG CITY</t>
  </si>
  <si>
    <t>VAPETERSBURG CITY</t>
  </si>
  <si>
    <t>51730</t>
  </si>
  <si>
    <t>PITTSYLVANIA</t>
  </si>
  <si>
    <t>VAPITTSYLVANIA</t>
  </si>
  <si>
    <t>51143</t>
  </si>
  <si>
    <t>POQUOSON CITY</t>
  </si>
  <si>
    <t>VAPOQUOSON CITY</t>
  </si>
  <si>
    <t>51735</t>
  </si>
  <si>
    <t>PORTSMOUTH CITY</t>
  </si>
  <si>
    <t>VAPORTSMOUTH CITY</t>
  </si>
  <si>
    <t>51740</t>
  </si>
  <si>
    <t>POWHATAN</t>
  </si>
  <si>
    <t>VAPOWHATAN</t>
  </si>
  <si>
    <t>51145</t>
  </si>
  <si>
    <t>PRINCE EDWARD</t>
  </si>
  <si>
    <t>VAPRINCE EDWARD</t>
  </si>
  <si>
    <t>51147</t>
  </si>
  <si>
    <t>PRINCE GEORGE</t>
  </si>
  <si>
    <t>VAPRINCE GEORGE</t>
  </si>
  <si>
    <t>51149</t>
  </si>
  <si>
    <t>PRINCE WILLIAM</t>
  </si>
  <si>
    <t>VAPRINCE WILLIAM</t>
  </si>
  <si>
    <t>51153</t>
  </si>
  <si>
    <t>VAPULASKI</t>
  </si>
  <si>
    <t>51155</t>
  </si>
  <si>
    <t>RADFORD CITY</t>
  </si>
  <si>
    <t>VARADFORD CITY</t>
  </si>
  <si>
    <t>51750</t>
  </si>
  <si>
    <t>RAPPAHANNOCK</t>
  </si>
  <si>
    <t>VARAPPAHANNOCK</t>
  </si>
  <si>
    <t>51157</t>
  </si>
  <si>
    <t>VARICHMOND</t>
  </si>
  <si>
    <t>51159</t>
  </si>
  <si>
    <t>RICHMOND CITY</t>
  </si>
  <si>
    <t>VARICHMOND CITY</t>
  </si>
  <si>
    <t>51760</t>
  </si>
  <si>
    <t>ROANOKE</t>
  </si>
  <si>
    <t>VAROANOKE</t>
  </si>
  <si>
    <t>51161</t>
  </si>
  <si>
    <t>ROANOKE CITY</t>
  </si>
  <si>
    <t>VAROANOKE CITY</t>
  </si>
  <si>
    <t>51770</t>
  </si>
  <si>
    <t>ROCKBRIDGE</t>
  </si>
  <si>
    <t>VAROCKBRIDGE</t>
  </si>
  <si>
    <t>51163</t>
  </si>
  <si>
    <t>VAROCKINGHAM</t>
  </si>
  <si>
    <t>51165</t>
  </si>
  <si>
    <t>VARUSSELL</t>
  </si>
  <si>
    <t>51167</t>
  </si>
  <si>
    <t>SALEM CITY</t>
  </si>
  <si>
    <t>VASALEM CITY</t>
  </si>
  <si>
    <t>51775</t>
  </si>
  <si>
    <t>VASCOTT</t>
  </si>
  <si>
    <t>51169</t>
  </si>
  <si>
    <t>SHENANDOAH</t>
  </si>
  <si>
    <t>VASHENANDOAH</t>
  </si>
  <si>
    <t>51171</t>
  </si>
  <si>
    <t>SMYTH</t>
  </si>
  <si>
    <t>VASMYTH</t>
  </si>
  <si>
    <t>51173</t>
  </si>
  <si>
    <t>SOUTHAMPTON</t>
  </si>
  <si>
    <t>VASOUTHAMPTON</t>
  </si>
  <si>
    <t>51175</t>
  </si>
  <si>
    <t>SPOTSYLVANIA</t>
  </si>
  <si>
    <t>VASPOTSYLVANIA</t>
  </si>
  <si>
    <t>51177</t>
  </si>
  <si>
    <t>VASTAFFORD</t>
  </si>
  <si>
    <t>51179</t>
  </si>
  <si>
    <t>STAUNTON CITY</t>
  </si>
  <si>
    <t>VASTAUNTON CITY</t>
  </si>
  <si>
    <t>51790</t>
  </si>
  <si>
    <t>SUFFOLK CITY</t>
  </si>
  <si>
    <t>VASUFFOLK CITY</t>
  </si>
  <si>
    <t>51800</t>
  </si>
  <si>
    <t>VASURRY</t>
  </si>
  <si>
    <t>51181</t>
  </si>
  <si>
    <t>VASUSSEX</t>
  </si>
  <si>
    <t>51183</t>
  </si>
  <si>
    <t>VATAZEWELL</t>
  </si>
  <si>
    <t>51185</t>
  </si>
  <si>
    <t>VIRGINIA BEACH CITY</t>
  </si>
  <si>
    <t>VAVIRGINIA BEACH CITY</t>
  </si>
  <si>
    <t>51810</t>
  </si>
  <si>
    <t>VAWARREN</t>
  </si>
  <si>
    <t>51187</t>
  </si>
  <si>
    <t>VAWASHINGTON</t>
  </si>
  <si>
    <t>51191</t>
  </si>
  <si>
    <t>WAYNESBORO CITY</t>
  </si>
  <si>
    <t>VAWAYNESBORO CITY</t>
  </si>
  <si>
    <t>51820</t>
  </si>
  <si>
    <t>VAWESTMORELAND</t>
  </si>
  <si>
    <t>51193</t>
  </si>
  <si>
    <t>WILLIAMSBURG CITY</t>
  </si>
  <si>
    <t>VAWILLIAMSBURG CITY</t>
  </si>
  <si>
    <t>51830</t>
  </si>
  <si>
    <t>WINCHESTER CITY</t>
  </si>
  <si>
    <t>VAWINCHESTER CITY</t>
  </si>
  <si>
    <t>51840</t>
  </si>
  <si>
    <t>VAWISE</t>
  </si>
  <si>
    <t>51195</t>
  </si>
  <si>
    <t>WYTHE</t>
  </si>
  <si>
    <t>VAWYTHE</t>
  </si>
  <si>
    <t>51197</t>
  </si>
  <si>
    <t>VAYORK</t>
  </si>
  <si>
    <t>51199</t>
  </si>
  <si>
    <t>ADDISON</t>
  </si>
  <si>
    <t>VTADDISON</t>
  </si>
  <si>
    <t>50001</t>
  </si>
  <si>
    <t>BENNINGTON</t>
  </si>
  <si>
    <t>VTBENNINGTON</t>
  </si>
  <si>
    <t>50003</t>
  </si>
  <si>
    <t>CALEDONIA</t>
  </si>
  <si>
    <t>VTCALEDONIA</t>
  </si>
  <si>
    <t>50005</t>
  </si>
  <si>
    <t>CHITTENDEN</t>
  </si>
  <si>
    <t>VTCHITTENDEN</t>
  </si>
  <si>
    <t>50007</t>
  </si>
  <si>
    <t>VTESSEX</t>
  </si>
  <si>
    <t>50009</t>
  </si>
  <si>
    <t>VTFRANKLIN</t>
  </si>
  <si>
    <t>50011</t>
  </si>
  <si>
    <t>GRAND ISLE</t>
  </si>
  <si>
    <t>VTGRAND ISLE</t>
  </si>
  <si>
    <t>50013</t>
  </si>
  <si>
    <t>LAMOILLE</t>
  </si>
  <si>
    <t>VTLAMOILLE</t>
  </si>
  <si>
    <t>50015</t>
  </si>
  <si>
    <t>VTORANGE</t>
  </si>
  <si>
    <t>50017</t>
  </si>
  <si>
    <t>VTORLEANS</t>
  </si>
  <si>
    <t>50019</t>
  </si>
  <si>
    <t>RUTLAND</t>
  </si>
  <si>
    <t>VTRUTLAND</t>
  </si>
  <si>
    <t>50021</t>
  </si>
  <si>
    <t>VTWASHINGTON</t>
  </si>
  <si>
    <t>50023</t>
  </si>
  <si>
    <t>VTWINDHAM</t>
  </si>
  <si>
    <t>50025</t>
  </si>
  <si>
    <t>WINDSOR</t>
  </si>
  <si>
    <t>VTWINDSOR</t>
  </si>
  <si>
    <t>50027</t>
  </si>
  <si>
    <t>WAADAMS</t>
  </si>
  <si>
    <t>53001</t>
  </si>
  <si>
    <t>ASOTIN</t>
  </si>
  <si>
    <t>WAASOTIN</t>
  </si>
  <si>
    <t>53003</t>
  </si>
  <si>
    <t>WABENTON</t>
  </si>
  <si>
    <t>53005</t>
  </si>
  <si>
    <t>CHELAN</t>
  </si>
  <si>
    <t>WACHELAN</t>
  </si>
  <si>
    <t>53007</t>
  </si>
  <si>
    <t>CLALLAM</t>
  </si>
  <si>
    <t>WACLALLAM</t>
  </si>
  <si>
    <t>53009</t>
  </si>
  <si>
    <t>WACLARK</t>
  </si>
  <si>
    <t>53011</t>
  </si>
  <si>
    <t>WACOLUMBIA</t>
  </si>
  <si>
    <t>53013</t>
  </si>
  <si>
    <t>COWLITZ</t>
  </si>
  <si>
    <t>WACOWLITZ</t>
  </si>
  <si>
    <t>53015</t>
  </si>
  <si>
    <t>WADOUGLAS</t>
  </si>
  <si>
    <t>53017</t>
  </si>
  <si>
    <t>FERRY</t>
  </si>
  <si>
    <t>WAFERRY</t>
  </si>
  <si>
    <t>53019</t>
  </si>
  <si>
    <t>WAFRANKLIN</t>
  </si>
  <si>
    <t>53021</t>
  </si>
  <si>
    <t>WAGARFIELD</t>
  </si>
  <si>
    <t>53023</t>
  </si>
  <si>
    <t>WAGRANT</t>
  </si>
  <si>
    <t>53025</t>
  </si>
  <si>
    <t>GRAYS HARBOR</t>
  </si>
  <si>
    <t>WAGRAYS HARBOR</t>
  </si>
  <si>
    <t>53027</t>
  </si>
  <si>
    <t>ISLAND</t>
  </si>
  <si>
    <t>WAISLAND</t>
  </si>
  <si>
    <t>53029</t>
  </si>
  <si>
    <t>WAJEFFERSON</t>
  </si>
  <si>
    <t>53031</t>
  </si>
  <si>
    <t>WAKING</t>
  </si>
  <si>
    <t>53033</t>
  </si>
  <si>
    <t>KITSAP</t>
  </si>
  <si>
    <t>WAKITSAP</t>
  </si>
  <si>
    <t>53035</t>
  </si>
  <si>
    <t>KITTITAS</t>
  </si>
  <si>
    <t>WAKITTITAS</t>
  </si>
  <si>
    <t>53037</t>
  </si>
  <si>
    <t>KLICKITAT</t>
  </si>
  <si>
    <t>WAKLICKITAT</t>
  </si>
  <si>
    <t>53039</t>
  </si>
  <si>
    <t>WALEWIS</t>
  </si>
  <si>
    <t>53041</t>
  </si>
  <si>
    <t>WALINCOLN</t>
  </si>
  <si>
    <t>53043</t>
  </si>
  <si>
    <t>WAMASON</t>
  </si>
  <si>
    <t>53045</t>
  </si>
  <si>
    <t>OKANOGAN</t>
  </si>
  <si>
    <t>WAOKANOGAN</t>
  </si>
  <si>
    <t>53047</t>
  </si>
  <si>
    <t>PACIFIC</t>
  </si>
  <si>
    <t>WAPACIFIC</t>
  </si>
  <si>
    <t>53049</t>
  </si>
  <si>
    <t>PEND OREILLE</t>
  </si>
  <si>
    <t>WAPEND OREILLE</t>
  </si>
  <si>
    <t>53051</t>
  </si>
  <si>
    <t>WAPIERCE</t>
  </si>
  <si>
    <t>53053</t>
  </si>
  <si>
    <t>WASAN JUAN</t>
  </si>
  <si>
    <t>53055</t>
  </si>
  <si>
    <t>SKAGIT</t>
  </si>
  <si>
    <t>WASKAGIT</t>
  </si>
  <si>
    <t>53057</t>
  </si>
  <si>
    <t>SKAMANIA</t>
  </si>
  <si>
    <t>WASKAMANIA</t>
  </si>
  <si>
    <t>53059</t>
  </si>
  <si>
    <t>SNOHOMISH</t>
  </si>
  <si>
    <t>WASNOHOMISH</t>
  </si>
  <si>
    <t>53061</t>
  </si>
  <si>
    <t>WASPOKANE</t>
  </si>
  <si>
    <t>53063</t>
  </si>
  <si>
    <t>WASTEVENS</t>
  </si>
  <si>
    <t>53065</t>
  </si>
  <si>
    <t>WATHURSTON</t>
  </si>
  <si>
    <t>53067</t>
  </si>
  <si>
    <t>WAHKIAKUM</t>
  </si>
  <si>
    <t>WAWAHKIAKUM</t>
  </si>
  <si>
    <t>53069</t>
  </si>
  <si>
    <t>WALLA WALLA</t>
  </si>
  <si>
    <t>WAWALLA WALLA</t>
  </si>
  <si>
    <t>53071</t>
  </si>
  <si>
    <t>WHATCOM</t>
  </si>
  <si>
    <t>WAWHATCOM</t>
  </si>
  <si>
    <t>53073</t>
  </si>
  <si>
    <t>WHITMAN</t>
  </si>
  <si>
    <t>WAWHITMAN</t>
  </si>
  <si>
    <t>53075</t>
  </si>
  <si>
    <t>YAKIMA</t>
  </si>
  <si>
    <t>WAYAKIMA</t>
  </si>
  <si>
    <t>53077</t>
  </si>
  <si>
    <t>WIADAMS</t>
  </si>
  <si>
    <t>55001</t>
  </si>
  <si>
    <t>WIASHLAND</t>
  </si>
  <si>
    <t>55003</t>
  </si>
  <si>
    <t>BARRON</t>
  </si>
  <si>
    <t>WIBARRON</t>
  </si>
  <si>
    <t>55005</t>
  </si>
  <si>
    <t>BAYFIELD</t>
  </si>
  <si>
    <t>WIBAYFIELD</t>
  </si>
  <si>
    <t>55007</t>
  </si>
  <si>
    <t>WIBROWN</t>
  </si>
  <si>
    <t>55009</t>
  </si>
  <si>
    <t>WIBUFFALO</t>
  </si>
  <si>
    <t>55011</t>
  </si>
  <si>
    <t>BURNETT</t>
  </si>
  <si>
    <t>WIBURNETT</t>
  </si>
  <si>
    <t>55013</t>
  </si>
  <si>
    <t>CALUMET</t>
  </si>
  <si>
    <t>WICALUMET</t>
  </si>
  <si>
    <t>55015</t>
  </si>
  <si>
    <t>WICHIPPEWA</t>
  </si>
  <si>
    <t>55017</t>
  </si>
  <si>
    <t>WICLARK</t>
  </si>
  <si>
    <t>55019</t>
  </si>
  <si>
    <t>WICOLUMBIA</t>
  </si>
  <si>
    <t>55021</t>
  </si>
  <si>
    <t>WICRAWFORD</t>
  </si>
  <si>
    <t>55023</t>
  </si>
  <si>
    <t>DANE</t>
  </si>
  <si>
    <t>WIDANE</t>
  </si>
  <si>
    <t>55025</t>
  </si>
  <si>
    <t>WIDODGE</t>
  </si>
  <si>
    <t>55027</t>
  </si>
  <si>
    <t>DOOR</t>
  </si>
  <si>
    <t>WIDOOR</t>
  </si>
  <si>
    <t>55029</t>
  </si>
  <si>
    <t>WIDOUGLAS</t>
  </si>
  <si>
    <t>55031</t>
  </si>
  <si>
    <t>WIDUNN</t>
  </si>
  <si>
    <t>55033</t>
  </si>
  <si>
    <t>EAU CLAIRE</t>
  </si>
  <si>
    <t>WIEAU CLAIRE</t>
  </si>
  <si>
    <t>55035</t>
  </si>
  <si>
    <t>WIFLORENCE</t>
  </si>
  <si>
    <t>55037</t>
  </si>
  <si>
    <t>FOND DU LAC</t>
  </si>
  <si>
    <t>WIFOND DU LAC</t>
  </si>
  <si>
    <t>55039</t>
  </si>
  <si>
    <t>WIFOREST</t>
  </si>
  <si>
    <t>55041</t>
  </si>
  <si>
    <t>WIGRANT</t>
  </si>
  <si>
    <t>55043</t>
  </si>
  <si>
    <t>WIGREEN</t>
  </si>
  <si>
    <t>55045</t>
  </si>
  <si>
    <t>GREEN LAKE</t>
  </si>
  <si>
    <t>WIGREEN LAKE</t>
  </si>
  <si>
    <t>55047</t>
  </si>
  <si>
    <t>WIIOWA</t>
  </si>
  <si>
    <t>55049</t>
  </si>
  <si>
    <t>WIIRON</t>
  </si>
  <si>
    <t>55051</t>
  </si>
  <si>
    <t>WIJACKSON</t>
  </si>
  <si>
    <t>55053</t>
  </si>
  <si>
    <t>WIJEFFERSON</t>
  </si>
  <si>
    <t>55055</t>
  </si>
  <si>
    <t>JUNEAU</t>
  </si>
  <si>
    <t>WIJUNEAU</t>
  </si>
  <si>
    <t>55057</t>
  </si>
  <si>
    <t>KENOSHA</t>
  </si>
  <si>
    <t>WIKENOSHA</t>
  </si>
  <si>
    <t>55059</t>
  </si>
  <si>
    <t>KEWAUNEE</t>
  </si>
  <si>
    <t>WIKEWAUNEE</t>
  </si>
  <si>
    <t>55061</t>
  </si>
  <si>
    <t>LA CROSSE</t>
  </si>
  <si>
    <t>WILA CROSSE</t>
  </si>
  <si>
    <t>55063</t>
  </si>
  <si>
    <t>WILAFAYETTE</t>
  </si>
  <si>
    <t>55065</t>
  </si>
  <si>
    <t>LANGLADE</t>
  </si>
  <si>
    <t>WILANGLADE</t>
  </si>
  <si>
    <t>55067</t>
  </si>
  <si>
    <t>WILINCOLN</t>
  </si>
  <si>
    <t>55069</t>
  </si>
  <si>
    <t>MANITOWOC</t>
  </si>
  <si>
    <t>WIMANITOWOC</t>
  </si>
  <si>
    <t>55071</t>
  </si>
  <si>
    <t>MARATHON</t>
  </si>
  <si>
    <t>WIMARATHON</t>
  </si>
  <si>
    <t>55073</t>
  </si>
  <si>
    <t>MARINETTE</t>
  </si>
  <si>
    <t>WIMARINETTE</t>
  </si>
  <si>
    <t>55075</t>
  </si>
  <si>
    <t>WIMARQUETTE</t>
  </si>
  <si>
    <t>55077</t>
  </si>
  <si>
    <t>WIMENOMINEE</t>
  </si>
  <si>
    <t>55078</t>
  </si>
  <si>
    <t>MILWAUKEE</t>
  </si>
  <si>
    <t>WIMILWAUKEE</t>
  </si>
  <si>
    <t>55079</t>
  </si>
  <si>
    <t>WIMONROE</t>
  </si>
  <si>
    <t>55081</t>
  </si>
  <si>
    <t>OCONTO</t>
  </si>
  <si>
    <t>WIOCONTO</t>
  </si>
  <si>
    <t>55083</t>
  </si>
  <si>
    <t>WIONEIDA</t>
  </si>
  <si>
    <t>55085</t>
  </si>
  <si>
    <t>OUTAGAMIE</t>
  </si>
  <si>
    <t>WIOUTAGAMIE</t>
  </si>
  <si>
    <t>55087</t>
  </si>
  <si>
    <t>OZAUKEE</t>
  </si>
  <si>
    <t>WIOZAUKEE</t>
  </si>
  <si>
    <t>55089</t>
  </si>
  <si>
    <t>PEPIN</t>
  </si>
  <si>
    <t>WIPEPIN</t>
  </si>
  <si>
    <t>55091</t>
  </si>
  <si>
    <t>WIPIERCE</t>
  </si>
  <si>
    <t>55093</t>
  </si>
  <si>
    <t>WIPOLK</t>
  </si>
  <si>
    <t>55095</t>
  </si>
  <si>
    <t>WIPORTAGE</t>
  </si>
  <si>
    <t>55097</t>
  </si>
  <si>
    <t>PRICE</t>
  </si>
  <si>
    <t>WIPRICE</t>
  </si>
  <si>
    <t>55099</t>
  </si>
  <si>
    <t>RACINE</t>
  </si>
  <si>
    <t>WIRACINE</t>
  </si>
  <si>
    <t>55101</t>
  </si>
  <si>
    <t>WIRICHLAND</t>
  </si>
  <si>
    <t>55103</t>
  </si>
  <si>
    <t>WIROCK</t>
  </si>
  <si>
    <t>55105</t>
  </si>
  <si>
    <t>WIRUSK</t>
  </si>
  <si>
    <t>55107</t>
  </si>
  <si>
    <t>SAUK</t>
  </si>
  <si>
    <t>WISAUK</t>
  </si>
  <si>
    <t>55111</t>
  </si>
  <si>
    <t>SAWYER</t>
  </si>
  <si>
    <t>WISAWYER</t>
  </si>
  <si>
    <t>55113</t>
  </si>
  <si>
    <t>SHAWANO</t>
  </si>
  <si>
    <t>WISHAWANO</t>
  </si>
  <si>
    <t>55115</t>
  </si>
  <si>
    <t>SHEBOYGAN</t>
  </si>
  <si>
    <t>WISHEBOYGAN</t>
  </si>
  <si>
    <t>55117</t>
  </si>
  <si>
    <t>ST. CROIX</t>
  </si>
  <si>
    <t>WIST. CROIX</t>
  </si>
  <si>
    <t>55109</t>
  </si>
  <si>
    <t>WITAYLOR</t>
  </si>
  <si>
    <t>55119</t>
  </si>
  <si>
    <t>TREMPEALEAU</t>
  </si>
  <si>
    <t>WITREMPEALEAU</t>
  </si>
  <si>
    <t>55121</t>
  </si>
  <si>
    <t>WIVERNON</t>
  </si>
  <si>
    <t>55123</t>
  </si>
  <si>
    <t>VILAS</t>
  </si>
  <si>
    <t>WIVILAS</t>
  </si>
  <si>
    <t>55125</t>
  </si>
  <si>
    <t>WIWALWORTH</t>
  </si>
  <si>
    <t>55127</t>
  </si>
  <si>
    <t>WASHBURN</t>
  </si>
  <si>
    <t>WIWASHBURN</t>
  </si>
  <si>
    <t>55129</t>
  </si>
  <si>
    <t>WIWASHINGTON</t>
  </si>
  <si>
    <t>55131</t>
  </si>
  <si>
    <t>WAUKESHA</t>
  </si>
  <si>
    <t>WIWAUKESHA</t>
  </si>
  <si>
    <t>55133</t>
  </si>
  <si>
    <t>WAUPACA</t>
  </si>
  <si>
    <t>WIWAUPACA</t>
  </si>
  <si>
    <t>55135</t>
  </si>
  <si>
    <t>WAUSHARA</t>
  </si>
  <si>
    <t>WIWAUSHARA</t>
  </si>
  <si>
    <t>55137</t>
  </si>
  <si>
    <t>WIWINNEBAGO</t>
  </si>
  <si>
    <t>55139</t>
  </si>
  <si>
    <t>WIWOOD</t>
  </si>
  <si>
    <t>55141</t>
  </si>
  <si>
    <t>WV</t>
  </si>
  <si>
    <t>WVBARBOUR</t>
  </si>
  <si>
    <t>54001</t>
  </si>
  <si>
    <t>WVBERKELEY</t>
  </si>
  <si>
    <t>54003</t>
  </si>
  <si>
    <t>WVBOONE</t>
  </si>
  <si>
    <t>54005</t>
  </si>
  <si>
    <t>BRAXTON</t>
  </si>
  <si>
    <t>WVBRAXTON</t>
  </si>
  <si>
    <t>54007</t>
  </si>
  <si>
    <t>BROOKE</t>
  </si>
  <si>
    <t>WVBROOKE</t>
  </si>
  <si>
    <t>54009</t>
  </si>
  <si>
    <t>CABELL</t>
  </si>
  <si>
    <t>WVCABELL</t>
  </si>
  <si>
    <t>54011</t>
  </si>
  <si>
    <t>WVCALHOUN</t>
  </si>
  <si>
    <t>54013</t>
  </si>
  <si>
    <t>WVCLAY</t>
  </si>
  <si>
    <t>54015</t>
  </si>
  <si>
    <t>DODDRIDGE</t>
  </si>
  <si>
    <t>WVDODDRIDGE</t>
  </si>
  <si>
    <t>54017</t>
  </si>
  <si>
    <t>WVFAYETTE</t>
  </si>
  <si>
    <t>54019</t>
  </si>
  <si>
    <t>WVGILMER</t>
  </si>
  <si>
    <t>54021</t>
  </si>
  <si>
    <t>WVGRANT</t>
  </si>
  <si>
    <t>54023</t>
  </si>
  <si>
    <t>GREENBRIER</t>
  </si>
  <si>
    <t>WVGREENBRIER</t>
  </si>
  <si>
    <t>54025</t>
  </si>
  <si>
    <t>WVHAMPSHIRE</t>
  </si>
  <si>
    <t>54027</t>
  </si>
  <si>
    <t>WVHANCOCK</t>
  </si>
  <si>
    <t>54029</t>
  </si>
  <si>
    <t>HARDY</t>
  </si>
  <si>
    <t>WVHARDY</t>
  </si>
  <si>
    <t>54031</t>
  </si>
  <si>
    <t>WVHARRISON</t>
  </si>
  <si>
    <t>54033</t>
  </si>
  <si>
    <t>WVJACKSON</t>
  </si>
  <si>
    <t>54035</t>
  </si>
  <si>
    <t>WVJEFFERSON</t>
  </si>
  <si>
    <t>54037</t>
  </si>
  <si>
    <t>KANAWHA</t>
  </si>
  <si>
    <t>WVKANAWHA</t>
  </si>
  <si>
    <t>54039</t>
  </si>
  <si>
    <t>WVLEWIS</t>
  </si>
  <si>
    <t>54041</t>
  </si>
  <si>
    <t>WVLINCOLN</t>
  </si>
  <si>
    <t>54043</t>
  </si>
  <si>
    <t>WVLOGAN</t>
  </si>
  <si>
    <t>54045</t>
  </si>
  <si>
    <t>WVMARION</t>
  </si>
  <si>
    <t>54049</t>
  </si>
  <si>
    <t>WVMARSHALL</t>
  </si>
  <si>
    <t>54051</t>
  </si>
  <si>
    <t>WVMASON</t>
  </si>
  <si>
    <t>54053</t>
  </si>
  <si>
    <t>WVMCDOWELL</t>
  </si>
  <si>
    <t>54047</t>
  </si>
  <si>
    <t>WVMERCER</t>
  </si>
  <si>
    <t>54055</t>
  </si>
  <si>
    <t>WVMINERAL</t>
  </si>
  <si>
    <t>54057</t>
  </si>
  <si>
    <t>MINGO</t>
  </si>
  <si>
    <t>WVMINGO</t>
  </si>
  <si>
    <t>54059</t>
  </si>
  <si>
    <t>MONONGALIA</t>
  </si>
  <si>
    <t>WVMONONGALIA</t>
  </si>
  <si>
    <t>54061</t>
  </si>
  <si>
    <t>WVMONROE</t>
  </si>
  <si>
    <t>54063</t>
  </si>
  <si>
    <t>WVMORGAN</t>
  </si>
  <si>
    <t>54065</t>
  </si>
  <si>
    <t>WVNICHOLAS</t>
  </si>
  <si>
    <t>54067</t>
  </si>
  <si>
    <t>WVOHIO</t>
  </si>
  <si>
    <t>54069</t>
  </si>
  <si>
    <t>WVPENDLETON</t>
  </si>
  <si>
    <t>54071</t>
  </si>
  <si>
    <t>PLEASANTS</t>
  </si>
  <si>
    <t>WVPLEASANTS</t>
  </si>
  <si>
    <t>54073</t>
  </si>
  <si>
    <t>WVPOCAHONTAS</t>
  </si>
  <si>
    <t>54075</t>
  </si>
  <si>
    <t>PRESTON</t>
  </si>
  <si>
    <t>WVPRESTON</t>
  </si>
  <si>
    <t>54077</t>
  </si>
  <si>
    <t>WVPUTNAM</t>
  </si>
  <si>
    <t>54079</t>
  </si>
  <si>
    <t>RALEIGH</t>
  </si>
  <si>
    <t>WVRALEIGH</t>
  </si>
  <si>
    <t>54081</t>
  </si>
  <si>
    <t>WVRANDOLPH</t>
  </si>
  <si>
    <t>54083</t>
  </si>
  <si>
    <t>RITCHIE</t>
  </si>
  <si>
    <t>WVRITCHIE</t>
  </si>
  <si>
    <t>54085</t>
  </si>
  <si>
    <t>WVROANE</t>
  </si>
  <si>
    <t>54087</t>
  </si>
  <si>
    <t>SUMMERS</t>
  </si>
  <si>
    <t>WVSUMMERS</t>
  </si>
  <si>
    <t>54089</t>
  </si>
  <si>
    <t>WVTAYLOR</t>
  </si>
  <si>
    <t>54091</t>
  </si>
  <si>
    <t>TUCKER</t>
  </si>
  <si>
    <t>WVTUCKER</t>
  </si>
  <si>
    <t>54093</t>
  </si>
  <si>
    <t>WVTYLER</t>
  </si>
  <si>
    <t>54095</t>
  </si>
  <si>
    <t>WVUPSHUR</t>
  </si>
  <si>
    <t>54097</t>
  </si>
  <si>
    <t>WVWAYNE</t>
  </si>
  <si>
    <t>54099</t>
  </si>
  <si>
    <t>WVWEBSTER</t>
  </si>
  <si>
    <t>54101</t>
  </si>
  <si>
    <t>WETZEL</t>
  </si>
  <si>
    <t>WVWETZEL</t>
  </si>
  <si>
    <t>54103</t>
  </si>
  <si>
    <t>WIRT</t>
  </si>
  <si>
    <t>WVWIRT</t>
  </si>
  <si>
    <t>54105</t>
  </si>
  <si>
    <t>WVWOOD</t>
  </si>
  <si>
    <t>54107</t>
  </si>
  <si>
    <t>WVWYOMING</t>
  </si>
  <si>
    <t>54109</t>
  </si>
  <si>
    <t>WY</t>
  </si>
  <si>
    <t>WYALBANY</t>
  </si>
  <si>
    <t>56001</t>
  </si>
  <si>
    <t>WYBIG HORN</t>
  </si>
  <si>
    <t>56003</t>
  </si>
  <si>
    <t>WYCAMPBELL</t>
  </si>
  <si>
    <t>56005</t>
  </si>
  <si>
    <t>WYCARBON</t>
  </si>
  <si>
    <t>56007</t>
  </si>
  <si>
    <t>CONVERSE</t>
  </si>
  <si>
    <t>WYCONVERSE</t>
  </si>
  <si>
    <t>56009</t>
  </si>
  <si>
    <t>WYCROOK</t>
  </si>
  <si>
    <t>56011</t>
  </si>
  <si>
    <t>WYFREMONT</t>
  </si>
  <si>
    <t>56013</t>
  </si>
  <si>
    <t>GOSHEN</t>
  </si>
  <si>
    <t>WYGOSHEN</t>
  </si>
  <si>
    <t>56015</t>
  </si>
  <si>
    <t>HOT SPRINGS</t>
  </si>
  <si>
    <t>WYHOT SPRINGS</t>
  </si>
  <si>
    <t>56017</t>
  </si>
  <si>
    <t>WYJOHNSON</t>
  </si>
  <si>
    <t>56019</t>
  </si>
  <si>
    <t>LARAMIE</t>
  </si>
  <si>
    <t>WYLARAMIE</t>
  </si>
  <si>
    <t>56021</t>
  </si>
  <si>
    <t>WYLINCOLN</t>
  </si>
  <si>
    <t>56023</t>
  </si>
  <si>
    <t>NATRONA</t>
  </si>
  <si>
    <t>WYNATRONA</t>
  </si>
  <si>
    <t>56025</t>
  </si>
  <si>
    <t>NIOBRARA</t>
  </si>
  <si>
    <t>WYNIOBRARA</t>
  </si>
  <si>
    <t>56027</t>
  </si>
  <si>
    <t>WYPARK</t>
  </si>
  <si>
    <t>56029</t>
  </si>
  <si>
    <t>WYPLATTE</t>
  </si>
  <si>
    <t>56031</t>
  </si>
  <si>
    <t>WYSHERIDAN</t>
  </si>
  <si>
    <t>56033</t>
  </si>
  <si>
    <t>SUBLETTE</t>
  </si>
  <si>
    <t>WYSUBLETTE</t>
  </si>
  <si>
    <t>56035</t>
  </si>
  <si>
    <t>SWEETWATER</t>
  </si>
  <si>
    <t>WYSWEETWATER</t>
  </si>
  <si>
    <t>56037</t>
  </si>
  <si>
    <t>WYTETON</t>
  </si>
  <si>
    <t>56039</t>
  </si>
  <si>
    <t>UINTA</t>
  </si>
  <si>
    <t>WYUINTA</t>
  </si>
  <si>
    <t>56041</t>
  </si>
  <si>
    <t>WASHAKIE</t>
  </si>
  <si>
    <t>WYWASHAKIE</t>
  </si>
  <si>
    <t>56043</t>
  </si>
  <si>
    <t>WESTON</t>
  </si>
  <si>
    <t>WYWESTON</t>
  </si>
  <si>
    <t>56045</t>
  </si>
  <si>
    <t>AK</t>
  </si>
  <si>
    <t>ALL COUNTIES</t>
  </si>
  <si>
    <t>AKALL COUNTIES</t>
  </si>
  <si>
    <t>02000</t>
  </si>
  <si>
    <t>HI</t>
  </si>
  <si>
    <t>HIALL COUNTIES</t>
  </si>
  <si>
    <t>15000</t>
  </si>
  <si>
    <t>Fluid Ounces</t>
  </si>
  <si>
    <t>Ounces</t>
  </si>
  <si>
    <t>Pounds</t>
  </si>
  <si>
    <t>Liters</t>
  </si>
  <si>
    <t>Mililiters</t>
  </si>
  <si>
    <t>Kilograms</t>
  </si>
  <si>
    <t>Grams</t>
  </si>
  <si>
    <t>Whole Milk</t>
  </si>
  <si>
    <t>2% Reduced Fat</t>
  </si>
  <si>
    <t>1% Low Fat</t>
  </si>
  <si>
    <t>Fat Free Skim</t>
  </si>
  <si>
    <t>Buttermilk</t>
  </si>
  <si>
    <t>Eggnog</t>
  </si>
  <si>
    <t>Flavored Whole Milk</t>
  </si>
  <si>
    <t>Flav 2% Reduced Fat</t>
  </si>
  <si>
    <t>Flav 1% Low Fat</t>
  </si>
  <si>
    <t>Flav Fat Free Skim</t>
  </si>
  <si>
    <t>Yogurt</t>
  </si>
  <si>
    <t>Cheddar Cheese</t>
  </si>
  <si>
    <t>Mozzarella Cheese</t>
  </si>
  <si>
    <t>Cottage Cheese</t>
  </si>
  <si>
    <t>Butter</t>
  </si>
  <si>
    <t>Powder</t>
  </si>
  <si>
    <t>Half &amp; Half</t>
  </si>
  <si>
    <t>Cream</t>
  </si>
  <si>
    <t>Ice Cream/Frozen Dessert</t>
  </si>
  <si>
    <t>Sour Cream/Dips</t>
  </si>
  <si>
    <t>Miscellaneous Class 1</t>
  </si>
  <si>
    <t>Miscellaneous Class 2</t>
  </si>
  <si>
    <t>Miscellaneous Class 3</t>
  </si>
  <si>
    <t>Miscellaneous Class 4</t>
  </si>
  <si>
    <t>Northeast</t>
  </si>
  <si>
    <t>briordon@fedmilk1.com</t>
  </si>
  <si>
    <t>Appalachian</t>
  </si>
  <si>
    <t>Cross@malouisville.com</t>
  </si>
  <si>
    <t>Florida</t>
  </si>
  <si>
    <t>Southeast</t>
  </si>
  <si>
    <t>Upper Midwest</t>
  </si>
  <si>
    <t>pbeining@fmma30.com; bmeyer@fmma30.com</t>
  </si>
  <si>
    <t>Central</t>
  </si>
  <si>
    <t>mark.giebler@fmmacentral.com; colleen.eigenfeld@fmmacentral.com</t>
  </si>
  <si>
    <t>Mideast</t>
  </si>
  <si>
    <t>sjones@fmmaclev.com</t>
  </si>
  <si>
    <t>California</t>
  </si>
  <si>
    <t>David.wilcox@cafmmo.com; Ron.quan@cafmmo.com</t>
  </si>
  <si>
    <t>Pacific Northwest</t>
  </si>
  <si>
    <t>lori@fmmaseattle.com; menos@fmmaseattle.com</t>
  </si>
  <si>
    <t>Southwest</t>
  </si>
  <si>
    <t>michael.johnson@dallasma.com; bradley.vierra@dallasma.com</t>
  </si>
  <si>
    <t>Arizona</t>
  </si>
  <si>
    <t>Yield_Factor_Used</t>
  </si>
  <si>
    <t>Fat_Percent_Used</t>
  </si>
  <si>
    <r>
      <t>Explanations</t>
    </r>
    <r>
      <rPr>
        <sz val="12"/>
        <color theme="0"/>
        <rFont val="Arial Narrow"/>
        <family val="2"/>
      </rPr>
      <t>Aud</t>
    </r>
  </si>
  <si>
    <t>ExplanationsAud</t>
  </si>
  <si>
    <t>202211</t>
  </si>
  <si>
    <t>202210</t>
  </si>
  <si>
    <t>202209</t>
  </si>
  <si>
    <t>202208</t>
  </si>
  <si>
    <t>202207</t>
  </si>
  <si>
    <t>202206</t>
  </si>
  <si>
    <t>202205</t>
  </si>
  <si>
    <t>202204</t>
  </si>
  <si>
    <t>202203</t>
  </si>
  <si>
    <t>202202</t>
  </si>
  <si>
    <t>202201</t>
  </si>
  <si>
    <t>202112</t>
  </si>
  <si>
    <t>202111</t>
  </si>
  <si>
    <t>202110</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</si>
  <si>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</si>
  <si>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</si>
  <si>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</si>
  <si>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</si>
  <si>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</si>
  <si>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</si>
  <si>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</si>
  <si>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</si>
  <si>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</si>
  <si>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</si>
  <si>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</si>
  <si>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</si>
  <si>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</si>
  <si>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</si>
  <si>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</si>
  <si>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</si>
  <si>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</si>
  <si>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</si>
  <si>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</si>
  <si>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</si>
  <si>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</si>
  <si>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</si>
  <si>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</si>
  <si>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</si>
  <si>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</si>
  <si>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</si>
  <si>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</si>
  <si>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</si>
  <si>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</si>
  <si>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</si>
  <si>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</si>
  <si>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</si>
  <si>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</si>
  <si>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</si>
  <si>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</si>
  <si>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</si>
  <si>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</si>
  <si>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</si>
  <si>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</si>
  <si>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</si>
  <si>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</si>
  <si>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</si>
  <si>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</si>
  <si>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</si>
  <si>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</si>
  <si>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201712</t>
  </si>
  <si>
    <t>201711</t>
  </si>
  <si>
    <t>201710</t>
  </si>
  <si>
    <t>201709</t>
  </si>
  <si>
    <t>201708</t>
  </si>
  <si>
    <t>201707</t>
  </si>
  <si>
    <t>201706</t>
  </si>
  <si>
    <t>201705</t>
  </si>
  <si>
    <t>201704</t>
  </si>
  <si>
    <t>201703</t>
  </si>
  <si>
    <t>201702</t>
  </si>
  <si>
    <t>201701</t>
  </si>
  <si>
    <t>201612</t>
  </si>
  <si>
    <t>201611</t>
  </si>
  <si>
    <t>201610</t>
  </si>
  <si>
    <t>201609</t>
  </si>
  <si>
    <t>201608</t>
  </si>
  <si>
    <t>201607</t>
  </si>
  <si>
    <t>201606</t>
  </si>
  <si>
    <t>201605</t>
  </si>
  <si>
    <t>201604</t>
  </si>
  <si>
    <t>201603</t>
  </si>
  <si>
    <t>201602</t>
  </si>
  <si>
    <t>201601</t>
  </si>
  <si>
    <t>201512</t>
  </si>
  <si>
    <t>201511</t>
  </si>
  <si>
    <t>201510</t>
  </si>
  <si>
    <t>201509</t>
  </si>
  <si>
    <t>201508</t>
  </si>
  <si>
    <t>201507</t>
  </si>
  <si>
    <t>201506</t>
  </si>
  <si>
    <t>201505</t>
  </si>
  <si>
    <t>201504</t>
  </si>
  <si>
    <t>201503</t>
  </si>
  <si>
    <t>201502</t>
  </si>
  <si>
    <t>201501</t>
  </si>
  <si>
    <t>201412</t>
  </si>
  <si>
    <t>201411</t>
  </si>
  <si>
    <t>201410</t>
  </si>
  <si>
    <t>201409</t>
  </si>
  <si>
    <t>201408</t>
  </si>
  <si>
    <t>201407</t>
  </si>
  <si>
    <t>201406</t>
  </si>
  <si>
    <t>201405</t>
  </si>
  <si>
    <t>201404</t>
  </si>
  <si>
    <t>201403</t>
  </si>
  <si>
    <t>201402</t>
  </si>
  <si>
    <t>201401</t>
  </si>
  <si>
    <t>201312</t>
  </si>
  <si>
    <t>201311</t>
  </si>
  <si>
    <t>201310</t>
  </si>
  <si>
    <t>201308</t>
  </si>
  <si>
    <t>201307</t>
  </si>
  <si>
    <t>201306</t>
  </si>
  <si>
    <t>201305</t>
  </si>
  <si>
    <t>201304</t>
  </si>
  <si>
    <t>201303</t>
  </si>
  <si>
    <t>201302</t>
  </si>
  <si>
    <t>201301</t>
  </si>
  <si>
    <t>201212</t>
  </si>
  <si>
    <t>201211</t>
  </si>
  <si>
    <t>201210</t>
  </si>
  <si>
    <t>201209</t>
  </si>
  <si>
    <t>201208</t>
  </si>
  <si>
    <t>201207</t>
  </si>
  <si>
    <t>201206</t>
  </si>
  <si>
    <t>201205</t>
  </si>
  <si>
    <t>P3DDP6#2&amp;92$</t>
  </si>
  <si>
    <t>Line 1</t>
  </si>
  <si>
    <t>Product Information/Calculation Step</t>
  </si>
  <si>
    <t>S</t>
  </si>
  <si>
    <t>Column</t>
  </si>
  <si>
    <t>A</t>
  </si>
  <si>
    <t>U</t>
  </si>
  <si>
    <t>E</t>
  </si>
  <si>
    <t>N</t>
  </si>
  <si>
    <t>T</t>
  </si>
  <si>
    <t>D</t>
  </si>
  <si>
    <t>K</t>
  </si>
  <si>
    <t>O</t>
  </si>
  <si>
    <t>C</t>
  </si>
  <si>
    <t>I</t>
  </si>
  <si>
    <t>L</t>
  </si>
  <si>
    <t>B</t>
  </si>
  <si>
    <t>F</t>
  </si>
  <si>
    <t>G</t>
  </si>
  <si>
    <t>H</t>
  </si>
  <si>
    <t>J</t>
  </si>
  <si>
    <t>M</t>
  </si>
  <si>
    <t>P</t>
  </si>
  <si>
    <t>Q</t>
  </si>
  <si>
    <t>R</t>
  </si>
  <si>
    <t>V</t>
  </si>
  <si>
    <t>W</t>
  </si>
  <si>
    <t>X</t>
  </si>
  <si>
    <t>Y</t>
  </si>
  <si>
    <t>Z</t>
  </si>
  <si>
    <t>AA</t>
  </si>
  <si>
    <t>AB</t>
  </si>
  <si>
    <t>AC</t>
  </si>
  <si>
    <t>AD</t>
  </si>
  <si>
    <t>AE</t>
  </si>
  <si>
    <t>AF</t>
  </si>
  <si>
    <t>AG</t>
  </si>
  <si>
    <t>AH</t>
  </si>
  <si>
    <t>AI</t>
  </si>
  <si>
    <t>AJ</t>
  </si>
  <si>
    <t>AM</t>
  </si>
  <si>
    <t>AN</t>
  </si>
  <si>
    <t>AO</t>
  </si>
  <si>
    <t>AP</t>
  </si>
  <si>
    <t>AQ</t>
  </si>
  <si>
    <t>AS</t>
  </si>
  <si>
    <t>AT</t>
  </si>
  <si>
    <t>AU</t>
  </si>
  <si>
    <t>AV</t>
  </si>
  <si>
    <t>AW</t>
  </si>
  <si>
    <t>AX</t>
  </si>
  <si>
    <t>AY</t>
  </si>
  <si>
    <t>BA</t>
  </si>
  <si>
    <t>BB</t>
  </si>
  <si>
    <t>BC</t>
  </si>
  <si>
    <t>BD</t>
  </si>
  <si>
    <t>BE</t>
  </si>
  <si>
    <t>BF</t>
  </si>
  <si>
    <t>BG</t>
  </si>
  <si>
    <t>BH</t>
  </si>
  <si>
    <t>BI</t>
  </si>
  <si>
    <t>BJ</t>
  </si>
  <si>
    <t>BK</t>
  </si>
  <si>
    <t>BL</t>
  </si>
  <si>
    <t>BM</t>
  </si>
  <si>
    <t>Explanation</t>
  </si>
  <si>
    <t>Default Yield Factor Used Unless YieldCalc Tab is Utilized or A Reported Yield Factor is Entered (Subject to Verification)</t>
  </si>
  <si>
    <t>Default Milkfat Percent Used Unless YieldCalc Tab is Utilized or A Reported Milkfat Percent is Entered (Subject to Verification)</t>
  </si>
  <si>
    <t>Date Product Reaches its Designated Shelf life (Used Along with Donation Date to Verfiy Minimum Numbner of Days Remain of Shelf Life)</t>
  </si>
  <si>
    <t>Date Product is Donated (Determines Monthly Fuel Price to Use and Is Used to Determine Shelf Life Remaining of Product)</t>
  </si>
  <si>
    <t>Date Product is Manuafactured (Determines Monthly Prices to Use in Calculations)</t>
  </si>
  <si>
    <t>Where Product was Manaufactured</t>
  </si>
  <si>
    <t>Distribution Point from Where Sent From -- To the Eligible Distrubutor</t>
  </si>
  <si>
    <t>Mileage from Distribution Point to Eligible Distributor Where Product was Donated</t>
  </si>
  <si>
    <t>The Eligible Distributor Product was Donated</t>
  </si>
  <si>
    <t>Unique Load ID for Prorating Mileage for Multiple Products Shipped on the Same Load</t>
  </si>
  <si>
    <t>UPC Code or Other Unique Identifier (Bebeficial for Auditing Purposes and/or YieldCalc Table is Utilized)</t>
  </si>
  <si>
    <t>Type of Product Being Donated</t>
  </si>
  <si>
    <t>Measurement Utilized</t>
  </si>
  <si>
    <t>Size of Package</t>
  </si>
  <si>
    <t>No of Packages Donated</t>
  </si>
  <si>
    <t>Reported Yield Factor Utilized (Subject to Verification)</t>
  </si>
  <si>
    <t>Reported Fat Percent Utilized (Subject to Verification)</t>
  </si>
  <si>
    <t>Calculated Yield Factor Utilized (Subject to Verification)</t>
  </si>
  <si>
    <t>Calculated Fat Percent Utilized (Subject to Verification)</t>
  </si>
  <si>
    <t>Actual Used Yield Factor Depending on What was Entered into Worksheet (i.e., Reported / Calculated / Default)</t>
  </si>
  <si>
    <t>Actual Used Fat Percent Depending on What was Entered into Worksheet (i.e., Reported / Calculated / Default)</t>
  </si>
  <si>
    <t>Final Milk Pounds if YieldCalc Table is Utilized</t>
  </si>
  <si>
    <t>Final Product Pounds if YieldCalc Table is Utilized</t>
  </si>
  <si>
    <t>Price Based on Manufacturing Date</t>
  </si>
  <si>
    <t>Price Based on Donation Date</t>
  </si>
  <si>
    <t>Federal Order Where Plant Regulated</t>
  </si>
  <si>
    <t>State and County Location Utilized for Determining Class I Location Adjustment</t>
  </si>
  <si>
    <t>Location Adjustment Based on Location of Plant Where Product was Manufactured</t>
  </si>
  <si>
    <t>Location Adjustment of Dade County FL for Calculating Maximum Reimbursement Amount</t>
  </si>
  <si>
    <t>Factor Utilized for Coverting Entered Measurement to Pounds</t>
  </si>
  <si>
    <t>Total Product Skim Milk Pounds Calculated and Used in Calculations</t>
  </si>
  <si>
    <t>Total Product Milk Pounds Calculated and Used in Calculations</t>
  </si>
  <si>
    <t>Total Product Pounds Calculated and Used in Calculations</t>
  </si>
  <si>
    <t>Total Milkfat Pounds Calcuated and Used in Calculations</t>
  </si>
  <si>
    <t xml:space="preserve">Classification of Donated Product Entered </t>
  </si>
  <si>
    <t>Miles Per Gallon Used in Calculating Transportation Reimbursement</t>
  </si>
  <si>
    <t>Prorated Miles if Multiple Donated Products are Transported on the Same Load to Ensure Transportation Reimbursement is not Duplicated</t>
  </si>
  <si>
    <t>Allowed Make Allowance Based on Federal Order Classification of Product</t>
  </si>
  <si>
    <t>Calculated Skim Value</t>
  </si>
  <si>
    <t>Calculated Fat Value</t>
  </si>
  <si>
    <t>Calculated Minimum Transporation Value</t>
  </si>
  <si>
    <t>Calculated Minimum Make Allowance Value</t>
  </si>
  <si>
    <t>Maximum Skim Reimbursement Value Based on Class I/Dade County Florida Location</t>
  </si>
  <si>
    <t>Maximum Fat Reimbursement Value Based on Class I/Dade County Florida Location</t>
  </si>
  <si>
    <t>Maximum Total Reimbursement Value Based on Class I/Dade County Florida Location (Skim Vlaue + Fat Value)</t>
  </si>
  <si>
    <t>Total Calculated Value Based Upon Entered Data</t>
  </si>
  <si>
    <t>Limited Calculated Value Based on Dade County FL Maximum Allowed Value</t>
  </si>
  <si>
    <t>Determines if Limited to Dade County FL and Returns Either a Yes or a No.</t>
  </si>
  <si>
    <t>Replaces:  v20220928</t>
  </si>
  <si>
    <t>Version:  20230106</t>
  </si>
  <si>
    <t>202303</t>
  </si>
  <si>
    <t>202302</t>
  </si>
  <si>
    <t>202301</t>
  </si>
  <si>
    <t>202212</t>
  </si>
  <si>
    <t>0WJ</t>
  </si>
  <si>
    <t>Agri-Mark Cabot Distribution Center - 246 Gallison Hill Rd, Montpelier, VT: 0WJ</t>
  </si>
  <si>
    <t>PDC</t>
  </si>
  <si>
    <t>Agri-Mark Cabot Distribution Center</t>
  </si>
  <si>
    <t>Use</t>
  </si>
  <si>
    <t>246 Gallison Hill Rd</t>
  </si>
  <si>
    <t>Montpelier</t>
  </si>
  <si>
    <t>50</t>
  </si>
  <si>
    <t>023</t>
  </si>
  <si>
    <t>US</t>
  </si>
  <si>
    <t>Agri-Mark distribution center added for DDP</t>
  </si>
  <si>
    <t>0WO</t>
  </si>
  <si>
    <t>PODDPW#2&amp;90$</t>
  </si>
  <si>
    <t>N49</t>
  </si>
  <si>
    <t>AGRI-MARK, INC. - 2936 Main St, CABOT, VT: N49</t>
  </si>
  <si>
    <t>PSS</t>
  </si>
  <si>
    <t>AGRCAB</t>
  </si>
  <si>
    <t>AGRI-MARK, INC.</t>
  </si>
  <si>
    <t>2936 Main St</t>
  </si>
  <si>
    <t>CABOT</t>
  </si>
  <si>
    <t>AGR</t>
  </si>
  <si>
    <t>9RD</t>
  </si>
  <si>
    <t>AGRI-MARK, INC. - 39 McCadam Lane, CHATEAUGAY, NY: 9RD</t>
  </si>
  <si>
    <t>AGRMCC</t>
  </si>
  <si>
    <t>39 McCadam Lane</t>
  </si>
  <si>
    <t>CHATEAUGAY</t>
  </si>
  <si>
    <t>36</t>
  </si>
  <si>
    <t>033</t>
  </si>
  <si>
    <t>72P</t>
  </si>
  <si>
    <t>AGRI-MARK, INC. - 869 Exchange St, MIDDLEBURY, VT: 72P</t>
  </si>
  <si>
    <t>AGRMID</t>
  </si>
  <si>
    <t>869 Exchange St</t>
  </si>
  <si>
    <t>MIDDLEBURY</t>
  </si>
  <si>
    <t>001</t>
  </si>
  <si>
    <t>TBD</t>
  </si>
  <si>
    <t>AGRI-MARK, INC. - 958 Riverdale St, W. SPRINGFIELD, MA: TBD</t>
  </si>
  <si>
    <t>NP</t>
  </si>
  <si>
    <t>AGRIMA</t>
  </si>
  <si>
    <t>958 Riverdale St</t>
  </si>
  <si>
    <t>W. SPRINGFIELD</t>
  </si>
  <si>
    <t>25</t>
  </si>
  <si>
    <t>013</t>
  </si>
  <si>
    <t>RVD</t>
  </si>
  <si>
    <t>Agropur inc. - 408 Dakota St, LAKE NORDEN, SD: RVD</t>
  </si>
  <si>
    <t>46380</t>
  </si>
  <si>
    <t>Agropur inc.</t>
  </si>
  <si>
    <t>408 Dakota St</t>
  </si>
  <si>
    <t>LAKE NORDEN</t>
  </si>
  <si>
    <t>46</t>
  </si>
  <si>
    <t>057</t>
  </si>
  <si>
    <t>updated Handler Type, Updated Handler address</t>
  </si>
  <si>
    <t>334</t>
  </si>
  <si>
    <t>P4DDP3#2&amp;93$</t>
  </si>
  <si>
    <t>0QO</t>
  </si>
  <si>
    <t>Americold - 6985 Snowdrift Rd, Allentown, PA: 0QO</t>
  </si>
  <si>
    <t>Americold</t>
  </si>
  <si>
    <t>6985 Snowdrift Rd</t>
  </si>
  <si>
    <t>Allentown</t>
  </si>
  <si>
    <t>42</t>
  </si>
  <si>
    <t>77</t>
  </si>
  <si>
    <t>Warehouse leased by Kraft</t>
  </si>
  <si>
    <t>0QS</t>
  </si>
  <si>
    <t>PSDDPQ#2&amp;90$</t>
  </si>
  <si>
    <t>0UD</t>
  </si>
  <si>
    <t>Americold Warehouse - 100 Artic Ave, Zumbrota, MN: 0UD</t>
  </si>
  <si>
    <t>Americold Warehouse</t>
  </si>
  <si>
    <t>100 Artic Ave</t>
  </si>
  <si>
    <t>Zumbrota</t>
  </si>
  <si>
    <t>27</t>
  </si>
  <si>
    <t>049</t>
  </si>
  <si>
    <t>Added for DDP</t>
  </si>
  <si>
    <t>263</t>
  </si>
  <si>
    <t>0WT</t>
  </si>
  <si>
    <t>Americold Warehouse - 670 Kenyon Ave, Bridgeton, NJ: 0WT</t>
  </si>
  <si>
    <t>670 Kenyon Ave</t>
  </si>
  <si>
    <t>Bridgeton</t>
  </si>
  <si>
    <t>34</t>
  </si>
  <si>
    <t>011</t>
  </si>
  <si>
    <t>Distribution Center added for DDP</t>
  </si>
  <si>
    <t>7QQ</t>
  </si>
  <si>
    <t>AURORA ORGANIC DAIRY - 6820 State Highway 66, PLATTEVILLE, CO: 7QQ</t>
  </si>
  <si>
    <t>PD</t>
  </si>
  <si>
    <t>33080</t>
  </si>
  <si>
    <t>AURORA ORGANIC DAIRY</t>
  </si>
  <si>
    <t>6820 State Highway 66</t>
  </si>
  <si>
    <t>PLATTEVILLE</t>
  </si>
  <si>
    <t>8</t>
  </si>
  <si>
    <t>123</t>
  </si>
  <si>
    <t>PQDDPQ#2&amp;97$</t>
  </si>
  <si>
    <t>4YS</t>
  </si>
  <si>
    <t>BORDEN DAIRY COMPANY OF CINCIN - CINCINNATI, CINCINNATI, OH: 4YS</t>
  </si>
  <si>
    <t>550</t>
  </si>
  <si>
    <t>BORDEN DAIRY COMPANY OF CINCIN</t>
  </si>
  <si>
    <t>CINCINNATI</t>
  </si>
  <si>
    <t>NDO</t>
  </si>
  <si>
    <t>39</t>
  </si>
  <si>
    <t>61</t>
  </si>
  <si>
    <t>New Ownership</t>
  </si>
  <si>
    <t>PODDPD#2&amp;9N$</t>
  </si>
  <si>
    <t>P92</t>
  </si>
  <si>
    <t>Brunkow Cheese Of Wisconsin Inc - 17975 County Road F, Darlington, WI: P92</t>
  </si>
  <si>
    <t>854</t>
  </si>
  <si>
    <t>Brunkow Cheese Of Wisconsin Inc</t>
  </si>
  <si>
    <t>17975 County Road F</t>
  </si>
  <si>
    <t>Darlington</t>
  </si>
  <si>
    <t>55</t>
  </si>
  <si>
    <t>65</t>
  </si>
  <si>
    <t>641</t>
  </si>
  <si>
    <t>P1DDP4#2&amp;96$</t>
  </si>
  <si>
    <t>CDI</t>
  </si>
  <si>
    <t>CALIFORNIA DAIRIES, INC. - 2000 N Plaza Dr, Visalia, CA: CDI</t>
  </si>
  <si>
    <t>HQ</t>
  </si>
  <si>
    <t>DP</t>
  </si>
  <si>
    <t>CALIFORNIA DAIRIES, INC.</t>
  </si>
  <si>
    <t>2000 N Plaza Dr</t>
  </si>
  <si>
    <t>Visalia</t>
  </si>
  <si>
    <t>06</t>
  </si>
  <si>
    <t>107</t>
  </si>
  <si>
    <t>Changed CDI to the HQ record.  Artesia closed and no active records existed in database CDI is a dup</t>
  </si>
  <si>
    <t>PIDDPD#2&amp;9C$</t>
  </si>
  <si>
    <t>06I</t>
  </si>
  <si>
    <t>California Dairies, Inc. - 475 S Tegner Rd, TURLOCK, CA: 06I</t>
  </si>
  <si>
    <t>076064</t>
  </si>
  <si>
    <t>California Dairies, Inc.</t>
  </si>
  <si>
    <t>475 S Tegner Rd</t>
  </si>
  <si>
    <t>TURLOCK</t>
  </si>
  <si>
    <t>0BR</t>
  </si>
  <si>
    <t>099</t>
  </si>
  <si>
    <t>Updated Address and Ownership_ID</t>
  </si>
  <si>
    <t>M8Z</t>
  </si>
  <si>
    <t>CLOVER FARMS DAIRY COMPANY - 3300 Pottsville Pike, READING, PA: M8Z</t>
  </si>
  <si>
    <t>CLOVER</t>
  </si>
  <si>
    <t>CLOVER FARMS DAIRY COMPANY</t>
  </si>
  <si>
    <t>3300 Pottsville Pike</t>
  </si>
  <si>
    <t>READING</t>
  </si>
  <si>
    <t>11</t>
  </si>
  <si>
    <t>PZDDP8#2&amp;9M$</t>
  </si>
  <si>
    <t>TIL</t>
  </si>
  <si>
    <t>COLUMBIA RIVER PROCESSING, INC. - 79588 Rippee Rd., BOARDMAN, OR: TIL</t>
  </si>
  <si>
    <t>CRVRP</t>
  </si>
  <si>
    <t>COLUMBIA RIVER PROCESSING, INC.</t>
  </si>
  <si>
    <t>79588 Rippee Rd.</t>
  </si>
  <si>
    <t>BOARDMAN</t>
  </si>
  <si>
    <t>41</t>
  </si>
  <si>
    <t>Updated ownership field to coop HQ</t>
  </si>
  <si>
    <t>0D5</t>
  </si>
  <si>
    <t>Country Delite Farms - 1401 Church Street, Nashville, TN: 0D5</t>
  </si>
  <si>
    <t>CDLITE</t>
  </si>
  <si>
    <t>Country Delite Farms</t>
  </si>
  <si>
    <t>1401 Church Street</t>
  </si>
  <si>
    <t>Nashville</t>
  </si>
  <si>
    <t>DFA</t>
  </si>
  <si>
    <t>47</t>
  </si>
  <si>
    <t>37</t>
  </si>
  <si>
    <t>0P3</t>
  </si>
  <si>
    <t>Country Food LLC - 936 Nixon Dr Ste D, Mechanicsburg, PA: 0P3</t>
  </si>
  <si>
    <t>ED</t>
  </si>
  <si>
    <t>Country Food LLC</t>
  </si>
  <si>
    <t>936 Nixon Dr Ste D</t>
  </si>
  <si>
    <t>Mechanicsburg</t>
  </si>
  <si>
    <t>P3DDPP#2&amp;90$</t>
  </si>
  <si>
    <t>0DZ</t>
  </si>
  <si>
    <t>Country Fresh-Grand Rapids - 2555 Buchanan Ave. SW, Grand Rapids, MI: 0DZ</t>
  </si>
  <si>
    <t>0577</t>
  </si>
  <si>
    <t>Country Fresh-Grand Rapids</t>
  </si>
  <si>
    <t>2555 Buchanan Ave. SW</t>
  </si>
  <si>
    <t>Grand Rapids</t>
  </si>
  <si>
    <t>26</t>
  </si>
  <si>
    <t>081</t>
  </si>
  <si>
    <t>DFA purchased from Dean post bankruptcy</t>
  </si>
  <si>
    <t>0DF</t>
  </si>
  <si>
    <t>CREAMLAND DAIRY - 1911 2nd St NW, ALBUQUERQUE, NM: 0DF</t>
  </si>
  <si>
    <t>27912</t>
  </si>
  <si>
    <t>CREAMLAND DAIRY</t>
  </si>
  <si>
    <t>1911 2nd St NW</t>
  </si>
  <si>
    <t>ALBUQUERQUE</t>
  </si>
  <si>
    <t>35</t>
  </si>
  <si>
    <t>Purchased by DFA</t>
  </si>
  <si>
    <t>SZD</t>
  </si>
  <si>
    <t>CUMBERLAND DAIRY, INC. - 80 Edward Ave, BRIDGETON, NJ: SZD</t>
  </si>
  <si>
    <t>CUMBRI</t>
  </si>
  <si>
    <t>CUMBERLAND DAIRY, INC.</t>
  </si>
  <si>
    <t>80 Edward Ave</t>
  </si>
  <si>
    <t>BRIDGETON</t>
  </si>
  <si>
    <t>changed ownership to DFA</t>
  </si>
  <si>
    <t>Dairy Farmers of America - 1405 N 98th Street, Kansas City, KS: 263</t>
  </si>
  <si>
    <t>1402</t>
  </si>
  <si>
    <t>Dairy Farmers of America</t>
  </si>
  <si>
    <t>1405 N 98th Street</t>
  </si>
  <si>
    <t>Kansas City</t>
  </si>
  <si>
    <t>20</t>
  </si>
  <si>
    <t>209</t>
  </si>
  <si>
    <t>PYF</t>
  </si>
  <si>
    <t>DAIRY FARMERS OF AMERICA INC - 950 METRECAL TRACE STREET, CABOOL, MO: PYF</t>
  </si>
  <si>
    <t>PS</t>
  </si>
  <si>
    <t>DFACAR</t>
  </si>
  <si>
    <t>DAIRY FARMERS OF AMERICA INC</t>
  </si>
  <si>
    <t>950 METRECAL TRACE STREET</t>
  </si>
  <si>
    <t>CABOOL</t>
  </si>
  <si>
    <t>29</t>
  </si>
  <si>
    <t>215</t>
  </si>
  <si>
    <t>0E6</t>
  </si>
  <si>
    <t>DAIRY FRESH HIGH POINT - 1350 W. FAIRFIELD RD., HIGH POINT, NC: 0E6</t>
  </si>
  <si>
    <t>181</t>
  </si>
  <si>
    <t>DAIRY FRESH HIGH POINT</t>
  </si>
  <si>
    <t>1350 W. FAIRFIELD RD.</t>
  </si>
  <si>
    <t>HIGH POINT</t>
  </si>
  <si>
    <t>PURCHASED BY DFA</t>
  </si>
  <si>
    <t>0E5</t>
  </si>
  <si>
    <t>DAIRY FRESH WINSTON SALEM - 2221 PATTERSON AVE., WINSTON SALEM, NC: 0E5</t>
  </si>
  <si>
    <t>180</t>
  </si>
  <si>
    <t>DAIRY FRESH WINSTON SALEM</t>
  </si>
  <si>
    <t>2221 PATTERSON AVE.</t>
  </si>
  <si>
    <t>WINSTON SALEM</t>
  </si>
  <si>
    <t>67</t>
  </si>
  <si>
    <t>GKS</t>
  </si>
  <si>
    <t>DARIGOLD, INC. - 1001 N. Seventh Ave., BOZEMAN, MT: GKS</t>
  </si>
  <si>
    <t>PR</t>
  </si>
  <si>
    <t>DARBOZ</t>
  </si>
  <si>
    <t>DARIGOLD, INC.</t>
  </si>
  <si>
    <t>1001 N. Seventh Ave.</t>
  </si>
  <si>
    <t>BOZEMAN</t>
  </si>
  <si>
    <t>153</t>
  </si>
  <si>
    <t>31</t>
  </si>
  <si>
    <t>Updated Owner to NDA HQ UPL 153 12/29/21.</t>
  </si>
  <si>
    <t>P3DDP5#2&amp;91$</t>
  </si>
  <si>
    <t>08Z</t>
  </si>
  <si>
    <t>DARIGOLD, INC. - 1703 S Buchanan St., JEROME, ID: 08Z</t>
  </si>
  <si>
    <t>DARJER</t>
  </si>
  <si>
    <t>1703 S Buchanan St.</t>
  </si>
  <si>
    <t>16</t>
  </si>
  <si>
    <t>53</t>
  </si>
  <si>
    <t>1DR</t>
  </si>
  <si>
    <t>DARIGOLD, INC. - 2720 SE 6th Ave., PORTLAND, OR: 1DR</t>
  </si>
  <si>
    <t>DARPOR</t>
  </si>
  <si>
    <t>2720 SE 6th Ave.</t>
  </si>
  <si>
    <t>PORTLAND</t>
  </si>
  <si>
    <t>8SN</t>
  </si>
  <si>
    <t>DARIGOLD, INC. - 33 E. Francis Ave., SPOKANE, WA: 8SN</t>
  </si>
  <si>
    <t>INLAND</t>
  </si>
  <si>
    <t>33 E. Francis Ave.</t>
  </si>
  <si>
    <t>63</t>
  </si>
  <si>
    <t>ESZ</t>
  </si>
  <si>
    <t>DARIGOLD, INC. - 400 Alexander Rd., SUNNYSIDE, WA: ESZ</t>
  </si>
  <si>
    <t>DARSUN</t>
  </si>
  <si>
    <t>400 Alexander Rd.</t>
  </si>
  <si>
    <t>SUNNYSIDE</t>
  </si>
  <si>
    <t>NDC</t>
  </si>
  <si>
    <t>DARIGOLD, INC. - 4058 Rainier Ave. South, SEATTLE, WA: NDC</t>
  </si>
  <si>
    <t>DARIGL</t>
  </si>
  <si>
    <t>4058 Rainier Ave. South</t>
  </si>
  <si>
    <t>SEATTLE</t>
  </si>
  <si>
    <t>BT7</t>
  </si>
  <si>
    <t>DARIGOLD, INC. - 520 Albany St., CALDWELL, ID: BT7</t>
  </si>
  <si>
    <t>DARPHX</t>
  </si>
  <si>
    <t>520 Albany St.</t>
  </si>
  <si>
    <t>I40</t>
  </si>
  <si>
    <t>DARIGOLD, INC. - 611 Front St. N., ISSAQUAH, WA: I40</t>
  </si>
  <si>
    <t>DARISS</t>
  </si>
  <si>
    <t>611 Front St. N.</t>
  </si>
  <si>
    <t>ISSAQUAH</t>
  </si>
  <si>
    <t>FQN</t>
  </si>
  <si>
    <t>DARIGOLD, INC. - 618 N Allumbaugh St., BOISE, ID: FQN</t>
  </si>
  <si>
    <t>WFIBOI</t>
  </si>
  <si>
    <t>618 N Allumbaugh St.</t>
  </si>
  <si>
    <t>8VK</t>
  </si>
  <si>
    <t>DARIGOLD, INC. - 67 SW Chehalis Ave., CHEHALIS, WA: 8VK</t>
  </si>
  <si>
    <t>DARCHE</t>
  </si>
  <si>
    <t>67 SW Chehalis Ave.</t>
  </si>
  <si>
    <t>CHEHALIS</t>
  </si>
  <si>
    <t>FYQ</t>
  </si>
  <si>
    <t>DARIGOLD, INC. - 8424 Depot Rd., LYNDEN, WA: FYQ</t>
  </si>
  <si>
    <t>DARLYN</t>
  </si>
  <si>
    <t>8424 Depot Rd.</t>
  </si>
  <si>
    <t>LYNDEN</t>
  </si>
  <si>
    <t>73</t>
  </si>
  <si>
    <t>0R9</t>
  </si>
  <si>
    <t>Darigold, Inc. - Belgrade Warehouse - 180 Thunder Rd., Belgrade, MT: 0R9</t>
  </si>
  <si>
    <t>Darigold, Inc. - Belgrade Warehouse</t>
  </si>
  <si>
    <t>180 Thunder Rd.</t>
  </si>
  <si>
    <t>Belgrade</t>
  </si>
  <si>
    <t>Warehouse added for DDP use.</t>
  </si>
  <si>
    <t>0RD</t>
  </si>
  <si>
    <t>Darigold, Inc. - Bethel Warehouse - 6933 W. Bethel St., Boise, ID: 0RD</t>
  </si>
  <si>
    <t>Darigold, Inc. - Bethel Warehouse</t>
  </si>
  <si>
    <t>6933 W. Bethel St.</t>
  </si>
  <si>
    <t>Boise</t>
  </si>
  <si>
    <t>0R7</t>
  </si>
  <si>
    <t>Darigold, Inc. - Market St. Warehouse - 4719 Market St., Boise, ID: 0R7</t>
  </si>
  <si>
    <t>Darigold, Inc. - Market St. Warehouse</t>
  </si>
  <si>
    <t>4719 Market St.</t>
  </si>
  <si>
    <t>0RA</t>
  </si>
  <si>
    <t>Darigold, Inc. - Milwaukie Warehouse - 1750 SE Ochoco, Milwaukie, OR: 0RA</t>
  </si>
  <si>
    <t>Darigold, Inc. - Milwaukie Warehouse</t>
  </si>
  <si>
    <t>1750 SE Ochoco</t>
  </si>
  <si>
    <t>Milwaukie</t>
  </si>
  <si>
    <t>0RC</t>
  </si>
  <si>
    <t>Darigold, Inc. - Tukwila Warehouse - 10650 E. Marginal Way S., Tukwila, WA: 0RC</t>
  </si>
  <si>
    <t>Darigold, Inc. - Tukwila Warehouse</t>
  </si>
  <si>
    <t>10650 E. Marginal Way S.</t>
  </si>
  <si>
    <t>Tukwila</t>
  </si>
  <si>
    <t>0SN</t>
  </si>
  <si>
    <t>Dart Advantage Warehousing - 2841 Beverly Drive, Eagan, MN: 0SN</t>
  </si>
  <si>
    <t>Dart Advantage Warehousing</t>
  </si>
  <si>
    <t>2841 Beverly Drive</t>
  </si>
  <si>
    <t>Eagan</t>
  </si>
  <si>
    <t>037</t>
  </si>
  <si>
    <t>Warehouse added for DDP use</t>
  </si>
  <si>
    <t>0CT</t>
  </si>
  <si>
    <t>DEAN DAIRY - 1345 12th Ave SW, LE MARS, IA: 0CT</t>
  </si>
  <si>
    <t>32900</t>
  </si>
  <si>
    <t>DEAN DAIRY</t>
  </si>
  <si>
    <t>1345 12th Ave SW</t>
  </si>
  <si>
    <t>LE MARS</t>
  </si>
  <si>
    <t>19</t>
  </si>
  <si>
    <t>149</t>
  </si>
  <si>
    <t>0DY</t>
  </si>
  <si>
    <t>Dean Dairy-Sharpsville - 1690 Oneida Lane, Sharpsville, PA: 0DY</t>
  </si>
  <si>
    <t>575</t>
  </si>
  <si>
    <t>Dean Dairy-Sharpsville</t>
  </si>
  <si>
    <t>1690 Oneida Lane</t>
  </si>
  <si>
    <t>Sharpsville</t>
  </si>
  <si>
    <t>85</t>
  </si>
  <si>
    <t>0EE</t>
  </si>
  <si>
    <t>DFA Dairy Brands Fluid LLC - 1126 Kilburn Avenue, Rockford, IL: 0EE</t>
  </si>
  <si>
    <t>2814</t>
  </si>
  <si>
    <t>DFA Dairy Brands Fluid LLC</t>
  </si>
  <si>
    <t>1126 Kilburn Avenue</t>
  </si>
  <si>
    <t>Rockford</t>
  </si>
  <si>
    <t>17</t>
  </si>
  <si>
    <t>201</t>
  </si>
  <si>
    <t>Changed from Manufacturing plant to non-pool plant 12/20.</t>
  </si>
  <si>
    <t>0DB</t>
  </si>
  <si>
    <t>EAST SIDE JERSEY - 1200 W Russell Street, SIOUX FALLS, SD: 0DB</t>
  </si>
  <si>
    <t>32960</t>
  </si>
  <si>
    <t>EAST SIDE JERSEY</t>
  </si>
  <si>
    <t>1200 W Russell Street</t>
  </si>
  <si>
    <t>SIOUX FALLS</t>
  </si>
  <si>
    <t>PFD</t>
  </si>
  <si>
    <t>PDDDPF#2&amp;9P$</t>
  </si>
  <si>
    <t>0DA</t>
  </si>
  <si>
    <t>EAST SIDE JERSEY - 610 E State St., O FALLON, IL: 0DA</t>
  </si>
  <si>
    <t>32950</t>
  </si>
  <si>
    <t>610 E State St.</t>
  </si>
  <si>
    <t>O FALLON</t>
  </si>
  <si>
    <t>163</t>
  </si>
  <si>
    <t>update to name</t>
  </si>
  <si>
    <t>0EI</t>
  </si>
  <si>
    <t>East Side Jersey Dairy, Inc. - 1301 East Main, Bismarck, ND: 0EI</t>
  </si>
  <si>
    <t>2816</t>
  </si>
  <si>
    <t>East Side Jersey Dairy, Inc.</t>
  </si>
  <si>
    <t>1301 East Main</t>
  </si>
  <si>
    <t>Bismarck</t>
  </si>
  <si>
    <t>38</t>
  </si>
  <si>
    <t>015</t>
  </si>
  <si>
    <t>0EJ</t>
  </si>
  <si>
    <t>East Side Jersey Dairy, Inc. - 1930 Wooddale Drive, Woodbury, MN: 0EJ</t>
  </si>
  <si>
    <t>2817</t>
  </si>
  <si>
    <t>1930 Wooddale Drive</t>
  </si>
  <si>
    <t>Woodbury</t>
  </si>
  <si>
    <t>0DD</t>
  </si>
  <si>
    <t>Eastside Jersey Dairy - 4001 Hwy 190 West, Hammond, LA: 0DD</t>
  </si>
  <si>
    <t>EJDHAM</t>
  </si>
  <si>
    <t>Eastside Jersey Dairy</t>
  </si>
  <si>
    <t>4001 Hwy 190 West</t>
  </si>
  <si>
    <t>Hammond</t>
  </si>
  <si>
    <t>22</t>
  </si>
  <si>
    <t>105</t>
  </si>
  <si>
    <t>Effective May 2020</t>
  </si>
  <si>
    <t>0E1</t>
  </si>
  <si>
    <t>Eastside Jersey Dairy-Marietta - 1701 Greene Street, Marietta, OH: 0E1</t>
  </si>
  <si>
    <t>0578</t>
  </si>
  <si>
    <t>Eastside Jersey Dairy-Marietta</t>
  </si>
  <si>
    <t>1701 Greene Street</t>
  </si>
  <si>
    <t>Marietta</t>
  </si>
  <si>
    <t>167</t>
  </si>
  <si>
    <t>Prairie Farms purchased from Dean post bankruptcy</t>
  </si>
  <si>
    <t>FYC</t>
  </si>
  <si>
    <t>FARMERS - 7321 N LOOP ROAD, EL PASO, TX: FYC</t>
  </si>
  <si>
    <t>36450</t>
  </si>
  <si>
    <t>FARMERS</t>
  </si>
  <si>
    <t>7321 N LOOP ROAD</t>
  </si>
  <si>
    <t>SEL</t>
  </si>
  <si>
    <t>48</t>
  </si>
  <si>
    <t>141</t>
  </si>
  <si>
    <t>PCDDPY#2&amp;9F$</t>
  </si>
  <si>
    <t>0DH</t>
  </si>
  <si>
    <t>GANDY''S - 201 University Ave, Lubbock, TX: 0DH</t>
  </si>
  <si>
    <t>39602</t>
  </si>
  <si>
    <t>GANDY''S</t>
  </si>
  <si>
    <t>201 University Ave</t>
  </si>
  <si>
    <t>Lubbock</t>
  </si>
  <si>
    <t>303</t>
  </si>
  <si>
    <t>0DS</t>
  </si>
  <si>
    <t>Garelick Farms, LLC - 1199 W Central St, Franklin, MA: 0DS</t>
  </si>
  <si>
    <t>GRKFRK</t>
  </si>
  <si>
    <t>Garelick Farms, LLC</t>
  </si>
  <si>
    <t>1199 W Central St</t>
  </si>
  <si>
    <t>Franklin</t>
  </si>
  <si>
    <t>21</t>
  </si>
  <si>
    <t>DFA purchased from Dean</t>
  </si>
  <si>
    <t>0DU</t>
  </si>
  <si>
    <t>Garelick Farms, LLC - 504 3rd Ave Ext, Rensselaer, NY: 0DU</t>
  </si>
  <si>
    <t>GRLEGB</t>
  </si>
  <si>
    <t>504 3rd Ave Ext</t>
  </si>
  <si>
    <t>Rensselaer</t>
  </si>
  <si>
    <t>83</t>
  </si>
  <si>
    <t>0DT</t>
  </si>
  <si>
    <t>Garelick Farms, LLC - 600 Cumberland Blvd, Florence, NJ: 0DT</t>
  </si>
  <si>
    <t>GRLFLO</t>
  </si>
  <si>
    <t>600 Cumberland Blvd</t>
  </si>
  <si>
    <t>Florence</t>
  </si>
  <si>
    <t>T92</t>
  </si>
  <si>
    <t>GH DAIRY - 9747 PAN AMERICAN DR, EL PASO, TX: T92</t>
  </si>
  <si>
    <t>GH DAIRY</t>
  </si>
  <si>
    <t>9747 PAN AMERICAN DR</t>
  </si>
  <si>
    <t>P2DDP9#2&amp;9T$</t>
  </si>
  <si>
    <t>0G9</t>
  </si>
  <si>
    <t>Golfo di Napoli LLC - 7916 S. Warren Rd, Warren, IN: 0G9</t>
  </si>
  <si>
    <t>URS</t>
  </si>
  <si>
    <t>GOLFOD</t>
  </si>
  <si>
    <t>Golfo di Napoli LLC</t>
  </si>
  <si>
    <t>7916 S. Warren Rd</t>
  </si>
  <si>
    <t>Warren</t>
  </si>
  <si>
    <t>18</t>
  </si>
  <si>
    <t>69</t>
  </si>
  <si>
    <t>P9DDPG#2&amp;90$</t>
  </si>
  <si>
    <t>GOZ</t>
  </si>
  <si>
    <t>Gossner Foods Inc. (MFG Plant) - 1051 N. 1000 W., Logan, UT: GOZ</t>
  </si>
  <si>
    <t>GOSPHX</t>
  </si>
  <si>
    <t>Gossner Foods Inc. (MFG Plant)</t>
  </si>
  <si>
    <t>1051 N. 1000 W.</t>
  </si>
  <si>
    <t>Logan</t>
  </si>
  <si>
    <t>GTA</t>
  </si>
  <si>
    <t>49</t>
  </si>
  <si>
    <t>005</t>
  </si>
  <si>
    <t>UPE</t>
  </si>
  <si>
    <t>GUIDA-SEIBERT DAIRY CO. - 433 Park St, NEW BRITAIN, CT: UPE</t>
  </si>
  <si>
    <t>GUDSBT</t>
  </si>
  <si>
    <t>GUIDA-SEIBERT DAIRY CO.</t>
  </si>
  <si>
    <t>433 Park St</t>
  </si>
  <si>
    <t>NEW BRITAIN</t>
  </si>
  <si>
    <t>9</t>
  </si>
  <si>
    <t>3</t>
  </si>
  <si>
    <t>PEDDPP#2&amp;9U$</t>
  </si>
  <si>
    <t>9JA</t>
  </si>
  <si>
    <t>GW PACKAGING - 48 Quarry Rd, Traprock Industrial P, DOUGLASSVILLE, PA: 9JA</t>
  </si>
  <si>
    <t>GDWDOP</t>
  </si>
  <si>
    <t>GW PACKAGING</t>
  </si>
  <si>
    <t>48 Quarry Rd, Traprock Industrial P</t>
  </si>
  <si>
    <t>DOUGLASSVILLE</t>
  </si>
  <si>
    <t>PADDPJ#2&amp;99$</t>
  </si>
  <si>
    <t>B7M</t>
  </si>
  <si>
    <t>HANSEN'S FARM FRESH DAIRY - 8617 Lincoln Rd., HUDSON, IA: B7M</t>
  </si>
  <si>
    <t>PH</t>
  </si>
  <si>
    <t>46540</t>
  </si>
  <si>
    <t>HANSEN'S FARM FRESH DAIRY</t>
  </si>
  <si>
    <t>8617 Lincoln Rd.</t>
  </si>
  <si>
    <t>13</t>
  </si>
  <si>
    <t>PMDDP7#2&amp;9B$</t>
  </si>
  <si>
    <t>BLR</t>
  </si>
  <si>
    <t>HARRISBURG DAIRIES INC - 2001 Herr St, HARRISBURG, PA: BLR</t>
  </si>
  <si>
    <t>HARRISBURG DAIRIES INC</t>
  </si>
  <si>
    <t>2001 Herr St</t>
  </si>
  <si>
    <t>HARRISBURG</t>
  </si>
  <si>
    <t>43</t>
  </si>
  <si>
    <t>PRDDPL#2&amp;9B$</t>
  </si>
  <si>
    <t>FV5</t>
  </si>
  <si>
    <t>High Desert Milk, Inc. - 1033 Idaho St, Burley, ID: FV5</t>
  </si>
  <si>
    <t>HIDSRT</t>
  </si>
  <si>
    <t>High Desert Milk, Inc.</t>
  </si>
  <si>
    <t>1033 Idaho St</t>
  </si>
  <si>
    <t>Burley</t>
  </si>
  <si>
    <t>031</t>
  </si>
  <si>
    <t>Updated address</t>
  </si>
  <si>
    <t>7SF</t>
  </si>
  <si>
    <t>HILAND DAIRY FOODS COMPANY LLC - 1100 Thunderbird Road, CHANDLER, OK: 7SF</t>
  </si>
  <si>
    <t>32285</t>
  </si>
  <si>
    <t>HILAND DAIRY FOODS COMPANY LLC</t>
  </si>
  <si>
    <t>1100 Thunderbird Road</t>
  </si>
  <si>
    <t>CHANDLER</t>
  </si>
  <si>
    <t>HIL</t>
  </si>
  <si>
    <t>40</t>
  </si>
  <si>
    <t>PLDDPI#2&amp;9H$</t>
  </si>
  <si>
    <t>HILAND DAIRY FOODS COMPANY LLC - 1133 E Keamey St, SPRINGFIELD, MO: HIL</t>
  </si>
  <si>
    <t>HILSAP</t>
  </si>
  <si>
    <t>1133 E Keamey St</t>
  </si>
  <si>
    <t>SPRINGFIELD</t>
  </si>
  <si>
    <t>077</t>
  </si>
  <si>
    <t>HM0</t>
  </si>
  <si>
    <t>HILAND DAIRY FOODS COMPANY LLC - 2901 Cuming St., OMAHA, NE: HM0</t>
  </si>
  <si>
    <t>32490</t>
  </si>
  <si>
    <t>2901 Cuming St.</t>
  </si>
  <si>
    <t>OMAHA</t>
  </si>
  <si>
    <t>055</t>
  </si>
  <si>
    <t>0I1</t>
  </si>
  <si>
    <t>HILAND DAIRY FOODS COMPANY LLC - 301 E 15TH STREET, FAYETTEVILLE, AR: 0I1</t>
  </si>
  <si>
    <t>HILDFA</t>
  </si>
  <si>
    <t>301 E 15TH STREET</t>
  </si>
  <si>
    <t>FAYETTEVILLE</t>
  </si>
  <si>
    <t>05</t>
  </si>
  <si>
    <t>143</t>
  </si>
  <si>
    <t>TEX</t>
  </si>
  <si>
    <t>HILAND DAIRY FOODS COMPANY LLC - 302 South Porter, NORMAN, OK: TEX</t>
  </si>
  <si>
    <t>32280</t>
  </si>
  <si>
    <t>302 South Porter</t>
  </si>
  <si>
    <t>027</t>
  </si>
  <si>
    <t>Q8G</t>
  </si>
  <si>
    <t>HILAND DAIRY FOODS COMPANY LLC - 3805 S. Emanuel Cleaver II Blvd., KANSAS CITY, MO: Q8G</t>
  </si>
  <si>
    <t>32480</t>
  </si>
  <si>
    <t>3805 S. Emanuel Cleaver II Blvd.</t>
  </si>
  <si>
    <t>KANSAS CITY</t>
  </si>
  <si>
    <t>095</t>
  </si>
  <si>
    <t>G23</t>
  </si>
  <si>
    <t>HILAND DAIRY FOODS COMPANY LLC - 415 S 10th St, FORT SMITH, AR: G23</t>
  </si>
  <si>
    <t>HILDFT</t>
  </si>
  <si>
    <t>415 S 10th St</t>
  </si>
  <si>
    <t>FORT SMITH</t>
  </si>
  <si>
    <t>C1B</t>
  </si>
  <si>
    <t>HILAND DAIRY FOODS COMPANY LLC - 700 East Central, WICHITA, KS: C1B</t>
  </si>
  <si>
    <t>32290</t>
  </si>
  <si>
    <t>700 East Central</t>
  </si>
  <si>
    <t>173</t>
  </si>
  <si>
    <t>07T</t>
  </si>
  <si>
    <t>Hollandia Dairy, Inc. - 622 Mission Rd, San Marcos, CA: 07T</t>
  </si>
  <si>
    <t>143241</t>
  </si>
  <si>
    <t>Hollandia Dairy, Inc.</t>
  </si>
  <si>
    <t>622 Mission Rd</t>
  </si>
  <si>
    <t>San Marcos</t>
  </si>
  <si>
    <t>PTDDP7#2&amp;90$</t>
  </si>
  <si>
    <t>04S</t>
  </si>
  <si>
    <t>Hudson Valley Fresh Bottling Company - 36 O''Neil St., Kingston, NY: 04S</t>
  </si>
  <si>
    <t>HUDVLY</t>
  </si>
  <si>
    <t>Hudson Valley Fresh Bottling Company</t>
  </si>
  <si>
    <t>36 O''Neil St.</t>
  </si>
  <si>
    <t>Kingston</t>
  </si>
  <si>
    <t>111</t>
  </si>
  <si>
    <t>New owner of Boice Bros. Dairy eff. 8/1/19</t>
  </si>
  <si>
    <t>PSDDP4#2&amp;90$</t>
  </si>
  <si>
    <t>AIR</t>
  </si>
  <si>
    <t>KANSAS FOOD PACKERS, INC - 1016 S Summit St., ARKANSAS CITY, KS: AIR</t>
  </si>
  <si>
    <t>41340</t>
  </si>
  <si>
    <t>KANSAS FOOD PACKERS, INC</t>
  </si>
  <si>
    <t>1016 S Summit St.</t>
  </si>
  <si>
    <t>ARKANSAS CITY</t>
  </si>
  <si>
    <t>035</t>
  </si>
  <si>
    <t>PRDDPI#2&amp;9A$</t>
  </si>
  <si>
    <t>0ST</t>
  </si>
  <si>
    <t>Kemps Chicago Distribution - 165 W Lake St, Northlake, IL: 0ST</t>
  </si>
  <si>
    <t>Kemps Chicago Distribution</t>
  </si>
  <si>
    <t>165 W Lake St</t>
  </si>
  <si>
    <t>Northlake</t>
  </si>
  <si>
    <t>Distribution center added for DDP</t>
  </si>
  <si>
    <t>0U8</t>
  </si>
  <si>
    <t>Kemps Farmington Distribution - 21140 Chippendale Ave, Farmington, MN: 0U8</t>
  </si>
  <si>
    <t>Kemps Farmington Distribution</t>
  </si>
  <si>
    <t>21140 Chippendale Ave</t>
  </si>
  <si>
    <t>Farmington</t>
  </si>
  <si>
    <t>Donating Distributor added for DDP</t>
  </si>
  <si>
    <t>0T5</t>
  </si>
  <si>
    <t>Kemps LLC - 1270 Energy Lane, St Paul, MN: 0T5</t>
  </si>
  <si>
    <t>Kemps LLC</t>
  </si>
  <si>
    <t>1270 Energy Lane</t>
  </si>
  <si>
    <t>St Paul</t>
  </si>
  <si>
    <t>Location added for DDP</t>
  </si>
  <si>
    <t>B8J</t>
  </si>
  <si>
    <t>Kemps LLC - 15 Fourth Street, Farmington, MN: B8J</t>
  </si>
  <si>
    <t>1266</t>
  </si>
  <si>
    <t>15 Fourth Street</t>
  </si>
  <si>
    <t>DZM</t>
  </si>
  <si>
    <t>Kemps LLC - 200 20th Street North, Fargo, ND: DZM</t>
  </si>
  <si>
    <t>213</t>
  </si>
  <si>
    <t>200 20th Street North</t>
  </si>
  <si>
    <t>Fargo</t>
  </si>
  <si>
    <t>017</t>
  </si>
  <si>
    <t>BKZ</t>
  </si>
  <si>
    <t>Kemps LLC - 400 North Broadway Street, Rochester, MN: BKZ</t>
  </si>
  <si>
    <t>1064</t>
  </si>
  <si>
    <t>400 North Broadway Street</t>
  </si>
  <si>
    <t>Rochester</t>
  </si>
  <si>
    <t>109</t>
  </si>
  <si>
    <t>WGW</t>
  </si>
  <si>
    <t>Kemps LLC - 420 West Broadway, Minneapolis, MN: WGW</t>
  </si>
  <si>
    <t>420 West Broadway</t>
  </si>
  <si>
    <t>Minneapolis</t>
  </si>
  <si>
    <t>053</t>
  </si>
  <si>
    <t>2I4</t>
  </si>
  <si>
    <t>Kemps LLC - W55n155 Mckinley Blvd, Cedarburg, WI: 2I4</t>
  </si>
  <si>
    <t>223</t>
  </si>
  <si>
    <t>W55n155 Mckinley Blvd</t>
  </si>
  <si>
    <t>Cedarburg</t>
  </si>
  <si>
    <t>089</t>
  </si>
  <si>
    <t>0WW</t>
  </si>
  <si>
    <t>Kemps Rockford Warehouse - 975 S Caron Rd, Rochelle, IL: 0WW</t>
  </si>
  <si>
    <t>Kemps Rockford Warehouse</t>
  </si>
  <si>
    <t>975 S Caron Rd</t>
  </si>
  <si>
    <t>Rochelle</t>
  </si>
  <si>
    <t>0QC</t>
  </si>
  <si>
    <t>Kraft Food North America, Inc. - 102 Wanamaker Ave, Ontario, CA: 0QC</t>
  </si>
  <si>
    <t>Kraft Food North America, Inc.</t>
  </si>
  <si>
    <t>102 Wanamaker Ave</t>
  </si>
  <si>
    <t>Ontario</t>
  </si>
  <si>
    <t>71</t>
  </si>
  <si>
    <t>Update Ownership ID to 0QS</t>
  </si>
  <si>
    <t>0QG</t>
  </si>
  <si>
    <t>Kraft Food North America, Inc. - 1700 N Edgelawn Dr, Aurora, IL: 0QG</t>
  </si>
  <si>
    <t>1700 N Edgelawn Dr</t>
  </si>
  <si>
    <t>Aurora</t>
  </si>
  <si>
    <t>0QH</t>
  </si>
  <si>
    <t>Kraft Food North America, Inc. - 2303 W Indian Trail Rd, Aurora, IL: 0QH</t>
  </si>
  <si>
    <t>2303 W Indian Trail Rd</t>
  </si>
  <si>
    <t>0QQ</t>
  </si>
  <si>
    <t>Kraft Food North America, Inc. - 2842 Spielgel Dr, Groveport, OH: 0QQ</t>
  </si>
  <si>
    <t>2842 Spielgel Dr</t>
  </si>
  <si>
    <t>Groveport</t>
  </si>
  <si>
    <t>0QB</t>
  </si>
  <si>
    <t>Kraft Food North America, Inc. - 3735 Imperial Way, Stockton, CA: 0QB</t>
  </si>
  <si>
    <t>3735 Imperial Way</t>
  </si>
  <si>
    <t>Stockton</t>
  </si>
  <si>
    <t>0QE</t>
  </si>
  <si>
    <t>Kraft Food North America, Inc. - 4000 Miller Cir N, Bethlehem, PA: 0QE</t>
  </si>
  <si>
    <t>4000 Miller Cir N</t>
  </si>
  <si>
    <t>Bethlehem</t>
  </si>
  <si>
    <t>95</t>
  </si>
  <si>
    <t>0QJ</t>
  </si>
  <si>
    <t>Kraft Food North America, Inc. - 4512 Frontier Way, Stockton, CA: 0QJ</t>
  </si>
  <si>
    <t>4512 Frontier Way</t>
  </si>
  <si>
    <t>0QL</t>
  </si>
  <si>
    <t>Kraft Food North America, Inc. - 4875 Susquehanna Trail, York, PA: 0QL</t>
  </si>
  <si>
    <t>4875 Susquehanna Trail</t>
  </si>
  <si>
    <t>York</t>
  </si>
  <si>
    <t>133</t>
  </si>
  <si>
    <t>0QT</t>
  </si>
  <si>
    <t>Kraft Food North America, Inc. - 550 W N Frontage Rd, Bolingbrook, IL: 0QT</t>
  </si>
  <si>
    <t>550 W N Frontage Rd</t>
  </si>
  <si>
    <t>Bolingbrook</t>
  </si>
  <si>
    <t>0QR</t>
  </si>
  <si>
    <t>Kraft Food North America, Inc. - 6710 Oakley Industrial Blvd, Union City, GA: 0QR</t>
  </si>
  <si>
    <t>6710 Oakley Industrial Blvd</t>
  </si>
  <si>
    <t>Union City</t>
  </si>
  <si>
    <t>121</t>
  </si>
  <si>
    <t>Update  Ownership ID to 0QS</t>
  </si>
  <si>
    <t>0QI</t>
  </si>
  <si>
    <t>Kraft Food North America, Inc. - DRY MC - 90 Tradewinds Dr, Fort Worth, TX: 0QI</t>
  </si>
  <si>
    <t>Kraft Food North America, Inc. - DRY MC</t>
  </si>
  <si>
    <t>90 Tradewinds Dr</t>
  </si>
  <si>
    <t>Fort Worth</t>
  </si>
  <si>
    <t>439</t>
  </si>
  <si>
    <t>0QF</t>
  </si>
  <si>
    <t>Kraft Food North America, Inc.- REF MC - 90 Tradewinds Dr, Fort Worth, TX: 0QF</t>
  </si>
  <si>
    <t>Kraft Food North America, Inc.- REF MC</t>
  </si>
  <si>
    <t>05L</t>
  </si>
  <si>
    <t>Kraft Foods North America, Inc. - 10800 AVE 184, TULARE, CA: 05L</t>
  </si>
  <si>
    <t>32042</t>
  </si>
  <si>
    <t>Kraft Foods North America, Inc.</t>
  </si>
  <si>
    <t>10800 AVE 184</t>
  </si>
  <si>
    <t>CIM</t>
  </si>
  <si>
    <t>KRAFT FOODS NORTH AMERICA, INC. - 261 Delaware St, WALTON, NY: CIM</t>
  </si>
  <si>
    <t>KFTWAL</t>
  </si>
  <si>
    <t>KRAFT FOODS NORTH AMERICA, INC.</t>
  </si>
  <si>
    <t>261 Delaware St</t>
  </si>
  <si>
    <t>G34</t>
  </si>
  <si>
    <t>KRAFT FOODS NORTH AMERICA, INC. - 7388 Utica Blvd, LOWVILLE, NY: G34</t>
  </si>
  <si>
    <t>KFTLOW</t>
  </si>
  <si>
    <t>7388 Utica Blvd</t>
  </si>
  <si>
    <t>LOWVILLE</t>
  </si>
  <si>
    <t>9V2</t>
  </si>
  <si>
    <t>KRAFT FOODS, INC - 3610 E Kearney St, SPRINGFIELD, MO: 9V2</t>
  </si>
  <si>
    <t>KFTSPR</t>
  </si>
  <si>
    <t>KRAFT FOODS, INC</t>
  </si>
  <si>
    <t>3610 E Kearney St</t>
  </si>
  <si>
    <t>Kraft Heinz Foods Company - 200 E Randolph St, Chicago, IL: 0QS</t>
  </si>
  <si>
    <t>Kraft Heinz Foods Company</t>
  </si>
  <si>
    <t>200 E Randolph St</t>
  </si>
  <si>
    <t>Chicago</t>
  </si>
  <si>
    <t>BDP</t>
  </si>
  <si>
    <t>Kraft Heinz Foods Company - 419 S Center St, Beaver Dam, WI: BDP</t>
  </si>
  <si>
    <t>609</t>
  </si>
  <si>
    <t>419 S Center St</t>
  </si>
  <si>
    <t>Beaver Dam</t>
  </si>
  <si>
    <t>DDE</t>
  </si>
  <si>
    <t>La Vaquita (DFA) - 4006 CAMPBELL ROAD, HOUSTON, TX: DDE</t>
  </si>
  <si>
    <t>20900</t>
  </si>
  <si>
    <t>La Vaquita (DFA)</t>
  </si>
  <si>
    <t>4006 CAMPBELL ROAD</t>
  </si>
  <si>
    <t>PF5</t>
  </si>
  <si>
    <t>Lamers Dairy, Inc. - N410 Speel School Rd, Appleton, WI: PF5</t>
  </si>
  <si>
    <t>305</t>
  </si>
  <si>
    <t>Lamers Dairy, Inc.</t>
  </si>
  <si>
    <t>N410 Speel School Rd</t>
  </si>
  <si>
    <t>Appleton</t>
  </si>
  <si>
    <t>087</t>
  </si>
  <si>
    <t>P5DDPF#2&amp;9P$</t>
  </si>
  <si>
    <t>0DW</t>
  </si>
  <si>
    <t>Lehigh Valley Dairies, Inc. - 110 Manheim Rd, Schuylkill Haven, PA: 0DW</t>
  </si>
  <si>
    <t>TSCSCH</t>
  </si>
  <si>
    <t>Lehigh Valley Dairies, Inc.</t>
  </si>
  <si>
    <t>110 Manheim Rd</t>
  </si>
  <si>
    <t>Schuylkill Haven</t>
  </si>
  <si>
    <t>0DV</t>
  </si>
  <si>
    <t>Lehigh Valley Dairies, Inc. - 880 Allentown Rd, Lansdale, PA: 0DV</t>
  </si>
  <si>
    <t>TSCLAN</t>
  </si>
  <si>
    <t>880 Allentown Rd</t>
  </si>
  <si>
    <t>Lansdale</t>
  </si>
  <si>
    <t>91</t>
  </si>
  <si>
    <t>0UK</t>
  </si>
  <si>
    <t>Lineage Logistics - 19450 NE San Rafael Street, Portland, OR: 0UK</t>
  </si>
  <si>
    <t>Lineage Logistics</t>
  </si>
  <si>
    <t>19450 NE San Rafael Street</t>
  </si>
  <si>
    <t>Portland</t>
  </si>
  <si>
    <t>051</t>
  </si>
  <si>
    <t>0QU</t>
  </si>
  <si>
    <t>Marathon Cheese - 100 Fourth St, Marathon, WI: 0QU</t>
  </si>
  <si>
    <t>MF</t>
  </si>
  <si>
    <t>Marathon Cheese</t>
  </si>
  <si>
    <t>100 Fourth St</t>
  </si>
  <si>
    <t>Marathon</t>
  </si>
  <si>
    <t>0QW</t>
  </si>
  <si>
    <t>Marathon Cheese - 1000 Progressive Ave, Medford, WI: 0QW</t>
  </si>
  <si>
    <t>1000 Progressive Ave</t>
  </si>
  <si>
    <t>Medford</t>
  </si>
  <si>
    <t>119</t>
  </si>
  <si>
    <t>5FA</t>
  </si>
  <si>
    <t>MARVA MAID DAIRY - 5500 CHESTNUT AVE., NEWPORT NEWS, VA: 5FA</t>
  </si>
  <si>
    <t>546</t>
  </si>
  <si>
    <t>MARVA MAID DAIRY</t>
  </si>
  <si>
    <t>5500 CHESTNUT AVE.</t>
  </si>
  <si>
    <t>NEWPORT NEWS</t>
  </si>
  <si>
    <t>040</t>
  </si>
  <si>
    <t>700</t>
  </si>
  <si>
    <t>P0DDP4#2&amp;90$</t>
  </si>
  <si>
    <t>Maryland Virginia Milk Producers Cooperative Association, Inc - 5500 Chestnut Ave, NEWPORT NEWS, VA: 040</t>
  </si>
  <si>
    <t>Maryland Virginia Milk Producers Cooperative Association, Inc</t>
  </si>
  <si>
    <t>5500 Chestnut Ave</t>
  </si>
  <si>
    <t>0E7</t>
  </si>
  <si>
    <t>MAYFIELD ATHENS - 806 E. MADISON AVE., ATHENS, TN: 0E7</t>
  </si>
  <si>
    <t>MAYFIELD ATHENS</t>
  </si>
  <si>
    <t>806 E. MADISON AVE.</t>
  </si>
  <si>
    <t>0D0</t>
  </si>
  <si>
    <t>MAYFIELD ICE CREAM BIRMINGHAM - 126 Barber Ct, Birmingham, AL: 0D0</t>
  </si>
  <si>
    <t>MAYBIR</t>
  </si>
  <si>
    <t>MAYFIELD ICE CREAM BIRMINGHAM</t>
  </si>
  <si>
    <t>126 Barber Ct</t>
  </si>
  <si>
    <t>Birmingham</t>
  </si>
  <si>
    <t>01</t>
  </si>
  <si>
    <t>073</t>
  </si>
  <si>
    <t>0D8</t>
  </si>
  <si>
    <t>MEADOW GOLD - 1325 W Oxford Ave., ENGLEWOOD, CO: 0D8</t>
  </si>
  <si>
    <t>32910</t>
  </si>
  <si>
    <t>MEADOW GOLD</t>
  </si>
  <si>
    <t>1325 W Oxford Ave.</t>
  </si>
  <si>
    <t>ENGLEWOOD</t>
  </si>
  <si>
    <t>0AI</t>
  </si>
  <si>
    <t>MEADOW GOLD DAIRIES INC (DIP) - 450 25th Ave., GREELEY, CO: 0AI</t>
  </si>
  <si>
    <t>32362</t>
  </si>
  <si>
    <t>MEADOW GOLD DAIRIES INC (DIP)</t>
  </si>
  <si>
    <t>450 25th Ave.</t>
  </si>
  <si>
    <t>DEA</t>
  </si>
  <si>
    <t>08</t>
  </si>
  <si>
    <t>Returning this UPL to USE status for processing DDP applications.</t>
  </si>
  <si>
    <t>6V7</t>
  </si>
  <si>
    <t>Meister Cheese Company, LLC - 1160 Industrial Dr, Muscoda, WI: 6V7</t>
  </si>
  <si>
    <t>1359</t>
  </si>
  <si>
    <t>Meister Cheese Company, LLC</t>
  </si>
  <si>
    <t>1160 Industrial Dr</t>
  </si>
  <si>
    <t>Muscoda</t>
  </si>
  <si>
    <t>043</t>
  </si>
  <si>
    <t>P7DDPV#2&amp;96$</t>
  </si>
  <si>
    <t>GUY</t>
  </si>
  <si>
    <t>MICELI DAIRY PRODUCTS - 2721 East 90th Street, CLEVELAND, OH: GUY</t>
  </si>
  <si>
    <t>733</t>
  </si>
  <si>
    <t>MICELI DAIRY PRODUCTS</t>
  </si>
  <si>
    <t>2721 East 90th Street</t>
  </si>
  <si>
    <t>PYDDPU#2&amp;9G$</t>
  </si>
  <si>
    <t>URF</t>
  </si>
  <si>
    <t>MICHIGAN DAIRY, LLC - , LIVONIA, MI: URF</t>
  </si>
  <si>
    <t>429</t>
  </si>
  <si>
    <t>MICHIGAN DAIRY, LLC</t>
  </si>
  <si>
    <t>LIVONIA</t>
  </si>
  <si>
    <t>KRO</t>
  </si>
  <si>
    <t>063</t>
  </si>
  <si>
    <t>P3DDP6#2&amp;90$</t>
  </si>
  <si>
    <t>0H7</t>
  </si>
  <si>
    <t>Michigan Milk Producers - MI - 41310 Bridge St, Novi, MI: 0H7</t>
  </si>
  <si>
    <t>CSR</t>
  </si>
  <si>
    <t>MICHMI</t>
  </si>
  <si>
    <t>Michigan Milk Producers - MI</t>
  </si>
  <si>
    <t>41310 Bridge St</t>
  </si>
  <si>
    <t>Novi</t>
  </si>
  <si>
    <t>125</t>
  </si>
  <si>
    <t>Michigan Milk Producers Assoc - PO Box 8002, Novi, MI: 063</t>
  </si>
  <si>
    <t>Michigan Milk Producers Assoc</t>
  </si>
  <si>
    <t>PO Box 8002</t>
  </si>
  <si>
    <t>Coop HQ; Changed Audited By FO</t>
  </si>
  <si>
    <t>0FC</t>
  </si>
  <si>
    <t>New Dairy Alabama, LLC - 7572 US Highway 49 South, Hattiesburg, MS: 0FC</t>
  </si>
  <si>
    <t>NDAHAT</t>
  </si>
  <si>
    <t>New Dairy Alabama, LLC</t>
  </si>
  <si>
    <t>7572 US Highway 49 South</t>
  </si>
  <si>
    <t>Hattiesburg</t>
  </si>
  <si>
    <t>28</t>
  </si>
  <si>
    <t>0F6</t>
  </si>
  <si>
    <t>New Dairy Alabama, LLC - P O Box 9, Cowarts, AL: 0F6</t>
  </si>
  <si>
    <t>NDACOW</t>
  </si>
  <si>
    <t>P O Box 9</t>
  </si>
  <si>
    <t>Cowarts</t>
  </si>
  <si>
    <t>0FK</t>
  </si>
  <si>
    <t>New Dairy Florida, LLC - 309 Avenue G SW, Winter Haven, FL: 0FK</t>
  </si>
  <si>
    <t>NDFWHA</t>
  </si>
  <si>
    <t>New Dairy Florida, LLC</t>
  </si>
  <si>
    <t>309 Avenue G SW</t>
  </si>
  <si>
    <t>Winter Haven</t>
  </si>
  <si>
    <t>12</t>
  </si>
  <si>
    <t>0FJ</t>
  </si>
  <si>
    <t>New Dairy Florida, LLC - 501 NE 181st Street, Miami, FL: 0FJ</t>
  </si>
  <si>
    <t>NDFMIA</t>
  </si>
  <si>
    <t>501 NE 181st Street</t>
  </si>
  <si>
    <t>Miami</t>
  </si>
  <si>
    <t>86</t>
  </si>
  <si>
    <t>0FX</t>
  </si>
  <si>
    <t>NEW DAIRY KENTUCKY, LLC - 221 WEST HIGHWAY 80, LONDON, KY: 0FX</t>
  </si>
  <si>
    <t>332</t>
  </si>
  <si>
    <t>NEW DAIRY KENTUCKY, LLC</t>
  </si>
  <si>
    <t>221 WEST HIGHWAY 80</t>
  </si>
  <si>
    <t>LONDON</t>
  </si>
  <si>
    <t>0FU</t>
  </si>
  <si>
    <t>New Dairy Ohio, LLC - 3068 West 106th Street, Cleveland, OH: 0FU</t>
  </si>
  <si>
    <t>569</t>
  </si>
  <si>
    <t>New Dairy Ohio, LLC</t>
  </si>
  <si>
    <t>3068 West 106th Street</t>
  </si>
  <si>
    <t>Cleveland</t>
  </si>
  <si>
    <t>Previously Borden Dairy of Ohio.  Replaces UPL IDs: GLZ and 0C3</t>
  </si>
  <si>
    <t>New Dairy Opco, LLC - 8750 N Central Expressway Suite 400, Dallas, TX: NDO</t>
  </si>
  <si>
    <t>66183</t>
  </si>
  <si>
    <t>New Dairy Opco, LLC</t>
  </si>
  <si>
    <t>8750 N Central Expressway Suite 400</t>
  </si>
  <si>
    <t>Dallas</t>
  </si>
  <si>
    <t>113</t>
  </si>
  <si>
    <t>0FZ</t>
  </si>
  <si>
    <t>NEW DAIRY SOUTH CAROLINA, LLC - 5000 LACROSS RD., CHARLESTON, SC: 0FZ</t>
  </si>
  <si>
    <t>331</t>
  </si>
  <si>
    <t>NEW DAIRY SOUTH CAROLINA, LLC</t>
  </si>
  <si>
    <t>5000 LACROSS RD.</t>
  </si>
  <si>
    <t>45</t>
  </si>
  <si>
    <t>0FY</t>
  </si>
  <si>
    <t>NEW DAIRY TEXAS LLC AUSTIN - 71 Strandtman Cove, Austin, TX: 0FY</t>
  </si>
  <si>
    <t>66181</t>
  </si>
  <si>
    <t>NEW DAIRY TEXAS LLC AUSTIN</t>
  </si>
  <si>
    <t>71 Strandtman Cove</t>
  </si>
  <si>
    <t>Austin</t>
  </si>
  <si>
    <t>453</t>
  </si>
  <si>
    <t>Replacement for UPL code G9M</t>
  </si>
  <si>
    <t>0G1</t>
  </si>
  <si>
    <t>NEW DAIRY TEXAS LLC DALLAS - 5327 S. Lamar St., Dallas, TX: 0G1</t>
  </si>
  <si>
    <t>NEW DAIRY TEXAS LLC DALLAS</t>
  </si>
  <si>
    <t>5327 S. Lamar St.</t>
  </si>
  <si>
    <t>Replacement for UPL code LAL</t>
  </si>
  <si>
    <t>Northwest Dairy Association - 5601 6th Ave S, Ste. 300, Seattle, WA: 153</t>
  </si>
  <si>
    <t>Northwest Dairy Association</t>
  </si>
  <si>
    <t>5601 6th Ave S, Ste. 300</t>
  </si>
  <si>
    <t>Seattle</t>
  </si>
  <si>
    <t>Coop HQ. Updated PO Box 8/3/21. Updated to Physical Address 12/29/21.</t>
  </si>
  <si>
    <t>0DK</t>
  </si>
  <si>
    <t>OAK FARMS DAIRY - 1314 Fredericksburg Rd, San Antonio, TX: 0DK</t>
  </si>
  <si>
    <t>67315</t>
  </si>
  <si>
    <t>OAK FARMS DAIRY</t>
  </si>
  <si>
    <t>1314 Fredericksburg Rd</t>
  </si>
  <si>
    <t>San Antonio</t>
  </si>
  <si>
    <t>0DI</t>
  </si>
  <si>
    <t>OAK FARMS DAIRY - 3114 S Haskell Ave, Dallas, TX: 0DI</t>
  </si>
  <si>
    <t>66760</t>
  </si>
  <si>
    <t>3114 S Haskell Ave</t>
  </si>
  <si>
    <t>Purchased by DFA; updated address</t>
  </si>
  <si>
    <t>0DJ</t>
  </si>
  <si>
    <t>OAK FARMS DAIRY - 3417 Leeland St, Houston, TX: 0DJ</t>
  </si>
  <si>
    <t>67053</t>
  </si>
  <si>
    <t>3417 Leeland St</t>
  </si>
  <si>
    <t>Houston</t>
  </si>
  <si>
    <t>0E8</t>
  </si>
  <si>
    <t>PET SPARTANBURG - 1291 NEW CUT RD., SPARTANBURG, SC: 0E8</t>
  </si>
  <si>
    <t>658</t>
  </si>
  <si>
    <t>PET SPARTANBURG</t>
  </si>
  <si>
    <t>1291 NEW CUT RD.</t>
  </si>
  <si>
    <t>083</t>
  </si>
  <si>
    <t>0SJ</t>
  </si>
  <si>
    <t>Pineland Farms Dairy Company, Inc - 1 Milk St, Bangor, ME: 0SJ</t>
  </si>
  <si>
    <t>PINEME</t>
  </si>
  <si>
    <t>Pineland Farms Dairy Company, Inc</t>
  </si>
  <si>
    <t>1 Milk St</t>
  </si>
  <si>
    <t>Bangor</t>
  </si>
  <si>
    <t>23</t>
  </si>
  <si>
    <t>019</t>
  </si>
  <si>
    <t>PJDDPS#2&amp;90$</t>
  </si>
  <si>
    <t>0UW</t>
  </si>
  <si>
    <t>Pinnacle Services - 1904 N Le Compte Rd, Building 5E, Springfield, MO: 0UW</t>
  </si>
  <si>
    <t>Pinnacle Services</t>
  </si>
  <si>
    <t>1904 N Le Compte Rd, Building 5E</t>
  </si>
  <si>
    <t>Springfield</t>
  </si>
  <si>
    <t>LIL</t>
  </si>
  <si>
    <t>PRAIRIE FARMS DAIRY INC - , FORT WAYNE, IN: LIL</t>
  </si>
  <si>
    <t>585</t>
  </si>
  <si>
    <t>PRAIRIE FARMS DAIRY INC</t>
  </si>
  <si>
    <t>FORT WAYNE</t>
  </si>
  <si>
    <t>003</t>
  </si>
  <si>
    <t>FLY</t>
  </si>
  <si>
    <t>Prairie Farms Dairy Inc - 1, ANDERSON, IN: FLY</t>
  </si>
  <si>
    <t>101</t>
  </si>
  <si>
    <t>Prairie Farms Dairy Inc</t>
  </si>
  <si>
    <t>Name Change Formerly Eastside.  Effective 4/1/17 PFD</t>
  </si>
  <si>
    <t>VBH</t>
  </si>
  <si>
    <t>PRAIRIE FARMS DAIRY INC - 1100 Broadway, CARLINVILLE, IL: VBH</t>
  </si>
  <si>
    <t>32410</t>
  </si>
  <si>
    <t>1100 Broadway</t>
  </si>
  <si>
    <t>CARLINVILLE</t>
  </si>
  <si>
    <t>117</t>
  </si>
  <si>
    <t>T1B</t>
  </si>
  <si>
    <t>PRAIRIE FARMS DAIRY INC - 217 W Main St., OLNEY, IL: T1B</t>
  </si>
  <si>
    <t>32430</t>
  </si>
  <si>
    <t>217 W Main St.</t>
  </si>
  <si>
    <t>OLNEY</t>
  </si>
  <si>
    <t>159</t>
  </si>
  <si>
    <t>PRAIRIE FARMS DAIRY INC - 3744 STAUNTON, EDWARDSVILLE, IL: PFD</t>
  </si>
  <si>
    <t>PDF</t>
  </si>
  <si>
    <t>3744 STAUNTON</t>
  </si>
  <si>
    <t>EDWARDSVILLE</t>
  </si>
  <si>
    <t>E1M</t>
  </si>
  <si>
    <t>Prairie Farms Dairy, Inc. - 610 Madison St., JEFFERSON CITY, MO: E1M</t>
  </si>
  <si>
    <t>43110</t>
  </si>
  <si>
    <t>Prairie Farms Dairy, Inc.</t>
  </si>
  <si>
    <t>610 Madison St.</t>
  </si>
  <si>
    <t>JEFFERSON CITY</t>
  </si>
  <si>
    <t>0DG</t>
  </si>
  <si>
    <t>PRICE''S CREAMERIES - 600 N Piedras St, El Paso, TX: 0DG</t>
  </si>
  <si>
    <t>72612</t>
  </si>
  <si>
    <t>PRICE''S CREAMERIES</t>
  </si>
  <si>
    <t>600 N Piedras St</t>
  </si>
  <si>
    <t>El Paso</t>
  </si>
  <si>
    <t>0D6</t>
  </si>
  <si>
    <t>Purity Dairies - 360 Murfreesboro Road, Nashville, TN: 0D6</t>
  </si>
  <si>
    <t>PURDRE</t>
  </si>
  <si>
    <t>Purity Dairies</t>
  </si>
  <si>
    <t>360 Murfreesboro Road</t>
  </si>
  <si>
    <t>Update</t>
  </si>
  <si>
    <t>Rolling Hills Dairy Producers Coop - 718 16th St, Monroe, WI: 641</t>
  </si>
  <si>
    <t>Rolling Hills Dairy Producers Coop</t>
  </si>
  <si>
    <t>718 16th St</t>
  </si>
  <si>
    <t>Monroe</t>
  </si>
  <si>
    <t>Coop HQ</t>
  </si>
  <si>
    <t>LY9</t>
  </si>
  <si>
    <t>SAFEWAY STORES, INC. - 16800 SE Evelyn St, CLACKAMAS, OR: LY9</t>
  </si>
  <si>
    <t>SAFETY</t>
  </si>
  <si>
    <t>SAFEWAY STORES, INC.</t>
  </si>
  <si>
    <t>16800 SE Evelyn St</t>
  </si>
  <si>
    <t>SAF</t>
  </si>
  <si>
    <t>Updated address from PO Box 275 to physical address, for DDP.</t>
  </si>
  <si>
    <t>0E2</t>
  </si>
  <si>
    <t>Schenkel's Dairy - 1019 Flaxmill Road, Huntington, IN: 0E2</t>
  </si>
  <si>
    <t>579</t>
  </si>
  <si>
    <t>Schenkel's Dairy</t>
  </si>
  <si>
    <t>USE</t>
  </si>
  <si>
    <t>1019 Flaxmill Road</t>
  </si>
  <si>
    <t>Huntington</t>
  </si>
  <si>
    <t>DFA purchased from Dean post bankruptcy.  Correction to spelling errors.</t>
  </si>
  <si>
    <t>sjones</t>
  </si>
  <si>
    <t>01P</t>
  </si>
  <si>
    <t>SCHREIBER FOODS INC - 208 Dykeman Rd, SHIPPENSBURG, PA: 01P</t>
  </si>
  <si>
    <t>RASSHI</t>
  </si>
  <si>
    <t>SCHREIBER FOODS INC</t>
  </si>
  <si>
    <t>208 Dykeman Rd</t>
  </si>
  <si>
    <t>SHIPPENSBURG</t>
  </si>
  <si>
    <t>SCH</t>
  </si>
  <si>
    <t>4NK</t>
  </si>
  <si>
    <t>SHAMROCK FOODS COMPANY - 2228 N. Black Canyon Hwy, PHOENIX, AZ: 4NK</t>
  </si>
  <si>
    <t>SHAMRK</t>
  </si>
  <si>
    <t>SHAMROCK FOODS COMPANY</t>
  </si>
  <si>
    <t>2228 N. Black Canyon Hwy</t>
  </si>
  <si>
    <t>PHOENIX</t>
  </si>
  <si>
    <t>4</t>
  </si>
  <si>
    <t>PKDDPN#2&amp;94$</t>
  </si>
  <si>
    <t>NAB</t>
  </si>
  <si>
    <t>SHAMROCK FOODS COMPANY - 311 MILL PLACE PARKWAY, VERONA, VA: NAB</t>
  </si>
  <si>
    <t>504</t>
  </si>
  <si>
    <t>311 MILL PLACE PARKWAY</t>
  </si>
  <si>
    <t>VERONA</t>
  </si>
  <si>
    <t>15</t>
  </si>
  <si>
    <t>C2C</t>
  </si>
  <si>
    <t>SMITH BROTHERS FARMS, INC. - 26401 79th Ave. S., KENT, WA: C2C</t>
  </si>
  <si>
    <t>SMTHBR</t>
  </si>
  <si>
    <t>SMITH BROTHERS FARMS, INC.</t>
  </si>
  <si>
    <t>26401 79th Ave. S.</t>
  </si>
  <si>
    <t>PCDDP2#2&amp;9C$</t>
  </si>
  <si>
    <t>NFX</t>
  </si>
  <si>
    <t>SNOWVILLE CREAMERY, LLC. - 32623 OH-143, POMEROY, OH: NFX</t>
  </si>
  <si>
    <t>506</t>
  </si>
  <si>
    <t>SNOWVILLE CREAMERY, LLC.</t>
  </si>
  <si>
    <t>32623 OH-143</t>
  </si>
  <si>
    <t>POMEROY</t>
  </si>
  <si>
    <t>PXDDPF#2&amp;9N$</t>
  </si>
  <si>
    <t>05B</t>
  </si>
  <si>
    <t>St. Paul Beverage Solutions - 2080 Rice Street, St. Paul, MN: 05B</t>
  </si>
  <si>
    <t>2731</t>
  </si>
  <si>
    <t>St. Paul Beverage Solutions</t>
  </si>
  <si>
    <t>2080 Rice Street</t>
  </si>
  <si>
    <t>St. Paul</t>
  </si>
  <si>
    <t>former Agropur-Maplewood plant</t>
  </si>
  <si>
    <t>0RL</t>
  </si>
  <si>
    <t>SUPERIOR DAIRY, INC. - , CANTON, OH: 0RL</t>
  </si>
  <si>
    <t>564</t>
  </si>
  <si>
    <t>SUPERIOR DAIRY, INC.</t>
  </si>
  <si>
    <t>CANTON</t>
  </si>
  <si>
    <t>151</t>
  </si>
  <si>
    <t>Superior Dairy now owned by MMPA.</t>
  </si>
  <si>
    <t>0DX</t>
  </si>
  <si>
    <t>Swiss Premium Dairy - 2401 Walnut St, Lebanon, PA: 0DX</t>
  </si>
  <si>
    <t>SWSPRM</t>
  </si>
  <si>
    <t>Swiss Premium Dairy</t>
  </si>
  <si>
    <t>2401 Walnut St</t>
  </si>
  <si>
    <t>Lebanon</t>
  </si>
  <si>
    <t>75</t>
  </si>
  <si>
    <t>0D4</t>
  </si>
  <si>
    <t>TG Lee Orange City - 1675 State Rte 47, Orange City, FL: 0D4</t>
  </si>
  <si>
    <t>TGORAG</t>
  </si>
  <si>
    <t>TG Lee Orange City</t>
  </si>
  <si>
    <t>1675 State Rte 47</t>
  </si>
  <si>
    <t>Orange City</t>
  </si>
  <si>
    <t>127</t>
  </si>
  <si>
    <t>0D3</t>
  </si>
  <si>
    <t>TG Lee Orlando - 315 N Bumby Ave, Orlando, FL: 0D3</t>
  </si>
  <si>
    <t>TGORLD</t>
  </si>
  <si>
    <t>TG Lee Orlando</t>
  </si>
  <si>
    <t>315 N Bumby Ave</t>
  </si>
  <si>
    <t>Orlando</t>
  </si>
  <si>
    <t>0WL</t>
  </si>
  <si>
    <t>The Cheesewich Factory - 6800 Santa Fe Drive, Hodgkins, IL: 0WL</t>
  </si>
  <si>
    <t>CF</t>
  </si>
  <si>
    <t>CHESW</t>
  </si>
  <si>
    <t>The Cheesewich Factory</t>
  </si>
  <si>
    <t>6800 Santa Fe Drive</t>
  </si>
  <si>
    <t>Hodgkins</t>
  </si>
  <si>
    <t>Commercial Food Processor (Cut and Wrap) added for DDP</t>
  </si>
  <si>
    <t>PLDDPW#2&amp;90$</t>
  </si>
  <si>
    <t>Tillamook County Creamery Assoc - 4185 Highway 101 North, Tillamook, OR: 334</t>
  </si>
  <si>
    <t>Tillamook County Creamery Assoc</t>
  </si>
  <si>
    <t>4185 Highway 101 North</t>
  </si>
  <si>
    <t>Tillamook</t>
  </si>
  <si>
    <t>57</t>
  </si>
  <si>
    <t>I8H</t>
  </si>
  <si>
    <t>TILLAMOOK COUNTY CREAMERY ASSOCIATION - 4175 Highway 101 N., TILLAMOOK, OR: I8H</t>
  </si>
  <si>
    <t>TILLSE</t>
  </si>
  <si>
    <t>TILLAMOOK COUNTY CREAMERY ASSOCIATION</t>
  </si>
  <si>
    <t>4175 Highway 101 N.</t>
  </si>
  <si>
    <t>0VS</t>
  </si>
  <si>
    <t>Triangle Warehouse - Benchmark Logistics - 3501 Marshall St NE, Minneapolis, MN: 0VS</t>
  </si>
  <si>
    <t>Triangle Warehouse - Benchmark Logistics</t>
  </si>
  <si>
    <t>3501 Marshall St NE</t>
  </si>
  <si>
    <t>0QD</t>
  </si>
  <si>
    <t>Upstate Farms Cheese - 8600 Main St., State Rt. 333, Campbell, NY: 0QD</t>
  </si>
  <si>
    <t>UPSTCH</t>
  </si>
  <si>
    <t>Upstate Farms Cheese</t>
  </si>
  <si>
    <t>8600 Main St., State Rt. 333</t>
  </si>
  <si>
    <t>Campbell</t>
  </si>
  <si>
    <t>former Pollio plant. Purchased by Upstate and reopened in Aug 2017.</t>
  </si>
  <si>
    <t>WES</t>
  </si>
  <si>
    <t>Westby Cooperative Creamery - 615 North Main Street, Westby, WI: WES</t>
  </si>
  <si>
    <t>780</t>
  </si>
  <si>
    <t>Westby Cooperative Creamery</t>
  </si>
  <si>
    <t>615 North Main Street</t>
  </si>
  <si>
    <t>Westby</t>
  </si>
  <si>
    <t>583</t>
  </si>
  <si>
    <t>PSDDPE#2&amp;9W$</t>
  </si>
  <si>
    <t>0PY</t>
  </si>
  <si>
    <t>Akron-Canton Regional Foodbank - 350 Opportunity Pkwy, Akron, OH: 0PY</t>
  </si>
  <si>
    <t>DD</t>
  </si>
  <si>
    <t>Akron-Canton Regional Foodbank</t>
  </si>
  <si>
    <t>350 Opportunity Pkwy</t>
  </si>
  <si>
    <t>Akron</t>
  </si>
  <si>
    <t>0NM</t>
  </si>
  <si>
    <t>Alameda Food Bank - 7900 Edgewater Dr, Oakland, CA: 0NM</t>
  </si>
  <si>
    <t>Alameda Food Bank</t>
  </si>
  <si>
    <t>7900 Edgewater Dr</t>
  </si>
  <si>
    <t>Oakland</t>
  </si>
  <si>
    <t>0JO</t>
  </si>
  <si>
    <t>All Faiths Food Bank, Inc. - 8171 Blaikie Ct, Sarasota, FL: 0JO</t>
  </si>
  <si>
    <t>All Faiths Food Bank, Inc.</t>
  </si>
  <si>
    <t>8171 Blaikie Ct</t>
  </si>
  <si>
    <t>Sarasota</t>
  </si>
  <si>
    <t>115</t>
  </si>
  <si>
    <t>0SU</t>
  </si>
  <si>
    <t>Amador-Tuolumne Community Action Agency - 10059 Victoria Way, Jamestown, CA: 0SU</t>
  </si>
  <si>
    <t>Amador-Tuolumne Community Action Agency</t>
  </si>
  <si>
    <t>10059 Victoria Way</t>
  </si>
  <si>
    <t>Jamestown</t>
  </si>
  <si>
    <t>Distributor center added for DDP</t>
  </si>
  <si>
    <t>0KX</t>
  </si>
  <si>
    <t>American Dairy Association North East (ADANE) - 100 Elwood Davis Rd, North Syracuse, NY: 0KX</t>
  </si>
  <si>
    <t>American Dairy Association North East (ADANE)</t>
  </si>
  <si>
    <t>100 Elwood Davis Rd</t>
  </si>
  <si>
    <t>North Syracuse</t>
  </si>
  <si>
    <t>0KP</t>
  </si>
  <si>
    <t>Auburn Food Bank - 930 18th PL NE, Auburn, WA: 0KP</t>
  </si>
  <si>
    <t>Auburn Food Bank</t>
  </si>
  <si>
    <t>930 18th PL NE</t>
  </si>
  <si>
    <t>Auburn</t>
  </si>
  <si>
    <t>0NN</t>
  </si>
  <si>
    <t>Big Foot Emergency Food Pantry - 111 Freemont St, Walworth, WI: 0NN</t>
  </si>
  <si>
    <t>Big Foot Emergency Food Pantry</t>
  </si>
  <si>
    <t>111 Freemont St</t>
  </si>
  <si>
    <t>Walworth</t>
  </si>
  <si>
    <t>0PJ</t>
  </si>
  <si>
    <t>Blessings of Hope - 500 Becker Rd, Leola, PA: 0PJ</t>
  </si>
  <si>
    <t>Blessings of Hope</t>
  </si>
  <si>
    <t>500 Becker Rd</t>
  </si>
  <si>
    <t>Leola</t>
  </si>
  <si>
    <t>0MZ</t>
  </si>
  <si>
    <t>Blue Ridge Area Food Bank - 96 Laurel Hill Road, Verona, VA: 0MZ</t>
  </si>
  <si>
    <t>Blue Ridge Area Food Bank</t>
  </si>
  <si>
    <t>96 Laurel Hill Road</t>
  </si>
  <si>
    <t>Verona</t>
  </si>
  <si>
    <t>0KY</t>
  </si>
  <si>
    <t>Borderland Rainbow Center - 2714 Wyoming Ave, El Paso, TX: 0KY</t>
  </si>
  <si>
    <t>Borderland Rainbow Center</t>
  </si>
  <si>
    <t>2714 Wyoming Ave</t>
  </si>
  <si>
    <t>0LZ</t>
  </si>
  <si>
    <t>Bread of Life - 406 W Johnson Ave, Springdale, AR: 0LZ</t>
  </si>
  <si>
    <t>Bread of Life</t>
  </si>
  <si>
    <t>406 W Johnson Ave</t>
  </si>
  <si>
    <t>Springdale</t>
  </si>
  <si>
    <t>0KZ</t>
  </si>
  <si>
    <t>Broome Tioga Board of Cooperative Educational Services - 435 Glenwood Road, Binghamton, NY: 0KZ</t>
  </si>
  <si>
    <t>Broome Tioga Board of Cooperative Educational Services</t>
  </si>
  <si>
    <t>435 Glenwood Road</t>
  </si>
  <si>
    <t>Binghamton</t>
  </si>
  <si>
    <t>0RU</t>
  </si>
  <si>
    <t>California Association of Food Banks - 1624 Franklin St Ste 722, Oakland, CA: 0RU</t>
  </si>
  <si>
    <t>California Association of Food Banks</t>
  </si>
  <si>
    <t>1624 Franklin St Ste 722</t>
  </si>
  <si>
    <t>0MO</t>
  </si>
  <si>
    <t>Calvary's Mission - 102-16-89th Avenue, Richmond Hill, NY: 0MO</t>
  </si>
  <si>
    <t>Calvary's Mission</t>
  </si>
  <si>
    <t>102-16-89th Avenue</t>
  </si>
  <si>
    <t>Richmond Hill</t>
  </si>
  <si>
    <t>81</t>
  </si>
  <si>
    <t>0SV</t>
  </si>
  <si>
    <t>CAP of Kern County - 1807 Feliz Drive, Bakerfield, CA: 0SV</t>
  </si>
  <si>
    <t>CAP of Kern County</t>
  </si>
  <si>
    <t>1807 Feliz Drive</t>
  </si>
  <si>
    <t>Bakerfield</t>
  </si>
  <si>
    <t>0U6</t>
  </si>
  <si>
    <t>Caring Hearts In Action - 312 Oak Street, Farmington, MN: 0U6</t>
  </si>
  <si>
    <t>Caring Hearts In Action</t>
  </si>
  <si>
    <t>312 Oak Street</t>
  </si>
  <si>
    <t>0U7</t>
  </si>
  <si>
    <t>Caring Hearts In Action - 315 4th Street, Farmington, MN: 0U7</t>
  </si>
  <si>
    <t>315 4th Street</t>
  </si>
  <si>
    <t>0SW</t>
  </si>
  <si>
    <t>Central California Food Bank - 4010 E Amendola Drive, Fresno, CA: 0SW</t>
  </si>
  <si>
    <t>Central California Food Bank</t>
  </si>
  <si>
    <t>4010 E Amendola Drive</t>
  </si>
  <si>
    <t>Fresno</t>
  </si>
  <si>
    <t>Distributor added for DDP</t>
  </si>
  <si>
    <t>0NO</t>
  </si>
  <si>
    <t>Central PA Food Bank - 3908 Corey Rd, Harrisburg, PA: 0NO</t>
  </si>
  <si>
    <t>Central PA Food Bank</t>
  </si>
  <si>
    <t>3908 Corey Rd</t>
  </si>
  <si>
    <t>Harrisburg</t>
  </si>
  <si>
    <t>0JP</t>
  </si>
  <si>
    <t>Central Texas Food Bank, Inc. - 6500 Metropolis Drive, Austin, TX: 0JP</t>
  </si>
  <si>
    <t>Central Texas Food Bank, Inc.</t>
  </si>
  <si>
    <t>6500 Metropolis Drive</t>
  </si>
  <si>
    <t>491</t>
  </si>
  <si>
    <t>0N2</t>
  </si>
  <si>
    <t>Centro Hispano Daniel Torres Inc. - 501 Washington Street, Reading, PA: 0N2</t>
  </si>
  <si>
    <t>Centro Hispano Daniel Torres Inc.</t>
  </si>
  <si>
    <t>501 Washington Street</t>
  </si>
  <si>
    <t>Reading</t>
  </si>
  <si>
    <t>0J9</t>
  </si>
  <si>
    <t>Channel One Food Bank - 131 35th Street, SE, Rochester, MN: 0J9</t>
  </si>
  <si>
    <t>Channel One Food Bank</t>
  </si>
  <si>
    <t>131 35th Street, SE</t>
  </si>
  <si>
    <t>0JQ</t>
  </si>
  <si>
    <t>Chattanooga Area Food Bank, Inc. - 2009 Curtain Pole Road, Chattanooga, TN: 0JQ</t>
  </si>
  <si>
    <t>Chattanooga Area Food Bank, Inc.</t>
  </si>
  <si>
    <t>2009 Curtain Pole Road</t>
  </si>
  <si>
    <t>Chattanooga</t>
  </si>
  <si>
    <t>0MW</t>
  </si>
  <si>
    <t>Chicanos Por La Causa Inc - 1112 E Buckeye Rd, Phoenix, AZ: 0MW</t>
  </si>
  <si>
    <t>Chicanos Por La Causa Inc</t>
  </si>
  <si>
    <t>1112 E Buckeye Rd</t>
  </si>
  <si>
    <t>Phoenix</t>
  </si>
  <si>
    <t>0L0</t>
  </si>
  <si>
    <t>Children s Hope Residential Services/Grace Manor - 2402 Canyon Lake Dr, Lubbock, TX: 0L0</t>
  </si>
  <si>
    <t>Children s Hope Residential Services/Grace Manor</t>
  </si>
  <si>
    <t>2402 Canyon Lake Dr</t>
  </si>
  <si>
    <t>0JR</t>
  </si>
  <si>
    <t>Christian Mission Center Incorporated of Enterprise - 231 Geneva Hwy, Enterprise, AL: 0JR</t>
  </si>
  <si>
    <t>Christian Mission Center Incorporated of Enterprise</t>
  </si>
  <si>
    <t>231 Geneva Hwy</t>
  </si>
  <si>
    <t>Enterprise</t>
  </si>
  <si>
    <t>0NP</t>
  </si>
  <si>
    <t>Christian Needs Center - 900 6th St SW, Lemars, IA: 0NP</t>
  </si>
  <si>
    <t>Christian Needs Center</t>
  </si>
  <si>
    <t>900 6th St SW</t>
  </si>
  <si>
    <t>Lemars</t>
  </si>
  <si>
    <t>0JS</t>
  </si>
  <si>
    <t>Christian Services, Inc. of America - 301 E 2nd St, Hattiesburg, MS: 0JS</t>
  </si>
  <si>
    <t>Christian Services, Inc. of America</t>
  </si>
  <si>
    <t>301 E 2nd St</t>
  </si>
  <si>
    <t>Added for DDP, updated address</t>
  </si>
  <si>
    <t>0JT</t>
  </si>
  <si>
    <t>Christ's Hands, Inc. - 112 Railroad St, Harlan, KY: 0JT</t>
  </si>
  <si>
    <t>Christ's Hands, Inc.</t>
  </si>
  <si>
    <t>112 Railroad St</t>
  </si>
  <si>
    <t>Harlan</t>
  </si>
  <si>
    <t>0VF</t>
  </si>
  <si>
    <t>Churches United - 1901 1st Ave N, Moorehead, MN: 0VF</t>
  </si>
  <si>
    <t>Churches United</t>
  </si>
  <si>
    <t>1901 1st Ave N</t>
  </si>
  <si>
    <t>Moorehead</t>
  </si>
  <si>
    <t>0L1</t>
  </si>
  <si>
    <t>City Harvest - 6 East 32nd Street, 5th Floor, New York, NY: 0L1</t>
  </si>
  <si>
    <t>City Harvest</t>
  </si>
  <si>
    <t>6 East 32nd Street, 5th Floor</t>
  </si>
  <si>
    <t>New York</t>
  </si>
  <si>
    <t>0MP</t>
  </si>
  <si>
    <t>City of Worchester - 20 Irving Street, Worcester, MA: 0MP</t>
  </si>
  <si>
    <t>City of Worchester</t>
  </si>
  <si>
    <t>20 Irving Street</t>
  </si>
  <si>
    <t>Worcester</t>
  </si>
  <si>
    <t>0NE</t>
  </si>
  <si>
    <t>Coalition Against Hunger - 575 Keim St, Pottstown, PA: 0NE</t>
  </si>
  <si>
    <t>Coalition Against Hunger</t>
  </si>
  <si>
    <t>575 Keim St</t>
  </si>
  <si>
    <t>Pottstown</t>
  </si>
  <si>
    <t>0SX</t>
  </si>
  <si>
    <t>Community Action Agency of Butte County North State Food Bank - 181 E Shasta Avenue, Chico, CA: 0SX</t>
  </si>
  <si>
    <t>Community Action Agency of Butte County North State Food Bank</t>
  </si>
  <si>
    <t>181 E Shasta Avenue</t>
  </si>
  <si>
    <t>Chico</t>
  </si>
  <si>
    <t>0SY</t>
  </si>
  <si>
    <t>Community Action Partnership of Napa Valley Food Bank - 1766 Industrial Way, Napa, CA: 0SY</t>
  </si>
  <si>
    <t>Community Action Partnership of Napa Valley Food Bank</t>
  </si>
  <si>
    <t>1766 Industrial Way</t>
  </si>
  <si>
    <t>Napa</t>
  </si>
  <si>
    <t>0SZ</t>
  </si>
  <si>
    <t>Community Action Partnership of Orange County Food Bank - 11870 Monarch Street, Garden Grove, CA: 0SZ</t>
  </si>
  <si>
    <t>Community Action Partnership of Orange County Food Bank</t>
  </si>
  <si>
    <t>11870 Monarch Street</t>
  </si>
  <si>
    <t>Garden Grove</t>
  </si>
  <si>
    <t>59</t>
  </si>
  <si>
    <t>0T0</t>
  </si>
  <si>
    <t>Community Action Partnership of San Bernardino County Food Bank - 696 S Tippecanoe Avenue, San Bernardino, CA: 0T0</t>
  </si>
  <si>
    <t>Community Action Partnership of San Bernardino County Food Bank</t>
  </si>
  <si>
    <t>696 S Tippecanoe Avenue</t>
  </si>
  <si>
    <t>San Bernardino</t>
  </si>
  <si>
    <t>0L2</t>
  </si>
  <si>
    <t>Community Council Jefferson County - 518 Davidson St, Watertown, NY: 0L2</t>
  </si>
  <si>
    <t>Community Council Jefferson County</t>
  </si>
  <si>
    <t>518 Davidson St</t>
  </si>
  <si>
    <t>Watertown</t>
  </si>
  <si>
    <t>0JG</t>
  </si>
  <si>
    <t>Community Food Bank of Central Alabama - 107 Walter Davis Drive, Birmingham, AL: 0JG</t>
  </si>
  <si>
    <t>Community Food Bank of Central Alabama</t>
  </si>
  <si>
    <t>107 Walter Davis Drive</t>
  </si>
  <si>
    <t>0NA</t>
  </si>
  <si>
    <t>Community Food Bank of New Jersey - 31 Evans Terminal, Hillside, NJ: 0NA</t>
  </si>
  <si>
    <t>Community Food Bank of New Jersey</t>
  </si>
  <si>
    <t>31 Evans Terminal</t>
  </si>
  <si>
    <t>Hillside</t>
  </si>
  <si>
    <t>0T1</t>
  </si>
  <si>
    <t>Community Food Bank of San Benito - 1133 San Felipe Road, Hollister, CA: 0T1</t>
  </si>
  <si>
    <t>Community Food Bank of San Benito</t>
  </si>
  <si>
    <t>1133 San Felipe Road</t>
  </si>
  <si>
    <t>Hollister</t>
  </si>
  <si>
    <t>0N1</t>
  </si>
  <si>
    <t>Community Food Bank of Southern Arizona - 3003 S Country Club Rd, Tucson, AZ: 0N1</t>
  </si>
  <si>
    <t>Community Food Bank of Southern Arizona</t>
  </si>
  <si>
    <t>3003 S Country Club Rd</t>
  </si>
  <si>
    <t>Tucson</t>
  </si>
  <si>
    <t>0N3</t>
  </si>
  <si>
    <t>Community Food Initiatives - 94 Columbus Rd., Athens, OH: 0N3</t>
  </si>
  <si>
    <t>Community Food Initiatives</t>
  </si>
  <si>
    <t>94 Columbus Rd.</t>
  </si>
  <si>
    <t>Athens</t>
  </si>
  <si>
    <t>009</t>
  </si>
  <si>
    <t>0N7</t>
  </si>
  <si>
    <t>Community Harvest - 999 East Tillman Road, Fort Wayne, IN: 0N7</t>
  </si>
  <si>
    <t>Community Harvest</t>
  </si>
  <si>
    <t>999 East Tillman Road</t>
  </si>
  <si>
    <t>Fort Wayne</t>
  </si>
  <si>
    <t>0ML</t>
  </si>
  <si>
    <t>Community Kitchen of Torrington, Inc. - 220 Prospect Street, Torrington, CT: 0ML</t>
  </si>
  <si>
    <t>Community Kitchen of Torrington, Inc.</t>
  </si>
  <si>
    <t>220 Prospect Street</t>
  </si>
  <si>
    <t>Torrington</t>
  </si>
  <si>
    <t>0VQ</t>
  </si>
  <si>
    <t>Community Market of Pottawatomie County - 122 Center Street, Shawnee, OK: 0VQ</t>
  </si>
  <si>
    <t>Community Market of Pottawatomie County</t>
  </si>
  <si>
    <t>122 Center Street</t>
  </si>
  <si>
    <t>Shawnee</t>
  </si>
  <si>
    <t>0LY</t>
  </si>
  <si>
    <t>Community Services Clearinghouse - 4420 Wheeler Avenue, Fort Smith, AR: 0LY</t>
  </si>
  <si>
    <t>Community Services Clearinghouse</t>
  </si>
  <si>
    <t>4420 Wheeler Avenue</t>
  </si>
  <si>
    <t>Fort Smith</t>
  </si>
  <si>
    <t>0MI</t>
  </si>
  <si>
    <t>Connecticut Food Bank, Inc. - 2 Research Pkwy, Wallingford, CT: 0MI</t>
  </si>
  <si>
    <t>Connecticut Food Bank, Inc.</t>
  </si>
  <si>
    <t>2 Research Pkwy</t>
  </si>
  <si>
    <t>Wallingford</t>
  </si>
  <si>
    <t>0P4</t>
  </si>
  <si>
    <t>Convoy of Hope - 1 Convoy Drive, Springfield, MO: 0P4</t>
  </si>
  <si>
    <t>Convoy of Hope</t>
  </si>
  <si>
    <t>1 Convoy Drive</t>
  </si>
  <si>
    <t>0UX</t>
  </si>
  <si>
    <t>Convoy of Hope - 330 S Patterson Ave, Springfield, MO: 0UX</t>
  </si>
  <si>
    <t>330 S Patterson Ave</t>
  </si>
  <si>
    <t>0L3</t>
  </si>
  <si>
    <t>Corinth School District - 105 Oak Street, Corinth, NY: 0L3</t>
  </si>
  <si>
    <t>Corinth School District</t>
  </si>
  <si>
    <t>105 Oak Street</t>
  </si>
  <si>
    <t>Corinth</t>
  </si>
  <si>
    <t>0L4</t>
  </si>
  <si>
    <t>Cornell Cooperative Extension of Monroe County - 2449 St Paul Blvd, Rochester, NY: 0L4</t>
  </si>
  <si>
    <t>Cornell Cooperative Extension of Monroe County</t>
  </si>
  <si>
    <t>2449 St Paul Blvd</t>
  </si>
  <si>
    <t>0SS</t>
  </si>
  <si>
    <t>Daily Bread Community Kitchen - 118 South Cumberland Street, Morristown, TN: 0SS</t>
  </si>
  <si>
    <t>Daily Bread Community Kitchen</t>
  </si>
  <si>
    <t>118 South Cumberland Street</t>
  </si>
  <si>
    <t>Morristown</t>
  </si>
  <si>
    <t>0T2</t>
  </si>
  <si>
    <t>Dignity Health Connected Living - 200 Mercy Oaks Drive, Redding, CA: 0T2</t>
  </si>
  <si>
    <t>Dignity Health Connected Living</t>
  </si>
  <si>
    <t>200 Mercy Oaks Drive</t>
  </si>
  <si>
    <t>Redding</t>
  </si>
  <si>
    <t>89</t>
  </si>
  <si>
    <t>0OI</t>
  </si>
  <si>
    <t>Eastern Illinois Food Bank - 2405 North Shore Dr, Urbana, IL: 0OI</t>
  </si>
  <si>
    <t>Eastern Illinois Food Bank</t>
  </si>
  <si>
    <t>2405 North Shore Dr</t>
  </si>
  <si>
    <t>Urbana</t>
  </si>
  <si>
    <t>0MQ</t>
  </si>
  <si>
    <t>El Pasoans Fighting Hunger Foodbank - 9541 Plaza Cir, El Paso, TX: 0MQ</t>
  </si>
  <si>
    <t>El Pasoans Fighting Hunger Foodbank</t>
  </si>
  <si>
    <t>9541 Plaza Cir</t>
  </si>
  <si>
    <t>shayden</t>
  </si>
  <si>
    <t>0T3</t>
  </si>
  <si>
    <t>Emergency Food Bank of Greater Stockton - 7 W Scotts Avenue, Stockton, CA: 0T3</t>
  </si>
  <si>
    <t>Emergency Food Bank of Greater Stockton</t>
  </si>
  <si>
    <t>7 W Scotts Avenue</t>
  </si>
  <si>
    <t>0P7</t>
  </si>
  <si>
    <t>Every Meal - 2723 Patton Rd, Roseville, MN: 0P7</t>
  </si>
  <si>
    <t>Every Meal</t>
  </si>
  <si>
    <t>2723 Patton Rd</t>
  </si>
  <si>
    <t>Roseville</t>
  </si>
  <si>
    <t>0JU</t>
  </si>
  <si>
    <t>Extra Table Feeds, Inc. - 3904 Hardy St, Hattiesburg, MS: 0JU</t>
  </si>
  <si>
    <t>Extra Table Feeds, Inc.</t>
  </si>
  <si>
    <t>3904 Hardy St</t>
  </si>
  <si>
    <t>0JW</t>
  </si>
  <si>
    <t>Family Service Agency of Bay County, Inc. - 114 E. 9th Street, Panama City, FL: 0JW</t>
  </si>
  <si>
    <t>Family Service Agency of Bay County, Inc.</t>
  </si>
  <si>
    <t>114 E. 9th Street</t>
  </si>
  <si>
    <t>Panama City</t>
  </si>
  <si>
    <t>0L5</t>
  </si>
  <si>
    <t>Fayette Food Bank - 108 North Beeson Avenue, Uniontown, PA: 0L5</t>
  </si>
  <si>
    <t>Fayette Food Bank</t>
  </si>
  <si>
    <t>108 North Beeson Avenue</t>
  </si>
  <si>
    <t>Uniontown</t>
  </si>
  <si>
    <t>0PK</t>
  </si>
  <si>
    <t>Feeding America - 161 N Clark St, Ste 700, Chicago, IL: 0PK</t>
  </si>
  <si>
    <t>Feeding America</t>
  </si>
  <si>
    <t>161 N Clark St, Ste 700</t>
  </si>
  <si>
    <t>0UZ</t>
  </si>
  <si>
    <t>Feeding America - Eastern WI - 2911 W Evergreen Drive, Appleton, WI: 0UZ</t>
  </si>
  <si>
    <t>Feeding America - Eastern WI</t>
  </si>
  <si>
    <t>2911 W Evergreen Drive</t>
  </si>
  <si>
    <t>0T6</t>
  </si>
  <si>
    <t>Feeding America Riverside San Bernardino Counties - 2950 Jefferson Street, Riverside, CA: 0T6</t>
  </si>
  <si>
    <t>Feeding America Riverside San Bernardino Counties</t>
  </si>
  <si>
    <t>2950 Jefferson Street</t>
  </si>
  <si>
    <t>Riverside</t>
  </si>
  <si>
    <t>0NK</t>
  </si>
  <si>
    <t>Feeding America Southwest Virginia - 1025 Electric Road, Salem, VA: 0NK</t>
  </si>
  <si>
    <t>Feeding America Southwest Virginia</t>
  </si>
  <si>
    <t>1025 Electric Road</t>
  </si>
  <si>
    <t>Salem</t>
  </si>
  <si>
    <t>775</t>
  </si>
  <si>
    <t>0NR</t>
  </si>
  <si>
    <t>Feeding America West Michigan - 864 West River Center Drive, Comstock Park, MI: 0NR</t>
  </si>
  <si>
    <t>Feeding America West Michigan</t>
  </si>
  <si>
    <t>864 West River Center Drive</t>
  </si>
  <si>
    <t>Comstock Park</t>
  </si>
  <si>
    <t>0NS</t>
  </si>
  <si>
    <t>Feeding America-Milwaukee - 1700 W. Fond du lac Ave, Milwaukee, WI: 0NS</t>
  </si>
  <si>
    <t>Feeding America-Milwaukee</t>
  </si>
  <si>
    <t>1700 W. Fond du lac Ave</t>
  </si>
  <si>
    <t>Milwaukee</t>
  </si>
  <si>
    <t>079</t>
  </si>
  <si>
    <t>0T7</t>
  </si>
  <si>
    <t>Feeding San Diego - 9455 Waples St. Ste 135, San Diego, CA: 0T7</t>
  </si>
  <si>
    <t>Feeding San Diego</t>
  </si>
  <si>
    <t>9455 Waples St. Ste 135</t>
  </si>
  <si>
    <t>San Diego</t>
  </si>
  <si>
    <t>0NT</t>
  </si>
  <si>
    <t>Feeding South Dakota - 4701 N Westport Ave, Sioux Falls, SD: 0NT</t>
  </si>
  <si>
    <t>Feeding South Dakota</t>
  </si>
  <si>
    <t>4701 N Westport Ave</t>
  </si>
  <si>
    <t>Sioux Falls</t>
  </si>
  <si>
    <t>0JX</t>
  </si>
  <si>
    <t>Feeding South Florida, Inc. - 2501 SW Terrace, Pembroke Park, FL: 0JX</t>
  </si>
  <si>
    <t>Feeding South Florida, Inc.</t>
  </si>
  <si>
    <t>2501 SW Terrace</t>
  </si>
  <si>
    <t>Pembroke Park</t>
  </si>
  <si>
    <t>0TY</t>
  </si>
  <si>
    <t>Feeding Tampa Bay - 4702 Transport Dr. Bldg #6, Tampa, FL: 0TY</t>
  </si>
  <si>
    <t>Feeding Tampa Bay</t>
  </si>
  <si>
    <t>4702 Transport Dr. Bldg #6</t>
  </si>
  <si>
    <t>Tampa</t>
  </si>
  <si>
    <t>0KS</t>
  </si>
  <si>
    <t>Find Food Bank - 83775 Citrus Avenue, Indio, CA: 0KS</t>
  </si>
  <si>
    <t>Find Food Bank</t>
  </si>
  <si>
    <t>83775 Citrus Avenue</t>
  </si>
  <si>
    <t>Indio</t>
  </si>
  <si>
    <t>0JY</t>
  </si>
  <si>
    <t>Firehouse Ministries - 626 2nd Ave N, Birmingham, AL: 0JY</t>
  </si>
  <si>
    <t>Firehouse Ministries</t>
  </si>
  <si>
    <t>626 2nd Ave N</t>
  </si>
  <si>
    <t>0MR</t>
  </si>
  <si>
    <t>Food Bank Council of Michigan - 330 Marshall Street, Suite 102, Lansing, MI: 0MR</t>
  </si>
  <si>
    <t>Food Bank Council of Michigan</t>
  </si>
  <si>
    <t>330 Marshall Street, Suite 102</t>
  </si>
  <si>
    <t>Lansing</t>
  </si>
  <si>
    <t>065</t>
  </si>
  <si>
    <t>0T8</t>
  </si>
  <si>
    <t>Food Bank for Monterey County - 353 W Rossi Street, Salinas, CA: 0T8</t>
  </si>
  <si>
    <t>Food Bank for Monterey County</t>
  </si>
  <si>
    <t>353 W Rossi Street</t>
  </si>
  <si>
    <t>Salinas</t>
  </si>
  <si>
    <t>0T9</t>
  </si>
  <si>
    <t>Food Bank of Contra Costa and Solano - 4010 Nelson Ave, Concord, CA: 0T9</t>
  </si>
  <si>
    <t>Food Bank of Contra Costa and Solano</t>
  </si>
  <si>
    <t>4010 Nelson Ave</t>
  </si>
  <si>
    <t>Concord</t>
  </si>
  <si>
    <t>0L6</t>
  </si>
  <si>
    <t>Food Bank of Delaware - 222 Lake Drive, Newark, DE: 0L6</t>
  </si>
  <si>
    <t>Food Bank of Delaware</t>
  </si>
  <si>
    <t>222 Lake Drive</t>
  </si>
  <si>
    <t>Newark</t>
  </si>
  <si>
    <t>10</t>
  </si>
  <si>
    <t>0VH</t>
  </si>
  <si>
    <t>Food Bank of Eastern Michigan - 2300 Lapeer Road, Flint, MI: 0VH</t>
  </si>
  <si>
    <t>Food Bank of Eastern Michigan</t>
  </si>
  <si>
    <t>2300 Lapeer Road</t>
  </si>
  <si>
    <t>Flint</t>
  </si>
  <si>
    <t>0WB</t>
  </si>
  <si>
    <t>Food Bank of Eastern Michigan - 2300 Lapeer Road, Flint, MI: 0WB</t>
  </si>
  <si>
    <t>0NG</t>
  </si>
  <si>
    <t>Food Bank of Eastern/Central North Carolina - 1924 Capital Blvd, Raleigh, NC: 0NG</t>
  </si>
  <si>
    <t>Food Bank of Eastern/Central North Carolina</t>
  </si>
  <si>
    <t>1924 Capital Blvd</t>
  </si>
  <si>
    <t>Raleigh</t>
  </si>
  <si>
    <t>183</t>
  </si>
  <si>
    <t>0TA</t>
  </si>
  <si>
    <t>Food Bank of El Dorado - 4550 Business Dr., Cameron Park, CA: 0TA</t>
  </si>
  <si>
    <t>Food Bank of El Dorado</t>
  </si>
  <si>
    <t>4550 Business Dr.</t>
  </si>
  <si>
    <t>Cameron Park</t>
  </si>
  <si>
    <t>0L8</t>
  </si>
  <si>
    <t>Food Bank of Iowa - 2220 E 17th St, Des Moines, IA: 0L8</t>
  </si>
  <si>
    <t>Food Bank of Iowa</t>
  </si>
  <si>
    <t>2220 E 17th St</t>
  </si>
  <si>
    <t>Des Moines</t>
  </si>
  <si>
    <t>0L9</t>
  </si>
  <si>
    <t>Food Bank of Lincoln Donation - 4840 Doris Bair Circle, Ste. A, Lincoln, NE: 0L9</t>
  </si>
  <si>
    <t>Food Bank of Lincoln Donation</t>
  </si>
  <si>
    <t>4840 Doris Bair Circle, Ste. A</t>
  </si>
  <si>
    <t>Lincoln</t>
  </si>
  <si>
    <t>0NU</t>
  </si>
  <si>
    <t>Food Bank of Siouxland - 1313 11th St, Sioux City, IA: 0NU</t>
  </si>
  <si>
    <t>Food Bank of Siouxland</t>
  </si>
  <si>
    <t>1313 11th St</t>
  </si>
  <si>
    <t>Sioux City</t>
  </si>
  <si>
    <t>193</t>
  </si>
  <si>
    <t>0MB</t>
  </si>
  <si>
    <t>Food Bank of Southern California - 1444 San Francisco Ave, Long  Beach, CA: 0MB</t>
  </si>
  <si>
    <t>Food Bank of Southern California</t>
  </si>
  <si>
    <t>1444 San Francisco Ave</t>
  </si>
  <si>
    <t>Long  Beach</t>
  </si>
  <si>
    <t>0TB</t>
  </si>
  <si>
    <t>Food for People - PO Box 4922, Eureka, CA: 0TB</t>
  </si>
  <si>
    <t>Food for People</t>
  </si>
  <si>
    <t>PO Box 4922</t>
  </si>
  <si>
    <t>Eureka</t>
  </si>
  <si>
    <t>0QY</t>
  </si>
  <si>
    <t>Food Lifeline - 815 S 96th St, Seattle, WA: 0QY</t>
  </si>
  <si>
    <t>Food Lifeline</t>
  </si>
  <si>
    <t>815 S 96th St</t>
  </si>
  <si>
    <t>0JZ</t>
  </si>
  <si>
    <t>Food Pantry Network of Licking County - 1035 Brice St, Newark, OH: 0JZ</t>
  </si>
  <si>
    <t>Food Pantry Network of Licking County</t>
  </si>
  <si>
    <t>1035 Brice St</t>
  </si>
  <si>
    <t>0TC</t>
  </si>
  <si>
    <t>Food Share of Ventura County - 4156 Southbank Road, Oxnard, CA: 0TC</t>
  </si>
  <si>
    <t>Food Share of Ventura County</t>
  </si>
  <si>
    <t>4156 Southbank Road</t>
  </si>
  <si>
    <t>Oxnard</t>
  </si>
  <si>
    <t>0LA</t>
  </si>
  <si>
    <t>Foodbank for the Heartland - 10525 J St, Omaha, NE: 0LA</t>
  </si>
  <si>
    <t>Foodbank for the Heartland</t>
  </si>
  <si>
    <t>10525 J St</t>
  </si>
  <si>
    <t>Omaha</t>
  </si>
  <si>
    <t>0TD</t>
  </si>
  <si>
    <t>Foodbank of Santa Barbara - 4554 Hollister Avenue, Santa Barbara, CA: 0TD</t>
  </si>
  <si>
    <t>Foodbank of Santa Barbara</t>
  </si>
  <si>
    <t>4554 Hollister Avenue</t>
  </si>
  <si>
    <t>Santa Barbara</t>
  </si>
  <si>
    <t>0TE</t>
  </si>
  <si>
    <t>Foodlink for Tulare County - 611 2nd Street, Exeter, CA: 0TE</t>
  </si>
  <si>
    <t>Foodlink for Tulare County</t>
  </si>
  <si>
    <t>611 2nd Street</t>
  </si>
  <si>
    <t>Exeter</t>
  </si>
  <si>
    <t>0MH</t>
  </si>
  <si>
    <t>Foodshare - 450 Woodland Ave, Bloomfield, CT: 0MH</t>
  </si>
  <si>
    <t>Foodshare</t>
  </si>
  <si>
    <t>450 Woodland Ave</t>
  </si>
  <si>
    <t>Bloomfield</t>
  </si>
  <si>
    <t>0WE</t>
  </si>
  <si>
    <t>Forgotten Harvest - 15000 W. Eight Mile Road, Oak Park, MI: 0WE</t>
  </si>
  <si>
    <t>Forgotten Harvest</t>
  </si>
  <si>
    <t>15000 W. Eight Mile Road</t>
  </si>
  <si>
    <t>Oak Park</t>
  </si>
  <si>
    <t>0PZ</t>
  </si>
  <si>
    <t>Freestore Foodbank Mayerson Distribution Center - 1250 Tennessee Avenue, Cincinnati, OH: 0PZ</t>
  </si>
  <si>
    <t>Freestore Foodbank Mayerson Distribution Center</t>
  </si>
  <si>
    <t>1250 Tennessee Avenue</t>
  </si>
  <si>
    <t>Cincinnati</t>
  </si>
  <si>
    <t>0K0</t>
  </si>
  <si>
    <t>Freestore Foodbank, Inc. - 1141 Central Pkwy, Cincinnati, OH: 0K0</t>
  </si>
  <si>
    <t>Freestore Foodbank, Inc.</t>
  </si>
  <si>
    <t>1141 Central Pkwy</t>
  </si>
  <si>
    <t>061</t>
  </si>
  <si>
    <t>0WA</t>
  </si>
  <si>
    <t>Gleaners Community Food Bank - 21405 Trolley Industrial Drive, Taylor, MI: 0WA</t>
  </si>
  <si>
    <t>Gleaners Community Food Bank</t>
  </si>
  <si>
    <t>21405 Trolley Industrial Drive</t>
  </si>
  <si>
    <t>Taylor</t>
  </si>
  <si>
    <t>0K1</t>
  </si>
  <si>
    <t>God's Pantry Food Bank, Inc. - 1685 Jaggie Fox Way, Lexington, KY: 0K1</t>
  </si>
  <si>
    <t>God's Pantry Food Bank, Inc.</t>
  </si>
  <si>
    <t>1685 Jaggie Fox Way</t>
  </si>
  <si>
    <t>Lexington</t>
  </si>
  <si>
    <t>0QV</t>
  </si>
  <si>
    <t>Good Shepard Food Bank - 3121 Hotel Road, Auburn, ME: 0QV</t>
  </si>
  <si>
    <t>Good Shepard Food Bank</t>
  </si>
  <si>
    <t>3121 Hotel Road</t>
  </si>
  <si>
    <t>0M4</t>
  </si>
  <si>
    <t>Grace Place - 120 W Park St, Lincoln, AR: 0M4</t>
  </si>
  <si>
    <t>Grace Place</t>
  </si>
  <si>
    <t>120 W Park St</t>
  </si>
  <si>
    <t>0OQ</t>
  </si>
  <si>
    <t>Great Plains Food Bank - 1720 3rd Ave N, Fargo, ND: 0OQ</t>
  </si>
  <si>
    <t>Great Plains Food Bank</t>
  </si>
  <si>
    <t>1720 3rd Ave N</t>
  </si>
  <si>
    <t>0LB</t>
  </si>
  <si>
    <t>Greater Boston Food Bank - 70 S Bay Ave, Boston, MA: 0LB</t>
  </si>
  <si>
    <t>Greater Boston Food Bank</t>
  </si>
  <si>
    <t>70 S Bay Ave</t>
  </si>
  <si>
    <t>Boston</t>
  </si>
  <si>
    <t>0SP</t>
  </si>
  <si>
    <t>Greater Chicago Food Depository - 4100 W Ann Lurie PL, Chicago, IL: 0SP</t>
  </si>
  <si>
    <t>Greater Chicago Food Depository</t>
  </si>
  <si>
    <t>4100 W Ann Lurie PL</t>
  </si>
  <si>
    <t>Eligible Distributor added for DDP</t>
  </si>
  <si>
    <t>0WG</t>
  </si>
  <si>
    <t>Greater Cleveland Food Bank - 13815 Coit Rd, Cleveland, OH: 0WG</t>
  </si>
  <si>
    <t>Greater Cleveland Food Bank</t>
  </si>
  <si>
    <t>13815 Coit Rd</t>
  </si>
  <si>
    <t>0K2</t>
  </si>
  <si>
    <t>Greater Cleveland Food Bank, Inc. - 15500 S Waterloo Rd, Cleveland, OH: 0K2</t>
  </si>
  <si>
    <t>Greater Cleveland Food Bank, Inc.</t>
  </si>
  <si>
    <t>15500 S Waterloo Rd</t>
  </si>
  <si>
    <t>0WD</t>
  </si>
  <si>
    <t>Greater Lansing Food Bank - 5600 Food Court, Bath, MI: 0WD</t>
  </si>
  <si>
    <t>Greater Lansing Food Bank</t>
  </si>
  <si>
    <t>5600 Food Court</t>
  </si>
  <si>
    <t>Bath</t>
  </si>
  <si>
    <t>0LC</t>
  </si>
  <si>
    <t>Greater Susquehanna Valley United Way - 228 Arch St, Sunbury, PA: 0LC</t>
  </si>
  <si>
    <t>Greater Susquehanna Valley United Way</t>
  </si>
  <si>
    <t>228 Arch St</t>
  </si>
  <si>
    <t>Sunbury</t>
  </si>
  <si>
    <t>97</t>
  </si>
  <si>
    <t>0U2</t>
  </si>
  <si>
    <t>HACAP Food Reservoir - 1515 Hawkeye Drive, Hiawatha, IA: 0U2</t>
  </si>
  <si>
    <t>HACAP Food Reservoir</t>
  </si>
  <si>
    <t>1515 Hawkeye Drive</t>
  </si>
  <si>
    <t>Hiawatha</t>
  </si>
  <si>
    <t>0K3</t>
  </si>
  <si>
    <t>Harry Chapin Food Bank of Southwest Florida, Inc. - 3760 Fowler St, Fort Myers, FL: 0K3</t>
  </si>
  <si>
    <t>Harry Chapin Food Bank of Southwest Florida, Inc.</t>
  </si>
  <si>
    <t>3760 Fowler St</t>
  </si>
  <si>
    <t>Fort Myers</t>
  </si>
  <si>
    <t>0NW</t>
  </si>
  <si>
    <t>Harvest Hope - 2220 Shop Rd, Columbia, SC: 0NW</t>
  </si>
  <si>
    <t>Harvest Hope</t>
  </si>
  <si>
    <t>2220 Shop Rd</t>
  </si>
  <si>
    <t>Columbia</t>
  </si>
  <si>
    <t>79</t>
  </si>
  <si>
    <t>0M8</t>
  </si>
  <si>
    <t>Harvesters-The Community Food Network - 3801 Topping Ave, Kansas City, MO: 0M8</t>
  </si>
  <si>
    <t>Harvesters-The Community Food Network</t>
  </si>
  <si>
    <t>3801 Topping Ave</t>
  </si>
  <si>
    <t>0NC</t>
  </si>
  <si>
    <t>Hatpacks - 505 N York Rd, Hatboro, PA: 0NC</t>
  </si>
  <si>
    <t>Hatpacks</t>
  </si>
  <si>
    <t>505 N York Rd</t>
  </si>
  <si>
    <t>Hatboro</t>
  </si>
  <si>
    <t>0LD</t>
  </si>
  <si>
    <t>Hawkeye Area Community Action Program (HACAP) - 1515 Hawkeye Dr, Hiawatha, IA: 0LD</t>
  </si>
  <si>
    <t>Hawkeye Area Community Action Program (HACAP)</t>
  </si>
  <si>
    <t>1515 Hawkeye Dr</t>
  </si>
  <si>
    <t>0OJ</t>
  </si>
  <si>
    <t>Hoosier Hills Food Bank - 2333 Industrial Park, Bloomington, IN: 0OJ</t>
  </si>
  <si>
    <t>Hoosier Hills Food Bank</t>
  </si>
  <si>
    <t>2333 Industrial Park</t>
  </si>
  <si>
    <t>Bloomington</t>
  </si>
  <si>
    <t>0M1</t>
  </si>
  <si>
    <t>Hope Distributors - 1010 Backus Ave, Springdale, AR: 0M1</t>
  </si>
  <si>
    <t>Hope Distributors</t>
  </si>
  <si>
    <t>1010 Backus Ave</t>
  </si>
  <si>
    <t>0VE</t>
  </si>
  <si>
    <t>Hope Lutheran Church - 260 Vincent St, Fond Du Lac, WI: 0VE</t>
  </si>
  <si>
    <t>Hope Lutheran Church</t>
  </si>
  <si>
    <t>260 Vincent St</t>
  </si>
  <si>
    <t>Fond Du Lac</t>
  </si>
  <si>
    <t>039</t>
  </si>
  <si>
    <t>0K4</t>
  </si>
  <si>
    <t>Houston Food Bank - 535 Portwall St, Houston, TX: 0K4</t>
  </si>
  <si>
    <t>Houston Food Bank</t>
  </si>
  <si>
    <t>535 Portwall St</t>
  </si>
  <si>
    <t>339</t>
  </si>
  <si>
    <t>0M0</t>
  </si>
  <si>
    <t>Hunger and Thirst Ministries - 3298 E Kenwood, Siloam Springs, AR: 0M0</t>
  </si>
  <si>
    <t>Hunger and Thirst Ministries</t>
  </si>
  <si>
    <t>3298 E Kenwood</t>
  </si>
  <si>
    <t>Siloam Springs</t>
  </si>
  <si>
    <t>0PL</t>
  </si>
  <si>
    <t>Hunger Task Force - 201 S. Hawley Court, Milwaukee, WI: 0PL</t>
  </si>
  <si>
    <t>Hunger Task Force</t>
  </si>
  <si>
    <t>201 S. Hawley Court</t>
  </si>
  <si>
    <t>0LE</t>
  </si>
  <si>
    <t>Iglesias Cristiana EbenEzer - 10561 Alameda, El Paso, TX: 0LE</t>
  </si>
  <si>
    <t>Iglesias Cristiana EbenEzer</t>
  </si>
  <si>
    <t>10561 Alameda</t>
  </si>
  <si>
    <t>0VZ</t>
  </si>
  <si>
    <t>IM Kids 3rd Meal - 10260 S Sheridan Rd, Fenwick, MI: 0VZ</t>
  </si>
  <si>
    <t>IM Kids 3rd Meal</t>
  </si>
  <si>
    <t>10260 S Sheridan Rd</t>
  </si>
  <si>
    <t>Fenwick</t>
  </si>
  <si>
    <t>0MD</t>
  </si>
  <si>
    <t>Imperial Valley Food Bank - 486 W Aten Rd, Imperial, CA: 0MD</t>
  </si>
  <si>
    <t>Imperial Valley Food Bank</t>
  </si>
  <si>
    <t>486 W Aten Rd</t>
  </si>
  <si>
    <t>Imperial</t>
  </si>
  <si>
    <t>0TF</t>
  </si>
  <si>
    <t>Interfaith Food Bank Amador County - 12181 Airport Road, Jackson, CA: 0TF</t>
  </si>
  <si>
    <t>Interfaith Food Bank Amador County</t>
  </si>
  <si>
    <t>12181 Airport Road</t>
  </si>
  <si>
    <t>Jackson</t>
  </si>
  <si>
    <t>0U5</t>
  </si>
  <si>
    <t>Interfaith Outreach - 1605 County Road 101, Plymouth, MN: 0U5</t>
  </si>
  <si>
    <t>Interfaith Outreach</t>
  </si>
  <si>
    <t>1605 County Road 101</t>
  </si>
  <si>
    <t>Plymouth</t>
  </si>
  <si>
    <t>0MN</t>
  </si>
  <si>
    <t>Island Harvest Food Bank - 40 Marcus Blvd, Hauppauge, NY: 0MN</t>
  </si>
  <si>
    <t>Island Harvest Food Bank</t>
  </si>
  <si>
    <t>40 Marcus Blvd</t>
  </si>
  <si>
    <t>Hauppauge</t>
  </si>
  <si>
    <t>103</t>
  </si>
  <si>
    <t>0MC</t>
  </si>
  <si>
    <t>Jacobs &amp; Cushman San Diego Food Bank - 9850 Distribution Ave, San Diego, CA: 0MC</t>
  </si>
  <si>
    <t>Jacobs &amp; Cushman San Diego Food Bank</t>
  </si>
  <si>
    <t>9850 Distribution Ave</t>
  </si>
  <si>
    <t>0M6</t>
  </si>
  <si>
    <t>Kansas Food Bank - 1919 E Douglas Ave, Wichita, KS: 0M6</t>
  </si>
  <si>
    <t>Kansas Food Bank</t>
  </si>
  <si>
    <t>1919 E Douglas Ave</t>
  </si>
  <si>
    <t>Wichita</t>
  </si>
  <si>
    <t>0TG</t>
  </si>
  <si>
    <t>Kings County Community Action - 1130 N 11th Avenue, Hanford, CA: 0TG</t>
  </si>
  <si>
    <t>Kings County Community Action</t>
  </si>
  <si>
    <t>1130 N 11th Avenue</t>
  </si>
  <si>
    <t>Hanford</t>
  </si>
  <si>
    <t>0VB</t>
  </si>
  <si>
    <t>Le Mars Backpack Program - 210 2nd St SW, Le Mars, IA: 0VB</t>
  </si>
  <si>
    <t>Le Mars Backpack Program</t>
  </si>
  <si>
    <t>210 2nd St SW</t>
  </si>
  <si>
    <t>Le Mars</t>
  </si>
  <si>
    <t>0M2</t>
  </si>
  <si>
    <t>Life Source - 600 S School Ave Ste 2, Fayetteville, AR: 0M2</t>
  </si>
  <si>
    <t>Life Source</t>
  </si>
  <si>
    <t>600 S School Ave Ste 2</t>
  </si>
  <si>
    <t>Fayetteville</t>
  </si>
  <si>
    <t>0MY</t>
  </si>
  <si>
    <t>Living Streams Christian Church - 7000 N Central Ave, Phoenix, AZ: 0MY</t>
  </si>
  <si>
    <t>Living Streams Christian Church</t>
  </si>
  <si>
    <t>7000 N Central Ave</t>
  </si>
  <si>
    <t>0UE</t>
  </si>
  <si>
    <t>Loaves &amp; Fishes - 721 Kasota Ave SE, Minneapolis, MN: 0UE</t>
  </si>
  <si>
    <t>Loaves &amp; Fishes</t>
  </si>
  <si>
    <t>721 Kasota Ave SE</t>
  </si>
  <si>
    <t>0PP</t>
  </si>
  <si>
    <t>Loaves and Fishes - 684-B Griffith Rd, Charlotte, NC: 0PP</t>
  </si>
  <si>
    <t>Loaves and Fishes</t>
  </si>
  <si>
    <t>684-B Griffith Rd</t>
  </si>
  <si>
    <t>Charlotte</t>
  </si>
  <si>
    <t>0W4</t>
  </si>
  <si>
    <t>Loaves and Fishes Kalamazoo - 901 Portage St, Kalamazoo, MI: 0W4</t>
  </si>
  <si>
    <t>Loaves and Fishes Kalamazoo</t>
  </si>
  <si>
    <t>901 Portage St</t>
  </si>
  <si>
    <t>Kalamazoo</t>
  </si>
  <si>
    <t>Donating distributor added for DDP</t>
  </si>
  <si>
    <t>0J6</t>
  </si>
  <si>
    <t>LOS ANGELES REGIONAL FOOD BANK - 1734 E 41st STREET, LOS ANGELES, CA: 0J6</t>
  </si>
  <si>
    <t>OJ6</t>
  </si>
  <si>
    <t>LOS ANGELES REGIONAL FOOD BANK</t>
  </si>
  <si>
    <t>1734 E 41st STREET</t>
  </si>
  <si>
    <t>0K5</t>
  </si>
  <si>
    <t>Love in Action International Ministries, Inc. - 279 W. Main St., Suite 2, Dothan, AL: 0K5</t>
  </si>
  <si>
    <t>Love in Action International Ministries, Inc.</t>
  </si>
  <si>
    <t>279 W. Main St., Suite 2</t>
  </si>
  <si>
    <t>Dothan</t>
  </si>
  <si>
    <t>0N8</t>
  </si>
  <si>
    <t>Love, Inc of Huntington County - 715 Bryon Street, Huntington, IN: 0N8</t>
  </si>
  <si>
    <t>Love, Inc of Huntington County</t>
  </si>
  <si>
    <t>715 Bryon Street</t>
  </si>
  <si>
    <t>0K6</t>
  </si>
  <si>
    <t>Lowcountry Food Bank, Inc. - 2864 Azalea Dr, Charleston, SC: 0K6</t>
  </si>
  <si>
    <t>Lowcountry Food Bank, Inc.</t>
  </si>
  <si>
    <t>2864 Azalea Dr</t>
  </si>
  <si>
    <t>Charleston</t>
  </si>
  <si>
    <t>0VY</t>
  </si>
  <si>
    <t>Lubbock Meals on Wheels - 2304 34th Street, Lubbock, TX: 0VY</t>
  </si>
  <si>
    <t>Lubbock Meals on Wheels</t>
  </si>
  <si>
    <t>2304 34th Street</t>
  </si>
  <si>
    <t>0W6</t>
  </si>
  <si>
    <t>Madera County Food Bank - 225 S. Pine Street, Madera, CA: 0W6</t>
  </si>
  <si>
    <t>Madera County Food Bank</t>
  </si>
  <si>
    <t>225 S. Pine Street</t>
  </si>
  <si>
    <t>Madera</t>
  </si>
  <si>
    <t>0K7</t>
  </si>
  <si>
    <t>Manna Food Bank, Inc. - 3030 N E St, Pensacola, FL: 0K7</t>
  </si>
  <si>
    <t>Manna Food Bank, Inc.</t>
  </si>
  <si>
    <t>3030 N E St</t>
  </si>
  <si>
    <t>Pensacola</t>
  </si>
  <si>
    <t>0NY</t>
  </si>
  <si>
    <t>Manna on Main - 606 E Main St Ste 1001, Landsdale, PA: 0NY</t>
  </si>
  <si>
    <t>Manna on Main</t>
  </si>
  <si>
    <t>606 E Main St Ste 1001</t>
  </si>
  <si>
    <t>Landsdale</t>
  </si>
  <si>
    <t>0NL</t>
  </si>
  <si>
    <t>Maryland 4-H Club Foundation - 700 Agriculture Lane, Westminster, MD: 0NL</t>
  </si>
  <si>
    <t>Maryland 4-H Club Foundation</t>
  </si>
  <si>
    <t>700 Agriculture Lane</t>
  </si>
  <si>
    <t>Westminster</t>
  </si>
  <si>
    <t>24</t>
  </si>
  <si>
    <t>0OL</t>
  </si>
  <si>
    <t>Master Hands - 1065 W Main St, Olney, IL: 0OL</t>
  </si>
  <si>
    <t>Master Hands</t>
  </si>
  <si>
    <t>1065 W Main St</t>
  </si>
  <si>
    <t>Olney</t>
  </si>
  <si>
    <t>0TH</t>
  </si>
  <si>
    <t>Mendocino Food &amp; Nutrition Program The Fort Bragg Food Bank - 910 N Franklin Street, Fort Bragg, CA: 0TH</t>
  </si>
  <si>
    <t>Mendocino Food &amp; Nutrition Program The Fort Bragg Food Bank</t>
  </si>
  <si>
    <t>910 N Franklin Street</t>
  </si>
  <si>
    <t>Fort Bragg</t>
  </si>
  <si>
    <t>0TI</t>
  </si>
  <si>
    <t>Merced County Food Bank - 2000 W Olive Avenue, Merced, CA: 0TI</t>
  </si>
  <si>
    <t>Merced County Food Bank</t>
  </si>
  <si>
    <t>2000 W Olive Avenue</t>
  </si>
  <si>
    <t>Merced</t>
  </si>
  <si>
    <t>0U3</t>
  </si>
  <si>
    <t>Micah House - 1415 Avenue J, Council Bluffs, IA: 0U3</t>
  </si>
  <si>
    <t>Micah House</t>
  </si>
  <si>
    <t>1415 Avenue J</t>
  </si>
  <si>
    <t>Council Bluffs</t>
  </si>
  <si>
    <t>155</t>
  </si>
  <si>
    <t>0K8</t>
  </si>
  <si>
    <t>Mid-Ohio Food Collective - 3960 Brookham Dr, Grove City, OH: 0K8</t>
  </si>
  <si>
    <t>Mid-Ohio Food Collective</t>
  </si>
  <si>
    <t>3960 Brookham Dr</t>
  </si>
  <si>
    <t>Grove City</t>
  </si>
  <si>
    <t>0MX</t>
  </si>
  <si>
    <t>Midwest Food Bank - 725 E Baseline Rd, Gilbert, AZ: 0MX</t>
  </si>
  <si>
    <t>Midwest Food Bank</t>
  </si>
  <si>
    <t>725 E Baseline Rd</t>
  </si>
  <si>
    <t>Gilbert</t>
  </si>
  <si>
    <t>0P1</t>
  </si>
  <si>
    <t>Midwest Food Bank Pennsylvania - 2700 Commerce Dr, Middletown, PA: 0P1</t>
  </si>
  <si>
    <t>Midwest Food Bank Pennsylvania</t>
  </si>
  <si>
    <t>2700 Commerce Dr</t>
  </si>
  <si>
    <t>Middletown</t>
  </si>
  <si>
    <t>0PS</t>
  </si>
  <si>
    <t>Midwest Food Bank Texas - 209 N Industrial Blvd, Bedford, TX: 0PS</t>
  </si>
  <si>
    <t>Midwest Food Bank Texas</t>
  </si>
  <si>
    <t>209 N Industrial Blvd</t>
  </si>
  <si>
    <t>Bedford</t>
  </si>
  <si>
    <t>0P6</t>
  </si>
  <si>
    <t>Minnies Food Pantry - 671 18th St, Plano, TX: 0P6</t>
  </si>
  <si>
    <t>Minnies Food Pantry</t>
  </si>
  <si>
    <t>671 18th St</t>
  </si>
  <si>
    <t>Plano</t>
  </si>
  <si>
    <t>085</t>
  </si>
  <si>
    <t>0N9</t>
  </si>
  <si>
    <t>Mission House - 734 W 100 S, Huntington, IN: 0N9</t>
  </si>
  <si>
    <t>Mission House</t>
  </si>
  <si>
    <t>734 W 100 S</t>
  </si>
  <si>
    <t>0K9</t>
  </si>
  <si>
    <t>Montgomery County Food Bank, Inc. - 1 Food For Life Way, Conroe, TX: 0K9</t>
  </si>
  <si>
    <t>Montgomery County Food Bank, Inc.</t>
  </si>
  <si>
    <t>1 Food For Life Way</t>
  </si>
  <si>
    <t>Conroe</t>
  </si>
  <si>
    <t>0NZ</t>
  </si>
  <si>
    <t>My Brothers Table - 98 Willow Street, Lynn, MA: 0NZ</t>
  </si>
  <si>
    <t>My Brothers Table</t>
  </si>
  <si>
    <t>98 Willow Street</t>
  </si>
  <si>
    <t>Lynn</t>
  </si>
  <si>
    <t>0O0</t>
  </si>
  <si>
    <t>Nashville Rescue - 639 Lafayette Street, Nashville, TN: 0O0</t>
  </si>
  <si>
    <t>Nashville Rescue</t>
  </si>
  <si>
    <t>639 Lafayette Street</t>
  </si>
  <si>
    <t>0N4</t>
  </si>
  <si>
    <t>Nelsonville Food Cupboard - 421 Chesnut St., Nelsonville, OH: 0N4</t>
  </si>
  <si>
    <t>Nelsonville Food Cupboard</t>
  </si>
  <si>
    <t>421 Chesnut St.</t>
  </si>
  <si>
    <t>Nelsonville</t>
  </si>
  <si>
    <t>0SO</t>
  </si>
  <si>
    <t>New Life Center - 1902 3rd Ave N, Fargo, ND: 0SO</t>
  </si>
  <si>
    <t>New Life Center</t>
  </si>
  <si>
    <t>1902 3rd Ave N</t>
  </si>
  <si>
    <t>Eligible Distributor for DDP</t>
  </si>
  <si>
    <t>0KA</t>
  </si>
  <si>
    <t>North Texas Food Bank - 3677 Mapleshade Ln, Plano, TX: 0KA</t>
  </si>
  <si>
    <t>North Texas Food Bank</t>
  </si>
  <si>
    <t>3677 Mapleshade Ln</t>
  </si>
  <si>
    <t>0PO</t>
  </si>
  <si>
    <t>Northeast Iowa Food Bank - 1605 Lafayette St, Waterloo, IA: 0PO</t>
  </si>
  <si>
    <t>Northeast Iowa Food Bank</t>
  </si>
  <si>
    <t>1605 Lafayette St</t>
  </si>
  <si>
    <t>Waterloo</t>
  </si>
  <si>
    <t>0VX</t>
  </si>
  <si>
    <t>Northern Illinois Food Bank - 273 Dearborn Ct, Geneva, IL: 0VX</t>
  </si>
  <si>
    <t>Northern Illinois Food Bank</t>
  </si>
  <si>
    <t>273 Dearborn Ct</t>
  </si>
  <si>
    <t>Geneva</t>
  </si>
  <si>
    <t>0R1</t>
  </si>
  <si>
    <t>Northwest Harvest - 22220 68th Ave S, Kent, WA: 0R1</t>
  </si>
  <si>
    <t>Northwest Harvest</t>
  </si>
  <si>
    <t>22220 68th Ave S</t>
  </si>
  <si>
    <t>Kent</t>
  </si>
  <si>
    <t>0QZ</t>
  </si>
  <si>
    <t>0R0</t>
  </si>
  <si>
    <t>Northwest Harvest - 3808 N Sullivan Rd, Ste 14J, Spokane, WA: 0R0</t>
  </si>
  <si>
    <t>3808 N Sullivan Rd, Ste 14J</t>
  </si>
  <si>
    <t>Spokane</t>
  </si>
  <si>
    <t>0R2</t>
  </si>
  <si>
    <t>Northwest Harvest - 911 S 3rd St, Yakima, WA: 0R2</t>
  </si>
  <si>
    <t>911 S 3rd St</t>
  </si>
  <si>
    <t>Yakima</t>
  </si>
  <si>
    <t>Northwest Harvest - PO Box 12272, Seattle, WA: 0QZ</t>
  </si>
  <si>
    <t>PO Box 12272</t>
  </si>
  <si>
    <t>0PX</t>
  </si>
  <si>
    <t>Ohio Association of Food Banks - 100 E Broad St., Ste. 501, Columbus, OH: 0PX</t>
  </si>
  <si>
    <t>Ohio Association of Food Banks</t>
  </si>
  <si>
    <t>100 E Broad St., Ste. 501</t>
  </si>
  <si>
    <t>Columbus</t>
  </si>
  <si>
    <t>0KB</t>
  </si>
  <si>
    <t>One-Eighty Place - 35 Walnut St, Charleston, SC: 0KB</t>
  </si>
  <si>
    <t>One-Eighty Place</t>
  </si>
  <si>
    <t>35 Walnut St</t>
  </si>
  <si>
    <t>0OP</t>
  </si>
  <si>
    <t>Operation Food Search, Inc. - 1644 Lotsie Blvd., St. Louis, MO: 0OP</t>
  </si>
  <si>
    <t>Operation Food Search, Inc.</t>
  </si>
  <si>
    <t>1644 Lotsie Blvd.</t>
  </si>
  <si>
    <t>St. Louis</t>
  </si>
  <si>
    <t>189</t>
  </si>
  <si>
    <t>0R5</t>
  </si>
  <si>
    <t>Oregon Food Bank - 7900 NE 33rd Dr, Portland, OR: 0R5</t>
  </si>
  <si>
    <t>Oregon Food Bank</t>
  </si>
  <si>
    <t>7900 NE 33rd Dr</t>
  </si>
  <si>
    <t>0M7</t>
  </si>
  <si>
    <t>Ozarks Food Harvest Food Bank - 2810 N. Cedarbrook Ave, Springfield, MO: 0M7</t>
  </si>
  <si>
    <t>Ozarks Food Harvest Food Bank</t>
  </si>
  <si>
    <t>2810 N. Cedarbrook Ave</t>
  </si>
  <si>
    <t>0KC</t>
  </si>
  <si>
    <t>Panama City Rescue Mission, Inc. - 609 Allen Ave, Panama City, FL: 0KC</t>
  </si>
  <si>
    <t>Panama City Rescue Mission, Inc.</t>
  </si>
  <si>
    <t>609 Allen Ave</t>
  </si>
  <si>
    <t>0O1</t>
  </si>
  <si>
    <t>Pauls Pantry - 1513 Leo Frigo Way, Green Bay, WI: 0O1</t>
  </si>
  <si>
    <t>Pauls Pantry</t>
  </si>
  <si>
    <t>1513 Leo Frigo Way</t>
  </si>
  <si>
    <t>Green Bay</t>
  </si>
  <si>
    <t>0NF</t>
  </si>
  <si>
    <t>Philabundance - 3616 S Galloway St, Philadelphia, PA: 0NF</t>
  </si>
  <si>
    <t>Philabundance</t>
  </si>
  <si>
    <t>3616 S Galloway St</t>
  </si>
  <si>
    <t>Philadelphia</t>
  </si>
  <si>
    <t>0TK</t>
  </si>
  <si>
    <t>Placer Food Bank - 8284 Industrial Blvd, Roseville, CA: 0TK</t>
  </si>
  <si>
    <t>Placer Food Bank</t>
  </si>
  <si>
    <t>8284 Industrial Blvd</t>
  </si>
  <si>
    <t>0UF</t>
  </si>
  <si>
    <t>Prism Food Shelf - 1220 Zane Ave N, Golden Valley, MN: 0UF</t>
  </si>
  <si>
    <t>Prism Food Shelf</t>
  </si>
  <si>
    <t>1220 Zane Ave N</t>
  </si>
  <si>
    <t>Golden Valley</t>
  </si>
  <si>
    <t>0KD</t>
  </si>
  <si>
    <t>Prodisee Pantry, Inc. - 9315 Spanish Fort Blvd, Spanish Fort, AL: 0KD</t>
  </si>
  <si>
    <t>Prodisee Pantry, Inc.</t>
  </si>
  <si>
    <t>9315 Spanish Fort Blvd</t>
  </si>
  <si>
    <t>Spanish Fort</t>
  </si>
  <si>
    <t>0TL</t>
  </si>
  <si>
    <t>Redwood Empire Food Bank - 3990 Brickway Blvd, Santa Rosa, CA: 0TL</t>
  </si>
  <si>
    <t>Redwood Empire Food Bank</t>
  </si>
  <si>
    <t>3990 Brickway Blvd</t>
  </si>
  <si>
    <t>Santa Rosa</t>
  </si>
  <si>
    <t>0WV</t>
  </si>
  <si>
    <t>Regional Food Bank of NE Florida, Inc. - 1814 Industrial Blvd, Jacksonville, FL: 0WV</t>
  </si>
  <si>
    <t>Regional Food Bank of NE Florida, Inc.</t>
  </si>
  <si>
    <t>1814 Industrial Blvd</t>
  </si>
  <si>
    <t>Jacksonville</t>
  </si>
  <si>
    <t>0LF</t>
  </si>
  <si>
    <t>Regional Food Bank of Northeastern New York - 965 Albany Shaker Rd, Latham, NY: 0LF</t>
  </si>
  <si>
    <t>Regional Food Bank of Northeastern New York</t>
  </si>
  <si>
    <t>965 Albany Shaker Rd</t>
  </si>
  <si>
    <t>Latham</t>
  </si>
  <si>
    <t>0MA</t>
  </si>
  <si>
    <t>Regional Food Bank of Oklahoma - 3355 S Purdue Ave, Oklahoma City, OK: 0MA</t>
  </si>
  <si>
    <t>Regional Food Bank of Oklahoma</t>
  </si>
  <si>
    <t>3355 S Purdue Ave</t>
  </si>
  <si>
    <t>Oklahoma City</t>
  </si>
  <si>
    <t>0VP</t>
  </si>
  <si>
    <t>Regional Food Bank of Oklahoma Food and Resource Center - 2635 N Shields Blvd, Moore, OK: 0VP</t>
  </si>
  <si>
    <t>Regional Food Bank of Oklahoma Food and Resource Center</t>
  </si>
  <si>
    <t>2635 N Shields Blvd</t>
  </si>
  <si>
    <t>Moore</t>
  </si>
  <si>
    <t>0LG</t>
  </si>
  <si>
    <t>Rejoice Community Church - 1320 3rd Ave SE, Le Mars, IA: 0LG</t>
  </si>
  <si>
    <t>Rejoice Community Church</t>
  </si>
  <si>
    <t>1320 3rd Ave SE</t>
  </si>
  <si>
    <t>0VW</t>
  </si>
  <si>
    <t>Rhinelander Area Food Pantry - 627 Coon St, Rhinelander, WI: 0VW</t>
  </si>
  <si>
    <t>Rhinelander Area Food Pantry</t>
  </si>
  <si>
    <t>627 Coon St</t>
  </si>
  <si>
    <t>Rhinelander</t>
  </si>
  <si>
    <t>0LH</t>
  </si>
  <si>
    <t>Rhode Island Food Bank - 200 Niantic Ave, Providence, RI: 0LH</t>
  </si>
  <si>
    <t>Rhode Island Food Bank</t>
  </si>
  <si>
    <t>200 Niantic Ave</t>
  </si>
  <si>
    <t>Providence</t>
  </si>
  <si>
    <t>44</t>
  </si>
  <si>
    <t>0M5</t>
  </si>
  <si>
    <t>River Valley Food Bank - 1617 S. Zero St., Fort Smith, AR: 0M5</t>
  </si>
  <si>
    <t>River Valley Food Bank</t>
  </si>
  <si>
    <t>1617 S. Zero St.</t>
  </si>
  <si>
    <t>0LI</t>
  </si>
  <si>
    <t>Road Runner Food Bank - 5840 Office Blvd NE, Albuquerque, NM: 0LI</t>
  </si>
  <si>
    <t>Road Runner Food Bank</t>
  </si>
  <si>
    <t>5840 Office Blvd NE</t>
  </si>
  <si>
    <t>Albuquerque</t>
  </si>
  <si>
    <t>0LJ</t>
  </si>
  <si>
    <t>Rolling Harvest Food Rescue - PO Box 693, New Hope, PA: 0LJ</t>
  </si>
  <si>
    <t>Rolling Harvest Food Rescue</t>
  </si>
  <si>
    <t>PO Box 693</t>
  </si>
  <si>
    <t>New Hope</t>
  </si>
  <si>
    <t>0UA</t>
  </si>
  <si>
    <t>Ronald McDonald House - 850 2nd St NW, Rochester, MN: 0UA</t>
  </si>
  <si>
    <t>Ronald McDonald House</t>
  </si>
  <si>
    <t>850 2nd St NW</t>
  </si>
  <si>
    <t>0VD</t>
  </si>
  <si>
    <t>Ronald McDonald House Charities of Siouxland Inc - 2500 Nebraska St, Sioux City, IA: 0VD</t>
  </si>
  <si>
    <t>Ronald McDonald House Charities of Siouxland Inc</t>
  </si>
  <si>
    <t>2500 Nebraska St</t>
  </si>
  <si>
    <t>0LK</t>
  </si>
  <si>
    <t>Ronald McDonald House Charities of the Southwest - 3413 10th St, Lubbock, TX: 0LK</t>
  </si>
  <si>
    <t>Ronald McDonald House Charities of the Southwest</t>
  </si>
  <si>
    <t>3413 10th St</t>
  </si>
  <si>
    <t>0O2</t>
  </si>
  <si>
    <t>Rubys Pantry - 5833 Pecan St, North Branch, MN: 0O2</t>
  </si>
  <si>
    <t>Rubys Pantry</t>
  </si>
  <si>
    <t>5833 Pecan St</t>
  </si>
  <si>
    <t>North Branch</t>
  </si>
  <si>
    <t>025</t>
  </si>
  <si>
    <t>0TM</t>
  </si>
  <si>
    <t>Sacramento Food Bank and Family Services - 3333 Third Avenue, Sacramento, CA: 0TM</t>
  </si>
  <si>
    <t>Sacramento Food Bank and Family Services</t>
  </si>
  <si>
    <t>3333 Third Avenue</t>
  </si>
  <si>
    <t>Sacramento</t>
  </si>
  <si>
    <t>0UB</t>
  </si>
  <si>
    <t>Salvation Army - 1010 Currie Ave, Minneapolis, MN: 0UB</t>
  </si>
  <si>
    <t>Salvation Army</t>
  </si>
  <si>
    <t>1010 Currie Ave</t>
  </si>
  <si>
    <t>0KE</t>
  </si>
  <si>
    <t>San Antonio Food Bank, Inc. - 5200 Enrique M. Barrera Pkwy, San Antonio, TX: 0KE</t>
  </si>
  <si>
    <t>San Antonio Food Bank, Inc.</t>
  </si>
  <si>
    <t>5200 Enrique M. Barrera Pkwy</t>
  </si>
  <si>
    <t>0LL</t>
  </si>
  <si>
    <t>Sandy Creek School District - 124 Salisbury St, Sandy Creek, NY: 0LL</t>
  </si>
  <si>
    <t>Sandy Creek School District</t>
  </si>
  <si>
    <t>124 Salisbury St</t>
  </si>
  <si>
    <t>Sandy Creek</t>
  </si>
  <si>
    <t>0P8</t>
  </si>
  <si>
    <t>Second Harvest Brooklyn Park - 7101 Winnetka Ave N, Brooklyn Park, MN: 0P8</t>
  </si>
  <si>
    <t>Second Harvest Brooklyn Park</t>
  </si>
  <si>
    <t>7101 Winnetka Ave N</t>
  </si>
  <si>
    <t>Brooklyn Park</t>
  </si>
  <si>
    <t>0OM</t>
  </si>
  <si>
    <t>Second Harvest Food Bank Camden - 69 Benton Industrial Rd, Camden, TN: 0OM</t>
  </si>
  <si>
    <t>Second Harvest Food Bank Camden</t>
  </si>
  <si>
    <t>69 Benton Industrial Rd</t>
  </si>
  <si>
    <t>Camden</t>
  </si>
  <si>
    <t>0KF</t>
  </si>
  <si>
    <t>Second Harvest Food Bank Champaign-Clark - 31 N Sycamore St, Springfield, OH: 0KF</t>
  </si>
  <si>
    <t>Second Harvest Food Bank Champaign-Clark</t>
  </si>
  <si>
    <t>31 N Sycamore St</t>
  </si>
  <si>
    <t>0O5</t>
  </si>
  <si>
    <t>Second Harvest Food Bank New Orleans - 700 Edwards Ave, New Orleans, LA: 0O5</t>
  </si>
  <si>
    <t>Second Harvest Food Bank New Orleans</t>
  </si>
  <si>
    <t>700 Edwards Ave</t>
  </si>
  <si>
    <t>New Orleans</t>
  </si>
  <si>
    <t>0TZ</t>
  </si>
  <si>
    <t>Second Harvest Food Bank of Central Florida - 411 Mercy Dr., Orlando, FL: 0TZ</t>
  </si>
  <si>
    <t>Second Harvest Food Bank of Central Florida</t>
  </si>
  <si>
    <t>411 Mercy Dr.</t>
  </si>
  <si>
    <t>0OO</t>
  </si>
  <si>
    <t>Second Harvest Food Bank of East Central Indiana - 6621 N Old State Road 3, Muncie, IN: 0OO</t>
  </si>
  <si>
    <t>Second Harvest Food Bank of East Central Indiana</t>
  </si>
  <si>
    <t>6621 N Old State Road 3</t>
  </si>
  <si>
    <t>Muncie</t>
  </si>
  <si>
    <t>0SR</t>
  </si>
  <si>
    <t>Second Harvest Food Bank of East TN - 136 Harvest Lane, Maryville, TN: 0SR</t>
  </si>
  <si>
    <t>Second Harvest Food Bank of East TN</t>
  </si>
  <si>
    <t>136 Harvest Lane</t>
  </si>
  <si>
    <t>Maryville</t>
  </si>
  <si>
    <t>Donating Distributor has been added for DDP</t>
  </si>
  <si>
    <t>0LM</t>
  </si>
  <si>
    <t>Second Harvest Food Bank of Middle Tennessee - 331 Great Circle Rd, Nashville, TN: 0LM</t>
  </si>
  <si>
    <t>Second Harvest Food Bank of Middle Tennessee</t>
  </si>
  <si>
    <t>331 Great Circle Rd</t>
  </si>
  <si>
    <t>0Q2</t>
  </si>
  <si>
    <t>Second Harvest Food Bank of North Central Ohio - 5519 Baumhart Rd, Lorain, OH: 0Q2</t>
  </si>
  <si>
    <t>Second Harvest Food Bank of North Central Ohio</t>
  </si>
  <si>
    <t>5519 Baumhart Rd</t>
  </si>
  <si>
    <t>Lorain</t>
  </si>
  <si>
    <t>0O6</t>
  </si>
  <si>
    <t>Second Harvest Food Bank of Northwest NC - 3655 Reed Street, Winston-Salem, NC: 0O6</t>
  </si>
  <si>
    <t>Second Harvest Food Bank of Northwest NC</t>
  </si>
  <si>
    <t>3655 Reed Street</t>
  </si>
  <si>
    <t>Winston-Salem</t>
  </si>
  <si>
    <t>0QX</t>
  </si>
  <si>
    <t>Second Harvest Food Bank of Orange County - 8014 Marine Way, Irvine, CA: 0QX</t>
  </si>
  <si>
    <t>Second Harvest Food Bank of Orange County</t>
  </si>
  <si>
    <t>8014 Marine Way</t>
  </si>
  <si>
    <t>Irvine</t>
  </si>
  <si>
    <t>059</t>
  </si>
  <si>
    <t>0UH</t>
  </si>
  <si>
    <t>Second Harvest Food Bank of Southern WI - 2802 Dairy Drive, Madison, WI: 0UH</t>
  </si>
  <si>
    <t>Second Harvest Food Bank of Southern WI</t>
  </si>
  <si>
    <t>2802 Dairy Drive</t>
  </si>
  <si>
    <t>Madison</t>
  </si>
  <si>
    <t>0KG</t>
  </si>
  <si>
    <t>Second Harvest Food Bank of The Mahoning Valley - 2805 Salt Springs Rd, Youngstown, OH: 0KG</t>
  </si>
  <si>
    <t>Second Harvest Food Bank of The Mahoning Valley</t>
  </si>
  <si>
    <t>2805 Salt Springs Rd</t>
  </si>
  <si>
    <t>Youngstown</t>
  </si>
  <si>
    <t>99</t>
  </si>
  <si>
    <t>0TQ</t>
  </si>
  <si>
    <t>Second Harvest Food Bank Santa Cruz - 800 Ohlone Parkway, Watsonville, CA: 0TQ</t>
  </si>
  <si>
    <t>Second Harvest Food Bank Santa Cruz</t>
  </si>
  <si>
    <t>800 Ohlone Parkway</t>
  </si>
  <si>
    <t>Watsonville</t>
  </si>
  <si>
    <t>87</t>
  </si>
  <si>
    <t>0TO</t>
  </si>
  <si>
    <t>Second Harvest Food Bank Silicon Valley - 750 Curtner Avenue, San Jose, CA: 0TO</t>
  </si>
  <si>
    <t>Second Harvest Food Bank Silicon Valley</t>
  </si>
  <si>
    <t>750 Curtner Avenue</t>
  </si>
  <si>
    <t>San Jose</t>
  </si>
  <si>
    <t>0Q4</t>
  </si>
  <si>
    <t>Second Harvest Food Bank Springfield - 20 N Murray St, Springfield, OH: 0Q4</t>
  </si>
  <si>
    <t>Second Harvest Food Bank Springfield</t>
  </si>
  <si>
    <t>20 N Murray St</t>
  </si>
  <si>
    <t>0NH</t>
  </si>
  <si>
    <t>Second Harvest Food Bank-Charlotte - 500-B Spratt St, Charlotte, NC: 0NH</t>
  </si>
  <si>
    <t>Second Harvest Food Bank-Charlotte</t>
  </si>
  <si>
    <t>500-B Spratt St</t>
  </si>
  <si>
    <t>0R3</t>
  </si>
  <si>
    <t>Second Harvest Inland Northwest - 1234 E Front Ave, Spokane, WA: 0R3</t>
  </si>
  <si>
    <t>Second Harvest Inland Northwest</t>
  </si>
  <si>
    <t>1234 E Front Ave</t>
  </si>
  <si>
    <t>0P9</t>
  </si>
  <si>
    <t>Second Harvest Maplewood - 1140 Gervais Ave, Maplewood, MN: 0P9</t>
  </si>
  <si>
    <t>Second Harvest Maplewood</t>
  </si>
  <si>
    <t>1140 Gervais Ave</t>
  </si>
  <si>
    <t>Maplewood</t>
  </si>
  <si>
    <t>0TN</t>
  </si>
  <si>
    <t>Second Harvest of the Greater Valley - 1220 Vanderbilt Circle, Manteca, CA: 0TN</t>
  </si>
  <si>
    <t>Second Harvest of the Greater Valley</t>
  </si>
  <si>
    <t>1220 Vanderbilt Circle</t>
  </si>
  <si>
    <t>Manteca</t>
  </si>
  <si>
    <t>0TW</t>
  </si>
  <si>
    <t>SF-Marin Food Bank - 900 Pennsylvania Avenue, San Francisco, CA: 0TW</t>
  </si>
  <si>
    <t>SF-Marin Food Bank</t>
  </si>
  <si>
    <t>900 Pennsylvania Avenue</t>
  </si>
  <si>
    <t>San Francisco</t>
  </si>
  <si>
    <t>0LN</t>
  </si>
  <si>
    <t>Share Food Program, Inc. - 2901 W. Hunting Park Avenue, Philadelphia, PA: 0LN</t>
  </si>
  <si>
    <t>Share Food Program, Inc.</t>
  </si>
  <si>
    <t>2901 W. Hunting Park Avenue</t>
  </si>
  <si>
    <t>0KH</t>
  </si>
  <si>
    <t>Shared Harvest Food Bank, Inc. - 5901 Dixie Hwy, Fairfield, OH: 0KH</t>
  </si>
  <si>
    <t>Shared Harvest Food Bank, Inc.</t>
  </si>
  <si>
    <t>5901 Dixie Hwy</t>
  </si>
  <si>
    <t>Fairfield</t>
  </si>
  <si>
    <t>0M9</t>
  </si>
  <si>
    <t>Siena Francis House - 1702 Nicholas St, Omaha, NE: 0M9</t>
  </si>
  <si>
    <t>Siena Francis House</t>
  </si>
  <si>
    <t>1702 Nicholas St</t>
  </si>
  <si>
    <t>0O8</t>
  </si>
  <si>
    <t>Sioux City Gospel Mission - 500 Bluff St, Sioux City, IA: 0O8</t>
  </si>
  <si>
    <t>Sioux City Gospel Mission</t>
  </si>
  <si>
    <t>500 Bluff St</t>
  </si>
  <si>
    <t>0O9</t>
  </si>
  <si>
    <t>Siouxland Soup Kitchen - 717 West 7th St, Sioux City, IA: 0O9</t>
  </si>
  <si>
    <t>Siouxland Soup Kitchen</t>
  </si>
  <si>
    <t>717 West 7th St</t>
  </si>
  <si>
    <t>0TR</t>
  </si>
  <si>
    <t>SLO Food Bank - 1180 Kendall Road, San Luis Obispo, CA: 0TR</t>
  </si>
  <si>
    <t>SLO Food Bank</t>
  </si>
  <si>
    <t>1180 Kendall Road</t>
  </si>
  <si>
    <t>San Luis Obispo</t>
  </si>
  <si>
    <t>0WC</t>
  </si>
  <si>
    <t>South Michigan Food Bank - 5451 Wayne Road, Battle Creek, MI: 0WC</t>
  </si>
  <si>
    <t>South Michigan Food Bank</t>
  </si>
  <si>
    <t>5451 Wayne Road</t>
  </si>
  <si>
    <t>Battle Creek</t>
  </si>
  <si>
    <t>0LO</t>
  </si>
  <si>
    <t>South Plains Food Bank - 5605 M.L.K. Jr Blvd, Lubbock, TX: 0LO</t>
  </si>
  <si>
    <t>South Plains Food Bank</t>
  </si>
  <si>
    <t>5605 M.L.K. Jr Blvd</t>
  </si>
  <si>
    <t>0Q1</t>
  </si>
  <si>
    <t>Southeast Ohio Foodbank &amp; Kitchen - 1005 CIC Dr, Logan, OH: 0Q1</t>
  </si>
  <si>
    <t>Southeast Ohio Foodbank &amp; Kitchen</t>
  </si>
  <si>
    <t>1005 CIC Dr</t>
  </si>
  <si>
    <t>0NI</t>
  </si>
  <si>
    <t>Southeastern Food Bank of Virginia - 800 Tidewater Dr, Norfolk, VA: 0NI</t>
  </si>
  <si>
    <t>Southeastern Food Bank of Virginia</t>
  </si>
  <si>
    <t>800 Tidewater Dr</t>
  </si>
  <si>
    <t>Norfolk</t>
  </si>
  <si>
    <t>710</t>
  </si>
  <si>
    <t>0OB</t>
  </si>
  <si>
    <t>St Louis Area Food Banks - 70 Corporate Woods Drive, Bridgeton, MO: 0OB</t>
  </si>
  <si>
    <t>St Louis Area Food Banks</t>
  </si>
  <si>
    <t>70 Corporate Woods Drive</t>
  </si>
  <si>
    <t>0MU</t>
  </si>
  <si>
    <t>St Mary's Food Bank Alliances - 2831 N 31st Ave, Phoenix, AZ: 0MU</t>
  </si>
  <si>
    <t>St Mary's Food Bank Alliances</t>
  </si>
  <si>
    <t>2831 N 31st Ave</t>
  </si>
  <si>
    <t>0OC</t>
  </si>
  <si>
    <t>St Paul Evangelistic Association - 634 Stryker Ave, St. Paul, MN: 0OC</t>
  </si>
  <si>
    <t>St Paul Evangelistic Association</t>
  </si>
  <si>
    <t>634 Stryker Ave</t>
  </si>
  <si>
    <t>0MT</t>
  </si>
  <si>
    <t>St Vincent De Paul - 420 W. Watkins Rd., Phoenix, AZ: 0MT</t>
  </si>
  <si>
    <t>St Vincent De Paul</t>
  </si>
  <si>
    <t>420 W. Watkins Rd.</t>
  </si>
  <si>
    <t>0SM</t>
  </si>
  <si>
    <t>St. Joseph Food Program - 1465 Opportunity Way, Menasha, WI: 0SM</t>
  </si>
  <si>
    <t>St. Joseph Food Program</t>
  </si>
  <si>
    <t>1465 Opportunity Way</t>
  </si>
  <si>
    <t>Menasha</t>
  </si>
  <si>
    <t>139</t>
  </si>
  <si>
    <t>0PM</t>
  </si>
  <si>
    <t>Table to Table - Pepperwood Plaza, 1049 US-6 E, Iowa City, IA: 0PM</t>
  </si>
  <si>
    <t>Table to Table</t>
  </si>
  <si>
    <t>Pepperwood Plaza, 1049 US-6 E</t>
  </si>
  <si>
    <t>Iowa City</t>
  </si>
  <si>
    <t>0OK</t>
  </si>
  <si>
    <t>Terre Haute Catholic Charities - 430 N 14th 1/2 St, Terre Haute, IN: 0OK</t>
  </si>
  <si>
    <t>Terre Haute Catholic Charities</t>
  </si>
  <si>
    <t>430 N 14th 1/2 St</t>
  </si>
  <si>
    <t>Terre Haute</t>
  </si>
  <si>
    <t>0LP</t>
  </si>
  <si>
    <t>Texas Boys Ranch - 4810 N County Rd 2800, Lubbock, TX: 0LP</t>
  </si>
  <si>
    <t>Texas Boys Ranch</t>
  </si>
  <si>
    <t>4810 N County Rd 2800</t>
  </si>
  <si>
    <t>0ON</t>
  </si>
  <si>
    <t>The Food Bank for Central &amp; Northeast Missouri - 2101 Vandiver Drive, Columbia, MO: 0ON</t>
  </si>
  <si>
    <t>The Food Bank for Central &amp; Northeast Missouri</t>
  </si>
  <si>
    <t>2101 Vandiver Drive</t>
  </si>
  <si>
    <t>0Q0</t>
  </si>
  <si>
    <t>The Foodbank Inc. - 56 Armor Pl, Dayton, OH: 0Q0</t>
  </si>
  <si>
    <t>The Foodbank Inc.</t>
  </si>
  <si>
    <t>56 Armor Pl</t>
  </si>
  <si>
    <t>Dayton</t>
  </si>
  <si>
    <t>0LR</t>
  </si>
  <si>
    <t>The Hope Center of Nescopeck - 650 Harter Ave, Nescopeck, PA: 0LR</t>
  </si>
  <si>
    <t>The Hope Center of Nescopeck</t>
  </si>
  <si>
    <t>650 Harter Ave</t>
  </si>
  <si>
    <t>Nescopeck</t>
  </si>
  <si>
    <t>0U4</t>
  </si>
  <si>
    <t>The Humanity Alliance - 7600 Victoria Dr, Victoria, MN: 0U4</t>
  </si>
  <si>
    <t>The Humanity Alliance</t>
  </si>
  <si>
    <t>7600 Victoria Dr</t>
  </si>
  <si>
    <t>Victoria</t>
  </si>
  <si>
    <t>0TS</t>
  </si>
  <si>
    <t>The Resource Connection Food Bank - 206 George Reed Drive, San Andreas, CA: 0TS</t>
  </si>
  <si>
    <t>The Resource Connection Food Bank</t>
  </si>
  <si>
    <t>206 George Reed Drive</t>
  </si>
  <si>
    <t>San Andreas</t>
  </si>
  <si>
    <t>0MJ</t>
  </si>
  <si>
    <t>The River Fund New York, Inc. - 8911 Lefferts Blvd., Richmond Hill, NY: 0MJ</t>
  </si>
  <si>
    <t>The River Fund New York, Inc.</t>
  </si>
  <si>
    <t>8911 Lefferts Blvd.</t>
  </si>
  <si>
    <t>0MV</t>
  </si>
  <si>
    <t>The Salvation Army Southwest Division - 2707 E Van Buren St, Phoenix, AZ: 0MV</t>
  </si>
  <si>
    <t>The Salvation Army Southwest Division</t>
  </si>
  <si>
    <t>2707 E Van Buren St</t>
  </si>
  <si>
    <t>0LS</t>
  </si>
  <si>
    <t>The Store (Heaven South, Inc.) - 2005 12th Ave S, Nashville, TN: 0LS</t>
  </si>
  <si>
    <t>The Store (Heaven South, Inc.)</t>
  </si>
  <si>
    <t>2005 12th Ave S</t>
  </si>
  <si>
    <t>0MM</t>
  </si>
  <si>
    <t>Thompson Ecumenical Empowerment Group, Inc. - 15 Thatcher Rd, North Grosvenor Dale, CT: 0MM</t>
  </si>
  <si>
    <t>Thompson Ecumenical Empowerment Group, Inc.</t>
  </si>
  <si>
    <t>15 Thatcher Rd</t>
  </si>
  <si>
    <t>North Grosvenor Dale</t>
  </si>
  <si>
    <t>0LT</t>
  </si>
  <si>
    <t>Tiempos de Restauracion - 3611 N Zaragoza Rd, El Paso, TX: 0LT</t>
  </si>
  <si>
    <t>Tiempos de Restauracion</t>
  </si>
  <si>
    <t>3611 N Zaragoza Rd</t>
  </si>
  <si>
    <t>0Q7</t>
  </si>
  <si>
    <t>Toledo Northwestern Ohio Food Bank - 24 E Woodruff Ave, Toledo, OH: 0Q7</t>
  </si>
  <si>
    <t>Toledo Northwestern Ohio Food Bank</t>
  </si>
  <si>
    <t>24 E Woodruff Ave</t>
  </si>
  <si>
    <t>Toledo</t>
  </si>
  <si>
    <t>0Q3</t>
  </si>
  <si>
    <t>Toledo Seagate Foodbank - 526 N High St, Toledo, OH: 0Q3</t>
  </si>
  <si>
    <t>Toledo Seagate Foodbank</t>
  </si>
  <si>
    <t>526 N High St</t>
  </si>
  <si>
    <t>0KJ</t>
  </si>
  <si>
    <t>Treasure Coast Food Bank, Inc. - 401 Angle Rd, Fort Pierce, FL: 0KJ</t>
  </si>
  <si>
    <t>Treasure Coast Food Bank, Inc.</t>
  </si>
  <si>
    <t>401 Angle Rd</t>
  </si>
  <si>
    <t>Fort Pierce</t>
  </si>
  <si>
    <t>0U1</t>
  </si>
  <si>
    <t>UF Health Jacksonville - 655 West 8th Street, Jacksonville, FL: 0U1</t>
  </si>
  <si>
    <t>UF Health Jacksonville</t>
  </si>
  <si>
    <t>655 West 8th Street</t>
  </si>
  <si>
    <t>0TX</t>
  </si>
  <si>
    <t>United Against Poverty - 2050 40th Ave. Ste 9, Vero Beach, FL: 0TX</t>
  </si>
  <si>
    <t>United Against Poverty</t>
  </si>
  <si>
    <t>2050 40th Ave. Ste 9</t>
  </si>
  <si>
    <t>Vero Beach</t>
  </si>
  <si>
    <t>0LU</t>
  </si>
  <si>
    <t>Upton School District/Gilbertsville - 693 State Highway 51, Gilbertsville, NY: 0LU</t>
  </si>
  <si>
    <t>Upton School District/Gilbertsville</t>
  </si>
  <si>
    <t>693 State Highway 51</t>
  </si>
  <si>
    <t>Gilbertsville</t>
  </si>
  <si>
    <t>0KK</t>
  </si>
  <si>
    <t>Urban Ministry, Inc. - 1229 Cotton Ave SW, Birmingham, AL: 0KK</t>
  </si>
  <si>
    <t>Urban Ministry, Inc.</t>
  </si>
  <si>
    <t>1229 Cotton Ave SW</t>
  </si>
  <si>
    <t>0UG</t>
  </si>
  <si>
    <t>Urban Ventures - 2924 4th Ave S, Minneapolis, MN: 0UG</t>
  </si>
  <si>
    <t>Urban Ventures</t>
  </si>
  <si>
    <t>2924 4th Ave S</t>
  </si>
  <si>
    <t>0R4</t>
  </si>
  <si>
    <t>Utah Food Bank - 3150 S 900 W, Salt Lake City, UT: 0R4</t>
  </si>
  <si>
    <t>Utah Food Bank</t>
  </si>
  <si>
    <t>3150 S 900 W</t>
  </si>
  <si>
    <t>Salt Lake City</t>
  </si>
  <si>
    <t>0WI</t>
  </si>
  <si>
    <t>Vermont Food Bank - 33 Parker Road, Barre, VT: 0WI</t>
  </si>
  <si>
    <t>Vermont Food Bank</t>
  </si>
  <si>
    <t>33 Parker Road</t>
  </si>
  <si>
    <t>Barre</t>
  </si>
  <si>
    <t>0N0</t>
  </si>
  <si>
    <t>Vineyard Community Charities - 6250 W Peoria Ave, Glendale, AZ: 0N0</t>
  </si>
  <si>
    <t>Vineyard Community Charities</t>
  </si>
  <si>
    <t>6250 W Peoria Ave</t>
  </si>
  <si>
    <t>Glendale</t>
  </si>
  <si>
    <t>0NJ</t>
  </si>
  <si>
    <t>Virginia Peninsula Food Bank - 2401 Aluminum Avenue, Hampton, VA: 0NJ</t>
  </si>
  <si>
    <t>Virginia Peninsula Food Bank</t>
  </si>
  <si>
    <t>2401 Aluminum Avenue</t>
  </si>
  <si>
    <t>Hampton</t>
  </si>
  <si>
    <t>650</t>
  </si>
  <si>
    <t>0LV</t>
  </si>
  <si>
    <t>VT Dairy Producers Alliance - 1546 Richford Rd, Richford, VT: 0LV</t>
  </si>
  <si>
    <t>VT Dairy Producers Alliance</t>
  </si>
  <si>
    <t>1546 Richford Rd</t>
  </si>
  <si>
    <t>Richford</t>
  </si>
  <si>
    <t>0P0</t>
  </si>
  <si>
    <t>WAFER, Inc. - 403 Causeway Blvd, La Crosse, WI: 0P0</t>
  </si>
  <si>
    <t>WAFER, Inc.</t>
  </si>
  <si>
    <t>403 Causeway Blvd</t>
  </si>
  <si>
    <t>La Crosse</t>
  </si>
  <si>
    <t>0OD</t>
  </si>
  <si>
    <t>Washington County Harvest - 301 Wooster St, Marietta, OH: 0OD</t>
  </si>
  <si>
    <t>Washington County Harvest</t>
  </si>
  <si>
    <t>301 Wooster St</t>
  </si>
  <si>
    <t>0LW</t>
  </si>
  <si>
    <t>We Don t Waste - 5971 Broadway, Denver, CO: 0LW</t>
  </si>
  <si>
    <t>We Don t Waste</t>
  </si>
  <si>
    <t>5971 Broadway</t>
  </si>
  <si>
    <t>Denver</t>
  </si>
  <si>
    <t>0LX</t>
  </si>
  <si>
    <t>Weinberg Northeast Regional Food Bank - 185 Research Drive, Jenkins Township, PA: 0LX</t>
  </si>
  <si>
    <t>Weinberg Northeast Regional Food Bank</t>
  </si>
  <si>
    <t>185 Research Drive</t>
  </si>
  <si>
    <t>Jenkins Township</t>
  </si>
  <si>
    <t>0MS</t>
  </si>
  <si>
    <t>Weld County Food Bank - 1108 H St., Greeley, CO: 0MS</t>
  </si>
  <si>
    <t>Weld County Food Bank</t>
  </si>
  <si>
    <t>1108 H St.</t>
  </si>
  <si>
    <t>Greeley</t>
  </si>
  <si>
    <t>0OE</t>
  </si>
  <si>
    <t>West End Ministries - 903 W English Rd, High Point, NC: 0OE</t>
  </si>
  <si>
    <t>West End Ministries</t>
  </si>
  <si>
    <t>903 W English Rd</t>
  </si>
  <si>
    <t>High Point</t>
  </si>
  <si>
    <t>0KL</t>
  </si>
  <si>
    <t>West Ohio Food Bank - 1380 E Kibby St, Lima, OH: 0KL</t>
  </si>
  <si>
    <t>West Ohio Food Bank</t>
  </si>
  <si>
    <t>1380 E Kibby St</t>
  </si>
  <si>
    <t>Lima</t>
  </si>
  <si>
    <t>0TT</t>
  </si>
  <si>
    <t>Westside Food Bank - 1710 22nd Street, Santa Monica, CA: 0TT</t>
  </si>
  <si>
    <t>Westside Food Bank</t>
  </si>
  <si>
    <t>1710 22nd Street</t>
  </si>
  <si>
    <t>Santa Monica</t>
  </si>
  <si>
    <t>0M3</t>
  </si>
  <si>
    <t>White River Baptist Churce through the House of Plenty - 18830 Highway 16, St Paul, AR: 0M3</t>
  </si>
  <si>
    <t>White River Baptist Churce through the House of Plenty</t>
  </si>
  <si>
    <t>18830 Highway 16</t>
  </si>
  <si>
    <t>926</t>
  </si>
  <si>
    <t>0KM</t>
  </si>
  <si>
    <t>Wiregrass Area Food Bank, Inc. - 382 Twitchell Rd, Dothan, AL: 0KM</t>
  </si>
  <si>
    <t>Wiregrass Area Food Bank, Inc.</t>
  </si>
  <si>
    <t>382 Twitchell Rd</t>
  </si>
  <si>
    <t>0PF</t>
  </si>
  <si>
    <t>YMCA of Centre County - 125 W High St, Bellefonte, PA: 0PF</t>
  </si>
  <si>
    <t>YMCA of Centre County</t>
  </si>
  <si>
    <t>125 W High St</t>
  </si>
  <si>
    <t>Bellefonte</t>
  </si>
  <si>
    <t>0TU</t>
  </si>
  <si>
    <t>Yolo Food Bank - 233 Harter Ave, Woodland, CA: 0TU</t>
  </si>
  <si>
    <t>Yolo Food Bank</t>
  </si>
  <si>
    <t>233 Harter Ave</t>
  </si>
  <si>
    <t>Woodland</t>
  </si>
  <si>
    <t>0N6</t>
  </si>
  <si>
    <t>Youngstown Community Food Center Inc and Gleaners Food Bank - 94 Pyatt Street, Youngstown, OH: 0N6</t>
  </si>
  <si>
    <t>Youngstown Community Food Center Inc and Gleaners Food Bank</t>
  </si>
  <si>
    <t>94 Pyatt Street</t>
  </si>
  <si>
    <t>0TV</t>
  </si>
  <si>
    <t>Yuba-Sutter Food Bank - 760 Stafford Way, Yuba City, CA: 0TV</t>
  </si>
  <si>
    <t>Yuba-Sutter Food Bank</t>
  </si>
  <si>
    <t>760 Stafford Way</t>
  </si>
  <si>
    <t>Yuba City</t>
  </si>
  <si>
    <t>20230601</t>
  </si>
  <si>
    <t>202305</t>
  </si>
  <si>
    <t>202304</t>
  </si>
  <si>
    <t>Agri-Mark, Inc. DBA Cabot Creamery Coop - 193 Home Farm Way, Waitsfield, VT: 0WO</t>
  </si>
  <si>
    <t>Agri-Mark, Inc. DBA Cabot Creamery Coop</t>
  </si>
  <si>
    <t>193 Home Farm Way</t>
  </si>
  <si>
    <t>Waitsfield</t>
  </si>
  <si>
    <t>Agri-Mark, Inc DBA Cabot Creamery Coop Admin location</t>
  </si>
  <si>
    <t>04V</t>
  </si>
  <si>
    <t>Foremost Farms - 6501 Fitzner Rd, Greenville, MI: 04V</t>
  </si>
  <si>
    <t>FORGRE</t>
  </si>
  <si>
    <t>Foremost Farms</t>
  </si>
  <si>
    <t>6501 Fitzner Rd</t>
  </si>
  <si>
    <t>Greenville</t>
  </si>
  <si>
    <t>152</t>
  </si>
  <si>
    <t>Duplicate record.  Use UPL 04Q</t>
  </si>
  <si>
    <t>P2DDP5#2&amp;91$</t>
  </si>
  <si>
    <t>0XG</t>
  </si>
  <si>
    <t>Foremost Farms - Appleton Distribution Center - 1840 W Spencer St, Appleton, WI: 0XG</t>
  </si>
  <si>
    <t>Foremost Farms - Appleton Distribution Center</t>
  </si>
  <si>
    <t>1840 W Spencer St</t>
  </si>
  <si>
    <t>5TX</t>
  </si>
  <si>
    <t>Foremost Farms USA, Cooperative - 100 N. Main St., Clayton, WI: 5TX</t>
  </si>
  <si>
    <t>1141</t>
  </si>
  <si>
    <t>Foremost Farms USA, Cooperative</t>
  </si>
  <si>
    <t>100 N. Main St.</t>
  </si>
  <si>
    <t>Clayton</t>
  </si>
  <si>
    <t>JMC</t>
  </si>
  <si>
    <t>Foremost Farms USA, Cooperative - 1511 E. 4th St., Marshfield, WI: JMC</t>
  </si>
  <si>
    <t>1511 E. 4th St.</t>
  </si>
  <si>
    <t>Marshfield</t>
  </si>
  <si>
    <t>UVW</t>
  </si>
  <si>
    <t>Foremost Farms USA, Cooperative - 1815 W. Spencer St., Appleton, WI: UVW</t>
  </si>
  <si>
    <t>505</t>
  </si>
  <si>
    <t>1815 W. Spencer St.</t>
  </si>
  <si>
    <t>6S7</t>
  </si>
  <si>
    <t>Foremost Farms USA, Cooperative - 427 E. Wisconsin St., SPARTA, WI: 6S7</t>
  </si>
  <si>
    <t>1308</t>
  </si>
  <si>
    <t>427 E. Wisconsin St.</t>
  </si>
  <si>
    <t>SPARTA</t>
  </si>
  <si>
    <t>5KV</t>
  </si>
  <si>
    <t>Foremost Farms USA, Cooperative - 501 S. Pine St., Reedsburg, WI: 5KV</t>
  </si>
  <si>
    <t>1783</t>
  </si>
  <si>
    <t>501 S. Pine St.</t>
  </si>
  <si>
    <t>Reedsburg</t>
  </si>
  <si>
    <t>3WD</t>
  </si>
  <si>
    <t>Foremost Farms USA, Cooperative - 684 S. Church St., Richland Center, WI: 3WD</t>
  </si>
  <si>
    <t>788</t>
  </si>
  <si>
    <t>684 S. Church St.</t>
  </si>
  <si>
    <t>Richland Center</t>
  </si>
  <si>
    <t>Foremost Farms USA, Cooperative - 8401 Greenway Blvd., Suite 600, Middleton, WI: 152</t>
  </si>
  <si>
    <t>8401 Greenway Blvd., Suite 600</t>
  </si>
  <si>
    <t>Middleton</t>
  </si>
  <si>
    <t>Coop HQ moved to Middleton, WI effective 10/3/22.</t>
  </si>
  <si>
    <t>PXE</t>
  </si>
  <si>
    <t>Foremost Farms USA, Cooperative - 8401 Greenway Blvd., Suite 600, Middleton, WI: PXE</t>
  </si>
  <si>
    <t>9C</t>
  </si>
  <si>
    <t>2540</t>
  </si>
  <si>
    <t>HQ moved to Middleton, WI effective 10/3/22.</t>
  </si>
  <si>
    <t>HAM</t>
  </si>
  <si>
    <t>Foremost Farms USA, Cooperative - 932 N Madison St., LANCASTER, WI: HAM</t>
  </si>
  <si>
    <t>32260</t>
  </si>
  <si>
    <t>932 N Madison St.</t>
  </si>
  <si>
    <t>0XF</t>
  </si>
  <si>
    <t>The Farm School - 488 Moore Hill Road, Athol, MA: 0XF</t>
  </si>
  <si>
    <t>FARMSC</t>
  </si>
  <si>
    <t>The Farm School</t>
  </si>
  <si>
    <t>488 Moore Hill Road</t>
  </si>
  <si>
    <t>Athol</t>
  </si>
  <si>
    <t>set up for dairy donation program</t>
  </si>
  <si>
    <t>PFDDPX#2&amp;90$</t>
  </si>
  <si>
    <t>0X3</t>
  </si>
  <si>
    <t>US Cold Storage of California - 2525 East North Avenue, Fresno, CA: 0X3</t>
  </si>
  <si>
    <t>US Cold Storage of California</t>
  </si>
  <si>
    <t>2525 East North Avenue</t>
  </si>
  <si>
    <t>Cold Storage added for DDP</t>
  </si>
  <si>
    <t>0XI</t>
  </si>
  <si>
    <t>Wisconsin Dairy Distributing - 504 Barnes St, Waupun, WI: 0XI</t>
  </si>
  <si>
    <t>Wisconsin Dairy Distributing</t>
  </si>
  <si>
    <t>504 Barnes St</t>
  </si>
  <si>
    <t>Waupun</t>
  </si>
  <si>
    <t>09</t>
  </si>
  <si>
    <t>0WZ</t>
  </si>
  <si>
    <t>Feeding Westchester - 200 Clearbrook Road, Elmsford, NY: 0WZ</t>
  </si>
  <si>
    <t>Feeding Westchester</t>
  </si>
  <si>
    <t>200 Clearbrook Road</t>
  </si>
  <si>
    <t>Elmsford</t>
  </si>
  <si>
    <t>0X2</t>
  </si>
  <si>
    <t>Foodbank of Central New York - 7066 Interstate Island Road, Syracuse, NY: 0X2</t>
  </si>
  <si>
    <t>Foodbank of Central New York</t>
  </si>
  <si>
    <t>7066 Interstate Island Road</t>
  </si>
  <si>
    <t>Syracuse</t>
  </si>
  <si>
    <t>067</t>
  </si>
  <si>
    <t>0XC</t>
  </si>
  <si>
    <t>Franklin County Community Meals Program - PO Box 172, Greenfield, MA: 0XC</t>
  </si>
  <si>
    <t>Franklin County Community Meals Program</t>
  </si>
  <si>
    <t>PO Box 172</t>
  </si>
  <si>
    <t>Greenfield</t>
  </si>
  <si>
    <t>0X0</t>
  </si>
  <si>
    <t>New Hampshire Food Bank - 700 E Industrial Park Dr., Manchester, NH: 0X0</t>
  </si>
  <si>
    <t>New Hampshire Food Bank</t>
  </si>
  <si>
    <t>700 E Industrial Park Dr.</t>
  </si>
  <si>
    <t>Manchester</t>
  </si>
  <si>
    <t>0XB</t>
  </si>
  <si>
    <t>Poverello House - 412 F Street, Fresno, CA: 0XB</t>
  </si>
  <si>
    <t>Poverello House</t>
  </si>
  <si>
    <t>412 F Street</t>
  </si>
  <si>
    <t>0XH</t>
  </si>
  <si>
    <t>The Salvation Army - Div HQ - 11315 W Waterton Plank Rd, Wauwatosa, WI: 0XH</t>
  </si>
  <si>
    <t>The Salvation Army - Div HQ</t>
  </si>
  <si>
    <t>11315 W Waterton Plank Rd</t>
  </si>
  <si>
    <t>Wauwatosa</t>
  </si>
  <si>
    <t>0X4</t>
  </si>
  <si>
    <t>Vermont Foodbank Regional Distribution Center - 22 Browne Ct. #108, Brattleboro, VT: 0X4</t>
  </si>
  <si>
    <t>Vermont Foodbank Regional Distribution Center</t>
  </si>
  <si>
    <t>22 Browne Ct. #108</t>
  </si>
  <si>
    <t>Brattleboro</t>
  </si>
  <si>
    <t>Location is a Donating Distributor added for DDP</t>
  </si>
  <si>
    <t>0X1</t>
  </si>
  <si>
    <t>VT Youth Conservation Corps - 1949 East Main Street, Richmond, VT: 0X1</t>
  </si>
  <si>
    <t>VT Youth Conservation Corps</t>
  </si>
  <si>
    <t>1949 East Main Street</t>
  </si>
  <si>
    <t>Richmond</t>
  </si>
  <si>
    <t>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</si>
</sst>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164" formatCode="&quot;$&quot;#,##0.00"/>
    <numFmt numFmtId="165" formatCode="&quot;$&quot;#,##0.0000"/>
    <numFmt numFmtId="166" formatCode="0.000000000"/>
    <numFmt numFmtId="167" formatCode="#,##0.0"/>
    <numFmt numFmtId="168" formatCode="000"/>
    <numFmt numFmtId="169" formatCode="00"/>
    <numFmt numFmtId="170" formatCode="#,##0.0000"/>
    <numFmt numFmtId="171" formatCode="0.0000"/>
    <numFmt numFmtId="172" formatCode="0.0"/>
    <numFmt numFmtId="173" formatCode="[&lt;=9999999]###\-####;\(###\)\ ###\-####"/>
    <numFmt numFmtId="174" formatCode="&quot;$&quot;#,##0.000"/>
  </numFmts>
  <fonts count="50"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8"/>
      <name val="Times New Roman"/>
      <family val="1"/>
    </font>
    <font>
      <sz val="11"/>
      <color theme="1"/>
      <name val="Calibri"/>
      <family val="2"/>
      <scheme val="minor"/>
    </font>
    <font>
      <sz val="9"/>
      <color theme="1" tint="0.499984740745262"/>
      <name val="Cambria"/>
      <family val="2"/>
      <scheme val="major"/>
    </font>
    <font>
      <sz val="11"/>
      <name val="Calibri"/>
      <family val="2"/>
    </font>
    <font>
      <b/>
      <sz val="11"/>
      <name val="Calibri"/>
      <family val="2"/>
    </font>
    <font>
      <sz val="11"/>
      <color indexed="8"/>
      <name val="Calibri"/>
      <family val="2"/>
    </font>
    <font>
      <sz val="10"/>
      <color indexed="8"/>
      <name val="Arial"/>
      <family val="2"/>
    </font>
    <font>
      <sz val="10"/>
      <color rgb="FF000000"/>
      <name val="Arial Narrow"/>
      <family val="2"/>
    </font>
    <font>
      <sz val="10"/>
      <color theme="0"/>
      <name val="Arial Narrow"/>
      <family val="2"/>
    </font>
    <font>
      <sz val="10"/>
      <color theme="0"/>
      <name val="Times New Roman"/>
      <family val="1"/>
    </font>
    <font>
      <sz val="10"/>
      <color rgb="FF000000"/>
      <name val="Times New Roman"/>
      <family val="1"/>
      <charset val="204"/>
    </font>
    <font>
      <b/>
      <sz val="10"/>
      <color theme="0"/>
      <name val="Arial Narrow"/>
      <family val="2"/>
    </font>
    <font>
      <b/>
      <sz val="10"/>
      <color rgb="FF000000"/>
      <name val="Arial Narrow"/>
      <family val="2"/>
    </font>
    <font>
      <b/>
      <sz val="11"/>
      <color theme="0"/>
      <name val="Calibri"/>
      <family val="2"/>
    </font>
    <font>
      <sz val="12"/>
      <color rgb="FF000000"/>
      <name val="Arial Narrow"/>
      <family val="2"/>
    </font>
    <font>
      <sz val="12"/>
      <color theme="0"/>
      <name val="Arial Narrow"/>
      <family val="2"/>
    </font>
    <font>
      <sz val="72"/>
      <color theme="1"/>
      <name val="Palace Script MT"/>
      <family val="4"/>
    </font>
    <font>
      <b/>
      <sz val="12"/>
      <color theme="0"/>
      <name val="Arial Narrow"/>
      <family val="2"/>
    </font>
    <font>
      <sz val="12"/>
      <color theme="1"/>
      <name val="Arial Narrow"/>
      <family val="2"/>
    </font>
    <font>
      <u/>
      <sz val="10"/>
      <color theme="10"/>
      <name val="Times New Roman"/>
      <family val="1"/>
    </font>
    <font>
      <b/>
      <u/>
      <sz val="14"/>
      <color theme="1"/>
      <name val="Arial Narrow"/>
      <family val="2"/>
    </font>
    <font>
      <sz val="11"/>
      <color theme="1"/>
      <name val="Arial Narrow"/>
      <family val="2"/>
    </font>
    <font>
      <sz val="11"/>
      <color theme="0"/>
      <name val="Arial Narrow"/>
      <family val="2"/>
    </font>
    <font>
      <b/>
      <sz val="11"/>
      <color theme="1"/>
      <name val="Arial Narrow"/>
      <family val="2"/>
    </font>
    <font>
      <b/>
      <u/>
      <sz val="11"/>
      <color rgb="FFFFFF00"/>
      <name val="Arial Narrow"/>
      <family val="2"/>
    </font>
    <font>
      <u/>
      <sz val="10"/>
      <color theme="10"/>
      <name val="Arial Narrow"/>
      <family val="2"/>
    </font>
    <font>
      <sz val="10"/>
      <color theme="1"/>
      <name val="Arial Narrow"/>
      <family val="2"/>
    </font>
    <font>
      <sz val="10"/>
      <color rgb="FFFF0000"/>
      <name val="Arial Narrow"/>
      <family val="2"/>
    </font>
    <font>
      <b/>
      <u/>
      <sz val="24"/>
      <color rgb="FF000000"/>
      <name val="Arial Narrow"/>
      <family val="2"/>
    </font>
    <font>
      <sz val="14"/>
      <color rgb="FF000000"/>
      <name val="Arial Narrow"/>
      <family val="2"/>
    </font>
    <font>
      <b/>
      <sz val="14"/>
      <color theme="0"/>
      <name val="Arial Narrow"/>
      <family val="2"/>
    </font>
    <font>
      <sz val="14"/>
      <color theme="1"/>
      <name val="Arial Narrow"/>
      <family val="2"/>
    </font>
    <font>
      <b/>
      <sz val="12"/>
      <color rgb="FFFF0000"/>
      <name val="Arial Narrow"/>
      <family val="2"/>
    </font>
    <font>
      <sz val="14"/>
      <color theme="0"/>
      <name val="Arial Narrow"/>
      <family val="2"/>
    </font>
    <font>
      <b/>
      <sz val="10"/>
      <color rgb="FFFF0000"/>
      <name val="Arial Narrow"/>
      <family val="2"/>
    </font>
    <font>
      <b/>
      <sz val="10"/>
      <color rgb="FF002060"/>
      <name val="Arial Narrow"/>
      <family val="2"/>
    </font>
    <font>
      <b/>
      <sz val="10"/>
      <color theme="0"/>
      <name val="Times New Roman"/>
      <family val="1"/>
    </font>
    <font>
      <b/>
      <sz val="11"/>
      <color theme="0"/>
      <name val="Arial Narrow"/>
      <family val="2"/>
    </font>
    <font>
      <b/>
      <u/>
      <sz val="11"/>
      <color theme="1"/>
      <name val="Arial Narrow"/>
      <family val="2"/>
    </font>
    <font>
      <b/>
      <u/>
      <sz val="12"/>
      <color rgb="FF000000"/>
      <name val="Times New Roman"/>
      <family val="1"/>
    </font>
    <font>
      <sz val="10"/>
      <color theme="1"/>
      <name val="Times New Roman"/>
      <family val="1"/>
    </font>
    <font>
      <sz val="10"/>
      <color theme="3"/>
      <name val="Arial Narrow"/>
      <family val="2"/>
    </font>
    <font>
      <b/>
      <u/>
      <sz val="12"/>
      <color rgb="FF7030A0"/>
      <name val="Times New Roman"/>
      <family val="1"/>
    </font>
    <font>
      <b/>
      <u/>
      <sz val="12"/>
      <color theme="0"/>
      <name val="Times New Roman"/>
      <family val="1"/>
    </font>
    <font>
      <b/>
      <u/>
      <sz val="12"/>
      <color rgb="FFFF0000"/>
      <name val="Times New Roman"/>
      <family val="1"/>
    </font>
  </fonts>
  <fills count="25">
    <fill>
      <patternFill patternType="none"/>
    </fill>
    <fill>
      <patternFill patternType="gray125"/>
    </fill>
    <fill>
      <patternFill patternType="solid">
        <fgColor theme="6" tint="0.79998168889431442"/>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FF0000"/>
        <bgColor theme="4"/>
      </patternFill>
    </fill>
    <fill>
      <patternFill patternType="solid">
        <fgColor theme="5" tint="0.39997558519241921"/>
        <bgColor theme="4" tint="0.79998168889431442"/>
      </patternFill>
    </fill>
    <fill>
      <patternFill patternType="solid">
        <fgColor theme="5" tint="0.39997558519241921"/>
        <bgColor indexed="64"/>
      </patternFill>
    </fill>
    <fill>
      <patternFill patternType="solid">
        <fgColor rgb="FF7030A0"/>
        <bgColor theme="4"/>
      </patternFill>
    </fill>
    <fill>
      <patternFill patternType="solid">
        <fgColor theme="7" tint="0.79998168889431442"/>
        <bgColor indexed="64"/>
      </patternFill>
    </fill>
    <fill>
      <patternFill patternType="solid">
        <fgColor theme="7" tint="0.79998168889431442"/>
        <bgColor theme="4" tint="0.79998168889431442"/>
      </patternFill>
    </fill>
    <fill>
      <patternFill patternType="solid">
        <fgColor theme="3"/>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66"/>
        <bgColor indexed="64"/>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rgb="FFFFFF00"/>
        <bgColor theme="6" tint="0.79998168889431442"/>
      </patternFill>
    </fill>
    <fill>
      <patternFill patternType="solid">
        <fgColor rgb="FFFFFF00"/>
        <bgColor theme="6" tint="0.59999389629810485"/>
      </patternFill>
    </fill>
  </fills>
  <borders count="2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medium">
        <color auto="1"/>
      </bottom>
      <diagonal/>
    </border>
    <border>
      <left/>
      <right/>
      <top style="medium">
        <color auto="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left>
      <right style="thin">
        <color theme="4"/>
      </right>
      <top style="medium">
        <color auto="1"/>
      </top>
      <bottom style="medium">
        <color auto="1"/>
      </bottom>
      <diagonal/>
    </border>
    <border>
      <left style="thin">
        <color theme="1"/>
      </left>
      <right/>
      <top style="thin">
        <color theme="1"/>
      </top>
      <bottom/>
      <diagonal/>
    </border>
    <border>
      <left style="thin">
        <color theme="1"/>
      </left>
      <right/>
      <top style="medium">
        <color auto="1"/>
      </top>
      <bottom style="medium">
        <color auto="1"/>
      </bottom>
      <diagonal/>
    </border>
    <border>
      <left style="thin">
        <color theme="1"/>
      </left>
      <right/>
      <top style="medium">
        <color auto="1"/>
      </top>
      <bottom/>
      <diagonal/>
    </border>
    <border>
      <left/>
      <right/>
      <top style="thin">
        <color theme="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6" fillId="0" borderId="0"/>
    <xf numFmtId="0" fontId="7" fillId="0" borderId="0">
      <alignment vertical="center"/>
    </xf>
    <xf numFmtId="0" fontId="8" fillId="0" borderId="0"/>
    <xf numFmtId="0" fontId="11" fillId="0" borderId="0"/>
    <xf numFmtId="0" fontId="4" fillId="0" borderId="0"/>
    <xf numFmtId="0" fontId="24" fillId="0" borderId="0" applyNumberFormat="0" applyFill="0" applyBorder="0" applyAlignment="0" applyProtection="0"/>
  </cellStyleXfs>
  <cellXfs count="265">
    <xf numFmtId="0" fontId="0" fillId="0" borderId="0" xfId="0" applyAlignment="1">
      <alignment horizontal="left" vertical="top"/>
    </xf>
    <xf numFmtId="0" fontId="4" fillId="0" borderId="0" xfId="0" applyFont="1" applyAlignment="1">
      <alignment horizontal="left" vertical="top"/>
    </xf>
    <xf numFmtId="0" fontId="8" fillId="0" borderId="0" xfId="6"/>
    <xf numFmtId="1" fontId="8" fillId="0" borderId="0" xfId="6" applyNumberFormat="1"/>
    <xf numFmtId="0" fontId="9" fillId="0" borderId="0" xfId="6" applyFont="1"/>
    <xf numFmtId="0" fontId="10" fillId="0" borderId="4" xfId="7" applyFont="1" applyBorder="1" applyAlignment="1">
      <alignment horizontal="left" wrapText="1"/>
    </xf>
    <xf numFmtId="14" fontId="10" fillId="0" borderId="4" xfId="7" applyNumberFormat="1" applyFont="1" applyBorder="1" applyAlignment="1">
      <alignment horizontal="left" wrapText="1"/>
    </xf>
    <xf numFmtId="0" fontId="11" fillId="0" borderId="4" xfId="7" applyBorder="1" applyAlignment="1">
      <alignment horizontal="left"/>
    </xf>
    <xf numFmtId="164" fontId="11" fillId="0" borderId="4" xfId="7" applyNumberFormat="1" applyBorder="1" applyAlignment="1">
      <alignment horizontal="left"/>
    </xf>
    <xf numFmtId="164" fontId="0" fillId="0" borderId="0" xfId="0" applyNumberFormat="1" applyAlignment="1">
      <alignment horizontal="left" vertical="top"/>
    </xf>
    <xf numFmtId="164" fontId="10" fillId="0" borderId="4" xfId="7" applyNumberFormat="1" applyFont="1" applyBorder="1" applyAlignment="1">
      <alignment horizontal="left" wrapText="1"/>
    </xf>
    <xf numFmtId="49" fontId="10" fillId="0" borderId="4" xfId="7" applyNumberFormat="1" applyFont="1" applyBorder="1" applyAlignment="1">
      <alignment wrapText="1"/>
    </xf>
    <xf numFmtId="0" fontId="0" fillId="0" borderId="0" xfId="0" applyAlignment="1">
      <alignment horizontal="center" vertical="top"/>
    </xf>
    <xf numFmtId="0" fontId="14" fillId="3" borderId="0" xfId="0" applyFont="1" applyFill="1" applyAlignment="1">
      <alignment horizontal="center" vertical="top"/>
    </xf>
    <xf numFmtId="0" fontId="9" fillId="0" borderId="0" xfId="6" applyFont="1" applyAlignment="1">
      <alignment horizontal="center"/>
    </xf>
    <xf numFmtId="0" fontId="8" fillId="0" borderId="0" xfId="6" applyAlignment="1">
      <alignment horizontal="center"/>
    </xf>
    <xf numFmtId="0" fontId="9" fillId="0" borderId="0" xfId="6" applyFont="1" applyAlignment="1">
      <alignment horizontal="left"/>
    </xf>
    <xf numFmtId="0" fontId="0" fillId="0" borderId="0" xfId="0" applyAlignment="1">
      <alignment horizontal="right" vertical="top"/>
    </xf>
    <xf numFmtId="0" fontId="15" fillId="0" borderId="0" xfId="0" applyFont="1" applyAlignment="1">
      <alignment horizontal="left" vertical="top"/>
    </xf>
    <xf numFmtId="168" fontId="9" fillId="0" borderId="0" xfId="6" applyNumberFormat="1" applyFont="1"/>
    <xf numFmtId="168" fontId="8" fillId="0" borderId="0" xfId="6" applyNumberFormat="1"/>
    <xf numFmtId="169" fontId="9" fillId="0" borderId="0" xfId="6" applyNumberFormat="1" applyFont="1"/>
    <xf numFmtId="169" fontId="8" fillId="0" borderId="0" xfId="6" applyNumberFormat="1"/>
    <xf numFmtId="164" fontId="0" fillId="0" borderId="0" xfId="0" applyNumberFormat="1" applyAlignment="1">
      <alignment horizontal="right" vertical="top"/>
    </xf>
    <xf numFmtId="49" fontId="10" fillId="0" borderId="4" xfId="7" applyNumberFormat="1" applyFont="1" applyBorder="1" applyAlignment="1">
      <alignment horizontal="left" wrapText="1"/>
    </xf>
    <xf numFmtId="49" fontId="0" fillId="0" borderId="0" xfId="0" applyNumberFormat="1" applyAlignment="1">
      <alignment horizontal="left" vertical="top"/>
    </xf>
    <xf numFmtId="165" fontId="0" fillId="0" borderId="0" xfId="0" applyNumberFormat="1" applyAlignment="1">
      <alignment horizontal="right" vertical="top"/>
    </xf>
    <xf numFmtId="49" fontId="15" fillId="0" borderId="0" xfId="0" applyNumberFormat="1" applyFont="1" applyAlignment="1">
      <alignment horizontal="left" vertical="top"/>
    </xf>
    <xf numFmtId="164" fontId="0" fillId="0" borderId="0" xfId="0" applyNumberFormat="1" applyAlignment="1">
      <alignment horizontal="center" vertical="top"/>
    </xf>
    <xf numFmtId="10" fontId="0" fillId="0" borderId="0" xfId="0" applyNumberFormat="1" applyAlignment="1">
      <alignment horizontal="right" vertical="top"/>
    </xf>
    <xf numFmtId="0" fontId="4" fillId="0" borderId="0" xfId="8" applyAlignment="1">
      <alignment horizontal="center" vertical="top"/>
    </xf>
    <xf numFmtId="0" fontId="15" fillId="0" borderId="0" xfId="8" applyFont="1" applyAlignment="1">
      <alignment horizontal="left" vertical="top"/>
    </xf>
    <xf numFmtId="4" fontId="4" fillId="0" borderId="0" xfId="8" applyNumberFormat="1" applyAlignment="1">
      <alignment horizontal="right" vertical="top"/>
    </xf>
    <xf numFmtId="10" fontId="4" fillId="0" borderId="0" xfId="8" applyNumberFormat="1" applyAlignment="1">
      <alignment horizontal="right" vertical="top"/>
    </xf>
    <xf numFmtId="171" fontId="0" fillId="0" borderId="0" xfId="0" applyNumberFormat="1" applyAlignment="1">
      <alignment horizontal="right" vertical="top"/>
    </xf>
    <xf numFmtId="166" fontId="0" fillId="0" borderId="0" xfId="0" applyNumberFormat="1" applyAlignment="1">
      <alignment horizontal="right" vertical="top"/>
    </xf>
    <xf numFmtId="0" fontId="18" fillId="3" borderId="0" xfId="6" applyFont="1" applyFill="1"/>
    <xf numFmtId="172" fontId="0" fillId="0" borderId="0" xfId="0" applyNumberFormat="1" applyAlignment="1">
      <alignment horizontal="right" vertical="top"/>
    </xf>
    <xf numFmtId="0" fontId="19" fillId="0" borderId="5" xfId="0" applyFont="1" applyBorder="1" applyAlignment="1">
      <alignment horizontal="right" vertical="center" wrapText="1"/>
    </xf>
    <xf numFmtId="0" fontId="19" fillId="0" borderId="6" xfId="0" applyFont="1" applyBorder="1" applyAlignment="1">
      <alignment horizontal="right" vertical="center" wrapText="1"/>
    </xf>
    <xf numFmtId="9" fontId="0" fillId="0" borderId="0" xfId="0" applyNumberFormat="1" applyAlignment="1">
      <alignment horizontal="right" vertical="top"/>
    </xf>
    <xf numFmtId="49" fontId="12" fillId="0" borderId="0" xfId="0" applyNumberFormat="1" applyFont="1" applyAlignment="1" applyProtection="1">
      <alignment horizontal="left" vertical="top"/>
      <protection hidden="1"/>
    </xf>
    <xf numFmtId="49" fontId="12" fillId="0" borderId="0" xfId="0" applyNumberFormat="1" applyFont="1" applyAlignment="1" applyProtection="1">
      <alignmen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horizontal="right" vertical="top"/>
      <protection hidden="1"/>
    </xf>
    <xf numFmtId="164" fontId="12" fillId="0" borderId="0" xfId="0" applyNumberFormat="1" applyFont="1" applyAlignment="1" applyProtection="1">
      <alignment horizontal="center" vertical="top"/>
      <protection hidden="1"/>
    </xf>
    <xf numFmtId="164" fontId="12" fillId="0" borderId="0" xfId="0" applyNumberFormat="1" applyFont="1" applyAlignment="1" applyProtection="1">
      <alignment horizontal="right" vertical="top"/>
      <protection hidden="1"/>
    </xf>
    <xf numFmtId="3" fontId="12" fillId="0" borderId="0" xfId="0" applyNumberFormat="1" applyFont="1" applyAlignment="1" applyProtection="1">
      <alignment horizontal="right" vertical="top"/>
      <protection hidden="1"/>
    </xf>
    <xf numFmtId="0" fontId="12" fillId="0" borderId="0" xfId="0" applyFont="1" applyAlignment="1" applyProtection="1">
      <alignment horizontal="center" vertical="top"/>
      <protection hidden="1"/>
    </xf>
    <xf numFmtId="49" fontId="10" fillId="0" borderId="4" xfId="0" applyNumberFormat="1" applyFont="1" applyBorder="1" applyAlignment="1">
      <alignment wrapText="1"/>
    </xf>
    <xf numFmtId="14" fontId="10" fillId="0" borderId="4" xfId="0" applyNumberFormat="1" applyFont="1" applyBorder="1" applyAlignment="1">
      <alignment horizontal="right" wrapText="1"/>
    </xf>
    <xf numFmtId="164" fontId="10" fillId="0" borderId="4" xfId="0" applyNumberFormat="1" applyFont="1" applyBorder="1" applyAlignment="1">
      <alignment horizontal="right" wrapText="1"/>
    </xf>
    <xf numFmtId="0" fontId="23" fillId="0" borderId="15" xfId="0" applyFont="1" applyBorder="1" applyAlignment="1">
      <alignment horizontal="right" vertical="center" wrapText="1"/>
    </xf>
    <xf numFmtId="0" fontId="23" fillId="0" borderId="17" xfId="0" applyFont="1" applyBorder="1" applyAlignment="1">
      <alignment horizontal="right" vertical="center" wrapText="1"/>
    </xf>
    <xf numFmtId="0" fontId="23" fillId="0" borderId="16" xfId="0" applyFont="1" applyBorder="1" applyAlignment="1">
      <alignment horizontal="right" vertical="center" wrapText="1"/>
    </xf>
    <xf numFmtId="49" fontId="12" fillId="0" borderId="0" xfId="0" applyNumberFormat="1" applyFont="1" applyAlignment="1" applyProtection="1">
      <alignment horizontal="left" vertical="center"/>
      <protection hidden="1"/>
    </xf>
    <xf numFmtId="49" fontId="12" fillId="0" borderId="0" xfId="0" applyNumberFormat="1" applyFont="1" applyAlignment="1" applyProtection="1">
      <alignment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left" vertical="center"/>
      <protection hidden="1"/>
    </xf>
    <xf numFmtId="14" fontId="12" fillId="0" borderId="0" xfId="0" applyNumberFormat="1" applyFont="1" applyAlignment="1" applyProtection="1">
      <alignment horizontal="right" vertical="center" wrapText="1"/>
      <protection locked="0"/>
    </xf>
    <xf numFmtId="49" fontId="12" fillId="0" borderId="0" xfId="0" applyNumberFormat="1" applyFont="1" applyAlignment="1" applyProtection="1">
      <alignment horizontal="left" vertical="center" wrapText="1"/>
      <protection locked="0"/>
    </xf>
    <xf numFmtId="3" fontId="12" fillId="0" borderId="0" xfId="0" applyNumberFormat="1" applyFont="1" applyAlignment="1" applyProtection="1">
      <alignment horizontal="right" vertical="center" wrapText="1"/>
      <protection locked="0"/>
    </xf>
    <xf numFmtId="1" fontId="12" fillId="0" borderId="0" xfId="0" applyNumberFormat="1" applyFont="1" applyAlignment="1" applyProtection="1">
      <alignment horizontal="right" vertical="center" wrapText="1"/>
      <protection locked="0"/>
    </xf>
    <xf numFmtId="2" fontId="12" fillId="0" borderId="0" xfId="0" applyNumberFormat="1" applyFont="1" applyAlignment="1" applyProtection="1">
      <alignment horizontal="right" vertical="center" wrapText="1"/>
      <protection locked="0"/>
    </xf>
    <xf numFmtId="10" fontId="12" fillId="0" borderId="0" xfId="0" applyNumberFormat="1" applyFont="1" applyAlignment="1" applyProtection="1">
      <alignment horizontal="right" vertical="center" wrapText="1"/>
      <protection locked="0"/>
    </xf>
    <xf numFmtId="2" fontId="13" fillId="3" borderId="0" xfId="0" applyNumberFormat="1" applyFont="1" applyFill="1" applyAlignment="1" applyProtection="1">
      <alignment horizontal="right" vertical="center"/>
      <protection hidden="1"/>
    </xf>
    <xf numFmtId="10" fontId="13" fillId="3" borderId="0" xfId="0" applyNumberFormat="1" applyFont="1" applyFill="1" applyAlignment="1" applyProtection="1">
      <alignment horizontal="right" vertical="center"/>
      <protection hidden="1"/>
    </xf>
    <xf numFmtId="2" fontId="13" fillId="3" borderId="0" xfId="0" applyNumberFormat="1" applyFont="1" applyFill="1" applyAlignment="1" applyProtection="1">
      <alignment horizontal="right" vertical="center" wrapText="1"/>
      <protection hidden="1"/>
    </xf>
    <xf numFmtId="10" fontId="13" fillId="3" borderId="0" xfId="0" applyNumberFormat="1" applyFont="1" applyFill="1" applyAlignment="1" applyProtection="1">
      <alignment horizontal="right" vertical="center" wrapText="1"/>
      <protection hidden="1"/>
    </xf>
    <xf numFmtId="4" fontId="13" fillId="3" borderId="0" xfId="0" applyNumberFormat="1" applyFont="1" applyFill="1" applyAlignment="1" applyProtection="1">
      <alignment horizontal="right" vertical="center"/>
      <protection hidden="1"/>
    </xf>
    <xf numFmtId="3" fontId="13" fillId="3" borderId="0" xfId="0" applyNumberFormat="1" applyFont="1" applyFill="1" applyAlignment="1" applyProtection="1">
      <alignment horizontal="right" vertical="center"/>
      <protection hidden="1"/>
    </xf>
    <xf numFmtId="164" fontId="13" fillId="3" borderId="0" xfId="0" applyNumberFormat="1" applyFont="1" applyFill="1" applyAlignment="1" applyProtection="1">
      <alignment horizontal="right" vertical="center" wrapText="1"/>
      <protection hidden="1"/>
    </xf>
    <xf numFmtId="165" fontId="13" fillId="3" borderId="0" xfId="0" applyNumberFormat="1" applyFont="1" applyFill="1" applyAlignment="1" applyProtection="1">
      <alignment horizontal="right" vertical="center" wrapText="1"/>
      <protection hidden="1"/>
    </xf>
    <xf numFmtId="174" fontId="13" fillId="3" borderId="0" xfId="0" applyNumberFormat="1" applyFont="1" applyFill="1" applyAlignment="1" applyProtection="1">
      <alignment horizontal="right" vertical="center" wrapText="1"/>
      <protection hidden="1"/>
    </xf>
    <xf numFmtId="1" fontId="13" fillId="3" borderId="0" xfId="0" applyNumberFormat="1" applyFont="1" applyFill="1" applyAlignment="1" applyProtection="1">
      <alignment horizontal="right" vertical="center" wrapText="1"/>
      <protection hidden="1"/>
    </xf>
    <xf numFmtId="14" fontId="13" fillId="3" borderId="0" xfId="0" applyNumberFormat="1" applyFont="1" applyFill="1" applyAlignment="1" applyProtection="1">
      <alignment horizontal="center" vertical="center" wrapText="1"/>
      <protection hidden="1"/>
    </xf>
    <xf numFmtId="0" fontId="13" fillId="3" borderId="0" xfId="0" applyFont="1" applyFill="1" applyAlignment="1" applyProtection="1">
      <alignment horizontal="center" vertical="center" wrapText="1"/>
      <protection hidden="1"/>
    </xf>
    <xf numFmtId="49" fontId="13" fillId="3" borderId="0" xfId="0" applyNumberFormat="1" applyFont="1" applyFill="1" applyAlignment="1" applyProtection="1">
      <alignment horizontal="center" vertical="center" wrapText="1"/>
      <protection hidden="1"/>
    </xf>
    <xf numFmtId="164" fontId="13" fillId="3" borderId="0" xfId="0" applyNumberFormat="1" applyFont="1" applyFill="1" applyAlignment="1" applyProtection="1">
      <alignment horizontal="center" vertical="center"/>
      <protection hidden="1"/>
    </xf>
    <xf numFmtId="166" fontId="13" fillId="3" borderId="0" xfId="0" applyNumberFormat="1" applyFont="1" applyFill="1" applyAlignment="1" applyProtection="1">
      <alignment horizontal="right" vertical="center"/>
      <protection hidden="1"/>
    </xf>
    <xf numFmtId="3" fontId="13" fillId="3" borderId="0" xfId="0" applyNumberFormat="1" applyFont="1" applyFill="1" applyAlignment="1" applyProtection="1">
      <alignment horizontal="right" vertical="center" wrapText="1"/>
      <protection hidden="1"/>
    </xf>
    <xf numFmtId="167" fontId="13" fillId="3" borderId="0" xfId="0" applyNumberFormat="1" applyFont="1" applyFill="1" applyAlignment="1" applyProtection="1">
      <alignment horizontal="center" vertical="center" wrapText="1"/>
      <protection hidden="1"/>
    </xf>
    <xf numFmtId="170" fontId="13" fillId="3" borderId="0" xfId="0" applyNumberFormat="1" applyFont="1" applyFill="1" applyAlignment="1" applyProtection="1">
      <alignment horizontal="right" vertical="center" wrapText="1"/>
      <protection hidden="1"/>
    </xf>
    <xf numFmtId="9" fontId="13" fillId="3" borderId="0" xfId="0" applyNumberFormat="1" applyFont="1" applyFill="1" applyAlignment="1" applyProtection="1">
      <alignment horizontal="center" vertical="center" wrapText="1"/>
      <protection hidden="1"/>
    </xf>
    <xf numFmtId="164" fontId="16" fillId="4" borderId="0" xfId="0" applyNumberFormat="1" applyFont="1" applyFill="1" applyAlignment="1" applyProtection="1">
      <alignment horizontal="right" vertical="center" wrapText="1"/>
      <protection hidden="1"/>
    </xf>
    <xf numFmtId="164" fontId="16" fillId="3" borderId="0" xfId="0" applyNumberFormat="1" applyFont="1" applyFill="1" applyAlignment="1" applyProtection="1">
      <alignment horizontal="center" vertical="center" wrapText="1"/>
      <protection hidden="1"/>
    </xf>
    <xf numFmtId="0" fontId="17" fillId="5" borderId="0" xfId="0" applyFont="1" applyFill="1" applyAlignment="1" applyProtection="1">
      <alignment horizontal="center" vertical="center" wrapText="1"/>
      <protection hidden="1"/>
    </xf>
    <xf numFmtId="49" fontId="12" fillId="3" borderId="0" xfId="0" applyNumberFormat="1" applyFont="1" applyFill="1" applyAlignment="1" applyProtection="1">
      <alignment horizontal="left" vertical="center" wrapText="1"/>
      <protection hidden="1"/>
    </xf>
    <xf numFmtId="14" fontId="12" fillId="3" borderId="0" xfId="0" applyNumberFormat="1" applyFont="1" applyFill="1" applyAlignment="1" applyProtection="1">
      <alignment horizontal="left" vertical="center" wrapText="1"/>
      <protection hidden="1"/>
    </xf>
    <xf numFmtId="1" fontId="12" fillId="3" borderId="0" xfId="0" applyNumberFormat="1" applyFont="1" applyFill="1" applyAlignment="1" applyProtection="1">
      <alignment horizontal="left" vertical="center" wrapText="1"/>
      <protection hidden="1"/>
    </xf>
    <xf numFmtId="0" fontId="8" fillId="0" borderId="0" xfId="6" quotePrefix="1"/>
    <xf numFmtId="0" fontId="21" fillId="5" borderId="18" xfId="0" applyFont="1" applyFill="1" applyBorder="1" applyAlignment="1" applyProtection="1">
      <alignment horizontal="left" vertical="center" wrapText="1"/>
      <protection locked="0"/>
    </xf>
    <xf numFmtId="0" fontId="12" fillId="3" borderId="0" xfId="0" applyFont="1" applyFill="1" applyAlignment="1" applyProtection="1">
      <alignment horizontal="left" vertical="center" wrapText="1"/>
      <protection hidden="1"/>
    </xf>
    <xf numFmtId="165" fontId="12" fillId="15" borderId="0" xfId="0" applyNumberFormat="1" applyFont="1" applyFill="1" applyAlignment="1" applyProtection="1">
      <alignment horizontal="right" vertical="center" wrapText="1"/>
      <protection locked="0"/>
    </xf>
    <xf numFmtId="0" fontId="13" fillId="3" borderId="0" xfId="0" applyFont="1" applyFill="1" applyAlignment="1" applyProtection="1">
      <alignment horizontal="left" vertical="center" wrapText="1"/>
      <protection hidden="1"/>
    </xf>
    <xf numFmtId="3" fontId="0" fillId="0" borderId="0" xfId="0" applyNumberFormat="1" applyAlignment="1">
      <alignment horizontal="right" vertical="top"/>
    </xf>
    <xf numFmtId="3" fontId="12" fillId="0" borderId="0" xfId="0" applyNumberFormat="1" applyFont="1" applyAlignment="1">
      <alignment horizontal="right" vertical="center" wrapText="1"/>
    </xf>
    <xf numFmtId="0" fontId="25" fillId="0" borderId="0" xfId="4" applyFont="1" applyAlignment="1">
      <alignment horizontal="left" vertical="center"/>
    </xf>
    <xf numFmtId="0" fontId="25" fillId="0" borderId="0" xfId="4" applyFont="1" applyAlignment="1">
      <alignment vertical="center" wrapText="1"/>
    </xf>
    <xf numFmtId="4" fontId="12" fillId="0" borderId="0" xfId="0" applyNumberFormat="1" applyFont="1" applyAlignment="1" applyProtection="1">
      <alignment horizontal="right" vertical="center" wrapText="1"/>
      <protection locked="0"/>
    </xf>
    <xf numFmtId="14" fontId="0" fillId="0" borderId="4" xfId="0" applyNumberFormat="1" applyBorder="1" applyAlignment="1">
      <alignment horizontal="left" vertical="top"/>
    </xf>
    <xf numFmtId="0" fontId="26" fillId="0" borderId="0" xfId="4" applyFont="1"/>
    <xf numFmtId="0" fontId="27" fillId="0" borderId="0" xfId="4" applyFont="1"/>
    <xf numFmtId="0" fontId="28" fillId="0" borderId="0" xfId="4" applyFont="1" applyAlignment="1">
      <alignment horizontal="left"/>
    </xf>
    <xf numFmtId="0" fontId="12" fillId="0" borderId="0" xfId="4" applyFont="1" applyProtection="1">
      <protection hidden="1"/>
    </xf>
    <xf numFmtId="0" fontId="12" fillId="0" borderId="0" xfId="4" applyFont="1"/>
    <xf numFmtId="0" fontId="12" fillId="0" borderId="0" xfId="4" quotePrefix="1" applyFont="1"/>
    <xf numFmtId="0" fontId="1" fillId="0" borderId="0" xfId="4" applyFont="1" applyAlignment="1">
      <alignment vertical="center" wrapText="1"/>
    </xf>
    <xf numFmtId="0" fontId="29" fillId="14" borderId="0" xfId="4" applyFont="1" applyFill="1" applyAlignment="1">
      <alignment horizontal="center"/>
    </xf>
    <xf numFmtId="0" fontId="26" fillId="0" borderId="0" xfId="4" applyFont="1" applyAlignment="1">
      <alignment vertical="center"/>
    </xf>
    <xf numFmtId="0" fontId="26" fillId="5" borderId="0" xfId="4" applyFont="1" applyFill="1" applyAlignment="1" applyProtection="1">
      <alignment horizontal="center" vertical="center"/>
      <protection locked="0"/>
    </xf>
    <xf numFmtId="0" fontId="26" fillId="0" borderId="0" xfId="4" applyFont="1" applyAlignment="1">
      <alignment horizontal="center" vertical="center"/>
    </xf>
    <xf numFmtId="0" fontId="30" fillId="0" borderId="0" xfId="9" applyFont="1"/>
    <xf numFmtId="0" fontId="32" fillId="0" borderId="0" xfId="4" applyFont="1" applyAlignment="1">
      <alignment vertical="center" wrapText="1"/>
    </xf>
    <xf numFmtId="0" fontId="31" fillId="0" borderId="0" xfId="4" applyFont="1" applyAlignment="1">
      <alignment vertical="center" wrapText="1"/>
    </xf>
    <xf numFmtId="0" fontId="12" fillId="0" borderId="0" xfId="0" applyFont="1" applyAlignment="1">
      <alignment horizontal="left" vertical="top"/>
    </xf>
    <xf numFmtId="3" fontId="12" fillId="0" borderId="0" xfId="0" applyNumberFormat="1" applyFont="1" applyAlignment="1" applyProtection="1">
      <alignment horizontal="right" vertical="top"/>
      <protection locked="0"/>
    </xf>
    <xf numFmtId="10" fontId="12" fillId="0" borderId="0" xfId="0" applyNumberFormat="1" applyFont="1" applyAlignment="1" applyProtection="1">
      <alignment horizontal="right" vertical="top"/>
      <protection locked="0"/>
    </xf>
    <xf numFmtId="1" fontId="12" fillId="0" borderId="0" xfId="0" applyNumberFormat="1" applyFont="1" applyAlignment="1" applyProtection="1">
      <alignment horizontal="left" vertical="top"/>
      <protection locked="0"/>
    </xf>
    <xf numFmtId="0" fontId="19" fillId="0" borderId="0" xfId="0" applyFont="1" applyAlignment="1">
      <alignment horizontal="left" vertical="center" wrapText="1"/>
    </xf>
    <xf numFmtId="22" fontId="19" fillId="0" borderId="0" xfId="0" applyNumberFormat="1" applyFont="1" applyAlignment="1">
      <alignment horizontal="left" vertical="center" wrapText="1"/>
    </xf>
    <xf numFmtId="0" fontId="37" fillId="0" borderId="0" xfId="0" applyFont="1" applyAlignment="1">
      <alignment horizontal="left" vertical="center" wrapText="1"/>
    </xf>
    <xf numFmtId="0" fontId="30" fillId="5" borderId="7" xfId="9" applyFont="1" applyFill="1" applyBorder="1" applyAlignment="1" applyProtection="1">
      <alignment horizontal="left" vertical="center" wrapText="1"/>
      <protection locked="0"/>
    </xf>
    <xf numFmtId="1" fontId="35" fillId="3" borderId="14" xfId="0" applyNumberFormat="1" applyFont="1" applyFill="1" applyBorder="1" applyAlignment="1" applyProtection="1">
      <alignment horizontal="left" vertical="center" wrapText="1"/>
      <protection hidden="1"/>
    </xf>
    <xf numFmtId="0" fontId="19" fillId="0" borderId="0" xfId="0" applyFont="1" applyAlignment="1">
      <alignment horizontal="right"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22" fillId="7" borderId="15" xfId="0" applyFont="1" applyFill="1" applyBorder="1" applyAlignment="1">
      <alignment horizontal="right" vertical="center" wrapText="1"/>
    </xf>
    <xf numFmtId="0" fontId="35" fillId="7" borderId="0" xfId="0" applyFont="1" applyFill="1" applyAlignment="1">
      <alignment horizontal="left" vertical="center" wrapText="1"/>
    </xf>
    <xf numFmtId="0" fontId="19" fillId="0" borderId="0" xfId="0" quotePrefix="1" applyFont="1" applyAlignment="1">
      <alignment horizontal="left" vertical="center" wrapText="1"/>
    </xf>
    <xf numFmtId="0" fontId="35" fillId="6" borderId="0" xfId="0" applyFont="1" applyFill="1" applyAlignment="1">
      <alignment horizontal="left" vertical="center" wrapText="1"/>
    </xf>
    <xf numFmtId="14" fontId="34" fillId="5" borderId="5" xfId="0" applyNumberFormat="1" applyFont="1" applyFill="1" applyBorder="1" applyAlignment="1" applyProtection="1">
      <alignment horizontal="left" vertical="center" wrapText="1"/>
      <protection locked="0"/>
    </xf>
    <xf numFmtId="0" fontId="34" fillId="5" borderId="5" xfId="0" applyFont="1" applyFill="1" applyBorder="1" applyAlignment="1" applyProtection="1">
      <alignment horizontal="left" vertical="center" wrapText="1"/>
      <protection locked="0"/>
    </xf>
    <xf numFmtId="173" fontId="34" fillId="5" borderId="5" xfId="0" applyNumberFormat="1" applyFont="1" applyFill="1" applyBorder="1" applyAlignment="1" applyProtection="1">
      <alignment horizontal="left" vertical="center" wrapText="1"/>
      <protection locked="0"/>
    </xf>
    <xf numFmtId="1" fontId="34" fillId="5" borderId="5" xfId="0" applyNumberFormat="1" applyFont="1" applyFill="1" applyBorder="1" applyAlignment="1" applyProtection="1">
      <alignment horizontal="left" vertical="center" wrapText="1"/>
      <protection locked="0"/>
    </xf>
    <xf numFmtId="0" fontId="20" fillId="7" borderId="0" xfId="0" applyFont="1" applyFill="1" applyAlignment="1">
      <alignment horizontal="right" vertical="center" wrapText="1"/>
    </xf>
    <xf numFmtId="0" fontId="38" fillId="7" borderId="0" xfId="0" applyFont="1" applyFill="1" applyAlignment="1">
      <alignment horizontal="left" vertical="center" wrapText="1"/>
    </xf>
    <xf numFmtId="0" fontId="32" fillId="0" borderId="0" xfId="0" applyFont="1" applyAlignment="1">
      <alignment horizontal="center" vertical="top"/>
    </xf>
    <xf numFmtId="0" fontId="39" fillId="5" borderId="19" xfId="0" applyFont="1" applyFill="1" applyBorder="1" applyAlignment="1">
      <alignment horizontal="left" vertical="top" wrapText="1"/>
    </xf>
    <xf numFmtId="0" fontId="12" fillId="5" borderId="19" xfId="0" applyFont="1" applyFill="1" applyBorder="1" applyAlignment="1" applyProtection="1">
      <alignment horizontal="left" vertical="top"/>
      <protection locked="0"/>
    </xf>
    <xf numFmtId="0" fontId="12" fillId="5" borderId="19" xfId="0" applyFont="1" applyFill="1" applyBorder="1" applyAlignment="1">
      <alignment horizontal="left" vertical="top"/>
    </xf>
    <xf numFmtId="0" fontId="39" fillId="16" borderId="19" xfId="0" applyFont="1" applyFill="1" applyBorder="1" applyAlignment="1">
      <alignment horizontal="left" vertical="top" wrapText="1"/>
    </xf>
    <xf numFmtId="0" fontId="12" fillId="16" borderId="19" xfId="0" applyFont="1" applyFill="1" applyBorder="1" applyAlignment="1" applyProtection="1">
      <alignment horizontal="left" vertical="top"/>
      <protection locked="0"/>
    </xf>
    <xf numFmtId="0" fontId="12" fillId="16" borderId="19" xfId="0" applyFont="1" applyFill="1" applyBorder="1" applyAlignment="1">
      <alignment horizontal="left" vertical="top"/>
    </xf>
    <xf numFmtId="0" fontId="40" fillId="12" borderId="0" xfId="0" applyFont="1" applyFill="1" applyAlignment="1" applyProtection="1">
      <alignment horizontal="left" vertical="top"/>
      <protection hidden="1"/>
    </xf>
    <xf numFmtId="0" fontId="40" fillId="12" borderId="0" xfId="0" applyFont="1" applyFill="1" applyAlignment="1" applyProtection="1">
      <alignment horizontal="right" vertical="top"/>
      <protection hidden="1"/>
    </xf>
    <xf numFmtId="164" fontId="40" fillId="12" borderId="0" xfId="0" applyNumberFormat="1" applyFont="1" applyFill="1" applyAlignment="1" applyProtection="1">
      <alignment horizontal="right" vertical="top"/>
      <protection hidden="1"/>
    </xf>
    <xf numFmtId="164" fontId="40" fillId="10" borderId="0" xfId="0" applyNumberFormat="1" applyFont="1" applyFill="1" applyAlignment="1" applyProtection="1">
      <alignment horizontal="right" vertical="top"/>
      <protection hidden="1"/>
    </xf>
    <xf numFmtId="164" fontId="40" fillId="0" borderId="0" xfId="0" applyNumberFormat="1" applyFont="1" applyAlignment="1" applyProtection="1">
      <alignment horizontal="left" vertical="top"/>
      <protection hidden="1"/>
    </xf>
    <xf numFmtId="164" fontId="16" fillId="11" borderId="12" xfId="0" applyNumberFormat="1" applyFont="1" applyFill="1" applyBorder="1" applyAlignment="1" applyProtection="1">
      <alignment horizontal="left" vertical="center" wrapText="1"/>
      <protection hidden="1"/>
    </xf>
    <xf numFmtId="164" fontId="16" fillId="11" borderId="11" xfId="0" applyNumberFormat="1" applyFont="1" applyFill="1" applyBorder="1" applyAlignment="1" applyProtection="1">
      <alignment horizontal="right" vertical="center" wrapText="1"/>
      <protection hidden="1"/>
    </xf>
    <xf numFmtId="164" fontId="16" fillId="11" borderId="12" xfId="0" applyNumberFormat="1" applyFont="1" applyFill="1" applyBorder="1" applyAlignment="1" applyProtection="1">
      <alignment horizontal="right" vertical="center" wrapText="1"/>
      <protection hidden="1"/>
    </xf>
    <xf numFmtId="164" fontId="16" fillId="8" borderId="12" xfId="0" applyNumberFormat="1" applyFont="1" applyFill="1" applyBorder="1" applyAlignment="1" applyProtection="1">
      <alignment horizontal="right" vertical="center" wrapText="1"/>
      <protection hidden="1"/>
    </xf>
    <xf numFmtId="164" fontId="16" fillId="8" borderId="13" xfId="0" applyNumberFormat="1" applyFont="1" applyFill="1" applyBorder="1" applyAlignment="1" applyProtection="1">
      <alignment horizontal="right" vertical="center" wrapText="1"/>
      <protection hidden="1"/>
    </xf>
    <xf numFmtId="0" fontId="12" fillId="0" borderId="0" xfId="0" applyFont="1" applyAlignment="1" applyProtection="1">
      <alignment horizontal="left" vertical="center" wrapText="1"/>
      <protection hidden="1"/>
    </xf>
    <xf numFmtId="0" fontId="31" fillId="13" borderId="9" xfId="0" applyFont="1" applyFill="1" applyBorder="1" applyAlignment="1" applyProtection="1">
      <alignment horizontal="left" vertical="top"/>
      <protection hidden="1"/>
    </xf>
    <xf numFmtId="164" fontId="31" fillId="13" borderId="8" xfId="0" applyNumberFormat="1" applyFont="1" applyFill="1" applyBorder="1" applyAlignment="1" applyProtection="1">
      <alignment horizontal="right" vertical="top"/>
      <protection hidden="1"/>
    </xf>
    <xf numFmtId="164" fontId="31" fillId="13" borderId="9" xfId="0" applyNumberFormat="1" applyFont="1" applyFill="1" applyBorder="1" applyAlignment="1" applyProtection="1">
      <alignment horizontal="right" vertical="top"/>
      <protection hidden="1"/>
    </xf>
    <xf numFmtId="164" fontId="31" fillId="9" borderId="9" xfId="0" applyNumberFormat="1" applyFont="1" applyFill="1" applyBorder="1" applyAlignment="1" applyProtection="1">
      <alignment horizontal="right" vertical="top"/>
      <protection hidden="1"/>
    </xf>
    <xf numFmtId="164" fontId="31" fillId="9" borderId="10" xfId="0" applyNumberFormat="1" applyFont="1" applyFill="1" applyBorder="1" applyAlignment="1" applyProtection="1">
      <alignment horizontal="right" vertical="top"/>
      <protection hidden="1"/>
    </xf>
    <xf numFmtId="164" fontId="12" fillId="12" borderId="0" xfId="0" applyNumberFormat="1" applyFont="1" applyFill="1" applyAlignment="1" applyProtection="1">
      <alignment horizontal="left" vertical="top"/>
      <protection hidden="1"/>
    </xf>
    <xf numFmtId="164" fontId="12" fillId="12" borderId="0" xfId="0" applyNumberFormat="1" applyFont="1" applyFill="1" applyAlignment="1" applyProtection="1">
      <alignment horizontal="right" vertical="top"/>
      <protection hidden="1"/>
    </xf>
    <xf numFmtId="164" fontId="12" fillId="10" borderId="0" xfId="0" applyNumberFormat="1" applyFont="1" applyFill="1" applyAlignment="1" applyProtection="1">
      <alignment horizontal="right" vertical="top"/>
      <protection hidden="1"/>
    </xf>
    <xf numFmtId="0" fontId="31" fillId="0" borderId="0" xfId="4" applyFont="1"/>
    <xf numFmtId="0" fontId="41" fillId="3" borderId="0" xfId="0" applyFont="1" applyFill="1" applyAlignment="1">
      <alignment horizontal="left" vertical="top"/>
    </xf>
    <xf numFmtId="0" fontId="32" fillId="0" borderId="0" xfId="0" applyFont="1" applyAlignment="1">
      <alignment horizontal="center" vertical="center"/>
    </xf>
    <xf numFmtId="0" fontId="39" fillId="0" borderId="0" xfId="0" applyFont="1" applyAlignment="1">
      <alignment horizontal="right" vertical="center" wrapText="1"/>
    </xf>
    <xf numFmtId="0" fontId="39" fillId="0" borderId="0" xfId="0" applyFont="1" applyAlignment="1">
      <alignment horizontal="center" vertical="center" wrapText="1"/>
    </xf>
    <xf numFmtId="0" fontId="39" fillId="0" borderId="0" xfId="0" applyFont="1" applyAlignment="1">
      <alignment horizontal="left" vertical="center" wrapText="1"/>
    </xf>
    <xf numFmtId="49" fontId="31" fillId="0" borderId="12" xfId="0" applyNumberFormat="1" applyFont="1" applyBorder="1" applyAlignment="1">
      <alignment horizontal="left" vertical="center" wrapText="1"/>
    </xf>
    <xf numFmtId="0" fontId="42" fillId="3" borderId="0" xfId="4" applyFont="1" applyFill="1" applyAlignment="1">
      <alignment horizontal="center" textRotation="90" wrapText="1"/>
    </xf>
    <xf numFmtId="14" fontId="42" fillId="3" borderId="0" xfId="4" applyNumberFormat="1" applyFont="1" applyFill="1" applyAlignment="1">
      <alignment horizontal="center" textRotation="90" wrapText="1"/>
    </xf>
    <xf numFmtId="49" fontId="10" fillId="0" borderId="0" xfId="0" applyNumberFormat="1" applyFont="1" applyAlignment="1">
      <alignment wrapText="1"/>
    </xf>
    <xf numFmtId="164" fontId="10" fillId="0" borderId="0" xfId="0" applyNumberFormat="1" applyFont="1" applyAlignment="1">
      <alignment horizontal="right" wrapText="1"/>
    </xf>
    <xf numFmtId="14" fontId="0" fillId="0" borderId="0" xfId="0" applyNumberFormat="1" applyAlignment="1">
      <alignment horizontal="left" vertical="top"/>
    </xf>
    <xf numFmtId="49" fontId="10" fillId="0" borderId="20" xfId="0" applyNumberFormat="1" applyFont="1" applyBorder="1" applyAlignment="1">
      <alignment wrapText="1"/>
    </xf>
    <xf numFmtId="14" fontId="10" fillId="0" borderId="20" xfId="0" applyNumberFormat="1" applyFont="1" applyBorder="1" applyAlignment="1">
      <alignment horizontal="right" wrapText="1"/>
    </xf>
    <xf numFmtId="164" fontId="10" fillId="0" borderId="20" xfId="0" applyNumberFormat="1" applyFont="1" applyBorder="1" applyAlignment="1">
      <alignment horizontal="right" wrapText="1"/>
    </xf>
    <xf numFmtId="14" fontId="26" fillId="0" borderId="0" xfId="4" applyNumberFormat="1" applyFont="1"/>
    <xf numFmtId="4" fontId="0" fillId="0" borderId="0" xfId="0" applyNumberFormat="1" applyAlignment="1">
      <alignment horizontal="right" vertical="top"/>
    </xf>
    <xf numFmtId="0" fontId="25" fillId="17" borderId="0" xfId="4" applyFont="1" applyFill="1" applyAlignment="1">
      <alignment horizontal="left" vertical="center"/>
    </xf>
    <xf numFmtId="0" fontId="25" fillId="17" borderId="0" xfId="4" applyFont="1" applyFill="1" applyAlignment="1">
      <alignment vertical="center" wrapText="1"/>
    </xf>
    <xf numFmtId="0" fontId="43" fillId="17" borderId="0" xfId="4" applyFont="1" applyFill="1" applyAlignment="1">
      <alignment horizontal="center" vertical="center"/>
    </xf>
    <xf numFmtId="0" fontId="28" fillId="18" borderId="0" xfId="4" applyFont="1" applyFill="1" applyAlignment="1">
      <alignment horizontal="center" vertical="center"/>
    </xf>
    <xf numFmtId="14" fontId="28" fillId="18" borderId="0" xfId="4" quotePrefix="1" applyNumberFormat="1" applyFont="1" applyFill="1" applyAlignment="1">
      <alignment horizontal="center" vertical="center"/>
    </xf>
    <xf numFmtId="0" fontId="39" fillId="19" borderId="19" xfId="0" applyFont="1" applyFill="1" applyBorder="1" applyAlignment="1">
      <alignment horizontal="left" vertical="top" wrapText="1"/>
    </xf>
    <xf numFmtId="0" fontId="12" fillId="19" borderId="19" xfId="0" applyFont="1" applyFill="1" applyBorder="1" applyAlignment="1" applyProtection="1">
      <alignment horizontal="left" vertical="top"/>
      <protection locked="0"/>
    </xf>
    <xf numFmtId="0" fontId="21" fillId="20" borderId="18" xfId="0" applyFont="1" applyFill="1" applyBorder="1" applyAlignment="1" applyProtection="1">
      <alignment horizontal="left" vertical="center" wrapText="1"/>
      <protection locked="0"/>
    </xf>
    <xf numFmtId="14" fontId="36" fillId="20" borderId="7" xfId="0" applyNumberFormat="1" applyFont="1" applyFill="1" applyBorder="1" applyAlignment="1" applyProtection="1">
      <alignment horizontal="left" vertical="center" wrapText="1"/>
      <protection locked="0"/>
    </xf>
    <xf numFmtId="0" fontId="36" fillId="20" borderId="7" xfId="0" applyFont="1" applyFill="1" applyBorder="1" applyAlignment="1" applyProtection="1">
      <alignment horizontal="left" vertical="center" wrapText="1"/>
      <protection locked="0"/>
    </xf>
    <xf numFmtId="173" fontId="36" fillId="20" borderId="7" xfId="0" applyNumberFormat="1" applyFont="1" applyFill="1" applyBorder="1" applyAlignment="1" applyProtection="1">
      <alignment horizontal="left" vertical="center" wrapText="1"/>
      <protection locked="0"/>
    </xf>
    <xf numFmtId="1" fontId="36" fillId="20" borderId="7" xfId="0" applyNumberFormat="1" applyFont="1" applyFill="1" applyBorder="1" applyAlignment="1" applyProtection="1">
      <alignment horizontal="left" vertical="center" wrapText="1"/>
      <protection locked="0"/>
    </xf>
    <xf numFmtId="0" fontId="30" fillId="20" borderId="7" xfId="9" applyFont="1" applyFill="1" applyBorder="1" applyAlignment="1" applyProtection="1">
      <alignment horizontal="left" vertical="center" wrapText="1"/>
      <protection locked="0"/>
    </xf>
    <xf numFmtId="49" fontId="36" fillId="5" borderId="14" xfId="0" applyNumberFormat="1" applyFont="1" applyFill="1" applyBorder="1" applyAlignment="1" applyProtection="1">
      <alignment horizontal="left" vertical="center" wrapText="1"/>
      <protection locked="0"/>
    </xf>
    <xf numFmtId="0" fontId="44" fillId="0" borderId="0" xfId="0" applyFont="1" applyAlignment="1" applyProtection="1">
      <alignment horizontal="left" vertical="top"/>
      <protection hidden="1"/>
    </xf>
    <xf numFmtId="0" fontId="45" fillId="21" borderId="23" xfId="0" applyFont="1" applyFill="1" applyBorder="1" applyProtection="1">
      <protection hidden="1"/>
    </xf>
    <xf numFmtId="14" fontId="45" fillId="21" borderId="24" xfId="0" applyNumberFormat="1" applyFont="1" applyFill="1" applyBorder="1" applyAlignment="1" applyProtection="1">
      <alignment horizontal="right" vertical="top"/>
      <protection hidden="1"/>
    </xf>
    <xf numFmtId="0" fontId="0" fillId="0" borderId="0" xfId="0" applyAlignment="1" applyProtection="1">
      <alignment horizontal="left" vertical="top"/>
      <protection hidden="1"/>
    </xf>
    <xf numFmtId="0" fontId="45" fillId="22" borderId="25" xfId="0" applyFont="1" applyFill="1" applyBorder="1" applyProtection="1">
      <protection hidden="1"/>
    </xf>
    <xf numFmtId="14" fontId="45" fillId="22" borderId="21" xfId="0" applyNumberFormat="1" applyFont="1" applyFill="1" applyBorder="1" applyAlignment="1" applyProtection="1">
      <alignment horizontal="right" vertical="top"/>
      <protection hidden="1"/>
    </xf>
    <xf numFmtId="0" fontId="45" fillId="21" borderId="25" xfId="0" applyFont="1" applyFill="1" applyBorder="1" applyProtection="1">
      <protection hidden="1"/>
    </xf>
    <xf numFmtId="14" fontId="45" fillId="21" borderId="21" xfId="0" applyNumberFormat="1" applyFont="1" applyFill="1" applyBorder="1" applyAlignment="1" applyProtection="1">
      <alignment horizontal="right" vertical="top"/>
      <protection hidden="1"/>
    </xf>
    <xf numFmtId="49" fontId="31" fillId="22" borderId="21" xfId="0" applyNumberFormat="1" applyFont="1" applyFill="1" applyBorder="1" applyAlignment="1" applyProtection="1">
      <alignment horizontal="left" vertical="top"/>
      <protection hidden="1"/>
    </xf>
    <xf numFmtId="49" fontId="31" fillId="21" borderId="21" xfId="0" applyNumberFormat="1" applyFont="1" applyFill="1" applyBorder="1" applyAlignment="1" applyProtection="1">
      <alignment horizontal="left" vertical="top"/>
      <protection hidden="1"/>
    </xf>
    <xf numFmtId="3" fontId="45" fillId="21" borderId="21" xfId="0" applyNumberFormat="1" applyFont="1" applyFill="1" applyBorder="1" applyAlignment="1" applyProtection="1">
      <alignment horizontal="right" vertical="top"/>
      <protection hidden="1"/>
    </xf>
    <xf numFmtId="49" fontId="45" fillId="22" borderId="21" xfId="0" applyNumberFormat="1" applyFont="1" applyFill="1" applyBorder="1" applyAlignment="1" applyProtection="1">
      <alignment horizontal="right" vertical="top"/>
      <protection hidden="1"/>
    </xf>
    <xf numFmtId="1" fontId="45" fillId="21" borderId="21" xfId="0" applyNumberFormat="1" applyFont="1" applyFill="1" applyBorder="1" applyAlignment="1" applyProtection="1">
      <alignment horizontal="right" vertical="top"/>
      <protection hidden="1"/>
    </xf>
    <xf numFmtId="49" fontId="45" fillId="21" borderId="21" xfId="0" applyNumberFormat="1" applyFont="1" applyFill="1" applyBorder="1" applyAlignment="1" applyProtection="1">
      <alignment horizontal="right" vertical="top"/>
      <protection hidden="1"/>
    </xf>
    <xf numFmtId="4" fontId="45" fillId="22" borderId="21" xfId="0" applyNumberFormat="1" applyFont="1" applyFill="1" applyBorder="1" applyAlignment="1" applyProtection="1">
      <alignment horizontal="right" vertical="top"/>
      <protection hidden="1"/>
    </xf>
    <xf numFmtId="2" fontId="45" fillId="22" borderId="21" xfId="0" applyNumberFormat="1" applyFont="1" applyFill="1" applyBorder="1" applyAlignment="1" applyProtection="1">
      <alignment horizontal="right" vertical="top"/>
      <protection hidden="1"/>
    </xf>
    <xf numFmtId="10" fontId="45" fillId="21" borderId="21" xfId="0" applyNumberFormat="1" applyFont="1" applyFill="1" applyBorder="1" applyAlignment="1" applyProtection="1">
      <alignment horizontal="right" vertical="top"/>
      <protection hidden="1"/>
    </xf>
    <xf numFmtId="0" fontId="45" fillId="5" borderId="25" xfId="0" applyFont="1" applyFill="1" applyBorder="1" applyAlignment="1" applyProtection="1">
      <alignment horizontal="left" vertical="top"/>
      <protection hidden="1"/>
    </xf>
    <xf numFmtId="0" fontId="45" fillId="5" borderId="21" xfId="0" applyFont="1" applyFill="1" applyBorder="1" applyAlignment="1" applyProtection="1">
      <alignment horizontal="right" vertical="top"/>
      <protection hidden="1"/>
    </xf>
    <xf numFmtId="0" fontId="4" fillId="5" borderId="0" xfId="0" applyFont="1" applyFill="1" applyAlignment="1" applyProtection="1">
      <alignment horizontal="left" vertical="top"/>
      <protection hidden="1"/>
    </xf>
    <xf numFmtId="0" fontId="0" fillId="5" borderId="0" xfId="0" applyFill="1" applyAlignment="1" applyProtection="1">
      <alignment horizontal="left" vertical="top"/>
      <protection hidden="1"/>
    </xf>
    <xf numFmtId="2" fontId="45" fillId="21" borderId="21" xfId="0" applyNumberFormat="1" applyFont="1" applyFill="1" applyBorder="1" applyAlignment="1" applyProtection="1">
      <alignment horizontal="right" vertical="top"/>
      <protection hidden="1"/>
    </xf>
    <xf numFmtId="10" fontId="45" fillId="22" borderId="21" xfId="0" applyNumberFormat="1" applyFont="1" applyFill="1" applyBorder="1" applyAlignment="1" applyProtection="1">
      <alignment horizontal="right" vertical="top"/>
      <protection hidden="1"/>
    </xf>
    <xf numFmtId="4" fontId="45" fillId="21" borderId="21" xfId="0" applyNumberFormat="1" applyFont="1" applyFill="1" applyBorder="1" applyAlignment="1" applyProtection="1">
      <alignment horizontal="right" vertical="top"/>
      <protection hidden="1"/>
    </xf>
    <xf numFmtId="3" fontId="45" fillId="22" borderId="21" xfId="0" applyNumberFormat="1" applyFont="1" applyFill="1" applyBorder="1" applyAlignment="1" applyProtection="1">
      <alignment horizontal="right" vertical="top"/>
      <protection hidden="1"/>
    </xf>
    <xf numFmtId="164" fontId="45" fillId="21" borderId="21" xfId="0" applyNumberFormat="1" applyFont="1" applyFill="1" applyBorder="1" applyAlignment="1" applyProtection="1">
      <alignment horizontal="right" vertical="top"/>
      <protection hidden="1"/>
    </xf>
    <xf numFmtId="165" fontId="45" fillId="22" borderId="21" xfId="0" applyNumberFormat="1" applyFont="1" applyFill="1" applyBorder="1" applyAlignment="1" applyProtection="1">
      <alignment horizontal="right" vertical="top"/>
      <protection hidden="1"/>
    </xf>
    <xf numFmtId="164" fontId="45" fillId="22" borderId="21" xfId="0" applyNumberFormat="1" applyFont="1" applyFill="1" applyBorder="1" applyAlignment="1" applyProtection="1">
      <alignment horizontal="right" vertical="top"/>
      <protection hidden="1"/>
    </xf>
    <xf numFmtId="165" fontId="45" fillId="21" borderId="21" xfId="0" applyNumberFormat="1" applyFont="1" applyFill="1" applyBorder="1" applyAlignment="1" applyProtection="1">
      <alignment horizontal="right" vertical="top"/>
      <protection hidden="1"/>
    </xf>
    <xf numFmtId="174" fontId="45" fillId="22" borderId="21" xfId="0" applyNumberFormat="1" applyFont="1" applyFill="1" applyBorder="1" applyAlignment="1" applyProtection="1">
      <alignment horizontal="right" vertical="top"/>
      <protection hidden="1"/>
    </xf>
    <xf numFmtId="0" fontId="45" fillId="21" borderId="21" xfId="0" applyFont="1" applyFill="1" applyBorder="1" applyAlignment="1" applyProtection="1">
      <alignment horizontal="right" vertical="top"/>
      <protection hidden="1"/>
    </xf>
    <xf numFmtId="49" fontId="45" fillId="5" borderId="21" xfId="0" applyNumberFormat="1" applyFont="1" applyFill="1" applyBorder="1" applyAlignment="1" applyProtection="1">
      <alignment horizontal="right" vertical="top"/>
      <protection hidden="1"/>
    </xf>
    <xf numFmtId="0" fontId="45" fillId="22" borderId="21" xfId="0" applyFont="1" applyFill="1" applyBorder="1" applyAlignment="1" applyProtection="1">
      <alignment horizontal="right" vertical="top"/>
      <protection hidden="1"/>
    </xf>
    <xf numFmtId="9" fontId="45" fillId="5" borderId="21" xfId="0" applyNumberFormat="1" applyFont="1" applyFill="1" applyBorder="1" applyAlignment="1" applyProtection="1">
      <alignment horizontal="right" vertical="top"/>
      <protection hidden="1"/>
    </xf>
    <xf numFmtId="0" fontId="0" fillId="0" borderId="0" xfId="0" applyAlignment="1" applyProtection="1">
      <alignment horizontal="right" vertical="top"/>
      <protection hidden="1"/>
    </xf>
    <xf numFmtId="0" fontId="44" fillId="5" borderId="0" xfId="0" applyFont="1" applyFill="1" applyAlignment="1" applyProtection="1">
      <alignment horizontal="left" vertical="top"/>
      <protection hidden="1"/>
    </xf>
    <xf numFmtId="14" fontId="46" fillId="21" borderId="24" xfId="0" applyNumberFormat="1" applyFont="1" applyFill="1" applyBorder="1" applyAlignment="1" applyProtection="1">
      <alignment horizontal="left" vertical="top"/>
      <protection hidden="1"/>
    </xf>
    <xf numFmtId="14" fontId="46" fillId="22" borderId="21" xfId="0" applyNumberFormat="1" applyFont="1" applyFill="1" applyBorder="1" applyAlignment="1" applyProtection="1">
      <alignment horizontal="left" vertical="top"/>
      <protection hidden="1"/>
    </xf>
    <xf numFmtId="14" fontId="46" fillId="21" borderId="21" xfId="0" applyNumberFormat="1" applyFont="1" applyFill="1" applyBorder="1" applyAlignment="1" applyProtection="1">
      <alignment horizontal="left" vertical="top"/>
      <protection hidden="1"/>
    </xf>
    <xf numFmtId="49" fontId="46" fillId="22" borderId="21" xfId="0" applyNumberFormat="1" applyFont="1" applyFill="1" applyBorder="1" applyAlignment="1" applyProtection="1">
      <alignment horizontal="left" vertical="top"/>
      <protection hidden="1"/>
    </xf>
    <xf numFmtId="49" fontId="46" fillId="21" borderId="21" xfId="0" applyNumberFormat="1" applyFont="1" applyFill="1" applyBorder="1" applyAlignment="1" applyProtection="1">
      <alignment horizontal="left" vertical="top"/>
      <protection hidden="1"/>
    </xf>
    <xf numFmtId="0" fontId="46" fillId="21" borderId="21" xfId="0" applyFont="1" applyFill="1" applyBorder="1" applyAlignment="1" applyProtection="1">
      <alignment horizontal="left" vertical="top"/>
      <protection hidden="1"/>
    </xf>
    <xf numFmtId="0" fontId="46" fillId="22" borderId="21" xfId="0" applyFont="1" applyFill="1" applyBorder="1" applyAlignment="1" applyProtection="1">
      <alignment horizontal="left" vertical="top"/>
      <protection hidden="1"/>
    </xf>
    <xf numFmtId="0" fontId="46" fillId="5" borderId="21" xfId="0" applyFont="1" applyFill="1" applyBorder="1" applyAlignment="1" applyProtection="1">
      <alignment horizontal="left" vertical="top"/>
      <protection hidden="1"/>
    </xf>
    <xf numFmtId="0" fontId="45" fillId="23" borderId="25" xfId="0" applyFont="1" applyFill="1" applyBorder="1" applyProtection="1">
      <protection hidden="1"/>
    </xf>
    <xf numFmtId="14" fontId="45" fillId="23" borderId="21" xfId="0" applyNumberFormat="1" applyFont="1" applyFill="1" applyBorder="1" applyAlignment="1" applyProtection="1">
      <alignment horizontal="right" vertical="top"/>
      <protection hidden="1"/>
    </xf>
    <xf numFmtId="0" fontId="46" fillId="23" borderId="21" xfId="0" applyFont="1" applyFill="1" applyBorder="1" applyAlignment="1" applyProtection="1">
      <alignment horizontal="left" vertical="top"/>
      <protection hidden="1"/>
    </xf>
    <xf numFmtId="0" fontId="45" fillId="24" borderId="25" xfId="0" applyFont="1" applyFill="1" applyBorder="1" applyProtection="1">
      <protection hidden="1"/>
    </xf>
    <xf numFmtId="14" fontId="45" fillId="24" borderId="21" xfId="0" applyNumberFormat="1" applyFont="1" applyFill="1" applyBorder="1" applyAlignment="1" applyProtection="1">
      <alignment horizontal="right" vertical="top"/>
      <protection hidden="1"/>
    </xf>
    <xf numFmtId="0" fontId="46" fillId="24" borderId="21" xfId="0" applyFont="1" applyFill="1" applyBorder="1" applyAlignment="1" applyProtection="1">
      <alignment horizontal="left" vertical="top"/>
      <protection hidden="1"/>
    </xf>
    <xf numFmtId="174" fontId="45" fillId="21" borderId="21" xfId="0" applyNumberFormat="1" applyFont="1" applyFill="1" applyBorder="1" applyAlignment="1" applyProtection="1">
      <alignment horizontal="right" vertical="top"/>
      <protection hidden="1"/>
    </xf>
    <xf numFmtId="0" fontId="45" fillId="24" borderId="21" xfId="0" applyFont="1" applyFill="1" applyBorder="1" applyAlignment="1" applyProtection="1">
      <alignment horizontal="right" vertical="top"/>
      <protection hidden="1"/>
    </xf>
    <xf numFmtId="0" fontId="47" fillId="7" borderId="0" xfId="0" applyFont="1" applyFill="1" applyAlignment="1" applyProtection="1">
      <alignment horizontal="left" vertical="top"/>
      <protection hidden="1"/>
    </xf>
    <xf numFmtId="0" fontId="47" fillId="7" borderId="22" xfId="0" applyFont="1" applyFill="1" applyBorder="1" applyAlignment="1" applyProtection="1">
      <alignment horizontal="left" vertical="top"/>
      <protection hidden="1"/>
    </xf>
    <xf numFmtId="9" fontId="45" fillId="24" borderId="21" xfId="0" applyNumberFormat="1" applyFont="1" applyFill="1" applyBorder="1" applyAlignment="1" applyProtection="1">
      <alignment horizontal="right" vertical="top"/>
      <protection hidden="1"/>
    </xf>
    <xf numFmtId="0" fontId="45" fillId="23" borderId="21" xfId="0" applyFont="1" applyFill="1" applyBorder="1" applyAlignment="1" applyProtection="1">
      <alignment horizontal="right" vertical="top"/>
      <protection hidden="1"/>
    </xf>
    <xf numFmtId="0" fontId="48" fillId="7" borderId="22" xfId="0" applyFont="1" applyFill="1" applyBorder="1" applyAlignment="1" applyProtection="1">
      <alignment horizontal="center" vertical="top"/>
      <protection hidden="1"/>
    </xf>
    <xf numFmtId="0" fontId="49" fillId="5" borderId="22" xfId="0" applyFont="1" applyFill="1" applyBorder="1" applyAlignment="1" applyProtection="1">
      <alignment horizontal="center" vertical="top"/>
      <protection locked="0"/>
    </xf>
    <xf numFmtId="0" fontId="4" fillId="0" borderId="0" xfId="0" quotePrefix="1" applyFont="1" applyAlignment="1" applyProtection="1">
      <alignment horizontal="left" vertical="top"/>
      <protection hidden="1"/>
    </xf>
    <xf numFmtId="1" fontId="32" fillId="21" borderId="21" xfId="0" applyNumberFormat="1" applyFont="1" applyFill="1" applyBorder="1" applyAlignment="1" applyProtection="1">
      <alignment horizontal="left" vertical="top"/>
      <protection hidden="1"/>
    </xf>
    <xf numFmtId="0" fontId="32" fillId="21" borderId="24" xfId="0" applyFont="1" applyFill="1" applyBorder="1" applyAlignment="1" applyProtection="1">
      <alignment horizontal="left" vertical="top"/>
      <protection hidden="1"/>
    </xf>
    <xf numFmtId="0" fontId="12" fillId="0" borderId="0" xfId="4" applyFont="1" applyAlignment="1" applyProtection="1">
      <alignment horizontal="center" vertical="center"/>
      <protection hidden="1"/>
    </xf>
    <xf numFmtId="0" fontId="26" fillId="0" borderId="0" xfId="4" applyFont="1" applyAlignment="1" applyProtection="1">
      <alignment horizontal="center" vertical="center"/>
      <protection hidden="1"/>
    </xf>
    <xf numFmtId="0" fontId="12" fillId="0" borderId="0" xfId="4" applyFont="1" applyProtection="1">
      <protection hidden="1"/>
    </xf>
    <xf numFmtId="0" fontId="31" fillId="0" borderId="0" xfId="4" applyFont="1" applyProtection="1">
      <protection hidden="1"/>
    </xf>
    <xf numFmtId="0" fontId="26" fillId="0" borderId="0" xfId="4" applyFont="1" applyAlignment="1">
      <alignment vertical="center" wrapText="1"/>
    </xf>
    <xf numFmtId="0" fontId="12" fillId="0" borderId="0" xfId="0" applyFont="1" applyAlignment="1">
      <alignment vertical="center" wrapText="1"/>
    </xf>
    <xf numFmtId="49" fontId="0" fillId="0" borderId="0" xfId="0" applyNumberFormat="1" applyFill="1" applyAlignment="1">
      <alignment horizontal="left" vertical="top"/>
    </xf>
    <xf numFmtId="164" fontId="0" fillId="0" borderId="0" xfId="0" applyNumberFormat="1" applyFill="1" applyAlignment="1">
      <alignment horizontal="right" vertical="top"/>
    </xf>
    <xf numFmtId="165" fontId="0" fillId="0" borderId="0" xfId="0" applyNumberFormat="1" applyFill="1" applyAlignment="1">
      <alignment horizontal="right" vertical="top"/>
    </xf>
    <xf numFmtId="0" fontId="8" fillId="0" borderId="0" xfId="6" applyNumberFormat="1"/>
  </cellXfs>
  <cellStyles count="10">
    <cellStyle name="Hyperlink" xfId="9"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8" xr:uid="{AC6D663D-C263-4CAE-9B95-377150EC5C57}"/>
    <cellStyle name="Normal_LocAdj" xfId="7" xr:uid="{FFBEF5F1-1C49-4BB2-A206-61526F353C96}"/>
  </cellStyles>
  <dxfs count="265">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4" formatCode="&quot;$&quot;#,##0.00"/>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3" formatCode="#,##0"/>
      <alignment horizontal="right" vertical="top" textRotation="0" wrapText="0" indent="0" justifyLastLine="0" shrinkToFit="0" readingOrder="0"/>
    </dxf>
    <dxf>
      <numFmt numFmtId="1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center"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3" formatCode="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72" formatCode="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numFmt numFmtId="166" formatCode="0.000000000"/>
      <fill>
        <patternFill patternType="none">
          <fgColor indexed="64"/>
          <bgColor indexed="65"/>
        </patternFill>
      </fill>
      <alignment horizontal="right" vertical="top" textRotation="0" wrapText="0" indent="0" justifyLastLine="0" shrinkToFit="0" readingOrder="0"/>
    </dxf>
    <dxf>
      <numFmt numFmtId="171" formatCode="0.0000"/>
      <fill>
        <patternFill patternType="none">
          <fgColor indexed="64"/>
          <bgColor indexed="65"/>
        </patternFill>
      </fill>
      <alignment horizontal="right" vertical="top" textRotation="0" wrapText="0" indent="0" justifyLastLine="0" shrinkToFit="0" readingOrder="0"/>
    </dxf>
    <dxf>
      <numFmt numFmtId="14" formatCode="0.00%"/>
      <fill>
        <patternFill patternType="none">
          <fgColor indexed="64"/>
          <bgColor indexed="65"/>
        </patternFill>
      </fill>
      <alignment horizontal="righ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6" formatCode="0.000000000"/>
      <alignment horizontal="righ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numFmt numFmtId="19" formatCode="m/d/yyyy"/>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4"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indexed="64"/>
          <bgColor rgb="FFFF0000"/>
        </patternFill>
      </fill>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0" formatCode="General"/>
    </dxf>
    <dxf>
      <font>
        <b/>
        <i val="0"/>
        <strike val="0"/>
        <condense val="0"/>
        <extend val="0"/>
        <outline val="0"/>
        <shadow val="0"/>
        <u val="none"/>
        <vertAlign val="baseline"/>
        <sz val="11"/>
        <color theme="0"/>
        <name val="Calibri"/>
        <family val="2"/>
        <scheme val="none"/>
      </font>
      <fill>
        <patternFill patternType="solid">
          <fgColor indexed="64"/>
          <bgColor rgb="FFFF0000"/>
        </patternFill>
      </fill>
    </dxf>
    <dxf>
      <numFmt numFmtId="168" formatCode="000"/>
    </dxf>
    <dxf>
      <numFmt numFmtId="169" formatCode="00"/>
    </dxf>
    <dxf>
      <alignment horizontal="center" vertical="bottom" textRotation="0" wrapText="0" indent="0" justifyLastLine="0" shrinkToFit="0" readingOrder="0"/>
    </dxf>
    <dxf>
      <numFmt numFmtId="1" formatCode="0"/>
    </dxf>
    <dxf>
      <numFmt numFmtId="1" formatCode="0"/>
    </dxf>
    <dxf>
      <numFmt numFmtId="0" formatCode="General"/>
    </dxf>
    <dxf>
      <alignment horizontal="center" vertical="bottom" textRotation="0" wrapText="0" indent="0" justifyLastLine="0" shrinkToFit="0" readingOrder="0"/>
    </dxf>
    <dxf>
      <font>
        <b/>
        <i val="0"/>
        <strike val="0"/>
        <condense val="0"/>
        <extend val="0"/>
        <outline val="0"/>
        <shadow val="0"/>
        <u val="none"/>
        <vertAlign val="baseline"/>
        <sz val="11"/>
        <color auto="1"/>
        <name val="Calibri"/>
        <family val="2"/>
        <scheme val="none"/>
      </font>
    </dxf>
    <dxf>
      <numFmt numFmtId="165" formatCode="&quot;$&quot;#,##0.0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165" formatCode="&quot;$&quot;#,##0.0000"/>
      <fill>
        <patternFill patternType="none">
          <fgColor indexed="64"/>
          <bgColor indexed="65"/>
        </patternFill>
      </fill>
      <alignment horizontal="right" vertical="top" textRotation="0" wrapText="0" indent="0" justifyLastLine="0" shrinkToFit="0" readingOrder="0"/>
    </dxf>
    <dxf>
      <numFmt numFmtId="164" formatCode="&quot;$&quot;#,##0.00"/>
      <fill>
        <patternFill patternType="none">
          <fgColor indexed="64"/>
          <bgColor indexed="65"/>
        </patternFill>
      </fill>
      <alignment horizontal="right" vertical="top" textRotation="0" wrapText="0" indent="0" justifyLastLine="0" shrinkToFit="0" readingOrder="0"/>
    </dxf>
    <dxf>
      <numFmt numFmtId="30" formatCode="@"/>
      <fill>
        <patternFill patternType="none">
          <fgColor indexed="64"/>
          <bgColor indexed="65"/>
        </patternFill>
      </fill>
      <alignment horizontal="left" vertical="top" textRotation="0" wrapText="0" indent="0" justifyLastLine="0" shrinkToFit="0" readingOrder="0"/>
    </dxf>
    <dxf>
      <fill>
        <patternFill patternType="none">
          <fgColor indexed="64"/>
          <bgColor indexed="65"/>
        </patternFill>
      </fill>
      <alignment horizontal="right" vertical="top" textRotation="0" wrapText="0" indent="0" justifyLastLine="0" shrinkToFit="0" readingOrder="0"/>
    </dxf>
    <dxf>
      <font>
        <strike val="0"/>
        <outline val="0"/>
        <shadow val="0"/>
        <vertAlign val="baseline"/>
        <name val="Arial Narrow"/>
        <family val="2"/>
        <scheme val="none"/>
      </font>
      <alignment vertical="center" textRotation="0" wrapText="1" indent="0" justifyLastLine="0" shrinkToFit="0" readingOrder="0"/>
    </dxf>
    <dxf>
      <border outline="0">
        <bottom style="medium">
          <color auto="1"/>
        </bottom>
      </border>
    </dxf>
    <dxf>
      <font>
        <strike val="0"/>
        <outline val="0"/>
        <shadow val="0"/>
        <vertAlign val="baseline"/>
        <name val="Arial Narrow"/>
        <family val="2"/>
        <scheme val="none"/>
      </font>
      <alignment vertical="center" textRotation="0" wrapText="1" indent="0" justifyLastLine="0" shrinkToFit="0" readingOrder="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vertAlign val="baseline"/>
        <name val="Arial Narrow"/>
        <family val="2"/>
        <scheme val="none"/>
      </font>
      <fill>
        <patternFill patternType="solid">
          <fgColor indexed="64"/>
          <bgColor rgb="FFFFFF66"/>
        </patternFill>
      </fill>
      <alignment vertical="center" textRotation="0" wrapText="1" indent="0" justifyLastLine="0" shrinkToFit="0" readingOrder="0"/>
    </dxf>
    <dxf>
      <border outline="0">
        <left style="thin">
          <color theme="4"/>
        </left>
        <right style="thin">
          <color theme="4"/>
        </right>
        <top style="thin">
          <color theme="4"/>
        </top>
        <bottom style="medium">
          <color theme="1"/>
        </bottom>
      </border>
    </dxf>
    <dxf>
      <font>
        <strike val="0"/>
        <outline val="0"/>
        <shadow val="0"/>
        <vertAlign val="baseline"/>
        <name val="Arial Narrow"/>
        <family val="2"/>
        <scheme val="none"/>
      </font>
      <fill>
        <patternFill patternType="solid">
          <fgColor indexed="64"/>
          <bgColor rgb="FFFFFF66"/>
        </patternFill>
      </fill>
      <alignment vertical="center" textRotation="0" wrapText="1" indent="0" justifyLastLine="0" shrinkToFit="0" readingOrder="0"/>
    </dxf>
    <dxf>
      <font>
        <b/>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3" formatCode="#,##0"/>
      <alignment horizontal="right" vertical="top" textRotation="0" wrapText="0" indent="0" justifyLastLine="0" shrinkToFit="0" readingOrder="0"/>
      <protection locked="0" hidden="0"/>
    </dxf>
    <dxf>
      <font>
        <strike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protection locked="0" hidden="0"/>
    </dxf>
    <dxf>
      <font>
        <strike val="0"/>
        <outline val="0"/>
        <shadow val="0"/>
        <u val="none"/>
        <vertAlign val="baseline"/>
        <sz val="10"/>
        <color rgb="FF000000"/>
        <name val="Arial Narrow"/>
        <family val="2"/>
        <scheme val="none"/>
      </font>
    </dxf>
    <dxf>
      <font>
        <strike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0" formatCode="Genera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horizontal="lef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protection locked="1" hidden="1"/>
    </dxf>
    <dxf>
      <font>
        <strike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 formatCode="0"/>
      <fill>
        <patternFill patternType="solid">
          <fgColor indexed="64"/>
          <bgColor rgb="FFFF0000"/>
        </patternFill>
      </fill>
      <alignment vertical="center" textRotation="0" wrapText="1"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30" formatCode="@"/>
      <fill>
        <patternFill patternType="solid">
          <fgColor indexed="64"/>
          <bgColor rgb="FFFF0000"/>
        </patternFill>
      </fill>
      <alignment horizontal="lef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19" formatCode="m/d/yyyy"/>
      <fill>
        <patternFill patternType="solid">
          <fgColor indexed="64"/>
          <bgColor rgb="FFFF0000"/>
        </patternFill>
      </fill>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fill>
        <patternFill patternType="solid">
          <fgColor indexed="64"/>
          <bgColor rgb="FFFF0000"/>
        </patternFill>
      </fill>
      <alignment vertical="center" textRotation="0" wrapText="1" indent="0" justifyLastLine="0" shrinkToFit="0" readingOrder="0"/>
      <protection locked="1" hidden="1"/>
    </dxf>
    <dxf>
      <font>
        <b/>
        <i val="0"/>
        <strike val="0"/>
        <condense val="0"/>
        <extend val="0"/>
        <outline val="0"/>
        <shadow val="0"/>
        <u val="none"/>
        <vertAlign val="baseline"/>
        <sz val="10"/>
        <color rgb="FF000000"/>
        <name val="Arial Narrow"/>
        <family val="2"/>
        <scheme val="none"/>
      </font>
      <numFmt numFmtId="0" formatCode="General"/>
      <fill>
        <patternFill patternType="solid">
          <fgColor indexed="64"/>
          <bgColor rgb="FFFF0000"/>
        </patternFill>
      </fill>
      <alignment horizontal="left" vertical="center" textRotation="0" wrapText="1" indent="0" justifyLastLine="0" shrinkToFit="0" readingOrder="0"/>
      <protection locked="1" hidden="1"/>
    </dxf>
    <dxf>
      <font>
        <b/>
        <strike val="0"/>
        <outline val="0"/>
        <shadow val="0"/>
        <u val="none"/>
        <vertAlign val="baseline"/>
        <sz val="10"/>
        <color rgb="FF000000"/>
        <name val="Arial Narrow"/>
        <family val="2"/>
        <scheme val="none"/>
      </font>
      <numFmt numFmtId="0" formatCode="General"/>
      <fill>
        <patternFill patternType="solid">
          <fgColor indexed="64"/>
          <bgColor rgb="FFFFFF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1" indent="0" justifyLastLine="0" shrinkToFit="0" readingOrder="0"/>
      <protection locked="1" hidden="1"/>
    </dxf>
    <dxf>
      <font>
        <b/>
        <strike val="0"/>
        <outline val="0"/>
        <shadow val="0"/>
        <u val="none"/>
        <vertAlign val="baseline"/>
        <sz val="10"/>
        <color theme="0"/>
        <name val="Arial Narrow"/>
        <family val="2"/>
        <scheme val="none"/>
      </font>
      <numFmt numFmtId="164" formatCode="&quot;$&quot;#,##0.00"/>
      <fill>
        <patternFill patternType="solid">
          <fgColor indexed="64"/>
          <bgColor rgb="FF00B05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3" formatCode="0%"/>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0" formatCode="#,##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7" formatCode="#,##0.0"/>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6" formatCode="0.000000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0" formatCode="@"/>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0" formatCode="General"/>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9" formatCode="m/d/yyyy"/>
      <fill>
        <patternFill patternType="solid">
          <fgColor indexed="64"/>
          <bgColor rgb="FFFF0000"/>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 formatCode="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74" formatCode="&quot;$&quot;#,##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strike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5" formatCode="&quot;$&quot;#,##0.0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64" formatCode="&quot;$&quot;#,##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3" formatCode="#,##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1"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14"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theme="0"/>
        <name val="Arial Narrow"/>
        <family val="2"/>
        <scheme val="none"/>
      </font>
      <numFmt numFmtId="2" formatCode="0.00"/>
      <fill>
        <patternFill patternType="solid">
          <fgColor indexed="64"/>
          <bgColor rgb="FFFF0000"/>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10"/>
        <color rgb="FF000000"/>
        <name val="Arial Narrow"/>
        <family val="2"/>
        <scheme val="none"/>
      </font>
      <numFmt numFmtId="165" formatCode="&quot;$&quot;#,##0.0000"/>
      <fill>
        <patternFill patternType="solid">
          <fgColor indexed="64"/>
          <bgColor theme="9" tint="0.5999938962981048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2"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 formatCode="#,##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4" formatCode="#,##0.00"/>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30" formatCode="@"/>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strike val="0"/>
        <outline val="0"/>
        <shadow val="0"/>
        <u val="none"/>
        <vertAlign val="baseline"/>
        <sz val="10"/>
        <color theme="1"/>
        <name val="Arial Narrow"/>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19" formatCode="m/d/yyyy"/>
      <fill>
        <patternFill patternType="none">
          <fgColor indexed="64"/>
          <bgColor indexed="65"/>
        </patternFill>
      </fill>
      <alignment horizontal="right" vertical="center" textRotation="0" wrapText="1" indent="0" justifyLastLine="0" shrinkToFit="0" readingOrder="0"/>
      <protection locked="0" hidden="0"/>
    </dxf>
    <dxf>
      <font>
        <strike val="0"/>
        <outline val="0"/>
        <shadow val="0"/>
        <u val="none"/>
        <vertAlign val="baseline"/>
        <sz val="10"/>
        <color rgb="FF000000"/>
        <name val="Arial Narrow"/>
        <family val="2"/>
        <scheme val="none"/>
      </font>
      <numFmt numFmtId="30" formatCode="@"/>
      <alignment vertical="center" textRotation="0" wrapText="1" indent="0" justifyLastLine="0" shrinkToFit="0" readingOrder="0"/>
      <protection locked="1" hidden="1"/>
    </dxf>
    <dxf>
      <font>
        <strike val="0"/>
        <outline val="0"/>
        <shadow val="0"/>
        <u val="none"/>
        <vertAlign val="baseline"/>
        <sz val="10"/>
        <color rgb="FF000000"/>
        <name val="Arial Narrow"/>
        <family val="2"/>
        <scheme val="none"/>
      </font>
      <numFmt numFmtId="30" formatCode="@"/>
      <alignment vertical="center" textRotation="0" indent="0" justifyLastLine="0" shrinkToFit="0" readingOrder="0"/>
      <protection locked="1" hidden="1"/>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vertAlign val="baseline"/>
        <name val="Arial Narrow"/>
        <family val="2"/>
        <scheme val="none"/>
      </font>
      <numFmt numFmtId="0" formatCode="General"/>
      <alignment horizontal="center" vertical="center" textRotation="0" wrapText="0" indent="0" justifyLastLine="0" shrinkToFit="0" readingOrder="0"/>
    </dxf>
    <dxf>
      <font>
        <strike val="0"/>
        <outline val="0"/>
        <shadow val="0"/>
        <vertAlign val="baseline"/>
        <name val="Arial Narrow"/>
        <family val="2"/>
        <scheme val="none"/>
      </font>
    </dxf>
    <dxf>
      <font>
        <strike val="0"/>
        <outline val="0"/>
        <shadow val="0"/>
        <vertAlign val="baseline"/>
        <name val="Arial Narrow"/>
        <family val="2"/>
        <scheme val="none"/>
      </font>
      <fill>
        <patternFill patternType="solid">
          <fgColor indexed="64"/>
          <bgColor theme="3" tint="0.79998168889431442"/>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support.microsoft.com/en-us/office/insert-an-object-in-your-excel-spreadsheet-e73867b2-2988-4116-8d85-f5769ea435ba#ID0EAACAAA=Office_2007"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39077</xdr:colOff>
      <xdr:row>2</xdr:row>
      <xdr:rowOff>34191</xdr:rowOff>
    </xdr:from>
    <xdr:to>
      <xdr:col>3</xdr:col>
      <xdr:colOff>1953846</xdr:colOff>
      <xdr:row>10</xdr:row>
      <xdr:rowOff>249114</xdr:rowOff>
    </xdr:to>
    <xdr:sp macro="" textlink="">
      <xdr:nvSpPr>
        <xdr:cNvPr id="2" name="Arrow: Up 1">
          <a:extLst>
            <a:ext uri="{FF2B5EF4-FFF2-40B4-BE49-F238E27FC236}">
              <a16:creationId xmlns:a16="http://schemas.microsoft.com/office/drawing/2014/main" id="{00000000-0008-0000-0100-000002000000}"/>
            </a:ext>
          </a:extLst>
        </xdr:cNvPr>
        <xdr:cNvSpPr/>
      </xdr:nvSpPr>
      <xdr:spPr>
        <a:xfrm>
          <a:off x="6652846" y="454268"/>
          <a:ext cx="1914769" cy="2754923"/>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You Must Enter Assigned Password Here For</a:t>
          </a:r>
          <a:r>
            <a:rPr lang="en-US" sz="1100" b="1" baseline="0"/>
            <a:t> This Form To Work Properly.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6</xdr:col>
          <xdr:colOff>28575</xdr:colOff>
          <xdr:row>0</xdr:row>
          <xdr:rowOff>28575</xdr:rowOff>
        </xdr:from>
        <xdr:to>
          <xdr:col>6</xdr:col>
          <xdr:colOff>685800</xdr:colOff>
          <xdr:row>0</xdr:row>
          <xdr:rowOff>504825</xdr:rowOff>
        </xdr:to>
        <xdr:sp macro="" textlink="">
          <xdr:nvSpPr>
            <xdr:cNvPr id="2055" name="Object 7" descr="Link to a PDF of the Consolidated Appropriations Act of 2021.  Clicking on this link will open the PDF in Acrobat."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8</xdr:col>
      <xdr:colOff>24425</xdr:colOff>
      <xdr:row>0</xdr:row>
      <xdr:rowOff>78160</xdr:rowOff>
    </xdr:from>
    <xdr:to>
      <xdr:col>8</xdr:col>
      <xdr:colOff>675544</xdr:colOff>
      <xdr:row>0</xdr:row>
      <xdr:rowOff>452566</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1312771"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9</xdr:col>
      <xdr:colOff>29310</xdr:colOff>
      <xdr:row>0</xdr:row>
      <xdr:rowOff>73275</xdr:rowOff>
    </xdr:from>
    <xdr:to>
      <xdr:col>9</xdr:col>
      <xdr:colOff>680429</xdr:colOff>
      <xdr:row>0</xdr:row>
      <xdr:rowOff>447681</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12030810" y="73275"/>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0</xdr:row>
          <xdr:rowOff>28575</xdr:rowOff>
        </xdr:from>
        <xdr:to>
          <xdr:col>7</xdr:col>
          <xdr:colOff>695325</xdr:colOff>
          <xdr:row>0</xdr:row>
          <xdr:rowOff>504825</xdr:rowOff>
        </xdr:to>
        <xdr:sp macro="" textlink="">
          <xdr:nvSpPr>
            <xdr:cNvPr id="2056" name="Object 8" descr="Link to a PDF of the Dairy Product Standard Yield Factors.  Clicking on this link will open the PDF in Acrobat."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400050</xdr:colOff>
      <xdr:row>0</xdr:row>
      <xdr:rowOff>44450</xdr:rowOff>
    </xdr:from>
    <xdr:to>
      <xdr:col>0</xdr:col>
      <xdr:colOff>2686050</xdr:colOff>
      <xdr:row>0</xdr:row>
      <xdr:rowOff>565150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00050" y="44450"/>
          <a:ext cx="2286000" cy="5207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Arial Narrow" panose="020B0606020202030204" pitchFamily="34" charset="0"/>
            </a:rPr>
            <a:t>Click Here for Additional Information on Inserting Objects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A00-000002000000}"/>
            </a:ext>
          </a:extLst>
        </xdr:cNvPr>
        <xdr:cNvSpPr/>
      </xdr:nvSpPr>
      <xdr:spPr>
        <a:xfrm>
          <a:off x="7340600" y="1050924"/>
          <a:ext cx="3714750" cy="1362076"/>
        </a:xfrm>
        <a:prstGeom prst="leftArrow">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5</xdr:row>
      <xdr:rowOff>15874</xdr:rowOff>
    </xdr:from>
    <xdr:to>
      <xdr:col>2</xdr:col>
      <xdr:colOff>3733800</xdr:colOff>
      <xdr:row>5</xdr:row>
      <xdr:rowOff>1377950</xdr:rowOff>
    </xdr:to>
    <xdr:sp macro="" textlink="">
      <xdr:nvSpPr>
        <xdr:cNvPr id="2" name="Arrow: Left 1">
          <a:extLst>
            <a:ext uri="{FF2B5EF4-FFF2-40B4-BE49-F238E27FC236}">
              <a16:creationId xmlns:a16="http://schemas.microsoft.com/office/drawing/2014/main" id="{00000000-0008-0000-0C00-000002000000}"/>
            </a:ext>
          </a:extLst>
        </xdr:cNvPr>
        <xdr:cNvSpPr/>
      </xdr:nvSpPr>
      <xdr:spPr>
        <a:xfrm>
          <a:off x="7105650" y="1279524"/>
          <a:ext cx="2813050" cy="113347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Audit Has Been Completed.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2:B17" totalsRowShown="0" headerRowDxfId="264" dataDxfId="263">
  <autoFilter ref="A2:B17" xr:uid="{00000000-0009-0000-0100-00000B000000}"/>
  <tableColumns count="2">
    <tableColumn id="1" xr3:uid="{D0F9DA22-9D72-46FA-B584-1621030AD38B}" name="No." dataDxfId="262">
      <calculatedColumnFormula>ROW()-2</calculatedColumnFormula>
    </tableColumn>
    <tableColumn id="2" xr3:uid="{B7EF2369-EAFB-4DEC-A3E5-52E8DB57BBD7}" name="Instructions for the Donation Programs Reimbursement Claim Form" dataDxfId="26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D3658B-3C5E-4116-BCC7-E24F5CBD284A}" name="tblUPL" displayName="tblUPL" ref="A1:S180" totalsRowShown="0" headerRowDxfId="60">
  <autoFilter ref="A1:S180" xr:uid="{80A2F307-9E6F-4E60-A189-8A76ED482176}"/>
  <sortState xmlns:xlrd2="http://schemas.microsoft.com/office/spreadsheetml/2017/richdata2" ref="A2:S2">
    <sortCondition ref="B1:B2"/>
  </sortState>
  <tableColumns count="19">
    <tableColumn id="1" xr3:uid="{F2318DF6-9775-4E86-980D-17A837A19FA6}" name="UPL_Id" dataDxfId="59"/>
    <tableColumn id="17" xr3:uid="{ACC5AC25-2984-4690-97EB-7E9D85FFD626}" name="Name_BY_Location" dataDxfId="58"/>
    <tableColumn id="2" xr3:uid="{C250513B-50E9-4647-8DD1-FBBFBCE054BF}" name="Audit_By_FO" dataDxfId="57"/>
    <tableColumn id="3" xr3:uid="{738E1006-F712-4178-9AC0-DB1F459F970A}" name="Submitting_FO" dataDxfId="56"/>
    <tableColumn id="4" xr3:uid="{5122F9E2-B045-44DB-AC93-BF391F6090A0}" name="Handler_Type"/>
    <tableColumn id="5" xr3:uid="{F72B3E40-B71A-4A2F-BA4C-C1F544CF7F12}" name="Handler_ID"/>
    <tableColumn id="6" xr3:uid="{C7943485-C500-4070-8E86-443FCC1DC1AB}" name="Handler_Name"/>
    <tableColumn id="7" xr3:uid="{00339014-04BC-499D-89AC-6B9B66B2AE9A}" name="Record Status"/>
    <tableColumn id="8" xr3:uid="{3D0DE0C5-06C0-459A-98F2-7D03A661EE16}" name="Address"/>
    <tableColumn id="9" xr3:uid="{E5AE4D48-C52F-4394-8E4D-A54C47FB0C9E}" name="City"/>
    <tableColumn id="10" xr3:uid="{9FE6459A-35E5-4E9A-B28F-98D1E962F4BE}" name="State"/>
    <tableColumn id="11" xr3:uid="{A675BED2-3191-4A28-BDCA-BF41D5C966F8}" name="Ownership_ID" dataDxfId="55"/>
    <tableColumn id="12" xr3:uid="{FE22EBA0-6277-4E47-A490-313BE88B29F2}" name="FIPS_State" dataDxfId="54"/>
    <tableColumn id="13" xr3:uid="{F2A57F08-A9D2-45D1-A6C2-EEBF5B8838D2}" name="FIPS_County" dataDxfId="53"/>
    <tableColumn id="14" xr3:uid="{8D77C59E-D10F-498E-9B09-9F0CC9B5A231}" name="FIPS_Country"/>
    <tableColumn id="15" xr3:uid="{EFEC861F-B5E2-48DF-8BCC-2E06C16C3B34}" name="Notes"/>
    <tableColumn id="16" xr3:uid="{A1450C84-0682-452E-BB44-7D0E924D1B90}" name="Update_by"/>
    <tableColumn id="19" xr3:uid="{4810FEFB-4DA0-4170-87D2-8321C1AAF5DF}" name="EDO_UPL_ID"/>
    <tableColumn id="18" xr3:uid="{CBC0B091-67A1-4AF2-A442-E65DBFC2EB50}" name="P3DDP6#2&amp;9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745E02-392D-4995-808F-82E78FDAFDB5}" name="tblUPLUnique1" displayName="tblUPLUnique1" ref="B1:B1000" totalsRowShown="0" headerRowDxfId="52" headerRowCellStyle="Normal 2">
  <autoFilter ref="B1:B1000" xr:uid="{20745E02-392D-4995-808F-82E78FDAFDB5}"/>
  <tableColumns count="1">
    <tableColumn id="1" xr3:uid="{F1ADC367-435A-4491-80E4-09A9A901DE19}" name="UPL_Specific_List" dataDxfId="51">
      <calculatedColumnFormula array="1">IF(ISNA(INDEX(tblUPL[Name_BY_Location],UPL_Unique!A2)),"",INDEX(tblUPL[Name_BY_Location],UPL_Unique!A2))</calculatedColumnFormula>
    </tableColumn>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2060409-A473-4EF8-A4D0-54FF4ABE3B21}" name="tblDPL" displayName="tblDPL" ref="A1:S326" totalsRowShown="0" headerRowDxfId="50">
  <autoFilter ref="A1:S326" xr:uid="{80A2F307-9E6F-4E60-A189-8A76ED482176}"/>
  <sortState xmlns:xlrd2="http://schemas.microsoft.com/office/spreadsheetml/2017/richdata2" ref="A2:S2">
    <sortCondition ref="B1:B2"/>
  </sortState>
  <tableColumns count="19">
    <tableColumn id="1" xr3:uid="{7EC5A578-07F4-4CC1-A442-98F6912780C9}" name="DPL_Id" dataDxfId="49"/>
    <tableColumn id="17" xr3:uid="{C9332308-8F5F-4790-9C61-211089BF35D8}" name="Name_By_Location" dataDxfId="48"/>
    <tableColumn id="2" xr3:uid="{69529EF7-BB36-44B7-B9C5-F98DFFE53521}" name="Audit_By_FO" dataDxfId="47"/>
    <tableColumn id="3" xr3:uid="{8A6FF6D4-16B5-4D57-BEAB-1FA079C062AA}" name="Submitting_FO" dataDxfId="46"/>
    <tableColumn id="4" xr3:uid="{9CAC8254-1A6B-4C09-B7DE-13B5DC4A630A}" name="Handler_Type"/>
    <tableColumn id="5" xr3:uid="{2C82CCA8-7472-47AD-B849-AD6ACD1499D8}" name="Handler_ID"/>
    <tableColumn id="6" xr3:uid="{670E3800-77A1-4673-BC82-60A6D05EA5CB}" name="Handler_Name"/>
    <tableColumn id="7" xr3:uid="{59A04C9C-B53F-49A3-B136-CCE9489606A7}" name="Record Status"/>
    <tableColumn id="8" xr3:uid="{C58FC9B3-6CCD-4285-A82C-4E0DF2D6FC6E}" name="Address"/>
    <tableColumn id="9" xr3:uid="{84C5F389-8667-46A1-8E72-928A8831DD36}" name="City"/>
    <tableColumn id="10" xr3:uid="{9B1F47DD-D185-4C57-A9B5-9B1EDBC37C63}" name="State"/>
    <tableColumn id="11" xr3:uid="{0E186D9C-BA77-4E4A-97AF-61D6CADDF7E6}" name="Ownership_ID" dataDxfId="45"/>
    <tableColumn id="12" xr3:uid="{394848F0-C305-4371-B9D4-DF17A98F60EF}" name="FIPS_State" dataDxfId="44"/>
    <tableColumn id="13" xr3:uid="{E5137A6D-BB38-4FF7-ADB4-0E45B4A76736}" name="FIPS_County" dataDxfId="43"/>
    <tableColumn id="14" xr3:uid="{65FD4780-A7F7-43D6-9E10-BBF11FE39CE0}" name="FIPS_Country"/>
    <tableColumn id="15" xr3:uid="{EFDF4B8D-7841-4DCD-A0EA-6F9A984C40BA}" name="Notes"/>
    <tableColumn id="16" xr3:uid="{F589E42E-DA1D-429F-A5F1-368F459774E8}" name="Update_by"/>
    <tableColumn id="19" xr3:uid="{F9D9832E-A88A-4873-91BC-4A0203AE871D}" name="EDO_UPL_ID"/>
    <tableColumn id="18" xr3:uid="{8134D479-D823-4E71-ACBE-E25D7FD9DDBB}" name="P3DDP6#2&amp;9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381072A-85F4-4A55-9204-B5D1E08C2C6D}" name="tblDPLUnique1" displayName="tblDPLUnique1" ref="B1:B1000" totalsRowShown="0" headerRowDxfId="42" headerRowCellStyle="Normal 2">
  <autoFilter ref="B1:B1000" xr:uid="{2381072A-85F4-4A55-9204-B5D1E08C2C6D}"/>
  <tableColumns count="1">
    <tableColumn id="1" xr3:uid="{F30E71B1-339C-42C9-966C-25C6212EFAA8}" name="DPL_Specific_List">
      <calculatedColumnFormula array="1">IF(ISNA(INDEX(tblDPL[Name_By_Location],DPL_Unique!A2)),"",INDEX(tblDPL[Name_By_Location],DPL_Unique!A2))</calculatedColumnFormula>
    </tableColumn>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4928B4B-F6DC-4BAB-842A-0FFD406005CC}" name="tblLocAdj" displayName="tblLocAdj" ref="A1:I3116" totalsRowShown="0" headerRowDxfId="41" headerRowBorderDxfId="40" tableBorderDxfId="39">
  <autoFilter ref="A1:I3116" xr:uid="{04EE1D27-CC04-4B45-BA3C-EDE99C6D7772}"/>
  <sortState xmlns:xlrd2="http://schemas.microsoft.com/office/spreadsheetml/2017/richdata2" ref="A2:I2">
    <sortCondition ref="A1:A2"/>
  </sortState>
  <tableColumns count="9">
    <tableColumn id="1" xr3:uid="{A9BC4732-B4C8-449F-861D-3995E360586C}" name="STATE" dataDxfId="38"/>
    <tableColumn id="2" xr3:uid="{BC333D66-43C3-4F38-B361-5C4DCFE3FEE7}" name="COUNTY" dataDxfId="37"/>
    <tableColumn id="10" xr3:uid="{1C38EBFC-18B8-45F1-8E68-24C6174414B7}" name="CombinedStCo" dataDxfId="36"/>
    <tableColumn id="9" xr3:uid="{64757BE3-748F-400A-8AF7-568AA68C9240}" name="Class_I_Loc" dataDxfId="35"/>
    <tableColumn id="3" xr3:uid="{50A8E0F6-B809-4425-8788-BE9F527DC801}" name="FIPS" dataDxfId="34"/>
    <tableColumn id="4" xr3:uid="{D49FD4B7-6D17-4E59-AC40-8EE1CDF272BE}" name="Sec52_Effective_Date" dataDxfId="33"/>
    <tableColumn id="5" xr3:uid="{DE1B696D-34F6-4A9F-84A5-EAA1CEA56228}" name="Sec52" dataDxfId="32"/>
    <tableColumn id="6" xr3:uid="{B0684A2D-C66A-4BD3-926D-DF40DFEBD4FA}" name="Sec51_Effective_Date" dataDxfId="31"/>
    <tableColumn id="7" xr3:uid="{43A5C16F-446A-4EE9-8B85-A1F2C89907AC}" name="Sec51" dataDxfId="3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E76E25-D698-410F-B446-4BFF8925DD90}" name="tblMeasurement" displayName="tblMeasurement" ref="A1:C8" totalsRowShown="0" headerRowDxfId="29">
  <autoFilter ref="A1:C8" xr:uid="{EE06B86B-A6DF-4D70-9A48-CA1A7DFC6444}"/>
  <tableColumns count="3">
    <tableColumn id="1" xr3:uid="{6483CBB3-848A-439C-B5B1-7A9F67C1F7C3}" name="Sort"/>
    <tableColumn id="2" xr3:uid="{98FECE32-6EF4-404D-99D4-B6C5BAAAFD73}" name="Measurement" dataDxfId="28"/>
    <tableColumn id="3" xr3:uid="{0A4CE9B9-BEC7-4808-8440-8220C48AE3E2}" name="Pounds_Factor" dataDxfId="27"/>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2F0C303-9BD1-4A34-B779-8E8F8B051DAF}" name="tblWPG" displayName="tblWPG" ref="A1:C5002" totalsRowShown="0" headerRowDxfId="26" dataDxfId="25">
  <autoFilter ref="A1:C5002" xr:uid="{16A8BCC4-BC9A-4AB9-A51D-E5118DAAEC89}"/>
  <tableColumns count="3">
    <tableColumn id="1" xr3:uid="{95AB924B-366C-461B-8520-BB2D104C0481}" name="Milkfat_Percent" dataDxfId="24"/>
    <tableColumn id="2" xr3:uid="{48D65967-C73B-48C7-98B3-369912D37F4B}" name="WPG_Factor" dataDxfId="23"/>
    <tableColumn id="3" xr3:uid="{9AC9A591-993C-4E43-B755-9F701524F7C3}" name="Pounds_Factor" dataDxfId="2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C80D5C-38B1-48B9-8BA9-F6C3ACE0791D}" name="tblMPG" displayName="tblMPG" ref="A1:A2" totalsRowShown="0" dataDxfId="21">
  <autoFilter ref="A1:A2" xr:uid="{27EA0848-EB80-48C5-8A8A-B1BD07C087FB}"/>
  <tableColumns count="1">
    <tableColumn id="1" xr3:uid="{7CDB2A82-333E-4F3D-B22F-E5464B5AC7D3}" name="MPG" dataDxfId="2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C62A8F0-9F72-429A-9066-E0976B91EDF5}" name="tblTranPercent" displayName="tblTranPercent" ref="A1:A2" totalsRowShown="0" headerRowDxfId="19" dataDxfId="18">
  <autoFilter ref="A1:A2" xr:uid="{79881400-D624-457C-A919-C98953210BD9}"/>
  <tableColumns count="1">
    <tableColumn id="1" xr3:uid="{61BBFAC2-47DD-4A0B-B9FE-710C3D720259}" name="Percent" dataDxfId="1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3F86918-A746-41AC-BD94-884CED6ABDD1}" name="tblMakePercent" displayName="tblMakePercent" ref="A1:A2" totalsRowShown="0" headerRowDxfId="16" dataDxfId="15">
  <autoFilter ref="A1:A2" xr:uid="{AE5E29C5-9881-4763-8E6B-F6DD2DEAC779}"/>
  <tableColumns count="1">
    <tableColumn id="1" xr3:uid="{58CBCB8B-9FB2-4327-AF1E-FA43FB7E15D0}" name="Percent"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400892E-B0D9-4C63-848D-3676D7B22D5E}" name="InstructionsAudit_T" displayName="InstructionsAudit_T" ref="A2:B7" totalsRowShown="0" headerRowDxfId="260" dataDxfId="259">
  <autoFilter ref="A2:B7" xr:uid="{00000000-0009-0000-0100-00000B000000}"/>
  <tableColumns count="2">
    <tableColumn id="1" xr3:uid="{C6FD40B5-1428-4A7D-8D8C-048C545BBF7A}" name="No." dataDxfId="258">
      <calculatedColumnFormula>ROW()-2</calculatedColumnFormula>
    </tableColumn>
    <tableColumn id="2" xr3:uid="{711D4CC1-D9ED-4E0B-A1B8-E4A40D1580A6}" name="Instructions for the Donation Programs Reimbursement Claim Form" dataDxfId="257"/>
  </tableColumns>
  <tableStyleInfo name="TableStyleMedium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72098E9-68D8-46A5-992E-BFB7E48410F4}" name="tblProducts" displayName="tblProducts" ref="A1:F25" totalsRowShown="0">
  <autoFilter ref="A1:F25" xr:uid="{26F5B81F-DF4E-4F6A-B8D3-626B181F792A}"/>
  <sortState xmlns:xlrd2="http://schemas.microsoft.com/office/spreadsheetml/2017/richdata2" ref="A2:E2">
    <sortCondition ref="A2"/>
  </sortState>
  <tableColumns count="6">
    <tableColumn id="1" xr3:uid="{5C518B05-B98B-4036-9DBD-1E7DD2394047}" name="Sort" dataDxfId="13"/>
    <tableColumn id="2" xr3:uid="{51272176-462D-4A04-A0FC-A6AE0361576C}" name="Product"/>
    <tableColumn id="3" xr3:uid="{F53C2B19-E116-4724-B593-C4DD432D25D2}" name="Class" dataDxfId="12"/>
    <tableColumn id="4" xr3:uid="{DE43CD99-998B-4E64-9ADC-065BA85CEFEE}" name="Default_Yield_Factor" dataDxfId="11"/>
    <tableColumn id="5" xr3:uid="{E6DD256A-1E00-4D1D-AC60-21FC5A0458D3}" name="Default_Fat_Percent" dataDxfId="10"/>
    <tableColumn id="6" xr3:uid="{6F004635-FA97-4BDE-A62A-F28F565AD00A}" name="Days_Remaining" dataDxfId="9"/>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E506298-AEE9-46E3-9288-834009ADD112}" name="tblClasses" displayName="tblClasses" ref="A1:B5" totalsRowShown="0" headerRowDxfId="8" dataDxfId="7">
  <autoFilter ref="A1:B5" xr:uid="{CB7246B1-E824-44BC-8C4D-1BF07501B84B}"/>
  <tableColumns count="2">
    <tableColumn id="1" xr3:uid="{3B6C8EF6-F84D-4FA7-AEC8-836B366B6BA0}" name="Class" dataDxfId="6"/>
    <tableColumn id="2" xr3:uid="{668ADE04-52FD-4799-809A-8ADD6F0CB153}" name="Make_Allowance_Per_CWT" dataDxfId="5"/>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F5E80A5-3AA1-4EE0-AE29-3B70EC7B48E1}" name="tblFederalOrder" displayName="tblFederalOrder" ref="A1:D12" totalsRowShown="0" headerRowDxfId="4">
  <autoFilter ref="A1:D12" xr:uid="{DDA42FAB-49A7-4A19-AF5B-473B098A91EF}"/>
  <tableColumns count="4">
    <tableColumn id="1" xr3:uid="{476AC0BA-27D9-4FC3-8DFE-0F0521275A9A}" name="FO_No"/>
    <tableColumn id="2" xr3:uid="{0FAB9EDF-EE7A-4A15-8320-53C2050A2F02}" name="Marketing_Area" dataDxfId="3"/>
    <tableColumn id="3" xr3:uid="{2774BB0A-24F9-4D7E-A80E-F7132CB0C5EE}" name="Short_FO"/>
    <tableColumn id="4" xr3:uid="{4837ADE2-998C-49B3-B444-04D688995159}" name="FO_Email"/>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0481AEE-FA52-47B4-829F-F9FD84BA4DDE}" name="tblDonations" displayName="tblDonations" ref="A1:BZ2" totalsRowShown="0" headerRowDxfId="256" dataDxfId="255">
  <autoFilter ref="A1:BZ2" xr:uid="{E728DBD2-DB97-487A-88EC-76D9A9A1CC54}"/>
  <tableColumns count="78">
    <tableColumn id="5" xr3:uid="{6333BECD-EA9A-4B90-ADC5-0A5A4184020F}" name="Donation_Date" dataDxfId="254"/>
    <tableColumn id="52" xr3:uid="{989F33CD-0E9D-497F-A9A7-FD9072CDA0C8}" name="Manufactured_Date" dataDxfId="253"/>
    <tableColumn id="11" xr3:uid="{E994A636-61D5-4E96-99D3-AA4B508A486A}" name="Code_Date" dataDxfId="252"/>
    <tableColumn id="2" xr3:uid="{0055B878-41CD-42A4-BAAE-3A5499319272}" name="Plant" dataDxfId="251"/>
    <tableColumn id="76" xr3:uid="{819917ED-93B2-467D-918D-3502994024B8}" name="Distribution_Point" dataDxfId="250"/>
    <tableColumn id="13" xr3:uid="{2AC22584-3BCA-4116-A0B3-9B52B1D64ACD}" name="Donation_Distributor" dataDxfId="249"/>
    <tableColumn id="17" xr3:uid="{53C9D8CF-1F27-4C56-92C3-9C6A2B8A9C30}" name="Distance_From_Plant_To_Distributor" dataDxfId="2"/>
    <tableColumn id="63" xr3:uid="{9F8F6C37-9185-46F5-BCD9-035973A93CD1}" name="Load_ID" dataDxfId="0"/>
    <tableColumn id="21" xr3:uid="{19B3E255-5C0F-444A-A51C-DBFDB2FEDEAA}" name="UPC_Package_Code" dataDxfId="1"/>
    <tableColumn id="18" xr3:uid="{9C874246-9828-4122-A26F-F6C03ED376AB}" name="Product_Type" dataDxfId="248"/>
    <tableColumn id="10" xr3:uid="{C4C84727-E5BD-49C8-BF95-8E3C3610EE92}" name="Measurement" dataDxfId="247"/>
    <tableColumn id="47" xr3:uid="{866405AD-9A59-4E2E-A666-97AF947A7B33}" name="Package_Size" dataDxfId="246"/>
    <tableColumn id="6" xr3:uid="{7F33B7AC-E1C5-467C-A7BB-5694FE171D2E}" name="No_Of_Units" dataDxfId="245"/>
    <tableColumn id="16" xr3:uid="{AECF5F0D-2A41-4F4D-B408-14BFC8EEE7C9}" name="Reported_Yield_Factor" dataDxfId="244"/>
    <tableColumn id="25" xr3:uid="{1637979C-D0DC-474B-8AA6-C891949053A9}" name="Reported_Fat_Percent" dataDxfId="243"/>
    <tableColumn id="72" xr3:uid="{8172DEF6-493A-4AA1-ABBA-2D979CF347EB}" name="Price_Paid_Processed_Product" dataDxfId="242"/>
    <tableColumn id="37" xr3:uid="{3AEB0AB0-138D-4DB5-A327-90531688E759}" name="Calc_Yield_Factor" dataDxfId="241">
      <calculatedColumnFormula>IFERROR(ROUND(tblDonations[[#This Row],[Recipe_Milk_Pounds]]/tblDonations[[#This Row],[Recipe_Final_Product_Lbs]],2),0)</calculatedColumnFormula>
    </tableColumn>
    <tableColumn id="39" xr3:uid="{3843EDC0-B3A1-41E0-8307-05928515D6E9}" name="Calc_Milkfat_Percent" dataDxfId="240">
      <calculatedColumnFormula>IFERROR(INDEX(tblYieldCalc[Packaged_Milkfat_Percent],MATCH(tblDonations[[#This Row],[UPC_Package_Code]],tblYieldCalc[UPC_Package_Code],0)),0)</calculatedColumnFormula>
    </tableColumn>
    <tableColumn id="33" xr3:uid="{8CB4C675-14DF-4F6E-8C18-3A1102C921A6}" name="Default_Yield_Factor" dataDxfId="239">
      <calculatedColumnFormula>INDEX(tblProducts[Default_Yield_Factor],MATCH(tblDonations[[#This Row],[Product_Type]],tblProducts[Product],0))</calculatedColumnFormula>
    </tableColumn>
    <tableColumn id="15" xr3:uid="{176ECB10-B17E-4DA3-BB88-CDD48377C882}" name="Default_Milkfat_Percent" dataDxfId="238">
      <calculatedColumnFormula>INDEX(tblProducts[Default_Fat_Percent],MATCH(tblDonations[[#This Row],[Product_Type]],tblProducts[Product],0))</calculatedColumnFormula>
    </tableColumn>
    <tableColumn id="9" xr3:uid="{5CBB438B-4343-4BDA-B3E1-4E3251E40526}" name="Used_Yield_Factor" dataDxfId="237">
      <calculatedColumnFormula>IF(tblDonations[[#This Row],[Calc_Yield_Factor]]=0,IF(ISBLANK(tblDonations[[#This Row],[Reported_Yield_Factor]]),tblDonations[[#This Row],[Default_Yield_Factor]],tblDonations[[#This Row],[Reported_Yield_Factor]]),tblDonations[[#This Row],[Calc_Yield_Factor]])</calculatedColumnFormula>
    </tableColumn>
    <tableColumn id="27" xr3:uid="{888259CE-B7E4-45D3-AA4D-FB06A386E84F}" name="Used_Fat_Percent" dataDxfId="236">
      <calculatedColumnFormula>IF(tblDonations[[#This Row],[Calc_Milkfat_Percent]]=0,IF(ISBLANK(tblDonations[[#This Row],[Reported_Fat_Percent]]),tblDonations[[#This Row],[Default_Milkfat_Percent]],tblDonations[[#This Row],[Reported_Fat_Percent]]),tblDonations[[#This Row],[Calc_Milkfat_Percent]])</calculatedColumnFormula>
    </tableColumn>
    <tableColumn id="28" xr3:uid="{24129D39-5E2F-4230-BC2A-6C6D5046D3A6}" name="Recipe_Final_Product_Lbs" dataDxfId="235">
      <calculatedColumnFormula>IFERROR(INDEX(tblYieldCalc[Recipe_Final_Product_Lbs],MATCH(tblDonations[[#This Row],[UPC_Package_Code]],tblYieldCalc[UPC_Package_Code],0)),0)</calculatedColumnFormula>
    </tableColumn>
    <tableColumn id="30" xr3:uid="{3F5C0A9F-563E-45D8-9BDF-B6302E81D871}" name="Recipe_Milk_Pounds" dataDxfId="234">
      <calculatedColumnFormula>IFERROR(INDEX(tblYieldCalc[Recipe_Milk_Pounds],MATCH(tblDonations[[#This Row],[UPC_Package_Code]],tblYieldCalc[UPC_Package_Code],0)),0)</calculatedColumnFormula>
    </tableColumn>
    <tableColumn id="38" xr3:uid="{6594FBB4-82A0-47F8-8C4D-1C8252ADF43A}" name="Base Skim Milk Class 1 Price" dataDxfId="233">
      <calculatedColumnFormula>INDEX(tblClass_Prices[Base Skim Milk Class 1 Price],MATCH(tblDonations[[#This Row],[Pool_YYYYMM]],tblClass_Prices[Pool_YYYYMM],0))</calculatedColumnFormula>
    </tableColumn>
    <tableColumn id="41" xr3:uid="{1F5DB69E-9CA2-4D12-B339-1CB25593D6FC}" name="Advanced Butterfat Factor" dataDxfId="232">
      <calculatedColumnFormula>INDEX(tblClass_Prices[Advanced Butterfat Factor],MATCH(tblDonations[[#This Row],[Pool_YYYYMM]],tblClass_Prices[Pool_YYYYMM],0))</calculatedColumnFormula>
    </tableColumn>
    <tableColumn id="3" xr3:uid="{9F87DEF7-91D4-4B27-972D-833389D006B3}" name="Advanced Skim Milk Class 2 Price" dataDxfId="231">
      <calculatedColumnFormula>INDEX(tblClass_Prices[Advanced Skim Milk Class 2 Price],MATCH(tblDonations[[#This Row],[Pool_YYYYMM]],tblClass_Prices[Pool_YYYYMM],0))</calculatedColumnFormula>
    </tableColumn>
    <tableColumn id="26" xr3:uid="{E1D346ED-45E5-4D2C-B276-192364748407}" name="Class 2 Butterfat Price" dataDxfId="230">
      <calculatedColumnFormula>INDEX(tblClass_Prices[Class 2 Butterfat Price],MATCH(tblDonations[[#This Row],[Pool_YYYYMM]],tblClass_Prices[Pool_YYYYMM],0))</calculatedColumnFormula>
    </tableColumn>
    <tableColumn id="29" xr3:uid="{176A10A9-C09A-4C67-936D-80D38578E6A9}" name="Class 3 Skim Milk Price" dataDxfId="229">
      <calculatedColumnFormula>INDEX(tblClass_Prices[Class 3 Skim Milk Price],MATCH(tblDonations[[#This Row],[Pool_YYYYMM]],tblClass_Prices[Pool_YYYYMM],0))</calculatedColumnFormula>
    </tableColumn>
    <tableColumn id="31" xr3:uid="{70E1D418-600E-4A1B-8221-12AAADFC2D4C}" name="Class 4 Skim Milk Price" dataDxfId="228">
      <calculatedColumnFormula>INDEX(tblClass_Prices[Class 4 Skim Milk Price],MATCH(tblDonations[[#This Row],[Pool_YYYYMM]],tblClass_Prices[Pool_YYYYMM],0))</calculatedColumnFormula>
    </tableColumn>
    <tableColumn id="48" xr3:uid="{0DFA00D0-226D-4069-94BC-95C4E740BECB}" name="Buttefat Price" dataDxfId="227">
      <calculatedColumnFormula>INDEX(tblClass_Prices[Buttefat Price],MATCH(tblDonations[[#This Row],[Pool_YYYYMM]],tblClass_Prices[Pool_YYYYMM],0))</calculatedColumnFormula>
    </tableColumn>
    <tableColumn id="55" xr3:uid="{95688980-B82B-4119-8FE8-0F7B6A82949B}" name="Diesel_Fuel_Price" dataDxfId="226">
      <calculatedColumnFormula>INDEX(tblClass_Prices[N_Diesel_Fuel_Price],MATCH(TEXT(YEAR(tblDonations[[#This Row],[Donation_Date]]),"0000")&amp;TEXT(MONTH(tblDonations[[#This Row],[Donation_Date]]),"00"),tblClass_Prices[Pool_YYYYMM],0))</calculatedColumnFormula>
    </tableColumn>
    <tableColumn id="53" xr3:uid="{110D7240-FE44-460B-848F-79E0F7FE4465}" name="Federal_Order" dataDxfId="225">
      <calculatedColumnFormula>INDEX(tblUPL[Audit_By_FO],MATCH(tblDonations[[#This Row],[UPL_ID]],tblUPL[UPL_Id],0))</calculatedColumnFormula>
    </tableColumn>
    <tableColumn id="44" xr3:uid="{05A13200-4958-4964-AA23-9D49EF209D04}" name="Pool_YYYYMM" dataDxfId="224">
      <calculatedColumnFormula>TEXT(YEAR(tblDonations[[#This Row],[Manufactured_Date]]),"0000")&amp;TEXT(MONTH(tblDonations[[#This Row],[Manufactured_Date]]),"00")</calculatedColumnFormula>
    </tableColumn>
    <tableColumn id="7" xr3:uid="{4667A0EB-0481-40C2-B865-AC128FCD404B}" name="Donate_YYYYMM" dataDxfId="223">
      <calculatedColumnFormula>TEXT(YEAR(tblDonations[[#This Row],[Donation_Date]]),"0000")&amp;TEXT(MONTH(tblDonations[[#This Row],[Donation_Date]]),"00")</calculatedColumnFormula>
    </tableColumn>
    <tableColumn id="1" xr3:uid="{29002A1F-6F0B-48DA-8D2F-D6080E2BD507}" name="UPL_ID" dataDxfId="222">
      <calculatedColumnFormula>RIGHT(tblDonations[[#This Row],[Plant]],3)</calculatedColumnFormula>
    </tableColumn>
    <tableColumn id="8" xr3:uid="{008A07FD-D73D-4EEB-BE7B-148594A6BED5}" name="State" dataDxfId="221">
      <calculatedColumnFormula>INDEX(tblUPL[State],MATCH(tblDonations[[#This Row],[UPL_ID]],tblUPL[UPL_Id],0))</calculatedColumnFormula>
    </tableColumn>
    <tableColumn id="12" xr3:uid="{E9EBDBD2-D332-4969-9850-06D2176F81C9}" name="FIPS_State" dataDxfId="220">
      <calculatedColumnFormula>TEXT(INDEX(tblUPL[FIPS_State],MATCH(tblDonations[[#This Row],[UPL_ID]],tblUPL[UPL_Id],0)),"00")</calculatedColumnFormula>
    </tableColumn>
    <tableColumn id="4" xr3:uid="{25CF9725-E46F-4828-91BE-54ABDB2A0828}" name="FIPS_County" dataDxfId="219">
      <calculatedColumnFormula>TEXT(INDEX(tblUPL[FIPS_County],MATCH(tblDonations[[#This Row],[UPL_ID]],tblUPL[UPL_Id],0)),"000")</calculatedColumnFormula>
    </tableColumn>
    <tableColumn id="14" xr3:uid="{0681434E-D20D-4460-8C60-1DDB7FCB7913}" name="FIPS" dataDxfId="218">
      <calculatedColumnFormula>TEXT(tblDonations[[#This Row],[FIPS_State]]&amp;tblDonations[[#This Row],[FIPS_County]],"00000")</calculatedColumnFormula>
    </tableColumn>
    <tableColumn id="46" xr3:uid="{744762DD-04C0-4AA1-B4A7-B30E46E4B2B0}" name="LocAdj" dataDxfId="217">
      <calculatedColumnFormula>INDEX(tblLocAdj[Class_I_Loc],MATCH(tblDonations[[#This Row],[FIPS]],tblLocAdj[FIPS],0))</calculatedColumnFormula>
    </tableColumn>
    <tableColumn id="20" xr3:uid="{DF953F4F-08F6-449E-A829-A9FEDFC45CC3}" name="LocAdjDadeFL" dataDxfId="216">
      <calculatedColumnFormula>INDEX(tblLocAdj[Class_I_Loc],MATCH("12025",tblLocAdj[FIPS],0))</calculatedColumnFormula>
    </tableColumn>
    <tableColumn id="51" xr3:uid="{52900312-148B-4AF3-8595-3B0D7666B30B}" name="Pounds_Factor" dataDxfId="215">
      <calculatedColumnFormula array="1">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calculatedColumnFormula>
    </tableColumn>
    <tableColumn id="23" xr3:uid="{E90941C2-AA8E-46E0-933E-4302E4E70A92}" name="Total_Product_Lbs" dataDxfId="214">
      <calculatedColumnFormula>ROUND(tblDonations[[#This Row],[Package_Size]]*tblDonations[[#This Row],[No_Of_Units]]*tblDonations[[#This Row],[Pounds_Factor]],0)</calculatedColumnFormula>
    </tableColumn>
    <tableColumn id="34" xr3:uid="{FCE1D745-68DF-4829-9EA9-C0C888D127C5}" name="Product_Milk_Pounds" dataDxfId="213">
      <calculatedColumnFormula>ROUND(tblDonations[[#This Row],[Total_Product_Lbs]]*tblDonations[[#This Row],[Used_Yield_Factor]],0)</calculatedColumnFormula>
    </tableColumn>
    <tableColumn id="24" xr3:uid="{F9E6B215-BC0F-4AF4-8046-F5AE0292E947}" name="Product_Skim_Milk_Pounds" dataDxfId="212">
      <calculatedColumnFormula>ROUND(tblDonations[[#This Row],[Product_Milk_Pounds]]-tblDonations[[#This Row],[Product_Fat_Milk_Pounds]],0)</calculatedColumnFormula>
    </tableColumn>
    <tableColumn id="32" xr3:uid="{0C335387-2A4D-4544-86B5-01EB258E603E}" name="Product_Fat_Milk_Pounds" dataDxfId="211">
      <calculatedColumnFormula>ROUND(tblDonations[[#This Row],[Total_Product_Lbs]]*tblDonations[[#This Row],[Used_Fat_Percent]],0)</calculatedColumnFormula>
    </tableColumn>
    <tableColumn id="35" xr3:uid="{56A2620E-FEB0-429C-8885-C382C0387CD5}" name="FO_Class" dataDxfId="210">
      <calculatedColumnFormula>INDEX(tblProducts[Class],MATCH(tblDonations[[#This Row],[Product_Type]],tblProducts[Product],0))</calculatedColumnFormula>
    </tableColumn>
    <tableColumn id="56" xr3:uid="{5C95DE1F-05D0-4E55-8F27-AD5E31165645}" name="Miles_Per_Gal" dataDxfId="209">
      <calculatedColumnFormula array="1">tblMPG[MPG]</calculatedColumnFormula>
    </tableColumn>
    <tableColumn id="66" xr3:uid="{7893FD35-E224-4EF4-99F5-AD4E54D42F62}" name="Prorated_Miles" dataDxfId="208">
      <calculatedColumnFormula>IF(tblDonations[[#This Row],[Total_Product_Lbs]]=0,0,tblDonations[[#This Row],[Distance_From_Plant_To_Distributor]]/COUNTIFS(tblDonations[Load_ID], tblDonations[[#This Row],[Load_ID]], tblDonations[Total_Product_Lbs],"&lt;&gt;0"))</calculatedColumnFormula>
    </tableColumn>
    <tableColumn id="57" xr3:uid="{FEEB84C2-E3E4-48A5-9407-92B5427EC7BA}" name="Transport_Min_Percent" dataDxfId="207">
      <calculatedColumnFormula array="1">tblTranPercent[Percent]</calculatedColumnFormula>
    </tableColumn>
    <tableColumn id="61" xr3:uid="{29318EB1-1C6D-49FC-BAFB-73084EEA8E5D}" name="Make_Allowance_Per_CWT" dataDxfId="206">
      <calculatedColumnFormula>INDEX(tblClasses[Make_Allowance_Per_CWT],MATCH(tblDonations[[#This Row],[FO_Class]],tblClasses[Class],0))</calculatedColumnFormula>
    </tableColumn>
    <tableColumn id="62" xr3:uid="{CFE86A45-8F08-4A23-B220-A2A3337B6FC1}" name="Make_Allowance_Min_Percent" dataDxfId="205">
      <calculatedColumnFormula array="1">rngMakePercent</calculatedColumnFormula>
    </tableColumn>
    <tableColumn id="36" xr3:uid="{CC428E8C-7FF6-4DC8-87FF-055B90792DFE}" name="Skim_Value_Est" dataDxfId="204">
      <calculatedColumnFormula>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calculatedColumnFormula>
    </tableColumn>
    <tableColumn id="49" xr3:uid="{C0D5BB35-A41C-4476-9623-3745BF944E3D}" name="Fat_Value_Est" dataDxfId="203">
      <calculatedColumnFormula>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calculatedColumnFormula>
    </tableColumn>
    <tableColumn id="59" xr3:uid="{5B06513B-C25C-47A6-BA62-D8EB2C151820}" name="Min_Transport_Value_Est" dataDxfId="202">
      <calculatedColumnFormula>IF(tblDonations[[#This Row],[Total_Product_Lbs]]=0,0,ROUND(((tblDonations[[#This Row],[Prorated_Miles]]/tblDonations[[#This Row],[Miles_Per_Gal]])*tblDonations[[#This Row],[Diesel_Fuel_Price]])*tblDonations[[#This Row],[Transport_Min_Percent]],2))</calculatedColumnFormula>
    </tableColumn>
    <tableColumn id="58" xr3:uid="{AE7B66AC-0CE3-4B8B-8E5C-2D29201D93E4}" name="Min_Make_Allowance_Value_Est" dataDxfId="201">
      <calculatedColumnFormula>ROUND(tblDonations[[#This Row],[Product_Milk_Pounds]]/100*tblDonations[[#This Row],[Make_Allowance_Per_CWT]]*tblDonations[[#This Row],[Make_Allowance_Min_Percent]],2)</calculatedColumnFormula>
    </tableColumn>
    <tableColumn id="40" xr3:uid="{193FA9A7-1412-4F5E-904A-E57C1F49C135}" name="Skim_Value_DadeFL" dataDxfId="200">
      <calculatedColumnFormula>ROUND((tblDonations[[#This Row],[Product_Skim_Milk_Pounds]]/100)*(tblDonations[[#This Row],[Base Skim Milk Class 1 Price]]+tblDonations[[#This Row],[LocAdjDadeFL]]),2)</calculatedColumnFormula>
    </tableColumn>
    <tableColumn id="43" xr3:uid="{D71490DD-1BB7-4915-9EAE-97172274A554}" name="Fat_Value_DadeFL" dataDxfId="199">
      <calculatedColumnFormula>ROUND((tblDonations[[#This Row],[Product_Fat_Milk_Pounds]])*(tblDonations[[#This Row],[Advanced Butterfat Factor]]+(tblDonations[[#This Row],[LocAdjDadeFL]]/100)),2)</calculatedColumnFormula>
    </tableColumn>
    <tableColumn id="42" xr3:uid="{67588C5B-7E05-47AC-848F-AC0312C3603A}" name="Total_Value_DadeFL" dataDxfId="198">
      <calculatedColumnFormula>ROUND(tblDonations[[#This Row],[Skim_Value_DadeFL]]+tblDonations[[#This Row],[Fat_Value_DadeFL]],2)</calculatedColumnFormula>
    </tableColumn>
    <tableColumn id="73" xr3:uid="{61FA78B5-EADA-4980-A6FA-D9B765D5207E}" name="Actual_Paid" dataDxfId="197">
      <calculatedColumnFormula>IF(tblDonations[[#This Row],[Price_Paid_Processed_Product]]="","",ROUND(tblDonations[[#This Row],[Total_Product_Lbs]]*tblDonations[[#This Row],[Price_Paid_Processed_Product]]+tblDonations[[#This Row],[Min_Transport_Value_Est]],2))</calculatedColumnFormula>
    </tableColumn>
    <tableColumn id="22" xr3:uid="{234573F4-58C8-4746-A5B9-DD4D9C70D486}" name="Reimbursement_Total_Value_Sub" dataDxfId="196">
      <calculatedColumnFormula>ROUND(tblDonations[[#This Row],[Skim_Value_Est]]+tblDonations[[#This Row],[Fat_Value_Est]]+tblDonations[[#This Row],[Min_Transport_Value_Est]]+tblDonations[[#This Row],[Min_Make_Allowance_Value_Est]],2)</calculatedColumnFormula>
    </tableColumn>
    <tableColumn id="50" xr3:uid="{D2609A78-3036-4FD9-983A-EEAC997CEED6}" name="Reimbursement_Total_Value_Est" dataDxfId="195">
      <calculatedColumnFormula>IF(AND(INDEX(INDIRECT("tblProducts[Days_Remaining]"),MATCH(J2,INDIRECT("tblProducts[Product]"),0))&lt;C2-A2,M2&gt;0,M2&lt;10000000,NOT(ISBLANK(A2)),NOT(ISBLANK(C2))),IF(NOT(ISBLANK(C2)),IF(tblDonations[[#This Row],[Actual_Paid]]="",ROUND(MIN(tblDonations[[#This Row],[Total_Value_DadeFL]],tblDonations[[#This Row],[Reimbursement_Total_Value_Sub]]),2),ROUND(MIN(tblDonations[[#This Row],[Total_Value_DadeFL]],tblDonations[[#This Row],[Actual_Paid]]),2)),0),0)</calculatedColumnFormula>
    </tableColumn>
    <tableColumn id="74" xr3:uid="{763A7CC6-83F0-4990-B443-D7623E4221D1}" name="LimitedToActual" dataDxfId="194">
      <calculatedColumnFormula>IF(tblDonations[[#This Row],[Actual_Paid]]="","No","Yes")</calculatedColumnFormula>
    </tableColumn>
    <tableColumn id="45" xr3:uid="{DCC1A845-45EA-40E6-BFA3-E76EB4C203A3}" name="LimitedToDadeFL" dataDxfId="193">
      <calculatedColumnFormula>IF(tblDonations[[#This Row],[Actual_Paid]]="",IF(tblDonations[[#This Row],[Total_Value_DadeFL]]&lt;tblDonations[[#This Row],[Reimbursement_Total_Value_Sub]],"Yes","No"),IF(tblDonations[[#This Row],[Total_Value_DadeFL]]&lt;tblDonations[[#This Row],[Actual_Paid]],"Yes","No"))</calculatedColumnFormula>
    </tableColumn>
    <tableColumn id="19" xr3:uid="{71A5BC0D-442B-45E6-956B-DC8B6ABF5A68}" name="Line" dataDxfId="192">
      <calculatedColumnFormula>"Line " &amp; ROW()-1</calculatedColumnFormula>
    </tableColumn>
    <tableColumn id="71" xr3:uid="{88696D11-E8DA-4013-B92E-60C9985ED610}" name="Password" dataDxfId="191">
      <calculatedColumnFormula>IF(rngPassword="","",rngPassword)</calculatedColumnFormula>
    </tableColumn>
    <tableColumn id="54" xr3:uid="{6E4F9646-A892-4341-802C-33A21B2D3C17}" name="SignedEst" dataDxfId="190">
      <calculatedColumnFormula array="1">IF(INDIRECT("rng" &amp; tblDonations[[#Headers],[SignedEst]])="","",INDIRECT("rng" &amp; tblDonations[[#Headers],[SignedEst]]))</calculatedColumnFormula>
    </tableColumn>
    <tableColumn id="60" xr3:uid="{2BC13BD1-D990-4A69-A44D-52D744637648}" name="DateEst" dataDxfId="189">
      <calculatedColumnFormula array="1">IF(INDIRECT("rng" &amp; tblDonations[[#Headers],[DateEst]])="","",INDIRECT("rng" &amp; tblDonations[[#Headers],[DateEst]]))</calculatedColumnFormula>
    </tableColumn>
    <tableColumn id="64" xr3:uid="{BAB072E5-F1D8-4DD8-B435-81B390D5331C}" name="TitleEst" dataDxfId="188">
      <calculatedColumnFormula array="1">IF(INDIRECT("rng" &amp; tblDonations[[#Headers],[TitleEst]])="","",INDIRECT("rng" &amp; tblDonations[[#Headers],[TitleEst]]))</calculatedColumnFormula>
    </tableColumn>
    <tableColumn id="70" xr3:uid="{BB65AE7D-1924-4F63-AE1C-41B1F2179938}" name="CompanyEst" dataDxfId="187">
      <calculatedColumnFormula array="1">IF(INDIRECT("rng" &amp; tblDonations[[#Headers],[CompanyEst]])="","",INDIRECT("rng" &amp; tblDonations[[#Headers],[CompanyEst]]))</calculatedColumnFormula>
    </tableColumn>
    <tableColumn id="65" xr3:uid="{038BCB01-3DF8-4AE3-AD1E-4307CB903571}" name="PhoneEst" dataDxfId="186">
      <calculatedColumnFormula array="1">IF(INDIRECT("rng" &amp; tblDonations[[#Headers],[PhoneEst]])="","",INDIRECT("rng" &amp; tblDonations[[#Headers],[PhoneEst]]))</calculatedColumnFormula>
    </tableColumn>
    <tableColumn id="67" xr3:uid="{797E0B29-E195-4DF4-8553-FF579EECD474}" name="ExtensionEst" dataDxfId="185">
      <calculatedColumnFormula array="1">IF(INDIRECT("rng" &amp; tblDonations[[#Headers],[ExtensionEst]])="","",INDIRECT("rng" &amp; tblDonations[[#Headers],[ExtensionEst]]))</calculatedColumnFormula>
    </tableColumn>
    <tableColumn id="68" xr3:uid="{2423A492-3A3B-476B-A01C-1F638C7EF64C}" name="EmailEst" dataDxfId="184">
      <calculatedColumnFormula array="1">IF(INDIRECT("rng" &amp; tblDonations[[#Headers],[EmailEst]])="","",INDIRECT("rng" &amp; tblDonations[[#Headers],[EmailEst]]))</calculatedColumnFormula>
    </tableColumn>
    <tableColumn id="69" xr3:uid="{8007FCA5-3D43-49A8-9163-A5F9B91582F0}" name="SubmissionEst" dataDxfId="183">
      <calculatedColumnFormula array="1">IF(INDIRECT("rng" &amp; tblDonations[[#Headers],[SubmissionEst]])="","",INDIRECT("rng" &amp; tblDonations[[#Headers],[SubmissionEst]]))</calculatedColumnFormula>
    </tableColumn>
    <tableColumn id="75" xr3:uid="{777B1170-6601-419B-86D3-B22EB7ECB80A}" name="EDO_UPL_ID" dataDxfId="182">
      <calculatedColumnFormula array="1">INDEX(tblUPL[EDO_UPL_ID],MATCH(tblDonations[[#This Row],[UPL_ID]]&amp;tblDonations[[#This Row],[Password]],tblUPL[UPL_Id]&amp;tblUPL[P3DDP6'#2&amp;92$],0))</calculatedColumnFormula>
    </tableColumn>
    <tableColumn id="77" xr3:uid="{93E87957-6D4E-4B6C-85D2-D642AD6271C2}" name="Yield_Factor_Used" dataDxfId="181">
      <calculatedColumnFormula>tblDonations[[#This Row],[Used_Yield_Factor]]</calculatedColumnFormula>
    </tableColumn>
    <tableColumn id="78" xr3:uid="{59ABD91E-EE0D-49A5-8B7C-E203A8F879F0}" name="Fat_Percent_Used" dataDxfId="180">
      <calculatedColumnFormula>tblDonations[[#This Row],[Used_Fat_Percent]]</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E83DC0-0AFD-43AF-B68E-46BF1D69A009}" name="tblDonationsAudit" displayName="tblDonationsAudit" ref="A1:CI2" totalsRowShown="0" headerRowDxfId="179" dataDxfId="178">
  <autoFilter ref="A1:CI2" xr:uid="{E728DBD2-DB97-487A-88EC-76D9A9A1CC54}"/>
  <tableColumns count="87">
    <tableColumn id="5" xr3:uid="{9B9E6F69-C753-4616-82B1-F6A4A9EF8215}" name="Donation_Date" dataDxfId="177"/>
    <tableColumn id="52" xr3:uid="{A3F4E39B-8B4F-4661-B3FC-D4F39C9C36DC}" name="Manufactured_Date" dataDxfId="176"/>
    <tableColumn id="11" xr3:uid="{4315550B-3AC6-4257-8AEC-693451B3439C}" name="Code_Date" dataDxfId="175"/>
    <tableColumn id="2" xr3:uid="{CECF524E-E6D4-47E3-8D63-0CFD863D782C}" name="Plant" dataDxfId="174"/>
    <tableColumn id="80" xr3:uid="{6FF2509A-7E05-4B9A-A526-09F9E43281A9}" name="Distribution_Point" dataDxfId="173"/>
    <tableColumn id="13" xr3:uid="{B6683CAD-63AE-40ED-A2E3-18525863F3A4}" name="Donation_Distributor" dataDxfId="172"/>
    <tableColumn id="17" xr3:uid="{4D980259-AD56-4063-94B5-DA0A57FDCAE0}" name="Distance_From_Plant_To_Distributor" dataDxfId="171"/>
    <tableColumn id="63" xr3:uid="{B467F7E3-E0DA-45D4-9E8A-FCFE12BFFE18}" name="Load_ID" dataDxfId="170"/>
    <tableColumn id="21" xr3:uid="{CA62C056-E7C1-4204-957C-8442FA281631}" name="UPC_Package_Code" dataDxfId="169"/>
    <tableColumn id="18" xr3:uid="{887C08B3-5A2E-4041-A6A5-44F121C3A62D}" name="Product_Type" dataDxfId="168"/>
    <tableColumn id="10" xr3:uid="{EAB6BB63-EBD2-478B-AAE6-77222C24AEEF}" name="Measurement" dataDxfId="167"/>
    <tableColumn id="47" xr3:uid="{47F31CA4-12FD-4903-8BFF-BD7ABC505434}" name="Package_Size" dataDxfId="166"/>
    <tableColumn id="6" xr3:uid="{21BB3EC0-E43D-466F-9886-35AADD642EAB}" name="No_Of_Units" dataDxfId="165"/>
    <tableColumn id="16" xr3:uid="{E470D1B7-3538-471F-BEEF-74C22380F88E}" name="Reported_Yield_Factor" dataDxfId="164"/>
    <tableColumn id="25" xr3:uid="{87E70CA5-BD73-48C2-970F-E09214379C7B}" name="Reported_Fat_Percent" dataDxfId="163"/>
    <tableColumn id="84" xr3:uid="{D62B4020-4845-4E11-935D-D476FEA74D9E}" name="Price_Paid_Processed_Product" dataDxfId="162"/>
    <tableColumn id="37" xr3:uid="{F8558B2D-9E19-475D-AFB1-7EE5389ABF88}" name="Calc_Yield_Factor" dataDxfId="161">
      <calculatedColumnFormula>IFERROR(ROUND(tblDonationsAudit[[#This Row],[Recipe_Milk_Pounds]]/tblDonationsAudit[[#This Row],[Recipe_Final_Product_Lbs]],2),0)</calculatedColumnFormula>
    </tableColumn>
    <tableColumn id="39" xr3:uid="{1B2DFA19-6183-4C55-B173-A25694620180}" name="Calc_Milkfat_Percent" dataDxfId="160">
      <calculatedColumnFormula>IFERROR(INDEX(tblYieldCalcAudit[Packaged_Milkfat_Percent],MATCH(tblDonationsAudit[[#This Row],[UPC_Package_Code]],tblYieldCalcAudit[UPC_Package_Code],0)),0)</calculatedColumnFormula>
    </tableColumn>
    <tableColumn id="33" xr3:uid="{6EA14353-588E-4CDA-8B91-AE7B00897E95}" name="Default_Yield_Factor" dataDxfId="159">
      <calculatedColumnFormula>INDEX(tblProducts[Default_Yield_Factor],MATCH(tblDonationsAudit[[#This Row],[Product_Type]],tblProducts[Product],0))</calculatedColumnFormula>
    </tableColumn>
    <tableColumn id="15" xr3:uid="{4775E533-2758-44A3-9ADD-4332FE5EF369}" name="Default_Milkfat_Percent" dataDxfId="158">
      <calculatedColumnFormula>INDEX(tblProducts[Default_Fat_Percent],MATCH(tblDonationsAudit[[#This Row],[Product_Type]],tblProducts[Product],0))</calculatedColumnFormula>
    </tableColumn>
    <tableColumn id="9" xr3:uid="{B805284C-7B1F-4E53-ABA7-1A5731778AA4}" name="Used_Yield_Factor" dataDxfId="157">
      <calculatedColumnFormula>IF(tblDonationsAudit[[#This Row],[Calc_Yield_Factor]]=0,IF(ISBLANK(tblDonationsAudit[[#This Row],[Reported_Yield_Factor]]),tblDonationsAudit[[#This Row],[Default_Yield_Factor]],tblDonationsAudit[[#This Row],[Reported_Yield_Factor]]),tblDonationsAudit[[#This Row],[Calc_Yield_Factor]])</calculatedColumnFormula>
    </tableColumn>
    <tableColumn id="27" xr3:uid="{6DC2146D-2704-4154-891A-4FE8530F42A9}" name="Used_Fat_Percent" dataDxfId="156">
      <calculatedColumnFormula>IF(tblDonationsAudit[[#This Row],[Calc_Milkfat_Percent]]=0,IF(ISBLANK(tblDonationsAudit[[#This Row],[Reported_Fat_Percent]]),tblDonationsAudit[[#This Row],[Default_Milkfat_Percent]],tblDonationsAudit[[#This Row],[Reported_Fat_Percent]]),tblDonationsAudit[[#This Row],[Calc_Milkfat_Percent]])</calculatedColumnFormula>
    </tableColumn>
    <tableColumn id="28" xr3:uid="{160841C4-BBE4-4EF5-85E3-FD62A15BA598}" name="Recipe_Final_Product_Lbs" dataDxfId="155">
      <calculatedColumnFormula>IFERROR(INDEX(tblYieldCalcAudit[Recipe_Final_Product_Lbs],MATCH(tblDonationsAudit[[#This Row],[UPC_Package_Code]],tblYieldCalcAudit[UPC_Package_Code],0)),0)</calculatedColumnFormula>
    </tableColumn>
    <tableColumn id="30" xr3:uid="{66D44562-2B82-45E8-BD05-9A832E10FF88}" name="Recipe_Milk_Pounds" dataDxfId="154">
      <calculatedColumnFormula>IFERROR(INDEX(tblYieldCalcAudit[Recipe_Milk_Pounds],MATCH(tblDonationsAudit[[#This Row],[UPC_Package_Code]],tblYieldCalcAudit[UPC_Package_Code],0)),0)</calculatedColumnFormula>
    </tableColumn>
    <tableColumn id="38" xr3:uid="{405D00C1-A108-412B-B968-D12D0551B8FB}" name="Base Skim Milk Class 1 Price" dataDxfId="153">
      <calculatedColumnFormula>INDEX(tblClass_Prices[Base Skim Milk Class 1 Price],MATCH(tblDonationsAudit[[#This Row],[Pool_YYYYMM]],tblClass_Prices[Pool_YYYYMM],0))</calculatedColumnFormula>
    </tableColumn>
    <tableColumn id="41" xr3:uid="{3BF798A3-26ED-43AD-8158-313A92464571}" name="Advanced Butterfat Factor" dataDxfId="152">
      <calculatedColumnFormula>INDEX(tblClass_Prices[Advanced Butterfat Factor],MATCH(tblDonationsAudit[[#This Row],[Pool_YYYYMM]],tblClass_Prices[Pool_YYYYMM],0))</calculatedColumnFormula>
    </tableColumn>
    <tableColumn id="3" xr3:uid="{7B6C6A24-09C3-42A6-8A81-BEEF387821F3}" name="Advanced Skim Milk Class 2 Price" dataDxfId="151">
      <calculatedColumnFormula>INDEX(tblClass_Prices[Advanced Skim Milk Class 2 Price],MATCH(tblDonationsAudit[[#This Row],[Pool_YYYYMM]],tblClass_Prices[Pool_YYYYMM],0))</calculatedColumnFormula>
    </tableColumn>
    <tableColumn id="26" xr3:uid="{8ABBCAF3-9068-49B6-88CC-361D20317DC6}" name="Class 2 Butterfat Price" dataDxfId="150">
      <calculatedColumnFormula>INDEX(tblClass_Prices[Class 2 Butterfat Price],MATCH(tblDonationsAudit[[#This Row],[Pool_YYYYMM]],tblClass_Prices[Pool_YYYYMM],0))</calculatedColumnFormula>
    </tableColumn>
    <tableColumn id="29" xr3:uid="{4D465D5D-08F4-42A3-9FF1-897B8E79B677}" name="Class 3 Skim Milk Price" dataDxfId="149">
      <calculatedColumnFormula>INDEX(tblClass_Prices[Class 3 Skim Milk Price],MATCH(tblDonationsAudit[[#This Row],[Pool_YYYYMM]],tblClass_Prices[Pool_YYYYMM],0))</calculatedColumnFormula>
    </tableColumn>
    <tableColumn id="31" xr3:uid="{45FA0ABE-4083-456C-B89A-22AA213A3DA2}" name="Class 4 Skim Milk Price" dataDxfId="148">
      <calculatedColumnFormula>INDEX(tblClass_Prices[Class 4 Skim Milk Price],MATCH(tblDonationsAudit[[#This Row],[Pool_YYYYMM]],tblClass_Prices[Pool_YYYYMM],0))</calculatedColumnFormula>
    </tableColumn>
    <tableColumn id="48" xr3:uid="{B70F970A-3A47-4159-BC1C-5A4ACF6C8324}" name="Buttefat Price" dataDxfId="147">
      <calculatedColumnFormula>INDEX(tblClass_Prices[Buttefat Price],MATCH(tblDonationsAudit[[#This Row],[Pool_YYYYMM]],tblClass_Prices[Pool_YYYYMM],0))</calculatedColumnFormula>
    </tableColumn>
    <tableColumn id="55" xr3:uid="{0E2CA7F2-79A5-40DB-AA08-C8339F7E0010}" name="Diesel_Fuel_Price" dataDxfId="146">
      <calculatedColumnFormula>INDEX(tblClass_Prices[N_Diesel_Fuel_Price],MATCH(TEXT(YEAR(tblDonationsAudit[[#This Row],[Donation_Date]]),"0000")&amp;TEXT(MONTH(tblDonationsAudit[[#This Row],[Donation_Date]]),"00"),tblClass_Prices[Pool_YYYYMM],0))</calculatedColumnFormula>
    </tableColumn>
    <tableColumn id="53" xr3:uid="{675FD1F2-7977-497F-B76C-A514BBFF8442}" name="Federal_Order" dataDxfId="145">
      <calculatedColumnFormula>INDEX(tblUPL[Audit_By_FO],MATCH(tblDonationsAudit[[#This Row],[UPL_ID]],tblUPL[UPL_Id],0))</calculatedColumnFormula>
    </tableColumn>
    <tableColumn id="44" xr3:uid="{3A81185C-D296-4261-B76F-3B28417D41A0}" name="Pool_YYYYMM" dataDxfId="144">
      <calculatedColumnFormula>TEXT(YEAR(tblDonationsAudit[[#This Row],[Manufactured_Date]]),"0000")&amp;TEXT(MONTH(tblDonationsAudit[[#This Row],[Manufactured_Date]]),"00")</calculatedColumnFormula>
    </tableColumn>
    <tableColumn id="7" xr3:uid="{6F333A5C-9D7E-4CD6-960F-F4644A14F26B}" name="Donate_YYYYMM" dataDxfId="143">
      <calculatedColumnFormula>TEXT(YEAR(tblDonationsAudit[[#This Row],[Donation_Date]]),"0000")&amp;TEXT(MONTH(tblDonationsAudit[[#This Row],[Donation_Date]]),"00")</calculatedColumnFormula>
    </tableColumn>
    <tableColumn id="1" xr3:uid="{1F304369-0D3C-4C6D-B2E1-364110CD0DE0}" name="UPL_ID" dataDxfId="142">
      <calculatedColumnFormula>RIGHT(tblDonationsAudit[[#This Row],[Plant]],3)</calculatedColumnFormula>
    </tableColumn>
    <tableColumn id="8" xr3:uid="{4B4F24D1-408A-400E-9DD0-733ECCB961A0}" name="State" dataDxfId="141">
      <calculatedColumnFormula>INDEX(tblUPL[State],MATCH(tblDonationsAudit[[#This Row],[UPL_ID]],tblUPL[UPL_Id],0))</calculatedColumnFormula>
    </tableColumn>
    <tableColumn id="12" xr3:uid="{0667CEC6-5164-4A85-BB0D-5DF67C12187A}" name="FIPS_State" dataDxfId="140">
      <calculatedColumnFormula>TEXT(INDEX(tblUPL[FIPS_State],MATCH(tblDonationsAudit[[#This Row],[UPL_ID]],tblUPL[UPL_Id],0)),"00")</calculatedColumnFormula>
    </tableColumn>
    <tableColumn id="4" xr3:uid="{F46382D4-ECC1-49D5-B35E-38D8ED12C6C7}" name="FIPS_County" dataDxfId="139">
      <calculatedColumnFormula>TEXT(INDEX(tblUPL[FIPS_County],MATCH(tblDonationsAudit[[#This Row],[UPL_ID]],tblUPL[UPL_Id],0)),"000")</calculatedColumnFormula>
    </tableColumn>
    <tableColumn id="14" xr3:uid="{A4940CE2-D706-4963-B022-B1F5CC0FDB08}" name="FIPS" dataDxfId="138">
      <calculatedColumnFormula>TEXT(tblDonationsAudit[[#This Row],[FIPS_State]]&amp;tblDonationsAudit[[#This Row],[FIPS_County]],"00000")</calculatedColumnFormula>
    </tableColumn>
    <tableColumn id="46" xr3:uid="{589437E1-90BB-4DD3-8911-1104119F3CB2}" name="LocAdj" dataDxfId="137">
      <calculatedColumnFormula>INDEX(tblLocAdj[Class_I_Loc],MATCH(tblDonationsAudit[[#This Row],[FIPS]],tblLocAdj[FIPS],0))</calculatedColumnFormula>
    </tableColumn>
    <tableColumn id="20" xr3:uid="{CA4BC986-81FC-44C0-B52E-01993727762F}" name="LocAdjDadeFL" dataDxfId="136">
      <calculatedColumnFormula>INDEX(tblLocAdj[Class_I_Loc],MATCH("12025",tblLocAdj[FIPS],0))</calculatedColumnFormula>
    </tableColumn>
    <tableColumn id="51" xr3:uid="{5106E0A5-0FD9-4684-A976-7C07EB663840}" name="Pounds_Factor" dataDxfId="135">
      <calculatedColumnFormula array="1">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calculatedColumnFormula>
    </tableColumn>
    <tableColumn id="23" xr3:uid="{77055E5F-36DD-46D7-86A3-BCF795EBDC3F}" name="Total_Product_Lbs" dataDxfId="134">
      <calculatedColumnFormula>ROUND(tblDonationsAudit[[#This Row],[Package_Size]]*tblDonationsAudit[[#This Row],[No_Of_Units]]*tblDonationsAudit[[#This Row],[Pounds_Factor]],0)</calculatedColumnFormula>
    </tableColumn>
    <tableColumn id="34" xr3:uid="{E71F4ED8-1745-4154-B05E-04AC8137EA1B}" name="Product_Milk_Pounds" dataDxfId="133">
      <calculatedColumnFormula>ROUND(tblDonationsAudit[[#This Row],[Total_Product_Lbs]]*tblDonationsAudit[[#This Row],[Used_Yield_Factor]],0)</calculatedColumnFormula>
    </tableColumn>
    <tableColumn id="24" xr3:uid="{01395159-AF12-4506-B3CD-9D98B0533B1D}" name="Product_Skim_Milk_Pounds" dataDxfId="132">
      <calculatedColumnFormula>ROUND(tblDonationsAudit[[#This Row],[Product_Milk_Pounds]]-tblDonationsAudit[[#This Row],[Product_Fat_Milk_Pounds]],0)</calculatedColumnFormula>
    </tableColumn>
    <tableColumn id="32" xr3:uid="{0DD486B5-38C5-4DDB-AF53-687074813CAC}" name="Product_Fat_Milk_Pounds" dataDxfId="131">
      <calculatedColumnFormula>ROUND(tblDonationsAudit[[#This Row],[Total_Product_Lbs]]*tblDonationsAudit[[#This Row],[Used_Fat_Percent]],0)</calculatedColumnFormula>
    </tableColumn>
    <tableColumn id="35" xr3:uid="{9244FFF8-A34D-44C0-8030-EF02CA01BE6A}" name="FO_Class" dataDxfId="130">
      <calculatedColumnFormula>INDEX(tblProducts[Class],MATCH(tblDonationsAudit[[#This Row],[Product_Type]],tblProducts[Product],0))</calculatedColumnFormula>
    </tableColumn>
    <tableColumn id="56" xr3:uid="{8856058C-77A9-4B3D-863D-19DCCCE837E9}" name="Miles_Per_Gal" dataDxfId="129">
      <calculatedColumnFormula array="1">tblMPG[MPG]</calculatedColumnFormula>
    </tableColumn>
    <tableColumn id="66" xr3:uid="{4163D9D0-AA77-4DAB-8476-B1E7EAE77CD8}" name="Prorated_Miles" dataDxfId="128">
      <calculatedColumnFormula>IF(tblDonationsAudit[[#This Row],[Total_Product_Lbs]]=0,0,tblDonationsAudit[[#This Row],[Distance_From_Plant_To_Distributor]]/COUNTIFS(tblDonationsAudit[Load_ID], tblDonationsAudit[[#This Row],[Load_ID]], tblDonationsAudit[Total_Product_Lbs],"&lt;&gt;0"))</calculatedColumnFormula>
    </tableColumn>
    <tableColumn id="57" xr3:uid="{44636158-9B15-4C6A-AD03-1C568E52F7A6}" name="Transport_Min_Percent" dataDxfId="127">
      <calculatedColumnFormula array="1">tblTranPercent[Percent]</calculatedColumnFormula>
    </tableColumn>
    <tableColumn id="61" xr3:uid="{070811B7-23E3-4C89-9D66-5D361B80826A}" name="Make_Allowance_Per_CWT" dataDxfId="126">
      <calculatedColumnFormula>INDEX(tblClasses[Make_Allowance_Per_CWT],MATCH(tblDonationsAudit[[#This Row],[FO_Class]],tblClasses[Class],0))</calculatedColumnFormula>
    </tableColumn>
    <tableColumn id="62" xr3:uid="{34DF3BD8-820A-4EF2-BF5F-6871E92A5DA9}" name="Make_Allowance_Min_Percent" dataDxfId="125">
      <calculatedColumnFormula array="1">tblMakePercent[Percent]</calculatedColumnFormula>
    </tableColumn>
    <tableColumn id="36" xr3:uid="{C36E6E8A-DAC3-4489-B653-C54A215ACEA7}" name="Skim_Value_Est" dataDxfId="124">
      <calculatedColumnFormula>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calculatedColumnFormula>
    </tableColumn>
    <tableColumn id="49" xr3:uid="{1AD55008-43DD-4AF2-B596-31B231144EFD}" name="Fat_Value_Est" dataDxfId="123">
      <calculatedColumnFormula>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calculatedColumnFormula>
    </tableColumn>
    <tableColumn id="59" xr3:uid="{13EE77C1-5122-416F-AEFC-A733A8B5FA47}" name="Min_Transport_Value_Est" dataDxfId="122">
      <calculatedColumnFormula>IF(tblDonationsAudit[[#This Row],[Total_Product_Lbs]]=0,0,ROUND(((tblDonationsAudit[[#This Row],[Prorated_Miles]]/tblDonationsAudit[[#This Row],[Miles_Per_Gal]])*tblDonationsAudit[[#This Row],[Diesel_Fuel_Price]])*tblDonationsAudit[[#This Row],[Transport_Min_Percent]],2))</calculatedColumnFormula>
    </tableColumn>
    <tableColumn id="58" xr3:uid="{4049C251-91C8-4A6E-A253-A7906D5F7D1B}" name="Min_Make_Allowance_Value_Est" dataDxfId="121">
      <calculatedColumnFormula>ROUND(tblDonationsAudit[[#This Row],[Product_Milk_Pounds]]/100*tblDonationsAudit[[#This Row],[Make_Allowance_Per_CWT]]*tblDonationsAudit[[#This Row],[Make_Allowance_Min_Percent]],2)</calculatedColumnFormula>
    </tableColumn>
    <tableColumn id="42" xr3:uid="{62EE2166-9613-487E-B010-22383F31DF88}" name="Skim_Value_DadeFL" dataDxfId="120">
      <calculatedColumnFormula>ROUND((tblDonationsAudit[[#This Row],[Product_Skim_Milk_Pounds]]/100)*(tblDonationsAudit[[#This Row],[Base Skim Milk Class 1 Price]]+tblDonationsAudit[[#This Row],[LocAdjDadeFL]]),2)</calculatedColumnFormula>
    </tableColumn>
    <tableColumn id="43" xr3:uid="{B16A87F1-21D6-4065-8C04-B2E91C4FA1E6}" name="Fat_Value_DadeFL" dataDxfId="119">
      <calculatedColumnFormula>ROUND((tblDonationsAudit[[#This Row],[Product_Fat_Milk_Pounds]])*(tblDonationsAudit[[#This Row],[Advanced Butterfat Factor]]+(tblDonationsAudit[[#This Row],[LocAdjDadeFL]]/100)),2)</calculatedColumnFormula>
    </tableColumn>
    <tableColumn id="40" xr3:uid="{4920C56E-CB57-4977-BACA-F54AB596DC62}" name="Total_Value_DadeFL" dataDxfId="118">
      <calculatedColumnFormula>ROUND(tblDonationsAudit[[#This Row],[Skim_Value_DadeFL]]+tblDonationsAudit[[#This Row],[Fat_Value_DadeFL]],2)</calculatedColumnFormula>
    </tableColumn>
    <tableColumn id="81" xr3:uid="{76D6E3CF-6FC4-49E9-9BC6-A95E29187338}" name="Actual_Paid" dataDxfId="117">
      <calculatedColumnFormula>IF(tblDonationsAudit[[#This Row],[Price_Paid_Processed_Product]]="","",ROUND(tblDonationsAudit[[#This Row],[Total_Product_Lbs]]*tblDonationsAudit[[#This Row],[Price_Paid_Processed_Product]]+tblDonationsAudit[[#This Row],[Min_Transport_Value_Est]],2))</calculatedColumnFormula>
    </tableColumn>
    <tableColumn id="22" xr3:uid="{3D199627-44F4-444C-84F7-0FC4E8C26847}" name="Reimbursement_Total_Value_Sub" dataDxfId="116">
      <calculatedColumnFormula>ROUND(tblDonationsAudit[[#This Row],[Skim_Value_Est]]+tblDonationsAudit[[#This Row],[Fat_Value_Est]]+tblDonationsAudit[[#This Row],[Min_Transport_Value_Est]]+tblDonationsAudit[[#This Row],[Min_Make_Allowance_Value_Est]],2)</calculatedColumnFormula>
    </tableColumn>
    <tableColumn id="50" xr3:uid="{7F88422F-24A4-46FC-B682-9E5E591CFDD4}" name="Reimbursement_Total_Value_Est" dataDxfId="115">
      <calculatedColumnFormula>IF(AND(INDEX(INDIRECT("tblProducts[Days_Remaining]"),MATCH(J2,INDIRECT("tblProducts[Product]"),0))&lt;C2-A2,M2&gt;0,M2&lt;10000000,NOT(ISBLANK(A2)),NOT(ISBLANK(C2))),IF(NOT(ISBLANK(C2)),IF(tblDonationsAudit[[#This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calculatedColumnFormula>
    </tableColumn>
    <tableColumn id="82" xr3:uid="{1E882896-3446-4A7D-BD9D-4675872CC68A}" name="LimitedToActual" dataDxfId="114">
      <calculatedColumnFormula>IF(tblDonationsAudit[[#This Row],[Actual_Paid]]="","No","Yes")</calculatedColumnFormula>
    </tableColumn>
    <tableColumn id="45" xr3:uid="{E4181D70-CDED-4D83-B67B-B4763D83EE40}" name="LimitedToDadeFL" dataDxfId="113">
      <calculatedColumnFormula>IF(tblDonationsAudit[[#This Row],[Actual_Paid]]="",IF(tblDonationsAudit[[#This Row],[Total_Value_DadeFL]]&lt;tblDonationsAudit[[#This Row],[Reimbursement_Total_Value_Sub]],"Yes","No"),IF(tblDonationsAudit[[#This Row],[Total_Value_DadeFL]]&lt;tblDonationsAudit[[#This Row],[Actual_Paid]],"Yes","No"))</calculatedColumnFormula>
    </tableColumn>
    <tableColumn id="19" xr3:uid="{FD3D92D7-9414-48F2-B55A-E13BE71D13C9}" name="Line" dataDxfId="112">
      <calculatedColumnFormula>"Line " &amp; ROW()-1</calculatedColumnFormula>
    </tableColumn>
    <tableColumn id="71" xr3:uid="{5BC1CE26-E775-4776-967F-FA2A0F5DBDCD}" name="Password" dataDxfId="111">
      <calculatedColumnFormula>IF(rngPassword="","",rngPassword)</calculatedColumnFormula>
    </tableColumn>
    <tableColumn id="54" xr3:uid="{8BE94FA2-FAE7-4DB2-B9C1-28750ECE93C4}" name="SignedAud" dataDxfId="110">
      <calculatedColumnFormula array="1">IF(INDIRECT("rng" &amp; tblDonationsAudit[[#Headers],[SignedAud]])="","",INDIRECT("rng" &amp; tblDonationsAudit[[#Headers],[SignedAud]]))</calculatedColumnFormula>
    </tableColumn>
    <tableColumn id="60" xr3:uid="{595ACA7D-36D5-4E56-B93F-62525EF8BA76}" name="DateAud" dataDxfId="109">
      <calculatedColumnFormula array="1">IF(INDIRECT("rng" &amp; tblDonationsAudit[[#Headers],[DateAud]])="","",INDIRECT("rng" &amp; tblDonationsAudit[[#Headers],[DateAud]]))</calculatedColumnFormula>
    </tableColumn>
    <tableColumn id="64" xr3:uid="{CC3FF172-7284-4B0C-BCEA-E2837466E28D}" name="TitleAud" dataDxfId="108">
      <calculatedColumnFormula array="1">IF(INDIRECT("rng" &amp; tblDonationsAudit[[#Headers],[TitleAud]])="","",INDIRECT("rng" &amp; tblDonationsAudit[[#Headers],[TitleAud]]))</calculatedColumnFormula>
    </tableColumn>
    <tableColumn id="70" xr3:uid="{C2D4CAF0-7A14-48AD-878E-5E33E9D309BC}" name="CompanyAud" dataDxfId="107">
      <calculatedColumnFormula array="1">IF(INDIRECT("rng" &amp; tblDonationsAudit[[#Headers],[CompanyAud]])="","",INDIRECT("rng" &amp; tblDonationsAudit[[#Headers],[CompanyAud]]))</calculatedColumnFormula>
    </tableColumn>
    <tableColumn id="65" xr3:uid="{505FDCBE-59FA-45AA-B5D3-F7D4FA65D804}" name="PhoneAud" dataDxfId="106">
      <calculatedColumnFormula array="1">IF(INDIRECT("rng" &amp; tblDonationsAudit[[#Headers],[PhoneAud]])="","",INDIRECT("rng" &amp; tblDonationsAudit[[#Headers],[PhoneAud]]))</calculatedColumnFormula>
    </tableColumn>
    <tableColumn id="67" xr3:uid="{4FDA2D05-1EDE-4948-B72B-13A77E0B411B}" name="ExtensionAud" dataDxfId="105">
      <calculatedColumnFormula array="1">IF(INDIRECT("rng" &amp; tblDonationsAudit[[#Headers],[ExtensionAud]])="","",INDIRECT("rng" &amp; tblDonationsAudit[[#Headers],[ExtensionAud]]))</calculatedColumnFormula>
    </tableColumn>
    <tableColumn id="68" xr3:uid="{731D7948-FF81-4CF9-B9D6-7E8FAC60C0FA}" name="EmailAud" dataDxfId="104">
      <calculatedColumnFormula array="1">IF(INDIRECT("rng" &amp; tblDonationsAudit[[#Headers],[EmailAud]])="","",INDIRECT("rng" &amp; tblDonationsAudit[[#Headers],[EmailAud]]))</calculatedColumnFormula>
    </tableColumn>
    <tableColumn id="69" xr3:uid="{20557C1D-B24C-4C51-AE92-4CE40E6A8BC9}" name="SubmissionAud" dataDxfId="103">
      <calculatedColumnFormula array="1">IF(INDIRECT("rng" &amp; tblDonationsAudit[[#Headers],[SubmissionAud]])="","",INDIRECT("rng" &amp; tblDonationsAudit[[#Headers],[SubmissionAud]]))</calculatedColumnFormula>
    </tableColumn>
    <tableColumn id="87" xr3:uid="{29B02F21-5B07-441D-A6F6-576584C1AB7A}" name="ExplanationsAud" dataDxfId="102">
      <calculatedColumnFormula array="1">IF(INDIRECT("rng" &amp; tblDonationsAudit[[#Headers],[ExplanationsAud]])="","",INDIRECT("rng" &amp; tblDonationsAudit[[#Headers],[ExplanationsAud]]))</calculatedColumnFormula>
    </tableColumn>
    <tableColumn id="72" xr3:uid="{8CFA9D91-654A-42CD-9FAF-CB78E4CFC3F8}" name="SignedEst" dataDxfId="101">
      <calculatedColumnFormula array="1">IF(INDIRECT("rng" &amp; tblDonationsAudit[[#Headers],[SignedEst]])="","",INDIRECT("rng" &amp; tblDonationsAudit[[#Headers],[SignedEst]]))</calculatedColumnFormula>
    </tableColumn>
    <tableColumn id="73" xr3:uid="{61D969C9-3E36-4334-99E1-0166C4AAAAA5}" name="DateEst" dataDxfId="100">
      <calculatedColumnFormula array="1">IF(INDIRECT("rng" &amp; tblDonationsAudit[[#Headers],[DateEst]])="","",INDIRECT("rng" &amp; tblDonationsAudit[[#Headers],[DateEst]]))</calculatedColumnFormula>
    </tableColumn>
    <tableColumn id="74" xr3:uid="{682E7FE5-2683-4E2D-A9C8-3078ADEC0032}" name="TitleEst" dataDxfId="99">
      <calculatedColumnFormula array="1">IF(INDIRECT("rng" &amp; tblDonationsAudit[[#Headers],[TitleEst]])="","",INDIRECT("rng" &amp; tblDonationsAudit[[#Headers],[TitleEst]]))</calculatedColumnFormula>
    </tableColumn>
    <tableColumn id="75" xr3:uid="{4BFABE2D-99F5-4AAF-84EF-DD61F7E9EAAA}" name="CompanyEst" dataDxfId="98">
      <calculatedColumnFormula array="1">IF(INDIRECT("rng" &amp; tblDonationsAudit[[#Headers],[CompanyEst]])="","",INDIRECT("rng" &amp; tblDonationsAudit[[#Headers],[CompanyEst]]))</calculatedColumnFormula>
    </tableColumn>
    <tableColumn id="76" xr3:uid="{6B8DF827-4B5D-436E-AD6A-66D467ED31BC}" name="PhoneEst" dataDxfId="97">
      <calculatedColumnFormula array="1">IF(INDIRECT("rng" &amp; tblDonationsAudit[[#Headers],[PhoneEst]])="","",INDIRECT("rng" &amp; tblDonationsAudit[[#Headers],[PhoneEst]]))</calculatedColumnFormula>
    </tableColumn>
    <tableColumn id="77" xr3:uid="{AC3FE6E4-F05B-4105-8873-3C5D80BA19DE}" name="ExtensionEst" dataDxfId="96">
      <calculatedColumnFormula array="1">IF(INDIRECT("rng" &amp; tblDonationsAudit[[#Headers],[ExtensionEst]])="","",INDIRECT("rng" &amp; tblDonationsAudit[[#Headers],[ExtensionEst]]))</calculatedColumnFormula>
    </tableColumn>
    <tableColumn id="78" xr3:uid="{D80A878B-D172-4FF0-B243-64C0EF1C52A7}" name="EmailEst" dataDxfId="95">
      <calculatedColumnFormula array="1">IF(INDIRECT("rng" &amp; tblDonationsAudit[[#Headers],[EmailEst]])="","",INDIRECT("rng" &amp; tblDonationsAudit[[#Headers],[EmailEst]]))</calculatedColumnFormula>
    </tableColumn>
    <tableColumn id="79" xr3:uid="{9E2184CC-88B3-4E6B-A5F7-F2DCA5A3CFE5}" name="SubmissionEst" dataDxfId="94">
      <calculatedColumnFormula array="1">IF(INDIRECT("rng" &amp; tblDonationsAudit[[#Headers],[SubmissionEst]])="","",INDIRECT("rng" &amp; tblDonationsAudit[[#Headers],[SubmissionEst]]))</calculatedColumnFormula>
    </tableColumn>
    <tableColumn id="83" xr3:uid="{9250268D-5BB6-4FA3-B8A7-2629641DD80A}" name="EDO_UPL_ID" dataDxfId="93">
      <calculatedColumnFormula array="1">INDEX(tblUPL[EDO_UPL_ID],MATCH(tblDonationsAudit[[#This Row],[UPL_ID]]&amp;tblDonationsAudit[[#This Row],[Password]],tblUPL[UPL_Id]&amp;tblUPL[P3DDP6'#2&amp;92$],0))</calculatedColumnFormula>
    </tableColumn>
    <tableColumn id="85" xr3:uid="{E79D9168-1567-4805-B35C-DA64924B76BB}" name="Yield_Factor_Used" dataDxfId="92">
      <calculatedColumnFormula>tblDonationsAudit[[#This Row],[Used_Yield_Factor]]</calculatedColumnFormula>
    </tableColumn>
    <tableColumn id="86" xr3:uid="{A1070223-07D7-45F2-8816-87CBD34A3DE5}" name="Fat_Percent_Used" dataDxfId="91">
      <calculatedColumnFormula>tblDonationsAudit[[#This Row],[Used_Fat_Percent]]</calculatedColumnFormula>
    </tableColum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3C2FFE3-0632-4BB5-ABE5-F030F625E0CE}" name="tblYieldCalc" displayName="tblYieldCalc" ref="A1:D2" totalsRowShown="0" headerRowDxfId="90" dataDxfId="89">
  <autoFilter ref="A1:D2" xr:uid="{A99FFF08-41D8-4B1C-B653-36FB5D31A890}"/>
  <tableColumns count="4">
    <tableColumn id="1" xr3:uid="{C216EFC4-216B-4744-8165-93C5DCC6BFD8}" name="UPC_Package_Code" dataDxfId="88"/>
    <tableColumn id="2" xr3:uid="{201167EF-A4E2-41A9-8006-274185F59F32}" name="Recipe_Final_Product_Lbs" dataDxfId="87"/>
    <tableColumn id="3" xr3:uid="{F6698C83-1EAB-4B36-9B6E-8B72DD0AC5B1}" name="Recipe_Milk_Pounds" dataDxfId="86"/>
    <tableColumn id="4" xr3:uid="{086AA22C-058E-48E4-9822-6FF940C3813F}" name="Packaged_Milkfat_Percent" dataDxfId="85"/>
  </tableColumns>
  <tableStyleInfo name="TableStyleMedium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CCA4D5E-5FD9-4FA7-968E-1A7F43AA66F0}" name="tblYieldCalcAudit" displayName="tblYieldCalcAudit" ref="A1:D2" totalsRowShown="0" headerRowDxfId="84" dataDxfId="83">
  <autoFilter ref="A1:D2" xr:uid="{A99FFF08-41D8-4B1C-B653-36FB5D31A890}"/>
  <tableColumns count="4">
    <tableColumn id="1" xr3:uid="{42D092DD-669D-4ADA-8C72-F066B26A65D9}" name="UPC_Package_Code" dataDxfId="82"/>
    <tableColumn id="2" xr3:uid="{9D0FC0EE-0B51-41F4-BCFD-245E020B3723}" name="Recipe_Final_Product_Lbs" dataDxfId="81"/>
    <tableColumn id="3" xr3:uid="{80981483-48E0-4509-A6DD-704F05DCE2CD}" name="Recipe_Milk_Pounds" dataDxfId="80"/>
    <tableColumn id="4" xr3:uid="{44004572-5B20-4734-9232-9308417CA61E}" name="Packaged_Milkfat_Percent" dataDxfId="79"/>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0366A69-F388-41C2-B722-A51DD87D2483}" name="tblCertification" displayName="tblCertification" ref="B5:B12" totalsRowShown="0" headerRowDxfId="78" dataDxfId="77" tableBorderDxfId="76">
  <autoFilter ref="B5:B12" xr:uid="{03CA26FE-C2B0-4081-BC05-767B3854240C}"/>
  <tableColumns count="1">
    <tableColumn id="1" xr3:uid="{20137FC3-532F-4C38-A6BE-6E333F91F2A0}" name="Entry" dataDxfId="7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4FFD17B-F54F-44D4-A5EF-C3215A798DA0}" name="tblContactAudit" displayName="tblContactAudit" ref="B5:B12" totalsRowShown="0" headerRowDxfId="74" dataDxfId="73" tableBorderDxfId="72">
  <autoFilter ref="B5:B12" xr:uid="{09AEFF00-C3AD-4E4F-83D3-5A56A6639291}"/>
  <tableColumns count="1">
    <tableColumn id="1" xr3:uid="{26F83A6F-4B6D-473D-9F0F-ED8FE6034213}" name="Entry" dataDxfId="71"/>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ACF832-C37E-47E2-AE78-1D8A66C566E9}" name="tblClass_Prices" displayName="tblClass_Prices" ref="A1:J134" totalsRowShown="0" dataDxfId="70">
  <autoFilter ref="A1:J134" xr:uid="{518BE14F-4008-46CE-899C-E126B6B5E5BF}"/>
  <tableColumns count="10">
    <tableColumn id="1" xr3:uid="{D404A75F-8831-4A46-9607-1026D18246AD}" name="Version" dataDxfId="69"/>
    <tableColumn id="9" xr3:uid="{07E71D5C-7848-4EF9-B50E-C240C4F472F1}" name="Pool_YYYYMM"/>
    <tableColumn id="2" xr3:uid="{10E02D40-4D44-4DCB-A0F2-C7A5D52C6043}" name="Base Skim Milk Class 1 Price" dataDxfId="68"/>
    <tableColumn id="3" xr3:uid="{4BAA7282-6F82-470A-924F-33BABBB4E236}" name="Advanced Butterfat Factor" dataDxfId="67"/>
    <tableColumn id="10" xr3:uid="{48D12955-CF81-4E09-B393-79EA9A9A5B79}" name="Advanced Skim Milk Class 2 Price" dataDxfId="66"/>
    <tableColumn id="4" xr3:uid="{FE61A6F5-4247-493A-9E5C-F930A57D2D5A}" name="Class 2 Butterfat Price" dataDxfId="65"/>
    <tableColumn id="6" xr3:uid="{4A0BD005-B949-446F-A2CE-32BD970E557E}" name="Class 3 Skim Milk Price" dataDxfId="64"/>
    <tableColumn id="7" xr3:uid="{A382C270-C2ED-42B8-88D9-3329BB251DB4}" name="Class 4 Skim Milk Price" dataDxfId="63"/>
    <tableColumn id="8" xr3:uid="{34816378-E350-4A60-B6B7-E86EFB0FC437}" name="Buttefat Price" dataDxfId="62"/>
    <tableColumn id="11" xr3:uid="{C0C9801F-ACDC-492A-9247-5D0D4FC7CCF7}" name="N_Diesel_Fuel_Price" dataDxfId="6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B5" sqref="B5"/>
    </sheetView>
  </sheetViews>
  <sheetFormatPr defaultColWidth="7.33203125" defaultRowHeight="16.5" x14ac:dyDescent="0.3"/>
  <cols>
    <col min="1" max="1" width="24.33203125" style="101" customWidth="1"/>
    <col min="2" max="3" width="44.33203125" style="101" customWidth="1"/>
    <col min="4" max="16384" width="7.33203125" style="101"/>
  </cols>
  <sheetData>
    <row r="2" spans="1:4" x14ac:dyDescent="0.3">
      <c r="B2" s="255" t="str">
        <f ca="1">REPLACE(LEFT(CELL("filename",A1),FIND("]",CELL("filename",A1))-1),1,FIND("[",CELL("filename",A1)),"")</f>
        <v>Original Reimbursement Claim Form.xlsx</v>
      </c>
      <c r="C2" s="256"/>
      <c r="D2" s="102" t="s">
        <v>0</v>
      </c>
    </row>
    <row r="3" spans="1:4" x14ac:dyDescent="0.3">
      <c r="B3" s="103" t="s">
        <v>1</v>
      </c>
      <c r="C3" s="103"/>
    </row>
    <row r="4" spans="1:4" x14ac:dyDescent="0.3">
      <c r="B4" s="257" t="s">
        <v>82</v>
      </c>
      <c r="C4" s="258"/>
    </row>
    <row r="5" spans="1:4" x14ac:dyDescent="0.3">
      <c r="B5" s="104" t="s">
        <v>8620</v>
      </c>
      <c r="C5" s="163" t="s">
        <v>8619</v>
      </c>
    </row>
    <row r="6" spans="1:4" x14ac:dyDescent="0.3">
      <c r="B6" s="105" t="s">
        <v>216</v>
      </c>
      <c r="C6" s="105" t="s">
        <v>213</v>
      </c>
    </row>
    <row r="7" spans="1:4" x14ac:dyDescent="0.3">
      <c r="A7" s="101" t="s">
        <v>2</v>
      </c>
      <c r="B7" s="163" t="s">
        <v>3</v>
      </c>
      <c r="C7" s="105" t="s">
        <v>4</v>
      </c>
    </row>
    <row r="8" spans="1:4" x14ac:dyDescent="0.3">
      <c r="B8" s="106" t="s">
        <v>7</v>
      </c>
      <c r="C8" s="106" t="s">
        <v>6</v>
      </c>
    </row>
    <row r="10" spans="1:4" ht="261.60000000000002" customHeight="1" x14ac:dyDescent="0.3">
      <c r="A10" s="259" t="s">
        <v>211</v>
      </c>
      <c r="B10" s="260"/>
      <c r="C10" s="260"/>
    </row>
  </sheetData>
  <sheetProtection algorithmName="SHA-512" hashValue="q+T7NAwonnwDzHzlgxPpZERlJKJo/y5u0Mrl8190NaiKDAUuGZZd3EP4HSfQsJ/7ZZB3lO0ffF9Ggl/DV4rYlA==" saltValue="AIjhXaH9gZnZTRfy0+leOg=="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5DF9-CB79-4A4E-BB23-DF796B931FB2}">
  <sheetPr>
    <tabColor rgb="FF7030A0"/>
  </sheetPr>
  <dimension ref="A1:AX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15" bestFit="1" customWidth="1"/>
    <col min="2" max="2" width="23" style="115" bestFit="1" customWidth="1"/>
    <col min="3" max="16384" width="24.6640625" style="115"/>
  </cols>
  <sheetData>
    <row r="1" spans="1:50" s="137" customFormat="1" x14ac:dyDescent="0.2">
      <c r="B1" s="137" t="s">
        <v>188</v>
      </c>
      <c r="C1" s="137" t="s">
        <v>190</v>
      </c>
      <c r="D1" s="137" t="s">
        <v>191</v>
      </c>
      <c r="E1" s="137" t="s">
        <v>192</v>
      </c>
      <c r="F1" s="137" t="s">
        <v>193</v>
      </c>
      <c r="G1" s="137" t="s">
        <v>194</v>
      </c>
      <c r="H1" s="137" t="s">
        <v>195</v>
      </c>
      <c r="I1" s="137" t="s">
        <v>196</v>
      </c>
      <c r="J1" s="137" t="s">
        <v>197</v>
      </c>
      <c r="K1" s="137" t="s">
        <v>198</v>
      </c>
      <c r="L1" s="137" t="s">
        <v>199</v>
      </c>
      <c r="M1" s="137" t="s">
        <v>189</v>
      </c>
    </row>
    <row r="2" spans="1:50" s="140" customFormat="1" ht="207.95" customHeight="1" x14ac:dyDescent="0.2">
      <c r="A2" s="138" t="s">
        <v>209</v>
      </c>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row>
    <row r="3" spans="1:50" s="143" customFormat="1" x14ac:dyDescent="0.2">
      <c r="A3" s="141" t="s">
        <v>208</v>
      </c>
      <c r="B3" s="142"/>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row>
  </sheetData>
  <sheetProtection algorithmName="SHA-512" hashValue="jPE+j2ClBooncslA2K3k9ZLksP4hPjc2KYOnfXrJXsCAGNL1Ye0IWyeR0cmkrsHqEjk8i+OfeK+9Ba+ehnVOZg==" saltValue="lY16iynk56PfY76/l5DJyQ==" spinCount="100000" sheet="1" scenarios="1"/>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7755-1573-41F5-A9F1-D0BA32BEC12F}">
  <sheetPr codeName="Sheet9">
    <tabColor rgb="FFFF0000"/>
  </sheetPr>
  <dimension ref="A1:H18"/>
  <sheetViews>
    <sheetView workbookViewId="0">
      <selection activeCell="B6" sqref="B6"/>
    </sheetView>
  </sheetViews>
  <sheetFormatPr defaultColWidth="8.83203125" defaultRowHeight="15.75" x14ac:dyDescent="0.2"/>
  <cols>
    <col min="1" max="1" width="17.83203125" style="124" customWidth="1"/>
    <col min="2" max="2" width="101.6640625" style="119" customWidth="1"/>
    <col min="3" max="3" width="44.6640625" style="119" customWidth="1"/>
    <col min="4" max="4" width="8.83203125" style="119" customWidth="1"/>
    <col min="5" max="6" width="45.6640625" style="119" customWidth="1"/>
    <col min="7" max="7" width="8.83203125" style="119"/>
    <col min="8" max="8" width="50.6640625" style="119" customWidth="1"/>
    <col min="9" max="16384" width="8.83203125" style="119"/>
  </cols>
  <sheetData>
    <row r="1" spans="1:8" ht="30" x14ac:dyDescent="0.2">
      <c r="B1" s="125" t="s">
        <v>82</v>
      </c>
    </row>
    <row r="3" spans="1:8" ht="74.45" customHeight="1" x14ac:dyDescent="0.2">
      <c r="B3" s="126" t="s">
        <v>200</v>
      </c>
    </row>
    <row r="4" spans="1:8" ht="12" customHeight="1" x14ac:dyDescent="0.2">
      <c r="B4" s="126"/>
    </row>
    <row r="5" spans="1:8" ht="18" hidden="1" x14ac:dyDescent="0.2">
      <c r="A5" s="127" t="s">
        <v>109</v>
      </c>
      <c r="B5" s="128" t="s">
        <v>110</v>
      </c>
    </row>
    <row r="6" spans="1:8" ht="90.75" thickBot="1" x14ac:dyDescent="0.25">
      <c r="A6" s="52" t="s">
        <v>161</v>
      </c>
      <c r="B6" s="187"/>
    </row>
    <row r="7" spans="1:8" ht="24.95" customHeight="1" thickBot="1" x14ac:dyDescent="0.25">
      <c r="A7" s="53" t="s">
        <v>162</v>
      </c>
      <c r="B7" s="188"/>
    </row>
    <row r="8" spans="1:8" ht="24.95" customHeight="1" thickBot="1" x14ac:dyDescent="0.25">
      <c r="A8" s="53" t="s">
        <v>163</v>
      </c>
      <c r="B8" s="189"/>
      <c r="D8" s="120"/>
    </row>
    <row r="9" spans="1:8" ht="24.95" customHeight="1" thickBot="1" x14ac:dyDescent="0.25">
      <c r="A9" s="53" t="s">
        <v>168</v>
      </c>
      <c r="B9" s="189"/>
      <c r="C9" s="166"/>
      <c r="D9" s="167"/>
      <c r="E9" s="168"/>
      <c r="F9" s="168"/>
      <c r="G9" s="167"/>
      <c r="H9" s="167"/>
    </row>
    <row r="10" spans="1:8" ht="24.95" customHeight="1" thickBot="1" x14ac:dyDescent="0.25">
      <c r="A10" s="53" t="s">
        <v>164</v>
      </c>
      <c r="B10" s="190"/>
    </row>
    <row r="11" spans="1:8" ht="24.95" customHeight="1" thickBot="1" x14ac:dyDescent="0.25">
      <c r="A11" s="53" t="s">
        <v>165</v>
      </c>
      <c r="B11" s="191"/>
      <c r="C11" s="121" t="s">
        <v>108</v>
      </c>
      <c r="D11" s="129"/>
    </row>
    <row r="12" spans="1:8" ht="24.95" customHeight="1" thickBot="1" x14ac:dyDescent="0.25">
      <c r="A12" s="54" t="s">
        <v>166</v>
      </c>
      <c r="B12" s="192"/>
    </row>
    <row r="13" spans="1:8" ht="24.95" hidden="1" customHeight="1" thickBot="1" x14ac:dyDescent="0.25">
      <c r="B13" s="126"/>
    </row>
    <row r="14" spans="1:8" ht="24.95" customHeight="1" thickBot="1" x14ac:dyDescent="0.25">
      <c r="A14" s="38" t="s">
        <v>167</v>
      </c>
      <c r="B14" s="123" t="str">
        <f>IFERROR(VALUE(IF(rngDateEst="","","1" &amp; YEAR(rngDateEst) &amp; TEXT(MONTH(rngDateEst),"00") &amp; TEXT(DAY(rngDateEst),"00"))),"")</f>
        <v/>
      </c>
      <c r="C14" s="121" t="s">
        <v>180</v>
      </c>
    </row>
    <row r="15" spans="1:8" ht="18" x14ac:dyDescent="0.2">
      <c r="B15" s="126"/>
    </row>
    <row r="16" spans="1:8" ht="53.1" customHeight="1" x14ac:dyDescent="0.2">
      <c r="B16" s="126" t="s">
        <v>105</v>
      </c>
    </row>
    <row r="17" spans="2:2" ht="18" x14ac:dyDescent="0.2">
      <c r="B17" s="126"/>
    </row>
    <row r="18" spans="2:2" ht="44.45" customHeight="1" x14ac:dyDescent="0.2">
      <c r="B18" s="130" t="s">
        <v>94</v>
      </c>
    </row>
  </sheetData>
  <sheetProtection algorithmName="SHA-512" hashValue="dcU4d4TpAQakcERjxVOfpqYWyeMRn+x8M4Ss4EuRe+Q8KOY6Bnq+YE6cV5e0Hz4mAIEvrWjl6yQvadtQrapeMw==" saltValue="PcIeV6lwjxZyNgGmW3ghnQ==" spinCount="100000" sheet="1" objects="1" scenarios="1"/>
  <dataValidations count="8">
    <dataValidation allowBlank="1" showInputMessage="1" showErrorMessage="1" promptTitle="Certifying Official" prompt="Enter name of Certifying Official completing, submitting, and emailing this reimbursement claim to Dairy Program." sqref="B6" xr:uid="{4B3ABD84-7D35-4CFA-A3C2-531A7ECEC281}"/>
    <dataValidation type="date" allowBlank="1" showInputMessage="1" showErrorMessage="1" errorTitle="Incorrect Date" error="You have attempted to enter and incorrect date or date out of range.  Please check date and re-enter." promptTitle="Signed Date" prompt="Enter the Signed Date." sqref="B7" xr:uid="{87B3F22F-8894-425C-A49C-4A939B705C8D}">
      <formula1>44197</formula1>
      <formula2>55153</formula2>
    </dataValidation>
    <dataValidation allowBlank="1" showInputMessage="1" showErrorMessage="1" promptTitle="Position Title" prompt="Enter the position title of person identified above." sqref="B8" xr:uid="{4C9CC292-E873-4BFD-AC55-E550C9288E8A}"/>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2133C05E-A65F-4A1E-939C-C7A6645495F1}">
      <formula1>AND(ISNUMBER(B10),LEN(B10)=10)</formula1>
    </dataValidation>
    <dataValidation allowBlank="1" showInputMessage="1" showErrorMessage="1" promptTitle="Contact Email" prompt="Enter the conatct email of person identified above." sqref="B12" xr:uid="{6ED02178-9102-4E1E-B682-0EF213DA6570}"/>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F0BFD19A-57DE-4472-9856-301D7D426433}">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14" xr:uid="{34F2710D-8945-44C7-93FA-825E69266BED}">
      <formula1>"Formulas Should NOT be Deleted or Changed!"</formula1>
    </dataValidation>
    <dataValidation allowBlank="1" showInputMessage="1" showErrorMessage="1" promptTitle="Company" prompt="Enter the Company Name." sqref="B9" xr:uid="{17B7ED87-6C93-410F-B95B-B8DC3495308B}"/>
  </dataValidations>
  <pageMargins left="0.7" right="0.7" top="0.75" bottom="0.75" header="0.3" footer="0.3"/>
  <pageSetup orientation="portrait" horizontalDpi="1200" verticalDpi="12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ABF44-E691-4BC9-AF68-1D67B73AF514}">
  <sheetPr>
    <tabColor rgb="FF7030A0"/>
  </sheetPr>
  <dimension ref="A1:G66"/>
  <sheetViews>
    <sheetView workbookViewId="0">
      <pane ySplit="1" topLeftCell="A2" activePane="bottomLeft" state="frozen"/>
      <selection pane="bottomLeft" activeCell="B1" sqref="B1"/>
    </sheetView>
  </sheetViews>
  <sheetFormatPr defaultColWidth="8.83203125" defaultRowHeight="12.75" x14ac:dyDescent="0.2"/>
  <cols>
    <col min="1" max="1" width="42.5" style="197" bestFit="1" customWidth="1"/>
    <col min="2" max="2" width="16.1640625" style="228" customWidth="1"/>
    <col min="3" max="3" width="69.6640625" style="228" bestFit="1" customWidth="1"/>
    <col min="4" max="4" width="117.6640625" style="197" customWidth="1"/>
    <col min="5" max="5" width="9.33203125"/>
    <col min="6" max="6" width="9" style="214" hidden="1" customWidth="1"/>
    <col min="7" max="16384" width="8.83203125" style="197"/>
  </cols>
  <sheetData>
    <row r="1" spans="1:7" s="194" customFormat="1" ht="16.5" thickBot="1" x14ac:dyDescent="0.25">
      <c r="A1" s="246" t="s">
        <v>8507</v>
      </c>
      <c r="B1" s="251" t="s">
        <v>8506</v>
      </c>
      <c r="C1" s="250">
        <f>RIGHT(B1,LEN(B1)-5)+1</f>
        <v>2</v>
      </c>
      <c r="D1" s="247" t="s">
        <v>8570</v>
      </c>
      <c r="F1" s="229" t="s">
        <v>8509</v>
      </c>
    </row>
    <row r="2" spans="1:7" ht="13.5" thickTop="1" x14ac:dyDescent="0.2">
      <c r="A2" s="195" t="s">
        <v>24</v>
      </c>
      <c r="B2" s="196" cm="1">
        <f t="array" aca="1" ref="B2" ca="1">INDIRECT("Donations!"&amp;$F2&amp;$C$1)</f>
        <v>0</v>
      </c>
      <c r="C2" s="254" t="str">
        <f ca="1">IF(_xlfn.DAYS(B4,B2)&lt;12,"Ineligible -- Less than 12 days remaining on the code date from date of donation.  ("&amp;_xlfn.DAYS(B4,B2)&amp;" Days)","")</f>
        <v>Ineligible -- Less than 12 days remaining on the code date from date of donation.  (0 Days)</v>
      </c>
      <c r="D2" s="230" t="s">
        <v>8574</v>
      </c>
      <c r="E2" s="197"/>
      <c r="F2" s="213" t="s">
        <v>8510</v>
      </c>
    </row>
    <row r="3" spans="1:7" x14ac:dyDescent="0.2">
      <c r="A3" s="198" t="s">
        <v>57</v>
      </c>
      <c r="B3" s="199" cm="1">
        <f t="array" aca="1" ref="B3" ca="1">INDIRECT("Donations!"&amp;$F3&amp;$C$1)</f>
        <v>0</v>
      </c>
      <c r="C3" s="199"/>
      <c r="D3" s="231" t="s">
        <v>8575</v>
      </c>
      <c r="E3" s="197"/>
      <c r="F3" s="213" t="s">
        <v>8521</v>
      </c>
    </row>
    <row r="4" spans="1:7" x14ac:dyDescent="0.2">
      <c r="A4" s="200" t="s">
        <v>62</v>
      </c>
      <c r="B4" s="201" cm="1">
        <f t="array" aca="1" ref="B4" ca="1">INDIRECT("Donations!"&amp;$F4&amp;$C$1)</f>
        <v>0</v>
      </c>
      <c r="C4" s="253" t="str">
        <f ca="1">IF(_xlfn.DAYS(B4,B2)&lt;12,"Ineligible -- Less than 12 days remaining on the code date from date of donation.  ("&amp;_xlfn.DAYS(B4,B2)&amp;" Days)","")</f>
        <v>Ineligible -- Less than 12 days remaining on the code date from date of donation.  (0 Days)</v>
      </c>
      <c r="D4" s="232" t="s">
        <v>8573</v>
      </c>
      <c r="E4" s="197"/>
      <c r="F4" s="213" t="s">
        <v>8518</v>
      </c>
      <c r="G4" s="252"/>
    </row>
    <row r="5" spans="1:7" x14ac:dyDescent="0.2">
      <c r="A5" s="198" t="s">
        <v>25</v>
      </c>
      <c r="B5" s="202" cm="1">
        <f t="array" aca="1" ref="B5" ca="1">INDIRECT("Donations!"&amp;$F5&amp;$C$1)</f>
        <v>0</v>
      </c>
      <c r="C5" s="202"/>
      <c r="D5" s="233" t="s">
        <v>8576</v>
      </c>
      <c r="E5" s="197"/>
      <c r="F5" s="213" t="s">
        <v>8515</v>
      </c>
    </row>
    <row r="6" spans="1:7" x14ac:dyDescent="0.2">
      <c r="A6" s="200" t="s">
        <v>218</v>
      </c>
      <c r="B6" s="203" cm="1">
        <f t="array" aca="1" ref="B6" ca="1">INDIRECT("Donations!"&amp;$F6&amp;$C$1)</f>
        <v>0</v>
      </c>
      <c r="C6" s="203"/>
      <c r="D6" s="234" t="s">
        <v>8577</v>
      </c>
      <c r="E6" s="197"/>
      <c r="F6" s="213" t="s">
        <v>8512</v>
      </c>
    </row>
    <row r="7" spans="1:7" x14ac:dyDescent="0.2">
      <c r="A7" s="198" t="s">
        <v>176</v>
      </c>
      <c r="B7" s="202" cm="1">
        <f t="array" aca="1" ref="B7" ca="1">INDIRECT("Donations!"&amp;$F7&amp;$C$1)</f>
        <v>0</v>
      </c>
      <c r="C7" s="202"/>
      <c r="D7" s="233" t="s">
        <v>8579</v>
      </c>
      <c r="E7" s="197"/>
      <c r="F7" s="213" t="s">
        <v>8522</v>
      </c>
    </row>
    <row r="8" spans="1:7" x14ac:dyDescent="0.2">
      <c r="A8" s="200" t="s">
        <v>177</v>
      </c>
      <c r="B8" s="204" cm="1">
        <f t="array" aca="1" ref="B8" ca="1">INDIRECT("Donations!"&amp;$F8&amp;$C$1)</f>
        <v>0</v>
      </c>
      <c r="C8" s="204"/>
      <c r="D8" s="235" t="s">
        <v>8578</v>
      </c>
      <c r="E8" s="197"/>
      <c r="F8" s="213" t="s">
        <v>8523</v>
      </c>
    </row>
    <row r="9" spans="1:7" x14ac:dyDescent="0.2">
      <c r="A9" s="198" t="s">
        <v>78</v>
      </c>
      <c r="B9" s="205" cm="1">
        <f t="array" aca="1" ref="B9" ca="1">INDIRECT("Donations!"&amp;$F9&amp;$C$1)</f>
        <v>0</v>
      </c>
      <c r="C9" s="205"/>
      <c r="D9" s="236" t="s">
        <v>8580</v>
      </c>
      <c r="E9" s="197"/>
      <c r="F9" s="213" t="s">
        <v>8524</v>
      </c>
    </row>
    <row r="10" spans="1:7" x14ac:dyDescent="0.2">
      <c r="A10" s="200" t="s">
        <v>52</v>
      </c>
      <c r="B10" s="206" cm="1">
        <f t="array" aca="1" ref="B10" ca="1">INDIRECT("Donations!"&amp;$F10&amp;$C$1)</f>
        <v>0</v>
      </c>
      <c r="C10" s="206"/>
      <c r="D10" s="235" t="s">
        <v>8581</v>
      </c>
      <c r="E10" s="197"/>
      <c r="F10" s="213" t="s">
        <v>8519</v>
      </c>
    </row>
    <row r="11" spans="1:7" x14ac:dyDescent="0.2">
      <c r="A11" s="198" t="s">
        <v>36</v>
      </c>
      <c r="B11" s="205" cm="1">
        <f t="array" aca="1" ref="B11" ca="1">INDIRECT("Donations!"&amp;$F11&amp;$C$1)</f>
        <v>0</v>
      </c>
      <c r="C11" s="205"/>
      <c r="D11" s="236" t="s">
        <v>8582</v>
      </c>
      <c r="E11" s="197"/>
      <c r="F11" s="213" t="s">
        <v>8525</v>
      </c>
    </row>
    <row r="12" spans="1:7" x14ac:dyDescent="0.2">
      <c r="A12" s="200" t="s">
        <v>50</v>
      </c>
      <c r="B12" s="207" cm="1">
        <f t="array" aca="1" ref="B12" ca="1">INDIRECT("Donations!"&amp;$F12&amp;$C$1)</f>
        <v>0</v>
      </c>
      <c r="C12" s="207"/>
      <c r="D12" s="235" t="s">
        <v>8583</v>
      </c>
      <c r="E12" s="197"/>
      <c r="F12" s="213" t="s">
        <v>8516</v>
      </c>
    </row>
    <row r="13" spans="1:7" x14ac:dyDescent="0.2">
      <c r="A13" s="198" t="s">
        <v>51</v>
      </c>
      <c r="B13" s="208" cm="1">
        <f t="array" aca="1" ref="B13" ca="1">INDIRECT("Donations!"&amp;$F13&amp;$C$1)</f>
        <v>0</v>
      </c>
      <c r="C13" s="208"/>
      <c r="D13" s="236" t="s">
        <v>8584</v>
      </c>
      <c r="E13" s="197"/>
      <c r="F13" s="213" t="s">
        <v>8520</v>
      </c>
    </row>
    <row r="14" spans="1:7" x14ac:dyDescent="0.2">
      <c r="A14" s="200" t="s">
        <v>48</v>
      </c>
      <c r="B14" s="204" cm="1">
        <f t="array" aca="1" ref="B14" ca="1">INDIRECT("Donations!"&amp;$F14&amp;$C$1)</f>
        <v>0</v>
      </c>
      <c r="C14" s="204"/>
      <c r="D14" s="235" t="s">
        <v>8585</v>
      </c>
      <c r="E14" s="197"/>
      <c r="F14" s="213" t="s">
        <v>8526</v>
      </c>
    </row>
    <row r="15" spans="1:7" x14ac:dyDescent="0.2">
      <c r="A15" s="198" t="s">
        <v>87</v>
      </c>
      <c r="B15" s="209" cm="1">
        <f t="array" aca="1" ref="B15" ca="1">INDIRECT("Donations!"&amp;$F15&amp;$C$1)</f>
        <v>0</v>
      </c>
      <c r="C15" s="209"/>
      <c r="D15" s="236" t="s">
        <v>8586</v>
      </c>
      <c r="E15" s="197"/>
      <c r="F15" s="213" t="s">
        <v>8513</v>
      </c>
    </row>
    <row r="16" spans="1:7" x14ac:dyDescent="0.2">
      <c r="A16" s="200" t="s">
        <v>89</v>
      </c>
      <c r="B16" s="210" cm="1">
        <f t="array" aca="1" ref="B16" ca="1">INDIRECT("Donations!"&amp;$F16&amp;$C$1)</f>
        <v>0</v>
      </c>
      <c r="C16" s="210"/>
      <c r="D16" s="236" t="s">
        <v>8587</v>
      </c>
      <c r="E16" s="197"/>
      <c r="F16" s="213" t="s">
        <v>8517</v>
      </c>
    </row>
    <row r="17" spans="1:6" s="214" customFormat="1" hidden="1" x14ac:dyDescent="0.2">
      <c r="A17" s="211" t="s">
        <v>172</v>
      </c>
      <c r="B17" s="212" cm="1">
        <f t="array" aca="1" ref="B17" ca="1">INDIRECT("Donations!"&amp;$F17&amp;$C$1)</f>
        <v>0</v>
      </c>
      <c r="C17" s="212"/>
      <c r="D17" s="237"/>
      <c r="F17" s="213" t="s">
        <v>8527</v>
      </c>
    </row>
    <row r="18" spans="1:6" x14ac:dyDescent="0.2">
      <c r="A18" s="200" t="s">
        <v>67</v>
      </c>
      <c r="B18" s="215" cm="1">
        <f t="array" aca="1" ref="B18" ca="1">INDIRECT("Donations!"&amp;$F18&amp;$C$1)</f>
        <v>0</v>
      </c>
      <c r="C18" s="215"/>
      <c r="D18" s="236" t="s">
        <v>8588</v>
      </c>
      <c r="E18" s="197"/>
      <c r="F18" s="213" t="s">
        <v>8528</v>
      </c>
    </row>
    <row r="19" spans="1:6" x14ac:dyDescent="0.2">
      <c r="A19" s="198" t="s">
        <v>91</v>
      </c>
      <c r="B19" s="216" cm="1">
        <f t="array" aca="1" ref="B19" ca="1">INDIRECT("Donations!"&amp;$F19&amp;$C$1)</f>
        <v>0</v>
      </c>
      <c r="C19" s="216"/>
      <c r="D19" s="236" t="s">
        <v>8589</v>
      </c>
      <c r="E19" s="197"/>
      <c r="F19" s="213" t="s">
        <v>8529</v>
      </c>
    </row>
    <row r="20" spans="1:6" x14ac:dyDescent="0.2">
      <c r="A20" s="200" t="s">
        <v>86</v>
      </c>
      <c r="B20" s="215" t="e" cm="1">
        <f t="array" aca="1" ref="B20" ca="1">INDIRECT("Donations!"&amp;$F20&amp;$C$1)</f>
        <v>#N/A</v>
      </c>
      <c r="C20" s="215"/>
      <c r="D20" s="235" t="s">
        <v>8571</v>
      </c>
      <c r="E20" s="197"/>
      <c r="F20" s="213" t="s">
        <v>8508</v>
      </c>
    </row>
    <row r="21" spans="1:6" x14ac:dyDescent="0.2">
      <c r="A21" s="198" t="s">
        <v>90</v>
      </c>
      <c r="B21" s="216" t="e" cm="1">
        <f t="array" aca="1" ref="B21" ca="1">INDIRECT("Donations!"&amp;$F21&amp;$C$1)</f>
        <v>#N/A</v>
      </c>
      <c r="C21" s="216"/>
      <c r="D21" s="236" t="s">
        <v>8572</v>
      </c>
      <c r="E21" s="197"/>
      <c r="F21" s="213" t="s">
        <v>8514</v>
      </c>
    </row>
    <row r="22" spans="1:6" x14ac:dyDescent="0.2">
      <c r="A22" s="200" t="s">
        <v>92</v>
      </c>
      <c r="B22" s="217" t="e" cm="1">
        <f t="array" aca="1" ref="B22" ca="1">INDIRECT("Donations!"&amp;$F22&amp;$C$1)</f>
        <v>#N/A</v>
      </c>
      <c r="C22" s="217"/>
      <c r="D22" s="235" t="s">
        <v>8590</v>
      </c>
      <c r="E22" s="197"/>
      <c r="F22" s="213" t="s">
        <v>8511</v>
      </c>
    </row>
    <row r="23" spans="1:6" x14ac:dyDescent="0.2">
      <c r="A23" s="198" t="s">
        <v>93</v>
      </c>
      <c r="B23" s="216" t="e" cm="1">
        <f t="array" aca="1" ref="B23" ca="1">INDIRECT("Donations!"&amp;$F23&amp;$C$1)</f>
        <v>#N/A</v>
      </c>
      <c r="C23" s="216"/>
      <c r="D23" s="235" t="s">
        <v>8591</v>
      </c>
      <c r="E23" s="197"/>
      <c r="F23" s="213" t="s">
        <v>8530</v>
      </c>
    </row>
    <row r="24" spans="1:6" x14ac:dyDescent="0.2">
      <c r="A24" s="200" t="s">
        <v>63</v>
      </c>
      <c r="B24" s="204" cm="1">
        <f t="array" aca="1" ref="B24" ca="1">INDIRECT("Donations!"&amp;$F24&amp;$C$1)</f>
        <v>0</v>
      </c>
      <c r="C24" s="204"/>
      <c r="D24" s="235" t="s">
        <v>8593</v>
      </c>
      <c r="E24" s="197"/>
      <c r="F24" s="213" t="s">
        <v>8531</v>
      </c>
    </row>
    <row r="25" spans="1:6" x14ac:dyDescent="0.2">
      <c r="A25" s="198" t="s">
        <v>64</v>
      </c>
      <c r="B25" s="218" cm="1">
        <f t="array" aca="1" ref="B25" ca="1">INDIRECT("Donations!"&amp;$F25&amp;$C$1)</f>
        <v>0</v>
      </c>
      <c r="C25" s="218"/>
      <c r="D25" s="235" t="s">
        <v>8592</v>
      </c>
      <c r="E25" s="197"/>
      <c r="F25" s="213" t="s">
        <v>8532</v>
      </c>
    </row>
    <row r="26" spans="1:6" x14ac:dyDescent="0.2">
      <c r="A26" s="200" t="s">
        <v>43</v>
      </c>
      <c r="B26" s="219" t="e" cm="1">
        <f t="array" aca="1" ref="B26" ca="1">INDIRECT("Donations!"&amp;$F26&amp;$C$1)</f>
        <v>#N/A</v>
      </c>
      <c r="C26" s="219"/>
      <c r="D26" s="235" t="s">
        <v>8594</v>
      </c>
      <c r="E26" s="197"/>
      <c r="F26" s="213" t="s">
        <v>8533</v>
      </c>
    </row>
    <row r="27" spans="1:6" x14ac:dyDescent="0.2">
      <c r="A27" s="198" t="s">
        <v>44</v>
      </c>
      <c r="B27" s="220" t="e" cm="1">
        <f t="array" aca="1" ref="B27" ca="1">INDIRECT("Donations!"&amp;$F27&amp;$C$1)</f>
        <v>#N/A</v>
      </c>
      <c r="C27" s="220"/>
      <c r="D27" s="236" t="s">
        <v>8594</v>
      </c>
      <c r="E27" s="197"/>
      <c r="F27" s="213" t="s">
        <v>8534</v>
      </c>
    </row>
    <row r="28" spans="1:6" x14ac:dyDescent="0.2">
      <c r="A28" s="200" t="s">
        <v>40</v>
      </c>
      <c r="B28" s="219" t="e" cm="1">
        <f t="array" aca="1" ref="B28" ca="1">INDIRECT("Donations!"&amp;$F28&amp;$C$1)</f>
        <v>#N/A</v>
      </c>
      <c r="C28" s="219"/>
      <c r="D28" s="235" t="s">
        <v>8594</v>
      </c>
      <c r="E28" s="197"/>
      <c r="F28" s="213" t="s">
        <v>8535</v>
      </c>
    </row>
    <row r="29" spans="1:6" x14ac:dyDescent="0.2">
      <c r="A29" s="198" t="s">
        <v>39</v>
      </c>
      <c r="B29" s="220" t="e" cm="1">
        <f t="array" aca="1" ref="B29" ca="1">INDIRECT("Donations!"&amp;$F29&amp;$C$1)</f>
        <v>#N/A</v>
      </c>
      <c r="C29" s="220"/>
      <c r="D29" s="236" t="s">
        <v>8594</v>
      </c>
      <c r="E29" s="197"/>
      <c r="F29" s="213" t="s">
        <v>8536</v>
      </c>
    </row>
    <row r="30" spans="1:6" x14ac:dyDescent="0.2">
      <c r="A30" s="200" t="s">
        <v>41</v>
      </c>
      <c r="B30" s="219" t="e" cm="1">
        <f t="array" aca="1" ref="B30" ca="1">INDIRECT("Donations!"&amp;$F30&amp;$C$1)</f>
        <v>#N/A</v>
      </c>
      <c r="C30" s="219"/>
      <c r="D30" s="235" t="s">
        <v>8594</v>
      </c>
      <c r="E30" s="197"/>
      <c r="F30" s="213" t="s">
        <v>8537</v>
      </c>
    </row>
    <row r="31" spans="1:6" x14ac:dyDescent="0.2">
      <c r="A31" s="198" t="s">
        <v>42</v>
      </c>
      <c r="B31" s="221" t="e" cm="1">
        <f t="array" aca="1" ref="B31" ca="1">INDIRECT("Donations!"&amp;$F31&amp;$C$1)</f>
        <v>#N/A</v>
      </c>
      <c r="C31" s="221"/>
      <c r="D31" s="236" t="s">
        <v>8594</v>
      </c>
      <c r="E31" s="197"/>
      <c r="F31" s="213" t="s">
        <v>8538</v>
      </c>
    </row>
    <row r="32" spans="1:6" x14ac:dyDescent="0.2">
      <c r="A32" s="200" t="s">
        <v>55</v>
      </c>
      <c r="B32" s="222" t="e" cm="1">
        <f t="array" aca="1" ref="B32" ca="1">INDIRECT("Donations!"&amp;$F32&amp;$C$1)</f>
        <v>#N/A</v>
      </c>
      <c r="C32" s="222"/>
      <c r="D32" s="235" t="s">
        <v>8594</v>
      </c>
      <c r="E32" s="197"/>
      <c r="F32" s="213" t="s">
        <v>8539</v>
      </c>
    </row>
    <row r="33" spans="1:6" x14ac:dyDescent="0.2">
      <c r="A33" s="198" t="s">
        <v>68</v>
      </c>
      <c r="B33" s="223" t="e" cm="1">
        <f t="array" aca="1" ref="B33" ca="1">INDIRECT("Donations!"&amp;$F33&amp;$C$1)</f>
        <v>#N/A</v>
      </c>
      <c r="C33" s="223"/>
      <c r="D33" s="236" t="s">
        <v>8595</v>
      </c>
      <c r="E33" s="197"/>
      <c r="F33" s="213" t="s">
        <v>8540</v>
      </c>
    </row>
    <row r="34" spans="1:6" x14ac:dyDescent="0.2">
      <c r="A34" s="200" t="s">
        <v>81</v>
      </c>
      <c r="B34" s="206" t="e" cm="1">
        <f t="array" aca="1" ref="B34" ca="1">INDIRECT("Donations!"&amp;$F34&amp;$C$1)</f>
        <v>#N/A</v>
      </c>
      <c r="C34" s="206"/>
      <c r="D34" s="235" t="s">
        <v>8596</v>
      </c>
      <c r="E34" s="197"/>
      <c r="F34" s="213" t="s">
        <v>8541</v>
      </c>
    </row>
    <row r="35" spans="1:6" s="214" customFormat="1" hidden="1" x14ac:dyDescent="0.2">
      <c r="A35" s="238" t="s">
        <v>83</v>
      </c>
      <c r="B35" s="239" t="str" cm="1">
        <f t="array" aca="1" ref="B35" ca="1">INDIRECT("Donations!"&amp;$F35&amp;$C$1)</f>
        <v>190001</v>
      </c>
      <c r="C35" s="239"/>
      <c r="D35" s="240"/>
      <c r="F35" s="213" t="s">
        <v>8542</v>
      </c>
    </row>
    <row r="36" spans="1:6" s="214" customFormat="1" hidden="1" x14ac:dyDescent="0.2">
      <c r="A36" s="241" t="s">
        <v>133</v>
      </c>
      <c r="B36" s="242" t="str" cm="1">
        <f t="array" aca="1" ref="B36" ca="1">INDIRECT("Donations!"&amp;$F36&amp;$C$1)</f>
        <v>190001</v>
      </c>
      <c r="C36" s="242"/>
      <c r="D36" s="243"/>
      <c r="F36" s="213" t="s">
        <v>8543</v>
      </c>
    </row>
    <row r="37" spans="1:6" s="214" customFormat="1" hidden="1" x14ac:dyDescent="0.2">
      <c r="A37" s="211" t="s">
        <v>80</v>
      </c>
      <c r="B37" s="212" t="str" cm="1">
        <f t="array" aca="1" ref="B37" ca="1">INDIRECT("Donations!"&amp;$F37&amp;$C$1)</f>
        <v/>
      </c>
      <c r="C37" s="212"/>
      <c r="D37" s="237"/>
      <c r="F37" s="213" t="s">
        <v>8544</v>
      </c>
    </row>
    <row r="38" spans="1:6" s="214" customFormat="1" hidden="1" x14ac:dyDescent="0.2">
      <c r="A38" s="241" t="s">
        <v>14</v>
      </c>
      <c r="B38" s="245" t="e" cm="1">
        <f t="array" aca="1" ref="B38" ca="1">INDIRECT("Donations!"&amp;$F38&amp;$C$1)</f>
        <v>#N/A</v>
      </c>
      <c r="C38" s="245"/>
      <c r="D38" s="243"/>
      <c r="F38" s="213" t="s">
        <v>8318</v>
      </c>
    </row>
    <row r="39" spans="1:6" s="214" customFormat="1" hidden="1" x14ac:dyDescent="0.2">
      <c r="A39" s="211" t="s">
        <v>12</v>
      </c>
      <c r="B39" s="212" t="e" cm="1">
        <f t="array" aca="1" ref="B39" ca="1">INDIRECT("Donations!"&amp;$F39&amp;$C$1)</f>
        <v>#N/A</v>
      </c>
      <c r="C39" s="212"/>
      <c r="D39" s="237"/>
      <c r="F39" s="213" t="s">
        <v>279</v>
      </c>
    </row>
    <row r="40" spans="1:6" s="214" customFormat="1" hidden="1" x14ac:dyDescent="0.2">
      <c r="A40" s="211" t="s">
        <v>11</v>
      </c>
      <c r="B40" s="225" t="e" cm="1">
        <f t="array" aca="1" ref="B40" ca="1">INDIRECT("Donations!"&amp;$F40&amp;$C$1)</f>
        <v>#N/A</v>
      </c>
      <c r="C40" s="225"/>
      <c r="D40" s="237"/>
      <c r="F40" s="213" t="s">
        <v>8545</v>
      </c>
    </row>
    <row r="41" spans="1:6" x14ac:dyDescent="0.2">
      <c r="A41" s="198" t="s">
        <v>28</v>
      </c>
      <c r="B41" s="226" t="e" cm="1">
        <f t="array" aca="1" ref="B41" ca="1">INDIRECT("Donations!"&amp;$F41&amp;$C$1)</f>
        <v>#N/A</v>
      </c>
      <c r="C41" s="226"/>
      <c r="D41" s="236" t="s">
        <v>8597</v>
      </c>
      <c r="E41" s="197"/>
      <c r="F41" s="213" t="s">
        <v>8546</v>
      </c>
    </row>
    <row r="42" spans="1:6" x14ac:dyDescent="0.2">
      <c r="A42" s="200" t="s">
        <v>34</v>
      </c>
      <c r="B42" s="244" t="e" cm="1">
        <f t="array" aca="1" ref="B42" ca="1">INDIRECT("Donations!"&amp;$F42&amp;$C$1)</f>
        <v>#N/A</v>
      </c>
      <c r="C42" s="224"/>
      <c r="D42" s="235" t="s">
        <v>8598</v>
      </c>
      <c r="E42" s="197"/>
      <c r="F42" s="213" t="s">
        <v>8547</v>
      </c>
    </row>
    <row r="43" spans="1:6" x14ac:dyDescent="0.2">
      <c r="A43" s="198" t="s">
        <v>134</v>
      </c>
      <c r="B43" s="223" cm="1">
        <f t="array" aca="1" ref="B43" ca="1">INDIRECT("Donations!"&amp;$F43&amp;$C$1)</f>
        <v>6</v>
      </c>
      <c r="C43" s="226"/>
      <c r="D43" s="236" t="s">
        <v>8599</v>
      </c>
      <c r="E43" s="197"/>
      <c r="F43" s="213" t="s">
        <v>8548</v>
      </c>
    </row>
    <row r="44" spans="1:6" x14ac:dyDescent="0.2">
      <c r="A44" s="200" t="s">
        <v>56</v>
      </c>
      <c r="B44" s="224" t="e" cm="1">
        <f t="array" aca="1" ref="B44" ca="1">INDIRECT("Donations!"&amp;$F44&amp;$C$1)</f>
        <v>#N/A</v>
      </c>
      <c r="C44" s="224"/>
      <c r="D44" s="235" t="s">
        <v>8600</v>
      </c>
      <c r="E44" s="197"/>
      <c r="F44" s="213" t="s">
        <v>8549</v>
      </c>
    </row>
    <row r="45" spans="1:6" x14ac:dyDescent="0.2">
      <c r="A45" s="198" t="s">
        <v>49</v>
      </c>
      <c r="B45" s="218" t="e" cm="1">
        <f t="array" aca="1" ref="B45" ca="1">INDIRECT("Donations!"&amp;$F45&amp;$C$1)</f>
        <v>#N/A</v>
      </c>
      <c r="C45" s="218"/>
      <c r="D45" s="236" t="s">
        <v>8603</v>
      </c>
      <c r="E45" s="197"/>
      <c r="F45" s="213" t="s">
        <v>264</v>
      </c>
    </row>
    <row r="46" spans="1:6" x14ac:dyDescent="0.2">
      <c r="A46" s="200" t="s">
        <v>53</v>
      </c>
      <c r="B46" s="204" t="e" cm="1">
        <f t="array" aca="1" ref="B46" ca="1">INDIRECT("Donations!"&amp;$F46&amp;$C$1)</f>
        <v>#N/A</v>
      </c>
      <c r="C46" s="204"/>
      <c r="D46" s="235" t="s">
        <v>8602</v>
      </c>
      <c r="E46" s="197"/>
      <c r="F46" s="213" t="s">
        <v>8550</v>
      </c>
    </row>
    <row r="47" spans="1:6" x14ac:dyDescent="0.2">
      <c r="A47" s="198" t="s">
        <v>59</v>
      </c>
      <c r="B47" s="218" t="e" cm="1">
        <f t="array" aca="1" ref="B47" ca="1">INDIRECT("Donations!"&amp;$F47&amp;$C$1)</f>
        <v>#N/A</v>
      </c>
      <c r="C47" s="218"/>
      <c r="D47" s="236" t="s">
        <v>8601</v>
      </c>
      <c r="E47" s="197"/>
      <c r="F47" s="213" t="s">
        <v>8551</v>
      </c>
    </row>
    <row r="48" spans="1:6" x14ac:dyDescent="0.2">
      <c r="A48" s="200" t="s">
        <v>58</v>
      </c>
      <c r="B48" s="204" t="e" cm="1">
        <f t="array" aca="1" ref="B48" ca="1">INDIRECT("Donations!"&amp;$F48&amp;$C$1)</f>
        <v>#N/A</v>
      </c>
      <c r="C48" s="204"/>
      <c r="D48" s="235" t="s">
        <v>8604</v>
      </c>
      <c r="E48" s="197"/>
      <c r="F48" s="213" t="s">
        <v>8552</v>
      </c>
    </row>
    <row r="49" spans="1:6" x14ac:dyDescent="0.2">
      <c r="A49" s="198" t="s">
        <v>54</v>
      </c>
      <c r="B49" s="226" t="e" cm="1">
        <f t="array" aca="1" ref="B49" ca="1">INDIRECT("Donations!"&amp;$F49&amp;$C$1)</f>
        <v>#N/A</v>
      </c>
      <c r="C49" s="226"/>
      <c r="D49" s="236" t="s">
        <v>8605</v>
      </c>
      <c r="E49" s="197"/>
      <c r="F49" s="213" t="s">
        <v>8553</v>
      </c>
    </row>
    <row r="50" spans="1:6" x14ac:dyDescent="0.2">
      <c r="A50" s="200" t="s">
        <v>69</v>
      </c>
      <c r="B50" s="224" cm="1">
        <f t="array" aca="1" ref="B50" ca="1">INDIRECT("Donations!"&amp;$F50&amp;$C$1)</f>
        <v>5.5</v>
      </c>
      <c r="C50" s="224"/>
      <c r="D50" s="235" t="s">
        <v>8606</v>
      </c>
      <c r="E50" s="197"/>
      <c r="F50" s="213" t="s">
        <v>8554</v>
      </c>
    </row>
    <row r="51" spans="1:6" x14ac:dyDescent="0.2">
      <c r="A51" s="198" t="s">
        <v>79</v>
      </c>
      <c r="B51" s="226" t="e" cm="1">
        <f t="array" aca="1" ref="B51" ca="1">INDIRECT("Donations!"&amp;$F51&amp;$C$1)</f>
        <v>#N/A</v>
      </c>
      <c r="C51" s="226"/>
      <c r="D51" s="236" t="s">
        <v>8607</v>
      </c>
      <c r="E51" s="197"/>
      <c r="F51" s="213" t="s">
        <v>8555</v>
      </c>
    </row>
    <row r="52" spans="1:6" s="214" customFormat="1" hidden="1" x14ac:dyDescent="0.2">
      <c r="A52" s="241" t="s">
        <v>70</v>
      </c>
      <c r="B52" s="248" cm="1">
        <f t="array" aca="1" ref="B52" ca="1">INDIRECT("Donations!"&amp;$F52&amp;$C$1)</f>
        <v>1</v>
      </c>
      <c r="C52" s="248"/>
      <c r="D52" s="243"/>
      <c r="F52" s="213" t="s">
        <v>8556</v>
      </c>
    </row>
    <row r="53" spans="1:6" x14ac:dyDescent="0.2">
      <c r="A53" s="198" t="s">
        <v>75</v>
      </c>
      <c r="B53" s="221" t="e" cm="1">
        <f t="array" aca="1" ref="B53" ca="1">INDIRECT("Donations!"&amp;$F53&amp;$C$1)</f>
        <v>#N/A</v>
      </c>
      <c r="C53" s="221"/>
      <c r="D53" s="236" t="s">
        <v>8608</v>
      </c>
      <c r="E53" s="197"/>
      <c r="F53" s="213" t="s">
        <v>291</v>
      </c>
    </row>
    <row r="54" spans="1:6" s="214" customFormat="1" hidden="1" x14ac:dyDescent="0.2">
      <c r="A54" s="211" t="s">
        <v>76</v>
      </c>
      <c r="B54" s="227" cm="1">
        <f t="array" aca="1" ref="B54" ca="1">INDIRECT("Donations!"&amp;$F54&amp;$C$1)</f>
        <v>1</v>
      </c>
      <c r="C54" s="227"/>
      <c r="D54" s="237"/>
      <c r="F54" s="213" t="s">
        <v>8557</v>
      </c>
    </row>
    <row r="55" spans="1:6" x14ac:dyDescent="0.2">
      <c r="A55" s="198" t="s">
        <v>71</v>
      </c>
      <c r="B55" s="221" t="e" cm="1">
        <f t="array" aca="1" ref="B55" ca="1">INDIRECT("Donations!"&amp;$F55&amp;$C$1)</f>
        <v>#N/A</v>
      </c>
      <c r="C55" s="221"/>
      <c r="D55" s="236" t="s">
        <v>8609</v>
      </c>
      <c r="E55" s="197"/>
      <c r="F55" s="213" t="s">
        <v>8558</v>
      </c>
    </row>
    <row r="56" spans="1:6" x14ac:dyDescent="0.2">
      <c r="A56" s="200" t="s">
        <v>72</v>
      </c>
      <c r="B56" s="219" t="e" cm="1">
        <f t="array" aca="1" ref="B56" ca="1">INDIRECT("Donations!"&amp;$F56&amp;$C$1)</f>
        <v>#N/A</v>
      </c>
      <c r="C56" s="219"/>
      <c r="D56" s="235" t="s">
        <v>8610</v>
      </c>
      <c r="E56" s="197"/>
      <c r="F56" s="213" t="s">
        <v>8559</v>
      </c>
    </row>
    <row r="57" spans="1:6" x14ac:dyDescent="0.2">
      <c r="A57" s="198" t="s">
        <v>73</v>
      </c>
      <c r="B57" s="221" t="e" cm="1">
        <f t="array" aca="1" ref="B57" ca="1">INDIRECT("Donations!"&amp;$F57&amp;$C$1)</f>
        <v>#N/A</v>
      </c>
      <c r="C57" s="221"/>
      <c r="D57" s="236" t="s">
        <v>8611</v>
      </c>
      <c r="E57" s="197"/>
      <c r="F57" s="213" t="s">
        <v>8560</v>
      </c>
    </row>
    <row r="58" spans="1:6" x14ac:dyDescent="0.2">
      <c r="A58" s="200" t="s">
        <v>74</v>
      </c>
      <c r="B58" s="219" t="e" cm="1">
        <f t="array" aca="1" ref="B58" ca="1">INDIRECT("Donations!"&amp;$F58&amp;$C$1)</f>
        <v>#N/A</v>
      </c>
      <c r="C58" s="219"/>
      <c r="D58" s="235" t="s">
        <v>8612</v>
      </c>
      <c r="E58" s="197"/>
      <c r="F58" s="213" t="s">
        <v>8561</v>
      </c>
    </row>
    <row r="59" spans="1:6" x14ac:dyDescent="0.2">
      <c r="A59" s="198" t="s">
        <v>136</v>
      </c>
      <c r="B59" s="221" t="e" cm="1">
        <f t="array" aca="1" ref="B59" ca="1">INDIRECT("Donations!"&amp;$F59&amp;$C$1)</f>
        <v>#N/A</v>
      </c>
      <c r="C59" s="221"/>
      <c r="D59" s="236" t="s">
        <v>8613</v>
      </c>
      <c r="E59" s="197"/>
      <c r="F59" s="213" t="s">
        <v>8562</v>
      </c>
    </row>
    <row r="60" spans="1:6" x14ac:dyDescent="0.2">
      <c r="A60" s="200" t="s">
        <v>137</v>
      </c>
      <c r="B60" s="219" t="e" cm="1">
        <f t="array" aca="1" ref="B60" ca="1">INDIRECT("Donations!"&amp;$F60&amp;$C$1)</f>
        <v>#N/A</v>
      </c>
      <c r="C60" s="219"/>
      <c r="D60" s="235" t="s">
        <v>8614</v>
      </c>
      <c r="E60" s="197"/>
      <c r="F60" s="213" t="s">
        <v>8563</v>
      </c>
    </row>
    <row r="61" spans="1:6" x14ac:dyDescent="0.2">
      <c r="A61" s="198" t="s">
        <v>138</v>
      </c>
      <c r="B61" s="221" t="e" cm="1">
        <f t="array" aca="1" ref="B61" ca="1">INDIRECT("Donations!"&amp;$F61&amp;$C$1)</f>
        <v>#N/A</v>
      </c>
      <c r="C61" s="221"/>
      <c r="D61" s="236" t="s">
        <v>8615</v>
      </c>
      <c r="E61" s="197"/>
      <c r="F61" s="213" t="s">
        <v>8564</v>
      </c>
    </row>
    <row r="62" spans="1:6" s="214" customFormat="1" hidden="1" x14ac:dyDescent="0.2">
      <c r="A62" s="211" t="s">
        <v>173</v>
      </c>
      <c r="B62" s="212" t="str" cm="1">
        <f t="array" aca="1" ref="B62" ca="1">INDIRECT("Donations!"&amp;$F62&amp;$C$1)</f>
        <v/>
      </c>
      <c r="C62" s="212"/>
      <c r="D62" s="237"/>
      <c r="F62" s="213" t="s">
        <v>8565</v>
      </c>
    </row>
    <row r="63" spans="1:6" x14ac:dyDescent="0.2">
      <c r="A63" s="198" t="s">
        <v>135</v>
      </c>
      <c r="B63" s="221" t="e" cm="1">
        <f t="array" aca="1" ref="B63" ca="1">INDIRECT("Donations!"&amp;$F63&amp;$C$1)</f>
        <v>#N/A</v>
      </c>
      <c r="C63" s="221"/>
      <c r="D63" s="236" t="s">
        <v>8616</v>
      </c>
      <c r="E63" s="197"/>
      <c r="F63" s="213" t="s">
        <v>8566</v>
      </c>
    </row>
    <row r="64" spans="1:6" x14ac:dyDescent="0.2">
      <c r="A64" s="200" t="s">
        <v>77</v>
      </c>
      <c r="B64" s="219" t="e" cm="1">
        <f t="array" aca="1" ref="B64" ca="1">INDIRECT("Donations!"&amp;$F64&amp;$C$1)</f>
        <v>#N/A</v>
      </c>
      <c r="C64" s="219"/>
      <c r="D64" s="235" t="s">
        <v>8617</v>
      </c>
      <c r="E64" s="197"/>
      <c r="F64" s="213" t="s">
        <v>8567</v>
      </c>
    </row>
    <row r="65" spans="1:6" s="214" customFormat="1" hidden="1" x14ac:dyDescent="0.2">
      <c r="A65" s="238" t="s">
        <v>174</v>
      </c>
      <c r="B65" s="249" t="str" cm="1">
        <f t="array" aca="1" ref="B65" ca="1">INDIRECT("Donations!"&amp;$F65&amp;$C$1)</f>
        <v>No</v>
      </c>
      <c r="C65" s="249"/>
      <c r="D65" s="240"/>
      <c r="F65" s="213" t="s">
        <v>8568</v>
      </c>
    </row>
    <row r="66" spans="1:6" x14ac:dyDescent="0.2">
      <c r="A66" s="200" t="s">
        <v>139</v>
      </c>
      <c r="B66" s="224" t="e" cm="1">
        <f t="array" aca="1" ref="B66" ca="1">INDIRECT("Donations!"&amp;$F66&amp;$C$1)</f>
        <v>#N/A</v>
      </c>
      <c r="C66" s="224"/>
      <c r="D66" s="235" t="s">
        <v>8618</v>
      </c>
      <c r="E66" s="197"/>
      <c r="F66" s="213" t="s">
        <v>8569</v>
      </c>
    </row>
  </sheetData>
  <sheetProtection algorithmName="SHA-512" hashValue="Oe3Ipt0bSmQjyLCvqWHQAmptrJu9LphsBP/55Gg7ltC88qRF4X0S9xzGAYxhR6FHUP4M7MwY6HRqI7DdWk54IQ==" saltValue="IrfDdSmmbMJOrbYazmEKlA==" spinCount="100000" sheet="1" objects="1" scenarios="1"/>
  <dataValidations count="4">
    <dataValidation type="custom" allowBlank="1" showInputMessage="1" showErrorMessage="1" errorTitle="Protected Header Names" error="You cannot change table headers!" sqref="A7:A8" xr:uid="{BA5A5AF3-6336-4A64-8E4B-F1AA7DF8EB52}">
      <formula1>"You cannot change table headers!"</formula1>
    </dataValidation>
    <dataValidation allowBlank="1" showInputMessage="1" showErrorMessage="1" errorTitle="Protected Header Names" error="You cannot change table headers!" sqref="A17 A6" xr:uid="{AB900905-7FDA-46AB-8F4D-AA8C0E67CA6F}"/>
    <dataValidation type="custom" allowBlank="1" showInputMessage="1" showErrorMessage="1" errorTitle="Protected Header Names" error="You cannot change table headers!" sqref="A66 A18:A61 A63:A64 A9:A16 A2:A5" xr:uid="{2021B0B0-54EA-4D09-B855-BE6D6BD5BA2A}">
      <formula1>"Cannot Change Header Names!"</formula1>
    </dataValidation>
    <dataValidation type="list" allowBlank="1" showInputMessage="1" showErrorMessage="1" errorTitle="Limit to List" error="Choose a Line Number from the List!" promptTitle="Line Number" prompt="Choose the Line Number to Illustrate." sqref="B1" xr:uid="{5F14C0DB-9AF3-4988-8C4E-7669127CBD28}">
      <formula1>listLineNo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81B60-B535-4020-AD9C-5C9BD4F077E0}">
  <sheetPr>
    <tabColor rgb="FF7030A0"/>
  </sheetPr>
  <dimension ref="A1:C19"/>
  <sheetViews>
    <sheetView workbookViewId="0">
      <selection activeCell="B6" sqref="B6"/>
    </sheetView>
  </sheetViews>
  <sheetFormatPr defaultColWidth="8.83203125" defaultRowHeight="15.75" x14ac:dyDescent="0.2"/>
  <cols>
    <col min="1" max="1" width="16.6640625" style="124" customWidth="1"/>
    <col min="2" max="2" width="101.6640625" style="119" customWidth="1"/>
    <col min="3" max="3" width="44.6640625" style="119" customWidth="1"/>
    <col min="4" max="16384" width="8.83203125" style="119"/>
  </cols>
  <sheetData>
    <row r="1" spans="1:3" ht="30" x14ac:dyDescent="0.2">
      <c r="B1" s="125" t="s">
        <v>125</v>
      </c>
    </row>
    <row r="3" spans="1:3" ht="36.6" customHeight="1" x14ac:dyDescent="0.2">
      <c r="B3" s="126" t="s">
        <v>126</v>
      </c>
    </row>
    <row r="4" spans="1:3" ht="9" customHeight="1" x14ac:dyDescent="0.2">
      <c r="B4" s="126"/>
    </row>
    <row r="5" spans="1:3" ht="18" hidden="1" x14ac:dyDescent="0.2">
      <c r="A5" s="135" t="s">
        <v>109</v>
      </c>
      <c r="B5" s="136" t="s">
        <v>110</v>
      </c>
    </row>
    <row r="6" spans="1:3" ht="90.75" thickBot="1" x14ac:dyDescent="0.25">
      <c r="A6" s="39" t="s">
        <v>154</v>
      </c>
      <c r="B6" s="91"/>
    </row>
    <row r="7" spans="1:3" ht="24.95" customHeight="1" thickBot="1" x14ac:dyDescent="0.25">
      <c r="A7" s="38" t="s">
        <v>155</v>
      </c>
      <c r="B7" s="131"/>
    </row>
    <row r="8" spans="1:3" ht="24.95" customHeight="1" thickBot="1" x14ac:dyDescent="0.25">
      <c r="A8" s="38" t="s">
        <v>156</v>
      </c>
      <c r="B8" s="132"/>
    </row>
    <row r="9" spans="1:3" ht="24.95" customHeight="1" thickBot="1" x14ac:dyDescent="0.25">
      <c r="A9" s="38" t="s">
        <v>169</v>
      </c>
      <c r="B9" s="132" t="str">
        <f>"Market Administrator"</f>
        <v>Market Administrator</v>
      </c>
    </row>
    <row r="10" spans="1:3" ht="24.95" customHeight="1" thickBot="1" x14ac:dyDescent="0.25">
      <c r="A10" s="38" t="s">
        <v>157</v>
      </c>
      <c r="B10" s="133"/>
    </row>
    <row r="11" spans="1:3" ht="24.95" customHeight="1" thickBot="1" x14ac:dyDescent="0.25">
      <c r="A11" s="38" t="s">
        <v>158</v>
      </c>
      <c r="B11" s="134"/>
      <c r="C11" s="121" t="s">
        <v>108</v>
      </c>
    </row>
    <row r="12" spans="1:3" ht="24.95" customHeight="1" thickBot="1" x14ac:dyDescent="0.25">
      <c r="A12" s="38" t="s">
        <v>159</v>
      </c>
      <c r="B12" s="122"/>
    </row>
    <row r="13" spans="1:3" ht="18.75" hidden="1" thickBot="1" x14ac:dyDescent="0.25">
      <c r="B13" s="126"/>
    </row>
    <row r="14" spans="1:3" ht="24.95" customHeight="1" thickBot="1" x14ac:dyDescent="0.25">
      <c r="A14" s="38" t="s">
        <v>160</v>
      </c>
      <c r="B14" s="123" t="str">
        <f>IFERROR(VALUE(IF(rngDateAud="","","2" &amp; YEAR(rngDateAud) &amp; TEXT(MONTH(rngDateAud),"00") &amp; TEXT(DAY(rngDateAud),"00"))),"")</f>
        <v/>
      </c>
    </row>
    <row r="15" spans="1:3" ht="90.6" customHeight="1" thickBot="1" x14ac:dyDescent="0.25">
      <c r="A15" s="38" t="s">
        <v>8377</v>
      </c>
      <c r="B15" s="193"/>
    </row>
    <row r="16" spans="1:3" ht="30" customHeight="1" x14ac:dyDescent="0.2">
      <c r="B16" s="126"/>
    </row>
    <row r="17" spans="2:2" ht="29.45" customHeight="1" x14ac:dyDescent="0.2">
      <c r="B17" s="126" t="s">
        <v>127</v>
      </c>
    </row>
    <row r="18" spans="2:2" ht="18" x14ac:dyDescent="0.2">
      <c r="B18" s="126"/>
    </row>
    <row r="19" spans="2:2" ht="32.1" customHeight="1" x14ac:dyDescent="0.2">
      <c r="B19" s="130" t="s">
        <v>128</v>
      </c>
    </row>
  </sheetData>
  <sheetProtection algorithmName="SHA-512" hashValue="ncNescPdRIfAAvJNXOTKfGu+3OSDTcyGYdutAUX+ejOQrgLxvL2C+m4bgcBcHqtcM1JyA+Z+xPGRJRMWq9gIAA==" saltValue="igabcwV4rN5ekRgSgx+i/w==" spinCount="100000" sheet="1" objects="1" scenarios="1"/>
  <dataValidations count="9">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1" xr:uid="{6402D6F4-6EB5-4875-B893-91A3CCFAFF91}">
      <formula1>1</formula1>
      <formula2>10000000</formula2>
    </dataValidation>
    <dataValidation allowBlank="1" showInputMessage="1" showErrorMessage="1" promptTitle="Contact Email" prompt="Enter the conatct email of person identified above." sqref="B12" xr:uid="{88457959-4D99-48D5-BA3F-C4450F8C0C0B}"/>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0" xr:uid="{C317D73C-BD0B-4812-96BD-6376F8E5EBB0}">
      <formula1>AND(ISNUMBER(B10),LEN(B10)=10)</formula1>
    </dataValidation>
    <dataValidation allowBlank="1" showInputMessage="1" showErrorMessage="1" promptTitle="Position Title" prompt="Enter the position title of person identified above." sqref="B8" xr:uid="{81392512-4E01-4AE2-861D-0DCEB03DC96B}"/>
    <dataValidation type="date" allowBlank="1" showInputMessage="1" showErrorMessage="1" errorTitle="Incorrect Date" error="You have attempted to enter and incorrect date or date out of range.  Please check date and re-enter." promptTitle="Signed Date" prompt="Enter the Signed Date." sqref="B7" xr:uid="{D012AB9C-82D1-47D0-B98D-4B3ECA93F1D8}">
      <formula1>44197</formula1>
      <formula2>55153</formula2>
    </dataValidation>
    <dataValidation allowBlank="1" showInputMessage="1" showErrorMessage="1" promptTitle="Certifying Official" prompt="Enter name of Certifying Official completing, submitting, and emailing this reimbursement claim to Dairy Program." sqref="B6" xr:uid="{AD760444-376B-4F3F-A4B3-32A41BFAC692}"/>
    <dataValidation type="custom" allowBlank="1" showInputMessage="1" showErrorMessage="1" errorTitle="Protecetd Formula" error="Formulas Should NOT be Deleted or Changed!" promptTitle="Unique Audit ID" prompt="This is a unique identifier for this audit based upon the Certification Date.  Only one audit submission is allowed each day.  However, subsequent audits of this the original submission can be submitted later with a new date of the revised audit." sqref="B14" xr:uid="{5394313B-9D10-47C3-BD0D-3B6929F6604F}">
      <formula1>"Formulas Should NOT be Deleted or Changed!"</formula1>
    </dataValidation>
    <dataValidation allowBlank="1" showInputMessage="1" showErrorMessage="1" promptTitle="Market Administrator" prompt="This should be Market Administrator." sqref="B9" xr:uid="{922A0F8B-A864-4C2A-84CF-69168D4D78A9}"/>
    <dataValidation allowBlank="1" showInputMessage="1" showErrorMessage="1" promptTitle="Explanation of Audit Differences" prompt="Explanation of audit differences will be inserted here from the audits." sqref="B15" xr:uid="{1BE3D485-4172-41E8-93A0-DE9C40345B35}"/>
  </dataValidations>
  <pageMargins left="0.7" right="0.7" top="0.75" bottom="0.75" header="0.3" footer="0.3"/>
  <pageSetup orientation="portrait" horizontalDpi="1200" verticalDpi="12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A4DDD-D7AA-47EB-B1C7-A5AE0E18B1F0}">
  <sheetPr codeName="Sheet6">
    <tabColor rgb="FFFFFF00"/>
  </sheetPr>
  <dimension ref="A1:J134"/>
  <sheetViews>
    <sheetView workbookViewId="0">
      <selection activeCell="A2" sqref="A2"/>
    </sheetView>
  </sheetViews>
  <sheetFormatPr defaultRowHeight="12.75" x14ac:dyDescent="0.2"/>
  <cols>
    <col min="1" max="1" width="16.5" bestFit="1" customWidth="1"/>
    <col min="2" max="2" width="17.5" bestFit="1" customWidth="1"/>
    <col min="3" max="3" width="28.6640625" bestFit="1" customWidth="1"/>
    <col min="4" max="4" width="25.83203125" bestFit="1" customWidth="1"/>
    <col min="5" max="5" width="32.1640625" bestFit="1" customWidth="1"/>
    <col min="6" max="6" width="22.5" bestFit="1" customWidth="1"/>
    <col min="7" max="8" width="24" bestFit="1" customWidth="1"/>
    <col min="9" max="9" width="15" bestFit="1" customWidth="1"/>
    <col min="10" max="10" width="20.6640625" bestFit="1" customWidth="1"/>
  </cols>
  <sheetData>
    <row r="1" spans="1:10" x14ac:dyDescent="0.2">
      <c r="A1" s="18" t="s">
        <v>84</v>
      </c>
      <c r="B1" s="18" t="s">
        <v>83</v>
      </c>
      <c r="C1" t="s">
        <v>43</v>
      </c>
      <c r="D1" t="s">
        <v>44</v>
      </c>
      <c r="E1" t="s">
        <v>40</v>
      </c>
      <c r="F1" t="s">
        <v>39</v>
      </c>
      <c r="G1" t="s">
        <v>41</v>
      </c>
      <c r="H1" t="s">
        <v>42</v>
      </c>
      <c r="I1" t="s">
        <v>55</v>
      </c>
      <c r="J1" s="1" t="s">
        <v>85</v>
      </c>
    </row>
    <row r="2" spans="1:10" x14ac:dyDescent="0.2">
      <c r="A2" s="27" t="s">
        <v>10997</v>
      </c>
      <c r="B2" s="27" t="s">
        <v>10998</v>
      </c>
      <c r="C2" s="23">
        <v>10.47</v>
      </c>
      <c r="D2" s="26">
        <v>2.7059000000000002</v>
      </c>
      <c r="E2" s="23">
        <v>9.7799999999999994</v>
      </c>
      <c r="F2" s="26">
        <v>2.7642000000000002</v>
      </c>
      <c r="G2" s="23">
        <v>6.69</v>
      </c>
      <c r="H2" s="23">
        <v>8.76</v>
      </c>
      <c r="I2" s="26">
        <v>2.7572000000000001</v>
      </c>
      <c r="J2" s="26">
        <v>3.915</v>
      </c>
    </row>
    <row r="3" spans="1:10" x14ac:dyDescent="0.2">
      <c r="A3" s="25" t="s">
        <v>10997</v>
      </c>
      <c r="B3" t="s">
        <v>10999</v>
      </c>
      <c r="C3" s="23">
        <v>9.66</v>
      </c>
      <c r="D3" s="26">
        <v>2.7216999999999998</v>
      </c>
      <c r="E3" s="23">
        <v>10.07</v>
      </c>
      <c r="F3" s="26">
        <v>2.7079</v>
      </c>
      <c r="G3" s="23">
        <v>9.4</v>
      </c>
      <c r="H3" s="23">
        <v>8.8000000000000007</v>
      </c>
      <c r="I3" s="26">
        <v>2.7008999999999999</v>
      </c>
      <c r="J3" s="26">
        <v>4.0990000000000002</v>
      </c>
    </row>
    <row r="4" spans="1:10" x14ac:dyDescent="0.2">
      <c r="A4" s="25" t="s">
        <v>10997</v>
      </c>
      <c r="B4" t="s">
        <v>8621</v>
      </c>
      <c r="C4" s="23">
        <v>9.7899999999999991</v>
      </c>
      <c r="D4" s="26">
        <v>2.7252000000000001</v>
      </c>
      <c r="E4" s="23">
        <v>10.3</v>
      </c>
      <c r="F4" s="26">
        <v>2.7370000000000001</v>
      </c>
      <c r="G4" s="23">
        <v>8.85</v>
      </c>
      <c r="H4" s="23">
        <v>9.14</v>
      </c>
      <c r="I4" s="26">
        <v>2.73</v>
      </c>
      <c r="J4" s="26">
        <v>4.2110000000000003</v>
      </c>
    </row>
    <row r="5" spans="1:10" x14ac:dyDescent="0.2">
      <c r="A5" s="25" t="s">
        <v>10997</v>
      </c>
      <c r="B5" t="s">
        <v>8622</v>
      </c>
      <c r="C5" s="23">
        <v>11.38</v>
      </c>
      <c r="D5" s="26">
        <v>2.7989999999999999</v>
      </c>
      <c r="E5" s="23">
        <v>11.7</v>
      </c>
      <c r="F5" s="26">
        <v>2.7248000000000001</v>
      </c>
      <c r="G5" s="23">
        <v>8.57</v>
      </c>
      <c r="H5" s="23">
        <v>9.69</v>
      </c>
      <c r="I5" s="26">
        <v>2.7178</v>
      </c>
      <c r="J5" s="26">
        <v>4.4130000000000003</v>
      </c>
    </row>
    <row r="6" spans="1:10" x14ac:dyDescent="0.2">
      <c r="A6" s="25" t="s">
        <v>10997</v>
      </c>
      <c r="B6" t="s">
        <v>8623</v>
      </c>
      <c r="C6" s="23">
        <v>11.32</v>
      </c>
      <c r="D6" s="26">
        <v>3.2827000000000002</v>
      </c>
      <c r="E6" s="23">
        <v>12.32</v>
      </c>
      <c r="F6" s="26">
        <v>2.7783000000000002</v>
      </c>
      <c r="G6" s="23">
        <v>10.08</v>
      </c>
      <c r="H6" s="23">
        <v>10.68</v>
      </c>
      <c r="I6" s="26">
        <v>2.7713000000000001</v>
      </c>
      <c r="J6" s="26">
        <v>4.5759999999999996</v>
      </c>
    </row>
    <row r="7" spans="1:10" x14ac:dyDescent="0.2">
      <c r="A7" s="25" t="s">
        <v>10997</v>
      </c>
      <c r="B7" t="s">
        <v>8624</v>
      </c>
      <c r="C7" s="23">
        <v>11.45</v>
      </c>
      <c r="D7" s="26">
        <v>3.2946</v>
      </c>
      <c r="E7" s="23">
        <v>12.48</v>
      </c>
      <c r="F7" s="26">
        <v>3.1608999999999998</v>
      </c>
      <c r="G7" s="23">
        <v>9.8000000000000007</v>
      </c>
      <c r="H7" s="23">
        <v>11.48</v>
      </c>
      <c r="I7" s="26">
        <v>3.1539000000000001</v>
      </c>
      <c r="J7" s="26">
        <v>4.7140000000000004</v>
      </c>
    </row>
    <row r="8" spans="1:10" x14ac:dyDescent="0.2">
      <c r="A8" s="25" t="s">
        <v>10997</v>
      </c>
      <c r="B8" t="s">
        <v>8379</v>
      </c>
      <c r="C8" s="23">
        <v>11.63</v>
      </c>
      <c r="D8" s="26">
        <v>3.6774</v>
      </c>
      <c r="E8" s="23">
        <v>13.31</v>
      </c>
      <c r="F8" s="26">
        <v>3.379</v>
      </c>
      <c r="G8" s="23">
        <v>9.5399999999999991</v>
      </c>
      <c r="H8" s="23">
        <v>11.91</v>
      </c>
      <c r="I8" s="26">
        <v>3.3719999999999999</v>
      </c>
      <c r="J8" s="26">
        <v>5.2549999999999999</v>
      </c>
    </row>
    <row r="9" spans="1:10" x14ac:dyDescent="0.2">
      <c r="A9" s="25" t="s">
        <v>10997</v>
      </c>
      <c r="B9" t="s">
        <v>8380</v>
      </c>
      <c r="C9" s="23">
        <v>10.6</v>
      </c>
      <c r="D9" s="26">
        <v>3.5670999999999999</v>
      </c>
      <c r="E9" s="23">
        <v>13.37</v>
      </c>
      <c r="F9" s="26">
        <v>3.6637</v>
      </c>
      <c r="G9" s="23">
        <v>9.34</v>
      </c>
      <c r="H9" s="23">
        <v>12.6</v>
      </c>
      <c r="I9" s="26">
        <v>3.6566999999999998</v>
      </c>
      <c r="J9" s="26">
        <v>5.2110000000000003</v>
      </c>
    </row>
    <row r="10" spans="1:10" x14ac:dyDescent="0.2">
      <c r="A10" s="25" t="s">
        <v>10997</v>
      </c>
      <c r="B10" t="s">
        <v>8381</v>
      </c>
      <c r="C10" s="23">
        <v>12.07</v>
      </c>
      <c r="D10" s="26">
        <v>3.4201000000000001</v>
      </c>
      <c r="E10" s="23">
        <v>14.52</v>
      </c>
      <c r="F10" s="26">
        <v>3.5722999999999998</v>
      </c>
      <c r="G10" s="23">
        <v>7.61</v>
      </c>
      <c r="H10" s="23">
        <v>12.59</v>
      </c>
      <c r="I10" s="26">
        <v>3.5653000000000001</v>
      </c>
      <c r="J10" s="26">
        <v>4.9930000000000003</v>
      </c>
    </row>
    <row r="11" spans="1:10" x14ac:dyDescent="0.2">
      <c r="A11" s="25" t="s">
        <v>10997</v>
      </c>
      <c r="B11" t="s">
        <v>8382</v>
      </c>
      <c r="C11" s="23">
        <v>13.75</v>
      </c>
      <c r="D11" s="26">
        <v>3.3885999999999998</v>
      </c>
      <c r="E11" s="23">
        <v>15.53</v>
      </c>
      <c r="F11" s="26">
        <v>3.4070999999999998</v>
      </c>
      <c r="G11" s="23">
        <v>8.5</v>
      </c>
      <c r="H11" s="23">
        <v>13.38</v>
      </c>
      <c r="I11" s="26">
        <v>3.4001000000000001</v>
      </c>
      <c r="J11" s="26">
        <v>5.0129999999999999</v>
      </c>
    </row>
    <row r="12" spans="1:10" x14ac:dyDescent="0.2">
      <c r="A12" s="25" t="s">
        <v>10997</v>
      </c>
      <c r="B12" t="s">
        <v>8383</v>
      </c>
      <c r="C12" s="23">
        <v>14.64</v>
      </c>
      <c r="D12" s="26">
        <v>3.3542999999999998</v>
      </c>
      <c r="E12" s="23">
        <v>15.42</v>
      </c>
      <c r="F12" s="26">
        <v>3.367</v>
      </c>
      <c r="G12" s="23">
        <v>11.15</v>
      </c>
      <c r="H12" s="23">
        <v>14.54</v>
      </c>
      <c r="I12" s="26">
        <v>3.36</v>
      </c>
      <c r="J12" s="26">
        <v>5.4859999999999998</v>
      </c>
    </row>
    <row r="13" spans="1:10" x14ac:dyDescent="0.2">
      <c r="A13" s="25" t="s">
        <v>10997</v>
      </c>
      <c r="B13" t="s">
        <v>8384</v>
      </c>
      <c r="C13" s="23">
        <v>15.66</v>
      </c>
      <c r="D13" s="26">
        <v>3.0728</v>
      </c>
      <c r="E13" s="23">
        <v>15.5</v>
      </c>
      <c r="F13" s="26">
        <v>3.3393000000000002</v>
      </c>
      <c r="G13" s="23">
        <v>13.13</v>
      </c>
      <c r="H13" s="23">
        <v>14.68</v>
      </c>
      <c r="I13" s="26">
        <v>3.3323</v>
      </c>
      <c r="J13" s="26">
        <v>5.7539999999999996</v>
      </c>
    </row>
    <row r="14" spans="1:10" x14ac:dyDescent="0.2">
      <c r="A14" s="25" t="s">
        <v>10997</v>
      </c>
      <c r="B14" t="s">
        <v>8385</v>
      </c>
      <c r="C14" s="23">
        <v>14.99</v>
      </c>
      <c r="D14" s="26">
        <v>3.1373000000000002</v>
      </c>
      <c r="E14" s="23">
        <v>15.52</v>
      </c>
      <c r="F14" s="26">
        <v>3.1126</v>
      </c>
      <c r="G14" s="23">
        <v>14.86</v>
      </c>
      <c r="H14" s="23">
        <v>14.63</v>
      </c>
      <c r="I14" s="26">
        <v>3.1055999999999999</v>
      </c>
      <c r="J14" s="26">
        <v>5.5709999999999997</v>
      </c>
    </row>
    <row r="15" spans="1:10" x14ac:dyDescent="0.2">
      <c r="A15" s="25" t="s">
        <v>10997</v>
      </c>
      <c r="B15" t="s">
        <v>8386</v>
      </c>
      <c r="C15" s="23">
        <v>13.98</v>
      </c>
      <c r="D15" s="26">
        <v>3.1097999999999999</v>
      </c>
      <c r="E15" s="23">
        <v>15.21</v>
      </c>
      <c r="F15" s="26">
        <v>3.1530999999999998</v>
      </c>
      <c r="G15" s="23">
        <v>13.9</v>
      </c>
      <c r="H15" s="23">
        <v>14.82</v>
      </c>
      <c r="I15" s="26">
        <v>3.1461000000000001</v>
      </c>
      <c r="J15" s="26">
        <v>5.12</v>
      </c>
    </row>
    <row r="16" spans="1:10" x14ac:dyDescent="0.2">
      <c r="A16" s="25" t="s">
        <v>10997</v>
      </c>
      <c r="B16" t="s">
        <v>8387</v>
      </c>
      <c r="C16" s="23">
        <v>12.89</v>
      </c>
      <c r="D16" s="26">
        <v>2.9838</v>
      </c>
      <c r="E16" s="23">
        <v>14.41</v>
      </c>
      <c r="F16" s="26">
        <v>3.1004999999999998</v>
      </c>
      <c r="G16" s="23">
        <v>12.04</v>
      </c>
      <c r="H16" s="23">
        <v>14.5</v>
      </c>
      <c r="I16" s="26">
        <v>3.0935000000000001</v>
      </c>
      <c r="J16" s="26">
        <v>5.1050000000000004</v>
      </c>
    </row>
    <row r="17" spans="1:10" x14ac:dyDescent="0.2">
      <c r="A17" s="25" t="s">
        <v>10997</v>
      </c>
      <c r="B17" t="s">
        <v>8388</v>
      </c>
      <c r="C17" s="23">
        <v>12.44</v>
      </c>
      <c r="D17" s="26">
        <v>2.7536999999999998</v>
      </c>
      <c r="E17" s="23">
        <v>13.67</v>
      </c>
      <c r="F17" s="26">
        <v>3.0287999999999999</v>
      </c>
      <c r="G17" s="23">
        <v>10.71</v>
      </c>
      <c r="H17" s="23">
        <v>13.91</v>
      </c>
      <c r="I17" s="26">
        <v>3.0217999999999998</v>
      </c>
      <c r="J17" s="26">
        <v>4.032</v>
      </c>
    </row>
    <row r="18" spans="1:10" x14ac:dyDescent="0.2">
      <c r="A18" s="25" t="s">
        <v>10997</v>
      </c>
      <c r="B18" t="s">
        <v>8389</v>
      </c>
      <c r="C18" s="23">
        <v>12.21</v>
      </c>
      <c r="D18" s="26">
        <v>2.266</v>
      </c>
      <c r="E18" s="23">
        <v>12.91</v>
      </c>
      <c r="F18" s="26">
        <v>2.9636999999999998</v>
      </c>
      <c r="G18" s="23">
        <v>10.4</v>
      </c>
      <c r="H18" s="23">
        <v>13.2</v>
      </c>
      <c r="I18" s="26">
        <v>2.9567000000000001</v>
      </c>
      <c r="J18" s="26">
        <v>3.7240000000000002</v>
      </c>
    </row>
    <row r="19" spans="1:10" x14ac:dyDescent="0.2">
      <c r="A19" s="25" t="s">
        <v>10997</v>
      </c>
      <c r="B19" t="s">
        <v>8390</v>
      </c>
      <c r="C19" s="23">
        <v>12.2</v>
      </c>
      <c r="D19" s="26">
        <v>2.1139000000000001</v>
      </c>
      <c r="E19" s="23">
        <v>12.22</v>
      </c>
      <c r="F19" s="26">
        <v>2.2989000000000002</v>
      </c>
      <c r="G19" s="23">
        <v>10.71</v>
      </c>
      <c r="H19" s="23">
        <v>12.29</v>
      </c>
      <c r="I19" s="26">
        <v>2.2919</v>
      </c>
      <c r="J19" s="26">
        <v>3.641</v>
      </c>
    </row>
    <row r="20" spans="1:10" x14ac:dyDescent="0.2">
      <c r="A20" s="25" t="s">
        <v>10997</v>
      </c>
      <c r="B20" t="s">
        <v>8391</v>
      </c>
      <c r="C20" s="23">
        <v>11.73</v>
      </c>
      <c r="D20" s="26">
        <v>1.9037999999999999</v>
      </c>
      <c r="E20" s="23">
        <v>11.23</v>
      </c>
      <c r="F20" s="26">
        <v>2.1610999999999998</v>
      </c>
      <c r="G20" s="23">
        <v>10.87</v>
      </c>
      <c r="H20" s="23">
        <v>11.66</v>
      </c>
      <c r="I20" s="26">
        <v>2.1541000000000001</v>
      </c>
      <c r="J20" s="26">
        <v>3.7269999999999999</v>
      </c>
    </row>
    <row r="21" spans="1:10" x14ac:dyDescent="0.2">
      <c r="A21" s="25" t="s">
        <v>10997</v>
      </c>
      <c r="B21" t="s">
        <v>8392</v>
      </c>
      <c r="C21" s="23">
        <v>10.66</v>
      </c>
      <c r="D21" s="26">
        <v>1.9420999999999999</v>
      </c>
      <c r="E21" s="23">
        <v>10.63</v>
      </c>
      <c r="F21" s="26">
        <v>1.9483999999999999</v>
      </c>
      <c r="G21" s="23">
        <v>11.44</v>
      </c>
      <c r="H21" s="23">
        <v>10.62</v>
      </c>
      <c r="I21" s="26">
        <v>1.9414</v>
      </c>
      <c r="J21" s="26">
        <v>3.6120000000000001</v>
      </c>
    </row>
    <row r="22" spans="1:10" x14ac:dyDescent="0.2">
      <c r="A22" s="25" t="s">
        <v>10997</v>
      </c>
      <c r="B22" t="s">
        <v>8393</v>
      </c>
      <c r="C22" s="23">
        <v>10.46</v>
      </c>
      <c r="D22" s="26">
        <v>1.8552999999999999</v>
      </c>
      <c r="E22" s="23">
        <v>10.45</v>
      </c>
      <c r="F22" s="26">
        <v>1.9458</v>
      </c>
      <c r="G22" s="23">
        <v>10.1</v>
      </c>
      <c r="H22" s="23">
        <v>9.92</v>
      </c>
      <c r="I22" s="26">
        <v>1.9388000000000001</v>
      </c>
      <c r="J22" s="26">
        <v>3.3839999999999999</v>
      </c>
    </row>
    <row r="23" spans="1:10" x14ac:dyDescent="0.2">
      <c r="A23" s="25" t="s">
        <v>10997</v>
      </c>
      <c r="B23" t="s">
        <v>8394</v>
      </c>
      <c r="C23" s="23">
        <v>10.6</v>
      </c>
      <c r="D23" s="26">
        <v>1.905</v>
      </c>
      <c r="E23" s="23">
        <v>10.37</v>
      </c>
      <c r="F23" s="26">
        <v>1.8577999999999999</v>
      </c>
      <c r="G23" s="23">
        <v>9.82</v>
      </c>
      <c r="H23" s="23">
        <v>9.7799999999999994</v>
      </c>
      <c r="I23" s="26">
        <v>1.8508</v>
      </c>
      <c r="J23" s="26">
        <v>3.35</v>
      </c>
    </row>
    <row r="24" spans="1:10" x14ac:dyDescent="0.2">
      <c r="A24" s="25" t="s">
        <v>10997</v>
      </c>
      <c r="B24" t="s">
        <v>8395</v>
      </c>
      <c r="C24" s="23">
        <v>10.95</v>
      </c>
      <c r="D24" s="26">
        <v>1.9590000000000001</v>
      </c>
      <c r="E24" s="23">
        <v>10.53</v>
      </c>
      <c r="F24" s="26">
        <v>1.9066000000000001</v>
      </c>
      <c r="G24" s="23">
        <v>10.199999999999999</v>
      </c>
      <c r="H24" s="23">
        <v>9.69</v>
      </c>
      <c r="I24" s="26">
        <v>1.8996</v>
      </c>
      <c r="J24" s="26">
        <v>3.339</v>
      </c>
    </row>
    <row r="25" spans="1:10" x14ac:dyDescent="0.2">
      <c r="A25" s="25" t="s">
        <v>10997</v>
      </c>
      <c r="B25" t="s">
        <v>8396</v>
      </c>
      <c r="C25" s="23">
        <v>11.82</v>
      </c>
      <c r="D25" s="26">
        <v>1.9674</v>
      </c>
      <c r="E25" s="23">
        <v>10.119999999999999</v>
      </c>
      <c r="F25" s="26">
        <v>1.9711000000000001</v>
      </c>
      <c r="G25" s="23">
        <v>10.71</v>
      </c>
      <c r="H25" s="23">
        <v>9.82</v>
      </c>
      <c r="I25" s="26">
        <v>1.9641</v>
      </c>
      <c r="J25" s="26">
        <v>3.2869999999999999</v>
      </c>
    </row>
    <row r="26" spans="1:10" x14ac:dyDescent="0.2">
      <c r="A26" s="25" t="s">
        <v>10997</v>
      </c>
      <c r="B26" t="s">
        <v>8397</v>
      </c>
      <c r="C26" s="23">
        <v>10.56</v>
      </c>
      <c r="D26" s="26">
        <v>1.9755</v>
      </c>
      <c r="E26" s="23">
        <v>9.58</v>
      </c>
      <c r="F26" s="26">
        <v>1.9921</v>
      </c>
      <c r="G26" s="23">
        <v>12.45</v>
      </c>
      <c r="H26" s="23">
        <v>9.5500000000000007</v>
      </c>
      <c r="I26" s="26">
        <v>1.9851000000000001</v>
      </c>
      <c r="J26" s="26">
        <v>3.2170000000000001</v>
      </c>
    </row>
    <row r="27" spans="1:10" x14ac:dyDescent="0.2">
      <c r="A27" s="25" t="s">
        <v>10997</v>
      </c>
      <c r="B27" t="s">
        <v>8398</v>
      </c>
      <c r="C27" s="23">
        <v>10</v>
      </c>
      <c r="D27" s="26">
        <v>1.6735</v>
      </c>
      <c r="E27" s="23">
        <v>9.0299999999999994</v>
      </c>
      <c r="F27" s="26">
        <v>1.9565999999999999</v>
      </c>
      <c r="G27" s="23">
        <v>11.24</v>
      </c>
      <c r="H27" s="23">
        <v>8.91</v>
      </c>
      <c r="I27" s="26">
        <v>1.9496</v>
      </c>
      <c r="J27" s="26">
        <v>3.13</v>
      </c>
    </row>
    <row r="28" spans="1:10" x14ac:dyDescent="0.2">
      <c r="A28" s="25" t="s">
        <v>10997</v>
      </c>
      <c r="B28" t="s">
        <v>8399</v>
      </c>
      <c r="C28" s="23">
        <v>10.62</v>
      </c>
      <c r="D28" s="26">
        <v>1.4135</v>
      </c>
      <c r="E28" s="23">
        <v>9.36</v>
      </c>
      <c r="F28" s="26">
        <v>1.7245999999999999</v>
      </c>
      <c r="G28" s="23">
        <v>10.51</v>
      </c>
      <c r="H28" s="23">
        <v>8.4600000000000009</v>
      </c>
      <c r="I28" s="26">
        <v>1.7176</v>
      </c>
      <c r="J28" s="26">
        <v>3.1520000000000001</v>
      </c>
    </row>
    <row r="29" spans="1:10" x14ac:dyDescent="0.2">
      <c r="A29" s="25" t="s">
        <v>10997</v>
      </c>
      <c r="B29" t="s">
        <v>8400</v>
      </c>
      <c r="C29" s="23">
        <v>10.37</v>
      </c>
      <c r="D29" s="26">
        <v>1.5804</v>
      </c>
      <c r="E29" s="23">
        <v>9.27</v>
      </c>
      <c r="F29" s="26">
        <v>1.4446000000000001</v>
      </c>
      <c r="G29" s="23">
        <v>11.11</v>
      </c>
      <c r="H29" s="23">
        <v>8.4499999999999993</v>
      </c>
      <c r="I29" s="26">
        <v>1.4376</v>
      </c>
      <c r="J29" s="26">
        <v>2.847</v>
      </c>
    </row>
    <row r="30" spans="1:10" x14ac:dyDescent="0.2">
      <c r="A30" s="25" t="s">
        <v>10997</v>
      </c>
      <c r="B30" t="s">
        <v>8401</v>
      </c>
      <c r="C30" s="23">
        <v>10.029999999999999</v>
      </c>
      <c r="D30" s="26">
        <v>1.5609</v>
      </c>
      <c r="E30" s="23">
        <v>9.0299999999999994</v>
      </c>
      <c r="F30" s="26">
        <v>1.5610999999999999</v>
      </c>
      <c r="G30" s="23">
        <v>10.99</v>
      </c>
      <c r="H30" s="23">
        <v>8.61</v>
      </c>
      <c r="I30" s="26">
        <v>1.5541</v>
      </c>
      <c r="J30" s="26">
        <v>2.681</v>
      </c>
    </row>
    <row r="31" spans="1:10" x14ac:dyDescent="0.2">
      <c r="A31" s="25" t="s">
        <v>10997</v>
      </c>
      <c r="B31" t="s">
        <v>8402</v>
      </c>
      <c r="C31" s="23">
        <v>14.88</v>
      </c>
      <c r="D31" s="26">
        <v>1.5755999999999999</v>
      </c>
      <c r="E31" s="23">
        <v>8.91</v>
      </c>
      <c r="F31" s="26">
        <v>1.5468999999999999</v>
      </c>
      <c r="G31" s="23">
        <v>10.71</v>
      </c>
      <c r="H31" s="23">
        <v>8.26</v>
      </c>
      <c r="I31" s="26">
        <v>1.5399</v>
      </c>
      <c r="J31" s="26">
        <v>2.585</v>
      </c>
    </row>
    <row r="32" spans="1:10" x14ac:dyDescent="0.2">
      <c r="A32" s="25" t="s">
        <v>10997</v>
      </c>
      <c r="B32" t="s">
        <v>8403</v>
      </c>
      <c r="C32" s="23">
        <v>12.78</v>
      </c>
      <c r="D32" s="26">
        <v>1.6315999999999999</v>
      </c>
      <c r="E32" s="23">
        <v>8.6999999999999993</v>
      </c>
      <c r="F32" s="26">
        <v>1.5623</v>
      </c>
      <c r="G32" s="23">
        <v>18.55</v>
      </c>
      <c r="H32" s="23">
        <v>8.14</v>
      </c>
      <c r="I32" s="26">
        <v>1.5552999999999999</v>
      </c>
      <c r="J32" s="26">
        <v>2.4319999999999999</v>
      </c>
    </row>
    <row r="33" spans="1:10" x14ac:dyDescent="0.2">
      <c r="A33" s="25" t="s">
        <v>10997</v>
      </c>
      <c r="B33" t="s">
        <v>8404</v>
      </c>
      <c r="C33" s="23">
        <v>9.9700000000000006</v>
      </c>
      <c r="D33" s="26">
        <v>1.5932999999999999</v>
      </c>
      <c r="E33" s="23">
        <v>8.15</v>
      </c>
      <c r="F33" s="26">
        <v>1.6457999999999999</v>
      </c>
      <c r="G33" s="23">
        <v>16.45</v>
      </c>
      <c r="H33" s="23">
        <v>8.01</v>
      </c>
      <c r="I33" s="26">
        <v>1.6388</v>
      </c>
      <c r="J33" s="26">
        <v>2.3889999999999998</v>
      </c>
    </row>
    <row r="34" spans="1:10" x14ac:dyDescent="0.2">
      <c r="A34" s="25" t="s">
        <v>10997</v>
      </c>
      <c r="B34" t="s">
        <v>8405</v>
      </c>
      <c r="C34" s="23">
        <v>13.02</v>
      </c>
      <c r="D34" s="26">
        <v>1.6775</v>
      </c>
      <c r="E34" s="23">
        <v>7.83</v>
      </c>
      <c r="F34" s="26">
        <v>1.6002000000000001</v>
      </c>
      <c r="G34" s="23">
        <v>11.25</v>
      </c>
      <c r="H34" s="23">
        <v>7.43</v>
      </c>
      <c r="I34" s="26">
        <v>1.5931999999999999</v>
      </c>
      <c r="J34" s="26">
        <v>2.4140000000000001</v>
      </c>
    </row>
    <row r="35" spans="1:10" x14ac:dyDescent="0.2">
      <c r="A35" s="25" t="s">
        <v>10997</v>
      </c>
      <c r="B35" t="s">
        <v>8406</v>
      </c>
      <c r="C35" s="23">
        <v>13.34</v>
      </c>
      <c r="D35" s="26">
        <v>1.9742999999999999</v>
      </c>
      <c r="E35" s="23">
        <v>7.82</v>
      </c>
      <c r="F35" s="26">
        <v>1.6345000000000001</v>
      </c>
      <c r="G35" s="23">
        <v>14.58</v>
      </c>
      <c r="H35" s="23">
        <v>7.08</v>
      </c>
      <c r="I35" s="26">
        <v>1.6274999999999999</v>
      </c>
      <c r="J35" s="26">
        <v>2.4289999999999998</v>
      </c>
    </row>
    <row r="36" spans="1:10" x14ac:dyDescent="0.2">
      <c r="A36" s="25" t="s">
        <v>10997</v>
      </c>
      <c r="B36" t="s">
        <v>8407</v>
      </c>
      <c r="C36" s="23">
        <v>10.62</v>
      </c>
      <c r="D36" s="26">
        <v>1.8023</v>
      </c>
      <c r="E36" s="23">
        <v>7.16</v>
      </c>
      <c r="F36" s="26">
        <v>1.9653</v>
      </c>
      <c r="G36" s="23">
        <v>18.329999999999998</v>
      </c>
      <c r="H36" s="23">
        <v>7.16</v>
      </c>
      <c r="I36" s="26">
        <v>1.9582999999999999</v>
      </c>
      <c r="J36" s="26">
        <v>2.4340000000000002</v>
      </c>
    </row>
    <row r="37" spans="1:10" x14ac:dyDescent="0.2">
      <c r="A37" s="25" t="s">
        <v>10997</v>
      </c>
      <c r="B37" t="s">
        <v>8408</v>
      </c>
      <c r="C37" s="23">
        <v>7.08</v>
      </c>
      <c r="D37" s="26">
        <v>1.3107</v>
      </c>
      <c r="E37" s="23">
        <v>6.69</v>
      </c>
      <c r="F37" s="26">
        <v>1.8661000000000001</v>
      </c>
      <c r="G37" s="23">
        <v>15.06</v>
      </c>
      <c r="H37" s="23">
        <v>6.62</v>
      </c>
      <c r="I37" s="26">
        <v>1.8591</v>
      </c>
      <c r="J37" s="26">
        <v>2.4079999999999999</v>
      </c>
    </row>
    <row r="38" spans="1:10" x14ac:dyDescent="0.2">
      <c r="A38" s="25" t="s">
        <v>10997</v>
      </c>
      <c r="B38" t="s">
        <v>8409</v>
      </c>
      <c r="C38" s="23">
        <v>8.7200000000000006</v>
      </c>
      <c r="D38" s="26">
        <v>1.2948</v>
      </c>
      <c r="E38" s="23">
        <v>7.73</v>
      </c>
      <c r="F38" s="26">
        <v>1.3826000000000001</v>
      </c>
      <c r="G38" s="23">
        <v>7.59</v>
      </c>
      <c r="H38" s="23">
        <v>6.07</v>
      </c>
      <c r="I38" s="26">
        <v>1.3755999999999999</v>
      </c>
      <c r="J38" s="26">
        <v>2.3919999999999999</v>
      </c>
    </row>
    <row r="39" spans="1:10" x14ac:dyDescent="0.2">
      <c r="A39" s="25" t="s">
        <v>10997</v>
      </c>
      <c r="B39" t="s">
        <v>8410</v>
      </c>
      <c r="C39" s="23">
        <v>10.19</v>
      </c>
      <c r="D39" s="26">
        <v>1.9439</v>
      </c>
      <c r="E39" s="23">
        <v>9.5500000000000007</v>
      </c>
      <c r="F39" s="26">
        <v>1.3288</v>
      </c>
      <c r="G39" s="23">
        <v>8.75</v>
      </c>
      <c r="H39" s="23">
        <v>7.02</v>
      </c>
      <c r="I39" s="26">
        <v>1.3218000000000001</v>
      </c>
      <c r="J39" s="26">
        <v>2.4929999999999999</v>
      </c>
    </row>
    <row r="40" spans="1:10" x14ac:dyDescent="0.2">
      <c r="A40" s="25" t="s">
        <v>10997</v>
      </c>
      <c r="B40" t="s">
        <v>8411</v>
      </c>
      <c r="C40" s="23">
        <v>10.82</v>
      </c>
      <c r="D40" s="26">
        <v>2.0057</v>
      </c>
      <c r="E40" s="23">
        <v>10.38</v>
      </c>
      <c r="F40" s="26">
        <v>1.9247000000000001</v>
      </c>
      <c r="G40" s="23">
        <v>9.8800000000000008</v>
      </c>
      <c r="H40" s="23">
        <v>8.4499999999999993</v>
      </c>
      <c r="I40" s="26">
        <v>1.9177</v>
      </c>
      <c r="J40" s="26">
        <v>2.7290000000000001</v>
      </c>
    </row>
    <row r="41" spans="1:10" x14ac:dyDescent="0.2">
      <c r="A41" s="25" t="s">
        <v>10997</v>
      </c>
      <c r="B41" t="s">
        <v>8412</v>
      </c>
      <c r="C41" s="23">
        <v>10.46</v>
      </c>
      <c r="D41" s="26">
        <v>2.1309</v>
      </c>
      <c r="E41" s="23">
        <v>10.24</v>
      </c>
      <c r="F41" s="26">
        <v>1.9883</v>
      </c>
      <c r="G41" s="23">
        <v>10.43</v>
      </c>
      <c r="H41" s="23">
        <v>9.6</v>
      </c>
      <c r="I41" s="26">
        <v>1.9813000000000001</v>
      </c>
      <c r="J41" s="26">
        <v>2.91</v>
      </c>
    </row>
    <row r="42" spans="1:10" x14ac:dyDescent="0.2">
      <c r="A42" s="25" t="s">
        <v>10997</v>
      </c>
      <c r="B42" t="s">
        <v>8413</v>
      </c>
      <c r="C42" s="23">
        <v>11.71</v>
      </c>
      <c r="D42" s="26">
        <v>2.2014999999999998</v>
      </c>
      <c r="E42" s="23">
        <v>9.98</v>
      </c>
      <c r="F42" s="26">
        <v>2.1187</v>
      </c>
      <c r="G42" s="23">
        <v>10.01</v>
      </c>
      <c r="H42" s="23">
        <v>9.6</v>
      </c>
      <c r="I42" s="26">
        <v>2.1116999999999999</v>
      </c>
      <c r="J42" s="26">
        <v>3.048</v>
      </c>
    </row>
    <row r="43" spans="1:10" x14ac:dyDescent="0.2">
      <c r="A43" s="25" t="s">
        <v>10997</v>
      </c>
      <c r="B43" t="s">
        <v>8414</v>
      </c>
      <c r="C43" s="23">
        <v>11.61</v>
      </c>
      <c r="D43" s="26">
        <v>2.3208000000000002</v>
      </c>
      <c r="E43" s="23">
        <v>9.43</v>
      </c>
      <c r="F43" s="26">
        <v>2.2021999999999999</v>
      </c>
      <c r="G43" s="23">
        <v>12.11</v>
      </c>
      <c r="H43" s="23">
        <v>9.34</v>
      </c>
      <c r="I43" s="26">
        <v>2.1951999999999998</v>
      </c>
      <c r="J43" s="26">
        <v>3.0550000000000002</v>
      </c>
    </row>
    <row r="44" spans="1:10" x14ac:dyDescent="0.2">
      <c r="A44" s="25" t="s">
        <v>10997</v>
      </c>
      <c r="B44" t="s">
        <v>8415</v>
      </c>
      <c r="C44" s="23">
        <v>10.11</v>
      </c>
      <c r="D44" s="26">
        <v>2.3955000000000002</v>
      </c>
      <c r="E44" s="23">
        <v>9.02</v>
      </c>
      <c r="F44" s="26">
        <v>2.3264999999999998</v>
      </c>
      <c r="G44" s="23">
        <v>12.78</v>
      </c>
      <c r="H44" s="23">
        <v>8.7899999999999991</v>
      </c>
      <c r="I44" s="26">
        <v>2.3195000000000001</v>
      </c>
      <c r="J44" s="26">
        <v>3.069</v>
      </c>
    </row>
    <row r="45" spans="1:10" x14ac:dyDescent="0.2">
      <c r="A45" s="25" t="s">
        <v>10997</v>
      </c>
      <c r="B45" t="s">
        <v>8416</v>
      </c>
      <c r="C45" s="23">
        <v>9.2899999999999991</v>
      </c>
      <c r="D45" s="26">
        <v>2.5369999999999999</v>
      </c>
      <c r="E45" s="23">
        <v>8.5399999999999991</v>
      </c>
      <c r="F45" s="26">
        <v>2.4100999999999999</v>
      </c>
      <c r="G45" s="23">
        <v>10.68</v>
      </c>
      <c r="H45" s="23">
        <v>8.27</v>
      </c>
      <c r="I45" s="26">
        <v>2.4030999999999998</v>
      </c>
      <c r="J45" s="26">
        <v>3.0529999999999999</v>
      </c>
    </row>
    <row r="46" spans="1:10" x14ac:dyDescent="0.2">
      <c r="A46" s="25" t="s">
        <v>10997</v>
      </c>
      <c r="B46" t="s">
        <v>8417</v>
      </c>
      <c r="C46" s="23">
        <v>8.8699999999999992</v>
      </c>
      <c r="D46" s="26">
        <v>2.6555</v>
      </c>
      <c r="E46" s="23">
        <v>8.4600000000000009</v>
      </c>
      <c r="F46" s="26">
        <v>2.5051999999999999</v>
      </c>
      <c r="G46" s="23">
        <v>9.91</v>
      </c>
      <c r="H46" s="23">
        <v>7.88</v>
      </c>
      <c r="I46" s="26">
        <v>2.4982000000000002</v>
      </c>
      <c r="J46" s="26">
        <v>3.016</v>
      </c>
    </row>
    <row r="47" spans="1:10" x14ac:dyDescent="0.2">
      <c r="A47" s="25" t="s">
        <v>10997</v>
      </c>
      <c r="B47" t="s">
        <v>8418</v>
      </c>
      <c r="C47" s="23">
        <v>8.81</v>
      </c>
      <c r="D47" s="26">
        <v>2.6829999999999998</v>
      </c>
      <c r="E47" s="23">
        <v>8.57</v>
      </c>
      <c r="F47" s="26">
        <v>2.6644000000000001</v>
      </c>
      <c r="G47" s="23">
        <v>8.6</v>
      </c>
      <c r="H47" s="23">
        <v>7.71</v>
      </c>
      <c r="I47" s="26">
        <v>2.6574</v>
      </c>
      <c r="J47" s="26">
        <v>3.0049999999999999</v>
      </c>
    </row>
    <row r="48" spans="1:10" x14ac:dyDescent="0.2">
      <c r="A48" s="25" t="s">
        <v>10997</v>
      </c>
      <c r="B48" t="s">
        <v>8419</v>
      </c>
      <c r="C48" s="23">
        <v>8.18</v>
      </c>
      <c r="D48" s="26">
        <v>2.6528999999999998</v>
      </c>
      <c r="E48" s="23">
        <v>8.48</v>
      </c>
      <c r="F48" s="26">
        <v>2.6928000000000001</v>
      </c>
      <c r="G48" s="23">
        <v>8.4499999999999993</v>
      </c>
      <c r="H48" s="23">
        <v>7.77</v>
      </c>
      <c r="I48" s="26">
        <v>2.6858</v>
      </c>
      <c r="J48" s="26">
        <v>3.0449999999999999</v>
      </c>
    </row>
    <row r="49" spans="1:10" x14ac:dyDescent="0.2">
      <c r="A49" s="25" t="s">
        <v>10997</v>
      </c>
      <c r="B49" t="s">
        <v>8420</v>
      </c>
      <c r="C49" s="23">
        <v>8.39</v>
      </c>
      <c r="D49" s="26">
        <v>2.5634000000000001</v>
      </c>
      <c r="E49" s="23">
        <v>8.26</v>
      </c>
      <c r="F49" s="26">
        <v>2.6648999999999998</v>
      </c>
      <c r="G49" s="23">
        <v>7.22</v>
      </c>
      <c r="H49" s="23">
        <v>7.8</v>
      </c>
      <c r="I49" s="26">
        <v>2.6579000000000002</v>
      </c>
      <c r="J49" s="26">
        <v>3.089</v>
      </c>
    </row>
    <row r="50" spans="1:10" x14ac:dyDescent="0.2">
      <c r="A50" s="25" t="s">
        <v>10997</v>
      </c>
      <c r="B50" t="s">
        <v>8421</v>
      </c>
      <c r="C50" s="23">
        <v>7.82</v>
      </c>
      <c r="D50" s="26">
        <v>2.5354999999999999</v>
      </c>
      <c r="E50" s="23">
        <v>7.72</v>
      </c>
      <c r="F50" s="26">
        <v>2.5788000000000002</v>
      </c>
      <c r="G50" s="23">
        <v>7.65</v>
      </c>
      <c r="H50" s="23">
        <v>7.55</v>
      </c>
      <c r="I50" s="26">
        <v>2.5718000000000001</v>
      </c>
      <c r="J50" s="26">
        <v>3.161</v>
      </c>
    </row>
    <row r="51" spans="1:10" x14ac:dyDescent="0.2">
      <c r="A51" s="25" t="s">
        <v>10997</v>
      </c>
      <c r="B51" t="s">
        <v>8422</v>
      </c>
      <c r="C51" s="23">
        <v>7.05</v>
      </c>
      <c r="D51" s="26">
        <v>2.5598999999999998</v>
      </c>
      <c r="E51" s="23">
        <v>7.75</v>
      </c>
      <c r="F51" s="26">
        <v>2.5445000000000002</v>
      </c>
      <c r="G51" s="23">
        <v>7.34</v>
      </c>
      <c r="H51" s="23">
        <v>7.09</v>
      </c>
      <c r="I51" s="26">
        <v>2.5375000000000001</v>
      </c>
      <c r="J51" s="26">
        <v>3.121</v>
      </c>
    </row>
    <row r="52" spans="1:10" x14ac:dyDescent="0.2">
      <c r="A52" s="25" t="s">
        <v>10997</v>
      </c>
      <c r="B52" t="s">
        <v>8423</v>
      </c>
      <c r="C52" s="23">
        <v>7.25</v>
      </c>
      <c r="D52" s="26">
        <v>2.5670000000000002</v>
      </c>
      <c r="E52" s="23">
        <v>7.95</v>
      </c>
      <c r="F52" s="26">
        <v>2.5531000000000001</v>
      </c>
      <c r="G52" s="23">
        <v>6.35</v>
      </c>
      <c r="H52" s="23">
        <v>7.05</v>
      </c>
      <c r="I52" s="26">
        <v>2.5461</v>
      </c>
      <c r="J52" s="26">
        <v>3.0760000000000001</v>
      </c>
    </row>
    <row r="53" spans="1:10" x14ac:dyDescent="0.2">
      <c r="A53" s="25" t="s">
        <v>10997</v>
      </c>
      <c r="B53" t="s">
        <v>8424</v>
      </c>
      <c r="C53" s="23">
        <v>6.8</v>
      </c>
      <c r="D53" s="26">
        <v>2.4962</v>
      </c>
      <c r="E53" s="23">
        <v>7.5</v>
      </c>
      <c r="F53" s="26">
        <v>2.5415000000000001</v>
      </c>
      <c r="G53" s="23">
        <v>5.2</v>
      </c>
      <c r="H53" s="23">
        <v>7.24</v>
      </c>
      <c r="I53" s="26">
        <v>2.5345</v>
      </c>
      <c r="J53" s="26">
        <v>2.9969999999999999</v>
      </c>
    </row>
    <row r="54" spans="1:10" x14ac:dyDescent="0.2">
      <c r="A54" s="25" t="s">
        <v>10997</v>
      </c>
      <c r="B54" t="s">
        <v>8425</v>
      </c>
      <c r="C54" s="23">
        <v>6.52</v>
      </c>
      <c r="D54" s="26">
        <v>2.5217000000000001</v>
      </c>
      <c r="E54" s="23">
        <v>7.22</v>
      </c>
      <c r="F54" s="26">
        <v>2.5051000000000001</v>
      </c>
      <c r="G54" s="23">
        <v>5.41</v>
      </c>
      <c r="H54" s="23">
        <v>6.98</v>
      </c>
      <c r="I54" s="26">
        <v>2.4981</v>
      </c>
      <c r="J54" s="26">
        <v>2.98</v>
      </c>
    </row>
    <row r="55" spans="1:10" x14ac:dyDescent="0.2">
      <c r="A55" s="25" t="s">
        <v>10997</v>
      </c>
      <c r="B55" t="s">
        <v>8426</v>
      </c>
      <c r="C55" s="23">
        <v>6.42</v>
      </c>
      <c r="D55" s="26">
        <v>2.5286</v>
      </c>
      <c r="E55" s="23">
        <v>7.12</v>
      </c>
      <c r="F55" s="26">
        <v>2.5150000000000001</v>
      </c>
      <c r="G55" s="23">
        <v>5.18</v>
      </c>
      <c r="H55" s="23">
        <v>6.54</v>
      </c>
      <c r="I55" s="26">
        <v>2.508</v>
      </c>
      <c r="J55" s="26">
        <v>3.1230000000000002</v>
      </c>
    </row>
    <row r="56" spans="1:10" x14ac:dyDescent="0.2">
      <c r="A56" s="25" t="s">
        <v>10997</v>
      </c>
      <c r="B56" t="s">
        <v>8427</v>
      </c>
      <c r="C56" s="23">
        <v>6.81</v>
      </c>
      <c r="D56" s="26">
        <v>2.5577999999999999</v>
      </c>
      <c r="E56" s="23">
        <v>6.96</v>
      </c>
      <c r="F56" s="26">
        <v>2.5455000000000001</v>
      </c>
      <c r="G56" s="23">
        <v>5.76</v>
      </c>
      <c r="H56" s="23">
        <v>6.4</v>
      </c>
      <c r="I56" s="26">
        <v>2.5385</v>
      </c>
      <c r="J56" s="26">
        <v>3.3</v>
      </c>
    </row>
    <row r="57" spans="1:10" x14ac:dyDescent="0.2">
      <c r="A57" s="25" t="s">
        <v>10997</v>
      </c>
      <c r="B57" t="s">
        <v>8428</v>
      </c>
      <c r="C57" s="23">
        <v>7.71</v>
      </c>
      <c r="D57" s="26">
        <v>2.5392999999999999</v>
      </c>
      <c r="E57" s="23">
        <v>6.81</v>
      </c>
      <c r="F57" s="26">
        <v>2.5621</v>
      </c>
      <c r="G57" s="23">
        <v>6.83</v>
      </c>
      <c r="H57" s="23">
        <v>6.29</v>
      </c>
      <c r="I57" s="26">
        <v>2.5550999999999999</v>
      </c>
      <c r="J57" s="26">
        <v>3.3650000000000002</v>
      </c>
    </row>
    <row r="58" spans="1:10" x14ac:dyDescent="0.2">
      <c r="A58" s="25" t="s">
        <v>10997</v>
      </c>
      <c r="B58" t="s">
        <v>8429</v>
      </c>
      <c r="C58" s="23">
        <v>5.92</v>
      </c>
      <c r="D58" s="26">
        <v>2.6118000000000001</v>
      </c>
      <c r="E58" s="23">
        <v>6.43</v>
      </c>
      <c r="F58" s="26">
        <v>2.5512000000000001</v>
      </c>
      <c r="G58" s="23">
        <v>7.45</v>
      </c>
      <c r="H58" s="23">
        <v>6.12</v>
      </c>
      <c r="I58" s="26">
        <v>2.5442</v>
      </c>
      <c r="J58" s="26">
        <v>3.262</v>
      </c>
    </row>
    <row r="59" spans="1:10" x14ac:dyDescent="0.2">
      <c r="A59" s="25" t="s">
        <v>10997</v>
      </c>
      <c r="B59" t="s">
        <v>8430</v>
      </c>
      <c r="C59" s="23">
        <v>5.46</v>
      </c>
      <c r="D59" s="26">
        <v>2.5363000000000002</v>
      </c>
      <c r="E59" s="23">
        <v>6.16</v>
      </c>
      <c r="F59" s="26">
        <v>2.6078999999999999</v>
      </c>
      <c r="G59" s="23">
        <v>6.06</v>
      </c>
      <c r="H59" s="23">
        <v>5.73</v>
      </c>
      <c r="I59" s="26">
        <v>2.6009000000000002</v>
      </c>
      <c r="J59" s="26">
        <v>3.218</v>
      </c>
    </row>
    <row r="60" spans="1:10" x14ac:dyDescent="0.2">
      <c r="A60" s="25" t="s">
        <v>10997</v>
      </c>
      <c r="B60" t="s">
        <v>8431</v>
      </c>
      <c r="C60" s="23">
        <v>6.25</v>
      </c>
      <c r="D60" s="26">
        <v>2.6640999999999999</v>
      </c>
      <c r="E60" s="23">
        <v>6.55</v>
      </c>
      <c r="F60" s="26">
        <v>2.5356999999999998</v>
      </c>
      <c r="G60" s="23">
        <v>5.44</v>
      </c>
      <c r="H60" s="23">
        <v>5.48</v>
      </c>
      <c r="I60" s="26">
        <v>2.5287000000000002</v>
      </c>
      <c r="J60" s="26">
        <v>3.2330000000000001</v>
      </c>
    </row>
    <row r="61" spans="1:10" x14ac:dyDescent="0.2">
      <c r="A61" s="25" t="s">
        <v>10997</v>
      </c>
      <c r="B61" t="s">
        <v>8432</v>
      </c>
      <c r="C61" s="23">
        <v>6.35</v>
      </c>
      <c r="D61" s="26">
        <v>2.6074000000000002</v>
      </c>
      <c r="E61" s="23">
        <v>6.33</v>
      </c>
      <c r="F61" s="26">
        <v>2.6762000000000001</v>
      </c>
      <c r="G61" s="23">
        <v>6.08</v>
      </c>
      <c r="H61" s="23">
        <v>5.77</v>
      </c>
      <c r="I61" s="26">
        <v>2.6692</v>
      </c>
      <c r="J61" s="26">
        <v>3.2530000000000001</v>
      </c>
    </row>
    <row r="62" spans="1:10" x14ac:dyDescent="0.2">
      <c r="A62" s="25" t="s">
        <v>10997</v>
      </c>
      <c r="B62" t="s">
        <v>8433</v>
      </c>
      <c r="C62" s="23">
        <v>5.98</v>
      </c>
      <c r="D62" s="26">
        <v>2.4777</v>
      </c>
      <c r="E62" s="23">
        <v>5.45</v>
      </c>
      <c r="F62" s="26">
        <v>2.6309</v>
      </c>
      <c r="G62" s="23">
        <v>6.21</v>
      </c>
      <c r="H62" s="23">
        <v>5.58</v>
      </c>
      <c r="I62" s="26">
        <v>2.6238999999999999</v>
      </c>
      <c r="J62" s="26">
        <v>3.2440000000000002</v>
      </c>
    </row>
    <row r="63" spans="1:10" x14ac:dyDescent="0.2">
      <c r="A63" s="25" t="s">
        <v>10997</v>
      </c>
      <c r="B63" t="s">
        <v>8434</v>
      </c>
      <c r="C63" s="23">
        <v>5.82</v>
      </c>
      <c r="D63" s="26">
        <v>2.4251</v>
      </c>
      <c r="E63" s="23">
        <v>5.41</v>
      </c>
      <c r="F63" s="26">
        <v>2.5183</v>
      </c>
      <c r="G63" s="23">
        <v>5.89</v>
      </c>
      <c r="H63" s="23">
        <v>4.8600000000000003</v>
      </c>
      <c r="I63" s="26">
        <v>2.5112999999999999</v>
      </c>
      <c r="J63" s="26">
        <v>3.0960000000000001</v>
      </c>
    </row>
    <row r="64" spans="1:10" x14ac:dyDescent="0.2">
      <c r="A64" s="25" t="s">
        <v>10997</v>
      </c>
      <c r="B64" t="s">
        <v>8435</v>
      </c>
      <c r="C64" s="23">
        <v>5.38</v>
      </c>
      <c r="D64" s="26">
        <v>2.3334000000000001</v>
      </c>
      <c r="E64" s="23">
        <v>5.55</v>
      </c>
      <c r="F64" s="26">
        <v>2.4342999999999999</v>
      </c>
      <c r="G64" s="23">
        <v>5.93</v>
      </c>
      <c r="H64" s="23">
        <v>4.71</v>
      </c>
      <c r="I64" s="26">
        <v>2.4272999999999998</v>
      </c>
      <c r="J64" s="26">
        <v>2.988</v>
      </c>
    </row>
    <row r="65" spans="1:10" x14ac:dyDescent="0.2">
      <c r="A65" s="25" t="s">
        <v>10997</v>
      </c>
      <c r="B65" t="s">
        <v>8436</v>
      </c>
      <c r="C65" s="23">
        <v>5.71</v>
      </c>
      <c r="D65" s="26">
        <v>2.4975999999999998</v>
      </c>
      <c r="E65" s="23">
        <v>5.38</v>
      </c>
      <c r="F65" s="26">
        <v>2.3559999999999999</v>
      </c>
      <c r="G65" s="23">
        <v>5.37</v>
      </c>
      <c r="H65" s="23">
        <v>4.82</v>
      </c>
      <c r="I65" s="26">
        <v>2.3490000000000002</v>
      </c>
      <c r="J65" s="26">
        <v>3.0459999999999998</v>
      </c>
    </row>
    <row r="66" spans="1:10" x14ac:dyDescent="0.2">
      <c r="A66" s="25" t="s">
        <v>10997</v>
      </c>
      <c r="B66" t="s">
        <v>8437</v>
      </c>
      <c r="C66" s="23">
        <v>6.98</v>
      </c>
      <c r="D66" s="26">
        <v>2.4874999999999998</v>
      </c>
      <c r="E66" s="23">
        <v>5.7</v>
      </c>
      <c r="F66" s="26">
        <v>2.4601000000000002</v>
      </c>
      <c r="G66" s="23">
        <v>5.61</v>
      </c>
      <c r="H66" s="23">
        <v>4.71</v>
      </c>
      <c r="I66" s="26">
        <v>2.4531000000000001</v>
      </c>
      <c r="J66" s="26">
        <v>3.0179999999999998</v>
      </c>
    </row>
    <row r="67" spans="1:10" x14ac:dyDescent="0.2">
      <c r="A67" s="25" t="s">
        <v>10997</v>
      </c>
      <c r="B67" t="s">
        <v>8438</v>
      </c>
      <c r="C67" s="23">
        <v>8.3000000000000007</v>
      </c>
      <c r="D67" s="26">
        <v>2.5335000000000001</v>
      </c>
      <c r="E67" s="23">
        <v>5.94</v>
      </c>
      <c r="F67" s="26">
        <v>2.5021</v>
      </c>
      <c r="G67" s="23">
        <v>6.95</v>
      </c>
      <c r="H67" s="23">
        <v>4.95</v>
      </c>
      <c r="I67" s="26">
        <v>2.4950999999999999</v>
      </c>
      <c r="J67" s="26">
        <v>2.9089999999999998</v>
      </c>
    </row>
    <row r="68" spans="1:10" x14ac:dyDescent="0.2">
      <c r="A68" s="25" t="s">
        <v>10997</v>
      </c>
      <c r="B68" t="s">
        <v>8439</v>
      </c>
      <c r="C68" s="23">
        <v>7.28</v>
      </c>
      <c r="D68" s="26">
        <v>2.6804000000000001</v>
      </c>
      <c r="E68" s="23">
        <v>6.58</v>
      </c>
      <c r="F68" s="26">
        <v>2.5615999999999999</v>
      </c>
      <c r="G68" s="23">
        <v>8.23</v>
      </c>
      <c r="H68" s="23">
        <v>5.23</v>
      </c>
      <c r="I68" s="26">
        <v>2.5546000000000002</v>
      </c>
      <c r="J68" s="26">
        <v>2.9089999999999998</v>
      </c>
    </row>
    <row r="69" spans="1:10" x14ac:dyDescent="0.2">
      <c r="A69" s="25" t="s">
        <v>10997</v>
      </c>
      <c r="B69" t="s">
        <v>8440</v>
      </c>
      <c r="C69" s="23">
        <v>6.67</v>
      </c>
      <c r="D69" s="26">
        <v>2.8580000000000001</v>
      </c>
      <c r="E69" s="23">
        <v>6.84</v>
      </c>
      <c r="F69" s="26">
        <v>2.6716000000000002</v>
      </c>
      <c r="G69" s="23">
        <v>7.63</v>
      </c>
      <c r="H69" s="23">
        <v>5.72</v>
      </c>
      <c r="I69" s="26">
        <v>2.6646000000000001</v>
      </c>
      <c r="J69" s="26">
        <v>2.794</v>
      </c>
    </row>
    <row r="70" spans="1:10" x14ac:dyDescent="0.2">
      <c r="A70" s="25" t="s">
        <v>10997</v>
      </c>
      <c r="B70" t="s">
        <v>8441</v>
      </c>
      <c r="C70" s="23">
        <v>6.33</v>
      </c>
      <c r="D70" s="26">
        <v>3.0291000000000001</v>
      </c>
      <c r="E70" s="23">
        <v>7.03</v>
      </c>
      <c r="F70" s="26">
        <v>2.8628999999999998</v>
      </c>
      <c r="G70" s="23">
        <v>6.59</v>
      </c>
      <c r="H70" s="23">
        <v>6.08</v>
      </c>
      <c r="I70" s="26">
        <v>2.8559000000000001</v>
      </c>
      <c r="J70" s="26">
        <v>2.7850000000000001</v>
      </c>
    </row>
    <row r="71" spans="1:10" x14ac:dyDescent="0.2">
      <c r="A71" s="25" t="s">
        <v>10997</v>
      </c>
      <c r="B71" t="s">
        <v>8442</v>
      </c>
      <c r="C71" s="23">
        <v>6.55</v>
      </c>
      <c r="D71" s="26">
        <v>2.9719000000000002</v>
      </c>
      <c r="E71" s="23">
        <v>7.25</v>
      </c>
      <c r="F71" s="26">
        <v>3.0179</v>
      </c>
      <c r="G71" s="23">
        <v>6.25</v>
      </c>
      <c r="H71" s="23">
        <v>6.29</v>
      </c>
      <c r="I71" s="26">
        <v>3.0108999999999999</v>
      </c>
      <c r="J71" s="26">
        <v>2.5950000000000002</v>
      </c>
    </row>
    <row r="72" spans="1:10" x14ac:dyDescent="0.2">
      <c r="A72" s="25" t="s">
        <v>10997</v>
      </c>
      <c r="B72" t="s">
        <v>8443</v>
      </c>
      <c r="C72" s="23">
        <v>7.32</v>
      </c>
      <c r="D72" s="26">
        <v>2.7212000000000001</v>
      </c>
      <c r="E72" s="23">
        <v>7.41</v>
      </c>
      <c r="F72" s="26">
        <v>2.9525999999999999</v>
      </c>
      <c r="G72" s="23">
        <v>5.33</v>
      </c>
      <c r="H72" s="23">
        <v>6.52</v>
      </c>
      <c r="I72" s="26">
        <v>2.9456000000000002</v>
      </c>
      <c r="J72" s="26">
        <v>2.496</v>
      </c>
    </row>
    <row r="73" spans="1:10" x14ac:dyDescent="0.2">
      <c r="A73" s="25" t="s">
        <v>10997</v>
      </c>
      <c r="B73" t="s">
        <v>8444</v>
      </c>
      <c r="C73" s="23">
        <v>7.34</v>
      </c>
      <c r="D73" s="26">
        <v>2.3492000000000002</v>
      </c>
      <c r="E73" s="23">
        <v>6.89</v>
      </c>
      <c r="F73" s="26">
        <v>2.7136</v>
      </c>
      <c r="G73" s="23">
        <v>7.22</v>
      </c>
      <c r="H73" s="23">
        <v>6.65</v>
      </c>
      <c r="I73" s="26">
        <v>2.7065999999999999</v>
      </c>
      <c r="J73" s="26">
        <v>2.5110000000000001</v>
      </c>
    </row>
    <row r="74" spans="1:10" x14ac:dyDescent="0.2">
      <c r="A74" s="25" t="s">
        <v>10997</v>
      </c>
      <c r="B74" t="s">
        <v>8445</v>
      </c>
      <c r="C74" s="23">
        <v>7.14</v>
      </c>
      <c r="D74" s="26">
        <v>2.3736000000000002</v>
      </c>
      <c r="E74" s="23">
        <v>6.6</v>
      </c>
      <c r="F74" s="26">
        <v>2.4203999999999999</v>
      </c>
      <c r="G74" s="23">
        <v>7.38</v>
      </c>
      <c r="H74" s="23">
        <v>6.26</v>
      </c>
      <c r="I74" s="26">
        <v>2.4134000000000002</v>
      </c>
      <c r="J74" s="26">
        <v>2.56</v>
      </c>
    </row>
    <row r="75" spans="1:10" x14ac:dyDescent="0.2">
      <c r="A75" s="25" t="s">
        <v>10997</v>
      </c>
      <c r="B75" t="s">
        <v>8446</v>
      </c>
      <c r="C75" s="23">
        <v>7.75</v>
      </c>
      <c r="D75" s="26">
        <v>2.4483000000000001</v>
      </c>
      <c r="E75" s="23">
        <v>6.78</v>
      </c>
      <c r="F75" s="26">
        <v>2.3618000000000001</v>
      </c>
      <c r="G75" s="23">
        <v>7.23</v>
      </c>
      <c r="H75" s="23">
        <v>5.98</v>
      </c>
      <c r="I75" s="26">
        <v>2.3548</v>
      </c>
      <c r="J75" s="26">
        <v>2.5830000000000002</v>
      </c>
    </row>
    <row r="76" spans="1:10" x14ac:dyDescent="0.2">
      <c r="A76" s="25" t="s">
        <v>10997</v>
      </c>
      <c r="B76" t="s">
        <v>8447</v>
      </c>
      <c r="C76" s="23">
        <v>8.65</v>
      </c>
      <c r="D76" s="26">
        <v>2.4428000000000001</v>
      </c>
      <c r="E76" s="23">
        <v>8</v>
      </c>
      <c r="F76" s="26">
        <v>2.4245999999999999</v>
      </c>
      <c r="G76" s="23">
        <v>7.61</v>
      </c>
      <c r="H76" s="23">
        <v>6.07</v>
      </c>
      <c r="I76" s="26">
        <v>2.4176000000000002</v>
      </c>
      <c r="J76" s="26">
        <v>2.5539999999999998</v>
      </c>
    </row>
    <row r="77" spans="1:10" x14ac:dyDescent="0.2">
      <c r="A77" s="25" t="s">
        <v>10997</v>
      </c>
      <c r="B77" t="s">
        <v>8448</v>
      </c>
      <c r="C77" s="23">
        <v>8.1999999999999993</v>
      </c>
      <c r="D77" s="26">
        <v>2.5192000000000001</v>
      </c>
      <c r="E77" s="23">
        <v>8.2899999999999991</v>
      </c>
      <c r="F77" s="26">
        <v>2.4344000000000001</v>
      </c>
      <c r="G77" s="23">
        <v>8.69</v>
      </c>
      <c r="H77" s="23">
        <v>7.35</v>
      </c>
      <c r="I77" s="26">
        <v>2.4274</v>
      </c>
      <c r="J77" s="26">
        <v>2.5680000000000001</v>
      </c>
    </row>
    <row r="78" spans="1:10" x14ac:dyDescent="0.2">
      <c r="A78" s="25" t="s">
        <v>10997</v>
      </c>
      <c r="B78" t="s">
        <v>8449</v>
      </c>
      <c r="C78" s="23">
        <v>9.61</v>
      </c>
      <c r="D78" s="26">
        <v>2.3374000000000001</v>
      </c>
      <c r="E78" s="23">
        <v>7.77</v>
      </c>
      <c r="F78" s="26">
        <v>2.5323000000000002</v>
      </c>
      <c r="G78" s="23">
        <v>8.2200000000000006</v>
      </c>
      <c r="H78" s="23">
        <v>7.62</v>
      </c>
      <c r="I78" s="26">
        <v>2.5253000000000001</v>
      </c>
      <c r="J78" s="26">
        <v>2.58</v>
      </c>
    </row>
    <row r="79" spans="1:10" x14ac:dyDescent="0.2">
      <c r="A79" s="25" t="s">
        <v>10997</v>
      </c>
      <c r="B79" t="s">
        <v>8450</v>
      </c>
      <c r="C79" s="23">
        <v>9.84</v>
      </c>
      <c r="D79" s="26">
        <v>2.1103999999999998</v>
      </c>
      <c r="E79" s="23">
        <v>7.32</v>
      </c>
      <c r="F79" s="26">
        <v>2.3424</v>
      </c>
      <c r="G79" s="23">
        <v>9.56</v>
      </c>
      <c r="H79" s="23">
        <v>7.04</v>
      </c>
      <c r="I79" s="26">
        <v>2.3353999999999999</v>
      </c>
      <c r="J79" s="26">
        <v>2.5099999999999998</v>
      </c>
    </row>
    <row r="80" spans="1:10" x14ac:dyDescent="0.2">
      <c r="A80" s="25" t="s">
        <v>10997</v>
      </c>
      <c r="B80" t="s">
        <v>8451</v>
      </c>
      <c r="C80" s="23">
        <v>7.79</v>
      </c>
      <c r="D80" s="26">
        <v>2.0749</v>
      </c>
      <c r="E80" s="23">
        <v>7.47</v>
      </c>
      <c r="F80" s="26">
        <v>2.1114000000000002</v>
      </c>
      <c r="G80" s="23">
        <v>9.74</v>
      </c>
      <c r="H80" s="23">
        <v>6.63</v>
      </c>
      <c r="I80" s="26">
        <v>2.1044</v>
      </c>
      <c r="J80" s="26">
        <v>2.4390000000000001</v>
      </c>
    </row>
    <row r="81" spans="1:10" x14ac:dyDescent="0.2">
      <c r="A81" s="25" t="s">
        <v>10997</v>
      </c>
      <c r="B81" t="s">
        <v>8452</v>
      </c>
      <c r="C81" s="23">
        <v>8.7799999999999994</v>
      </c>
      <c r="D81" s="26">
        <v>2.3222999999999998</v>
      </c>
      <c r="E81" s="23">
        <v>7.14</v>
      </c>
      <c r="F81" s="26">
        <v>2.0562999999999998</v>
      </c>
      <c r="G81" s="23">
        <v>7.92</v>
      </c>
      <c r="H81" s="23">
        <v>6.72</v>
      </c>
      <c r="I81" s="26">
        <v>2.0493000000000001</v>
      </c>
      <c r="J81" s="26">
        <v>2.4540000000000002</v>
      </c>
    </row>
    <row r="82" spans="1:10" x14ac:dyDescent="0.2">
      <c r="A82" s="25" t="s">
        <v>10997</v>
      </c>
      <c r="B82" t="s">
        <v>8453</v>
      </c>
      <c r="C82" s="23">
        <v>8.17</v>
      </c>
      <c r="D82" s="26">
        <v>2.4775</v>
      </c>
      <c r="E82" s="23">
        <v>6.79</v>
      </c>
      <c r="F82" s="26">
        <v>2.3151999999999999</v>
      </c>
      <c r="G82" s="23">
        <v>8.61</v>
      </c>
      <c r="H82" s="23">
        <v>6.39</v>
      </c>
      <c r="I82" s="26">
        <v>2.3081999999999998</v>
      </c>
      <c r="J82" s="26">
        <v>2.3940000000000001</v>
      </c>
    </row>
    <row r="83" spans="1:10" x14ac:dyDescent="0.2">
      <c r="A83" s="25" t="s">
        <v>10997</v>
      </c>
      <c r="B83" t="s">
        <v>8454</v>
      </c>
      <c r="C83" s="23">
        <v>6.16</v>
      </c>
      <c r="D83" s="26">
        <v>2.6073</v>
      </c>
      <c r="E83" s="23">
        <v>6.71</v>
      </c>
      <c r="F83" s="26">
        <v>2.4943</v>
      </c>
      <c r="G83" s="23">
        <v>8.5</v>
      </c>
      <c r="H83" s="23">
        <v>6.16</v>
      </c>
      <c r="I83" s="26">
        <v>2.4872999999999998</v>
      </c>
      <c r="J83" s="26">
        <v>2.351</v>
      </c>
    </row>
    <row r="84" spans="1:10" x14ac:dyDescent="0.2">
      <c r="A84" s="25" t="s">
        <v>10997</v>
      </c>
      <c r="B84" t="s">
        <v>8455</v>
      </c>
      <c r="C84" s="23">
        <v>5.57</v>
      </c>
      <c r="D84" s="26">
        <v>2.3788999999999998</v>
      </c>
      <c r="E84" s="23">
        <v>6.27</v>
      </c>
      <c r="F84" s="26">
        <v>2.6034000000000002</v>
      </c>
      <c r="G84" s="23">
        <v>6.38</v>
      </c>
      <c r="H84" s="23">
        <v>5.96</v>
      </c>
      <c r="I84" s="26">
        <v>2.5964</v>
      </c>
      <c r="J84" s="26">
        <v>2.4049999999999998</v>
      </c>
    </row>
    <row r="85" spans="1:10" x14ac:dyDescent="0.2">
      <c r="A85" s="25" t="s">
        <v>10997</v>
      </c>
      <c r="B85" t="s">
        <v>8456</v>
      </c>
      <c r="C85" s="23">
        <v>5.31</v>
      </c>
      <c r="D85" s="26">
        <v>2.2907999999999999</v>
      </c>
      <c r="E85" s="23">
        <v>5.86</v>
      </c>
      <c r="F85" s="26">
        <v>2.4178999999999999</v>
      </c>
      <c r="G85" s="23">
        <v>4.96</v>
      </c>
      <c r="H85" s="23">
        <v>5.53</v>
      </c>
      <c r="I85" s="26">
        <v>2.4108999999999998</v>
      </c>
      <c r="J85" s="26">
        <v>2.423</v>
      </c>
    </row>
    <row r="86" spans="1:10" x14ac:dyDescent="0.2">
      <c r="A86" s="25" t="s">
        <v>10997</v>
      </c>
      <c r="B86" t="s">
        <v>8457</v>
      </c>
      <c r="C86" s="23">
        <v>6.12</v>
      </c>
      <c r="D86" s="26">
        <v>2.2254999999999998</v>
      </c>
      <c r="E86" s="23">
        <v>5.71</v>
      </c>
      <c r="F86" s="26">
        <v>2.2915999999999999</v>
      </c>
      <c r="G86" s="23">
        <v>4.9400000000000004</v>
      </c>
      <c r="H86" s="23">
        <v>5.28</v>
      </c>
      <c r="I86" s="26">
        <v>2.2846000000000002</v>
      </c>
      <c r="J86" s="26">
        <v>2.3149999999999999</v>
      </c>
    </row>
    <row r="87" spans="1:10" x14ac:dyDescent="0.2">
      <c r="A87" s="25" t="s">
        <v>10997</v>
      </c>
      <c r="B87" t="s">
        <v>8458</v>
      </c>
      <c r="C87" s="23">
        <v>6.22</v>
      </c>
      <c r="D87" s="26">
        <v>2.2105999999999999</v>
      </c>
      <c r="E87" s="23">
        <v>5.89</v>
      </c>
      <c r="F87" s="26">
        <v>2.2446000000000002</v>
      </c>
      <c r="G87" s="23">
        <v>6.01</v>
      </c>
      <c r="H87" s="23">
        <v>5.0199999999999996</v>
      </c>
      <c r="I87" s="26">
        <v>2.2376</v>
      </c>
      <c r="J87" s="26">
        <v>2.1520000000000001</v>
      </c>
    </row>
    <row r="88" spans="1:10" x14ac:dyDescent="0.2">
      <c r="A88" s="25" t="s">
        <v>10997</v>
      </c>
      <c r="B88" t="s">
        <v>8459</v>
      </c>
      <c r="C88" s="23">
        <v>5.54</v>
      </c>
      <c r="D88" s="26">
        <v>2.4102999999999999</v>
      </c>
      <c r="E88" s="23">
        <v>6.05</v>
      </c>
      <c r="F88" s="26">
        <v>2.2098</v>
      </c>
      <c r="G88" s="23">
        <v>6.25</v>
      </c>
      <c r="H88" s="23">
        <v>5.21</v>
      </c>
      <c r="I88" s="26">
        <v>2.2027999999999999</v>
      </c>
      <c r="J88" s="26">
        <v>2.09</v>
      </c>
    </row>
    <row r="89" spans="1:10" x14ac:dyDescent="0.2">
      <c r="A89" s="25" t="s">
        <v>10997</v>
      </c>
      <c r="B89" t="s">
        <v>8460</v>
      </c>
      <c r="C89" s="23">
        <v>5.91</v>
      </c>
      <c r="D89" s="26">
        <v>2.2677999999999998</v>
      </c>
      <c r="E89" s="23">
        <v>6.17</v>
      </c>
      <c r="F89" s="26">
        <v>2.3847999999999998</v>
      </c>
      <c r="G89" s="23">
        <v>5.68</v>
      </c>
      <c r="H89" s="23">
        <v>5.36</v>
      </c>
      <c r="I89" s="26">
        <v>2.3778000000000001</v>
      </c>
      <c r="J89" s="26">
        <v>1.998</v>
      </c>
    </row>
    <row r="90" spans="1:10" x14ac:dyDescent="0.2">
      <c r="A90" s="25" t="s">
        <v>10997</v>
      </c>
      <c r="B90" t="s">
        <v>8461</v>
      </c>
      <c r="C90" s="23">
        <v>5.61</v>
      </c>
      <c r="D90" s="26">
        <v>3.0362</v>
      </c>
      <c r="E90" s="23">
        <v>6.31</v>
      </c>
      <c r="F90" s="26">
        <v>2.3132000000000001</v>
      </c>
      <c r="G90" s="23">
        <v>5.85</v>
      </c>
      <c r="H90" s="23">
        <v>5.43</v>
      </c>
      <c r="I90" s="26">
        <v>2.3062</v>
      </c>
      <c r="J90" s="26">
        <v>2.1429999999999998</v>
      </c>
    </row>
    <row r="91" spans="1:10" x14ac:dyDescent="0.2">
      <c r="A91" s="25" t="s">
        <v>10997</v>
      </c>
      <c r="B91" t="s">
        <v>8462</v>
      </c>
      <c r="C91" s="23">
        <v>6.05</v>
      </c>
      <c r="D91" s="26">
        <v>3.1048</v>
      </c>
      <c r="E91" s="23">
        <v>6.75</v>
      </c>
      <c r="F91" s="26">
        <v>2.9127000000000001</v>
      </c>
      <c r="G91" s="23">
        <v>4.43</v>
      </c>
      <c r="H91" s="23">
        <v>5.54</v>
      </c>
      <c r="I91" s="26">
        <v>2.9056999999999999</v>
      </c>
      <c r="J91" s="26">
        <v>2.31</v>
      </c>
    </row>
    <row r="92" spans="1:10" x14ac:dyDescent="0.2">
      <c r="A92" s="25" t="s">
        <v>10997</v>
      </c>
      <c r="B92" t="s">
        <v>8463</v>
      </c>
      <c r="C92" s="23">
        <v>6.65</v>
      </c>
      <c r="D92" s="26">
        <v>2.8755999999999999</v>
      </c>
      <c r="E92" s="23">
        <v>7.35</v>
      </c>
      <c r="F92" s="26">
        <v>3.19</v>
      </c>
      <c r="G92" s="23">
        <v>4.3099999999999996</v>
      </c>
      <c r="H92" s="23">
        <v>5.96</v>
      </c>
      <c r="I92" s="26">
        <v>3.1829999999999998</v>
      </c>
      <c r="J92" s="26">
        <v>2.4670000000000001</v>
      </c>
    </row>
    <row r="93" spans="1:10" x14ac:dyDescent="0.2">
      <c r="A93" s="25" t="s">
        <v>10997</v>
      </c>
      <c r="B93" t="s">
        <v>8464</v>
      </c>
      <c r="C93" s="23">
        <v>6.57</v>
      </c>
      <c r="D93" s="26">
        <v>2.7151999999999998</v>
      </c>
      <c r="E93" s="23">
        <v>6.46</v>
      </c>
      <c r="F93" s="26">
        <v>2.9157000000000002</v>
      </c>
      <c r="G93" s="23">
        <v>5.47</v>
      </c>
      <c r="H93" s="23">
        <v>6.48</v>
      </c>
      <c r="I93" s="26">
        <v>2.9087000000000001</v>
      </c>
      <c r="J93" s="26">
        <v>2.5190000000000001</v>
      </c>
    </row>
    <row r="94" spans="1:10" x14ac:dyDescent="0.2">
      <c r="A94" s="25" t="s">
        <v>10997</v>
      </c>
      <c r="B94" t="s">
        <v>8465</v>
      </c>
      <c r="C94" s="23">
        <v>9.08</v>
      </c>
      <c r="D94" s="26">
        <v>2.1652999999999998</v>
      </c>
      <c r="E94" s="23">
        <v>5.91</v>
      </c>
      <c r="F94" s="26">
        <v>2.7601</v>
      </c>
      <c r="G94" s="23">
        <v>6.41</v>
      </c>
      <c r="H94" s="23">
        <v>5.64</v>
      </c>
      <c r="I94" s="26">
        <v>2.7530999999999999</v>
      </c>
      <c r="J94" s="26">
        <v>2.5049999999999999</v>
      </c>
    </row>
    <row r="95" spans="1:10" x14ac:dyDescent="0.2">
      <c r="A95" s="25" t="s">
        <v>10997</v>
      </c>
      <c r="B95" t="s">
        <v>8466</v>
      </c>
      <c r="C95" s="23">
        <v>9.1300000000000008</v>
      </c>
      <c r="D95" s="26">
        <v>2.1332</v>
      </c>
      <c r="E95" s="23">
        <v>6.82</v>
      </c>
      <c r="F95" s="26">
        <v>2.2744</v>
      </c>
      <c r="G95" s="23">
        <v>8.64</v>
      </c>
      <c r="H95" s="23">
        <v>5.14</v>
      </c>
      <c r="I95" s="26">
        <v>2.2673999999999999</v>
      </c>
      <c r="J95" s="26">
        <v>2.5950000000000002</v>
      </c>
    </row>
    <row r="96" spans="1:10" x14ac:dyDescent="0.2">
      <c r="A96" s="25" t="s">
        <v>10997</v>
      </c>
      <c r="B96" t="s">
        <v>8467</v>
      </c>
      <c r="C96" s="23">
        <v>9.4700000000000006</v>
      </c>
      <c r="D96" s="26">
        <v>2.1114999999999999</v>
      </c>
      <c r="E96" s="23">
        <v>7.55</v>
      </c>
      <c r="F96" s="26">
        <v>2.1194999999999999</v>
      </c>
      <c r="G96" s="23">
        <v>9.26</v>
      </c>
      <c r="H96" s="23">
        <v>5.96</v>
      </c>
      <c r="I96" s="26">
        <v>2.1124999999999998</v>
      </c>
      <c r="J96" s="26">
        <v>2.7879999999999998</v>
      </c>
    </row>
    <row r="97" spans="1:10" x14ac:dyDescent="0.2">
      <c r="A97" s="25" t="s">
        <v>10997</v>
      </c>
      <c r="B97" t="s">
        <v>8468</v>
      </c>
      <c r="C97" s="23">
        <v>9.3699999999999992</v>
      </c>
      <c r="D97" s="26">
        <v>2.0280999999999998</v>
      </c>
      <c r="E97" s="23">
        <v>7.66</v>
      </c>
      <c r="F97" s="26">
        <v>2.1080999999999999</v>
      </c>
      <c r="G97" s="23">
        <v>9.7100000000000009</v>
      </c>
      <c r="H97" s="23">
        <v>6.78</v>
      </c>
      <c r="I97" s="26">
        <v>2.1011000000000002</v>
      </c>
      <c r="J97" s="26">
        <v>2.8730000000000002</v>
      </c>
    </row>
    <row r="98" spans="1:10" x14ac:dyDescent="0.2">
      <c r="A98" s="25" t="s">
        <v>10997</v>
      </c>
      <c r="B98" t="s">
        <v>8469</v>
      </c>
      <c r="C98" s="23">
        <v>9.52</v>
      </c>
      <c r="D98" s="26">
        <v>1.8972</v>
      </c>
      <c r="E98" s="23">
        <v>7.85</v>
      </c>
      <c r="F98" s="26">
        <v>2.0669</v>
      </c>
      <c r="G98" s="23">
        <v>9.31</v>
      </c>
      <c r="H98" s="23">
        <v>6.94</v>
      </c>
      <c r="I98" s="26">
        <v>2.0598999999999998</v>
      </c>
      <c r="J98" s="26">
        <v>2.8879999999999999</v>
      </c>
    </row>
    <row r="99" spans="1:10" x14ac:dyDescent="0.2">
      <c r="A99" s="25" t="s">
        <v>10997</v>
      </c>
      <c r="B99" t="s">
        <v>8470</v>
      </c>
      <c r="C99" s="23">
        <v>9.3699999999999992</v>
      </c>
      <c r="D99" s="26">
        <v>1.8442000000000001</v>
      </c>
      <c r="E99" s="23">
        <v>8.6300000000000008</v>
      </c>
      <c r="F99" s="26">
        <v>1.901</v>
      </c>
      <c r="G99" s="23">
        <v>9.51</v>
      </c>
      <c r="H99" s="23">
        <v>7.13</v>
      </c>
      <c r="I99" s="26">
        <v>1.8939999999999999</v>
      </c>
      <c r="J99" s="26">
        <v>2.782</v>
      </c>
    </row>
    <row r="100" spans="1:10" x14ac:dyDescent="0.2">
      <c r="A100" s="25" t="s">
        <v>10997</v>
      </c>
      <c r="B100" t="s">
        <v>8471</v>
      </c>
      <c r="C100" s="23">
        <v>9.59</v>
      </c>
      <c r="D100" s="26">
        <v>1.8008</v>
      </c>
      <c r="E100" s="23">
        <v>8.31</v>
      </c>
      <c r="F100" s="26">
        <v>1.8513999999999999</v>
      </c>
      <c r="G100" s="23">
        <v>9.43</v>
      </c>
      <c r="H100" s="23">
        <v>7.61</v>
      </c>
      <c r="I100" s="26">
        <v>1.8444</v>
      </c>
      <c r="J100" s="26">
        <v>2.8969999999999998</v>
      </c>
    </row>
    <row r="101" spans="1:10" x14ac:dyDescent="0.2">
      <c r="A101" s="25" t="s">
        <v>10997</v>
      </c>
      <c r="B101" t="s">
        <v>8472</v>
      </c>
      <c r="C101" s="23">
        <v>10.76</v>
      </c>
      <c r="D101" s="26">
        <v>1.6718999999999999</v>
      </c>
      <c r="E101" s="23">
        <v>8.34</v>
      </c>
      <c r="F101" s="26">
        <v>1.8366</v>
      </c>
      <c r="G101" s="23">
        <v>9.39</v>
      </c>
      <c r="H101" s="23">
        <v>7.69</v>
      </c>
      <c r="I101" s="26">
        <v>1.8295999999999999</v>
      </c>
      <c r="J101" s="26">
        <v>2.8580000000000001</v>
      </c>
    </row>
    <row r="102" spans="1:10" x14ac:dyDescent="0.2">
      <c r="A102" s="25" t="s">
        <v>10997</v>
      </c>
      <c r="B102" t="s">
        <v>8473</v>
      </c>
      <c r="C102" s="23">
        <v>11.35</v>
      </c>
      <c r="D102" s="26">
        <v>2.1787000000000001</v>
      </c>
      <c r="E102" s="23">
        <v>10.63</v>
      </c>
      <c r="F102" s="26">
        <v>1.6924999999999999</v>
      </c>
      <c r="G102" s="23">
        <v>10.65</v>
      </c>
      <c r="H102" s="23">
        <v>7.6</v>
      </c>
      <c r="I102" s="26">
        <v>1.6855</v>
      </c>
      <c r="J102" s="26">
        <v>2.9969999999999999</v>
      </c>
    </row>
    <row r="103" spans="1:10" x14ac:dyDescent="0.2">
      <c r="A103" s="25" t="s">
        <v>10997</v>
      </c>
      <c r="B103" t="s">
        <v>8474</v>
      </c>
      <c r="C103" s="23">
        <v>15.39</v>
      </c>
      <c r="D103" s="26">
        <v>2.1934999999999998</v>
      </c>
      <c r="E103" s="23">
        <v>12.14</v>
      </c>
      <c r="F103" s="26">
        <v>2.1061000000000001</v>
      </c>
      <c r="G103" s="23">
        <v>10.85</v>
      </c>
      <c r="H103" s="23">
        <v>9.69</v>
      </c>
      <c r="I103" s="26">
        <v>2.0991</v>
      </c>
      <c r="J103" s="26">
        <v>3.411</v>
      </c>
    </row>
    <row r="104" spans="1:10" x14ac:dyDescent="0.2">
      <c r="A104" s="25" t="s">
        <v>10997</v>
      </c>
      <c r="B104" t="s">
        <v>8475</v>
      </c>
      <c r="C104" s="23">
        <v>13.25</v>
      </c>
      <c r="D104" s="26">
        <v>3.2216</v>
      </c>
      <c r="E104" s="23">
        <v>12.62</v>
      </c>
      <c r="F104" s="26">
        <v>2.2081</v>
      </c>
      <c r="G104" s="23">
        <v>14.75</v>
      </c>
      <c r="H104" s="23">
        <v>10.89</v>
      </c>
      <c r="I104" s="26">
        <v>2.2010999999999998</v>
      </c>
      <c r="J104" s="26">
        <v>3.6469999999999998</v>
      </c>
    </row>
    <row r="105" spans="1:10" x14ac:dyDescent="0.2">
      <c r="A105" s="25" t="s">
        <v>10997</v>
      </c>
      <c r="B105" t="s">
        <v>8476</v>
      </c>
      <c r="C105" s="23">
        <v>13.67</v>
      </c>
      <c r="D105" s="26">
        <v>3.141</v>
      </c>
      <c r="E105" s="23">
        <v>12.36</v>
      </c>
      <c r="F105" s="26">
        <v>2.8576999999999999</v>
      </c>
      <c r="G105" s="23">
        <v>14.34</v>
      </c>
      <c r="H105" s="23">
        <v>11.78</v>
      </c>
      <c r="I105" s="26">
        <v>2.8506999999999998</v>
      </c>
      <c r="J105" s="26">
        <v>3.681</v>
      </c>
    </row>
    <row r="106" spans="1:10" x14ac:dyDescent="0.2">
      <c r="A106" s="25" t="s">
        <v>10997</v>
      </c>
      <c r="B106" t="s">
        <v>8477</v>
      </c>
      <c r="C106" s="23">
        <v>14.56</v>
      </c>
      <c r="D106" s="26">
        <v>2.7372999999999998</v>
      </c>
      <c r="E106" s="23">
        <v>15.26</v>
      </c>
      <c r="F106" s="26">
        <v>3.2536999999999998</v>
      </c>
      <c r="G106" s="23">
        <v>13.72</v>
      </c>
      <c r="H106" s="23">
        <v>11.62</v>
      </c>
      <c r="I106" s="26">
        <v>3.2467000000000001</v>
      </c>
      <c r="J106" s="26">
        <v>3.7919999999999998</v>
      </c>
    </row>
    <row r="107" spans="1:10" x14ac:dyDescent="0.2">
      <c r="A107" s="25" t="s">
        <v>10997</v>
      </c>
      <c r="B107" t="s">
        <v>8478</v>
      </c>
      <c r="C107" s="23">
        <v>15.22</v>
      </c>
      <c r="D107" s="26">
        <v>2.6234999999999999</v>
      </c>
      <c r="E107" s="23">
        <v>15.92</v>
      </c>
      <c r="F107" s="26">
        <v>2.8517999999999999</v>
      </c>
      <c r="G107" s="23">
        <v>12.74</v>
      </c>
      <c r="H107" s="23">
        <v>14.44</v>
      </c>
      <c r="I107" s="26">
        <v>2.8448000000000002</v>
      </c>
      <c r="J107" s="26">
        <v>3.8380000000000001</v>
      </c>
    </row>
    <row r="108" spans="1:10" x14ac:dyDescent="0.2">
      <c r="A108" s="25" t="s">
        <v>10997</v>
      </c>
      <c r="B108" t="s">
        <v>8479</v>
      </c>
      <c r="C108" s="23">
        <v>15.01</v>
      </c>
      <c r="D108" s="26">
        <v>2.4377</v>
      </c>
      <c r="E108" s="23">
        <v>15.71</v>
      </c>
      <c r="F108" s="26">
        <v>2.6419000000000001</v>
      </c>
      <c r="G108" s="23">
        <v>12.83</v>
      </c>
      <c r="H108" s="23">
        <v>15.09</v>
      </c>
      <c r="I108" s="26">
        <v>2.6349</v>
      </c>
      <c r="J108" s="26">
        <v>3.8839999999999999</v>
      </c>
    </row>
    <row r="109" spans="1:10" x14ac:dyDescent="0.2">
      <c r="A109" s="25" t="s">
        <v>10997</v>
      </c>
      <c r="B109" t="s">
        <v>8480</v>
      </c>
      <c r="C109" s="23">
        <v>15.58</v>
      </c>
      <c r="D109" s="26">
        <v>2.2355999999999998</v>
      </c>
      <c r="E109" s="23">
        <v>15.93</v>
      </c>
      <c r="F109" s="26">
        <v>2.4483000000000001</v>
      </c>
      <c r="G109" s="23">
        <v>13.28</v>
      </c>
      <c r="H109" s="23">
        <v>15.11</v>
      </c>
      <c r="I109" s="26">
        <v>2.4413</v>
      </c>
      <c r="J109" s="26">
        <v>3.9060000000000001</v>
      </c>
    </row>
    <row r="110" spans="1:10" x14ac:dyDescent="0.2">
      <c r="A110" s="25" t="s">
        <v>10997</v>
      </c>
      <c r="B110" t="s">
        <v>8481</v>
      </c>
      <c r="C110" s="23">
        <v>17.45</v>
      </c>
      <c r="D110" s="26">
        <v>2.1789999999999998</v>
      </c>
      <c r="E110" s="23">
        <v>17.059999999999999</v>
      </c>
      <c r="F110" s="26">
        <v>2.2791000000000001</v>
      </c>
      <c r="G110" s="23">
        <v>15.15</v>
      </c>
      <c r="H110" s="23">
        <v>15.23</v>
      </c>
      <c r="I110" s="26">
        <v>2.2721</v>
      </c>
      <c r="J110" s="26">
        <v>3.9430000000000001</v>
      </c>
    </row>
    <row r="111" spans="1:10" x14ac:dyDescent="0.2">
      <c r="A111" s="25" t="s">
        <v>10997</v>
      </c>
      <c r="B111" t="s">
        <v>8482</v>
      </c>
      <c r="C111" s="23">
        <v>17.22</v>
      </c>
      <c r="D111" s="26">
        <v>2.0093999999999999</v>
      </c>
      <c r="E111" s="23">
        <v>17.920000000000002</v>
      </c>
      <c r="F111" s="26">
        <v>2.1276999999999999</v>
      </c>
      <c r="G111" s="23">
        <v>17.5</v>
      </c>
      <c r="H111" s="23">
        <v>16.5</v>
      </c>
      <c r="I111" s="26">
        <v>2.1206999999999998</v>
      </c>
      <c r="J111" s="26">
        <v>3.964</v>
      </c>
    </row>
    <row r="112" spans="1:10" x14ac:dyDescent="0.2">
      <c r="A112" s="25" t="s">
        <v>10997</v>
      </c>
      <c r="B112" t="s">
        <v>8483</v>
      </c>
      <c r="C112" s="23">
        <v>17.14</v>
      </c>
      <c r="D112" s="26">
        <v>2.0297999999999998</v>
      </c>
      <c r="E112" s="23">
        <v>17.670000000000002</v>
      </c>
      <c r="F112" s="26">
        <v>2.0472000000000001</v>
      </c>
      <c r="G112" s="23">
        <v>16.78</v>
      </c>
      <c r="H112" s="23">
        <v>17.12</v>
      </c>
      <c r="I112" s="26">
        <v>2.0402</v>
      </c>
      <c r="J112" s="26">
        <v>4.0010000000000003</v>
      </c>
    </row>
    <row r="113" spans="1:10" x14ac:dyDescent="0.2">
      <c r="A113" s="25" t="s">
        <v>10997</v>
      </c>
      <c r="B113" t="s">
        <v>8484</v>
      </c>
      <c r="C113" s="23">
        <v>16.57</v>
      </c>
      <c r="D113" s="26">
        <v>1.7224999999999999</v>
      </c>
      <c r="E113" s="23">
        <v>17.27</v>
      </c>
      <c r="F113" s="26">
        <v>2.0179</v>
      </c>
      <c r="G113" s="23">
        <v>16.899999999999999</v>
      </c>
      <c r="H113" s="23">
        <v>17.02</v>
      </c>
      <c r="I113" s="26">
        <v>2.0108999999999999</v>
      </c>
      <c r="J113" s="26">
        <v>3.984</v>
      </c>
    </row>
    <row r="114" spans="1:10" x14ac:dyDescent="0.2">
      <c r="A114" s="25" t="s">
        <v>10997</v>
      </c>
      <c r="B114" t="s">
        <v>8485</v>
      </c>
      <c r="C114" s="23">
        <v>15.81</v>
      </c>
      <c r="D114" s="26">
        <v>1.7790999999999999</v>
      </c>
      <c r="E114" s="23">
        <v>16.510000000000002</v>
      </c>
      <c r="F114" s="26">
        <v>1.7944</v>
      </c>
      <c r="G114" s="23">
        <v>15.43</v>
      </c>
      <c r="H114" s="23">
        <v>16.62</v>
      </c>
      <c r="I114" s="26">
        <v>1.7874000000000001</v>
      </c>
      <c r="J114" s="26">
        <v>3.8929999999999998</v>
      </c>
    </row>
    <row r="115" spans="1:10" x14ac:dyDescent="0.2">
      <c r="A115" s="25" t="s">
        <v>10997</v>
      </c>
      <c r="B115" t="s">
        <v>8486</v>
      </c>
      <c r="C115" s="23">
        <v>15.31</v>
      </c>
      <c r="D115" s="26">
        <v>1.5986</v>
      </c>
      <c r="E115" s="23">
        <v>16.010000000000002</v>
      </c>
      <c r="F115" s="26">
        <v>1.7742</v>
      </c>
      <c r="G115" s="23">
        <v>13.23</v>
      </c>
      <c r="H115" s="23">
        <v>15.91</v>
      </c>
      <c r="I115" s="26">
        <v>1.7672000000000001</v>
      </c>
      <c r="J115" s="26">
        <v>3.8820000000000001</v>
      </c>
    </row>
    <row r="116" spans="1:10" x14ac:dyDescent="0.2">
      <c r="A116" s="25" t="s">
        <v>10997</v>
      </c>
      <c r="B116" t="s">
        <v>8487</v>
      </c>
      <c r="C116" s="23">
        <v>14.86</v>
      </c>
      <c r="D116" s="26">
        <v>1.6755</v>
      </c>
      <c r="E116" s="23">
        <v>15.56</v>
      </c>
      <c r="F116" s="26">
        <v>1.6406000000000001</v>
      </c>
      <c r="G116" s="23">
        <v>13.59</v>
      </c>
      <c r="H116" s="23">
        <v>15.34</v>
      </c>
      <c r="I116" s="26">
        <v>1.6335999999999999</v>
      </c>
      <c r="J116" s="26">
        <v>3.839</v>
      </c>
    </row>
    <row r="117" spans="1:10" x14ac:dyDescent="0.2">
      <c r="A117" s="25" t="s">
        <v>10997</v>
      </c>
      <c r="B117" t="s">
        <v>8488</v>
      </c>
      <c r="C117" s="23">
        <v>14.55</v>
      </c>
      <c r="D117" s="26">
        <v>1.4726999999999999</v>
      </c>
      <c r="E117" s="23">
        <v>15.25</v>
      </c>
      <c r="F117" s="26">
        <v>1.6708000000000001</v>
      </c>
      <c r="G117" s="23">
        <v>12.85</v>
      </c>
      <c r="H117" s="23">
        <v>14.87</v>
      </c>
      <c r="I117" s="26">
        <v>1.6637999999999999</v>
      </c>
      <c r="J117" s="26">
        <v>3.8849999999999998</v>
      </c>
    </row>
    <row r="118" spans="1:10" x14ac:dyDescent="0.2">
      <c r="A118" s="25" t="s">
        <v>10997</v>
      </c>
      <c r="B118" t="s">
        <v>8488</v>
      </c>
      <c r="C118" s="23">
        <v>14.55</v>
      </c>
      <c r="D118" s="26">
        <v>1.4726999999999999</v>
      </c>
      <c r="E118" s="23">
        <v>14.96</v>
      </c>
      <c r="F118" s="26">
        <v>1.5266</v>
      </c>
      <c r="G118" s="23">
        <v>13.29</v>
      </c>
      <c r="H118" s="23">
        <v>14.62</v>
      </c>
      <c r="I118" s="26">
        <v>1.5196000000000001</v>
      </c>
      <c r="J118" s="26">
        <v>3.8849999999999998</v>
      </c>
    </row>
    <row r="119" spans="1:10" x14ac:dyDescent="0.2">
      <c r="A119" s="25" t="s">
        <v>10997</v>
      </c>
      <c r="B119" t="s">
        <v>8489</v>
      </c>
      <c r="C119" s="23">
        <v>13.77</v>
      </c>
      <c r="D119" s="26">
        <v>1.5969</v>
      </c>
      <c r="E119" s="23">
        <v>14.47</v>
      </c>
      <c r="F119" s="26">
        <v>1.5174000000000001</v>
      </c>
      <c r="G119" s="23">
        <v>13.08</v>
      </c>
      <c r="H119" s="23">
        <v>14.28</v>
      </c>
      <c r="I119" s="26">
        <v>1.5104</v>
      </c>
      <c r="J119" s="26">
        <v>3.9049999999999998</v>
      </c>
    </row>
    <row r="120" spans="1:10" x14ac:dyDescent="0.2">
      <c r="A120" s="25" t="s">
        <v>10997</v>
      </c>
      <c r="B120" t="s">
        <v>8490</v>
      </c>
      <c r="C120" s="23">
        <v>13.5</v>
      </c>
      <c r="D120" s="26">
        <v>1.6802999999999999</v>
      </c>
      <c r="E120" s="23">
        <v>14.2</v>
      </c>
      <c r="F120" s="26">
        <v>1.5763</v>
      </c>
      <c r="G120" s="23">
        <v>12.32</v>
      </c>
      <c r="H120" s="23">
        <v>13.89</v>
      </c>
      <c r="I120" s="26">
        <v>1.5692999999999999</v>
      </c>
      <c r="J120" s="26">
        <v>3.8660000000000001</v>
      </c>
    </row>
    <row r="121" spans="1:10" x14ac:dyDescent="0.2">
      <c r="A121" s="25" t="s">
        <v>10997</v>
      </c>
      <c r="B121" t="s">
        <v>8491</v>
      </c>
      <c r="C121" s="23">
        <v>13.09</v>
      </c>
      <c r="D121" s="26">
        <v>1.8</v>
      </c>
      <c r="E121" s="23">
        <v>13.79</v>
      </c>
      <c r="F121" s="26">
        <v>1.6669</v>
      </c>
      <c r="G121" s="23">
        <v>12.65</v>
      </c>
      <c r="H121" s="23">
        <v>13.54</v>
      </c>
      <c r="I121" s="26">
        <v>1.6598999999999999</v>
      </c>
      <c r="J121" s="26">
        <v>3.8490000000000002</v>
      </c>
    </row>
    <row r="122" spans="1:10" x14ac:dyDescent="0.2">
      <c r="A122" s="25" t="s">
        <v>10997</v>
      </c>
      <c r="B122" t="s">
        <v>8492</v>
      </c>
      <c r="C122" s="23">
        <v>11.89</v>
      </c>
      <c r="D122" s="26">
        <v>1.7955000000000001</v>
      </c>
      <c r="E122" s="23">
        <v>12.59</v>
      </c>
      <c r="F122" s="26">
        <v>1.7954000000000001</v>
      </c>
      <c r="G122" s="23">
        <v>12.71</v>
      </c>
      <c r="H122" s="23">
        <v>13.09</v>
      </c>
      <c r="I122" s="26">
        <v>1.7884</v>
      </c>
      <c r="J122" s="26">
        <v>3.87</v>
      </c>
    </row>
    <row r="123" spans="1:10" x14ac:dyDescent="0.2">
      <c r="A123" s="25" t="s">
        <v>10997</v>
      </c>
      <c r="B123" t="s">
        <v>8493</v>
      </c>
      <c r="C123" s="23">
        <v>12.07</v>
      </c>
      <c r="D123" s="26">
        <v>1.7189000000000001</v>
      </c>
      <c r="E123" s="23">
        <v>12.77</v>
      </c>
      <c r="F123" s="26">
        <v>1.8297000000000001</v>
      </c>
      <c r="G123" s="23">
        <v>11.62</v>
      </c>
      <c r="H123" s="23">
        <v>12.15</v>
      </c>
      <c r="I123" s="26">
        <v>1.8227</v>
      </c>
      <c r="J123" s="26">
        <v>3.93</v>
      </c>
    </row>
    <row r="124" spans="1:10" x14ac:dyDescent="0.2">
      <c r="A124" s="25" t="s">
        <v>10997</v>
      </c>
      <c r="B124" t="s">
        <v>8494</v>
      </c>
      <c r="C124" s="23">
        <v>12.44</v>
      </c>
      <c r="D124" s="26">
        <v>1.6564000000000001</v>
      </c>
      <c r="E124" s="23">
        <v>13.14</v>
      </c>
      <c r="F124" s="26">
        <v>1.7545999999999999</v>
      </c>
      <c r="G124" s="23">
        <v>11.21</v>
      </c>
      <c r="H124" s="23">
        <v>12.06</v>
      </c>
      <c r="I124" s="26">
        <v>1.7476</v>
      </c>
      <c r="J124" s="26">
        <v>4.0679999999999996</v>
      </c>
    </row>
    <row r="125" spans="1:10" x14ac:dyDescent="0.2">
      <c r="A125" s="25" t="s">
        <v>10997</v>
      </c>
      <c r="B125" t="s">
        <v>8495</v>
      </c>
      <c r="C125" s="23">
        <v>12.91</v>
      </c>
      <c r="D125" s="26">
        <v>1.6427</v>
      </c>
      <c r="E125" s="23">
        <v>13.11</v>
      </c>
      <c r="F125" s="26">
        <v>1.6689000000000001</v>
      </c>
      <c r="G125" s="23">
        <v>11.85</v>
      </c>
      <c r="H125" s="23">
        <v>12.37</v>
      </c>
      <c r="I125" s="26">
        <v>1.6618999999999999</v>
      </c>
      <c r="J125" s="26">
        <v>4.1109999999999998</v>
      </c>
    </row>
    <row r="126" spans="1:10" x14ac:dyDescent="0.2">
      <c r="A126" s="25" t="s">
        <v>10997</v>
      </c>
      <c r="B126" t="s">
        <v>8496</v>
      </c>
      <c r="C126" s="23">
        <v>13.33</v>
      </c>
      <c r="D126" s="26">
        <v>1.7452000000000001</v>
      </c>
      <c r="E126" s="23">
        <v>12.96</v>
      </c>
      <c r="F126" s="26">
        <v>1.6237999999999999</v>
      </c>
      <c r="G126" s="23">
        <v>12.93</v>
      </c>
      <c r="H126" s="23">
        <v>12.41</v>
      </c>
      <c r="I126" s="26">
        <v>1.6168</v>
      </c>
      <c r="J126" s="26">
        <v>3.9089999999999998</v>
      </c>
    </row>
    <row r="127" spans="1:10" x14ac:dyDescent="0.2">
      <c r="A127" s="25" t="s">
        <v>10997</v>
      </c>
      <c r="B127" t="s">
        <v>8497</v>
      </c>
      <c r="C127" s="23">
        <v>14.63</v>
      </c>
      <c r="D127" s="26">
        <v>2.0762999999999998</v>
      </c>
      <c r="E127" s="23">
        <v>12.67</v>
      </c>
      <c r="F127" s="26">
        <v>1.7345999999999999</v>
      </c>
      <c r="G127" s="23">
        <v>13.07</v>
      </c>
      <c r="H127" s="23">
        <v>12.21</v>
      </c>
      <c r="I127" s="26">
        <v>1.7276</v>
      </c>
      <c r="J127" s="26">
        <v>3.9609999999999999</v>
      </c>
    </row>
    <row r="128" spans="1:10" x14ac:dyDescent="0.2">
      <c r="A128" s="25" t="s">
        <v>10997</v>
      </c>
      <c r="B128" t="s">
        <v>8498</v>
      </c>
      <c r="C128" s="23">
        <v>13.77</v>
      </c>
      <c r="D128" s="26">
        <v>2.1171000000000002</v>
      </c>
      <c r="E128" s="23">
        <v>12.13</v>
      </c>
      <c r="F128" s="26">
        <v>2.0287999999999999</v>
      </c>
      <c r="G128" s="23">
        <v>14.25</v>
      </c>
      <c r="H128" s="23">
        <v>12</v>
      </c>
      <c r="I128" s="26">
        <v>2.0217999999999998</v>
      </c>
      <c r="J128" s="26">
        <v>4</v>
      </c>
    </row>
    <row r="129" spans="1:10" x14ac:dyDescent="0.2">
      <c r="A129" s="25" t="s">
        <v>10997</v>
      </c>
      <c r="B129" t="s">
        <v>8499</v>
      </c>
      <c r="C129" s="23">
        <v>12.31</v>
      </c>
      <c r="D129" s="26">
        <v>2.0007999999999999</v>
      </c>
      <c r="E129" s="23">
        <v>11.42</v>
      </c>
      <c r="F129" s="26">
        <v>2.1206</v>
      </c>
      <c r="G129" s="23">
        <v>14.12</v>
      </c>
      <c r="H129" s="23">
        <v>11.55</v>
      </c>
      <c r="I129" s="26">
        <v>2.1135999999999999</v>
      </c>
      <c r="J129" s="26">
        <v>4.0940000000000003</v>
      </c>
    </row>
    <row r="130" spans="1:10" x14ac:dyDescent="0.2">
      <c r="A130" s="25" t="s">
        <v>10997</v>
      </c>
      <c r="B130" t="s">
        <v>8500</v>
      </c>
      <c r="C130" s="23">
        <v>11.57</v>
      </c>
      <c r="D130" s="26">
        <v>1.8361000000000001</v>
      </c>
      <c r="E130" s="23">
        <v>10.36</v>
      </c>
      <c r="F130" s="26">
        <v>2.0116999999999998</v>
      </c>
      <c r="G130" s="23">
        <v>12.42</v>
      </c>
      <c r="H130" s="23">
        <v>10.77</v>
      </c>
      <c r="I130" s="26">
        <v>2.0047000000000001</v>
      </c>
      <c r="J130" s="26">
        <v>4.12</v>
      </c>
    </row>
    <row r="131" spans="1:10" x14ac:dyDescent="0.2">
      <c r="A131" s="25" t="s">
        <v>10997</v>
      </c>
      <c r="B131" t="s">
        <v>8501</v>
      </c>
      <c r="C131" s="23">
        <v>11.21</v>
      </c>
      <c r="D131" s="26">
        <v>1.6386000000000001</v>
      </c>
      <c r="E131" s="23">
        <v>9.5299999999999994</v>
      </c>
      <c r="F131" s="26">
        <v>1.8409</v>
      </c>
      <c r="G131" s="23">
        <v>11.72</v>
      </c>
      <c r="H131" s="23">
        <v>9.68</v>
      </c>
      <c r="I131" s="26">
        <v>1.8339000000000001</v>
      </c>
      <c r="J131" s="26">
        <v>3.9830000000000001</v>
      </c>
    </row>
    <row r="132" spans="1:10" x14ac:dyDescent="0.2">
      <c r="A132" s="25" t="s">
        <v>10997</v>
      </c>
      <c r="B132" t="s">
        <v>8502</v>
      </c>
      <c r="C132" s="23">
        <v>10.78</v>
      </c>
      <c r="D132" s="26">
        <v>1.4594</v>
      </c>
      <c r="E132" s="23">
        <v>9.01</v>
      </c>
      <c r="F132" s="26">
        <v>1.6626000000000001</v>
      </c>
      <c r="G132" s="23">
        <v>11.28</v>
      </c>
      <c r="H132" s="23">
        <v>8.9700000000000006</v>
      </c>
      <c r="I132" s="26">
        <v>1.6556</v>
      </c>
      <c r="J132" s="26">
        <v>3.7210000000000001</v>
      </c>
    </row>
    <row r="133" spans="1:10" x14ac:dyDescent="0.2">
      <c r="A133" s="261" t="s">
        <v>10997</v>
      </c>
      <c r="B133" t="s">
        <v>8503</v>
      </c>
      <c r="C133" s="262">
        <v>10.61</v>
      </c>
      <c r="D133" s="263">
        <v>1.4278999999999999</v>
      </c>
      <c r="E133" s="262">
        <v>9.42</v>
      </c>
      <c r="F133" s="263">
        <v>1.4936</v>
      </c>
      <c r="G133" s="262">
        <v>10.81</v>
      </c>
      <c r="H133" s="262">
        <v>8.33</v>
      </c>
      <c r="I133" s="263">
        <v>1.4865999999999999</v>
      </c>
      <c r="J133" s="263">
        <v>3.7589999999999999</v>
      </c>
    </row>
    <row r="134" spans="1:10" x14ac:dyDescent="0.2">
      <c r="A134" s="261" t="s">
        <v>10997</v>
      </c>
      <c r="B134" t="s">
        <v>8504</v>
      </c>
      <c r="C134" s="262">
        <v>10.76</v>
      </c>
      <c r="D134" s="263">
        <v>1.5632999999999999</v>
      </c>
      <c r="E134" s="262">
        <v>10.47</v>
      </c>
      <c r="F134" s="263">
        <v>1.4532</v>
      </c>
      <c r="G134" s="262">
        <v>10.54</v>
      </c>
      <c r="H134" s="262">
        <v>8.8000000000000007</v>
      </c>
      <c r="I134" s="263">
        <v>1.4461999999999999</v>
      </c>
      <c r="J134" s="263">
        <v>3.9790000000000001</v>
      </c>
    </row>
  </sheetData>
  <pageMargins left="0.7" right="0.7" top="0.75" bottom="0.75" header="0.3" footer="0.3"/>
  <pageSetup orientation="portrait" horizontalDpi="1200" verticalDpi="120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8FF7-5E80-4FFC-80AC-5222A68D30C5}">
  <sheetPr codeName="Sheet5">
    <tabColor rgb="FFFFFF00"/>
  </sheetPr>
  <dimension ref="A1:U180"/>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5"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5" customWidth="1"/>
    <col min="13" max="13" width="14.83203125" style="22" customWidth="1"/>
    <col min="14" max="14" width="16.33203125" style="20"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28" width="8.83203125" style="2"/>
    <col min="29" max="29" width="8.83203125" style="2" customWidth="1"/>
    <col min="30" max="16384" width="8.83203125" style="2"/>
  </cols>
  <sheetData>
    <row r="1" spans="1:21" x14ac:dyDescent="0.25">
      <c r="A1" s="14" t="s">
        <v>23</v>
      </c>
      <c r="B1" s="4" t="s">
        <v>100</v>
      </c>
      <c r="C1" s="4" t="s">
        <v>22</v>
      </c>
      <c r="D1" s="4" t="s">
        <v>21</v>
      </c>
      <c r="E1" s="4" t="s">
        <v>20</v>
      </c>
      <c r="F1" s="4" t="s">
        <v>19</v>
      </c>
      <c r="G1" s="4" t="s">
        <v>18</v>
      </c>
      <c r="H1" s="4" t="s">
        <v>17</v>
      </c>
      <c r="I1" s="4" t="s">
        <v>16</v>
      </c>
      <c r="J1" s="4" t="s">
        <v>15</v>
      </c>
      <c r="K1" s="4" t="s">
        <v>14</v>
      </c>
      <c r="L1" s="16" t="s">
        <v>13</v>
      </c>
      <c r="M1" s="21" t="s">
        <v>12</v>
      </c>
      <c r="N1" s="19" t="s">
        <v>11</v>
      </c>
      <c r="O1" s="4" t="s">
        <v>10</v>
      </c>
      <c r="P1" s="4" t="s">
        <v>9</v>
      </c>
      <c r="Q1" s="4" t="s">
        <v>8</v>
      </c>
      <c r="R1" s="4" t="s">
        <v>175</v>
      </c>
      <c r="S1" s="4" t="s">
        <v>8505</v>
      </c>
    </row>
    <row r="2" spans="1:21" x14ac:dyDescent="0.25">
      <c r="A2" s="15" t="s">
        <v>8625</v>
      </c>
      <c r="B2" s="2" t="s">
        <v>8626</v>
      </c>
      <c r="C2" s="3" t="s">
        <v>223</v>
      </c>
      <c r="D2" s="3" t="s">
        <v>223</v>
      </c>
      <c r="E2" s="2" t="s">
        <v>8627</v>
      </c>
      <c r="F2" s="2" t="s">
        <v>8625</v>
      </c>
      <c r="G2" s="2" t="s">
        <v>8628</v>
      </c>
      <c r="H2" s="2" t="s">
        <v>8629</v>
      </c>
      <c r="I2" s="2" t="s">
        <v>8630</v>
      </c>
      <c r="J2" s="2" t="s">
        <v>8631</v>
      </c>
      <c r="K2" s="2" t="s">
        <v>298</v>
      </c>
      <c r="L2" s="15" t="s">
        <v>8625</v>
      </c>
      <c r="M2" s="22" t="s">
        <v>8632</v>
      </c>
      <c r="N2" s="20" t="s">
        <v>8633</v>
      </c>
      <c r="O2" s="2" t="s">
        <v>8634</v>
      </c>
      <c r="P2" s="2" t="s">
        <v>8635</v>
      </c>
      <c r="R2" s="2" t="s">
        <v>8636</v>
      </c>
      <c r="S2" s="2" t="s">
        <v>8637</v>
      </c>
      <c r="U2" s="90"/>
    </row>
    <row r="3" spans="1:21" x14ac:dyDescent="0.25">
      <c r="A3" s="15" t="s">
        <v>8638</v>
      </c>
      <c r="B3" s="2" t="s">
        <v>8639</v>
      </c>
      <c r="C3" s="3" t="s">
        <v>223</v>
      </c>
      <c r="D3" s="3" t="s">
        <v>223</v>
      </c>
      <c r="E3" s="2" t="s">
        <v>8640</v>
      </c>
      <c r="F3" s="2" t="s">
        <v>8641</v>
      </c>
      <c r="G3" s="2" t="s">
        <v>8642</v>
      </c>
      <c r="H3" s="2" t="s">
        <v>8629</v>
      </c>
      <c r="I3" s="2" t="s">
        <v>8643</v>
      </c>
      <c r="J3" s="2" t="s">
        <v>8644</v>
      </c>
      <c r="K3" s="2" t="s">
        <v>298</v>
      </c>
      <c r="L3" s="15" t="s">
        <v>8645</v>
      </c>
      <c r="M3" s="22" t="s">
        <v>8632</v>
      </c>
      <c r="N3" s="20" t="s">
        <v>8633</v>
      </c>
      <c r="O3" s="2" t="s">
        <v>8634</v>
      </c>
      <c r="R3" s="2" t="s">
        <v>8636</v>
      </c>
      <c r="S3" s="2" t="s">
        <v>8637</v>
      </c>
    </row>
    <row r="4" spans="1:21" x14ac:dyDescent="0.25">
      <c r="A4" s="15" t="s">
        <v>8646</v>
      </c>
      <c r="B4" s="2" t="s">
        <v>8647</v>
      </c>
      <c r="C4" s="3" t="s">
        <v>223</v>
      </c>
      <c r="D4" s="3" t="s">
        <v>223</v>
      </c>
      <c r="E4" s="2" t="s">
        <v>8640</v>
      </c>
      <c r="F4" s="2" t="s">
        <v>8648</v>
      </c>
      <c r="G4" s="2" t="s">
        <v>8642</v>
      </c>
      <c r="H4" s="2" t="s">
        <v>8629</v>
      </c>
      <c r="I4" s="2" t="s">
        <v>8649</v>
      </c>
      <c r="J4" s="2" t="s">
        <v>8650</v>
      </c>
      <c r="K4" s="2" t="s">
        <v>256</v>
      </c>
      <c r="L4" s="15" t="s">
        <v>8645</v>
      </c>
      <c r="M4" s="22" t="s">
        <v>8651</v>
      </c>
      <c r="N4" s="20" t="s">
        <v>8652</v>
      </c>
      <c r="O4" s="2" t="s">
        <v>8634</v>
      </c>
      <c r="R4" s="2" t="s">
        <v>8636</v>
      </c>
      <c r="S4" s="2" t="s">
        <v>8637</v>
      </c>
    </row>
    <row r="5" spans="1:21" x14ac:dyDescent="0.25">
      <c r="A5" s="15" t="s">
        <v>8653</v>
      </c>
      <c r="B5" s="2" t="s">
        <v>8654</v>
      </c>
      <c r="C5" s="3" t="s">
        <v>223</v>
      </c>
      <c r="D5" s="3" t="s">
        <v>223</v>
      </c>
      <c r="E5" s="2" t="s">
        <v>8640</v>
      </c>
      <c r="F5" s="2" t="s">
        <v>8655</v>
      </c>
      <c r="G5" s="2" t="s">
        <v>8642</v>
      </c>
      <c r="H5" s="2" t="s">
        <v>8629</v>
      </c>
      <c r="I5" s="2" t="s">
        <v>8656</v>
      </c>
      <c r="J5" s="2" t="s">
        <v>8657</v>
      </c>
      <c r="K5" s="2" t="s">
        <v>298</v>
      </c>
      <c r="L5" s="15" t="s">
        <v>8645</v>
      </c>
      <c r="M5" s="22" t="s">
        <v>8632</v>
      </c>
      <c r="N5" s="20" t="s">
        <v>8658</v>
      </c>
      <c r="O5" s="2" t="s">
        <v>8634</v>
      </c>
      <c r="R5" s="2" t="s">
        <v>8636</v>
      </c>
      <c r="S5" s="2" t="s">
        <v>8637</v>
      </c>
    </row>
    <row r="6" spans="1:21" x14ac:dyDescent="0.25">
      <c r="A6" s="15" t="s">
        <v>8659</v>
      </c>
      <c r="B6" s="2" t="s">
        <v>8660</v>
      </c>
      <c r="C6" s="3" t="s">
        <v>223</v>
      </c>
      <c r="D6" s="3" t="s">
        <v>223</v>
      </c>
      <c r="E6" s="2" t="s">
        <v>8661</v>
      </c>
      <c r="F6" s="2" t="s">
        <v>8662</v>
      </c>
      <c r="G6" s="2" t="s">
        <v>8642</v>
      </c>
      <c r="H6" s="2" t="s">
        <v>8629</v>
      </c>
      <c r="I6" s="2" t="s">
        <v>8663</v>
      </c>
      <c r="J6" s="2" t="s">
        <v>8664</v>
      </c>
      <c r="K6" s="2" t="s">
        <v>255</v>
      </c>
      <c r="L6" s="15" t="s">
        <v>8645</v>
      </c>
      <c r="M6" s="22" t="s">
        <v>8665</v>
      </c>
      <c r="N6" s="20" t="s">
        <v>8666</v>
      </c>
      <c r="O6" s="2" t="s">
        <v>8634</v>
      </c>
      <c r="R6" s="2" t="s">
        <v>8636</v>
      </c>
      <c r="S6" s="2" t="s">
        <v>8637</v>
      </c>
    </row>
    <row r="7" spans="1:21" x14ac:dyDescent="0.25">
      <c r="A7" s="15" t="s">
        <v>8636</v>
      </c>
      <c r="B7" s="2" t="s">
        <v>11000</v>
      </c>
      <c r="C7" s="3" t="s">
        <v>223</v>
      </c>
      <c r="D7" s="3" t="s">
        <v>223</v>
      </c>
      <c r="E7" s="2" t="s">
        <v>8736</v>
      </c>
      <c r="F7" s="2" t="s">
        <v>8641</v>
      </c>
      <c r="G7" s="2" t="s">
        <v>11001</v>
      </c>
      <c r="H7" s="2" t="s">
        <v>8629</v>
      </c>
      <c r="I7" s="2" t="s">
        <v>11002</v>
      </c>
      <c r="J7" s="2" t="s">
        <v>11003</v>
      </c>
      <c r="K7" s="2" t="s">
        <v>298</v>
      </c>
      <c r="L7" s="15" t="s">
        <v>8636</v>
      </c>
      <c r="M7" s="22" t="s">
        <v>8632</v>
      </c>
      <c r="N7" s="20" t="s">
        <v>8633</v>
      </c>
      <c r="O7" s="2" t="s">
        <v>8634</v>
      </c>
      <c r="P7" s="2" t="s">
        <v>11004</v>
      </c>
      <c r="R7" s="2" t="s">
        <v>8636</v>
      </c>
      <c r="S7" s="2" t="s">
        <v>8637</v>
      </c>
    </row>
    <row r="8" spans="1:21" x14ac:dyDescent="0.25">
      <c r="A8" s="15" t="s">
        <v>8667</v>
      </c>
      <c r="B8" s="2" t="s">
        <v>8668</v>
      </c>
      <c r="C8" s="3" t="s">
        <v>221</v>
      </c>
      <c r="D8" s="3" t="s">
        <v>221</v>
      </c>
      <c r="E8" s="2" t="s">
        <v>8661</v>
      </c>
      <c r="F8" s="2" t="s">
        <v>8669</v>
      </c>
      <c r="G8" s="2" t="s">
        <v>8670</v>
      </c>
      <c r="H8" s="2" t="s">
        <v>8629</v>
      </c>
      <c r="I8" s="2" t="s">
        <v>8671</v>
      </c>
      <c r="J8" s="2" t="s">
        <v>8672</v>
      </c>
      <c r="K8" s="2" t="s">
        <v>222</v>
      </c>
      <c r="L8" s="15" t="s">
        <v>8667</v>
      </c>
      <c r="M8" s="22" t="s">
        <v>8673</v>
      </c>
      <c r="N8" s="20" t="s">
        <v>8674</v>
      </c>
      <c r="O8" s="2" t="s">
        <v>8634</v>
      </c>
      <c r="P8" s="2" t="s">
        <v>8675</v>
      </c>
      <c r="R8" s="2" t="s">
        <v>8676</v>
      </c>
      <c r="S8" s="2" t="s">
        <v>8677</v>
      </c>
    </row>
    <row r="9" spans="1:21" x14ac:dyDescent="0.25">
      <c r="A9" s="15" t="s">
        <v>8678</v>
      </c>
      <c r="B9" s="2" t="s">
        <v>8679</v>
      </c>
      <c r="C9" s="3" t="s">
        <v>223</v>
      </c>
      <c r="D9" s="3" t="s">
        <v>223</v>
      </c>
      <c r="E9" s="2" t="s">
        <v>8627</v>
      </c>
      <c r="F9" s="2" t="s">
        <v>8678</v>
      </c>
      <c r="G9" s="2" t="s">
        <v>8680</v>
      </c>
      <c r="H9" s="2" t="s">
        <v>8629</v>
      </c>
      <c r="I9" s="2" t="s">
        <v>8681</v>
      </c>
      <c r="J9" s="2" t="s">
        <v>8682</v>
      </c>
      <c r="K9" s="2" t="s">
        <v>224</v>
      </c>
      <c r="L9" s="15" t="s">
        <v>8678</v>
      </c>
      <c r="M9" s="22" t="s">
        <v>8683</v>
      </c>
      <c r="N9" s="20" t="s">
        <v>8684</v>
      </c>
      <c r="O9" s="2" t="s">
        <v>8634</v>
      </c>
      <c r="P9" s="2" t="s">
        <v>8685</v>
      </c>
      <c r="R9" s="2" t="s">
        <v>8686</v>
      </c>
      <c r="S9" s="2" t="s">
        <v>8687</v>
      </c>
    </row>
    <row r="10" spans="1:21" x14ac:dyDescent="0.25">
      <c r="A10" s="15" t="s">
        <v>8688</v>
      </c>
      <c r="B10" s="2" t="s">
        <v>8689</v>
      </c>
      <c r="C10" s="3" t="s">
        <v>225</v>
      </c>
      <c r="D10" s="3" t="s">
        <v>225</v>
      </c>
      <c r="E10" s="2" t="s">
        <v>8627</v>
      </c>
      <c r="F10" s="2" t="s">
        <v>8688</v>
      </c>
      <c r="G10" s="2" t="s">
        <v>8690</v>
      </c>
      <c r="H10" s="2" t="s">
        <v>8629</v>
      </c>
      <c r="I10" s="2" t="s">
        <v>8691</v>
      </c>
      <c r="J10" s="2" t="s">
        <v>8692</v>
      </c>
      <c r="K10" s="2" t="s">
        <v>226</v>
      </c>
      <c r="L10" s="15" t="s">
        <v>8688</v>
      </c>
      <c r="M10" s="22" t="s">
        <v>8693</v>
      </c>
      <c r="N10" s="20" t="s">
        <v>8694</v>
      </c>
      <c r="O10" s="2" t="s">
        <v>8634</v>
      </c>
      <c r="P10" s="2" t="s">
        <v>8695</v>
      </c>
      <c r="R10" s="2" t="s">
        <v>8696</v>
      </c>
      <c r="S10" s="2" t="s">
        <v>8505</v>
      </c>
    </row>
    <row r="11" spans="1:21" x14ac:dyDescent="0.25">
      <c r="A11" s="15" t="s">
        <v>8697</v>
      </c>
      <c r="B11" s="2" t="s">
        <v>8698</v>
      </c>
      <c r="C11" s="3" t="s">
        <v>223</v>
      </c>
      <c r="D11" s="3" t="s">
        <v>223</v>
      </c>
      <c r="E11" s="2" t="s">
        <v>8627</v>
      </c>
      <c r="F11" s="2" t="s">
        <v>8697</v>
      </c>
      <c r="G11" s="2" t="s">
        <v>8690</v>
      </c>
      <c r="H11" s="2" t="s">
        <v>8629</v>
      </c>
      <c r="I11" s="2" t="s">
        <v>8699</v>
      </c>
      <c r="J11" s="2" t="s">
        <v>8700</v>
      </c>
      <c r="K11" s="2" t="s">
        <v>257</v>
      </c>
      <c r="L11" s="15" t="s">
        <v>8697</v>
      </c>
      <c r="M11" s="22" t="s">
        <v>8701</v>
      </c>
      <c r="N11" s="20" t="s">
        <v>8702</v>
      </c>
      <c r="O11" s="2" t="s">
        <v>8634</v>
      </c>
      <c r="P11" s="2" t="s">
        <v>8703</v>
      </c>
      <c r="R11" s="2" t="s">
        <v>8696</v>
      </c>
      <c r="S11" s="2" t="s">
        <v>8505</v>
      </c>
    </row>
    <row r="12" spans="1:21" x14ac:dyDescent="0.25">
      <c r="A12" s="15" t="s">
        <v>8704</v>
      </c>
      <c r="B12" s="2" t="s">
        <v>8705</v>
      </c>
      <c r="C12" s="3" t="s">
        <v>221</v>
      </c>
      <c r="D12" s="3" t="s">
        <v>221</v>
      </c>
      <c r="E12" s="2" t="s">
        <v>8706</v>
      </c>
      <c r="F12" s="2" t="s">
        <v>8707</v>
      </c>
      <c r="G12" s="2" t="s">
        <v>8708</v>
      </c>
      <c r="H12" s="2" t="s">
        <v>8629</v>
      </c>
      <c r="I12" s="2" t="s">
        <v>8709</v>
      </c>
      <c r="J12" s="2" t="s">
        <v>8710</v>
      </c>
      <c r="K12" s="2" t="s">
        <v>227</v>
      </c>
      <c r="L12" s="15" t="s">
        <v>8704</v>
      </c>
      <c r="M12" s="22" t="s">
        <v>8711</v>
      </c>
      <c r="N12" s="20" t="s">
        <v>8712</v>
      </c>
      <c r="O12" s="2" t="s">
        <v>8634</v>
      </c>
      <c r="R12" s="2" t="s">
        <v>8704</v>
      </c>
      <c r="S12" s="2" t="s">
        <v>8713</v>
      </c>
    </row>
    <row r="13" spans="1:21" x14ac:dyDescent="0.25">
      <c r="A13" s="15" t="s">
        <v>8714</v>
      </c>
      <c r="B13" s="2" t="s">
        <v>8715</v>
      </c>
      <c r="C13" s="3" t="s">
        <v>228</v>
      </c>
      <c r="D13" s="3" t="s">
        <v>228</v>
      </c>
      <c r="E13" s="2" t="s">
        <v>8706</v>
      </c>
      <c r="F13" s="2" t="s">
        <v>8716</v>
      </c>
      <c r="G13" s="2" t="s">
        <v>8717</v>
      </c>
      <c r="H13" s="2" t="s">
        <v>8629</v>
      </c>
      <c r="I13" s="2" t="s">
        <v>8718</v>
      </c>
      <c r="J13" s="2" t="s">
        <v>8718</v>
      </c>
      <c r="K13" s="2" t="s">
        <v>229</v>
      </c>
      <c r="L13" s="15" t="s">
        <v>8719</v>
      </c>
      <c r="M13" s="22" t="s">
        <v>8720</v>
      </c>
      <c r="N13" s="20" t="s">
        <v>8721</v>
      </c>
      <c r="O13" s="2" t="s">
        <v>8634</v>
      </c>
      <c r="P13" s="2" t="s">
        <v>8722</v>
      </c>
      <c r="R13" s="2" t="s">
        <v>8719</v>
      </c>
      <c r="S13" s="2" t="s">
        <v>8723</v>
      </c>
    </row>
    <row r="14" spans="1:21" x14ac:dyDescent="0.25">
      <c r="A14" s="15" t="s">
        <v>8724</v>
      </c>
      <c r="B14" s="2" t="s">
        <v>8725</v>
      </c>
      <c r="C14" s="3" t="s">
        <v>225</v>
      </c>
      <c r="D14" s="3" t="s">
        <v>225</v>
      </c>
      <c r="E14" s="2" t="s">
        <v>8661</v>
      </c>
      <c r="F14" s="2" t="s">
        <v>8726</v>
      </c>
      <c r="G14" s="2" t="s">
        <v>8727</v>
      </c>
      <c r="H14" s="2" t="s">
        <v>8629</v>
      </c>
      <c r="I14" s="2" t="s">
        <v>8728</v>
      </c>
      <c r="J14" s="2" t="s">
        <v>8729</v>
      </c>
      <c r="K14" s="2" t="s">
        <v>230</v>
      </c>
      <c r="L14" s="15" t="s">
        <v>8724</v>
      </c>
      <c r="M14" s="22" t="s">
        <v>8730</v>
      </c>
      <c r="N14" s="20" t="s">
        <v>8731</v>
      </c>
      <c r="O14" s="2" t="s">
        <v>8634</v>
      </c>
      <c r="R14" s="2" t="s">
        <v>8732</v>
      </c>
      <c r="S14" s="2" t="s">
        <v>8733</v>
      </c>
    </row>
    <row r="15" spans="1:21" x14ac:dyDescent="0.25">
      <c r="A15" s="15" t="s">
        <v>8734</v>
      </c>
      <c r="B15" s="2" t="s">
        <v>8735</v>
      </c>
      <c r="C15" s="3" t="s">
        <v>244</v>
      </c>
      <c r="D15" s="3" t="s">
        <v>244</v>
      </c>
      <c r="E15" s="2" t="s">
        <v>8736</v>
      </c>
      <c r="F15" s="2" t="s">
        <v>8737</v>
      </c>
      <c r="G15" s="2" t="s">
        <v>8738</v>
      </c>
      <c r="H15" s="2" t="s">
        <v>8629</v>
      </c>
      <c r="I15" s="2" t="s">
        <v>8739</v>
      </c>
      <c r="J15" s="2" t="s">
        <v>8740</v>
      </c>
      <c r="K15" s="2" t="s">
        <v>271</v>
      </c>
      <c r="L15" s="15" t="s">
        <v>8734</v>
      </c>
      <c r="M15" s="22" t="s">
        <v>8741</v>
      </c>
      <c r="N15" s="20" t="s">
        <v>8742</v>
      </c>
      <c r="O15" s="2" t="s">
        <v>8634</v>
      </c>
      <c r="P15" s="2" t="s">
        <v>8743</v>
      </c>
      <c r="R15" s="2" t="s">
        <v>8734</v>
      </c>
      <c r="S15" s="2" t="s">
        <v>8744</v>
      </c>
    </row>
    <row r="16" spans="1:21" x14ac:dyDescent="0.25">
      <c r="A16" s="15" t="s">
        <v>8745</v>
      </c>
      <c r="B16" s="2" t="s">
        <v>8746</v>
      </c>
      <c r="C16" s="3" t="s">
        <v>244</v>
      </c>
      <c r="D16" s="3" t="s">
        <v>244</v>
      </c>
      <c r="E16" s="2" t="s">
        <v>8661</v>
      </c>
      <c r="F16" s="2" t="s">
        <v>8747</v>
      </c>
      <c r="G16" s="2" t="s">
        <v>8748</v>
      </c>
      <c r="H16" s="2" t="s">
        <v>8629</v>
      </c>
      <c r="I16" s="2" t="s">
        <v>8749</v>
      </c>
      <c r="J16" s="2" t="s">
        <v>8750</v>
      </c>
      <c r="K16" s="2" t="s">
        <v>271</v>
      </c>
      <c r="L16" s="15" t="s">
        <v>8751</v>
      </c>
      <c r="M16" s="22" t="s">
        <v>8741</v>
      </c>
      <c r="N16" s="20" t="s">
        <v>8752</v>
      </c>
      <c r="P16" s="2" t="s">
        <v>8753</v>
      </c>
      <c r="R16" s="2" t="s">
        <v>8734</v>
      </c>
      <c r="S16" s="2" t="s">
        <v>8744</v>
      </c>
    </row>
    <row r="17" spans="1:19" x14ac:dyDescent="0.25">
      <c r="A17" s="15" t="s">
        <v>8754</v>
      </c>
      <c r="B17" s="2" t="s">
        <v>8755</v>
      </c>
      <c r="C17" s="3" t="s">
        <v>223</v>
      </c>
      <c r="D17" s="3" t="s">
        <v>223</v>
      </c>
      <c r="E17" s="2" t="s">
        <v>8706</v>
      </c>
      <c r="F17" s="2" t="s">
        <v>8756</v>
      </c>
      <c r="G17" s="2" t="s">
        <v>8757</v>
      </c>
      <c r="H17" s="2" t="s">
        <v>8629</v>
      </c>
      <c r="I17" s="2" t="s">
        <v>8758</v>
      </c>
      <c r="J17" s="2" t="s">
        <v>8759</v>
      </c>
      <c r="K17" s="2" t="s">
        <v>224</v>
      </c>
      <c r="L17" s="15" t="s">
        <v>8754</v>
      </c>
      <c r="M17" s="22" t="s">
        <v>8683</v>
      </c>
      <c r="N17" s="20" t="s">
        <v>8760</v>
      </c>
      <c r="O17" s="2" t="s">
        <v>8634</v>
      </c>
      <c r="R17" s="2" t="s">
        <v>8754</v>
      </c>
      <c r="S17" s="2" t="s">
        <v>8761</v>
      </c>
    </row>
    <row r="18" spans="1:19" x14ac:dyDescent="0.25">
      <c r="A18" s="15" t="s">
        <v>8762</v>
      </c>
      <c r="B18" s="2" t="s">
        <v>8763</v>
      </c>
      <c r="C18" s="3" t="s">
        <v>231</v>
      </c>
      <c r="D18" s="3" t="s">
        <v>231</v>
      </c>
      <c r="E18" s="2" t="s">
        <v>8640</v>
      </c>
      <c r="F18" s="2" t="s">
        <v>8764</v>
      </c>
      <c r="G18" s="2" t="s">
        <v>8765</v>
      </c>
      <c r="H18" s="2" t="s">
        <v>8629</v>
      </c>
      <c r="I18" s="2" t="s">
        <v>8766</v>
      </c>
      <c r="J18" s="2" t="s">
        <v>8767</v>
      </c>
      <c r="K18" s="2" t="s">
        <v>232</v>
      </c>
      <c r="L18" s="15" t="s">
        <v>8676</v>
      </c>
      <c r="M18" s="22" t="s">
        <v>8768</v>
      </c>
      <c r="N18" s="20" t="s">
        <v>8694</v>
      </c>
      <c r="O18" s="2" t="s">
        <v>8634</v>
      </c>
      <c r="P18" s="2" t="s">
        <v>8769</v>
      </c>
      <c r="R18" s="2" t="s">
        <v>8676</v>
      </c>
      <c r="S18" s="2" t="s">
        <v>8677</v>
      </c>
    </row>
    <row r="19" spans="1:19" x14ac:dyDescent="0.25">
      <c r="A19" s="15" t="s">
        <v>8770</v>
      </c>
      <c r="B19" s="2" t="s">
        <v>8771</v>
      </c>
      <c r="C19" s="3" t="s">
        <v>233</v>
      </c>
      <c r="D19" s="3" t="s">
        <v>233</v>
      </c>
      <c r="E19" s="2" t="s">
        <v>8706</v>
      </c>
      <c r="F19" s="2" t="s">
        <v>8772</v>
      </c>
      <c r="G19" s="2" t="s">
        <v>8773</v>
      </c>
      <c r="H19" s="2" t="s">
        <v>8629</v>
      </c>
      <c r="I19" s="2" t="s">
        <v>8774</v>
      </c>
      <c r="J19" s="2" t="s">
        <v>8775</v>
      </c>
      <c r="K19" s="2" t="s">
        <v>234</v>
      </c>
      <c r="L19" s="15" t="s">
        <v>8776</v>
      </c>
      <c r="M19" s="22" t="s">
        <v>8777</v>
      </c>
      <c r="N19" s="20" t="s">
        <v>8778</v>
      </c>
      <c r="O19" s="2" t="s">
        <v>8634</v>
      </c>
      <c r="R19" s="2" t="s">
        <v>8696</v>
      </c>
      <c r="S19" s="2" t="s">
        <v>8505</v>
      </c>
    </row>
    <row r="20" spans="1:19" x14ac:dyDescent="0.25">
      <c r="A20" s="15" t="s">
        <v>8779</v>
      </c>
      <c r="B20" s="2" t="s">
        <v>8780</v>
      </c>
      <c r="C20" s="3" t="s">
        <v>223</v>
      </c>
      <c r="D20" s="3" t="s">
        <v>223</v>
      </c>
      <c r="E20" s="2" t="s">
        <v>8781</v>
      </c>
      <c r="F20" s="2" t="s">
        <v>8779</v>
      </c>
      <c r="G20" s="2" t="s">
        <v>8782</v>
      </c>
      <c r="H20" s="2" t="s">
        <v>8629</v>
      </c>
      <c r="I20" s="2" t="s">
        <v>8783</v>
      </c>
      <c r="J20" s="2" t="s">
        <v>8784</v>
      </c>
      <c r="K20" s="2" t="s">
        <v>224</v>
      </c>
      <c r="L20" s="15" t="s">
        <v>8779</v>
      </c>
      <c r="M20" s="22" t="s">
        <v>8683</v>
      </c>
      <c r="N20" s="20" t="s">
        <v>8768</v>
      </c>
      <c r="O20" s="2" t="s">
        <v>8634</v>
      </c>
      <c r="P20" s="2" t="s">
        <v>8695</v>
      </c>
      <c r="R20" s="2" t="s">
        <v>8779</v>
      </c>
      <c r="S20" s="2" t="s">
        <v>8785</v>
      </c>
    </row>
    <row r="21" spans="1:19" x14ac:dyDescent="0.25">
      <c r="A21" s="15" t="s">
        <v>8786</v>
      </c>
      <c r="B21" s="2" t="s">
        <v>8787</v>
      </c>
      <c r="C21" s="3" t="s">
        <v>228</v>
      </c>
      <c r="D21" s="3" t="s">
        <v>228</v>
      </c>
      <c r="E21" s="2" t="s">
        <v>8706</v>
      </c>
      <c r="F21" s="2" t="s">
        <v>8788</v>
      </c>
      <c r="G21" s="2" t="s">
        <v>8789</v>
      </c>
      <c r="H21" s="2" t="s">
        <v>8629</v>
      </c>
      <c r="I21" s="2" t="s">
        <v>8790</v>
      </c>
      <c r="J21" s="2" t="s">
        <v>8791</v>
      </c>
      <c r="K21" s="2" t="s">
        <v>235</v>
      </c>
      <c r="L21" s="15" t="s">
        <v>8776</v>
      </c>
      <c r="M21" s="22" t="s">
        <v>8792</v>
      </c>
      <c r="N21" s="20" t="s">
        <v>8793</v>
      </c>
      <c r="O21" s="2" t="s">
        <v>8634</v>
      </c>
      <c r="P21" s="2" t="s">
        <v>8794</v>
      </c>
      <c r="R21" s="2" t="s">
        <v>8696</v>
      </c>
      <c r="S21" s="2" t="s">
        <v>8505</v>
      </c>
    </row>
    <row r="22" spans="1:19" x14ac:dyDescent="0.25">
      <c r="A22" s="15" t="s">
        <v>8795</v>
      </c>
      <c r="B22" s="2" t="s">
        <v>8796</v>
      </c>
      <c r="C22" s="3" t="s">
        <v>236</v>
      </c>
      <c r="D22" s="3" t="s">
        <v>236</v>
      </c>
      <c r="E22" s="2" t="s">
        <v>8706</v>
      </c>
      <c r="F22" s="2" t="s">
        <v>8797</v>
      </c>
      <c r="G22" s="2" t="s">
        <v>8798</v>
      </c>
      <c r="H22" s="2" t="s">
        <v>8629</v>
      </c>
      <c r="I22" s="2" t="s">
        <v>8799</v>
      </c>
      <c r="J22" s="2" t="s">
        <v>8800</v>
      </c>
      <c r="K22" s="2" t="s">
        <v>237</v>
      </c>
      <c r="L22" s="15" t="s">
        <v>8776</v>
      </c>
      <c r="M22" s="22" t="s">
        <v>8801</v>
      </c>
      <c r="N22" s="20" t="s">
        <v>8658</v>
      </c>
      <c r="O22" s="2" t="s">
        <v>8634</v>
      </c>
      <c r="P22" s="2" t="s">
        <v>8802</v>
      </c>
      <c r="R22" s="2" t="s">
        <v>8696</v>
      </c>
      <c r="S22" s="2" t="s">
        <v>8505</v>
      </c>
    </row>
    <row r="23" spans="1:19" x14ac:dyDescent="0.25">
      <c r="A23" s="15" t="s">
        <v>8803</v>
      </c>
      <c r="B23" s="2" t="s">
        <v>8804</v>
      </c>
      <c r="C23" s="3" t="s">
        <v>223</v>
      </c>
      <c r="D23" s="3" t="s">
        <v>223</v>
      </c>
      <c r="E23" s="2" t="s">
        <v>8706</v>
      </c>
      <c r="F23" s="2" t="s">
        <v>8805</v>
      </c>
      <c r="G23" s="2" t="s">
        <v>8806</v>
      </c>
      <c r="H23" s="2" t="s">
        <v>8629</v>
      </c>
      <c r="I23" s="2" t="s">
        <v>8807</v>
      </c>
      <c r="J23" s="2" t="s">
        <v>8808</v>
      </c>
      <c r="K23" s="2" t="s">
        <v>257</v>
      </c>
      <c r="L23" s="15" t="s">
        <v>8776</v>
      </c>
      <c r="M23" s="22" t="s">
        <v>8701</v>
      </c>
      <c r="N23" s="20" t="s">
        <v>8702</v>
      </c>
      <c r="O23" s="2" t="s">
        <v>8634</v>
      </c>
      <c r="P23" s="2" t="s">
        <v>8809</v>
      </c>
      <c r="R23" s="2" t="s">
        <v>8696</v>
      </c>
      <c r="S23" s="2" t="s">
        <v>8505</v>
      </c>
    </row>
    <row r="24" spans="1:19" x14ac:dyDescent="0.25">
      <c r="A24" s="15" t="s">
        <v>8696</v>
      </c>
      <c r="B24" s="2" t="s">
        <v>8810</v>
      </c>
      <c r="C24" s="3" t="s">
        <v>221</v>
      </c>
      <c r="D24" s="3" t="s">
        <v>221</v>
      </c>
      <c r="E24" s="2" t="s">
        <v>8736</v>
      </c>
      <c r="F24" s="2" t="s">
        <v>8811</v>
      </c>
      <c r="G24" s="2" t="s">
        <v>8812</v>
      </c>
      <c r="H24" s="2" t="s">
        <v>8629</v>
      </c>
      <c r="I24" s="2" t="s">
        <v>8813</v>
      </c>
      <c r="J24" s="2" t="s">
        <v>8814</v>
      </c>
      <c r="K24" s="2" t="s">
        <v>270</v>
      </c>
      <c r="L24" s="15" t="s">
        <v>8776</v>
      </c>
      <c r="M24" s="22" t="s">
        <v>8815</v>
      </c>
      <c r="N24" s="20" t="s">
        <v>8816</v>
      </c>
      <c r="O24" s="2" t="s">
        <v>8634</v>
      </c>
      <c r="R24" s="2" t="s">
        <v>8696</v>
      </c>
      <c r="S24" s="2" t="s">
        <v>8505</v>
      </c>
    </row>
    <row r="25" spans="1:19" x14ac:dyDescent="0.25">
      <c r="A25" s="15" t="s">
        <v>8817</v>
      </c>
      <c r="B25" s="2" t="s">
        <v>8818</v>
      </c>
      <c r="C25" s="3" t="s">
        <v>233</v>
      </c>
      <c r="D25" s="3" t="s">
        <v>233</v>
      </c>
      <c r="E25" s="2" t="s">
        <v>8819</v>
      </c>
      <c r="F25" s="2" t="s">
        <v>8820</v>
      </c>
      <c r="G25" s="2" t="s">
        <v>8821</v>
      </c>
      <c r="H25" s="2" t="s">
        <v>8629</v>
      </c>
      <c r="I25" s="2" t="s">
        <v>8822</v>
      </c>
      <c r="J25" s="2" t="s">
        <v>8823</v>
      </c>
      <c r="K25" s="2" t="s">
        <v>238</v>
      </c>
      <c r="L25" s="15" t="s">
        <v>8776</v>
      </c>
      <c r="M25" s="22" t="s">
        <v>8824</v>
      </c>
      <c r="N25" s="20" t="s">
        <v>8825</v>
      </c>
      <c r="O25" s="2" t="s">
        <v>8634</v>
      </c>
      <c r="R25" s="2" t="s">
        <v>8696</v>
      </c>
      <c r="S25" s="2" t="s">
        <v>8505</v>
      </c>
    </row>
    <row r="26" spans="1:19" x14ac:dyDescent="0.25">
      <c r="A26" s="15" t="s">
        <v>8826</v>
      </c>
      <c r="B26" s="2" t="s">
        <v>8827</v>
      </c>
      <c r="C26" s="3" t="s">
        <v>239</v>
      </c>
      <c r="D26" s="3" t="s">
        <v>239</v>
      </c>
      <c r="E26" s="2" t="s">
        <v>8706</v>
      </c>
      <c r="F26" s="2" t="s">
        <v>8828</v>
      </c>
      <c r="G26" s="2" t="s">
        <v>8829</v>
      </c>
      <c r="H26" s="2" t="s">
        <v>8629</v>
      </c>
      <c r="I26" s="2" t="s">
        <v>8830</v>
      </c>
      <c r="J26" s="2" t="s">
        <v>8831</v>
      </c>
      <c r="K26" s="2" t="s">
        <v>240</v>
      </c>
      <c r="L26" s="15" t="s">
        <v>8776</v>
      </c>
      <c r="M26" s="22" t="s">
        <v>8778</v>
      </c>
      <c r="N26" s="20" t="s">
        <v>8793</v>
      </c>
      <c r="O26" s="2" t="s">
        <v>8634</v>
      </c>
      <c r="P26" s="2" t="s">
        <v>8832</v>
      </c>
      <c r="R26" s="2" t="s">
        <v>8696</v>
      </c>
      <c r="S26" s="2" t="s">
        <v>8505</v>
      </c>
    </row>
    <row r="27" spans="1:19" x14ac:dyDescent="0.25">
      <c r="A27" s="15" t="s">
        <v>8833</v>
      </c>
      <c r="B27" s="2" t="s">
        <v>8834</v>
      </c>
      <c r="C27" s="3" t="s">
        <v>239</v>
      </c>
      <c r="D27" s="3" t="s">
        <v>239</v>
      </c>
      <c r="E27" s="2" t="s">
        <v>8706</v>
      </c>
      <c r="F27" s="2" t="s">
        <v>8835</v>
      </c>
      <c r="G27" s="2" t="s">
        <v>8836</v>
      </c>
      <c r="H27" s="2" t="s">
        <v>8629</v>
      </c>
      <c r="I27" s="2" t="s">
        <v>8837</v>
      </c>
      <c r="J27" s="2" t="s">
        <v>8838</v>
      </c>
      <c r="K27" s="2" t="s">
        <v>240</v>
      </c>
      <c r="L27" s="15" t="s">
        <v>8776</v>
      </c>
      <c r="M27" s="22" t="s">
        <v>8778</v>
      </c>
      <c r="N27" s="20" t="s">
        <v>8839</v>
      </c>
      <c r="O27" s="2" t="s">
        <v>8634</v>
      </c>
      <c r="P27" s="2" t="s">
        <v>8832</v>
      </c>
      <c r="R27" s="2" t="s">
        <v>8696</v>
      </c>
      <c r="S27" s="2" t="s">
        <v>8505</v>
      </c>
    </row>
    <row r="28" spans="1:19" x14ac:dyDescent="0.25">
      <c r="A28" s="15" t="s">
        <v>8840</v>
      </c>
      <c r="B28" s="2" t="s">
        <v>8841</v>
      </c>
      <c r="C28" s="3" t="s">
        <v>231</v>
      </c>
      <c r="D28" s="3" t="s">
        <v>231</v>
      </c>
      <c r="E28" s="2" t="s">
        <v>8842</v>
      </c>
      <c r="F28" s="2" t="s">
        <v>8843</v>
      </c>
      <c r="G28" s="2" t="s">
        <v>8844</v>
      </c>
      <c r="H28" s="2" t="s">
        <v>8629</v>
      </c>
      <c r="I28" s="2" t="s">
        <v>8845</v>
      </c>
      <c r="J28" s="2" t="s">
        <v>8846</v>
      </c>
      <c r="K28" s="2" t="s">
        <v>241</v>
      </c>
      <c r="L28" s="15" t="s">
        <v>8847</v>
      </c>
      <c r="M28" s="22" t="s">
        <v>225</v>
      </c>
      <c r="N28" s="20" t="s">
        <v>8848</v>
      </c>
      <c r="O28" s="2" t="s">
        <v>8634</v>
      </c>
      <c r="P28" s="2" t="s">
        <v>8849</v>
      </c>
      <c r="R28" s="2" t="s">
        <v>8847</v>
      </c>
      <c r="S28" s="2" t="s">
        <v>8850</v>
      </c>
    </row>
    <row r="29" spans="1:19" x14ac:dyDescent="0.25">
      <c r="A29" s="15" t="s">
        <v>8851</v>
      </c>
      <c r="B29" s="2" t="s">
        <v>8852</v>
      </c>
      <c r="C29" s="3" t="s">
        <v>231</v>
      </c>
      <c r="D29" s="3" t="s">
        <v>231</v>
      </c>
      <c r="E29" s="2" t="s">
        <v>8661</v>
      </c>
      <c r="F29" s="2" t="s">
        <v>8853</v>
      </c>
      <c r="G29" s="2" t="s">
        <v>8844</v>
      </c>
      <c r="H29" s="2" t="s">
        <v>8629</v>
      </c>
      <c r="I29" s="2" t="s">
        <v>8854</v>
      </c>
      <c r="J29" s="2" t="s">
        <v>242</v>
      </c>
      <c r="K29" s="2" t="s">
        <v>243</v>
      </c>
      <c r="L29" s="15" t="s">
        <v>8847</v>
      </c>
      <c r="M29" s="22" t="s">
        <v>8855</v>
      </c>
      <c r="N29" s="20" t="s">
        <v>8856</v>
      </c>
      <c r="O29" s="2" t="s">
        <v>8634</v>
      </c>
      <c r="P29" s="2" t="s">
        <v>8849</v>
      </c>
      <c r="R29" s="2" t="s">
        <v>8847</v>
      </c>
      <c r="S29" s="2" t="s">
        <v>8850</v>
      </c>
    </row>
    <row r="30" spans="1:19" x14ac:dyDescent="0.25">
      <c r="A30" s="15" t="s">
        <v>8857</v>
      </c>
      <c r="B30" s="2" t="s">
        <v>8858</v>
      </c>
      <c r="C30" s="3" t="s">
        <v>231</v>
      </c>
      <c r="D30" s="3" t="s">
        <v>231</v>
      </c>
      <c r="E30" s="2" t="s">
        <v>8706</v>
      </c>
      <c r="F30" s="2" t="s">
        <v>8859</v>
      </c>
      <c r="G30" s="2" t="s">
        <v>8844</v>
      </c>
      <c r="H30" s="2" t="s">
        <v>8629</v>
      </c>
      <c r="I30" s="2" t="s">
        <v>8860</v>
      </c>
      <c r="J30" s="2" t="s">
        <v>8861</v>
      </c>
      <c r="K30" s="2" t="s">
        <v>232</v>
      </c>
      <c r="L30" s="15" t="s">
        <v>8847</v>
      </c>
      <c r="M30" s="22" t="s">
        <v>8768</v>
      </c>
      <c r="N30" s="20" t="s">
        <v>244</v>
      </c>
      <c r="O30" s="2" t="s">
        <v>8634</v>
      </c>
      <c r="P30" s="2" t="s">
        <v>8849</v>
      </c>
      <c r="R30" s="2" t="s">
        <v>8847</v>
      </c>
      <c r="S30" s="2" t="s">
        <v>8850</v>
      </c>
    </row>
    <row r="31" spans="1:19" x14ac:dyDescent="0.25">
      <c r="A31" s="15" t="s">
        <v>8862</v>
      </c>
      <c r="B31" s="2" t="s">
        <v>8863</v>
      </c>
      <c r="C31" s="3" t="s">
        <v>231</v>
      </c>
      <c r="D31" s="3" t="s">
        <v>231</v>
      </c>
      <c r="E31" s="2" t="s">
        <v>8706</v>
      </c>
      <c r="F31" s="2" t="s">
        <v>8864</v>
      </c>
      <c r="G31" s="2" t="s">
        <v>8844</v>
      </c>
      <c r="H31" s="2" t="s">
        <v>8629</v>
      </c>
      <c r="I31" s="2" t="s">
        <v>8865</v>
      </c>
      <c r="J31" s="2" t="s">
        <v>245</v>
      </c>
      <c r="K31" s="2" t="s">
        <v>246</v>
      </c>
      <c r="L31" s="15" t="s">
        <v>8847</v>
      </c>
      <c r="M31" s="22" t="s">
        <v>8856</v>
      </c>
      <c r="N31" s="20" t="s">
        <v>8866</v>
      </c>
      <c r="O31" s="2" t="s">
        <v>8634</v>
      </c>
      <c r="P31" s="2" t="s">
        <v>8849</v>
      </c>
      <c r="R31" s="2" t="s">
        <v>8847</v>
      </c>
      <c r="S31" s="2" t="s">
        <v>8850</v>
      </c>
    </row>
    <row r="32" spans="1:19" x14ac:dyDescent="0.25">
      <c r="A32" s="15" t="s">
        <v>8867</v>
      </c>
      <c r="B32" s="2" t="s">
        <v>8868</v>
      </c>
      <c r="C32" s="3" t="s">
        <v>231</v>
      </c>
      <c r="D32" s="3" t="s">
        <v>231</v>
      </c>
      <c r="E32" s="2" t="s">
        <v>8640</v>
      </c>
      <c r="F32" s="2" t="s">
        <v>8869</v>
      </c>
      <c r="G32" s="2" t="s">
        <v>8844</v>
      </c>
      <c r="H32" s="2" t="s">
        <v>8629</v>
      </c>
      <c r="I32" s="2" t="s">
        <v>8870</v>
      </c>
      <c r="J32" s="2" t="s">
        <v>8871</v>
      </c>
      <c r="K32" s="2" t="s">
        <v>246</v>
      </c>
      <c r="L32" s="15" t="s">
        <v>8847</v>
      </c>
      <c r="M32" s="22" t="s">
        <v>8856</v>
      </c>
      <c r="N32" s="20" t="s">
        <v>8684</v>
      </c>
      <c r="O32" s="2" t="s">
        <v>8634</v>
      </c>
      <c r="P32" s="2" t="s">
        <v>8849</v>
      </c>
      <c r="R32" s="2" t="s">
        <v>8847</v>
      </c>
      <c r="S32" s="2" t="s">
        <v>8850</v>
      </c>
    </row>
    <row r="33" spans="1:19" x14ac:dyDescent="0.25">
      <c r="A33" s="15" t="s">
        <v>8872</v>
      </c>
      <c r="B33" s="2" t="s">
        <v>8873</v>
      </c>
      <c r="C33" s="3" t="s">
        <v>231</v>
      </c>
      <c r="D33" s="3" t="s">
        <v>231</v>
      </c>
      <c r="E33" s="2" t="s">
        <v>8706</v>
      </c>
      <c r="F33" s="2" t="s">
        <v>8874</v>
      </c>
      <c r="G33" s="2" t="s">
        <v>8844</v>
      </c>
      <c r="H33" s="2" t="s">
        <v>8629</v>
      </c>
      <c r="I33" s="2" t="s">
        <v>8875</v>
      </c>
      <c r="J33" s="2" t="s">
        <v>8876</v>
      </c>
      <c r="K33" s="2" t="s">
        <v>246</v>
      </c>
      <c r="L33" s="15" t="s">
        <v>8847</v>
      </c>
      <c r="M33" s="22" t="s">
        <v>8856</v>
      </c>
      <c r="N33" s="20" t="s">
        <v>228</v>
      </c>
      <c r="O33" s="2" t="s">
        <v>8634</v>
      </c>
      <c r="P33" s="2" t="s">
        <v>8849</v>
      </c>
      <c r="R33" s="2" t="s">
        <v>8847</v>
      </c>
      <c r="S33" s="2" t="s">
        <v>8850</v>
      </c>
    </row>
    <row r="34" spans="1:19" x14ac:dyDescent="0.25">
      <c r="A34" s="15" t="s">
        <v>8877</v>
      </c>
      <c r="B34" s="2" t="s">
        <v>8878</v>
      </c>
      <c r="C34" s="3" t="s">
        <v>231</v>
      </c>
      <c r="D34" s="3" t="s">
        <v>231</v>
      </c>
      <c r="E34" s="2" t="s">
        <v>8661</v>
      </c>
      <c r="F34" s="2" t="s">
        <v>8879</v>
      </c>
      <c r="G34" s="2" t="s">
        <v>8844</v>
      </c>
      <c r="H34" s="2" t="s">
        <v>8629</v>
      </c>
      <c r="I34" s="2" t="s">
        <v>8880</v>
      </c>
      <c r="J34" s="2" t="s">
        <v>247</v>
      </c>
      <c r="K34" s="2" t="s">
        <v>243</v>
      </c>
      <c r="L34" s="15" t="s">
        <v>8847</v>
      </c>
      <c r="M34" s="22" t="s">
        <v>8855</v>
      </c>
      <c r="N34" s="20" t="s">
        <v>8693</v>
      </c>
      <c r="O34" s="2" t="s">
        <v>8634</v>
      </c>
      <c r="P34" s="2" t="s">
        <v>8849</v>
      </c>
      <c r="R34" s="2" t="s">
        <v>8847</v>
      </c>
      <c r="S34" s="2" t="s">
        <v>8850</v>
      </c>
    </row>
    <row r="35" spans="1:19" x14ac:dyDescent="0.25">
      <c r="A35" s="15" t="s">
        <v>8881</v>
      </c>
      <c r="B35" s="2" t="s">
        <v>8882</v>
      </c>
      <c r="C35" s="3" t="s">
        <v>231</v>
      </c>
      <c r="D35" s="3" t="s">
        <v>231</v>
      </c>
      <c r="E35" s="2" t="s">
        <v>8661</v>
      </c>
      <c r="F35" s="2" t="s">
        <v>8883</v>
      </c>
      <c r="G35" s="2" t="s">
        <v>8844</v>
      </c>
      <c r="H35" s="2" t="s">
        <v>8629</v>
      </c>
      <c r="I35" s="2" t="s">
        <v>8884</v>
      </c>
      <c r="J35" s="2" t="s">
        <v>8885</v>
      </c>
      <c r="K35" s="2" t="s">
        <v>246</v>
      </c>
      <c r="L35" s="15" t="s">
        <v>8847</v>
      </c>
      <c r="M35" s="22" t="s">
        <v>8856</v>
      </c>
      <c r="N35" s="20" t="s">
        <v>228</v>
      </c>
      <c r="O35" s="2" t="s">
        <v>8634</v>
      </c>
      <c r="P35" s="2" t="s">
        <v>8849</v>
      </c>
      <c r="R35" s="2" t="s">
        <v>8847</v>
      </c>
      <c r="S35" s="2" t="s">
        <v>8850</v>
      </c>
    </row>
    <row r="36" spans="1:19" x14ac:dyDescent="0.25">
      <c r="A36" s="15" t="s">
        <v>8886</v>
      </c>
      <c r="B36" s="2" t="s">
        <v>8887</v>
      </c>
      <c r="C36" s="3" t="s">
        <v>231</v>
      </c>
      <c r="D36" s="3" t="s">
        <v>231</v>
      </c>
      <c r="E36" s="2" t="s">
        <v>8842</v>
      </c>
      <c r="F36" s="2" t="s">
        <v>8888</v>
      </c>
      <c r="G36" s="2" t="s">
        <v>8844</v>
      </c>
      <c r="H36" s="2" t="s">
        <v>8629</v>
      </c>
      <c r="I36" s="2" t="s">
        <v>8889</v>
      </c>
      <c r="J36" s="2" t="s">
        <v>248</v>
      </c>
      <c r="K36" s="2" t="s">
        <v>243</v>
      </c>
      <c r="L36" s="15" t="s">
        <v>8847</v>
      </c>
      <c r="M36" s="22" t="s">
        <v>8855</v>
      </c>
      <c r="N36" s="20" t="s">
        <v>223</v>
      </c>
      <c r="O36" s="2" t="s">
        <v>8634</v>
      </c>
      <c r="P36" s="2" t="s">
        <v>8849</v>
      </c>
      <c r="R36" s="2" t="s">
        <v>8847</v>
      </c>
      <c r="S36" s="2" t="s">
        <v>8850</v>
      </c>
    </row>
    <row r="37" spans="1:19" x14ac:dyDescent="0.25">
      <c r="A37" s="15" t="s">
        <v>8890</v>
      </c>
      <c r="B37" s="2" t="s">
        <v>8891</v>
      </c>
      <c r="C37" s="3" t="s">
        <v>231</v>
      </c>
      <c r="D37" s="3" t="s">
        <v>231</v>
      </c>
      <c r="E37" s="2" t="s">
        <v>8640</v>
      </c>
      <c r="F37" s="2" t="s">
        <v>8892</v>
      </c>
      <c r="G37" s="2" t="s">
        <v>8844</v>
      </c>
      <c r="H37" s="2" t="s">
        <v>8629</v>
      </c>
      <c r="I37" s="2" t="s">
        <v>8893</v>
      </c>
      <c r="J37" s="2" t="s">
        <v>8894</v>
      </c>
      <c r="K37" s="2" t="s">
        <v>246</v>
      </c>
      <c r="L37" s="15" t="s">
        <v>8847</v>
      </c>
      <c r="M37" s="22" t="s">
        <v>8856</v>
      </c>
      <c r="N37" s="20" t="s">
        <v>8768</v>
      </c>
      <c r="O37" s="2" t="s">
        <v>8634</v>
      </c>
      <c r="P37" s="2" t="s">
        <v>8849</v>
      </c>
      <c r="R37" s="2" t="s">
        <v>8847</v>
      </c>
      <c r="S37" s="2" t="s">
        <v>8850</v>
      </c>
    </row>
    <row r="38" spans="1:19" x14ac:dyDescent="0.25">
      <c r="A38" s="15" t="s">
        <v>8895</v>
      </c>
      <c r="B38" s="2" t="s">
        <v>8896</v>
      </c>
      <c r="C38" s="3" t="s">
        <v>231</v>
      </c>
      <c r="D38" s="3" t="s">
        <v>231</v>
      </c>
      <c r="E38" s="2" t="s">
        <v>8640</v>
      </c>
      <c r="F38" s="2" t="s">
        <v>8897</v>
      </c>
      <c r="G38" s="2" t="s">
        <v>8844</v>
      </c>
      <c r="H38" s="2" t="s">
        <v>8629</v>
      </c>
      <c r="I38" s="2" t="s">
        <v>8898</v>
      </c>
      <c r="J38" s="2" t="s">
        <v>8899</v>
      </c>
      <c r="K38" s="2" t="s">
        <v>246</v>
      </c>
      <c r="L38" s="15" t="s">
        <v>8847</v>
      </c>
      <c r="M38" s="22" t="s">
        <v>8856</v>
      </c>
      <c r="N38" s="20" t="s">
        <v>8900</v>
      </c>
      <c r="O38" s="2" t="s">
        <v>8634</v>
      </c>
      <c r="P38" s="2" t="s">
        <v>8849</v>
      </c>
      <c r="R38" s="2" t="s">
        <v>8847</v>
      </c>
      <c r="S38" s="2" t="s">
        <v>8850</v>
      </c>
    </row>
    <row r="39" spans="1:19" x14ac:dyDescent="0.25">
      <c r="A39" s="15" t="s">
        <v>8901</v>
      </c>
      <c r="B39" s="2" t="s">
        <v>8902</v>
      </c>
      <c r="C39" s="3" t="s">
        <v>231</v>
      </c>
      <c r="D39" s="3" t="s">
        <v>231</v>
      </c>
      <c r="E39" s="2" t="s">
        <v>8627</v>
      </c>
      <c r="F39" s="2" t="s">
        <v>8901</v>
      </c>
      <c r="G39" s="2" t="s">
        <v>8903</v>
      </c>
      <c r="H39" s="2" t="s">
        <v>8629</v>
      </c>
      <c r="I39" s="2" t="s">
        <v>8904</v>
      </c>
      <c r="J39" s="2" t="s">
        <v>8905</v>
      </c>
      <c r="K39" s="2" t="s">
        <v>241</v>
      </c>
      <c r="L39" s="15" t="s">
        <v>8847</v>
      </c>
      <c r="M39" s="22" t="s">
        <v>225</v>
      </c>
      <c r="N39" s="20" t="s">
        <v>8848</v>
      </c>
      <c r="O39" s="2" t="s">
        <v>8634</v>
      </c>
      <c r="P39" s="2" t="s">
        <v>8906</v>
      </c>
      <c r="R39" s="2" t="s">
        <v>8847</v>
      </c>
      <c r="S39" s="2" t="s">
        <v>8850</v>
      </c>
    </row>
    <row r="40" spans="1:19" x14ac:dyDescent="0.25">
      <c r="A40" s="15" t="s">
        <v>8907</v>
      </c>
      <c r="B40" s="2" t="s">
        <v>8908</v>
      </c>
      <c r="C40" s="3" t="s">
        <v>231</v>
      </c>
      <c r="D40" s="3" t="s">
        <v>231</v>
      </c>
      <c r="E40" s="2" t="s">
        <v>8627</v>
      </c>
      <c r="F40" s="2" t="s">
        <v>8907</v>
      </c>
      <c r="G40" s="2" t="s">
        <v>8909</v>
      </c>
      <c r="H40" s="2" t="s">
        <v>8629</v>
      </c>
      <c r="I40" s="2" t="s">
        <v>8910</v>
      </c>
      <c r="J40" s="2" t="s">
        <v>8911</v>
      </c>
      <c r="K40" s="2" t="s">
        <v>243</v>
      </c>
      <c r="L40" s="15" t="s">
        <v>8847</v>
      </c>
      <c r="M40" s="22" t="s">
        <v>8855</v>
      </c>
      <c r="N40" s="20" t="s">
        <v>223</v>
      </c>
      <c r="O40" s="2" t="s">
        <v>8634</v>
      </c>
      <c r="P40" s="2" t="s">
        <v>8906</v>
      </c>
      <c r="R40" s="2" t="s">
        <v>8847</v>
      </c>
      <c r="S40" s="2" t="s">
        <v>8850</v>
      </c>
    </row>
    <row r="41" spans="1:19" x14ac:dyDescent="0.25">
      <c r="A41" s="15" t="s">
        <v>8912</v>
      </c>
      <c r="B41" s="2" t="s">
        <v>8913</v>
      </c>
      <c r="C41" s="3" t="s">
        <v>231</v>
      </c>
      <c r="D41" s="3" t="s">
        <v>231</v>
      </c>
      <c r="E41" s="2" t="s">
        <v>8627</v>
      </c>
      <c r="F41" s="2" t="s">
        <v>8912</v>
      </c>
      <c r="G41" s="2" t="s">
        <v>8914</v>
      </c>
      <c r="H41" s="2" t="s">
        <v>8629</v>
      </c>
      <c r="I41" s="2" t="s">
        <v>8915</v>
      </c>
      <c r="J41" s="2" t="s">
        <v>8911</v>
      </c>
      <c r="K41" s="2" t="s">
        <v>243</v>
      </c>
      <c r="L41" s="15" t="s">
        <v>8847</v>
      </c>
      <c r="M41" s="22" t="s">
        <v>8855</v>
      </c>
      <c r="N41" s="20" t="s">
        <v>223</v>
      </c>
      <c r="O41" s="2" t="s">
        <v>8634</v>
      </c>
      <c r="P41" s="2" t="s">
        <v>8906</v>
      </c>
      <c r="R41" s="2" t="s">
        <v>8847</v>
      </c>
      <c r="S41" s="2" t="s">
        <v>8850</v>
      </c>
    </row>
    <row r="42" spans="1:19" x14ac:dyDescent="0.25">
      <c r="A42" s="15" t="s">
        <v>8916</v>
      </c>
      <c r="B42" s="2" t="s">
        <v>8917</v>
      </c>
      <c r="C42" s="3" t="s">
        <v>231</v>
      </c>
      <c r="D42" s="3" t="s">
        <v>231</v>
      </c>
      <c r="E42" s="2" t="s">
        <v>8627</v>
      </c>
      <c r="F42" s="2" t="s">
        <v>8916</v>
      </c>
      <c r="G42" s="2" t="s">
        <v>8918</v>
      </c>
      <c r="H42" s="2" t="s">
        <v>8629</v>
      </c>
      <c r="I42" s="2" t="s">
        <v>8919</v>
      </c>
      <c r="J42" s="2" t="s">
        <v>8920</v>
      </c>
      <c r="K42" s="2" t="s">
        <v>232</v>
      </c>
      <c r="L42" s="15" t="s">
        <v>8847</v>
      </c>
      <c r="M42" s="22" t="s">
        <v>8768</v>
      </c>
      <c r="N42" s="20" t="s">
        <v>239</v>
      </c>
      <c r="O42" s="2" t="s">
        <v>8634</v>
      </c>
      <c r="P42" s="2" t="s">
        <v>8906</v>
      </c>
      <c r="R42" s="2" t="s">
        <v>8847</v>
      </c>
      <c r="S42" s="2" t="s">
        <v>8850</v>
      </c>
    </row>
    <row r="43" spans="1:19" x14ac:dyDescent="0.25">
      <c r="A43" s="15" t="s">
        <v>8921</v>
      </c>
      <c r="B43" s="2" t="s">
        <v>8922</v>
      </c>
      <c r="C43" s="3" t="s">
        <v>231</v>
      </c>
      <c r="D43" s="3" t="s">
        <v>231</v>
      </c>
      <c r="E43" s="2" t="s">
        <v>8627</v>
      </c>
      <c r="F43" s="2" t="s">
        <v>8921</v>
      </c>
      <c r="G43" s="2" t="s">
        <v>8923</v>
      </c>
      <c r="H43" s="2" t="s">
        <v>8629</v>
      </c>
      <c r="I43" s="2" t="s">
        <v>8924</v>
      </c>
      <c r="J43" s="2" t="s">
        <v>8925</v>
      </c>
      <c r="K43" s="2" t="s">
        <v>246</v>
      </c>
      <c r="L43" s="15" t="s">
        <v>8847</v>
      </c>
      <c r="M43" s="22" t="s">
        <v>8856</v>
      </c>
      <c r="N43" s="20" t="s">
        <v>228</v>
      </c>
      <c r="O43" s="2" t="s">
        <v>8634</v>
      </c>
      <c r="P43" s="2" t="s">
        <v>8906</v>
      </c>
      <c r="R43" s="2" t="s">
        <v>8847</v>
      </c>
      <c r="S43" s="2" t="s">
        <v>8850</v>
      </c>
    </row>
    <row r="44" spans="1:19" x14ac:dyDescent="0.25">
      <c r="A44" s="15" t="s">
        <v>8926</v>
      </c>
      <c r="B44" s="2" t="s">
        <v>8927</v>
      </c>
      <c r="C44" s="3" t="s">
        <v>225</v>
      </c>
      <c r="D44" s="3" t="s">
        <v>225</v>
      </c>
      <c r="E44" s="2" t="s">
        <v>8627</v>
      </c>
      <c r="F44" s="2" t="s">
        <v>8926</v>
      </c>
      <c r="G44" s="2" t="s">
        <v>8928</v>
      </c>
      <c r="H44" s="2" t="s">
        <v>8629</v>
      </c>
      <c r="I44" s="2" t="s">
        <v>8929</v>
      </c>
      <c r="J44" s="2" t="s">
        <v>8930</v>
      </c>
      <c r="K44" s="2" t="s">
        <v>226</v>
      </c>
      <c r="L44" s="15" t="s">
        <v>8926</v>
      </c>
      <c r="M44" s="22" t="s">
        <v>8693</v>
      </c>
      <c r="N44" s="20" t="s">
        <v>8931</v>
      </c>
      <c r="O44" s="2" t="s">
        <v>8634</v>
      </c>
      <c r="P44" s="2" t="s">
        <v>8932</v>
      </c>
      <c r="R44" s="2" t="s">
        <v>8696</v>
      </c>
      <c r="S44" s="2" t="s">
        <v>8505</v>
      </c>
    </row>
    <row r="45" spans="1:19" x14ac:dyDescent="0.25">
      <c r="A45" s="15" t="s">
        <v>8933</v>
      </c>
      <c r="B45" s="2" t="s">
        <v>8934</v>
      </c>
      <c r="C45" s="3" t="s">
        <v>221</v>
      </c>
      <c r="D45" s="3" t="s">
        <v>221</v>
      </c>
      <c r="E45" s="2" t="s">
        <v>8706</v>
      </c>
      <c r="F45" s="2" t="s">
        <v>8935</v>
      </c>
      <c r="G45" s="2" t="s">
        <v>8936</v>
      </c>
      <c r="H45" s="2" t="s">
        <v>8629</v>
      </c>
      <c r="I45" s="2" t="s">
        <v>8937</v>
      </c>
      <c r="J45" s="2" t="s">
        <v>8938</v>
      </c>
      <c r="K45" s="2" t="s">
        <v>249</v>
      </c>
      <c r="L45" s="15" t="s">
        <v>8776</v>
      </c>
      <c r="M45" s="22" t="s">
        <v>8939</v>
      </c>
      <c r="N45" s="20" t="s">
        <v>8940</v>
      </c>
      <c r="O45" s="2" t="s">
        <v>8634</v>
      </c>
      <c r="R45" s="2" t="s">
        <v>8696</v>
      </c>
      <c r="S45" s="2" t="s">
        <v>8505</v>
      </c>
    </row>
    <row r="46" spans="1:19" x14ac:dyDescent="0.25">
      <c r="A46" s="15" t="s">
        <v>8941</v>
      </c>
      <c r="B46" s="2" t="s">
        <v>8942</v>
      </c>
      <c r="C46" s="3" t="s">
        <v>228</v>
      </c>
      <c r="D46" s="3" t="s">
        <v>228</v>
      </c>
      <c r="E46" s="2" t="s">
        <v>8706</v>
      </c>
      <c r="F46" s="2" t="s">
        <v>8943</v>
      </c>
      <c r="G46" s="2" t="s">
        <v>8944</v>
      </c>
      <c r="H46" s="2" t="s">
        <v>8629</v>
      </c>
      <c r="I46" s="2" t="s">
        <v>8945</v>
      </c>
      <c r="J46" s="2" t="s">
        <v>8946</v>
      </c>
      <c r="K46" s="2" t="s">
        <v>224</v>
      </c>
      <c r="L46" s="15" t="s">
        <v>8776</v>
      </c>
      <c r="M46" s="22" t="s">
        <v>8683</v>
      </c>
      <c r="N46" s="20" t="s">
        <v>8947</v>
      </c>
      <c r="O46" s="2" t="s">
        <v>8634</v>
      </c>
      <c r="P46" s="2" t="s">
        <v>8794</v>
      </c>
      <c r="R46" s="2" t="s">
        <v>8696</v>
      </c>
      <c r="S46" s="2" t="s">
        <v>8505</v>
      </c>
    </row>
    <row r="47" spans="1:19" x14ac:dyDescent="0.25">
      <c r="A47" s="15" t="s">
        <v>8948</v>
      </c>
      <c r="B47" s="2" t="s">
        <v>8949</v>
      </c>
      <c r="C47" s="3" t="s">
        <v>225</v>
      </c>
      <c r="D47" s="3" t="s">
        <v>225</v>
      </c>
      <c r="E47" s="2" t="s">
        <v>8661</v>
      </c>
      <c r="F47" s="2" t="s">
        <v>8950</v>
      </c>
      <c r="G47" s="2" t="s">
        <v>8951</v>
      </c>
      <c r="H47" s="2" t="s">
        <v>8629</v>
      </c>
      <c r="I47" s="2" t="s">
        <v>8952</v>
      </c>
      <c r="J47" s="2" t="s">
        <v>8953</v>
      </c>
      <c r="K47" s="2" t="s">
        <v>250</v>
      </c>
      <c r="L47" s="15" t="s">
        <v>8948</v>
      </c>
      <c r="M47" s="22" t="s">
        <v>8954</v>
      </c>
      <c r="N47" s="20" t="s">
        <v>8955</v>
      </c>
      <c r="O47" s="2" t="s">
        <v>8634</v>
      </c>
      <c r="P47" s="2" t="s">
        <v>8956</v>
      </c>
      <c r="R47" s="2" t="s">
        <v>8696</v>
      </c>
      <c r="S47" s="2" t="s">
        <v>8505</v>
      </c>
    </row>
    <row r="48" spans="1:19" x14ac:dyDescent="0.25">
      <c r="A48" s="15" t="s">
        <v>8957</v>
      </c>
      <c r="B48" s="2" t="s">
        <v>8958</v>
      </c>
      <c r="C48" s="3" t="s">
        <v>221</v>
      </c>
      <c r="D48" s="3" t="s">
        <v>221</v>
      </c>
      <c r="E48" s="2" t="s">
        <v>8706</v>
      </c>
      <c r="F48" s="2" t="s">
        <v>8959</v>
      </c>
      <c r="G48" s="2" t="s">
        <v>8960</v>
      </c>
      <c r="H48" s="2" t="s">
        <v>8629</v>
      </c>
      <c r="I48" s="2" t="s">
        <v>8961</v>
      </c>
      <c r="J48" s="2" t="s">
        <v>8962</v>
      </c>
      <c r="K48" s="2" t="s">
        <v>222</v>
      </c>
      <c r="L48" s="15" t="s">
        <v>8963</v>
      </c>
      <c r="M48" s="22" t="s">
        <v>8673</v>
      </c>
      <c r="N48" s="20" t="s">
        <v>8752</v>
      </c>
      <c r="O48" s="2" t="s">
        <v>8634</v>
      </c>
      <c r="R48" s="2" t="s">
        <v>8963</v>
      </c>
      <c r="S48" s="2" t="s">
        <v>8964</v>
      </c>
    </row>
    <row r="49" spans="1:19" x14ac:dyDescent="0.25">
      <c r="A49" s="15" t="s">
        <v>8965</v>
      </c>
      <c r="B49" s="2" t="s">
        <v>8966</v>
      </c>
      <c r="C49" s="3" t="s">
        <v>221</v>
      </c>
      <c r="D49" s="3" t="s">
        <v>221</v>
      </c>
      <c r="E49" s="2" t="s">
        <v>8706</v>
      </c>
      <c r="F49" s="2" t="s">
        <v>8967</v>
      </c>
      <c r="G49" s="2" t="s">
        <v>8960</v>
      </c>
      <c r="H49" s="2" t="s">
        <v>8629</v>
      </c>
      <c r="I49" s="2" t="s">
        <v>8968</v>
      </c>
      <c r="J49" s="2" t="s">
        <v>8969</v>
      </c>
      <c r="K49" s="2" t="s">
        <v>250</v>
      </c>
      <c r="L49" s="15" t="s">
        <v>8963</v>
      </c>
      <c r="M49" s="22" t="s">
        <v>8954</v>
      </c>
      <c r="N49" s="20" t="s">
        <v>8970</v>
      </c>
      <c r="O49" s="2" t="s">
        <v>8634</v>
      </c>
      <c r="P49" s="2" t="s">
        <v>8971</v>
      </c>
      <c r="R49" s="2" t="s">
        <v>8963</v>
      </c>
      <c r="S49" s="2" t="s">
        <v>8964</v>
      </c>
    </row>
    <row r="50" spans="1:19" x14ac:dyDescent="0.25">
      <c r="A50" s="15" t="s">
        <v>8972</v>
      </c>
      <c r="B50" s="2" t="s">
        <v>8973</v>
      </c>
      <c r="C50" s="3" t="s">
        <v>225</v>
      </c>
      <c r="D50" s="3" t="s">
        <v>225</v>
      </c>
      <c r="E50" s="2" t="s">
        <v>8842</v>
      </c>
      <c r="F50" s="2" t="s">
        <v>8974</v>
      </c>
      <c r="G50" s="2" t="s">
        <v>8975</v>
      </c>
      <c r="H50" s="2" t="s">
        <v>8629</v>
      </c>
      <c r="I50" s="2" t="s">
        <v>8976</v>
      </c>
      <c r="J50" s="2" t="s">
        <v>8977</v>
      </c>
      <c r="K50" s="2" t="s">
        <v>251</v>
      </c>
      <c r="L50" s="15" t="s">
        <v>8963</v>
      </c>
      <c r="M50" s="22" t="s">
        <v>8978</v>
      </c>
      <c r="N50" s="20" t="s">
        <v>8979</v>
      </c>
      <c r="O50" s="2" t="s">
        <v>8634</v>
      </c>
      <c r="R50" s="2" t="s">
        <v>8963</v>
      </c>
      <c r="S50" s="2" t="s">
        <v>8964</v>
      </c>
    </row>
    <row r="51" spans="1:19" x14ac:dyDescent="0.25">
      <c r="A51" s="15" t="s">
        <v>8980</v>
      </c>
      <c r="B51" s="2" t="s">
        <v>8981</v>
      </c>
      <c r="C51" s="3" t="s">
        <v>225</v>
      </c>
      <c r="D51" s="3" t="s">
        <v>225</v>
      </c>
      <c r="E51" s="2" t="s">
        <v>8706</v>
      </c>
      <c r="F51" s="2" t="s">
        <v>8982</v>
      </c>
      <c r="G51" s="2" t="s">
        <v>8975</v>
      </c>
      <c r="H51" s="2" t="s">
        <v>8629</v>
      </c>
      <c r="I51" s="2" t="s">
        <v>8983</v>
      </c>
      <c r="J51" s="2" t="s">
        <v>8984</v>
      </c>
      <c r="K51" s="2" t="s">
        <v>226</v>
      </c>
      <c r="L51" s="15" t="s">
        <v>8963</v>
      </c>
      <c r="M51" s="22" t="s">
        <v>8693</v>
      </c>
      <c r="N51" s="20" t="s">
        <v>8970</v>
      </c>
      <c r="O51" s="2" t="s">
        <v>8634</v>
      </c>
      <c r="R51" s="2" t="s">
        <v>8963</v>
      </c>
      <c r="S51" s="2" t="s">
        <v>8964</v>
      </c>
    </row>
    <row r="52" spans="1:19" x14ac:dyDescent="0.25">
      <c r="A52" s="15" t="s">
        <v>8985</v>
      </c>
      <c r="B52" s="2" t="s">
        <v>8986</v>
      </c>
      <c r="C52" s="3" t="s">
        <v>233</v>
      </c>
      <c r="D52" s="3" t="s">
        <v>233</v>
      </c>
      <c r="E52" s="2" t="s">
        <v>8706</v>
      </c>
      <c r="F52" s="2" t="s">
        <v>8987</v>
      </c>
      <c r="G52" s="2" t="s">
        <v>8988</v>
      </c>
      <c r="H52" s="2" t="s">
        <v>8629</v>
      </c>
      <c r="I52" s="2" t="s">
        <v>8989</v>
      </c>
      <c r="J52" s="2" t="s">
        <v>8990</v>
      </c>
      <c r="K52" s="2" t="s">
        <v>252</v>
      </c>
      <c r="L52" s="15" t="s">
        <v>8963</v>
      </c>
      <c r="M52" s="22" t="s">
        <v>8991</v>
      </c>
      <c r="N52" s="20" t="s">
        <v>8992</v>
      </c>
      <c r="O52" s="2" t="s">
        <v>8634</v>
      </c>
      <c r="P52" s="2" t="s">
        <v>8993</v>
      </c>
      <c r="R52" s="2" t="s">
        <v>8963</v>
      </c>
      <c r="S52" s="2" t="s">
        <v>8964</v>
      </c>
    </row>
    <row r="53" spans="1:19" x14ac:dyDescent="0.25">
      <c r="A53" s="15" t="s">
        <v>8994</v>
      </c>
      <c r="B53" s="2" t="s">
        <v>8995</v>
      </c>
      <c r="C53" s="3" t="s">
        <v>228</v>
      </c>
      <c r="D53" s="3" t="s">
        <v>228</v>
      </c>
      <c r="E53" s="2" t="s">
        <v>8706</v>
      </c>
      <c r="F53" s="2" t="s">
        <v>8996</v>
      </c>
      <c r="G53" s="2" t="s">
        <v>8997</v>
      </c>
      <c r="H53" s="2" t="s">
        <v>8629</v>
      </c>
      <c r="I53" s="2" t="s">
        <v>8998</v>
      </c>
      <c r="J53" s="2" t="s">
        <v>8999</v>
      </c>
      <c r="K53" s="2" t="s">
        <v>229</v>
      </c>
      <c r="L53" s="15" t="s">
        <v>8963</v>
      </c>
      <c r="M53" s="22" t="s">
        <v>8720</v>
      </c>
      <c r="N53" s="20" t="s">
        <v>9000</v>
      </c>
      <c r="O53" s="2" t="s">
        <v>8634</v>
      </c>
      <c r="P53" s="2" t="s">
        <v>9001</v>
      </c>
      <c r="R53" s="2" t="s">
        <v>8963</v>
      </c>
      <c r="S53" s="2" t="s">
        <v>8964</v>
      </c>
    </row>
    <row r="54" spans="1:19" x14ac:dyDescent="0.25">
      <c r="A54" s="15" t="s">
        <v>9002</v>
      </c>
      <c r="B54" s="2" t="s">
        <v>9003</v>
      </c>
      <c r="C54" s="3" t="s">
        <v>236</v>
      </c>
      <c r="D54" s="3" t="s">
        <v>236</v>
      </c>
      <c r="E54" s="2" t="s">
        <v>8661</v>
      </c>
      <c r="F54" s="2" t="s">
        <v>9004</v>
      </c>
      <c r="G54" s="2" t="s">
        <v>9005</v>
      </c>
      <c r="H54" s="2" t="s">
        <v>8629</v>
      </c>
      <c r="I54" s="2" t="s">
        <v>9006</v>
      </c>
      <c r="J54" s="2" t="s">
        <v>253</v>
      </c>
      <c r="K54" s="2" t="s">
        <v>254</v>
      </c>
      <c r="L54" s="15" t="s">
        <v>9007</v>
      </c>
      <c r="M54" s="22" t="s">
        <v>9008</v>
      </c>
      <c r="N54" s="20" t="s">
        <v>9009</v>
      </c>
      <c r="O54" s="2" t="s">
        <v>8634</v>
      </c>
      <c r="R54" s="2" t="s">
        <v>9002</v>
      </c>
      <c r="S54" s="2" t="s">
        <v>9010</v>
      </c>
    </row>
    <row r="55" spans="1:19" x14ac:dyDescent="0.25">
      <c r="A55" s="15" t="s">
        <v>11005</v>
      </c>
      <c r="B55" s="2" t="s">
        <v>11006</v>
      </c>
      <c r="C55" s="3" t="s">
        <v>228</v>
      </c>
      <c r="D55" s="3" t="s">
        <v>228</v>
      </c>
      <c r="E55" s="2" t="s">
        <v>8706</v>
      </c>
      <c r="F55" s="2" t="s">
        <v>11007</v>
      </c>
      <c r="G55" s="2" t="s">
        <v>11008</v>
      </c>
      <c r="H55" s="2" t="s">
        <v>8629</v>
      </c>
      <c r="I55" s="2" t="s">
        <v>11009</v>
      </c>
      <c r="J55" s="2" t="s">
        <v>11010</v>
      </c>
      <c r="K55" s="2" t="s">
        <v>235</v>
      </c>
      <c r="L55" s="15" t="s">
        <v>11011</v>
      </c>
      <c r="M55" s="22" t="s">
        <v>8792</v>
      </c>
      <c r="N55" s="20" t="s">
        <v>9539</v>
      </c>
      <c r="O55" s="2" t="s">
        <v>8634</v>
      </c>
      <c r="P55" s="2" t="s">
        <v>11012</v>
      </c>
      <c r="R55" s="2" t="s">
        <v>11011</v>
      </c>
      <c r="S55" s="2" t="s">
        <v>11013</v>
      </c>
    </row>
    <row r="56" spans="1:19" x14ac:dyDescent="0.25">
      <c r="A56" s="15" t="s">
        <v>11014</v>
      </c>
      <c r="B56" s="2" t="s">
        <v>11015</v>
      </c>
      <c r="C56" s="3" t="s">
        <v>225</v>
      </c>
      <c r="D56" s="3" t="s">
        <v>225</v>
      </c>
      <c r="E56" s="2" t="s">
        <v>8627</v>
      </c>
      <c r="F56" s="2" t="s">
        <v>11014</v>
      </c>
      <c r="G56" s="2" t="s">
        <v>11016</v>
      </c>
      <c r="H56" s="2" t="s">
        <v>8629</v>
      </c>
      <c r="I56" s="2" t="s">
        <v>11017</v>
      </c>
      <c r="J56" s="2" t="s">
        <v>9315</v>
      </c>
      <c r="K56" s="2" t="s">
        <v>230</v>
      </c>
      <c r="L56" s="15" t="s">
        <v>11014</v>
      </c>
      <c r="M56" s="22" t="s">
        <v>8730</v>
      </c>
      <c r="N56" s="20" t="s">
        <v>9316</v>
      </c>
      <c r="O56" s="2" t="s">
        <v>8634</v>
      </c>
      <c r="P56" s="2" t="s">
        <v>8703</v>
      </c>
      <c r="R56" s="2" t="s">
        <v>11011</v>
      </c>
      <c r="S56" s="2" t="s">
        <v>11013</v>
      </c>
    </row>
    <row r="57" spans="1:19" x14ac:dyDescent="0.25">
      <c r="A57" s="15" t="s">
        <v>11018</v>
      </c>
      <c r="B57" s="2" t="s">
        <v>11019</v>
      </c>
      <c r="C57" s="3" t="s">
        <v>225</v>
      </c>
      <c r="D57" s="3" t="s">
        <v>225</v>
      </c>
      <c r="E57" s="2" t="s">
        <v>8661</v>
      </c>
      <c r="F57" s="2" t="s">
        <v>11020</v>
      </c>
      <c r="G57" s="2" t="s">
        <v>11021</v>
      </c>
      <c r="H57" s="2" t="s">
        <v>8629</v>
      </c>
      <c r="I57" s="2" t="s">
        <v>11022</v>
      </c>
      <c r="J57" s="2" t="s">
        <v>11023</v>
      </c>
      <c r="K57" s="2" t="s">
        <v>230</v>
      </c>
      <c r="L57" s="15" t="s">
        <v>11011</v>
      </c>
      <c r="M57" s="22" t="s">
        <v>8730</v>
      </c>
      <c r="N57" s="20" t="s">
        <v>9137</v>
      </c>
      <c r="O57" s="2" t="s">
        <v>8634</v>
      </c>
      <c r="R57" s="2" t="s">
        <v>11011</v>
      </c>
      <c r="S57" s="2" t="s">
        <v>11013</v>
      </c>
    </row>
    <row r="58" spans="1:19" x14ac:dyDescent="0.25">
      <c r="A58" s="15" t="s">
        <v>11024</v>
      </c>
      <c r="B58" s="2" t="s">
        <v>11025</v>
      </c>
      <c r="C58" s="3" t="s">
        <v>225</v>
      </c>
      <c r="D58" s="3" t="s">
        <v>225</v>
      </c>
      <c r="E58" s="2" t="s">
        <v>8661</v>
      </c>
      <c r="F58" s="2" t="s">
        <v>9618</v>
      </c>
      <c r="G58" s="2" t="s">
        <v>11021</v>
      </c>
      <c r="H58" s="2" t="s">
        <v>8629</v>
      </c>
      <c r="I58" s="2" t="s">
        <v>11026</v>
      </c>
      <c r="J58" s="2" t="s">
        <v>11027</v>
      </c>
      <c r="K58" s="2" t="s">
        <v>230</v>
      </c>
      <c r="L58" s="15" t="s">
        <v>11011</v>
      </c>
      <c r="M58" s="22" t="s">
        <v>8730</v>
      </c>
      <c r="N58" s="20" t="s">
        <v>9009</v>
      </c>
      <c r="O58" s="2" t="s">
        <v>8634</v>
      </c>
      <c r="R58" s="2" t="s">
        <v>11011</v>
      </c>
      <c r="S58" s="2" t="s">
        <v>11013</v>
      </c>
    </row>
    <row r="59" spans="1:19" x14ac:dyDescent="0.25">
      <c r="A59" s="15" t="s">
        <v>11028</v>
      </c>
      <c r="B59" s="2" t="s">
        <v>11029</v>
      </c>
      <c r="C59" s="3" t="s">
        <v>225</v>
      </c>
      <c r="D59" s="3" t="s">
        <v>225</v>
      </c>
      <c r="E59" s="2" t="s">
        <v>8661</v>
      </c>
      <c r="F59" s="2" t="s">
        <v>11030</v>
      </c>
      <c r="G59" s="2" t="s">
        <v>11021</v>
      </c>
      <c r="H59" s="2" t="s">
        <v>8629</v>
      </c>
      <c r="I59" s="2" t="s">
        <v>11031</v>
      </c>
      <c r="J59" s="2" t="s">
        <v>9315</v>
      </c>
      <c r="K59" s="2" t="s">
        <v>230</v>
      </c>
      <c r="L59" s="15" t="s">
        <v>11011</v>
      </c>
      <c r="M59" s="22" t="s">
        <v>8730</v>
      </c>
      <c r="N59" s="20" t="s">
        <v>9316</v>
      </c>
      <c r="O59" s="2" t="s">
        <v>8634</v>
      </c>
      <c r="R59" s="2" t="s">
        <v>11011</v>
      </c>
      <c r="S59" s="2" t="s">
        <v>11013</v>
      </c>
    </row>
    <row r="60" spans="1:19" x14ac:dyDescent="0.25">
      <c r="A60" s="15" t="s">
        <v>11032</v>
      </c>
      <c r="B60" s="2" t="s">
        <v>11033</v>
      </c>
      <c r="C60" s="3" t="s">
        <v>225</v>
      </c>
      <c r="D60" s="3" t="s">
        <v>225</v>
      </c>
      <c r="E60" s="2" t="s">
        <v>8661</v>
      </c>
      <c r="F60" s="2" t="s">
        <v>11034</v>
      </c>
      <c r="G60" s="2" t="s">
        <v>11021</v>
      </c>
      <c r="H60" s="2" t="s">
        <v>8629</v>
      </c>
      <c r="I60" s="2" t="s">
        <v>11035</v>
      </c>
      <c r="J60" s="2" t="s">
        <v>11036</v>
      </c>
      <c r="K60" s="2" t="s">
        <v>230</v>
      </c>
      <c r="L60" s="15" t="s">
        <v>11011</v>
      </c>
      <c r="M60" s="22" t="s">
        <v>8730</v>
      </c>
      <c r="N60" s="20" t="s">
        <v>8793</v>
      </c>
      <c r="O60" s="2" t="s">
        <v>8634</v>
      </c>
      <c r="R60" s="2" t="s">
        <v>11011</v>
      </c>
      <c r="S60" s="2" t="s">
        <v>11013</v>
      </c>
    </row>
    <row r="61" spans="1:19" x14ac:dyDescent="0.25">
      <c r="A61" s="15" t="s">
        <v>11037</v>
      </c>
      <c r="B61" s="2" t="s">
        <v>11038</v>
      </c>
      <c r="C61" s="3" t="s">
        <v>225</v>
      </c>
      <c r="D61" s="3" t="s">
        <v>225</v>
      </c>
      <c r="E61" s="2" t="s">
        <v>8661</v>
      </c>
      <c r="F61" s="2" t="s">
        <v>11039</v>
      </c>
      <c r="G61" s="2" t="s">
        <v>11021</v>
      </c>
      <c r="H61" s="2" t="s">
        <v>8629</v>
      </c>
      <c r="I61" s="2" t="s">
        <v>11040</v>
      </c>
      <c r="J61" s="2" t="s">
        <v>11041</v>
      </c>
      <c r="K61" s="2" t="s">
        <v>230</v>
      </c>
      <c r="L61" s="15" t="s">
        <v>11011</v>
      </c>
      <c r="M61" s="22" t="s">
        <v>8730</v>
      </c>
      <c r="N61" s="20" t="s">
        <v>9161</v>
      </c>
      <c r="O61" s="2" t="s">
        <v>8634</v>
      </c>
      <c r="R61" s="2" t="s">
        <v>11011</v>
      </c>
      <c r="S61" s="2" t="s">
        <v>11013</v>
      </c>
    </row>
    <row r="62" spans="1:19" x14ac:dyDescent="0.25">
      <c r="A62" s="15" t="s">
        <v>11042</v>
      </c>
      <c r="B62" s="2" t="s">
        <v>11043</v>
      </c>
      <c r="C62" s="3" t="s">
        <v>225</v>
      </c>
      <c r="D62" s="3" t="s">
        <v>225</v>
      </c>
      <c r="E62" s="2" t="s">
        <v>8661</v>
      </c>
      <c r="F62" s="2" t="s">
        <v>11044</v>
      </c>
      <c r="G62" s="2" t="s">
        <v>11021</v>
      </c>
      <c r="H62" s="2" t="s">
        <v>8629</v>
      </c>
      <c r="I62" s="2" t="s">
        <v>11045</v>
      </c>
      <c r="J62" s="2" t="s">
        <v>11046</v>
      </c>
      <c r="K62" s="2" t="s">
        <v>230</v>
      </c>
      <c r="L62" s="15" t="s">
        <v>11011</v>
      </c>
      <c r="M62" s="22" t="s">
        <v>8730</v>
      </c>
      <c r="N62" s="20" t="s">
        <v>10305</v>
      </c>
      <c r="O62" s="2" t="s">
        <v>8634</v>
      </c>
      <c r="R62" s="2" t="s">
        <v>11011</v>
      </c>
      <c r="S62" s="2" t="s">
        <v>11013</v>
      </c>
    </row>
    <row r="63" spans="1:19" x14ac:dyDescent="0.25">
      <c r="A63" s="15" t="s">
        <v>11011</v>
      </c>
      <c r="B63" s="2" t="s">
        <v>11047</v>
      </c>
      <c r="C63" s="3" t="s">
        <v>225</v>
      </c>
      <c r="D63" s="3" t="s">
        <v>221</v>
      </c>
      <c r="E63" s="2" t="s">
        <v>8736</v>
      </c>
      <c r="F63" s="2" t="s">
        <v>8737</v>
      </c>
      <c r="G63" s="2" t="s">
        <v>11021</v>
      </c>
      <c r="H63" s="2" t="s">
        <v>8629</v>
      </c>
      <c r="I63" s="2" t="s">
        <v>11048</v>
      </c>
      <c r="J63" s="2" t="s">
        <v>11049</v>
      </c>
      <c r="K63" s="2" t="s">
        <v>230</v>
      </c>
      <c r="L63" s="15" t="s">
        <v>11011</v>
      </c>
      <c r="M63" s="22" t="s">
        <v>8730</v>
      </c>
      <c r="N63" s="20" t="s">
        <v>10620</v>
      </c>
      <c r="O63" s="2" t="s">
        <v>8634</v>
      </c>
      <c r="P63" s="2" t="s">
        <v>11050</v>
      </c>
      <c r="R63" s="2" t="s">
        <v>11011</v>
      </c>
      <c r="S63" s="2" t="s">
        <v>11013</v>
      </c>
    </row>
    <row r="64" spans="1:19" x14ac:dyDescent="0.25">
      <c r="A64" s="15" t="s">
        <v>11051</v>
      </c>
      <c r="B64" s="2" t="s">
        <v>11052</v>
      </c>
      <c r="C64" s="3" t="s">
        <v>225</v>
      </c>
      <c r="D64" s="3" t="s">
        <v>225</v>
      </c>
      <c r="E64" s="2" t="s">
        <v>11053</v>
      </c>
      <c r="F64" s="2" t="s">
        <v>11054</v>
      </c>
      <c r="G64" s="2" t="s">
        <v>11021</v>
      </c>
      <c r="H64" s="2" t="s">
        <v>8629</v>
      </c>
      <c r="I64" s="2" t="s">
        <v>11048</v>
      </c>
      <c r="J64" s="2" t="s">
        <v>11049</v>
      </c>
      <c r="K64" s="2" t="s">
        <v>230</v>
      </c>
      <c r="L64" s="15" t="s">
        <v>11011</v>
      </c>
      <c r="M64" s="22" t="s">
        <v>8730</v>
      </c>
      <c r="N64" s="20" t="s">
        <v>10620</v>
      </c>
      <c r="O64" s="2" t="s">
        <v>8634</v>
      </c>
      <c r="P64" s="2" t="s">
        <v>11055</v>
      </c>
      <c r="R64" s="2" t="s">
        <v>11011</v>
      </c>
      <c r="S64" s="2" t="s">
        <v>11013</v>
      </c>
    </row>
    <row r="65" spans="1:19" x14ac:dyDescent="0.25">
      <c r="A65" s="15" t="s">
        <v>11056</v>
      </c>
      <c r="B65" s="2" t="s">
        <v>11057</v>
      </c>
      <c r="C65" s="3" t="s">
        <v>221</v>
      </c>
      <c r="D65" s="3" t="s">
        <v>221</v>
      </c>
      <c r="E65" s="2" t="s">
        <v>8640</v>
      </c>
      <c r="F65" s="2" t="s">
        <v>11058</v>
      </c>
      <c r="G65" s="2" t="s">
        <v>11021</v>
      </c>
      <c r="H65" s="2" t="s">
        <v>8629</v>
      </c>
      <c r="I65" s="2" t="s">
        <v>11059</v>
      </c>
      <c r="J65" s="2" t="s">
        <v>5092</v>
      </c>
      <c r="K65" s="2" t="s">
        <v>230</v>
      </c>
      <c r="L65" s="15" t="s">
        <v>11011</v>
      </c>
      <c r="M65" s="22" t="s">
        <v>8730</v>
      </c>
      <c r="N65" s="20" t="s">
        <v>9391</v>
      </c>
      <c r="O65" s="2" t="s">
        <v>8634</v>
      </c>
      <c r="R65" s="2" t="s">
        <v>11011</v>
      </c>
      <c r="S65" s="2" t="s">
        <v>11013</v>
      </c>
    </row>
    <row r="66" spans="1:19" x14ac:dyDescent="0.25">
      <c r="A66" s="15" t="s">
        <v>9011</v>
      </c>
      <c r="B66" s="2" t="s">
        <v>9012</v>
      </c>
      <c r="C66" s="3" t="s">
        <v>236</v>
      </c>
      <c r="D66" s="3" t="s">
        <v>236</v>
      </c>
      <c r="E66" s="2" t="s">
        <v>8706</v>
      </c>
      <c r="F66" s="2" t="s">
        <v>9013</v>
      </c>
      <c r="G66" s="2" t="s">
        <v>9014</v>
      </c>
      <c r="H66" s="2" t="s">
        <v>8629</v>
      </c>
      <c r="I66" s="2" t="s">
        <v>9015</v>
      </c>
      <c r="J66" s="2" t="s">
        <v>9016</v>
      </c>
      <c r="K66" s="2" t="s">
        <v>254</v>
      </c>
      <c r="L66" s="15" t="s">
        <v>8776</v>
      </c>
      <c r="M66" s="22" t="s">
        <v>9008</v>
      </c>
      <c r="N66" s="20" t="s">
        <v>9017</v>
      </c>
      <c r="O66" s="2" t="s">
        <v>8634</v>
      </c>
      <c r="P66" s="2" t="s">
        <v>8802</v>
      </c>
      <c r="R66" s="2" t="s">
        <v>8696</v>
      </c>
      <c r="S66" s="2" t="s">
        <v>8505</v>
      </c>
    </row>
    <row r="67" spans="1:19" x14ac:dyDescent="0.25">
      <c r="A67" s="15" t="s">
        <v>9018</v>
      </c>
      <c r="B67" s="2" t="s">
        <v>9019</v>
      </c>
      <c r="C67" s="3" t="s">
        <v>223</v>
      </c>
      <c r="D67" s="3" t="s">
        <v>223</v>
      </c>
      <c r="E67" s="2" t="s">
        <v>8706</v>
      </c>
      <c r="F67" s="2" t="s">
        <v>9020</v>
      </c>
      <c r="G67" s="2" t="s">
        <v>9021</v>
      </c>
      <c r="H67" s="2" t="s">
        <v>8629</v>
      </c>
      <c r="I67" s="2" t="s">
        <v>9022</v>
      </c>
      <c r="J67" s="2" t="s">
        <v>9023</v>
      </c>
      <c r="K67" s="2" t="s">
        <v>255</v>
      </c>
      <c r="L67" s="15" t="s">
        <v>8776</v>
      </c>
      <c r="M67" s="22" t="s">
        <v>8665</v>
      </c>
      <c r="N67" s="20" t="s">
        <v>9024</v>
      </c>
      <c r="O67" s="2" t="s">
        <v>8634</v>
      </c>
      <c r="P67" s="2" t="s">
        <v>9025</v>
      </c>
      <c r="R67" s="2" t="s">
        <v>8696</v>
      </c>
      <c r="S67" s="2" t="s">
        <v>8505</v>
      </c>
    </row>
    <row r="68" spans="1:19" x14ac:dyDescent="0.25">
      <c r="A68" s="15" t="s">
        <v>9026</v>
      </c>
      <c r="B68" s="2" t="s">
        <v>9027</v>
      </c>
      <c r="C68" s="3" t="s">
        <v>223</v>
      </c>
      <c r="D68" s="3" t="s">
        <v>223</v>
      </c>
      <c r="E68" s="2" t="s">
        <v>8706</v>
      </c>
      <c r="F68" s="2" t="s">
        <v>9028</v>
      </c>
      <c r="G68" s="2" t="s">
        <v>9021</v>
      </c>
      <c r="H68" s="2" t="s">
        <v>8629</v>
      </c>
      <c r="I68" s="2" t="s">
        <v>9029</v>
      </c>
      <c r="J68" s="2" t="s">
        <v>9030</v>
      </c>
      <c r="K68" s="2" t="s">
        <v>256</v>
      </c>
      <c r="L68" s="15" t="s">
        <v>8776</v>
      </c>
      <c r="M68" s="22" t="s">
        <v>8651</v>
      </c>
      <c r="N68" s="20" t="s">
        <v>9031</v>
      </c>
      <c r="O68" s="2" t="s">
        <v>8634</v>
      </c>
      <c r="P68" s="2" t="s">
        <v>9025</v>
      </c>
      <c r="R68" s="2" t="s">
        <v>8696</v>
      </c>
      <c r="S68" s="2" t="s">
        <v>8505</v>
      </c>
    </row>
    <row r="69" spans="1:19" x14ac:dyDescent="0.25">
      <c r="A69" s="15" t="s">
        <v>9032</v>
      </c>
      <c r="B69" s="2" t="s">
        <v>9033</v>
      </c>
      <c r="C69" s="3" t="s">
        <v>223</v>
      </c>
      <c r="D69" s="3" t="s">
        <v>223</v>
      </c>
      <c r="E69" s="2" t="s">
        <v>8706</v>
      </c>
      <c r="F69" s="2" t="s">
        <v>9034</v>
      </c>
      <c r="G69" s="2" t="s">
        <v>9021</v>
      </c>
      <c r="H69" s="2" t="s">
        <v>8629</v>
      </c>
      <c r="I69" s="2" t="s">
        <v>9035</v>
      </c>
      <c r="J69" s="2" t="s">
        <v>9036</v>
      </c>
      <c r="K69" s="2" t="s">
        <v>257</v>
      </c>
      <c r="L69" s="15" t="s">
        <v>8776</v>
      </c>
      <c r="M69" s="22" t="s">
        <v>8701</v>
      </c>
      <c r="N69" s="20" t="s">
        <v>239</v>
      </c>
      <c r="O69" s="2" t="s">
        <v>8634</v>
      </c>
      <c r="P69" s="2" t="s">
        <v>9025</v>
      </c>
      <c r="R69" s="2" t="s">
        <v>8696</v>
      </c>
      <c r="S69" s="2" t="s">
        <v>8505</v>
      </c>
    </row>
    <row r="70" spans="1:19" x14ac:dyDescent="0.25">
      <c r="A70" s="15" t="s">
        <v>9037</v>
      </c>
      <c r="B70" s="2" t="s">
        <v>9038</v>
      </c>
      <c r="C70" s="3" t="s">
        <v>236</v>
      </c>
      <c r="D70" s="3" t="s">
        <v>236</v>
      </c>
      <c r="E70" s="2" t="s">
        <v>8706</v>
      </c>
      <c r="F70" s="2" t="s">
        <v>258</v>
      </c>
      <c r="G70" s="2" t="s">
        <v>9039</v>
      </c>
      <c r="H70" s="2" t="s">
        <v>8629</v>
      </c>
      <c r="I70" s="2" t="s">
        <v>9040</v>
      </c>
      <c r="J70" s="2" t="s">
        <v>253</v>
      </c>
      <c r="K70" s="2" t="s">
        <v>254</v>
      </c>
      <c r="L70" s="15" t="s">
        <v>9037</v>
      </c>
      <c r="M70" s="22" t="s">
        <v>9008</v>
      </c>
      <c r="N70" s="20" t="s">
        <v>9009</v>
      </c>
      <c r="O70" s="2" t="s">
        <v>8634</v>
      </c>
      <c r="R70" s="2" t="s">
        <v>9037</v>
      </c>
      <c r="S70" s="2" t="s">
        <v>9041</v>
      </c>
    </row>
    <row r="71" spans="1:19" x14ac:dyDescent="0.25">
      <c r="A71" s="15" t="s">
        <v>9042</v>
      </c>
      <c r="B71" s="2" t="s">
        <v>9043</v>
      </c>
      <c r="C71" s="3" t="s">
        <v>228</v>
      </c>
      <c r="D71" s="3" t="s">
        <v>223</v>
      </c>
      <c r="E71" s="2" t="s">
        <v>9044</v>
      </c>
      <c r="F71" s="2" t="s">
        <v>9045</v>
      </c>
      <c r="G71" s="2" t="s">
        <v>9046</v>
      </c>
      <c r="H71" s="2" t="s">
        <v>8629</v>
      </c>
      <c r="I71" s="2" t="s">
        <v>9047</v>
      </c>
      <c r="J71" s="2" t="s">
        <v>9048</v>
      </c>
      <c r="K71" s="2" t="s">
        <v>259</v>
      </c>
      <c r="L71" s="15" t="s">
        <v>9042</v>
      </c>
      <c r="M71" s="22" t="s">
        <v>9049</v>
      </c>
      <c r="N71" s="20" t="s">
        <v>9050</v>
      </c>
      <c r="O71" s="2" t="s">
        <v>8634</v>
      </c>
      <c r="R71" s="2" t="s">
        <v>9042</v>
      </c>
      <c r="S71" s="2" t="s">
        <v>9051</v>
      </c>
    </row>
    <row r="72" spans="1:19" x14ac:dyDescent="0.25">
      <c r="A72" s="15" t="s">
        <v>9052</v>
      </c>
      <c r="B72" s="2" t="s">
        <v>9053</v>
      </c>
      <c r="C72" s="3" t="s">
        <v>231</v>
      </c>
      <c r="D72" s="3" t="s">
        <v>231</v>
      </c>
      <c r="E72" s="2" t="s">
        <v>8661</v>
      </c>
      <c r="F72" s="2" t="s">
        <v>9054</v>
      </c>
      <c r="G72" s="2" t="s">
        <v>9055</v>
      </c>
      <c r="H72" s="2" t="s">
        <v>8629</v>
      </c>
      <c r="I72" s="2" t="s">
        <v>9056</v>
      </c>
      <c r="J72" s="2" t="s">
        <v>9057</v>
      </c>
      <c r="K72" s="2" t="s">
        <v>260</v>
      </c>
      <c r="L72" s="15" t="s">
        <v>9058</v>
      </c>
      <c r="M72" s="22" t="s">
        <v>9059</v>
      </c>
      <c r="N72" s="20" t="s">
        <v>9060</v>
      </c>
      <c r="O72" s="2" t="s">
        <v>8634</v>
      </c>
      <c r="R72" s="2" t="s">
        <v>8676</v>
      </c>
      <c r="S72" s="2" t="s">
        <v>8677</v>
      </c>
    </row>
    <row r="73" spans="1:19" x14ac:dyDescent="0.25">
      <c r="A73" s="15" t="s">
        <v>9061</v>
      </c>
      <c r="B73" s="2" t="s">
        <v>9062</v>
      </c>
      <c r="C73" s="3" t="s">
        <v>223</v>
      </c>
      <c r="D73" s="3" t="s">
        <v>223</v>
      </c>
      <c r="E73" s="2" t="s">
        <v>8706</v>
      </c>
      <c r="F73" s="2" t="s">
        <v>9063</v>
      </c>
      <c r="G73" s="2" t="s">
        <v>9064</v>
      </c>
      <c r="H73" s="2" t="s">
        <v>8629</v>
      </c>
      <c r="I73" s="2" t="s">
        <v>9065</v>
      </c>
      <c r="J73" s="2" t="s">
        <v>9066</v>
      </c>
      <c r="K73" s="2" t="s">
        <v>261</v>
      </c>
      <c r="L73" s="15" t="s">
        <v>8776</v>
      </c>
      <c r="M73" s="22" t="s">
        <v>9067</v>
      </c>
      <c r="N73" s="20" t="s">
        <v>9068</v>
      </c>
      <c r="O73" s="2" t="s">
        <v>8634</v>
      </c>
      <c r="R73" s="2" t="s">
        <v>9061</v>
      </c>
      <c r="S73" s="2" t="s">
        <v>9069</v>
      </c>
    </row>
    <row r="74" spans="1:19" x14ac:dyDescent="0.25">
      <c r="A74" s="15" t="s">
        <v>9070</v>
      </c>
      <c r="B74" s="2" t="s">
        <v>9071</v>
      </c>
      <c r="C74" s="3" t="s">
        <v>223</v>
      </c>
      <c r="D74" s="3" t="s">
        <v>223</v>
      </c>
      <c r="E74" s="2" t="s">
        <v>8706</v>
      </c>
      <c r="F74" s="2" t="s">
        <v>9072</v>
      </c>
      <c r="G74" s="2" t="s">
        <v>9073</v>
      </c>
      <c r="H74" s="2" t="s">
        <v>8629</v>
      </c>
      <c r="I74" s="2" t="s">
        <v>9074</v>
      </c>
      <c r="J74" s="2" t="s">
        <v>9075</v>
      </c>
      <c r="K74" s="2" t="s">
        <v>224</v>
      </c>
      <c r="L74" s="15" t="s">
        <v>9070</v>
      </c>
      <c r="M74" s="22" t="s">
        <v>8683</v>
      </c>
      <c r="N74" s="20" t="s">
        <v>8760</v>
      </c>
      <c r="O74" s="2" t="s">
        <v>8634</v>
      </c>
      <c r="R74" s="2" t="s">
        <v>9070</v>
      </c>
      <c r="S74" s="2" t="s">
        <v>9076</v>
      </c>
    </row>
    <row r="75" spans="1:19" x14ac:dyDescent="0.25">
      <c r="A75" s="15" t="s">
        <v>9077</v>
      </c>
      <c r="B75" s="2" t="s">
        <v>9078</v>
      </c>
      <c r="C75" s="3" t="s">
        <v>221</v>
      </c>
      <c r="D75" s="3" t="s">
        <v>221</v>
      </c>
      <c r="E75" s="2" t="s">
        <v>9079</v>
      </c>
      <c r="F75" s="2" t="s">
        <v>9080</v>
      </c>
      <c r="G75" s="2" t="s">
        <v>9081</v>
      </c>
      <c r="H75" s="2" t="s">
        <v>8629</v>
      </c>
      <c r="I75" s="2" t="s">
        <v>9082</v>
      </c>
      <c r="J75" s="2" t="s">
        <v>262</v>
      </c>
      <c r="K75" s="2" t="s">
        <v>249</v>
      </c>
      <c r="L75" s="15" t="s">
        <v>9077</v>
      </c>
      <c r="M75" s="22" t="s">
        <v>8939</v>
      </c>
      <c r="N75" s="20" t="s">
        <v>9083</v>
      </c>
      <c r="O75" s="2" t="s">
        <v>8634</v>
      </c>
      <c r="R75" s="2" t="s">
        <v>9077</v>
      </c>
      <c r="S75" s="2" t="s">
        <v>9084</v>
      </c>
    </row>
    <row r="76" spans="1:19" x14ac:dyDescent="0.25">
      <c r="A76" s="15" t="s">
        <v>9085</v>
      </c>
      <c r="B76" s="2" t="s">
        <v>9086</v>
      </c>
      <c r="C76" s="3" t="s">
        <v>223</v>
      </c>
      <c r="D76" s="3" t="s">
        <v>223</v>
      </c>
      <c r="E76" s="2" t="s">
        <v>8706</v>
      </c>
      <c r="F76" s="2" t="s">
        <v>263</v>
      </c>
      <c r="G76" s="2" t="s">
        <v>9087</v>
      </c>
      <c r="H76" s="2" t="s">
        <v>8629</v>
      </c>
      <c r="I76" s="2" t="s">
        <v>9088</v>
      </c>
      <c r="J76" s="2" t="s">
        <v>9089</v>
      </c>
      <c r="K76" s="2" t="s">
        <v>224</v>
      </c>
      <c r="L76" s="15" t="s">
        <v>9085</v>
      </c>
      <c r="M76" s="22" t="s">
        <v>8683</v>
      </c>
      <c r="N76" s="20" t="s">
        <v>9090</v>
      </c>
      <c r="O76" s="2" t="s">
        <v>8634</v>
      </c>
      <c r="R76" s="2" t="s">
        <v>9085</v>
      </c>
      <c r="S76" s="2" t="s">
        <v>9091</v>
      </c>
    </row>
    <row r="77" spans="1:19" x14ac:dyDescent="0.25">
      <c r="A77" s="15" t="s">
        <v>9092</v>
      </c>
      <c r="B77" s="2" t="s">
        <v>9093</v>
      </c>
      <c r="C77" s="3" t="s">
        <v>231</v>
      </c>
      <c r="D77" s="3" t="s">
        <v>231</v>
      </c>
      <c r="E77" s="2" t="s">
        <v>8661</v>
      </c>
      <c r="F77" s="2" t="s">
        <v>9094</v>
      </c>
      <c r="G77" s="2" t="s">
        <v>9095</v>
      </c>
      <c r="H77" s="2" t="s">
        <v>8629</v>
      </c>
      <c r="I77" s="2" t="s">
        <v>9096</v>
      </c>
      <c r="J77" s="2" t="s">
        <v>9097</v>
      </c>
      <c r="K77" s="2" t="s">
        <v>243</v>
      </c>
      <c r="L77" s="15" t="s">
        <v>9092</v>
      </c>
      <c r="M77" s="22" t="s">
        <v>8855</v>
      </c>
      <c r="N77" s="20" t="s">
        <v>9098</v>
      </c>
      <c r="O77" s="2" t="s">
        <v>8634</v>
      </c>
      <c r="P77" s="2" t="s">
        <v>9099</v>
      </c>
      <c r="R77" s="2" t="s">
        <v>8676</v>
      </c>
      <c r="S77" s="2" t="s">
        <v>8677</v>
      </c>
    </row>
    <row r="78" spans="1:19" x14ac:dyDescent="0.25">
      <c r="A78" s="15" t="s">
        <v>9100</v>
      </c>
      <c r="B78" s="2" t="s">
        <v>9101</v>
      </c>
      <c r="C78" s="3" t="s">
        <v>221</v>
      </c>
      <c r="D78" s="3" t="s">
        <v>221</v>
      </c>
      <c r="E78" s="2" t="s">
        <v>8706</v>
      </c>
      <c r="F78" s="2" t="s">
        <v>9102</v>
      </c>
      <c r="G78" s="2" t="s">
        <v>9103</v>
      </c>
      <c r="H78" s="2" t="s">
        <v>8629</v>
      </c>
      <c r="I78" s="2" t="s">
        <v>9104</v>
      </c>
      <c r="J78" s="2" t="s">
        <v>9105</v>
      </c>
      <c r="K78" s="2" t="s">
        <v>266</v>
      </c>
      <c r="L78" s="15" t="s">
        <v>9106</v>
      </c>
      <c r="M78" s="22" t="s">
        <v>9107</v>
      </c>
      <c r="N78" s="20" t="s">
        <v>8793</v>
      </c>
      <c r="O78" s="2" t="s">
        <v>8634</v>
      </c>
      <c r="R78" s="2" t="s">
        <v>9106</v>
      </c>
      <c r="S78" s="2" t="s">
        <v>9108</v>
      </c>
    </row>
    <row r="79" spans="1:19" x14ac:dyDescent="0.25">
      <c r="A79" s="15" t="s">
        <v>9106</v>
      </c>
      <c r="B79" s="2" t="s">
        <v>9109</v>
      </c>
      <c r="C79" s="3" t="s">
        <v>233</v>
      </c>
      <c r="D79" s="3" t="s">
        <v>233</v>
      </c>
      <c r="E79" s="2" t="s">
        <v>8706</v>
      </c>
      <c r="F79" s="2" t="s">
        <v>9110</v>
      </c>
      <c r="G79" s="2" t="s">
        <v>9103</v>
      </c>
      <c r="H79" s="2" t="s">
        <v>8629</v>
      </c>
      <c r="I79" s="2" t="s">
        <v>9111</v>
      </c>
      <c r="J79" s="2" t="s">
        <v>9112</v>
      </c>
      <c r="K79" s="2" t="s">
        <v>238</v>
      </c>
      <c r="L79" s="15" t="s">
        <v>9106</v>
      </c>
      <c r="M79" s="22" t="s">
        <v>8824</v>
      </c>
      <c r="N79" s="20" t="s">
        <v>9113</v>
      </c>
      <c r="P79" s="2" t="s">
        <v>8753</v>
      </c>
      <c r="R79" s="2" t="s">
        <v>9106</v>
      </c>
      <c r="S79" s="2" t="s">
        <v>9108</v>
      </c>
    </row>
    <row r="80" spans="1:19" x14ac:dyDescent="0.25">
      <c r="A80" s="15" t="s">
        <v>9114</v>
      </c>
      <c r="B80" s="2" t="s">
        <v>9115</v>
      </c>
      <c r="C80" s="3" t="s">
        <v>221</v>
      </c>
      <c r="D80" s="3" t="s">
        <v>221</v>
      </c>
      <c r="E80" s="2" t="s">
        <v>8706</v>
      </c>
      <c r="F80" s="2" t="s">
        <v>9116</v>
      </c>
      <c r="G80" s="2" t="s">
        <v>9103</v>
      </c>
      <c r="H80" s="2" t="s">
        <v>8629</v>
      </c>
      <c r="I80" s="2" t="s">
        <v>9117</v>
      </c>
      <c r="J80" s="2" t="s">
        <v>9118</v>
      </c>
      <c r="K80" s="2" t="s">
        <v>267</v>
      </c>
      <c r="L80" s="15" t="s">
        <v>9106</v>
      </c>
      <c r="M80" s="22" t="s">
        <v>8848</v>
      </c>
      <c r="N80" s="20" t="s">
        <v>9119</v>
      </c>
      <c r="O80" s="2" t="s">
        <v>8634</v>
      </c>
      <c r="R80" s="2" t="s">
        <v>9106</v>
      </c>
      <c r="S80" s="2" t="s">
        <v>9108</v>
      </c>
    </row>
    <row r="81" spans="1:19" x14ac:dyDescent="0.25">
      <c r="A81" s="15" t="s">
        <v>9120</v>
      </c>
      <c r="B81" s="2" t="s">
        <v>9121</v>
      </c>
      <c r="C81" s="3" t="s">
        <v>233</v>
      </c>
      <c r="D81" s="3" t="s">
        <v>233</v>
      </c>
      <c r="E81" s="2" t="s">
        <v>8706</v>
      </c>
      <c r="F81" s="2" t="s">
        <v>9122</v>
      </c>
      <c r="G81" s="2" t="s">
        <v>9103</v>
      </c>
      <c r="H81" s="2" t="s">
        <v>8629</v>
      </c>
      <c r="I81" s="2" t="s">
        <v>9123</v>
      </c>
      <c r="J81" s="2" t="s">
        <v>9124</v>
      </c>
      <c r="K81" s="2" t="s">
        <v>264</v>
      </c>
      <c r="L81" s="15" t="s">
        <v>9106</v>
      </c>
      <c r="M81" s="22" t="s">
        <v>9125</v>
      </c>
      <c r="N81" s="20" t="s">
        <v>9126</v>
      </c>
      <c r="O81" s="2" t="s">
        <v>8634</v>
      </c>
      <c r="R81" s="2" t="s">
        <v>9106</v>
      </c>
      <c r="S81" s="2" t="s">
        <v>9108</v>
      </c>
    </row>
    <row r="82" spans="1:19" x14ac:dyDescent="0.25">
      <c r="A82" s="15" t="s">
        <v>9127</v>
      </c>
      <c r="B82" s="2" t="s">
        <v>9128</v>
      </c>
      <c r="C82" s="3" t="s">
        <v>221</v>
      </c>
      <c r="D82" s="3" t="s">
        <v>221</v>
      </c>
      <c r="E82" s="2" t="s">
        <v>8706</v>
      </c>
      <c r="F82" s="2" t="s">
        <v>9129</v>
      </c>
      <c r="G82" s="2" t="s">
        <v>9103</v>
      </c>
      <c r="H82" s="2" t="s">
        <v>8629</v>
      </c>
      <c r="I82" s="2" t="s">
        <v>9130</v>
      </c>
      <c r="J82" s="2" t="s">
        <v>268</v>
      </c>
      <c r="K82" s="2" t="s">
        <v>266</v>
      </c>
      <c r="L82" s="15" t="s">
        <v>9106</v>
      </c>
      <c r="M82" s="22" t="s">
        <v>9107</v>
      </c>
      <c r="N82" s="20" t="s">
        <v>9131</v>
      </c>
      <c r="O82" s="2" t="s">
        <v>8634</v>
      </c>
      <c r="R82" s="2" t="s">
        <v>9106</v>
      </c>
      <c r="S82" s="2" t="s">
        <v>9108</v>
      </c>
    </row>
    <row r="83" spans="1:19" x14ac:dyDescent="0.25">
      <c r="A83" s="15" t="s">
        <v>9132</v>
      </c>
      <c r="B83" s="2" t="s">
        <v>9133</v>
      </c>
      <c r="C83" s="3" t="s">
        <v>221</v>
      </c>
      <c r="D83" s="3" t="s">
        <v>221</v>
      </c>
      <c r="E83" s="2" t="s">
        <v>8706</v>
      </c>
      <c r="F83" s="2" t="s">
        <v>9134</v>
      </c>
      <c r="G83" s="2" t="s">
        <v>9103</v>
      </c>
      <c r="H83" s="2" t="s">
        <v>8629</v>
      </c>
      <c r="I83" s="2" t="s">
        <v>9135</v>
      </c>
      <c r="J83" s="2" t="s">
        <v>9136</v>
      </c>
      <c r="K83" s="2" t="s">
        <v>238</v>
      </c>
      <c r="L83" s="15" t="s">
        <v>9106</v>
      </c>
      <c r="M83" s="22" t="s">
        <v>8824</v>
      </c>
      <c r="N83" s="20" t="s">
        <v>9137</v>
      </c>
      <c r="O83" s="2" t="s">
        <v>8634</v>
      </c>
      <c r="R83" s="2" t="s">
        <v>9106</v>
      </c>
      <c r="S83" s="2" t="s">
        <v>9108</v>
      </c>
    </row>
    <row r="84" spans="1:19" x14ac:dyDescent="0.25">
      <c r="A84" s="15" t="s">
        <v>9138</v>
      </c>
      <c r="B84" s="2" t="s">
        <v>9139</v>
      </c>
      <c r="C84" s="3" t="s">
        <v>233</v>
      </c>
      <c r="D84" s="3" t="s">
        <v>233</v>
      </c>
      <c r="E84" s="2" t="s">
        <v>8706</v>
      </c>
      <c r="F84" s="2" t="s">
        <v>9140</v>
      </c>
      <c r="G84" s="2" t="s">
        <v>9103</v>
      </c>
      <c r="H84" s="2" t="s">
        <v>8629</v>
      </c>
      <c r="I84" s="2" t="s">
        <v>9141</v>
      </c>
      <c r="J84" s="2" t="s">
        <v>9142</v>
      </c>
      <c r="K84" s="2" t="s">
        <v>264</v>
      </c>
      <c r="L84" s="15" t="s">
        <v>9106</v>
      </c>
      <c r="M84" s="22" t="s">
        <v>9125</v>
      </c>
      <c r="N84" s="20" t="s">
        <v>265</v>
      </c>
      <c r="P84" s="2" t="s">
        <v>8753</v>
      </c>
      <c r="R84" s="2" t="s">
        <v>9106</v>
      </c>
      <c r="S84" s="2" t="s">
        <v>9108</v>
      </c>
    </row>
    <row r="85" spans="1:19" x14ac:dyDescent="0.25">
      <c r="A85" s="15" t="s">
        <v>9143</v>
      </c>
      <c r="B85" s="2" t="s">
        <v>9144</v>
      </c>
      <c r="C85" s="3" t="s">
        <v>221</v>
      </c>
      <c r="D85" s="3" t="s">
        <v>221</v>
      </c>
      <c r="E85" s="2" t="s">
        <v>8706</v>
      </c>
      <c r="F85" s="2" t="s">
        <v>9145</v>
      </c>
      <c r="G85" s="2" t="s">
        <v>9103</v>
      </c>
      <c r="H85" s="2" t="s">
        <v>8629</v>
      </c>
      <c r="I85" s="2" t="s">
        <v>9146</v>
      </c>
      <c r="J85" s="2" t="s">
        <v>269</v>
      </c>
      <c r="K85" s="2" t="s">
        <v>270</v>
      </c>
      <c r="L85" s="15" t="s">
        <v>9106</v>
      </c>
      <c r="M85" s="22" t="s">
        <v>8815</v>
      </c>
      <c r="N85" s="20" t="s">
        <v>9147</v>
      </c>
      <c r="O85" s="2" t="s">
        <v>8634</v>
      </c>
      <c r="R85" s="2" t="s">
        <v>9106</v>
      </c>
      <c r="S85" s="2" t="s">
        <v>9108</v>
      </c>
    </row>
    <row r="86" spans="1:19" x14ac:dyDescent="0.25">
      <c r="A86" s="15" t="s">
        <v>9148</v>
      </c>
      <c r="B86" s="2" t="s">
        <v>9149</v>
      </c>
      <c r="C86" s="3" t="s">
        <v>244</v>
      </c>
      <c r="D86" s="3" t="s">
        <v>244</v>
      </c>
      <c r="E86" s="2" t="s">
        <v>8706</v>
      </c>
      <c r="F86" s="2" t="s">
        <v>9150</v>
      </c>
      <c r="G86" s="2" t="s">
        <v>9151</v>
      </c>
      <c r="H86" s="2" t="s">
        <v>8629</v>
      </c>
      <c r="I86" s="2" t="s">
        <v>9152</v>
      </c>
      <c r="J86" s="2" t="s">
        <v>9153</v>
      </c>
      <c r="K86" s="2" t="s">
        <v>271</v>
      </c>
      <c r="L86" s="15" t="s">
        <v>9148</v>
      </c>
      <c r="M86" s="22" t="s">
        <v>272</v>
      </c>
      <c r="N86" s="20" t="s">
        <v>8900</v>
      </c>
      <c r="O86" s="2" t="s">
        <v>8634</v>
      </c>
      <c r="R86" s="2" t="s">
        <v>9148</v>
      </c>
      <c r="S86" s="2" t="s">
        <v>9154</v>
      </c>
    </row>
    <row r="87" spans="1:19" x14ac:dyDescent="0.25">
      <c r="A87" s="15" t="s">
        <v>9155</v>
      </c>
      <c r="B87" s="2" t="s">
        <v>9156</v>
      </c>
      <c r="C87" s="3" t="s">
        <v>223</v>
      </c>
      <c r="D87" s="3" t="s">
        <v>223</v>
      </c>
      <c r="E87" s="2" t="s">
        <v>8706</v>
      </c>
      <c r="F87" s="2" t="s">
        <v>9157</v>
      </c>
      <c r="G87" s="2" t="s">
        <v>9158</v>
      </c>
      <c r="H87" s="2" t="s">
        <v>8629</v>
      </c>
      <c r="I87" s="2" t="s">
        <v>9159</v>
      </c>
      <c r="J87" s="2" t="s">
        <v>9160</v>
      </c>
      <c r="K87" s="2" t="s">
        <v>256</v>
      </c>
      <c r="L87" s="15" t="s">
        <v>9155</v>
      </c>
      <c r="M87" s="22" t="s">
        <v>8651</v>
      </c>
      <c r="N87" s="20" t="s">
        <v>9161</v>
      </c>
      <c r="O87" s="2" t="s">
        <v>8634</v>
      </c>
      <c r="P87" s="2" t="s">
        <v>9162</v>
      </c>
      <c r="R87" s="2" t="s">
        <v>9155</v>
      </c>
      <c r="S87" s="2" t="s">
        <v>9163</v>
      </c>
    </row>
    <row r="88" spans="1:19" x14ac:dyDescent="0.25">
      <c r="A88" s="15" t="s">
        <v>9164</v>
      </c>
      <c r="B88" s="2" t="s">
        <v>9165</v>
      </c>
      <c r="C88" s="3" t="s">
        <v>221</v>
      </c>
      <c r="D88" s="3" t="s">
        <v>221</v>
      </c>
      <c r="E88" s="2" t="s">
        <v>8842</v>
      </c>
      <c r="F88" s="2" t="s">
        <v>9166</v>
      </c>
      <c r="G88" s="2" t="s">
        <v>9167</v>
      </c>
      <c r="H88" s="2" t="s">
        <v>8629</v>
      </c>
      <c r="I88" s="2" t="s">
        <v>9168</v>
      </c>
      <c r="J88" s="2" t="s">
        <v>9169</v>
      </c>
      <c r="K88" s="2" t="s">
        <v>270</v>
      </c>
      <c r="L88" s="15" t="s">
        <v>9164</v>
      </c>
      <c r="M88" s="22" t="s">
        <v>8815</v>
      </c>
      <c r="N88" s="20" t="s">
        <v>9170</v>
      </c>
      <c r="O88" s="2" t="s">
        <v>8634</v>
      </c>
      <c r="R88" s="2" t="s">
        <v>9164</v>
      </c>
      <c r="S88" s="2" t="s">
        <v>9171</v>
      </c>
    </row>
    <row r="89" spans="1:19" x14ac:dyDescent="0.25">
      <c r="A89" s="15" t="s">
        <v>9172</v>
      </c>
      <c r="B89" s="2" t="s">
        <v>9173</v>
      </c>
      <c r="C89" s="3" t="s">
        <v>225</v>
      </c>
      <c r="D89" s="3" t="s">
        <v>225</v>
      </c>
      <c r="E89" s="2" t="s">
        <v>8627</v>
      </c>
      <c r="F89" s="2" t="s">
        <v>9172</v>
      </c>
      <c r="G89" s="2" t="s">
        <v>9174</v>
      </c>
      <c r="H89" s="2" t="s">
        <v>8629</v>
      </c>
      <c r="I89" s="2" t="s">
        <v>9175</v>
      </c>
      <c r="J89" s="2" t="s">
        <v>9176</v>
      </c>
      <c r="K89" s="2" t="s">
        <v>250</v>
      </c>
      <c r="L89" s="15" t="s">
        <v>8696</v>
      </c>
      <c r="M89" s="22" t="s">
        <v>8954</v>
      </c>
      <c r="N89" s="20" t="s">
        <v>9098</v>
      </c>
      <c r="O89" s="2" t="s">
        <v>8634</v>
      </c>
      <c r="P89" s="2" t="s">
        <v>9177</v>
      </c>
      <c r="R89" s="2" t="s">
        <v>8696</v>
      </c>
      <c r="S89" s="2" t="s">
        <v>8505</v>
      </c>
    </row>
    <row r="90" spans="1:19" x14ac:dyDescent="0.25">
      <c r="A90" s="15" t="s">
        <v>9178</v>
      </c>
      <c r="B90" s="2" t="s">
        <v>9179</v>
      </c>
      <c r="C90" s="3" t="s">
        <v>225</v>
      </c>
      <c r="D90" s="3" t="s">
        <v>225</v>
      </c>
      <c r="E90" s="2" t="s">
        <v>8627</v>
      </c>
      <c r="F90" s="2" t="s">
        <v>9178</v>
      </c>
      <c r="G90" s="2" t="s">
        <v>9180</v>
      </c>
      <c r="H90" s="2" t="s">
        <v>8629</v>
      </c>
      <c r="I90" s="2" t="s">
        <v>9181</v>
      </c>
      <c r="J90" s="2" t="s">
        <v>9182</v>
      </c>
      <c r="K90" s="2" t="s">
        <v>226</v>
      </c>
      <c r="L90" s="15" t="s">
        <v>8696</v>
      </c>
      <c r="M90" s="22" t="s">
        <v>8693</v>
      </c>
      <c r="N90" s="20" t="s">
        <v>8931</v>
      </c>
      <c r="O90" s="2" t="s">
        <v>8634</v>
      </c>
      <c r="P90" s="2" t="s">
        <v>9183</v>
      </c>
      <c r="R90" s="2" t="s">
        <v>8696</v>
      </c>
      <c r="S90" s="2" t="s">
        <v>8505</v>
      </c>
    </row>
    <row r="91" spans="1:19" x14ac:dyDescent="0.25">
      <c r="A91" s="15" t="s">
        <v>9184</v>
      </c>
      <c r="B91" s="2" t="s">
        <v>9185</v>
      </c>
      <c r="C91" s="3" t="s">
        <v>225</v>
      </c>
      <c r="D91" s="3" t="s">
        <v>225</v>
      </c>
      <c r="E91" s="2" t="s">
        <v>8736</v>
      </c>
      <c r="F91" s="2" t="s">
        <v>9184</v>
      </c>
      <c r="G91" s="2" t="s">
        <v>9186</v>
      </c>
      <c r="H91" s="2" t="s">
        <v>8629</v>
      </c>
      <c r="I91" s="2" t="s">
        <v>9187</v>
      </c>
      <c r="J91" s="2" t="s">
        <v>9188</v>
      </c>
      <c r="K91" s="2" t="s">
        <v>226</v>
      </c>
      <c r="L91" s="15" t="s">
        <v>8696</v>
      </c>
      <c r="M91" s="22" t="s">
        <v>8693</v>
      </c>
      <c r="N91" s="20" t="s">
        <v>8712</v>
      </c>
      <c r="O91" s="2" t="s">
        <v>8634</v>
      </c>
      <c r="P91" s="2" t="s">
        <v>9189</v>
      </c>
      <c r="R91" s="2" t="s">
        <v>8696</v>
      </c>
      <c r="S91" s="2" t="s">
        <v>8505</v>
      </c>
    </row>
    <row r="92" spans="1:19" x14ac:dyDescent="0.25">
      <c r="A92" s="15" t="s">
        <v>9190</v>
      </c>
      <c r="B92" s="2" t="s">
        <v>9191</v>
      </c>
      <c r="C92" s="3" t="s">
        <v>225</v>
      </c>
      <c r="D92" s="3" t="s">
        <v>225</v>
      </c>
      <c r="E92" s="2" t="s">
        <v>8661</v>
      </c>
      <c r="F92" s="2" t="s">
        <v>9192</v>
      </c>
      <c r="G92" s="2" t="s">
        <v>9186</v>
      </c>
      <c r="H92" s="2" t="s">
        <v>8629</v>
      </c>
      <c r="I92" s="2" t="s">
        <v>9193</v>
      </c>
      <c r="J92" s="2" t="s">
        <v>9182</v>
      </c>
      <c r="K92" s="2" t="s">
        <v>226</v>
      </c>
      <c r="L92" s="15" t="s">
        <v>8776</v>
      </c>
      <c r="M92" s="22" t="s">
        <v>8693</v>
      </c>
      <c r="N92" s="20" t="s">
        <v>8931</v>
      </c>
      <c r="O92" s="2" t="s">
        <v>8634</v>
      </c>
      <c r="R92" s="2" t="s">
        <v>8696</v>
      </c>
      <c r="S92" s="2" t="s">
        <v>8505</v>
      </c>
    </row>
    <row r="93" spans="1:19" x14ac:dyDescent="0.25">
      <c r="A93" s="15" t="s">
        <v>9194</v>
      </c>
      <c r="B93" s="2" t="s">
        <v>9195</v>
      </c>
      <c r="C93" s="3" t="s">
        <v>225</v>
      </c>
      <c r="D93" s="3" t="s">
        <v>225</v>
      </c>
      <c r="E93" s="2" t="s">
        <v>8706</v>
      </c>
      <c r="F93" s="2" t="s">
        <v>9196</v>
      </c>
      <c r="G93" s="2" t="s">
        <v>9186</v>
      </c>
      <c r="H93" s="2" t="s">
        <v>8629</v>
      </c>
      <c r="I93" s="2" t="s">
        <v>9197</v>
      </c>
      <c r="J93" s="2" t="s">
        <v>9198</v>
      </c>
      <c r="K93" s="2" t="s">
        <v>251</v>
      </c>
      <c r="L93" s="15" t="s">
        <v>8776</v>
      </c>
      <c r="M93" s="22" t="s">
        <v>8978</v>
      </c>
      <c r="N93" s="20" t="s">
        <v>9199</v>
      </c>
      <c r="O93" s="2" t="s">
        <v>8634</v>
      </c>
      <c r="R93" s="2" t="s">
        <v>8696</v>
      </c>
      <c r="S93" s="2" t="s">
        <v>8505</v>
      </c>
    </row>
    <row r="94" spans="1:19" x14ac:dyDescent="0.25">
      <c r="A94" s="15" t="s">
        <v>9200</v>
      </c>
      <c r="B94" s="2" t="s">
        <v>9201</v>
      </c>
      <c r="C94" s="3" t="s">
        <v>225</v>
      </c>
      <c r="D94" s="3" t="s">
        <v>225</v>
      </c>
      <c r="E94" s="2" t="s">
        <v>8661</v>
      </c>
      <c r="F94" s="2" t="s">
        <v>9202</v>
      </c>
      <c r="G94" s="2" t="s">
        <v>9186</v>
      </c>
      <c r="H94" s="2" t="s">
        <v>8629</v>
      </c>
      <c r="I94" s="2" t="s">
        <v>9203</v>
      </c>
      <c r="J94" s="2" t="s">
        <v>9204</v>
      </c>
      <c r="K94" s="2" t="s">
        <v>226</v>
      </c>
      <c r="L94" s="15" t="s">
        <v>8776</v>
      </c>
      <c r="M94" s="22" t="s">
        <v>8693</v>
      </c>
      <c r="N94" s="20" t="s">
        <v>9205</v>
      </c>
      <c r="O94" s="2" t="s">
        <v>8634</v>
      </c>
      <c r="R94" s="2" t="s">
        <v>8696</v>
      </c>
      <c r="S94" s="2" t="s">
        <v>8505</v>
      </c>
    </row>
    <row r="95" spans="1:19" x14ac:dyDescent="0.25">
      <c r="A95" s="15" t="s">
        <v>9206</v>
      </c>
      <c r="B95" s="2" t="s">
        <v>9207</v>
      </c>
      <c r="C95" s="3" t="s">
        <v>225</v>
      </c>
      <c r="D95" s="3" t="s">
        <v>225</v>
      </c>
      <c r="E95" s="2" t="s">
        <v>8706</v>
      </c>
      <c r="F95" s="2" t="s">
        <v>8811</v>
      </c>
      <c r="G95" s="2" t="s">
        <v>9186</v>
      </c>
      <c r="H95" s="2" t="s">
        <v>8629</v>
      </c>
      <c r="I95" s="2" t="s">
        <v>9208</v>
      </c>
      <c r="J95" s="2" t="s">
        <v>9209</v>
      </c>
      <c r="K95" s="2" t="s">
        <v>226</v>
      </c>
      <c r="L95" s="15" t="s">
        <v>8776</v>
      </c>
      <c r="M95" s="22" t="s">
        <v>8693</v>
      </c>
      <c r="N95" s="20" t="s">
        <v>9210</v>
      </c>
      <c r="O95" s="2" t="s">
        <v>8634</v>
      </c>
      <c r="R95" s="2" t="s">
        <v>8696</v>
      </c>
      <c r="S95" s="2" t="s">
        <v>8505</v>
      </c>
    </row>
    <row r="96" spans="1:19" x14ac:dyDescent="0.25">
      <c r="A96" s="15" t="s">
        <v>9211</v>
      </c>
      <c r="B96" s="2" t="s">
        <v>9212</v>
      </c>
      <c r="C96" s="3" t="s">
        <v>225</v>
      </c>
      <c r="D96" s="3" t="s">
        <v>225</v>
      </c>
      <c r="E96" s="2" t="s">
        <v>8706</v>
      </c>
      <c r="F96" s="2" t="s">
        <v>9213</v>
      </c>
      <c r="G96" s="2" t="s">
        <v>9186</v>
      </c>
      <c r="H96" s="2" t="s">
        <v>8629</v>
      </c>
      <c r="I96" s="2" t="s">
        <v>9214</v>
      </c>
      <c r="J96" s="2" t="s">
        <v>9215</v>
      </c>
      <c r="K96" s="2" t="s">
        <v>230</v>
      </c>
      <c r="L96" s="15" t="s">
        <v>8776</v>
      </c>
      <c r="M96" s="22" t="s">
        <v>8730</v>
      </c>
      <c r="N96" s="20" t="s">
        <v>9216</v>
      </c>
      <c r="O96" s="2" t="s">
        <v>8634</v>
      </c>
      <c r="R96" s="2" t="s">
        <v>8696</v>
      </c>
      <c r="S96" s="2" t="s">
        <v>8505</v>
      </c>
    </row>
    <row r="97" spans="1:19" x14ac:dyDescent="0.25">
      <c r="A97" s="15" t="s">
        <v>9217</v>
      </c>
      <c r="B97" s="2" t="s">
        <v>9218</v>
      </c>
      <c r="C97" s="3" t="s">
        <v>225</v>
      </c>
      <c r="D97" s="3" t="s">
        <v>225</v>
      </c>
      <c r="E97" s="2" t="s">
        <v>8627</v>
      </c>
      <c r="F97" s="2" t="s">
        <v>9217</v>
      </c>
      <c r="G97" s="2" t="s">
        <v>9219</v>
      </c>
      <c r="H97" s="2" t="s">
        <v>8629</v>
      </c>
      <c r="I97" s="2" t="s">
        <v>9220</v>
      </c>
      <c r="J97" s="2" t="s">
        <v>9221</v>
      </c>
      <c r="K97" s="2" t="s">
        <v>250</v>
      </c>
      <c r="L97" s="15" t="s">
        <v>9217</v>
      </c>
      <c r="M97" s="22" t="s">
        <v>8954</v>
      </c>
      <c r="N97" s="20" t="s">
        <v>9009</v>
      </c>
      <c r="O97" s="2" t="s">
        <v>8634</v>
      </c>
      <c r="P97" s="2" t="s">
        <v>8703</v>
      </c>
      <c r="R97" s="2" t="s">
        <v>8696</v>
      </c>
      <c r="S97" s="2" t="s">
        <v>8505</v>
      </c>
    </row>
    <row r="98" spans="1:19" x14ac:dyDescent="0.25">
      <c r="A98" s="15" t="s">
        <v>9222</v>
      </c>
      <c r="B98" s="2" t="s">
        <v>9223</v>
      </c>
      <c r="C98" s="3" t="s">
        <v>244</v>
      </c>
      <c r="D98" s="3" t="s">
        <v>244</v>
      </c>
      <c r="E98" s="2" t="s">
        <v>8627</v>
      </c>
      <c r="F98" s="2" t="s">
        <v>9222</v>
      </c>
      <c r="G98" s="2" t="s">
        <v>9224</v>
      </c>
      <c r="H98" s="2" t="s">
        <v>8629</v>
      </c>
      <c r="I98" s="2" t="s">
        <v>9225</v>
      </c>
      <c r="J98" s="2" t="s">
        <v>9226</v>
      </c>
      <c r="K98" s="2" t="s">
        <v>271</v>
      </c>
      <c r="L98" s="15" t="s">
        <v>8686</v>
      </c>
      <c r="M98" s="22" t="s">
        <v>272</v>
      </c>
      <c r="N98" s="20" t="s">
        <v>9227</v>
      </c>
      <c r="O98" s="2" t="s">
        <v>8634</v>
      </c>
      <c r="P98" s="2" t="s">
        <v>9228</v>
      </c>
      <c r="R98" s="2" t="s">
        <v>8686</v>
      </c>
      <c r="S98" s="2" t="s">
        <v>8687</v>
      </c>
    </row>
    <row r="99" spans="1:19" x14ac:dyDescent="0.25">
      <c r="A99" s="15" t="s">
        <v>9229</v>
      </c>
      <c r="B99" s="2" t="s">
        <v>9230</v>
      </c>
      <c r="C99" s="3" t="s">
        <v>225</v>
      </c>
      <c r="D99" s="3" t="s">
        <v>225</v>
      </c>
      <c r="E99" s="2" t="s">
        <v>8627</v>
      </c>
      <c r="F99" s="2" t="s">
        <v>9229</v>
      </c>
      <c r="G99" s="2" t="s">
        <v>9224</v>
      </c>
      <c r="H99" s="2" t="s">
        <v>8629</v>
      </c>
      <c r="I99" s="2" t="s">
        <v>9231</v>
      </c>
      <c r="J99" s="2" t="s">
        <v>9232</v>
      </c>
      <c r="K99" s="2" t="s">
        <v>250</v>
      </c>
      <c r="L99" s="15" t="s">
        <v>8686</v>
      </c>
      <c r="M99" s="22" t="s">
        <v>8954</v>
      </c>
      <c r="N99" s="20" t="s">
        <v>9090</v>
      </c>
      <c r="O99" s="2" t="s">
        <v>8634</v>
      </c>
      <c r="P99" s="2" t="s">
        <v>9228</v>
      </c>
      <c r="R99" s="2" t="s">
        <v>8686</v>
      </c>
      <c r="S99" s="2" t="s">
        <v>8687</v>
      </c>
    </row>
    <row r="100" spans="1:19" x14ac:dyDescent="0.25">
      <c r="A100" s="15" t="s">
        <v>9233</v>
      </c>
      <c r="B100" s="2" t="s">
        <v>9234</v>
      </c>
      <c r="C100" s="3" t="s">
        <v>225</v>
      </c>
      <c r="D100" s="3" t="s">
        <v>225</v>
      </c>
      <c r="E100" s="2" t="s">
        <v>8627</v>
      </c>
      <c r="F100" s="2" t="s">
        <v>9233</v>
      </c>
      <c r="G100" s="2" t="s">
        <v>9224</v>
      </c>
      <c r="H100" s="2" t="s">
        <v>8629</v>
      </c>
      <c r="I100" s="2" t="s">
        <v>9235</v>
      </c>
      <c r="J100" s="2" t="s">
        <v>9232</v>
      </c>
      <c r="K100" s="2" t="s">
        <v>250</v>
      </c>
      <c r="L100" s="15" t="s">
        <v>8686</v>
      </c>
      <c r="M100" s="22" t="s">
        <v>8954</v>
      </c>
      <c r="N100" s="20" t="s">
        <v>9090</v>
      </c>
      <c r="O100" s="2" t="s">
        <v>8634</v>
      </c>
      <c r="P100" s="2" t="s">
        <v>9228</v>
      </c>
      <c r="R100" s="2" t="s">
        <v>8686</v>
      </c>
      <c r="S100" s="2" t="s">
        <v>8687</v>
      </c>
    </row>
    <row r="101" spans="1:19" x14ac:dyDescent="0.25">
      <c r="A101" s="15" t="s">
        <v>9236</v>
      </c>
      <c r="B101" s="2" t="s">
        <v>9237</v>
      </c>
      <c r="C101" s="3" t="s">
        <v>228</v>
      </c>
      <c r="D101" s="3" t="s">
        <v>228</v>
      </c>
      <c r="E101" s="2" t="s">
        <v>8627</v>
      </c>
      <c r="F101" s="2" t="s">
        <v>9236</v>
      </c>
      <c r="G101" s="2" t="s">
        <v>9224</v>
      </c>
      <c r="H101" s="2" t="s">
        <v>8629</v>
      </c>
      <c r="I101" s="2" t="s">
        <v>9238</v>
      </c>
      <c r="J101" s="2" t="s">
        <v>9239</v>
      </c>
      <c r="K101" s="2" t="s">
        <v>229</v>
      </c>
      <c r="L101" s="15" t="s">
        <v>8686</v>
      </c>
      <c r="M101" s="22" t="s">
        <v>8720</v>
      </c>
      <c r="N101" s="20" t="s">
        <v>9059</v>
      </c>
      <c r="O101" s="2" t="s">
        <v>8634</v>
      </c>
      <c r="P101" s="2" t="s">
        <v>9228</v>
      </c>
      <c r="R101" s="2" t="s">
        <v>8686</v>
      </c>
      <c r="S101" s="2" t="s">
        <v>8687</v>
      </c>
    </row>
    <row r="102" spans="1:19" x14ac:dyDescent="0.25">
      <c r="A102" s="15" t="s">
        <v>9240</v>
      </c>
      <c r="B102" s="2" t="s">
        <v>9241</v>
      </c>
      <c r="C102" s="3" t="s">
        <v>244</v>
      </c>
      <c r="D102" s="3" t="s">
        <v>244</v>
      </c>
      <c r="E102" s="2" t="s">
        <v>8627</v>
      </c>
      <c r="F102" s="2" t="s">
        <v>9240</v>
      </c>
      <c r="G102" s="2" t="s">
        <v>9224</v>
      </c>
      <c r="H102" s="2" t="s">
        <v>8629</v>
      </c>
      <c r="I102" s="2" t="s">
        <v>9242</v>
      </c>
      <c r="J102" s="2" t="s">
        <v>9243</v>
      </c>
      <c r="K102" s="2" t="s">
        <v>271</v>
      </c>
      <c r="L102" s="15" t="s">
        <v>8686</v>
      </c>
      <c r="M102" s="22" t="s">
        <v>272</v>
      </c>
      <c r="N102" s="20" t="s">
        <v>8684</v>
      </c>
      <c r="O102" s="2" t="s">
        <v>8634</v>
      </c>
      <c r="P102" s="2" t="s">
        <v>9228</v>
      </c>
      <c r="R102" s="2" t="s">
        <v>8686</v>
      </c>
      <c r="S102" s="2" t="s">
        <v>8687</v>
      </c>
    </row>
    <row r="103" spans="1:19" x14ac:dyDescent="0.25">
      <c r="A103" s="15" t="s">
        <v>9244</v>
      </c>
      <c r="B103" s="2" t="s">
        <v>9245</v>
      </c>
      <c r="C103" s="3" t="s">
        <v>223</v>
      </c>
      <c r="D103" s="3" t="s">
        <v>223</v>
      </c>
      <c r="E103" s="2" t="s">
        <v>8627</v>
      </c>
      <c r="F103" s="2" t="s">
        <v>9244</v>
      </c>
      <c r="G103" s="2" t="s">
        <v>9224</v>
      </c>
      <c r="H103" s="2" t="s">
        <v>8629</v>
      </c>
      <c r="I103" s="2" t="s">
        <v>9246</v>
      </c>
      <c r="J103" s="2" t="s">
        <v>9247</v>
      </c>
      <c r="K103" s="2" t="s">
        <v>224</v>
      </c>
      <c r="L103" s="15" t="s">
        <v>8686</v>
      </c>
      <c r="M103" s="22" t="s">
        <v>8683</v>
      </c>
      <c r="N103" s="20" t="s">
        <v>9248</v>
      </c>
      <c r="O103" s="2" t="s">
        <v>8634</v>
      </c>
      <c r="R103" s="2" t="s">
        <v>8686</v>
      </c>
      <c r="S103" s="2" t="s">
        <v>8687</v>
      </c>
    </row>
    <row r="104" spans="1:19" x14ac:dyDescent="0.25">
      <c r="A104" s="15" t="s">
        <v>9249</v>
      </c>
      <c r="B104" s="2" t="s">
        <v>9250</v>
      </c>
      <c r="C104" s="3" t="s">
        <v>244</v>
      </c>
      <c r="D104" s="3" t="s">
        <v>244</v>
      </c>
      <c r="E104" s="2" t="s">
        <v>8627</v>
      </c>
      <c r="F104" s="2" t="s">
        <v>9249</v>
      </c>
      <c r="G104" s="2" t="s">
        <v>9224</v>
      </c>
      <c r="H104" s="2" t="s">
        <v>8629</v>
      </c>
      <c r="I104" s="2" t="s">
        <v>9251</v>
      </c>
      <c r="J104" s="2" t="s">
        <v>9243</v>
      </c>
      <c r="K104" s="2" t="s">
        <v>271</v>
      </c>
      <c r="L104" s="15" t="s">
        <v>8686</v>
      </c>
      <c r="M104" s="22" t="s">
        <v>272</v>
      </c>
      <c r="N104" s="20" t="s">
        <v>8684</v>
      </c>
      <c r="O104" s="2" t="s">
        <v>8634</v>
      </c>
      <c r="P104" s="2" t="s">
        <v>9228</v>
      </c>
      <c r="R104" s="2" t="s">
        <v>8686</v>
      </c>
      <c r="S104" s="2" t="s">
        <v>8687</v>
      </c>
    </row>
    <row r="105" spans="1:19" x14ac:dyDescent="0.25">
      <c r="A105" s="15" t="s">
        <v>9252</v>
      </c>
      <c r="B105" s="2" t="s">
        <v>9253</v>
      </c>
      <c r="C105" s="3" t="s">
        <v>223</v>
      </c>
      <c r="D105" s="3" t="s">
        <v>223</v>
      </c>
      <c r="E105" s="2" t="s">
        <v>8627</v>
      </c>
      <c r="F105" s="2" t="s">
        <v>9252</v>
      </c>
      <c r="G105" s="2" t="s">
        <v>9224</v>
      </c>
      <c r="H105" s="2" t="s">
        <v>8629</v>
      </c>
      <c r="I105" s="2" t="s">
        <v>9254</v>
      </c>
      <c r="J105" s="2" t="s">
        <v>9255</v>
      </c>
      <c r="K105" s="2" t="s">
        <v>224</v>
      </c>
      <c r="L105" s="15" t="s">
        <v>8686</v>
      </c>
      <c r="M105" s="22" t="s">
        <v>8683</v>
      </c>
      <c r="N105" s="20" t="s">
        <v>9256</v>
      </c>
      <c r="O105" s="2" t="s">
        <v>8634</v>
      </c>
      <c r="P105" s="2" t="s">
        <v>9228</v>
      </c>
      <c r="R105" s="2" t="s">
        <v>8686</v>
      </c>
      <c r="S105" s="2" t="s">
        <v>8687</v>
      </c>
    </row>
    <row r="106" spans="1:19" x14ac:dyDescent="0.25">
      <c r="A106" s="15" t="s">
        <v>9257</v>
      </c>
      <c r="B106" s="2" t="s">
        <v>9258</v>
      </c>
      <c r="C106" s="3" t="s">
        <v>225</v>
      </c>
      <c r="D106" s="3" t="s">
        <v>225</v>
      </c>
      <c r="E106" s="2" t="s">
        <v>8627</v>
      </c>
      <c r="F106" s="2" t="s">
        <v>9257</v>
      </c>
      <c r="G106" s="2" t="s">
        <v>9224</v>
      </c>
      <c r="H106" s="2" t="s">
        <v>8629</v>
      </c>
      <c r="I106" s="2" t="s">
        <v>9259</v>
      </c>
      <c r="J106" s="2" t="s">
        <v>9260</v>
      </c>
      <c r="K106" s="2" t="s">
        <v>250</v>
      </c>
      <c r="L106" s="15" t="s">
        <v>8686</v>
      </c>
      <c r="M106" s="22" t="s">
        <v>8954</v>
      </c>
      <c r="N106" s="20" t="s">
        <v>9090</v>
      </c>
      <c r="O106" s="2" t="s">
        <v>8634</v>
      </c>
      <c r="P106" s="2" t="s">
        <v>9228</v>
      </c>
      <c r="R106" s="2" t="s">
        <v>8686</v>
      </c>
      <c r="S106" s="2" t="s">
        <v>8687</v>
      </c>
    </row>
    <row r="107" spans="1:19" x14ac:dyDescent="0.25">
      <c r="A107" s="15" t="s">
        <v>9261</v>
      </c>
      <c r="B107" s="2" t="s">
        <v>9262</v>
      </c>
      <c r="C107" s="3" t="s">
        <v>233</v>
      </c>
      <c r="D107" s="3" t="s">
        <v>233</v>
      </c>
      <c r="E107" s="2" t="s">
        <v>8627</v>
      </c>
      <c r="F107" s="2" t="s">
        <v>9261</v>
      </c>
      <c r="G107" s="2" t="s">
        <v>9224</v>
      </c>
      <c r="H107" s="2" t="s">
        <v>8629</v>
      </c>
      <c r="I107" s="2" t="s">
        <v>9263</v>
      </c>
      <c r="J107" s="2" t="s">
        <v>9264</v>
      </c>
      <c r="K107" s="2" t="s">
        <v>273</v>
      </c>
      <c r="L107" s="15" t="s">
        <v>8686</v>
      </c>
      <c r="M107" s="22" t="s">
        <v>9083</v>
      </c>
      <c r="N107" s="20" t="s">
        <v>9265</v>
      </c>
      <c r="O107" s="2" t="s">
        <v>8634</v>
      </c>
      <c r="P107" s="2" t="s">
        <v>9266</v>
      </c>
      <c r="R107" s="2" t="s">
        <v>8686</v>
      </c>
      <c r="S107" s="2" t="s">
        <v>8687</v>
      </c>
    </row>
    <row r="108" spans="1:19" x14ac:dyDescent="0.25">
      <c r="A108" s="15" t="s">
        <v>9267</v>
      </c>
      <c r="B108" s="2" t="s">
        <v>9268</v>
      </c>
      <c r="C108" s="3" t="s">
        <v>236</v>
      </c>
      <c r="D108" s="3" t="s">
        <v>236</v>
      </c>
      <c r="E108" s="2" t="s">
        <v>8627</v>
      </c>
      <c r="F108" s="2" t="s">
        <v>9267</v>
      </c>
      <c r="G108" s="2" t="s">
        <v>9269</v>
      </c>
      <c r="H108" s="2" t="s">
        <v>8629</v>
      </c>
      <c r="I108" s="2" t="s">
        <v>9270</v>
      </c>
      <c r="J108" s="2" t="s">
        <v>9271</v>
      </c>
      <c r="K108" s="2" t="s">
        <v>254</v>
      </c>
      <c r="L108" s="15" t="s">
        <v>8686</v>
      </c>
      <c r="M108" s="22" t="s">
        <v>9008</v>
      </c>
      <c r="N108" s="20" t="s">
        <v>9272</v>
      </c>
      <c r="O108" s="2" t="s">
        <v>8634</v>
      </c>
      <c r="P108" s="2" t="s">
        <v>9228</v>
      </c>
      <c r="R108" s="2" t="s">
        <v>8686</v>
      </c>
      <c r="S108" s="2" t="s">
        <v>8687</v>
      </c>
    </row>
    <row r="109" spans="1:19" x14ac:dyDescent="0.25">
      <c r="A109" s="15" t="s">
        <v>9273</v>
      </c>
      <c r="B109" s="2" t="s">
        <v>9274</v>
      </c>
      <c r="C109" s="3" t="s">
        <v>236</v>
      </c>
      <c r="D109" s="3" t="s">
        <v>236</v>
      </c>
      <c r="E109" s="2" t="s">
        <v>8627</v>
      </c>
      <c r="F109" s="2" t="s">
        <v>9273</v>
      </c>
      <c r="G109" s="2" t="s">
        <v>9275</v>
      </c>
      <c r="H109" s="2" t="s">
        <v>8629</v>
      </c>
      <c r="I109" s="2" t="s">
        <v>9270</v>
      </c>
      <c r="J109" s="2" t="s">
        <v>9271</v>
      </c>
      <c r="K109" s="2" t="s">
        <v>254</v>
      </c>
      <c r="L109" s="15" t="s">
        <v>8686</v>
      </c>
      <c r="M109" s="22" t="s">
        <v>9008</v>
      </c>
      <c r="N109" s="20" t="s">
        <v>9272</v>
      </c>
      <c r="O109" s="2" t="s">
        <v>8634</v>
      </c>
      <c r="P109" s="2" t="s">
        <v>9228</v>
      </c>
      <c r="R109" s="2" t="s">
        <v>8686</v>
      </c>
      <c r="S109" s="2" t="s">
        <v>8687</v>
      </c>
    </row>
    <row r="110" spans="1:19" x14ac:dyDescent="0.25">
      <c r="A110" s="15" t="s">
        <v>9276</v>
      </c>
      <c r="B110" s="2" t="s">
        <v>9277</v>
      </c>
      <c r="C110" s="3" t="s">
        <v>244</v>
      </c>
      <c r="D110" s="3" t="s">
        <v>244</v>
      </c>
      <c r="E110" s="2" t="s">
        <v>8661</v>
      </c>
      <c r="F110" s="2" t="s">
        <v>9278</v>
      </c>
      <c r="G110" s="2" t="s">
        <v>9279</v>
      </c>
      <c r="H110" s="2" t="s">
        <v>8629</v>
      </c>
      <c r="I110" s="2" t="s">
        <v>9280</v>
      </c>
      <c r="J110" s="2" t="s">
        <v>274</v>
      </c>
      <c r="K110" s="2" t="s">
        <v>271</v>
      </c>
      <c r="L110" s="15" t="s">
        <v>8686</v>
      </c>
      <c r="M110" s="22" t="s">
        <v>272</v>
      </c>
      <c r="N110" s="20" t="s">
        <v>8742</v>
      </c>
      <c r="O110" s="2" t="s">
        <v>8634</v>
      </c>
      <c r="P110" s="2" t="s">
        <v>9228</v>
      </c>
      <c r="R110" s="2" t="s">
        <v>8686</v>
      </c>
      <c r="S110" s="2" t="s">
        <v>8687</v>
      </c>
    </row>
    <row r="111" spans="1:19" x14ac:dyDescent="0.25">
      <c r="A111" s="15" t="s">
        <v>9281</v>
      </c>
      <c r="B111" s="2" t="s">
        <v>9282</v>
      </c>
      <c r="C111" s="3" t="s">
        <v>223</v>
      </c>
      <c r="D111" s="3" t="s">
        <v>223</v>
      </c>
      <c r="E111" s="2" t="s">
        <v>8661</v>
      </c>
      <c r="F111" s="2" t="s">
        <v>9283</v>
      </c>
      <c r="G111" s="2" t="s">
        <v>9284</v>
      </c>
      <c r="H111" s="2" t="s">
        <v>8629</v>
      </c>
      <c r="I111" s="2" t="s">
        <v>9285</v>
      </c>
      <c r="J111" s="2" t="s">
        <v>275</v>
      </c>
      <c r="K111" s="2" t="s">
        <v>256</v>
      </c>
      <c r="L111" s="15" t="s">
        <v>8686</v>
      </c>
      <c r="M111" s="22" t="s">
        <v>8651</v>
      </c>
      <c r="N111" s="20" t="s">
        <v>8665</v>
      </c>
      <c r="O111" s="2" t="s">
        <v>8634</v>
      </c>
      <c r="P111" s="2" t="s">
        <v>9228</v>
      </c>
      <c r="R111" s="2" t="s">
        <v>8686</v>
      </c>
      <c r="S111" s="2" t="s">
        <v>8687</v>
      </c>
    </row>
    <row r="112" spans="1:19" x14ac:dyDescent="0.25">
      <c r="A112" s="15" t="s">
        <v>9286</v>
      </c>
      <c r="B112" s="2" t="s">
        <v>9287</v>
      </c>
      <c r="C112" s="3" t="s">
        <v>223</v>
      </c>
      <c r="D112" s="3" t="s">
        <v>223</v>
      </c>
      <c r="E112" s="2" t="s">
        <v>8661</v>
      </c>
      <c r="F112" s="2" t="s">
        <v>9288</v>
      </c>
      <c r="G112" s="2" t="s">
        <v>9284</v>
      </c>
      <c r="H112" s="2" t="s">
        <v>8629</v>
      </c>
      <c r="I112" s="2" t="s">
        <v>9289</v>
      </c>
      <c r="J112" s="2" t="s">
        <v>9290</v>
      </c>
      <c r="K112" s="2" t="s">
        <v>256</v>
      </c>
      <c r="L112" s="15" t="s">
        <v>8686</v>
      </c>
      <c r="M112" s="22" t="s">
        <v>8651</v>
      </c>
      <c r="N112" s="20" t="s">
        <v>9059</v>
      </c>
      <c r="O112" s="2" t="s">
        <v>8634</v>
      </c>
      <c r="P112" s="2" t="s">
        <v>9228</v>
      </c>
      <c r="R112" s="2" t="s">
        <v>8686</v>
      </c>
      <c r="S112" s="2" t="s">
        <v>8687</v>
      </c>
    </row>
    <row r="113" spans="1:19" x14ac:dyDescent="0.25">
      <c r="A113" s="15" t="s">
        <v>9291</v>
      </c>
      <c r="B113" s="2" t="s">
        <v>9292</v>
      </c>
      <c r="C113" s="3" t="s">
        <v>233</v>
      </c>
      <c r="D113" s="3" t="s">
        <v>233</v>
      </c>
      <c r="E113" s="2" t="s">
        <v>8661</v>
      </c>
      <c r="F113" s="2" t="s">
        <v>9293</v>
      </c>
      <c r="G113" s="2" t="s">
        <v>9294</v>
      </c>
      <c r="H113" s="2" t="s">
        <v>8629</v>
      </c>
      <c r="I113" s="2" t="s">
        <v>9295</v>
      </c>
      <c r="J113" s="2" t="s">
        <v>9112</v>
      </c>
      <c r="K113" s="2" t="s">
        <v>238</v>
      </c>
      <c r="L113" s="15" t="s">
        <v>8686</v>
      </c>
      <c r="M113" s="22" t="s">
        <v>8824</v>
      </c>
      <c r="N113" s="20" t="s">
        <v>8684</v>
      </c>
      <c r="O113" s="2" t="s">
        <v>8634</v>
      </c>
      <c r="P113" s="2" t="s">
        <v>9228</v>
      </c>
      <c r="R113" s="2" t="s">
        <v>8686</v>
      </c>
      <c r="S113" s="2" t="s">
        <v>8687</v>
      </c>
    </row>
    <row r="114" spans="1:19" x14ac:dyDescent="0.25">
      <c r="A114" s="15" t="s">
        <v>8686</v>
      </c>
      <c r="B114" s="2" t="s">
        <v>9296</v>
      </c>
      <c r="C114" s="3" t="s">
        <v>225</v>
      </c>
      <c r="D114" s="3" t="s">
        <v>225</v>
      </c>
      <c r="E114" s="2" t="s">
        <v>8706</v>
      </c>
      <c r="F114" s="2" t="s">
        <v>8686</v>
      </c>
      <c r="G114" s="2" t="s">
        <v>9297</v>
      </c>
      <c r="H114" s="2" t="s">
        <v>8629</v>
      </c>
      <c r="I114" s="2" t="s">
        <v>9298</v>
      </c>
      <c r="J114" s="2" t="s">
        <v>9299</v>
      </c>
      <c r="K114" s="2" t="s">
        <v>250</v>
      </c>
      <c r="L114" s="15" t="s">
        <v>8686</v>
      </c>
      <c r="M114" s="22" t="s">
        <v>8954</v>
      </c>
      <c r="N114" s="20" t="s">
        <v>8848</v>
      </c>
      <c r="O114" s="2" t="s">
        <v>8634</v>
      </c>
      <c r="R114" s="2" t="s">
        <v>8686</v>
      </c>
      <c r="S114" s="2" t="s">
        <v>8687</v>
      </c>
    </row>
    <row r="115" spans="1:19" x14ac:dyDescent="0.25">
      <c r="A115" s="15" t="s">
        <v>9300</v>
      </c>
      <c r="B115" s="2" t="s">
        <v>9301</v>
      </c>
      <c r="C115" s="3" t="s">
        <v>225</v>
      </c>
      <c r="D115" s="3" t="s">
        <v>225</v>
      </c>
      <c r="E115" s="2" t="s">
        <v>8661</v>
      </c>
      <c r="F115" s="2" t="s">
        <v>9302</v>
      </c>
      <c r="G115" s="2" t="s">
        <v>9297</v>
      </c>
      <c r="H115" s="2" t="s">
        <v>8629</v>
      </c>
      <c r="I115" s="2" t="s">
        <v>9303</v>
      </c>
      <c r="J115" s="2" t="s">
        <v>9304</v>
      </c>
      <c r="K115" s="2" t="s">
        <v>230</v>
      </c>
      <c r="L115" s="15" t="s">
        <v>8686</v>
      </c>
      <c r="M115" s="22" t="s">
        <v>8730</v>
      </c>
      <c r="N115" s="20" t="s">
        <v>8693</v>
      </c>
      <c r="O115" s="2" t="s">
        <v>8634</v>
      </c>
      <c r="P115" s="2" t="s">
        <v>9228</v>
      </c>
      <c r="R115" s="2" t="s">
        <v>8686</v>
      </c>
      <c r="S115" s="2" t="s">
        <v>8687</v>
      </c>
    </row>
    <row r="116" spans="1:19" x14ac:dyDescent="0.25">
      <c r="A116" s="15" t="s">
        <v>9305</v>
      </c>
      <c r="B116" s="2" t="s">
        <v>9306</v>
      </c>
      <c r="C116" s="3" t="s">
        <v>236</v>
      </c>
      <c r="D116" s="3" t="s">
        <v>236</v>
      </c>
      <c r="E116" s="2" t="s">
        <v>8661</v>
      </c>
      <c r="F116" s="2" t="s">
        <v>9307</v>
      </c>
      <c r="G116" s="2" t="s">
        <v>9308</v>
      </c>
      <c r="H116" s="2" t="s">
        <v>8629</v>
      </c>
      <c r="I116" s="2" t="s">
        <v>9309</v>
      </c>
      <c r="J116" s="2" t="s">
        <v>276</v>
      </c>
      <c r="K116" s="2" t="s">
        <v>254</v>
      </c>
      <c r="L116" s="15" t="s">
        <v>8776</v>
      </c>
      <c r="M116" s="22" t="s">
        <v>9008</v>
      </c>
      <c r="N116" s="20" t="s">
        <v>8955</v>
      </c>
      <c r="O116" s="2" t="s">
        <v>8634</v>
      </c>
      <c r="R116" s="2" t="s">
        <v>8696</v>
      </c>
      <c r="S116" s="2" t="s">
        <v>8505</v>
      </c>
    </row>
    <row r="117" spans="1:19" x14ac:dyDescent="0.25">
      <c r="A117" s="15" t="s">
        <v>9310</v>
      </c>
      <c r="B117" s="2" t="s">
        <v>9311</v>
      </c>
      <c r="C117" s="3" t="s">
        <v>225</v>
      </c>
      <c r="D117" s="3" t="s">
        <v>225</v>
      </c>
      <c r="E117" s="2" t="s">
        <v>8706</v>
      </c>
      <c r="F117" s="2" t="s">
        <v>9312</v>
      </c>
      <c r="G117" s="2" t="s">
        <v>9313</v>
      </c>
      <c r="H117" s="2" t="s">
        <v>8629</v>
      </c>
      <c r="I117" s="2" t="s">
        <v>9314</v>
      </c>
      <c r="J117" s="2" t="s">
        <v>9315</v>
      </c>
      <c r="K117" s="2" t="s">
        <v>230</v>
      </c>
      <c r="L117" s="15" t="s">
        <v>9310</v>
      </c>
      <c r="M117" s="22" t="s">
        <v>8730</v>
      </c>
      <c r="N117" s="20" t="s">
        <v>9316</v>
      </c>
      <c r="O117" s="2" t="s">
        <v>8634</v>
      </c>
      <c r="R117" s="2" t="s">
        <v>9310</v>
      </c>
      <c r="S117" s="2" t="s">
        <v>9317</v>
      </c>
    </row>
    <row r="118" spans="1:19" x14ac:dyDescent="0.25">
      <c r="A118" s="15" t="s">
        <v>9318</v>
      </c>
      <c r="B118" s="2" t="s">
        <v>9319</v>
      </c>
      <c r="C118" s="3" t="s">
        <v>223</v>
      </c>
      <c r="D118" s="3" t="s">
        <v>223</v>
      </c>
      <c r="E118" s="2" t="s">
        <v>8842</v>
      </c>
      <c r="F118" s="2" t="s">
        <v>9320</v>
      </c>
      <c r="G118" s="2" t="s">
        <v>9321</v>
      </c>
      <c r="H118" s="2" t="s">
        <v>8629</v>
      </c>
      <c r="I118" s="2" t="s">
        <v>9322</v>
      </c>
      <c r="J118" s="2" t="s">
        <v>9323</v>
      </c>
      <c r="K118" s="2" t="s">
        <v>224</v>
      </c>
      <c r="L118" s="15" t="s">
        <v>8776</v>
      </c>
      <c r="M118" s="22" t="s">
        <v>8683</v>
      </c>
      <c r="N118" s="20" t="s">
        <v>8742</v>
      </c>
      <c r="O118" s="2" t="s">
        <v>8634</v>
      </c>
      <c r="P118" s="2" t="s">
        <v>9025</v>
      </c>
      <c r="R118" s="2" t="s">
        <v>8696</v>
      </c>
      <c r="S118" s="2" t="s">
        <v>8505</v>
      </c>
    </row>
    <row r="119" spans="1:19" x14ac:dyDescent="0.25">
      <c r="A119" s="15" t="s">
        <v>9324</v>
      </c>
      <c r="B119" s="2" t="s">
        <v>9325</v>
      </c>
      <c r="C119" s="3" t="s">
        <v>223</v>
      </c>
      <c r="D119" s="3" t="s">
        <v>223</v>
      </c>
      <c r="E119" s="2" t="s">
        <v>8706</v>
      </c>
      <c r="F119" s="2" t="s">
        <v>9326</v>
      </c>
      <c r="G119" s="2" t="s">
        <v>9321</v>
      </c>
      <c r="H119" s="2" t="s">
        <v>8629</v>
      </c>
      <c r="I119" s="2" t="s">
        <v>9327</v>
      </c>
      <c r="J119" s="2" t="s">
        <v>9328</v>
      </c>
      <c r="K119" s="2" t="s">
        <v>224</v>
      </c>
      <c r="L119" s="15" t="s">
        <v>8776</v>
      </c>
      <c r="M119" s="22" t="s">
        <v>8683</v>
      </c>
      <c r="N119" s="20" t="s">
        <v>9329</v>
      </c>
      <c r="O119" s="2" t="s">
        <v>8634</v>
      </c>
      <c r="P119" s="2" t="s">
        <v>9025</v>
      </c>
      <c r="R119" s="2" t="s">
        <v>8696</v>
      </c>
      <c r="S119" s="2" t="s">
        <v>8505</v>
      </c>
    </row>
    <row r="120" spans="1:19" x14ac:dyDescent="0.25">
      <c r="A120" s="15" t="s">
        <v>9330</v>
      </c>
      <c r="B120" s="2" t="s">
        <v>9331</v>
      </c>
      <c r="C120" s="3" t="s">
        <v>231</v>
      </c>
      <c r="D120" s="3" t="s">
        <v>231</v>
      </c>
      <c r="E120" s="2" t="s">
        <v>8627</v>
      </c>
      <c r="F120" s="2" t="s">
        <v>9330</v>
      </c>
      <c r="G120" s="2" t="s">
        <v>9332</v>
      </c>
      <c r="H120" s="2" t="s">
        <v>8629</v>
      </c>
      <c r="I120" s="2" t="s">
        <v>9333</v>
      </c>
      <c r="J120" s="2" t="s">
        <v>9334</v>
      </c>
      <c r="K120" s="2" t="s">
        <v>232</v>
      </c>
      <c r="L120" s="15" t="s">
        <v>9330</v>
      </c>
      <c r="M120" s="22" t="s">
        <v>8768</v>
      </c>
      <c r="N120" s="20" t="s">
        <v>9335</v>
      </c>
      <c r="O120" s="2" t="s">
        <v>8634</v>
      </c>
      <c r="P120" s="2" t="s">
        <v>8695</v>
      </c>
      <c r="R120" s="2" t="s">
        <v>8676</v>
      </c>
      <c r="S120" s="2" t="s">
        <v>8677</v>
      </c>
    </row>
    <row r="121" spans="1:19" x14ac:dyDescent="0.25">
      <c r="A121" s="15" t="s">
        <v>9336</v>
      </c>
      <c r="B121" s="2" t="s">
        <v>9337</v>
      </c>
      <c r="C121" s="3" t="s">
        <v>225</v>
      </c>
      <c r="D121" s="3" t="s">
        <v>225</v>
      </c>
      <c r="E121" s="2" t="s">
        <v>9338</v>
      </c>
      <c r="F121" s="2" t="s">
        <v>9336</v>
      </c>
      <c r="G121" s="2" t="s">
        <v>9339</v>
      </c>
      <c r="H121" s="2" t="s">
        <v>8629</v>
      </c>
      <c r="I121" s="2" t="s">
        <v>9340</v>
      </c>
      <c r="J121" s="2" t="s">
        <v>9341</v>
      </c>
      <c r="K121" s="2" t="s">
        <v>230</v>
      </c>
      <c r="L121" s="15" t="s">
        <v>9336</v>
      </c>
      <c r="M121" s="22" t="s">
        <v>8730</v>
      </c>
      <c r="N121" s="20" t="s">
        <v>8900</v>
      </c>
      <c r="O121" s="2" t="s">
        <v>8634</v>
      </c>
      <c r="R121" s="2" t="s">
        <v>8686</v>
      </c>
      <c r="S121" s="2" t="s">
        <v>8687</v>
      </c>
    </row>
    <row r="122" spans="1:19" x14ac:dyDescent="0.25">
      <c r="A122" s="15" t="s">
        <v>9342</v>
      </c>
      <c r="B122" s="2" t="s">
        <v>9343</v>
      </c>
      <c r="C122" s="3" t="s">
        <v>225</v>
      </c>
      <c r="D122" s="3" t="s">
        <v>225</v>
      </c>
      <c r="E122" s="2" t="s">
        <v>9338</v>
      </c>
      <c r="F122" s="2" t="s">
        <v>9342</v>
      </c>
      <c r="G122" s="2" t="s">
        <v>9339</v>
      </c>
      <c r="H122" s="2" t="s">
        <v>8629</v>
      </c>
      <c r="I122" s="2" t="s">
        <v>9344</v>
      </c>
      <c r="J122" s="2" t="s">
        <v>9345</v>
      </c>
      <c r="K122" s="2" t="s">
        <v>230</v>
      </c>
      <c r="L122" s="15" t="s">
        <v>9336</v>
      </c>
      <c r="M122" s="22" t="s">
        <v>8730</v>
      </c>
      <c r="N122" s="20" t="s">
        <v>9346</v>
      </c>
      <c r="O122" s="2" t="s">
        <v>8634</v>
      </c>
      <c r="R122" s="2" t="s">
        <v>8686</v>
      </c>
      <c r="S122" s="2" t="s">
        <v>8687</v>
      </c>
    </row>
    <row r="123" spans="1:19" x14ac:dyDescent="0.25">
      <c r="A123" s="15" t="s">
        <v>9347</v>
      </c>
      <c r="B123" s="2" t="s">
        <v>9348</v>
      </c>
      <c r="C123" s="3" t="s">
        <v>239</v>
      </c>
      <c r="D123" s="3" t="s">
        <v>239</v>
      </c>
      <c r="E123" s="2" t="s">
        <v>8706</v>
      </c>
      <c r="F123" s="2" t="s">
        <v>9349</v>
      </c>
      <c r="G123" s="2" t="s">
        <v>9350</v>
      </c>
      <c r="H123" s="2" t="s">
        <v>8629</v>
      </c>
      <c r="I123" s="2" t="s">
        <v>9351</v>
      </c>
      <c r="J123" s="2" t="s">
        <v>9352</v>
      </c>
      <c r="K123" s="2" t="s">
        <v>277</v>
      </c>
      <c r="L123" s="15" t="s">
        <v>9353</v>
      </c>
      <c r="M123" s="22" t="s">
        <v>244</v>
      </c>
      <c r="N123" s="20" t="s">
        <v>9354</v>
      </c>
      <c r="O123" s="2" t="s">
        <v>8634</v>
      </c>
      <c r="R123" s="2" t="s">
        <v>9353</v>
      </c>
      <c r="S123" s="2" t="s">
        <v>9355</v>
      </c>
    </row>
    <row r="124" spans="1:19" x14ac:dyDescent="0.25">
      <c r="A124" s="15" t="s">
        <v>9353</v>
      </c>
      <c r="B124" s="2" t="s">
        <v>9356</v>
      </c>
      <c r="C124" s="3" t="s">
        <v>239</v>
      </c>
      <c r="D124" s="3" t="s">
        <v>239</v>
      </c>
      <c r="E124" s="2" t="s">
        <v>8706</v>
      </c>
      <c r="F124" s="2" t="s">
        <v>9353</v>
      </c>
      <c r="G124" s="2" t="s">
        <v>9357</v>
      </c>
      <c r="H124" s="2" t="s">
        <v>8629</v>
      </c>
      <c r="I124" s="2" t="s">
        <v>9358</v>
      </c>
      <c r="J124" s="2" t="s">
        <v>9352</v>
      </c>
      <c r="K124" s="2" t="s">
        <v>277</v>
      </c>
      <c r="L124" s="15" t="s">
        <v>9353</v>
      </c>
      <c r="M124" s="22" t="s">
        <v>244</v>
      </c>
      <c r="N124" s="20" t="s">
        <v>9354</v>
      </c>
      <c r="O124" s="2" t="s">
        <v>8634</v>
      </c>
      <c r="R124" s="2" t="s">
        <v>9353</v>
      </c>
      <c r="S124" s="2" t="s">
        <v>9355</v>
      </c>
    </row>
    <row r="125" spans="1:19" x14ac:dyDescent="0.25">
      <c r="A125" s="15" t="s">
        <v>9359</v>
      </c>
      <c r="B125" s="2" t="s">
        <v>9360</v>
      </c>
      <c r="C125" s="3" t="s">
        <v>239</v>
      </c>
      <c r="D125" s="3" t="s">
        <v>239</v>
      </c>
      <c r="E125" s="2" t="s">
        <v>8706</v>
      </c>
      <c r="F125" s="2" t="s">
        <v>9349</v>
      </c>
      <c r="G125" s="2" t="s">
        <v>9361</v>
      </c>
      <c r="H125" s="2" t="s">
        <v>8629</v>
      </c>
      <c r="I125" s="2" t="s">
        <v>9362</v>
      </c>
      <c r="J125" s="2" t="s">
        <v>278</v>
      </c>
      <c r="K125" s="2" t="s">
        <v>234</v>
      </c>
      <c r="L125" s="15" t="s">
        <v>8776</v>
      </c>
      <c r="M125" s="22" t="s">
        <v>8777</v>
      </c>
      <c r="N125" s="20" t="s">
        <v>8742</v>
      </c>
      <c r="O125" s="2" t="s">
        <v>8634</v>
      </c>
      <c r="P125" s="2" t="s">
        <v>8832</v>
      </c>
      <c r="R125" s="2" t="s">
        <v>8696</v>
      </c>
      <c r="S125" s="2" t="s">
        <v>8505</v>
      </c>
    </row>
    <row r="126" spans="1:19" x14ac:dyDescent="0.25">
      <c r="A126" s="15" t="s">
        <v>9363</v>
      </c>
      <c r="B126" s="2" t="s">
        <v>9364</v>
      </c>
      <c r="C126" s="3" t="s">
        <v>233</v>
      </c>
      <c r="D126" s="3" t="s">
        <v>233</v>
      </c>
      <c r="E126" s="2" t="s">
        <v>8661</v>
      </c>
      <c r="F126" s="2" t="s">
        <v>9365</v>
      </c>
      <c r="G126" s="2" t="s">
        <v>9366</v>
      </c>
      <c r="H126" s="2" t="s">
        <v>8629</v>
      </c>
      <c r="I126" s="2" t="s">
        <v>9367</v>
      </c>
      <c r="J126" s="2" t="s">
        <v>9368</v>
      </c>
      <c r="K126" s="2" t="s">
        <v>279</v>
      </c>
      <c r="L126" s="15" t="s">
        <v>8776</v>
      </c>
      <c r="M126" s="22" t="s">
        <v>9369</v>
      </c>
      <c r="N126" s="20" t="s">
        <v>9370</v>
      </c>
      <c r="O126" s="2" t="s">
        <v>8634</v>
      </c>
      <c r="R126" s="2" t="s">
        <v>8963</v>
      </c>
      <c r="S126" s="2" t="s">
        <v>8964</v>
      </c>
    </row>
    <row r="127" spans="1:19" x14ac:dyDescent="0.25">
      <c r="A127" s="15" t="s">
        <v>9371</v>
      </c>
      <c r="B127" s="2" t="s">
        <v>9372</v>
      </c>
      <c r="C127" s="3" t="s">
        <v>221</v>
      </c>
      <c r="D127" s="3" t="s">
        <v>221</v>
      </c>
      <c r="E127" s="2" t="s">
        <v>8706</v>
      </c>
      <c r="F127" s="2" t="s">
        <v>9373</v>
      </c>
      <c r="G127" s="2" t="s">
        <v>9374</v>
      </c>
      <c r="H127" s="2" t="s">
        <v>8629</v>
      </c>
      <c r="I127" s="2" t="s">
        <v>9375</v>
      </c>
      <c r="J127" s="2" t="s">
        <v>9376</v>
      </c>
      <c r="K127" s="2" t="s">
        <v>227</v>
      </c>
      <c r="L127" s="15" t="s">
        <v>8776</v>
      </c>
      <c r="M127" s="22" t="s">
        <v>8711</v>
      </c>
      <c r="N127" s="20" t="s">
        <v>239</v>
      </c>
      <c r="O127" s="2" t="s">
        <v>8634</v>
      </c>
      <c r="R127" s="2" t="s">
        <v>8696</v>
      </c>
      <c r="S127" s="2" t="s">
        <v>8505</v>
      </c>
    </row>
    <row r="128" spans="1:19" x14ac:dyDescent="0.25">
      <c r="A128" s="15" t="s">
        <v>9377</v>
      </c>
      <c r="B128" s="2" t="s">
        <v>9378</v>
      </c>
      <c r="C128" s="3" t="s">
        <v>221</v>
      </c>
      <c r="D128" s="3" t="s">
        <v>221</v>
      </c>
      <c r="E128" s="2" t="s">
        <v>8706</v>
      </c>
      <c r="F128" s="2" t="s">
        <v>9379</v>
      </c>
      <c r="G128" s="2" t="s">
        <v>9380</v>
      </c>
      <c r="H128" s="2" t="s">
        <v>8629</v>
      </c>
      <c r="I128" s="2" t="s">
        <v>9381</v>
      </c>
      <c r="J128" s="2" t="s">
        <v>280</v>
      </c>
      <c r="K128" s="2" t="s">
        <v>227</v>
      </c>
      <c r="L128" s="15" t="s">
        <v>9382</v>
      </c>
      <c r="M128" s="22" t="s">
        <v>9383</v>
      </c>
      <c r="N128" s="20" t="s">
        <v>8712</v>
      </c>
      <c r="O128" s="2" t="s">
        <v>8634</v>
      </c>
      <c r="P128" s="2" t="s">
        <v>9384</v>
      </c>
      <c r="R128" s="2" t="s">
        <v>8696</v>
      </c>
      <c r="S128" s="2" t="s">
        <v>8505</v>
      </c>
    </row>
    <row r="129" spans="1:19" x14ac:dyDescent="0.25">
      <c r="A129" s="15" t="s">
        <v>9385</v>
      </c>
      <c r="B129" s="2" t="s">
        <v>9386</v>
      </c>
      <c r="C129" s="3" t="s">
        <v>225</v>
      </c>
      <c r="D129" s="3" t="s">
        <v>225</v>
      </c>
      <c r="E129" s="2" t="s">
        <v>8661</v>
      </c>
      <c r="F129" s="2" t="s">
        <v>9387</v>
      </c>
      <c r="G129" s="2" t="s">
        <v>9388</v>
      </c>
      <c r="H129" s="2" t="s">
        <v>8629</v>
      </c>
      <c r="I129" s="2" t="s">
        <v>9389</v>
      </c>
      <c r="J129" s="2" t="s">
        <v>9390</v>
      </c>
      <c r="K129" s="2" t="s">
        <v>230</v>
      </c>
      <c r="L129" s="15" t="s">
        <v>9385</v>
      </c>
      <c r="M129" s="22" t="s">
        <v>8730</v>
      </c>
      <c r="N129" s="20" t="s">
        <v>9391</v>
      </c>
      <c r="O129" s="2" t="s">
        <v>8634</v>
      </c>
      <c r="R129" s="2" t="s">
        <v>9385</v>
      </c>
      <c r="S129" s="2" t="s">
        <v>9392</v>
      </c>
    </row>
    <row r="130" spans="1:19" x14ac:dyDescent="0.25">
      <c r="A130" s="15" t="s">
        <v>9393</v>
      </c>
      <c r="B130" s="2" t="s">
        <v>9394</v>
      </c>
      <c r="C130" s="3" t="s">
        <v>228</v>
      </c>
      <c r="D130" s="3" t="s">
        <v>228</v>
      </c>
      <c r="E130" s="2" t="s">
        <v>8661</v>
      </c>
      <c r="F130" s="2" t="s">
        <v>9395</v>
      </c>
      <c r="G130" s="2" t="s">
        <v>9396</v>
      </c>
      <c r="H130" s="2" t="s">
        <v>8629</v>
      </c>
      <c r="I130" s="2" t="s">
        <v>9397</v>
      </c>
      <c r="J130" s="2" t="s">
        <v>281</v>
      </c>
      <c r="K130" s="2" t="s">
        <v>229</v>
      </c>
      <c r="L130" s="15" t="s">
        <v>9393</v>
      </c>
      <c r="M130" s="22" t="s">
        <v>8720</v>
      </c>
      <c r="N130" s="20" t="s">
        <v>8801</v>
      </c>
      <c r="O130" s="2" t="s">
        <v>8634</v>
      </c>
      <c r="R130" s="2" t="s">
        <v>9393</v>
      </c>
      <c r="S130" s="2" t="s">
        <v>9398</v>
      </c>
    </row>
    <row r="131" spans="1:19" x14ac:dyDescent="0.25">
      <c r="A131" s="15" t="s">
        <v>9399</v>
      </c>
      <c r="B131" s="2" t="s">
        <v>9400</v>
      </c>
      <c r="C131" s="3" t="s">
        <v>228</v>
      </c>
      <c r="D131" s="3" t="s">
        <v>228</v>
      </c>
      <c r="E131" s="2" t="s">
        <v>8706</v>
      </c>
      <c r="F131" s="2" t="s">
        <v>9401</v>
      </c>
      <c r="G131" s="2" t="s">
        <v>9402</v>
      </c>
      <c r="H131" s="2" t="s">
        <v>8629</v>
      </c>
      <c r="J131" s="2" t="s">
        <v>9403</v>
      </c>
      <c r="K131" s="2" t="s">
        <v>235</v>
      </c>
      <c r="L131" s="15" t="s">
        <v>9404</v>
      </c>
      <c r="M131" s="22" t="s">
        <v>8792</v>
      </c>
      <c r="N131" s="20" t="s">
        <v>8970</v>
      </c>
      <c r="O131" s="2" t="s">
        <v>8634</v>
      </c>
      <c r="R131" s="2" t="s">
        <v>9405</v>
      </c>
      <c r="S131" s="2" t="s">
        <v>9406</v>
      </c>
    </row>
    <row r="132" spans="1:19" x14ac:dyDescent="0.25">
      <c r="A132" s="15" t="s">
        <v>9407</v>
      </c>
      <c r="B132" s="2" t="s">
        <v>9408</v>
      </c>
      <c r="C132" s="3" t="s">
        <v>223</v>
      </c>
      <c r="D132" s="3" t="s">
        <v>223</v>
      </c>
      <c r="E132" s="2" t="s">
        <v>9409</v>
      </c>
      <c r="F132" s="2" t="s">
        <v>9410</v>
      </c>
      <c r="G132" s="2" t="s">
        <v>9411</v>
      </c>
      <c r="H132" s="2" t="s">
        <v>8629</v>
      </c>
      <c r="I132" s="2" t="s">
        <v>9412</v>
      </c>
      <c r="J132" s="2" t="s">
        <v>9413</v>
      </c>
      <c r="K132" s="2" t="s">
        <v>235</v>
      </c>
      <c r="L132" s="15" t="s">
        <v>9407</v>
      </c>
      <c r="M132" s="22" t="s">
        <v>8792</v>
      </c>
      <c r="N132" s="20" t="s">
        <v>9414</v>
      </c>
      <c r="O132" s="2" t="s">
        <v>8634</v>
      </c>
      <c r="R132" s="2" t="s">
        <v>9405</v>
      </c>
      <c r="S132" s="2" t="s">
        <v>9406</v>
      </c>
    </row>
    <row r="133" spans="1:19" x14ac:dyDescent="0.25">
      <c r="A133" s="15" t="s">
        <v>9405</v>
      </c>
      <c r="B133" s="2" t="s">
        <v>9415</v>
      </c>
      <c r="C133" s="3" t="s">
        <v>228</v>
      </c>
      <c r="D133" s="3" t="s">
        <v>221</v>
      </c>
      <c r="E133" s="2" t="s">
        <v>8736</v>
      </c>
      <c r="F133" s="2" t="s">
        <v>8737</v>
      </c>
      <c r="G133" s="2" t="s">
        <v>9416</v>
      </c>
      <c r="H133" s="2" t="s">
        <v>8629</v>
      </c>
      <c r="I133" s="2" t="s">
        <v>9417</v>
      </c>
      <c r="J133" s="2" t="s">
        <v>9413</v>
      </c>
      <c r="K133" s="2" t="s">
        <v>235</v>
      </c>
      <c r="L133" s="15" t="s">
        <v>8866</v>
      </c>
      <c r="M133" s="22" t="s">
        <v>8792</v>
      </c>
      <c r="N133" s="20" t="s">
        <v>9414</v>
      </c>
      <c r="O133" s="2" t="s">
        <v>8634</v>
      </c>
      <c r="P133" s="2" t="s">
        <v>9418</v>
      </c>
      <c r="R133" s="2" t="s">
        <v>9405</v>
      </c>
      <c r="S133" s="2" t="s">
        <v>9406</v>
      </c>
    </row>
    <row r="134" spans="1:19" x14ac:dyDescent="0.25">
      <c r="A134" s="15" t="s">
        <v>9419</v>
      </c>
      <c r="B134" s="2" t="s">
        <v>9420</v>
      </c>
      <c r="C134" s="3" t="s">
        <v>233</v>
      </c>
      <c r="D134" s="3" t="s">
        <v>233</v>
      </c>
      <c r="E134" s="2" t="s">
        <v>8706</v>
      </c>
      <c r="F134" s="2" t="s">
        <v>9421</v>
      </c>
      <c r="G134" s="2" t="s">
        <v>9422</v>
      </c>
      <c r="H134" s="2" t="s">
        <v>8629</v>
      </c>
      <c r="I134" s="2" t="s">
        <v>9423</v>
      </c>
      <c r="J134" s="2" t="s">
        <v>9424</v>
      </c>
      <c r="K134" s="2" t="s">
        <v>282</v>
      </c>
      <c r="L134" s="15" t="s">
        <v>8719</v>
      </c>
      <c r="M134" s="22" t="s">
        <v>9425</v>
      </c>
      <c r="N134" s="20" t="s">
        <v>8801</v>
      </c>
      <c r="O134" s="2" t="s">
        <v>8634</v>
      </c>
      <c r="R134" s="2" t="s">
        <v>8719</v>
      </c>
      <c r="S134" s="2" t="s">
        <v>8723</v>
      </c>
    </row>
    <row r="135" spans="1:19" x14ac:dyDescent="0.25">
      <c r="A135" s="15" t="s">
        <v>9426</v>
      </c>
      <c r="B135" s="2" t="s">
        <v>9427</v>
      </c>
      <c r="C135" s="3" t="s">
        <v>233</v>
      </c>
      <c r="D135" s="3" t="s">
        <v>233</v>
      </c>
      <c r="E135" s="2" t="s">
        <v>8706</v>
      </c>
      <c r="F135" s="2" t="s">
        <v>9428</v>
      </c>
      <c r="G135" s="2" t="s">
        <v>9422</v>
      </c>
      <c r="H135" s="2" t="s">
        <v>8629</v>
      </c>
      <c r="I135" s="2" t="s">
        <v>9429</v>
      </c>
      <c r="J135" s="2" t="s">
        <v>9430</v>
      </c>
      <c r="K135" s="2" t="s">
        <v>279</v>
      </c>
      <c r="L135" s="15" t="s">
        <v>8719</v>
      </c>
      <c r="M135" s="22" t="s">
        <v>223</v>
      </c>
      <c r="N135" s="20" t="s">
        <v>9050</v>
      </c>
      <c r="O135" s="2" t="s">
        <v>8634</v>
      </c>
      <c r="R135" s="2" t="s">
        <v>8719</v>
      </c>
      <c r="S135" s="2" t="s">
        <v>8723</v>
      </c>
    </row>
    <row r="136" spans="1:19" x14ac:dyDescent="0.25">
      <c r="A136" s="15" t="s">
        <v>9431</v>
      </c>
      <c r="B136" s="2" t="s">
        <v>9432</v>
      </c>
      <c r="C136" s="3" t="s">
        <v>233</v>
      </c>
      <c r="D136" s="3" t="s">
        <v>233</v>
      </c>
      <c r="E136" s="2" t="s">
        <v>8706</v>
      </c>
      <c r="F136" s="2" t="s">
        <v>9433</v>
      </c>
      <c r="G136" s="2" t="s">
        <v>9434</v>
      </c>
      <c r="H136" s="2" t="s">
        <v>8629</v>
      </c>
      <c r="I136" s="2" t="s">
        <v>9435</v>
      </c>
      <c r="J136" s="2" t="s">
        <v>9436</v>
      </c>
      <c r="K136" s="2" t="s">
        <v>283</v>
      </c>
      <c r="L136" s="15" t="s">
        <v>8719</v>
      </c>
      <c r="M136" s="22" t="s">
        <v>9437</v>
      </c>
      <c r="N136" s="20" t="s">
        <v>8992</v>
      </c>
      <c r="O136" s="2" t="s">
        <v>8634</v>
      </c>
      <c r="R136" s="2" t="s">
        <v>8719</v>
      </c>
      <c r="S136" s="2" t="s">
        <v>8723</v>
      </c>
    </row>
    <row r="137" spans="1:19" x14ac:dyDescent="0.25">
      <c r="A137" s="15" t="s">
        <v>9438</v>
      </c>
      <c r="B137" s="2" t="s">
        <v>9439</v>
      </c>
      <c r="C137" s="3" t="s">
        <v>233</v>
      </c>
      <c r="D137" s="3" t="s">
        <v>233</v>
      </c>
      <c r="E137" s="2" t="s">
        <v>8706</v>
      </c>
      <c r="F137" s="2" t="s">
        <v>9440</v>
      </c>
      <c r="G137" s="2" t="s">
        <v>9434</v>
      </c>
      <c r="H137" s="2" t="s">
        <v>8629</v>
      </c>
      <c r="I137" s="2" t="s">
        <v>9441</v>
      </c>
      <c r="J137" s="2" t="s">
        <v>9442</v>
      </c>
      <c r="K137" s="2" t="s">
        <v>283</v>
      </c>
      <c r="L137" s="15" t="s">
        <v>8719</v>
      </c>
      <c r="M137" s="22" t="s">
        <v>9437</v>
      </c>
      <c r="N137" s="20" t="s">
        <v>9443</v>
      </c>
      <c r="O137" s="2" t="s">
        <v>8634</v>
      </c>
      <c r="R137" s="2" t="s">
        <v>8719</v>
      </c>
      <c r="S137" s="2" t="s">
        <v>8723</v>
      </c>
    </row>
    <row r="138" spans="1:19" x14ac:dyDescent="0.25">
      <c r="A138" s="15" t="s">
        <v>9444</v>
      </c>
      <c r="B138" s="2" t="s">
        <v>9445</v>
      </c>
      <c r="C138" s="3" t="s">
        <v>239</v>
      </c>
      <c r="D138" s="3" t="s">
        <v>239</v>
      </c>
      <c r="E138" s="2" t="s">
        <v>8706</v>
      </c>
      <c r="F138" s="2" t="s">
        <v>9446</v>
      </c>
      <c r="G138" s="2" t="s">
        <v>9447</v>
      </c>
      <c r="H138" s="2" t="s">
        <v>8629</v>
      </c>
      <c r="I138" s="2" t="s">
        <v>9448</v>
      </c>
      <c r="J138" s="2" t="s">
        <v>9449</v>
      </c>
      <c r="K138" s="2" t="s">
        <v>284</v>
      </c>
      <c r="L138" s="15" t="s">
        <v>8719</v>
      </c>
      <c r="M138" s="22" t="s">
        <v>9024</v>
      </c>
      <c r="N138" s="20" t="s">
        <v>9414</v>
      </c>
      <c r="O138" s="2" t="s">
        <v>8634</v>
      </c>
      <c r="P138" s="2" t="s">
        <v>8722</v>
      </c>
      <c r="R138" s="2" t="s">
        <v>8719</v>
      </c>
      <c r="S138" s="2" t="s">
        <v>8723</v>
      </c>
    </row>
    <row r="139" spans="1:19" x14ac:dyDescent="0.25">
      <c r="A139" s="15" t="s">
        <v>9450</v>
      </c>
      <c r="B139" s="2" t="s">
        <v>9451</v>
      </c>
      <c r="C139" s="3" t="s">
        <v>228</v>
      </c>
      <c r="D139" s="3" t="s">
        <v>228</v>
      </c>
      <c r="E139" s="2" t="s">
        <v>8706</v>
      </c>
      <c r="F139" s="2" t="s">
        <v>9452</v>
      </c>
      <c r="G139" s="2" t="s">
        <v>9453</v>
      </c>
      <c r="H139" s="2" t="s">
        <v>8629</v>
      </c>
      <c r="I139" s="2" t="s">
        <v>9454</v>
      </c>
      <c r="J139" s="2" t="s">
        <v>9455</v>
      </c>
      <c r="K139" s="2" t="s">
        <v>229</v>
      </c>
      <c r="L139" s="15" t="s">
        <v>8719</v>
      </c>
      <c r="M139" s="22" t="s">
        <v>8720</v>
      </c>
      <c r="N139" s="20" t="s">
        <v>8801</v>
      </c>
      <c r="O139" s="2" t="s">
        <v>8634</v>
      </c>
      <c r="P139" s="2" t="s">
        <v>9456</v>
      </c>
      <c r="R139" s="2" t="s">
        <v>8719</v>
      </c>
      <c r="S139" s="2" t="s">
        <v>8723</v>
      </c>
    </row>
    <row r="140" spans="1:19" x14ac:dyDescent="0.25">
      <c r="A140" s="15" t="s">
        <v>8719</v>
      </c>
      <c r="B140" s="2" t="s">
        <v>9457</v>
      </c>
      <c r="C140" s="3" t="s">
        <v>236</v>
      </c>
      <c r="D140" s="3" t="s">
        <v>236</v>
      </c>
      <c r="E140" s="2" t="s">
        <v>8736</v>
      </c>
      <c r="F140" s="2" t="s">
        <v>9458</v>
      </c>
      <c r="G140" s="2" t="s">
        <v>9459</v>
      </c>
      <c r="H140" s="2" t="s">
        <v>8629</v>
      </c>
      <c r="I140" s="2" t="s">
        <v>9460</v>
      </c>
      <c r="J140" s="2" t="s">
        <v>9461</v>
      </c>
      <c r="K140" s="2" t="s">
        <v>254</v>
      </c>
      <c r="L140" s="15" t="s">
        <v>8719</v>
      </c>
      <c r="M140" s="22" t="s">
        <v>9008</v>
      </c>
      <c r="N140" s="20" t="s">
        <v>9462</v>
      </c>
      <c r="O140" s="2" t="s">
        <v>8634</v>
      </c>
      <c r="R140" s="2" t="s">
        <v>8719</v>
      </c>
      <c r="S140" s="2" t="s">
        <v>8723</v>
      </c>
    </row>
    <row r="141" spans="1:19" x14ac:dyDescent="0.25">
      <c r="A141" s="15" t="s">
        <v>9463</v>
      </c>
      <c r="B141" s="2" t="s">
        <v>9464</v>
      </c>
      <c r="C141" s="3" t="s">
        <v>239</v>
      </c>
      <c r="D141" s="3" t="s">
        <v>239</v>
      </c>
      <c r="E141" s="2" t="s">
        <v>8706</v>
      </c>
      <c r="F141" s="2" t="s">
        <v>9465</v>
      </c>
      <c r="G141" s="2" t="s">
        <v>9466</v>
      </c>
      <c r="H141" s="2" t="s">
        <v>8629</v>
      </c>
      <c r="I141" s="2" t="s">
        <v>9467</v>
      </c>
      <c r="J141" s="2" t="s">
        <v>285</v>
      </c>
      <c r="K141" s="2" t="s">
        <v>286</v>
      </c>
      <c r="L141" s="15" t="s">
        <v>8719</v>
      </c>
      <c r="M141" s="22" t="s">
        <v>9468</v>
      </c>
      <c r="N141" s="20" t="s">
        <v>8939</v>
      </c>
      <c r="O141" s="2" t="s">
        <v>8634</v>
      </c>
      <c r="P141" s="2" t="s">
        <v>8722</v>
      </c>
      <c r="R141" s="2" t="s">
        <v>8719</v>
      </c>
      <c r="S141" s="2" t="s">
        <v>8723</v>
      </c>
    </row>
    <row r="142" spans="1:19" x14ac:dyDescent="0.25">
      <c r="A142" s="15" t="s">
        <v>9469</v>
      </c>
      <c r="B142" s="2" t="s">
        <v>9470</v>
      </c>
      <c r="C142" s="3" t="s">
        <v>236</v>
      </c>
      <c r="D142" s="3" t="s">
        <v>236</v>
      </c>
      <c r="E142" s="2" t="s">
        <v>8706</v>
      </c>
      <c r="F142" s="2" t="s">
        <v>9471</v>
      </c>
      <c r="G142" s="2" t="s">
        <v>9472</v>
      </c>
      <c r="H142" s="2" t="s">
        <v>8629</v>
      </c>
      <c r="I142" s="2" t="s">
        <v>9473</v>
      </c>
      <c r="J142" s="2" t="s">
        <v>9474</v>
      </c>
      <c r="K142" s="2" t="s">
        <v>254</v>
      </c>
      <c r="L142" s="15" t="s">
        <v>8719</v>
      </c>
      <c r="M142" s="22" t="s">
        <v>9008</v>
      </c>
      <c r="N142" s="20" t="s">
        <v>9475</v>
      </c>
      <c r="O142" s="2" t="s">
        <v>8634</v>
      </c>
      <c r="P142" s="2" t="s">
        <v>9476</v>
      </c>
      <c r="R142" s="2" t="s">
        <v>8719</v>
      </c>
      <c r="S142" s="2" t="s">
        <v>8723</v>
      </c>
    </row>
    <row r="143" spans="1:19" x14ac:dyDescent="0.25">
      <c r="A143" s="15" t="s">
        <v>9477</v>
      </c>
      <c r="B143" s="2" t="s">
        <v>9478</v>
      </c>
      <c r="C143" s="3" t="s">
        <v>236</v>
      </c>
      <c r="D143" s="3" t="s">
        <v>236</v>
      </c>
      <c r="E143" s="2" t="s">
        <v>8706</v>
      </c>
      <c r="F143" s="2" t="s">
        <v>9458</v>
      </c>
      <c r="G143" s="2" t="s">
        <v>9479</v>
      </c>
      <c r="H143" s="2" t="s">
        <v>8629</v>
      </c>
      <c r="I143" s="2" t="s">
        <v>9480</v>
      </c>
      <c r="J143" s="2" t="s">
        <v>9461</v>
      </c>
      <c r="K143" s="2" t="s">
        <v>254</v>
      </c>
      <c r="L143" s="15" t="s">
        <v>8719</v>
      </c>
      <c r="M143" s="22" t="s">
        <v>9008</v>
      </c>
      <c r="N143" s="20" t="s">
        <v>9462</v>
      </c>
      <c r="O143" s="2" t="s">
        <v>8634</v>
      </c>
      <c r="P143" s="2" t="s">
        <v>9481</v>
      </c>
      <c r="R143" s="2" t="s">
        <v>8719</v>
      </c>
      <c r="S143" s="2" t="s">
        <v>8723</v>
      </c>
    </row>
    <row r="144" spans="1:19" x14ac:dyDescent="0.25">
      <c r="A144" s="15" t="s">
        <v>8847</v>
      </c>
      <c r="B144" s="2" t="s">
        <v>9482</v>
      </c>
      <c r="C144" s="3" t="s">
        <v>231</v>
      </c>
      <c r="D144" s="3" t="s">
        <v>221</v>
      </c>
      <c r="E144" s="2" t="s">
        <v>8736</v>
      </c>
      <c r="F144" s="2" t="s">
        <v>8737</v>
      </c>
      <c r="G144" s="2" t="s">
        <v>9483</v>
      </c>
      <c r="H144" s="2" t="s">
        <v>8629</v>
      </c>
      <c r="I144" s="2" t="s">
        <v>9484</v>
      </c>
      <c r="J144" s="2" t="s">
        <v>9485</v>
      </c>
      <c r="K144" s="2" t="s">
        <v>246</v>
      </c>
      <c r="L144" s="15" t="s">
        <v>8847</v>
      </c>
      <c r="M144" s="22" t="s">
        <v>8856</v>
      </c>
      <c r="N144" s="20" t="s">
        <v>228</v>
      </c>
      <c r="O144" s="2" t="s">
        <v>8634</v>
      </c>
      <c r="P144" s="2" t="s">
        <v>9486</v>
      </c>
      <c r="R144" s="2" t="s">
        <v>8847</v>
      </c>
      <c r="S144" s="2" t="s">
        <v>8850</v>
      </c>
    </row>
    <row r="145" spans="1:19" x14ac:dyDescent="0.25">
      <c r="A145" s="15" t="s">
        <v>9487</v>
      </c>
      <c r="B145" s="2" t="s">
        <v>9488</v>
      </c>
      <c r="C145" s="3" t="s">
        <v>236</v>
      </c>
      <c r="D145" s="3" t="s">
        <v>236</v>
      </c>
      <c r="E145" s="2" t="s">
        <v>8706</v>
      </c>
      <c r="F145" s="2" t="s">
        <v>9489</v>
      </c>
      <c r="G145" s="2" t="s">
        <v>9490</v>
      </c>
      <c r="H145" s="2" t="s">
        <v>8629</v>
      </c>
      <c r="I145" s="2" t="s">
        <v>9491</v>
      </c>
      <c r="J145" s="2" t="s">
        <v>9492</v>
      </c>
      <c r="K145" s="2" t="s">
        <v>254</v>
      </c>
      <c r="L145" s="15" t="s">
        <v>8776</v>
      </c>
      <c r="M145" s="22" t="s">
        <v>9008</v>
      </c>
      <c r="N145" s="20" t="s">
        <v>8824</v>
      </c>
      <c r="O145" s="2" t="s">
        <v>8634</v>
      </c>
      <c r="P145" s="2" t="s">
        <v>8802</v>
      </c>
      <c r="R145" s="2" t="s">
        <v>8696</v>
      </c>
      <c r="S145" s="2" t="s">
        <v>8505</v>
      </c>
    </row>
    <row r="146" spans="1:19" x14ac:dyDescent="0.25">
      <c r="A146" s="15" t="s">
        <v>9493</v>
      </c>
      <c r="B146" s="2" t="s">
        <v>9494</v>
      </c>
      <c r="C146" s="3" t="s">
        <v>236</v>
      </c>
      <c r="D146" s="3" t="s">
        <v>236</v>
      </c>
      <c r="E146" s="2" t="s">
        <v>8706</v>
      </c>
      <c r="F146" s="2" t="s">
        <v>9495</v>
      </c>
      <c r="G146" s="2" t="s">
        <v>9490</v>
      </c>
      <c r="H146" s="2" t="s">
        <v>8629</v>
      </c>
      <c r="I146" s="2" t="s">
        <v>9496</v>
      </c>
      <c r="J146" s="2" t="s">
        <v>9461</v>
      </c>
      <c r="K146" s="2" t="s">
        <v>254</v>
      </c>
      <c r="L146" s="15" t="s">
        <v>8776</v>
      </c>
      <c r="M146" s="22" t="s">
        <v>9008</v>
      </c>
      <c r="N146" s="20" t="s">
        <v>9462</v>
      </c>
      <c r="O146" s="2" t="s">
        <v>8634</v>
      </c>
      <c r="P146" s="2" t="s">
        <v>9497</v>
      </c>
      <c r="R146" s="2" t="s">
        <v>8696</v>
      </c>
      <c r="S146" s="2" t="s">
        <v>8505</v>
      </c>
    </row>
    <row r="147" spans="1:19" x14ac:dyDescent="0.25">
      <c r="A147" s="15" t="s">
        <v>9498</v>
      </c>
      <c r="B147" s="2" t="s">
        <v>9499</v>
      </c>
      <c r="C147" s="3" t="s">
        <v>236</v>
      </c>
      <c r="D147" s="3" t="s">
        <v>236</v>
      </c>
      <c r="E147" s="2" t="s">
        <v>8706</v>
      </c>
      <c r="F147" s="2" t="s">
        <v>9500</v>
      </c>
      <c r="G147" s="2" t="s">
        <v>9490</v>
      </c>
      <c r="H147" s="2" t="s">
        <v>8629</v>
      </c>
      <c r="I147" s="2" t="s">
        <v>9501</v>
      </c>
      <c r="J147" s="2" t="s">
        <v>9502</v>
      </c>
      <c r="K147" s="2" t="s">
        <v>254</v>
      </c>
      <c r="L147" s="15" t="s">
        <v>8776</v>
      </c>
      <c r="M147" s="22" t="s">
        <v>9008</v>
      </c>
      <c r="N147" s="20" t="s">
        <v>8955</v>
      </c>
      <c r="O147" s="2" t="s">
        <v>8634</v>
      </c>
      <c r="P147" s="2" t="s">
        <v>8802</v>
      </c>
      <c r="R147" s="2" t="s">
        <v>8696</v>
      </c>
      <c r="S147" s="2" t="s">
        <v>8505</v>
      </c>
    </row>
    <row r="148" spans="1:19" x14ac:dyDescent="0.25">
      <c r="A148" s="15" t="s">
        <v>9503</v>
      </c>
      <c r="B148" s="2" t="s">
        <v>9504</v>
      </c>
      <c r="C148" s="3" t="s">
        <v>239</v>
      </c>
      <c r="D148" s="3" t="s">
        <v>239</v>
      </c>
      <c r="E148" s="2" t="s">
        <v>8706</v>
      </c>
      <c r="F148" s="2" t="s">
        <v>9505</v>
      </c>
      <c r="G148" s="2" t="s">
        <v>9506</v>
      </c>
      <c r="H148" s="2" t="s">
        <v>8629</v>
      </c>
      <c r="I148" s="2" t="s">
        <v>9507</v>
      </c>
      <c r="J148" s="2" t="s">
        <v>287</v>
      </c>
      <c r="K148" s="2" t="s">
        <v>286</v>
      </c>
      <c r="L148" s="15" t="s">
        <v>8776</v>
      </c>
      <c r="M148" s="22" t="s">
        <v>9468</v>
      </c>
      <c r="N148" s="20" t="s">
        <v>9508</v>
      </c>
      <c r="O148" s="2" t="s">
        <v>8634</v>
      </c>
      <c r="P148" s="2" t="s">
        <v>8832</v>
      </c>
      <c r="R148" s="2" t="s">
        <v>8696</v>
      </c>
      <c r="S148" s="2" t="s">
        <v>8505</v>
      </c>
    </row>
    <row r="149" spans="1:19" x14ac:dyDescent="0.25">
      <c r="A149" s="15" t="s">
        <v>9509</v>
      </c>
      <c r="B149" s="2" t="s">
        <v>9510</v>
      </c>
      <c r="C149" s="3" t="s">
        <v>223</v>
      </c>
      <c r="D149" s="3" t="s">
        <v>223</v>
      </c>
      <c r="E149" s="2" t="s">
        <v>9044</v>
      </c>
      <c r="F149" s="2" t="s">
        <v>9511</v>
      </c>
      <c r="G149" s="2" t="s">
        <v>9512</v>
      </c>
      <c r="H149" s="2" t="s">
        <v>8629</v>
      </c>
      <c r="I149" s="2" t="s">
        <v>9513</v>
      </c>
      <c r="J149" s="2" t="s">
        <v>9514</v>
      </c>
      <c r="K149" s="2" t="s">
        <v>288</v>
      </c>
      <c r="L149" s="15" t="s">
        <v>9509</v>
      </c>
      <c r="M149" s="22" t="s">
        <v>9515</v>
      </c>
      <c r="N149" s="20" t="s">
        <v>9516</v>
      </c>
      <c r="O149" s="2" t="s">
        <v>8634</v>
      </c>
      <c r="R149" s="2" t="s">
        <v>9509</v>
      </c>
      <c r="S149" s="2" t="s">
        <v>9517</v>
      </c>
    </row>
    <row r="150" spans="1:19" x14ac:dyDescent="0.25">
      <c r="A150" s="15" t="s">
        <v>9518</v>
      </c>
      <c r="B150" s="2" t="s">
        <v>9519</v>
      </c>
      <c r="C150" s="3" t="s">
        <v>221</v>
      </c>
      <c r="D150" s="3" t="s">
        <v>221</v>
      </c>
      <c r="E150" s="2" t="s">
        <v>8627</v>
      </c>
      <c r="F150" s="2" t="s">
        <v>9518</v>
      </c>
      <c r="G150" s="2" t="s">
        <v>9520</v>
      </c>
      <c r="H150" s="2" t="s">
        <v>8629</v>
      </c>
      <c r="I150" s="2" t="s">
        <v>9521</v>
      </c>
      <c r="J150" s="2" t="s">
        <v>9522</v>
      </c>
      <c r="K150" s="2" t="s">
        <v>238</v>
      </c>
      <c r="L150" s="15" t="s">
        <v>9518</v>
      </c>
      <c r="M150" s="22" t="s">
        <v>8824</v>
      </c>
      <c r="N150" s="20" t="s">
        <v>9113</v>
      </c>
      <c r="O150" s="2" t="s">
        <v>8634</v>
      </c>
      <c r="P150" s="2" t="s">
        <v>8695</v>
      </c>
      <c r="R150" s="2" t="s">
        <v>8696</v>
      </c>
      <c r="S150" s="2" t="s">
        <v>8505</v>
      </c>
    </row>
    <row r="151" spans="1:19" x14ac:dyDescent="0.25">
      <c r="A151" s="15" t="s">
        <v>9523</v>
      </c>
      <c r="B151" s="2" t="s">
        <v>9524</v>
      </c>
      <c r="C151" s="3" t="s">
        <v>228</v>
      </c>
      <c r="D151" s="3" t="s">
        <v>228</v>
      </c>
      <c r="E151" s="2" t="s">
        <v>8706</v>
      </c>
      <c r="F151" s="2" t="s">
        <v>9525</v>
      </c>
      <c r="G151" s="2" t="s">
        <v>9526</v>
      </c>
      <c r="H151" s="2" t="s">
        <v>8629</v>
      </c>
      <c r="J151" s="2" t="s">
        <v>9527</v>
      </c>
      <c r="K151" s="2" t="s">
        <v>259</v>
      </c>
      <c r="L151" s="15" t="s">
        <v>8963</v>
      </c>
      <c r="M151" s="22" t="s">
        <v>9049</v>
      </c>
      <c r="N151" s="20" t="s">
        <v>9528</v>
      </c>
      <c r="O151" s="2" t="s">
        <v>8634</v>
      </c>
      <c r="R151" s="2" t="s">
        <v>8963</v>
      </c>
      <c r="S151" s="2" t="s">
        <v>8964</v>
      </c>
    </row>
    <row r="152" spans="1:19" x14ac:dyDescent="0.25">
      <c r="A152" s="15" t="s">
        <v>9529</v>
      </c>
      <c r="B152" s="2" t="s">
        <v>9530</v>
      </c>
      <c r="C152" s="3" t="s">
        <v>228</v>
      </c>
      <c r="D152" s="3" t="s">
        <v>228</v>
      </c>
      <c r="E152" s="2" t="s">
        <v>8706</v>
      </c>
      <c r="F152" s="2" t="s">
        <v>9531</v>
      </c>
      <c r="G152" s="2" t="s">
        <v>9532</v>
      </c>
      <c r="H152" s="2" t="s">
        <v>8629</v>
      </c>
      <c r="I152" s="2" t="s">
        <v>223</v>
      </c>
      <c r="J152" s="2" t="s">
        <v>289</v>
      </c>
      <c r="K152" s="2" t="s">
        <v>259</v>
      </c>
      <c r="L152" s="15" t="s">
        <v>8963</v>
      </c>
      <c r="M152" s="22" t="s">
        <v>9049</v>
      </c>
      <c r="N152" s="20" t="s">
        <v>9137</v>
      </c>
      <c r="O152" s="2" t="s">
        <v>8634</v>
      </c>
      <c r="P152" s="2" t="s">
        <v>9533</v>
      </c>
      <c r="R152" s="2" t="s">
        <v>8963</v>
      </c>
      <c r="S152" s="2" t="s">
        <v>8964</v>
      </c>
    </row>
    <row r="153" spans="1:19" x14ac:dyDescent="0.25">
      <c r="A153" s="15" t="s">
        <v>9534</v>
      </c>
      <c r="B153" s="2" t="s">
        <v>9535</v>
      </c>
      <c r="C153" s="3" t="s">
        <v>221</v>
      </c>
      <c r="D153" s="3" t="s">
        <v>221</v>
      </c>
      <c r="E153" s="2" t="s">
        <v>8706</v>
      </c>
      <c r="F153" s="2" t="s">
        <v>9536</v>
      </c>
      <c r="G153" s="2" t="s">
        <v>9526</v>
      </c>
      <c r="H153" s="2" t="s">
        <v>8629</v>
      </c>
      <c r="I153" s="2" t="s">
        <v>9537</v>
      </c>
      <c r="J153" s="2" t="s">
        <v>9538</v>
      </c>
      <c r="K153" s="2" t="s">
        <v>250</v>
      </c>
      <c r="L153" s="15" t="s">
        <v>8963</v>
      </c>
      <c r="M153" s="22" t="s">
        <v>8954</v>
      </c>
      <c r="N153" s="20" t="s">
        <v>9539</v>
      </c>
      <c r="O153" s="2" t="s">
        <v>8634</v>
      </c>
      <c r="R153" s="2" t="s">
        <v>8963</v>
      </c>
      <c r="S153" s="2" t="s">
        <v>8964</v>
      </c>
    </row>
    <row r="154" spans="1:19" x14ac:dyDescent="0.25">
      <c r="A154" s="15" t="s">
        <v>9540</v>
      </c>
      <c r="B154" s="2" t="s">
        <v>9541</v>
      </c>
      <c r="C154" s="3" t="s">
        <v>221</v>
      </c>
      <c r="D154" s="3" t="s">
        <v>221</v>
      </c>
      <c r="E154" s="2" t="s">
        <v>8706</v>
      </c>
      <c r="F154" s="2" t="s">
        <v>9542</v>
      </c>
      <c r="G154" s="2" t="s">
        <v>9526</v>
      </c>
      <c r="H154" s="2" t="s">
        <v>8629</v>
      </c>
      <c r="I154" s="2" t="s">
        <v>9543</v>
      </c>
      <c r="J154" s="2" t="s">
        <v>9544</v>
      </c>
      <c r="K154" s="2" t="s">
        <v>250</v>
      </c>
      <c r="L154" s="15" t="s">
        <v>8963</v>
      </c>
      <c r="M154" s="22" t="s">
        <v>8954</v>
      </c>
      <c r="N154" s="20" t="s">
        <v>9545</v>
      </c>
      <c r="O154" s="2" t="s">
        <v>8634</v>
      </c>
      <c r="R154" s="2" t="s">
        <v>8963</v>
      </c>
      <c r="S154" s="2" t="s">
        <v>8964</v>
      </c>
    </row>
    <row r="155" spans="1:19" x14ac:dyDescent="0.25">
      <c r="A155" s="15" t="s">
        <v>8963</v>
      </c>
      <c r="B155" s="2" t="s">
        <v>9546</v>
      </c>
      <c r="C155" s="3" t="s">
        <v>221</v>
      </c>
      <c r="D155" s="3" t="s">
        <v>221</v>
      </c>
      <c r="E155" s="2" t="s">
        <v>8736</v>
      </c>
      <c r="F155" s="2" t="s">
        <v>9547</v>
      </c>
      <c r="G155" s="2" t="s">
        <v>9526</v>
      </c>
      <c r="H155" s="2" t="s">
        <v>8629</v>
      </c>
      <c r="I155" s="2" t="s">
        <v>9548</v>
      </c>
      <c r="J155" s="2" t="s">
        <v>9549</v>
      </c>
      <c r="K155" s="2" t="s">
        <v>250</v>
      </c>
      <c r="L155" s="15" t="s">
        <v>8963</v>
      </c>
      <c r="M155" s="22" t="s">
        <v>8954</v>
      </c>
      <c r="N155" s="20" t="s">
        <v>9539</v>
      </c>
      <c r="O155" s="2" t="s">
        <v>8634</v>
      </c>
      <c r="R155" s="2" t="s">
        <v>8963</v>
      </c>
      <c r="S155" s="2" t="s">
        <v>8964</v>
      </c>
    </row>
    <row r="156" spans="1:19" x14ac:dyDescent="0.25">
      <c r="A156" s="15" t="s">
        <v>9550</v>
      </c>
      <c r="B156" s="2" t="s">
        <v>9551</v>
      </c>
      <c r="C156" s="3" t="s">
        <v>221</v>
      </c>
      <c r="D156" s="3" t="s">
        <v>221</v>
      </c>
      <c r="E156" s="2" t="s">
        <v>8706</v>
      </c>
      <c r="F156" s="2" t="s">
        <v>9552</v>
      </c>
      <c r="G156" s="2" t="s">
        <v>9553</v>
      </c>
      <c r="H156" s="2" t="s">
        <v>8629</v>
      </c>
      <c r="I156" s="2" t="s">
        <v>9554</v>
      </c>
      <c r="J156" s="2" t="s">
        <v>9555</v>
      </c>
      <c r="K156" s="2" t="s">
        <v>238</v>
      </c>
      <c r="L156" s="15" t="s">
        <v>8963</v>
      </c>
      <c r="M156" s="22" t="s">
        <v>8824</v>
      </c>
      <c r="N156" s="20" t="s">
        <v>9335</v>
      </c>
      <c r="O156" s="2" t="s">
        <v>8634</v>
      </c>
      <c r="R156" s="2" t="s">
        <v>8963</v>
      </c>
      <c r="S156" s="2" t="s">
        <v>8964</v>
      </c>
    </row>
    <row r="157" spans="1:19" x14ac:dyDescent="0.25">
      <c r="A157" s="15" t="s">
        <v>9556</v>
      </c>
      <c r="B157" s="2" t="s">
        <v>9557</v>
      </c>
      <c r="C157" s="3" t="s">
        <v>236</v>
      </c>
      <c r="D157" s="3" t="s">
        <v>236</v>
      </c>
      <c r="E157" s="2" t="s">
        <v>8706</v>
      </c>
      <c r="F157" s="2" t="s">
        <v>9558</v>
      </c>
      <c r="G157" s="2" t="s">
        <v>9559</v>
      </c>
      <c r="H157" s="2" t="s">
        <v>8629</v>
      </c>
      <c r="I157" s="2" t="s">
        <v>9560</v>
      </c>
      <c r="J157" s="2" t="s">
        <v>9561</v>
      </c>
      <c r="K157" s="2" t="s">
        <v>254</v>
      </c>
      <c r="L157" s="15" t="s">
        <v>8776</v>
      </c>
      <c r="M157" s="22" t="s">
        <v>9008</v>
      </c>
      <c r="N157" s="20" t="s">
        <v>9009</v>
      </c>
      <c r="O157" s="2" t="s">
        <v>8634</v>
      </c>
      <c r="P157" s="2" t="s">
        <v>8802</v>
      </c>
      <c r="R157" s="2" t="s">
        <v>8696</v>
      </c>
      <c r="S157" s="2" t="s">
        <v>8505</v>
      </c>
    </row>
    <row r="158" spans="1:19" x14ac:dyDescent="0.25">
      <c r="A158" s="15" t="s">
        <v>9562</v>
      </c>
      <c r="B158" s="2" t="s">
        <v>9563</v>
      </c>
      <c r="C158" s="3" t="s">
        <v>233</v>
      </c>
      <c r="D158" s="3" t="s">
        <v>233</v>
      </c>
      <c r="E158" s="2" t="s">
        <v>8706</v>
      </c>
      <c r="F158" s="2" t="s">
        <v>9564</v>
      </c>
      <c r="G158" s="2" t="s">
        <v>9565</v>
      </c>
      <c r="H158" s="2" t="s">
        <v>8629</v>
      </c>
      <c r="I158" s="2" t="s">
        <v>9566</v>
      </c>
      <c r="J158" s="2" t="s">
        <v>8775</v>
      </c>
      <c r="K158" s="2" t="s">
        <v>234</v>
      </c>
      <c r="L158" s="15" t="s">
        <v>8776</v>
      </c>
      <c r="M158" s="22" t="s">
        <v>8777</v>
      </c>
      <c r="N158" s="20" t="s">
        <v>8931</v>
      </c>
      <c r="O158" s="2" t="s">
        <v>8634</v>
      </c>
      <c r="P158" s="2" t="s">
        <v>9567</v>
      </c>
      <c r="R158" s="2" t="s">
        <v>8696</v>
      </c>
      <c r="S158" s="2" t="s">
        <v>8505</v>
      </c>
    </row>
    <row r="159" spans="1:19" x14ac:dyDescent="0.25">
      <c r="A159" s="15" t="s">
        <v>8732</v>
      </c>
      <c r="B159" s="2" t="s">
        <v>9568</v>
      </c>
      <c r="C159" s="3" t="s">
        <v>225</v>
      </c>
      <c r="D159" s="3" t="s">
        <v>221</v>
      </c>
      <c r="E159" s="2" t="s">
        <v>8736</v>
      </c>
      <c r="F159" s="2" t="s">
        <v>8737</v>
      </c>
      <c r="G159" s="2" t="s">
        <v>9569</v>
      </c>
      <c r="H159" s="2" t="s">
        <v>8629</v>
      </c>
      <c r="I159" s="2" t="s">
        <v>9570</v>
      </c>
      <c r="J159" s="2" t="s">
        <v>9571</v>
      </c>
      <c r="K159" s="2" t="s">
        <v>230</v>
      </c>
      <c r="L159" s="15" t="s">
        <v>8732</v>
      </c>
      <c r="M159" s="22" t="s">
        <v>8730</v>
      </c>
      <c r="N159" s="20" t="s">
        <v>9468</v>
      </c>
      <c r="O159" s="2" t="s">
        <v>8634</v>
      </c>
      <c r="P159" s="2" t="s">
        <v>9572</v>
      </c>
      <c r="R159" s="2" t="s">
        <v>8732</v>
      </c>
      <c r="S159" s="2" t="s">
        <v>8733</v>
      </c>
    </row>
    <row r="160" spans="1:19" x14ac:dyDescent="0.25">
      <c r="A160" s="15" t="s">
        <v>9573</v>
      </c>
      <c r="B160" s="2" t="s">
        <v>9574</v>
      </c>
      <c r="C160" s="3" t="s">
        <v>231</v>
      </c>
      <c r="D160" s="3" t="s">
        <v>231</v>
      </c>
      <c r="E160" s="2" t="s">
        <v>8706</v>
      </c>
      <c r="F160" s="2" t="s">
        <v>9575</v>
      </c>
      <c r="G160" s="2" t="s">
        <v>9576</v>
      </c>
      <c r="H160" s="2" t="s">
        <v>8629</v>
      </c>
      <c r="I160" s="2" t="s">
        <v>9577</v>
      </c>
      <c r="J160" s="2" t="s">
        <v>290</v>
      </c>
      <c r="K160" s="2" t="s">
        <v>232</v>
      </c>
      <c r="L160" s="15" t="s">
        <v>9578</v>
      </c>
      <c r="M160" s="22" t="s">
        <v>8768</v>
      </c>
      <c r="N160" s="20" t="s">
        <v>9060</v>
      </c>
      <c r="O160" s="2" t="s">
        <v>8634</v>
      </c>
      <c r="P160" s="2" t="s">
        <v>9579</v>
      </c>
      <c r="R160" s="2" t="s">
        <v>8676</v>
      </c>
      <c r="S160" s="2" t="s">
        <v>8677</v>
      </c>
    </row>
    <row r="161" spans="1:19" x14ac:dyDescent="0.25">
      <c r="A161" s="15" t="s">
        <v>9580</v>
      </c>
      <c r="B161" s="2" t="s">
        <v>9581</v>
      </c>
      <c r="C161" s="3" t="s">
        <v>228</v>
      </c>
      <c r="D161" s="3" t="s">
        <v>228</v>
      </c>
      <c r="E161" s="2" t="s">
        <v>8706</v>
      </c>
      <c r="F161" s="2" t="s">
        <v>9582</v>
      </c>
      <c r="G161" s="2" t="s">
        <v>9583</v>
      </c>
      <c r="H161" s="2" t="s">
        <v>9584</v>
      </c>
      <c r="I161" s="2" t="s">
        <v>9585</v>
      </c>
      <c r="J161" s="2" t="s">
        <v>9586</v>
      </c>
      <c r="K161" s="2" t="s">
        <v>259</v>
      </c>
      <c r="L161" s="15" t="s">
        <v>8776</v>
      </c>
      <c r="M161" s="22" t="s">
        <v>9049</v>
      </c>
      <c r="N161" s="20" t="s">
        <v>9050</v>
      </c>
      <c r="O161" s="2" t="s">
        <v>8634</v>
      </c>
      <c r="P161" s="2" t="s">
        <v>9587</v>
      </c>
      <c r="Q161" s="2" t="s">
        <v>9588</v>
      </c>
      <c r="R161" s="2" t="s">
        <v>8696</v>
      </c>
      <c r="S161" s="2" t="s">
        <v>8505</v>
      </c>
    </row>
    <row r="162" spans="1:19" x14ac:dyDescent="0.25">
      <c r="A162" s="15" t="s">
        <v>9589</v>
      </c>
      <c r="B162" s="2" t="s">
        <v>9590</v>
      </c>
      <c r="C162" s="3" t="s">
        <v>223</v>
      </c>
      <c r="D162" s="3" t="s">
        <v>223</v>
      </c>
      <c r="E162" s="2" t="s">
        <v>8661</v>
      </c>
      <c r="F162" s="2" t="s">
        <v>9591</v>
      </c>
      <c r="G162" s="2" t="s">
        <v>9592</v>
      </c>
      <c r="H162" s="2" t="s">
        <v>8629</v>
      </c>
      <c r="I162" s="2" t="s">
        <v>9593</v>
      </c>
      <c r="J162" s="2" t="s">
        <v>9594</v>
      </c>
      <c r="K162" s="2" t="s">
        <v>224</v>
      </c>
      <c r="L162" s="15" t="s">
        <v>9595</v>
      </c>
      <c r="M162" s="22" t="s">
        <v>8683</v>
      </c>
      <c r="N162" s="20" t="s">
        <v>9119</v>
      </c>
      <c r="O162" s="2" t="s">
        <v>8634</v>
      </c>
      <c r="R162" s="2" t="s">
        <v>8676</v>
      </c>
      <c r="S162" s="2" t="s">
        <v>8677</v>
      </c>
    </row>
    <row r="163" spans="1:19" x14ac:dyDescent="0.25">
      <c r="A163" s="15" t="s">
        <v>9596</v>
      </c>
      <c r="B163" s="2" t="s">
        <v>9597</v>
      </c>
      <c r="C163" s="3" t="s">
        <v>265</v>
      </c>
      <c r="D163" s="3" t="s">
        <v>265</v>
      </c>
      <c r="E163" s="2" t="s">
        <v>8706</v>
      </c>
      <c r="F163" s="2" t="s">
        <v>9598</v>
      </c>
      <c r="G163" s="2" t="s">
        <v>9599</v>
      </c>
      <c r="H163" s="2" t="s">
        <v>8629</v>
      </c>
      <c r="I163" s="2" t="s">
        <v>9600</v>
      </c>
      <c r="J163" s="2" t="s">
        <v>9601</v>
      </c>
      <c r="K163" s="2" t="s">
        <v>291</v>
      </c>
      <c r="L163" s="15" t="s">
        <v>9596</v>
      </c>
      <c r="M163" s="22" t="s">
        <v>9602</v>
      </c>
      <c r="N163" s="20" t="s">
        <v>9083</v>
      </c>
      <c r="O163" s="2" t="s">
        <v>8634</v>
      </c>
      <c r="R163" s="2" t="s">
        <v>9596</v>
      </c>
      <c r="S163" s="2" t="s">
        <v>9603</v>
      </c>
    </row>
    <row r="164" spans="1:19" x14ac:dyDescent="0.25">
      <c r="A164" s="15" t="s">
        <v>9604</v>
      </c>
      <c r="B164" s="2" t="s">
        <v>9605</v>
      </c>
      <c r="C164" s="3" t="s">
        <v>239</v>
      </c>
      <c r="D164" s="3" t="s">
        <v>239</v>
      </c>
      <c r="E164" s="2" t="s">
        <v>8706</v>
      </c>
      <c r="F164" s="2" t="s">
        <v>9606</v>
      </c>
      <c r="G164" s="2" t="s">
        <v>9599</v>
      </c>
      <c r="H164" s="2" t="s">
        <v>8629</v>
      </c>
      <c r="I164" s="2" t="s">
        <v>9607</v>
      </c>
      <c r="J164" s="2" t="s">
        <v>9608</v>
      </c>
      <c r="K164" s="2" t="s">
        <v>277</v>
      </c>
      <c r="L164" s="15" t="s">
        <v>9596</v>
      </c>
      <c r="M164" s="22" t="s">
        <v>244</v>
      </c>
      <c r="N164" s="20" t="s">
        <v>9609</v>
      </c>
      <c r="O164" s="2" t="s">
        <v>8634</v>
      </c>
      <c r="R164" s="2" t="s">
        <v>9596</v>
      </c>
      <c r="S164" s="2" t="s">
        <v>9603</v>
      </c>
    </row>
    <row r="165" spans="1:19" x14ac:dyDescent="0.25">
      <c r="A165" s="15" t="s">
        <v>9610</v>
      </c>
      <c r="B165" s="2" t="s">
        <v>9611</v>
      </c>
      <c r="C165" s="3" t="s">
        <v>231</v>
      </c>
      <c r="D165" s="3" t="s">
        <v>231</v>
      </c>
      <c r="E165" s="2" t="s">
        <v>8706</v>
      </c>
      <c r="F165" s="2" t="s">
        <v>9612</v>
      </c>
      <c r="G165" s="2" t="s">
        <v>9613</v>
      </c>
      <c r="H165" s="2" t="s">
        <v>8629</v>
      </c>
      <c r="I165" s="2" t="s">
        <v>9614</v>
      </c>
      <c r="J165" s="2" t="s">
        <v>292</v>
      </c>
      <c r="K165" s="2" t="s">
        <v>246</v>
      </c>
      <c r="L165" s="15" t="s">
        <v>9610</v>
      </c>
      <c r="M165" s="22" t="s">
        <v>8856</v>
      </c>
      <c r="N165" s="20" t="s">
        <v>228</v>
      </c>
      <c r="O165" s="2" t="s">
        <v>8634</v>
      </c>
      <c r="R165" s="2" t="s">
        <v>9610</v>
      </c>
      <c r="S165" s="2" t="s">
        <v>9615</v>
      </c>
    </row>
    <row r="166" spans="1:19" x14ac:dyDescent="0.25">
      <c r="A166" s="15" t="s">
        <v>9616</v>
      </c>
      <c r="B166" s="264" t="s">
        <v>9617</v>
      </c>
      <c r="C166" s="3" t="s">
        <v>228</v>
      </c>
      <c r="D166" s="3" t="s">
        <v>228</v>
      </c>
      <c r="E166" s="2" t="s">
        <v>8706</v>
      </c>
      <c r="F166" s="2" t="s">
        <v>9618</v>
      </c>
      <c r="G166" s="2" t="s">
        <v>9619</v>
      </c>
      <c r="H166" s="2" t="s">
        <v>8629</v>
      </c>
      <c r="I166" s="2" t="s">
        <v>9620</v>
      </c>
      <c r="J166" s="2" t="s">
        <v>9621</v>
      </c>
      <c r="K166" s="2" t="s">
        <v>229</v>
      </c>
      <c r="L166" s="15" t="s">
        <v>9616</v>
      </c>
      <c r="M166" s="22" t="s">
        <v>8720</v>
      </c>
      <c r="N166" s="20" t="s">
        <v>8992</v>
      </c>
      <c r="O166" s="2" t="s">
        <v>8634</v>
      </c>
      <c r="R166" s="2" t="s">
        <v>9616</v>
      </c>
      <c r="S166" s="2" t="s">
        <v>9622</v>
      </c>
    </row>
    <row r="167" spans="1:19" x14ac:dyDescent="0.25">
      <c r="A167" s="15" t="s">
        <v>9623</v>
      </c>
      <c r="B167" s="264" t="s">
        <v>9624</v>
      </c>
      <c r="C167" s="3" t="s">
        <v>225</v>
      </c>
      <c r="D167" s="3" t="s">
        <v>225</v>
      </c>
      <c r="E167" s="2" t="s">
        <v>8706</v>
      </c>
      <c r="F167" s="2" t="s">
        <v>9625</v>
      </c>
      <c r="G167" s="2" t="s">
        <v>9626</v>
      </c>
      <c r="H167" s="2" t="s">
        <v>8629</v>
      </c>
      <c r="I167" s="2" t="s">
        <v>9627</v>
      </c>
      <c r="J167" s="2" t="s">
        <v>9628</v>
      </c>
      <c r="K167" s="2" t="s">
        <v>226</v>
      </c>
      <c r="L167" s="15" t="s">
        <v>8776</v>
      </c>
      <c r="M167" s="22" t="s">
        <v>8693</v>
      </c>
      <c r="N167" s="20" t="s">
        <v>8712</v>
      </c>
      <c r="O167" s="2" t="s">
        <v>8634</v>
      </c>
      <c r="P167" s="2" t="s">
        <v>9629</v>
      </c>
      <c r="R167" s="2" t="s">
        <v>8696</v>
      </c>
      <c r="S167" s="2" t="s">
        <v>8505</v>
      </c>
    </row>
    <row r="168" spans="1:19" x14ac:dyDescent="0.25">
      <c r="A168" s="15" t="s">
        <v>9630</v>
      </c>
      <c r="B168" s="264" t="s">
        <v>9631</v>
      </c>
      <c r="C168" s="3" t="s">
        <v>228</v>
      </c>
      <c r="D168" s="3" t="s">
        <v>228</v>
      </c>
      <c r="E168" s="2" t="s">
        <v>8706</v>
      </c>
      <c r="F168" s="2" t="s">
        <v>9632</v>
      </c>
      <c r="G168" s="2" t="s">
        <v>9633</v>
      </c>
      <c r="H168" s="2" t="s">
        <v>8629</v>
      </c>
      <c r="J168" s="2" t="s">
        <v>9634</v>
      </c>
      <c r="K168" s="2" t="s">
        <v>229</v>
      </c>
      <c r="L168" s="15" t="s">
        <v>9405</v>
      </c>
      <c r="M168" s="22" t="s">
        <v>8720</v>
      </c>
      <c r="N168" s="20" t="s">
        <v>9635</v>
      </c>
      <c r="O168" s="2" t="s">
        <v>8634</v>
      </c>
      <c r="P168" s="2" t="s">
        <v>9636</v>
      </c>
      <c r="R168" s="2" t="s">
        <v>9405</v>
      </c>
      <c r="S168" s="2" t="s">
        <v>9406</v>
      </c>
    </row>
    <row r="169" spans="1:19" x14ac:dyDescent="0.25">
      <c r="A169" s="15" t="s">
        <v>9637</v>
      </c>
      <c r="B169" s="264" t="s">
        <v>9638</v>
      </c>
      <c r="C169" s="3" t="s">
        <v>223</v>
      </c>
      <c r="D169" s="3" t="s">
        <v>223</v>
      </c>
      <c r="E169" s="2" t="s">
        <v>8706</v>
      </c>
      <c r="F169" s="2" t="s">
        <v>9639</v>
      </c>
      <c r="G169" s="2" t="s">
        <v>9640</v>
      </c>
      <c r="H169" s="2" t="s">
        <v>8629</v>
      </c>
      <c r="I169" s="2" t="s">
        <v>9641</v>
      </c>
      <c r="J169" s="2" t="s">
        <v>9642</v>
      </c>
      <c r="K169" s="2" t="s">
        <v>224</v>
      </c>
      <c r="L169" s="15" t="s">
        <v>8776</v>
      </c>
      <c r="M169" s="22" t="s">
        <v>8683</v>
      </c>
      <c r="N169" s="20" t="s">
        <v>9643</v>
      </c>
      <c r="O169" s="2" t="s">
        <v>8634</v>
      </c>
      <c r="P169" s="2" t="s">
        <v>9025</v>
      </c>
      <c r="R169" s="2" t="s">
        <v>8696</v>
      </c>
      <c r="S169" s="2" t="s">
        <v>8505</v>
      </c>
    </row>
    <row r="170" spans="1:19" x14ac:dyDescent="0.25">
      <c r="A170" s="15" t="s">
        <v>9644</v>
      </c>
      <c r="B170" s="264" t="s">
        <v>9645</v>
      </c>
      <c r="C170" s="3" t="s">
        <v>233</v>
      </c>
      <c r="D170" s="3" t="s">
        <v>233</v>
      </c>
      <c r="E170" s="2" t="s">
        <v>8706</v>
      </c>
      <c r="F170" s="2" t="s">
        <v>9646</v>
      </c>
      <c r="G170" s="2" t="s">
        <v>9647</v>
      </c>
      <c r="H170" s="2" t="s">
        <v>8629</v>
      </c>
      <c r="I170" s="2" t="s">
        <v>9648</v>
      </c>
      <c r="J170" s="2" t="s">
        <v>9649</v>
      </c>
      <c r="K170" s="2" t="s">
        <v>283</v>
      </c>
      <c r="L170" s="15" t="s">
        <v>8776</v>
      </c>
      <c r="M170" s="22" t="s">
        <v>9437</v>
      </c>
      <c r="N170" s="20" t="s">
        <v>9650</v>
      </c>
      <c r="O170" s="2" t="s">
        <v>8634</v>
      </c>
      <c r="R170" s="2" t="s">
        <v>8696</v>
      </c>
      <c r="S170" s="2" t="s">
        <v>8505</v>
      </c>
    </row>
    <row r="171" spans="1:19" x14ac:dyDescent="0.25">
      <c r="A171" s="15" t="s">
        <v>9651</v>
      </c>
      <c r="B171" s="264" t="s">
        <v>9652</v>
      </c>
      <c r="C171" s="3" t="s">
        <v>233</v>
      </c>
      <c r="D171" s="3" t="s">
        <v>233</v>
      </c>
      <c r="E171" s="2" t="s">
        <v>8706</v>
      </c>
      <c r="F171" s="2" t="s">
        <v>9653</v>
      </c>
      <c r="G171" s="2" t="s">
        <v>9654</v>
      </c>
      <c r="H171" s="2" t="s">
        <v>8629</v>
      </c>
      <c r="I171" s="2" t="s">
        <v>9655</v>
      </c>
      <c r="J171" s="2" t="s">
        <v>9656</v>
      </c>
      <c r="K171" s="2" t="s">
        <v>283</v>
      </c>
      <c r="L171" s="15" t="s">
        <v>8776</v>
      </c>
      <c r="M171" s="22" t="s">
        <v>9437</v>
      </c>
      <c r="N171" s="20" t="s">
        <v>9137</v>
      </c>
      <c r="O171" s="2" t="s">
        <v>8634</v>
      </c>
      <c r="R171" s="2" t="s">
        <v>8696</v>
      </c>
      <c r="S171" s="2" t="s">
        <v>8505</v>
      </c>
    </row>
    <row r="172" spans="1:19" x14ac:dyDescent="0.25">
      <c r="A172" s="15" t="s">
        <v>9657</v>
      </c>
      <c r="B172" s="264" t="s">
        <v>9658</v>
      </c>
      <c r="C172" s="3" t="s">
        <v>225</v>
      </c>
      <c r="D172" s="3" t="s">
        <v>225</v>
      </c>
      <c r="E172" s="2" t="s">
        <v>9659</v>
      </c>
      <c r="F172" s="2" t="s">
        <v>9660</v>
      </c>
      <c r="G172" s="2" t="s">
        <v>9661</v>
      </c>
      <c r="H172" s="2" t="s">
        <v>8629</v>
      </c>
      <c r="I172" s="2" t="s">
        <v>9662</v>
      </c>
      <c r="J172" s="2" t="s">
        <v>9663</v>
      </c>
      <c r="K172" s="2" t="s">
        <v>250</v>
      </c>
      <c r="L172" s="15" t="s">
        <v>9657</v>
      </c>
      <c r="M172" s="22" t="s">
        <v>8954</v>
      </c>
      <c r="N172" s="20" t="s">
        <v>9098</v>
      </c>
      <c r="O172" s="2" t="s">
        <v>8634</v>
      </c>
      <c r="P172" s="2" t="s">
        <v>9664</v>
      </c>
      <c r="R172" s="2" t="s">
        <v>9657</v>
      </c>
      <c r="S172" s="2" t="s">
        <v>9665</v>
      </c>
    </row>
    <row r="173" spans="1:19" x14ac:dyDescent="0.25">
      <c r="A173" s="15" t="s">
        <v>11060</v>
      </c>
      <c r="B173" s="264" t="s">
        <v>11061</v>
      </c>
      <c r="C173" s="3" t="s">
        <v>223</v>
      </c>
      <c r="D173" s="3" t="s">
        <v>223</v>
      </c>
      <c r="E173" s="2" t="s">
        <v>8781</v>
      </c>
      <c r="F173" s="2" t="s">
        <v>11062</v>
      </c>
      <c r="G173" s="2" t="s">
        <v>11063</v>
      </c>
      <c r="H173" s="2" t="s">
        <v>8629</v>
      </c>
      <c r="I173" s="2" t="s">
        <v>11064</v>
      </c>
      <c r="J173" s="2" t="s">
        <v>11065</v>
      </c>
      <c r="K173" s="2" t="s">
        <v>255</v>
      </c>
      <c r="L173" s="15" t="s">
        <v>11060</v>
      </c>
      <c r="M173" s="22" t="s">
        <v>8665</v>
      </c>
      <c r="N173" s="20" t="s">
        <v>9131</v>
      </c>
      <c r="O173" s="2" t="s">
        <v>8634</v>
      </c>
      <c r="P173" s="2" t="s">
        <v>11066</v>
      </c>
      <c r="R173" s="2" t="s">
        <v>11060</v>
      </c>
      <c r="S173" s="2" t="s">
        <v>11067</v>
      </c>
    </row>
    <row r="174" spans="1:19" x14ac:dyDescent="0.25">
      <c r="A174" s="15" t="s">
        <v>8676</v>
      </c>
      <c r="B174" s="264" t="s">
        <v>9666</v>
      </c>
      <c r="C174" s="3" t="s">
        <v>231</v>
      </c>
      <c r="D174" s="3" t="s">
        <v>221</v>
      </c>
      <c r="E174" s="2" t="s">
        <v>8736</v>
      </c>
      <c r="F174" s="2" t="s">
        <v>8737</v>
      </c>
      <c r="G174" s="2" t="s">
        <v>9667</v>
      </c>
      <c r="H174" s="2" t="s">
        <v>8629</v>
      </c>
      <c r="I174" s="2" t="s">
        <v>9668</v>
      </c>
      <c r="J174" s="2" t="s">
        <v>9669</v>
      </c>
      <c r="K174" s="2" t="s">
        <v>232</v>
      </c>
      <c r="L174" s="15" t="s">
        <v>8676</v>
      </c>
      <c r="M174" s="22" t="s">
        <v>8768</v>
      </c>
      <c r="N174" s="20" t="s">
        <v>9670</v>
      </c>
      <c r="O174" s="2" t="s">
        <v>8634</v>
      </c>
      <c r="P174" s="2" t="s">
        <v>9572</v>
      </c>
      <c r="R174" s="2" t="s">
        <v>8676</v>
      </c>
      <c r="S174" s="2" t="s">
        <v>8677</v>
      </c>
    </row>
    <row r="175" spans="1:19" x14ac:dyDescent="0.25">
      <c r="A175" s="15" t="s">
        <v>9671</v>
      </c>
      <c r="B175" s="264" t="s">
        <v>9672</v>
      </c>
      <c r="C175" s="3" t="s">
        <v>231</v>
      </c>
      <c r="D175" s="3" t="s">
        <v>231</v>
      </c>
      <c r="E175" s="2" t="s">
        <v>8640</v>
      </c>
      <c r="F175" s="2" t="s">
        <v>9673</v>
      </c>
      <c r="G175" s="2" t="s">
        <v>9674</v>
      </c>
      <c r="H175" s="2" t="s">
        <v>8629</v>
      </c>
      <c r="I175" s="2" t="s">
        <v>9675</v>
      </c>
      <c r="J175" s="2" t="s">
        <v>293</v>
      </c>
      <c r="K175" s="2" t="s">
        <v>232</v>
      </c>
      <c r="L175" s="15" t="s">
        <v>8676</v>
      </c>
      <c r="M175" s="22" t="s">
        <v>8768</v>
      </c>
      <c r="N175" s="20" t="s">
        <v>9670</v>
      </c>
      <c r="O175" s="2" t="s">
        <v>8634</v>
      </c>
      <c r="P175" s="2" t="s">
        <v>8769</v>
      </c>
      <c r="R175" s="2" t="s">
        <v>8676</v>
      </c>
      <c r="S175" s="2" t="s">
        <v>8677</v>
      </c>
    </row>
    <row r="176" spans="1:19" x14ac:dyDescent="0.25">
      <c r="A176" s="15" t="s">
        <v>9676</v>
      </c>
      <c r="B176" s="264" t="s">
        <v>9677</v>
      </c>
      <c r="C176" s="3" t="s">
        <v>225</v>
      </c>
      <c r="D176" s="3" t="s">
        <v>225</v>
      </c>
      <c r="E176" s="2" t="s">
        <v>8627</v>
      </c>
      <c r="F176" s="2" t="s">
        <v>9676</v>
      </c>
      <c r="G176" s="2" t="s">
        <v>9678</v>
      </c>
      <c r="H176" s="2" t="s">
        <v>8629</v>
      </c>
      <c r="I176" s="2" t="s">
        <v>9679</v>
      </c>
      <c r="J176" s="2" t="s">
        <v>9209</v>
      </c>
      <c r="K176" s="2" t="s">
        <v>226</v>
      </c>
      <c r="L176" s="15" t="s">
        <v>9676</v>
      </c>
      <c r="M176" s="22" t="s">
        <v>8693</v>
      </c>
      <c r="N176" s="20" t="s">
        <v>9210</v>
      </c>
      <c r="O176" s="2" t="s">
        <v>8634</v>
      </c>
      <c r="P176" s="2" t="s">
        <v>9177</v>
      </c>
      <c r="R176" s="2" t="s">
        <v>8696</v>
      </c>
      <c r="S176" s="2" t="s">
        <v>8505</v>
      </c>
    </row>
    <row r="177" spans="1:19" x14ac:dyDescent="0.25">
      <c r="A177" s="15" t="s">
        <v>9680</v>
      </c>
      <c r="B177" s="264" t="s">
        <v>9681</v>
      </c>
      <c r="C177" s="3" t="s">
        <v>223</v>
      </c>
      <c r="D177" s="3" t="s">
        <v>223</v>
      </c>
      <c r="E177" s="2" t="s">
        <v>9044</v>
      </c>
      <c r="F177" s="2" t="s">
        <v>9682</v>
      </c>
      <c r="G177" s="2" t="s">
        <v>9683</v>
      </c>
      <c r="H177" s="2" t="s">
        <v>8629</v>
      </c>
      <c r="I177" s="2" t="s">
        <v>9684</v>
      </c>
      <c r="J177" s="2" t="s">
        <v>9685</v>
      </c>
      <c r="K177" s="2" t="s">
        <v>256</v>
      </c>
      <c r="L177" s="15" t="s">
        <v>9680</v>
      </c>
      <c r="M177" s="22" t="s">
        <v>8651</v>
      </c>
      <c r="N177" s="20" t="s">
        <v>9531</v>
      </c>
      <c r="O177" s="2" t="s">
        <v>8634</v>
      </c>
      <c r="P177" s="2" t="s">
        <v>9686</v>
      </c>
      <c r="R177" s="2" t="s">
        <v>8686</v>
      </c>
      <c r="S177" s="2" t="s">
        <v>8687</v>
      </c>
    </row>
    <row r="178" spans="1:19" x14ac:dyDescent="0.25">
      <c r="A178" s="15" t="s">
        <v>11068</v>
      </c>
      <c r="B178" s="264" t="s">
        <v>11069</v>
      </c>
      <c r="C178" s="3" t="s">
        <v>244</v>
      </c>
      <c r="D178" s="3" t="s">
        <v>244</v>
      </c>
      <c r="E178" s="2" t="s">
        <v>8627</v>
      </c>
      <c r="F178" s="2" t="s">
        <v>11068</v>
      </c>
      <c r="G178" s="2" t="s">
        <v>11070</v>
      </c>
      <c r="H178" s="2" t="s">
        <v>8629</v>
      </c>
      <c r="I178" s="2" t="s">
        <v>11071</v>
      </c>
      <c r="J178" s="2" t="s">
        <v>9783</v>
      </c>
      <c r="K178" s="2" t="s">
        <v>271</v>
      </c>
      <c r="L178" s="15" t="s">
        <v>11068</v>
      </c>
      <c r="M178" s="22" t="s">
        <v>8741</v>
      </c>
      <c r="N178" s="20" t="s">
        <v>9516</v>
      </c>
      <c r="O178" s="2" t="s">
        <v>8634</v>
      </c>
      <c r="P178" s="2" t="s">
        <v>11072</v>
      </c>
      <c r="R178" s="2" t="s">
        <v>8734</v>
      </c>
      <c r="S178" s="2" t="s">
        <v>8744</v>
      </c>
    </row>
    <row r="179" spans="1:19" x14ac:dyDescent="0.25">
      <c r="A179" s="15" t="s">
        <v>9687</v>
      </c>
      <c r="B179" s="264" t="s">
        <v>9688</v>
      </c>
      <c r="C179" s="3" t="s">
        <v>225</v>
      </c>
      <c r="D179" s="3" t="s">
        <v>225</v>
      </c>
      <c r="E179" s="2" t="s">
        <v>8661</v>
      </c>
      <c r="F179" s="2" t="s">
        <v>9689</v>
      </c>
      <c r="G179" s="2" t="s">
        <v>9690</v>
      </c>
      <c r="H179" s="2" t="s">
        <v>8629</v>
      </c>
      <c r="I179" s="2" t="s">
        <v>9691</v>
      </c>
      <c r="J179" s="2" t="s">
        <v>9692</v>
      </c>
      <c r="K179" s="2" t="s">
        <v>230</v>
      </c>
      <c r="L179" s="15" t="s">
        <v>9693</v>
      </c>
      <c r="M179" s="22" t="s">
        <v>8730</v>
      </c>
      <c r="N179" s="20" t="s">
        <v>8712</v>
      </c>
      <c r="O179" s="2" t="s">
        <v>8634</v>
      </c>
      <c r="R179" s="2" t="s">
        <v>9687</v>
      </c>
      <c r="S179" s="2" t="s">
        <v>9694</v>
      </c>
    </row>
    <row r="180" spans="1:19" x14ac:dyDescent="0.25">
      <c r="A180" s="15" t="s">
        <v>11073</v>
      </c>
      <c r="B180" s="264" t="s">
        <v>11074</v>
      </c>
      <c r="C180" s="3" t="s">
        <v>225</v>
      </c>
      <c r="D180" s="3" t="s">
        <v>225</v>
      </c>
      <c r="E180" s="2" t="s">
        <v>8627</v>
      </c>
      <c r="F180" s="2" t="s">
        <v>11073</v>
      </c>
      <c r="G180" s="2" t="s">
        <v>11075</v>
      </c>
      <c r="H180" s="2" t="s">
        <v>8629</v>
      </c>
      <c r="I180" s="2" t="s">
        <v>11076</v>
      </c>
      <c r="J180" s="2" t="s">
        <v>11077</v>
      </c>
      <c r="K180" s="2" t="s">
        <v>230</v>
      </c>
      <c r="L180" s="15" t="s">
        <v>11073</v>
      </c>
      <c r="M180" s="22" t="s">
        <v>8730</v>
      </c>
      <c r="N180" s="20" t="s">
        <v>9131</v>
      </c>
      <c r="O180" s="2" t="s">
        <v>8634</v>
      </c>
      <c r="P180" s="2" t="s">
        <v>8703</v>
      </c>
      <c r="R180" s="2" t="s">
        <v>11011</v>
      </c>
      <c r="S180" s="2" t="s">
        <v>11013</v>
      </c>
    </row>
  </sheetData>
  <pageMargins left="0.7" right="0.7" top="0.75" bottom="0.75" header="0.3" footer="0.3"/>
  <pageSetup orientation="portrait" horizontalDpi="1200" verticalDpi="12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2769-F73C-45FB-B959-A7A80A741EA3}">
  <sheetPr>
    <tabColor rgb="FFFFFF00"/>
  </sheetPr>
  <dimension ref="A1:B1000"/>
  <sheetViews>
    <sheetView workbookViewId="0">
      <selection activeCell="A2" sqref="A2"/>
    </sheetView>
  </sheetViews>
  <sheetFormatPr defaultRowHeight="12.75" x14ac:dyDescent="0.2"/>
  <cols>
    <col min="2" max="2" width="122.6640625" customWidth="1"/>
  </cols>
  <sheetData>
    <row r="1" spans="1:2" ht="15" x14ac:dyDescent="0.25">
      <c r="A1" s="164"/>
      <c r="B1" s="36" t="s">
        <v>99</v>
      </c>
    </row>
    <row r="2" spans="1:2" x14ac:dyDescent="0.2">
      <c r="A2" t="e">
        <f ca="1">MATCH(rngPassword,OFFSET(tblUPL[P3DDP6'#2&amp;92$],A1,,ROWS(tblUPL[])),0)+A1</f>
        <v>#N/A</v>
      </c>
      <c r="B2" t="str" cm="1">
        <f t="array" aca="1" ref="B2" ca="1">IF(ISNA(INDEX(tblUPL[Name_BY_Location],UPL_Unique!A2)),"",INDEX(tblUPL[Name_BY_Location],UPL_Unique!A2))</f>
        <v/>
      </c>
    </row>
    <row r="3" spans="1:2" x14ac:dyDescent="0.2">
      <c r="A3" t="e">
        <f ca="1">MATCH(rngPassword,OFFSET(tblUPL[P3DDP6'#2&amp;92$],A2,,ROWS(tblUPL[])),0)+A2</f>
        <v>#N/A</v>
      </c>
      <c r="B3" t="str" cm="1">
        <f t="array" aca="1" ref="B3" ca="1">IF(ISNA(INDEX(tblUPL[Name_BY_Location],UPL_Unique!A3)),"",INDEX(tblUPL[Name_BY_Location],UPL_Unique!A3))</f>
        <v/>
      </c>
    </row>
    <row r="4" spans="1:2" x14ac:dyDescent="0.2">
      <c r="A4" t="e">
        <f ca="1">MATCH(rngPassword,OFFSET(tblUPL[P3DDP6'#2&amp;92$],A3,,ROWS(tblUPL[])),0)+A3</f>
        <v>#N/A</v>
      </c>
      <c r="B4" t="str" cm="1">
        <f t="array" aca="1" ref="B4" ca="1">IF(ISNA(INDEX(tblUPL[Name_BY_Location],UPL_Unique!A4)),"",INDEX(tblUPL[Name_BY_Location],UPL_Unique!A4))</f>
        <v/>
      </c>
    </row>
    <row r="5" spans="1:2" x14ac:dyDescent="0.2">
      <c r="A5" t="e">
        <f ca="1">MATCH(rngPassword,OFFSET(tblUPL[P3DDP6'#2&amp;92$],A4,,ROWS(tblUPL[])),0)+A4</f>
        <v>#N/A</v>
      </c>
      <c r="B5" t="str" cm="1">
        <f t="array" aca="1" ref="B5" ca="1">IF(ISNA(INDEX(tblUPL[Name_BY_Location],UPL_Unique!A5)),"",INDEX(tblUPL[Name_BY_Location],UPL_Unique!A5))</f>
        <v/>
      </c>
    </row>
    <row r="6" spans="1:2" x14ac:dyDescent="0.2">
      <c r="A6" t="e">
        <f ca="1">MATCH(rngPassword,OFFSET(tblUPL[P3DDP6'#2&amp;92$],A5,,ROWS(tblUPL[])),0)+A5</f>
        <v>#N/A</v>
      </c>
      <c r="B6" t="str" cm="1">
        <f t="array" aca="1" ref="B6" ca="1">IF(ISNA(INDEX(tblUPL[Name_BY_Location],UPL_Unique!A6)),"",INDEX(tblUPL[Name_BY_Location],UPL_Unique!A6))</f>
        <v/>
      </c>
    </row>
    <row r="7" spans="1:2" x14ac:dyDescent="0.2">
      <c r="A7" t="e">
        <f ca="1">MATCH(rngPassword,OFFSET(tblUPL[P3DDP6'#2&amp;92$],A6,,ROWS(tblUPL[])),0)+A6</f>
        <v>#N/A</v>
      </c>
      <c r="B7" t="str" cm="1">
        <f t="array" aca="1" ref="B7" ca="1">IF(ISNA(INDEX(tblUPL[Name_BY_Location],UPL_Unique!A7)),"",INDEX(tblUPL[Name_BY_Location],UPL_Unique!A7))</f>
        <v/>
      </c>
    </row>
    <row r="8" spans="1:2" x14ac:dyDescent="0.2">
      <c r="A8" t="e">
        <f ca="1">MATCH(rngPassword,OFFSET(tblUPL[P3DDP6'#2&amp;92$],A7,,ROWS(tblUPL[])),0)+A7</f>
        <v>#N/A</v>
      </c>
      <c r="B8" t="str" cm="1">
        <f t="array" aca="1" ref="B8" ca="1">IF(ISNA(INDEX(tblUPL[Name_BY_Location],UPL_Unique!A8)),"",INDEX(tblUPL[Name_BY_Location],UPL_Unique!A8))</f>
        <v/>
      </c>
    </row>
    <row r="9" spans="1:2" x14ac:dyDescent="0.2">
      <c r="A9" t="e">
        <f ca="1">MATCH(rngPassword,OFFSET(tblUPL[P3DDP6'#2&amp;92$],A8,,ROWS(tblUPL[])),0)+A8</f>
        <v>#N/A</v>
      </c>
      <c r="B9" t="str" cm="1">
        <f t="array" aca="1" ref="B9" ca="1">IF(ISNA(INDEX(tblUPL[Name_BY_Location],UPL_Unique!A9)),"",INDEX(tblUPL[Name_BY_Location],UPL_Unique!A9))</f>
        <v/>
      </c>
    </row>
    <row r="10" spans="1:2" x14ac:dyDescent="0.2">
      <c r="A10" t="e">
        <f ca="1">MATCH(rngPassword,OFFSET(tblUPL[P3DDP6'#2&amp;92$],A9,,ROWS(tblUPL[])),0)+A9</f>
        <v>#N/A</v>
      </c>
      <c r="B10" t="str" cm="1">
        <f t="array" aca="1" ref="B10" ca="1">IF(ISNA(INDEX(tblUPL[Name_BY_Location],UPL_Unique!A10)),"",INDEX(tblUPL[Name_BY_Location],UPL_Unique!A10))</f>
        <v/>
      </c>
    </row>
    <row r="11" spans="1:2" x14ac:dyDescent="0.2">
      <c r="A11" t="e">
        <f ca="1">MATCH(rngPassword,OFFSET(tblUPL[P3DDP6'#2&amp;92$],A10,,ROWS(tblUPL[])),0)+A10</f>
        <v>#N/A</v>
      </c>
      <c r="B11" t="str" cm="1">
        <f t="array" aca="1" ref="B11" ca="1">IF(ISNA(INDEX(tblUPL[Name_BY_Location],UPL_Unique!A11)),"",INDEX(tblUPL[Name_BY_Location],UPL_Unique!A11))</f>
        <v/>
      </c>
    </row>
    <row r="12" spans="1:2" x14ac:dyDescent="0.2">
      <c r="A12" t="e">
        <f ca="1">MATCH(rngPassword,OFFSET(tblUPL[P3DDP6'#2&amp;92$],A11,,ROWS(tblUPL[])),0)+A11</f>
        <v>#N/A</v>
      </c>
      <c r="B12" t="str" cm="1">
        <f t="array" aca="1" ref="B12" ca="1">IF(ISNA(INDEX(tblUPL[Name_BY_Location],UPL_Unique!A12)),"",INDEX(tblUPL[Name_BY_Location],UPL_Unique!A12))</f>
        <v/>
      </c>
    </row>
    <row r="13" spans="1:2" x14ac:dyDescent="0.2">
      <c r="A13" t="e">
        <f ca="1">MATCH(rngPassword,OFFSET(tblUPL[P3DDP6'#2&amp;92$],A12,,ROWS(tblUPL[])),0)+A12</f>
        <v>#N/A</v>
      </c>
      <c r="B13" t="str" cm="1">
        <f t="array" aca="1" ref="B13" ca="1">IF(ISNA(INDEX(tblUPL[Name_BY_Location],UPL_Unique!A13)),"",INDEX(tblUPL[Name_BY_Location],UPL_Unique!A13))</f>
        <v/>
      </c>
    </row>
    <row r="14" spans="1:2" x14ac:dyDescent="0.2">
      <c r="A14" t="e">
        <f ca="1">MATCH(rngPassword,OFFSET(tblUPL[P3DDP6'#2&amp;92$],A13,,ROWS(tblUPL[])),0)+A13</f>
        <v>#N/A</v>
      </c>
      <c r="B14" t="str" cm="1">
        <f t="array" aca="1" ref="B14" ca="1">IF(ISNA(INDEX(tblUPL[Name_BY_Location],UPL_Unique!A14)),"",INDEX(tblUPL[Name_BY_Location],UPL_Unique!A14))</f>
        <v/>
      </c>
    </row>
    <row r="15" spans="1:2" x14ac:dyDescent="0.2">
      <c r="A15" t="e">
        <f ca="1">MATCH(rngPassword,OFFSET(tblUPL[P3DDP6'#2&amp;92$],A14,,ROWS(tblUPL[])),0)+A14</f>
        <v>#N/A</v>
      </c>
      <c r="B15" t="str" cm="1">
        <f t="array" aca="1" ref="B15" ca="1">IF(ISNA(INDEX(tblUPL[Name_BY_Location],UPL_Unique!A15)),"",INDEX(tblUPL[Name_BY_Location],UPL_Unique!A15))</f>
        <v/>
      </c>
    </row>
    <row r="16" spans="1:2" x14ac:dyDescent="0.2">
      <c r="A16" t="e">
        <f ca="1">MATCH(rngPassword,OFFSET(tblUPL[P3DDP6'#2&amp;92$],A15,,ROWS(tblUPL[])),0)+A15</f>
        <v>#N/A</v>
      </c>
      <c r="B16" t="str" cm="1">
        <f t="array" aca="1" ref="B16" ca="1">IF(ISNA(INDEX(tblUPL[Name_BY_Location],UPL_Unique!A16)),"",INDEX(tblUPL[Name_BY_Location],UPL_Unique!A16))</f>
        <v/>
      </c>
    </row>
    <row r="17" spans="1:2" x14ac:dyDescent="0.2">
      <c r="A17" t="e">
        <f ca="1">MATCH(rngPassword,OFFSET(tblUPL[P3DDP6'#2&amp;92$],A16,,ROWS(tblUPL[])),0)+A16</f>
        <v>#N/A</v>
      </c>
      <c r="B17" t="str" cm="1">
        <f t="array" aca="1" ref="B17" ca="1">IF(ISNA(INDEX(tblUPL[Name_BY_Location],UPL_Unique!A17)),"",INDEX(tblUPL[Name_BY_Location],UPL_Unique!A17))</f>
        <v/>
      </c>
    </row>
    <row r="18" spans="1:2" x14ac:dyDescent="0.2">
      <c r="A18" t="e">
        <f ca="1">MATCH(rngPassword,OFFSET(tblUPL[P3DDP6'#2&amp;92$],A17,,ROWS(tblUPL[])),0)+A17</f>
        <v>#N/A</v>
      </c>
      <c r="B18" t="str" cm="1">
        <f t="array" aca="1" ref="B18" ca="1">IF(ISNA(INDEX(tblUPL[Name_BY_Location],UPL_Unique!A18)),"",INDEX(tblUPL[Name_BY_Location],UPL_Unique!A18))</f>
        <v/>
      </c>
    </row>
    <row r="19" spans="1:2" x14ac:dyDescent="0.2">
      <c r="A19" t="e">
        <f ca="1">MATCH(rngPassword,OFFSET(tblUPL[P3DDP6'#2&amp;92$],A18,,ROWS(tblUPL[])),0)+A18</f>
        <v>#N/A</v>
      </c>
      <c r="B19" t="str" cm="1">
        <f t="array" aca="1" ref="B19" ca="1">IF(ISNA(INDEX(tblUPL[Name_BY_Location],UPL_Unique!A19)),"",INDEX(tblUPL[Name_BY_Location],UPL_Unique!A19))</f>
        <v/>
      </c>
    </row>
    <row r="20" spans="1:2" x14ac:dyDescent="0.2">
      <c r="A20" t="e">
        <f ca="1">MATCH(rngPassword,OFFSET(tblUPL[P3DDP6'#2&amp;92$],A19,,ROWS(tblUPL[])),0)+A19</f>
        <v>#N/A</v>
      </c>
      <c r="B20" t="str" cm="1">
        <f t="array" aca="1" ref="B20" ca="1">IF(ISNA(INDEX(tblUPL[Name_BY_Location],UPL_Unique!A20)),"",INDEX(tblUPL[Name_BY_Location],UPL_Unique!A20))</f>
        <v/>
      </c>
    </row>
    <row r="21" spans="1:2" x14ac:dyDescent="0.2">
      <c r="A21" t="e">
        <f ca="1">MATCH(rngPassword,OFFSET(tblUPL[P3DDP6'#2&amp;92$],A20,,ROWS(tblUPL[])),0)+A20</f>
        <v>#N/A</v>
      </c>
      <c r="B21" t="str" cm="1">
        <f t="array" aca="1" ref="B21" ca="1">IF(ISNA(INDEX(tblUPL[Name_BY_Location],UPL_Unique!A21)),"",INDEX(tblUPL[Name_BY_Location],UPL_Unique!A21))</f>
        <v/>
      </c>
    </row>
    <row r="22" spans="1:2" x14ac:dyDescent="0.2">
      <c r="A22" t="e">
        <f ca="1">MATCH(rngPassword,OFFSET(tblUPL[P3DDP6'#2&amp;92$],A21,,ROWS(tblUPL[])),0)+A21</f>
        <v>#N/A</v>
      </c>
      <c r="B22" t="str" cm="1">
        <f t="array" aca="1" ref="B22" ca="1">IF(ISNA(INDEX(tblUPL[Name_BY_Location],UPL_Unique!A22)),"",INDEX(tblUPL[Name_BY_Location],UPL_Unique!A22))</f>
        <v/>
      </c>
    </row>
    <row r="23" spans="1:2" x14ac:dyDescent="0.2">
      <c r="A23" t="e">
        <f ca="1">MATCH(rngPassword,OFFSET(tblUPL[P3DDP6'#2&amp;92$],A22,,ROWS(tblUPL[])),0)+A22</f>
        <v>#N/A</v>
      </c>
      <c r="B23" t="str" cm="1">
        <f t="array" aca="1" ref="B23" ca="1">IF(ISNA(INDEX(tblUPL[Name_BY_Location],UPL_Unique!A23)),"",INDEX(tblUPL[Name_BY_Location],UPL_Unique!A23))</f>
        <v/>
      </c>
    </row>
    <row r="24" spans="1:2" x14ac:dyDescent="0.2">
      <c r="A24" t="e">
        <f ca="1">MATCH(rngPassword,OFFSET(tblUPL[P3DDP6'#2&amp;92$],A23,,ROWS(tblUPL[])),0)+A23</f>
        <v>#N/A</v>
      </c>
      <c r="B24" t="str" cm="1">
        <f t="array" aca="1" ref="B24" ca="1">IF(ISNA(INDEX(tblUPL[Name_BY_Location],UPL_Unique!A24)),"",INDEX(tblUPL[Name_BY_Location],UPL_Unique!A24))</f>
        <v/>
      </c>
    </row>
    <row r="25" spans="1:2" x14ac:dyDescent="0.2">
      <c r="A25" t="e">
        <f ca="1">MATCH(rngPassword,OFFSET(tblUPL[P3DDP6'#2&amp;92$],A24,,ROWS(tblUPL[])),0)+A24</f>
        <v>#N/A</v>
      </c>
      <c r="B25" t="str" cm="1">
        <f t="array" aca="1" ref="B25" ca="1">IF(ISNA(INDEX(tblUPL[Name_BY_Location],UPL_Unique!A25)),"",INDEX(tblUPL[Name_BY_Location],UPL_Unique!A25))</f>
        <v/>
      </c>
    </row>
    <row r="26" spans="1:2" x14ac:dyDescent="0.2">
      <c r="A26" t="e">
        <f ca="1">MATCH(rngPassword,OFFSET(tblUPL[P3DDP6'#2&amp;92$],A25,,ROWS(tblUPL[])),0)+A25</f>
        <v>#N/A</v>
      </c>
      <c r="B26" t="str" cm="1">
        <f t="array" aca="1" ref="B26" ca="1">IF(ISNA(INDEX(tblUPL[Name_BY_Location],UPL_Unique!A26)),"",INDEX(tblUPL[Name_BY_Location],UPL_Unique!A26))</f>
        <v/>
      </c>
    </row>
    <row r="27" spans="1:2" x14ac:dyDescent="0.2">
      <c r="A27" t="e">
        <f ca="1">MATCH(rngPassword,OFFSET(tblUPL[P3DDP6'#2&amp;92$],A26,,ROWS(tblUPL[])),0)+A26</f>
        <v>#N/A</v>
      </c>
      <c r="B27" t="str" cm="1">
        <f t="array" aca="1" ref="B27" ca="1">IF(ISNA(INDEX(tblUPL[Name_BY_Location],UPL_Unique!A27)),"",INDEX(tblUPL[Name_BY_Location],UPL_Unique!A27))</f>
        <v/>
      </c>
    </row>
    <row r="28" spans="1:2" x14ac:dyDescent="0.2">
      <c r="A28" t="e">
        <f ca="1">MATCH(rngPassword,OFFSET(tblUPL[P3DDP6'#2&amp;92$],A27,,ROWS(tblUPL[])),0)+A27</f>
        <v>#N/A</v>
      </c>
      <c r="B28" t="str" cm="1">
        <f t="array" aca="1" ref="B28" ca="1">IF(ISNA(INDEX(tblUPL[Name_BY_Location],UPL_Unique!A28)),"",INDEX(tblUPL[Name_BY_Location],UPL_Unique!A28))</f>
        <v/>
      </c>
    </row>
    <row r="29" spans="1:2" x14ac:dyDescent="0.2">
      <c r="A29" t="e">
        <f ca="1">MATCH(rngPassword,OFFSET(tblUPL[P3DDP6'#2&amp;92$],A28,,ROWS(tblUPL[])),0)+A28</f>
        <v>#N/A</v>
      </c>
      <c r="B29" t="str" cm="1">
        <f t="array" aca="1" ref="B29" ca="1">IF(ISNA(INDEX(tblUPL[Name_BY_Location],UPL_Unique!A29)),"",INDEX(tblUPL[Name_BY_Location],UPL_Unique!A29))</f>
        <v/>
      </c>
    </row>
    <row r="30" spans="1:2" x14ac:dyDescent="0.2">
      <c r="A30" t="e">
        <f ca="1">MATCH(rngPassword,OFFSET(tblUPL[P3DDP6'#2&amp;92$],A29,,ROWS(tblUPL[])),0)+A29</f>
        <v>#N/A</v>
      </c>
      <c r="B30" t="str" cm="1">
        <f t="array" aca="1" ref="B30" ca="1">IF(ISNA(INDEX(tblUPL[Name_BY_Location],UPL_Unique!A30)),"",INDEX(tblUPL[Name_BY_Location],UPL_Unique!A30))</f>
        <v/>
      </c>
    </row>
    <row r="31" spans="1:2" x14ac:dyDescent="0.2">
      <c r="A31" t="e">
        <f ca="1">MATCH(rngPassword,OFFSET(tblUPL[P3DDP6'#2&amp;92$],A30,,ROWS(tblUPL[])),0)+A30</f>
        <v>#N/A</v>
      </c>
      <c r="B31" t="str" cm="1">
        <f t="array" aca="1" ref="B31" ca="1">IF(ISNA(INDEX(tblUPL[Name_BY_Location],UPL_Unique!A31)),"",INDEX(tblUPL[Name_BY_Location],UPL_Unique!A31))</f>
        <v/>
      </c>
    </row>
    <row r="32" spans="1:2" x14ac:dyDescent="0.2">
      <c r="A32" t="e">
        <f ca="1">MATCH(rngPassword,OFFSET(tblUPL[P3DDP6'#2&amp;92$],A31,,ROWS(tblUPL[])),0)+A31</f>
        <v>#N/A</v>
      </c>
      <c r="B32" t="str" cm="1">
        <f t="array" aca="1" ref="B32" ca="1">IF(ISNA(INDEX(tblUPL[Name_BY_Location],UPL_Unique!A32)),"",INDEX(tblUPL[Name_BY_Location],UPL_Unique!A32))</f>
        <v/>
      </c>
    </row>
    <row r="33" spans="1:2" x14ac:dyDescent="0.2">
      <c r="A33" t="e">
        <f ca="1">MATCH(rngPassword,OFFSET(tblUPL[P3DDP6'#2&amp;92$],A32,,ROWS(tblUPL[])),0)+A32</f>
        <v>#N/A</v>
      </c>
      <c r="B33" t="str" cm="1">
        <f t="array" aca="1" ref="B33" ca="1">IF(ISNA(INDEX(tblUPL[Name_BY_Location],UPL_Unique!A33)),"",INDEX(tblUPL[Name_BY_Location],UPL_Unique!A33))</f>
        <v/>
      </c>
    </row>
    <row r="34" spans="1:2" x14ac:dyDescent="0.2">
      <c r="A34" t="e">
        <f ca="1">MATCH(rngPassword,OFFSET(tblUPL[P3DDP6'#2&amp;92$],A33,,ROWS(tblUPL[])),0)+A33</f>
        <v>#N/A</v>
      </c>
      <c r="B34" t="str" cm="1">
        <f t="array" aca="1" ref="B34" ca="1">IF(ISNA(INDEX(tblUPL[Name_BY_Location],UPL_Unique!A34)),"",INDEX(tblUPL[Name_BY_Location],UPL_Unique!A34))</f>
        <v/>
      </c>
    </row>
    <row r="35" spans="1:2" x14ac:dyDescent="0.2">
      <c r="A35" t="e">
        <f ca="1">MATCH(rngPassword,OFFSET(tblUPL[P3DDP6'#2&amp;92$],A34,,ROWS(tblUPL[])),0)+A34</f>
        <v>#N/A</v>
      </c>
      <c r="B35" t="str" cm="1">
        <f t="array" aca="1" ref="B35" ca="1">IF(ISNA(INDEX(tblUPL[Name_BY_Location],UPL_Unique!A35)),"",INDEX(tblUPL[Name_BY_Location],UPL_Unique!A35))</f>
        <v/>
      </c>
    </row>
    <row r="36" spans="1:2" x14ac:dyDescent="0.2">
      <c r="A36" t="e">
        <f ca="1">MATCH(rngPassword,OFFSET(tblUPL[P3DDP6'#2&amp;92$],A35,,ROWS(tblUPL[])),0)+A35</f>
        <v>#N/A</v>
      </c>
      <c r="B36" t="str" cm="1">
        <f t="array" aca="1" ref="B36" ca="1">IF(ISNA(INDEX(tblUPL[Name_BY_Location],UPL_Unique!A36)),"",INDEX(tblUPL[Name_BY_Location],UPL_Unique!A36))</f>
        <v/>
      </c>
    </row>
    <row r="37" spans="1:2" x14ac:dyDescent="0.2">
      <c r="A37" t="e">
        <f ca="1">MATCH(rngPassword,OFFSET(tblUPL[P3DDP6'#2&amp;92$],A36,,ROWS(tblUPL[])),0)+A36</f>
        <v>#N/A</v>
      </c>
      <c r="B37" t="str" cm="1">
        <f t="array" aca="1" ref="B37" ca="1">IF(ISNA(INDEX(tblUPL[Name_BY_Location],UPL_Unique!A37)),"",INDEX(tblUPL[Name_BY_Location],UPL_Unique!A37))</f>
        <v/>
      </c>
    </row>
    <row r="38" spans="1:2" x14ac:dyDescent="0.2">
      <c r="A38" t="e">
        <f ca="1">MATCH(rngPassword,OFFSET(tblUPL[P3DDP6'#2&amp;92$],A37,,ROWS(tblUPL[])),0)+A37</f>
        <v>#N/A</v>
      </c>
      <c r="B38" t="str" cm="1">
        <f t="array" aca="1" ref="B38" ca="1">IF(ISNA(INDEX(tblUPL[Name_BY_Location],UPL_Unique!A38)),"",INDEX(tblUPL[Name_BY_Location],UPL_Unique!A38))</f>
        <v/>
      </c>
    </row>
    <row r="39" spans="1:2" x14ac:dyDescent="0.2">
      <c r="A39" t="e">
        <f ca="1">MATCH(rngPassword,OFFSET(tblUPL[P3DDP6'#2&amp;92$],A38,,ROWS(tblUPL[])),0)+A38</f>
        <v>#N/A</v>
      </c>
      <c r="B39" t="str" cm="1">
        <f t="array" aca="1" ref="B39" ca="1">IF(ISNA(INDEX(tblUPL[Name_BY_Location],UPL_Unique!A39)),"",INDEX(tblUPL[Name_BY_Location],UPL_Unique!A39))</f>
        <v/>
      </c>
    </row>
    <row r="40" spans="1:2" x14ac:dyDescent="0.2">
      <c r="A40" t="e">
        <f ca="1">MATCH(rngPassword,OFFSET(tblUPL[P3DDP6'#2&amp;92$],A39,,ROWS(tblUPL[])),0)+A39</f>
        <v>#N/A</v>
      </c>
      <c r="B40" t="str" cm="1">
        <f t="array" aca="1" ref="B40" ca="1">IF(ISNA(INDEX(tblUPL[Name_BY_Location],UPL_Unique!A40)),"",INDEX(tblUPL[Name_BY_Location],UPL_Unique!A40))</f>
        <v/>
      </c>
    </row>
    <row r="41" spans="1:2" x14ac:dyDescent="0.2">
      <c r="A41" t="e">
        <f ca="1">MATCH(rngPassword,OFFSET(tblUPL[P3DDP6'#2&amp;92$],A40,,ROWS(tblUPL[])),0)+A40</f>
        <v>#N/A</v>
      </c>
      <c r="B41" t="str" cm="1">
        <f t="array" aca="1" ref="B41" ca="1">IF(ISNA(INDEX(tblUPL[Name_BY_Location],UPL_Unique!A41)),"",INDEX(tblUPL[Name_BY_Location],UPL_Unique!A41))</f>
        <v/>
      </c>
    </row>
    <row r="42" spans="1:2" x14ac:dyDescent="0.2">
      <c r="A42" t="e">
        <f ca="1">MATCH(rngPassword,OFFSET(tblUPL[P3DDP6'#2&amp;92$],A41,,ROWS(tblUPL[])),0)+A41</f>
        <v>#N/A</v>
      </c>
      <c r="B42" t="str" cm="1">
        <f t="array" aca="1" ref="B42" ca="1">IF(ISNA(INDEX(tblUPL[Name_BY_Location],UPL_Unique!A42)),"",INDEX(tblUPL[Name_BY_Location],UPL_Unique!A42))</f>
        <v/>
      </c>
    </row>
    <row r="43" spans="1:2" x14ac:dyDescent="0.2">
      <c r="A43" t="e">
        <f ca="1">MATCH(rngPassword,OFFSET(tblUPL[P3DDP6'#2&amp;92$],A42,,ROWS(tblUPL[])),0)+A42</f>
        <v>#N/A</v>
      </c>
      <c r="B43" t="str" cm="1">
        <f t="array" aca="1" ref="B43" ca="1">IF(ISNA(INDEX(tblUPL[Name_BY_Location],UPL_Unique!A43)),"",INDEX(tblUPL[Name_BY_Location],UPL_Unique!A43))</f>
        <v/>
      </c>
    </row>
    <row r="44" spans="1:2" x14ac:dyDescent="0.2">
      <c r="A44" t="e">
        <f ca="1">MATCH(rngPassword,OFFSET(tblUPL[P3DDP6'#2&amp;92$],A43,,ROWS(tblUPL[])),0)+A43</f>
        <v>#N/A</v>
      </c>
      <c r="B44" t="str" cm="1">
        <f t="array" aca="1" ref="B44" ca="1">IF(ISNA(INDEX(tblUPL[Name_BY_Location],UPL_Unique!A44)),"",INDEX(tblUPL[Name_BY_Location],UPL_Unique!A44))</f>
        <v/>
      </c>
    </row>
    <row r="45" spans="1:2" x14ac:dyDescent="0.2">
      <c r="A45" t="e">
        <f ca="1">MATCH(rngPassword,OFFSET(tblUPL[P3DDP6'#2&amp;92$],A44,,ROWS(tblUPL[])),0)+A44</f>
        <v>#N/A</v>
      </c>
      <c r="B45" t="str" cm="1">
        <f t="array" aca="1" ref="B45" ca="1">IF(ISNA(INDEX(tblUPL[Name_BY_Location],UPL_Unique!A45)),"",INDEX(tblUPL[Name_BY_Location],UPL_Unique!A45))</f>
        <v/>
      </c>
    </row>
    <row r="46" spans="1:2" x14ac:dyDescent="0.2">
      <c r="A46" t="e">
        <f ca="1">MATCH(rngPassword,OFFSET(tblUPL[P3DDP6'#2&amp;92$],A45,,ROWS(tblUPL[])),0)+A45</f>
        <v>#N/A</v>
      </c>
      <c r="B46" t="str" cm="1">
        <f t="array" aca="1" ref="B46" ca="1">IF(ISNA(INDEX(tblUPL[Name_BY_Location],UPL_Unique!A46)),"",INDEX(tblUPL[Name_BY_Location],UPL_Unique!A46))</f>
        <v/>
      </c>
    </row>
    <row r="47" spans="1:2" x14ac:dyDescent="0.2">
      <c r="A47" t="e">
        <f ca="1">MATCH(rngPassword,OFFSET(tblUPL[P3DDP6'#2&amp;92$],A46,,ROWS(tblUPL[])),0)+A46</f>
        <v>#N/A</v>
      </c>
      <c r="B47" t="str" cm="1">
        <f t="array" aca="1" ref="B47" ca="1">IF(ISNA(INDEX(tblUPL[Name_BY_Location],UPL_Unique!A47)),"",INDEX(tblUPL[Name_BY_Location],UPL_Unique!A47))</f>
        <v/>
      </c>
    </row>
    <row r="48" spans="1:2" x14ac:dyDescent="0.2">
      <c r="A48" t="e">
        <f ca="1">MATCH(rngPassword,OFFSET(tblUPL[P3DDP6'#2&amp;92$],A47,,ROWS(tblUPL[])),0)+A47</f>
        <v>#N/A</v>
      </c>
      <c r="B48" t="str" cm="1">
        <f t="array" aca="1" ref="B48" ca="1">IF(ISNA(INDEX(tblUPL[Name_BY_Location],UPL_Unique!A48)),"",INDEX(tblUPL[Name_BY_Location],UPL_Unique!A48))</f>
        <v/>
      </c>
    </row>
    <row r="49" spans="1:2" x14ac:dyDescent="0.2">
      <c r="A49" t="e">
        <f ca="1">MATCH(rngPassword,OFFSET(tblUPL[P3DDP6'#2&amp;92$],A48,,ROWS(tblUPL[])),0)+A48</f>
        <v>#N/A</v>
      </c>
      <c r="B49" t="str" cm="1">
        <f t="array" aca="1" ref="B49" ca="1">IF(ISNA(INDEX(tblUPL[Name_BY_Location],UPL_Unique!A49)),"",INDEX(tblUPL[Name_BY_Location],UPL_Unique!A49))</f>
        <v/>
      </c>
    </row>
    <row r="50" spans="1:2" x14ac:dyDescent="0.2">
      <c r="A50" t="e">
        <f ca="1">MATCH(rngPassword,OFFSET(tblUPL[P3DDP6'#2&amp;92$],A49,,ROWS(tblUPL[])),0)+A49</f>
        <v>#N/A</v>
      </c>
      <c r="B50" t="str" cm="1">
        <f t="array" aca="1" ref="B50" ca="1">IF(ISNA(INDEX(tblUPL[Name_BY_Location],UPL_Unique!A50)),"",INDEX(tblUPL[Name_BY_Location],UPL_Unique!A50))</f>
        <v/>
      </c>
    </row>
    <row r="51" spans="1:2" x14ac:dyDescent="0.2">
      <c r="A51" t="e">
        <f ca="1">MATCH(rngPassword,OFFSET(tblUPL[P3DDP6'#2&amp;92$],A50,,ROWS(tblUPL[])),0)+A50</f>
        <v>#N/A</v>
      </c>
      <c r="B51" t="str" cm="1">
        <f t="array" aca="1" ref="B51" ca="1">IF(ISNA(INDEX(tblUPL[Name_BY_Location],UPL_Unique!A51)),"",INDEX(tblUPL[Name_BY_Location],UPL_Unique!A51))</f>
        <v/>
      </c>
    </row>
    <row r="52" spans="1:2" x14ac:dyDescent="0.2">
      <c r="A52" t="e">
        <f ca="1">MATCH(rngPassword,OFFSET(tblUPL[P3DDP6'#2&amp;92$],A51,,ROWS(tblUPL[])),0)+A51</f>
        <v>#N/A</v>
      </c>
      <c r="B52" t="str" cm="1">
        <f t="array" aca="1" ref="B52" ca="1">IF(ISNA(INDEX(tblUPL[Name_BY_Location],UPL_Unique!A52)),"",INDEX(tblUPL[Name_BY_Location],UPL_Unique!A52))</f>
        <v/>
      </c>
    </row>
    <row r="53" spans="1:2" x14ac:dyDescent="0.2">
      <c r="A53" t="e">
        <f ca="1">MATCH(rngPassword,OFFSET(tblUPL[P3DDP6'#2&amp;92$],A52,,ROWS(tblUPL[])),0)+A52</f>
        <v>#N/A</v>
      </c>
      <c r="B53" t="str" cm="1">
        <f t="array" aca="1" ref="B53" ca="1">IF(ISNA(INDEX(tblUPL[Name_BY_Location],UPL_Unique!A53)),"",INDEX(tblUPL[Name_BY_Location],UPL_Unique!A53))</f>
        <v/>
      </c>
    </row>
    <row r="54" spans="1:2" x14ac:dyDescent="0.2">
      <c r="A54" t="e">
        <f ca="1">MATCH(rngPassword,OFFSET(tblUPL[P3DDP6'#2&amp;92$],A53,,ROWS(tblUPL[])),0)+A53</f>
        <v>#N/A</v>
      </c>
      <c r="B54" t="str" cm="1">
        <f t="array" aca="1" ref="B54" ca="1">IF(ISNA(INDEX(tblUPL[Name_BY_Location],UPL_Unique!A54)),"",INDEX(tblUPL[Name_BY_Location],UPL_Unique!A54))</f>
        <v/>
      </c>
    </row>
    <row r="55" spans="1:2" x14ac:dyDescent="0.2">
      <c r="A55" t="e">
        <f ca="1">MATCH(rngPassword,OFFSET(tblUPL[P3DDP6'#2&amp;92$],A54,,ROWS(tblUPL[])),0)+A54</f>
        <v>#N/A</v>
      </c>
      <c r="B55" t="str" cm="1">
        <f t="array" aca="1" ref="B55" ca="1">IF(ISNA(INDEX(tblUPL[Name_BY_Location],UPL_Unique!A55)),"",INDEX(tblUPL[Name_BY_Location],UPL_Unique!A55))</f>
        <v/>
      </c>
    </row>
    <row r="56" spans="1:2" x14ac:dyDescent="0.2">
      <c r="A56" t="e">
        <f ca="1">MATCH(rngPassword,OFFSET(tblUPL[P3DDP6'#2&amp;92$],A55,,ROWS(tblUPL[])),0)+A55</f>
        <v>#N/A</v>
      </c>
      <c r="B56" t="str" cm="1">
        <f t="array" aca="1" ref="B56" ca="1">IF(ISNA(INDEX(tblUPL[Name_BY_Location],UPL_Unique!A56)),"",INDEX(tblUPL[Name_BY_Location],UPL_Unique!A56))</f>
        <v/>
      </c>
    </row>
    <row r="57" spans="1:2" x14ac:dyDescent="0.2">
      <c r="A57" t="e">
        <f ca="1">MATCH(rngPassword,OFFSET(tblUPL[P3DDP6'#2&amp;92$],A56,,ROWS(tblUPL[])),0)+A56</f>
        <v>#N/A</v>
      </c>
      <c r="B57" t="str" cm="1">
        <f t="array" aca="1" ref="B57" ca="1">IF(ISNA(INDEX(tblUPL[Name_BY_Location],UPL_Unique!A57)),"",INDEX(tblUPL[Name_BY_Location],UPL_Unique!A57))</f>
        <v/>
      </c>
    </row>
    <row r="58" spans="1:2" x14ac:dyDescent="0.2">
      <c r="A58" t="e">
        <f ca="1">MATCH(rngPassword,OFFSET(tblUPL[P3DDP6'#2&amp;92$],A57,,ROWS(tblUPL[])),0)+A57</f>
        <v>#N/A</v>
      </c>
      <c r="B58" t="str" cm="1">
        <f t="array" aca="1" ref="B58" ca="1">IF(ISNA(INDEX(tblUPL[Name_BY_Location],UPL_Unique!A58)),"",INDEX(tblUPL[Name_BY_Location],UPL_Unique!A58))</f>
        <v/>
      </c>
    </row>
    <row r="59" spans="1:2" x14ac:dyDescent="0.2">
      <c r="A59" t="e">
        <f ca="1">MATCH(rngPassword,OFFSET(tblUPL[P3DDP6'#2&amp;92$],A58,,ROWS(tblUPL[])),0)+A58</f>
        <v>#N/A</v>
      </c>
      <c r="B59" t="str" cm="1">
        <f t="array" aca="1" ref="B59" ca="1">IF(ISNA(INDEX(tblUPL[Name_BY_Location],UPL_Unique!A59)),"",INDEX(tblUPL[Name_BY_Location],UPL_Unique!A59))</f>
        <v/>
      </c>
    </row>
    <row r="60" spans="1:2" x14ac:dyDescent="0.2">
      <c r="A60" t="e">
        <f ca="1">MATCH(rngPassword,OFFSET(tblUPL[P3DDP6'#2&amp;92$],A59,,ROWS(tblUPL[])),0)+A59</f>
        <v>#N/A</v>
      </c>
      <c r="B60" t="str" cm="1">
        <f t="array" aca="1" ref="B60" ca="1">IF(ISNA(INDEX(tblUPL[Name_BY_Location],UPL_Unique!A60)),"",INDEX(tblUPL[Name_BY_Location],UPL_Unique!A60))</f>
        <v/>
      </c>
    </row>
    <row r="61" spans="1:2" x14ac:dyDescent="0.2">
      <c r="A61" t="e">
        <f ca="1">MATCH(rngPassword,OFFSET(tblUPL[P3DDP6'#2&amp;92$],A60,,ROWS(tblUPL[])),0)+A60</f>
        <v>#N/A</v>
      </c>
      <c r="B61" t="str" cm="1">
        <f t="array" aca="1" ref="B61" ca="1">IF(ISNA(INDEX(tblUPL[Name_BY_Location],UPL_Unique!A61)),"",INDEX(tblUPL[Name_BY_Location],UPL_Unique!A61))</f>
        <v/>
      </c>
    </row>
    <row r="62" spans="1:2" x14ac:dyDescent="0.2">
      <c r="A62" t="e">
        <f ca="1">MATCH(rngPassword,OFFSET(tblUPL[P3DDP6'#2&amp;92$],A61,,ROWS(tblUPL[])),0)+A61</f>
        <v>#N/A</v>
      </c>
      <c r="B62" t="str" cm="1">
        <f t="array" aca="1" ref="B62" ca="1">IF(ISNA(INDEX(tblUPL[Name_BY_Location],UPL_Unique!A62)),"",INDEX(tblUPL[Name_BY_Location],UPL_Unique!A62))</f>
        <v/>
      </c>
    </row>
    <row r="63" spans="1:2" x14ac:dyDescent="0.2">
      <c r="A63" t="e">
        <f ca="1">MATCH(rngPassword,OFFSET(tblUPL[P3DDP6'#2&amp;92$],A62,,ROWS(tblUPL[])),0)+A62</f>
        <v>#N/A</v>
      </c>
      <c r="B63" t="str" cm="1">
        <f t="array" aca="1" ref="B63" ca="1">IF(ISNA(INDEX(tblUPL[Name_BY_Location],UPL_Unique!A63)),"",INDEX(tblUPL[Name_BY_Location],UPL_Unique!A63))</f>
        <v/>
      </c>
    </row>
    <row r="64" spans="1:2" x14ac:dyDescent="0.2">
      <c r="A64" t="e">
        <f ca="1">MATCH(rngPassword,OFFSET(tblUPL[P3DDP6'#2&amp;92$],A63,,ROWS(tblUPL[])),0)+A63</f>
        <v>#N/A</v>
      </c>
      <c r="B64" t="str" cm="1">
        <f t="array" aca="1" ref="B64" ca="1">IF(ISNA(INDEX(tblUPL[Name_BY_Location],UPL_Unique!A64)),"",INDEX(tblUPL[Name_BY_Location],UPL_Unique!A64))</f>
        <v/>
      </c>
    </row>
    <row r="65" spans="1:2" x14ac:dyDescent="0.2">
      <c r="A65" t="e">
        <f ca="1">MATCH(rngPassword,OFFSET(tblUPL[P3DDP6'#2&amp;92$],A64,,ROWS(tblUPL[])),0)+A64</f>
        <v>#N/A</v>
      </c>
      <c r="B65" t="str" cm="1">
        <f t="array" aca="1" ref="B65" ca="1">IF(ISNA(INDEX(tblUPL[Name_BY_Location],UPL_Unique!A65)),"",INDEX(tblUPL[Name_BY_Location],UPL_Unique!A65))</f>
        <v/>
      </c>
    </row>
    <row r="66" spans="1:2" x14ac:dyDescent="0.2">
      <c r="A66" t="e">
        <f ca="1">MATCH(rngPassword,OFFSET(tblUPL[P3DDP6'#2&amp;92$],A65,,ROWS(tblUPL[])),0)+A65</f>
        <v>#N/A</v>
      </c>
      <c r="B66" t="str" cm="1">
        <f t="array" aca="1" ref="B66" ca="1">IF(ISNA(INDEX(tblUPL[Name_BY_Location],UPL_Unique!A66)),"",INDEX(tblUPL[Name_BY_Location],UPL_Unique!A66))</f>
        <v/>
      </c>
    </row>
    <row r="67" spans="1:2" x14ac:dyDescent="0.2">
      <c r="A67" t="e">
        <f ca="1">MATCH(rngPassword,OFFSET(tblUPL[P3DDP6'#2&amp;92$],A66,,ROWS(tblUPL[])),0)+A66</f>
        <v>#N/A</v>
      </c>
      <c r="B67" t="str" cm="1">
        <f t="array" aca="1" ref="B67" ca="1">IF(ISNA(INDEX(tblUPL[Name_BY_Location],UPL_Unique!A67)),"",INDEX(tblUPL[Name_BY_Location],UPL_Unique!A67))</f>
        <v/>
      </c>
    </row>
    <row r="68" spans="1:2" x14ac:dyDescent="0.2">
      <c r="A68" t="e">
        <f ca="1">MATCH(rngPassword,OFFSET(tblUPL[P3DDP6'#2&amp;92$],A67,,ROWS(tblUPL[])),0)+A67</f>
        <v>#N/A</v>
      </c>
      <c r="B68" t="str" cm="1">
        <f t="array" aca="1" ref="B68" ca="1">IF(ISNA(INDEX(tblUPL[Name_BY_Location],UPL_Unique!A68)),"",INDEX(tblUPL[Name_BY_Location],UPL_Unique!A68))</f>
        <v/>
      </c>
    </row>
    <row r="69" spans="1:2" x14ac:dyDescent="0.2">
      <c r="A69" t="e">
        <f ca="1">MATCH(rngPassword,OFFSET(tblUPL[P3DDP6'#2&amp;92$],A68,,ROWS(tblUPL[])),0)+A68</f>
        <v>#N/A</v>
      </c>
      <c r="B69" t="str" cm="1">
        <f t="array" aca="1" ref="B69" ca="1">IF(ISNA(INDEX(tblUPL[Name_BY_Location],UPL_Unique!A69)),"",INDEX(tblUPL[Name_BY_Location],UPL_Unique!A69))</f>
        <v/>
      </c>
    </row>
    <row r="70" spans="1:2" x14ac:dyDescent="0.2">
      <c r="A70" t="e">
        <f ca="1">MATCH(rngPassword,OFFSET(tblUPL[P3DDP6'#2&amp;92$],A69,,ROWS(tblUPL[])),0)+A69</f>
        <v>#N/A</v>
      </c>
      <c r="B70" t="str" cm="1">
        <f t="array" aca="1" ref="B70" ca="1">IF(ISNA(INDEX(tblUPL[Name_BY_Location],UPL_Unique!A70)),"",INDEX(tblUPL[Name_BY_Location],UPL_Unique!A70))</f>
        <v/>
      </c>
    </row>
    <row r="71" spans="1:2" x14ac:dyDescent="0.2">
      <c r="A71" t="e">
        <f ca="1">MATCH(rngPassword,OFFSET(tblUPL[P3DDP6'#2&amp;92$],A70,,ROWS(tblUPL[])),0)+A70</f>
        <v>#N/A</v>
      </c>
      <c r="B71" t="str" cm="1">
        <f t="array" aca="1" ref="B71" ca="1">IF(ISNA(INDEX(tblUPL[Name_BY_Location],UPL_Unique!A71)),"",INDEX(tblUPL[Name_BY_Location],UPL_Unique!A71))</f>
        <v/>
      </c>
    </row>
    <row r="72" spans="1:2" x14ac:dyDescent="0.2">
      <c r="A72" t="e">
        <f ca="1">MATCH(rngPassword,OFFSET(tblUPL[P3DDP6'#2&amp;92$],A71,,ROWS(tblUPL[])),0)+A71</f>
        <v>#N/A</v>
      </c>
      <c r="B72" t="str" cm="1">
        <f t="array" aca="1" ref="B72" ca="1">IF(ISNA(INDEX(tblUPL[Name_BY_Location],UPL_Unique!A72)),"",INDEX(tblUPL[Name_BY_Location],UPL_Unique!A72))</f>
        <v/>
      </c>
    </row>
    <row r="73" spans="1:2" x14ac:dyDescent="0.2">
      <c r="A73" t="e">
        <f ca="1">MATCH(rngPassword,OFFSET(tblUPL[P3DDP6'#2&amp;92$],A72,,ROWS(tblUPL[])),0)+A72</f>
        <v>#N/A</v>
      </c>
      <c r="B73" t="str" cm="1">
        <f t="array" aca="1" ref="B73" ca="1">IF(ISNA(INDEX(tblUPL[Name_BY_Location],UPL_Unique!A73)),"",INDEX(tblUPL[Name_BY_Location],UPL_Unique!A73))</f>
        <v/>
      </c>
    </row>
    <row r="74" spans="1:2" x14ac:dyDescent="0.2">
      <c r="A74" t="e">
        <f ca="1">MATCH(rngPassword,OFFSET(tblUPL[P3DDP6'#2&amp;92$],A73,,ROWS(tblUPL[])),0)+A73</f>
        <v>#N/A</v>
      </c>
      <c r="B74" t="str" cm="1">
        <f t="array" aca="1" ref="B74" ca="1">IF(ISNA(INDEX(tblUPL[Name_BY_Location],UPL_Unique!A74)),"",INDEX(tblUPL[Name_BY_Location],UPL_Unique!A74))</f>
        <v/>
      </c>
    </row>
    <row r="75" spans="1:2" x14ac:dyDescent="0.2">
      <c r="A75" t="e">
        <f ca="1">MATCH(rngPassword,OFFSET(tblUPL[P3DDP6'#2&amp;92$],A74,,ROWS(tblUPL[])),0)+A74</f>
        <v>#N/A</v>
      </c>
      <c r="B75" t="str" cm="1">
        <f t="array" aca="1" ref="B75" ca="1">IF(ISNA(INDEX(tblUPL[Name_BY_Location],UPL_Unique!A75)),"",INDEX(tblUPL[Name_BY_Location],UPL_Unique!A75))</f>
        <v/>
      </c>
    </row>
    <row r="76" spans="1:2" x14ac:dyDescent="0.2">
      <c r="A76" t="e">
        <f ca="1">MATCH(rngPassword,OFFSET(tblUPL[P3DDP6'#2&amp;92$],A75,,ROWS(tblUPL[])),0)+A75</f>
        <v>#N/A</v>
      </c>
      <c r="B76" t="str" cm="1">
        <f t="array" aca="1" ref="B76" ca="1">IF(ISNA(INDEX(tblUPL[Name_BY_Location],UPL_Unique!A76)),"",INDEX(tblUPL[Name_BY_Location],UPL_Unique!A76))</f>
        <v/>
      </c>
    </row>
    <row r="77" spans="1:2" x14ac:dyDescent="0.2">
      <c r="A77" t="e">
        <f ca="1">MATCH(rngPassword,OFFSET(tblUPL[P3DDP6'#2&amp;92$],A76,,ROWS(tblUPL[])),0)+A76</f>
        <v>#N/A</v>
      </c>
      <c r="B77" t="str" cm="1">
        <f t="array" aca="1" ref="B77" ca="1">IF(ISNA(INDEX(tblUPL[Name_BY_Location],UPL_Unique!A77)),"",INDEX(tblUPL[Name_BY_Location],UPL_Unique!A77))</f>
        <v/>
      </c>
    </row>
    <row r="78" spans="1:2" x14ac:dyDescent="0.2">
      <c r="A78" t="e">
        <f ca="1">MATCH(rngPassword,OFFSET(tblUPL[P3DDP6'#2&amp;92$],A77,,ROWS(tblUPL[])),0)+A77</f>
        <v>#N/A</v>
      </c>
      <c r="B78" t="str" cm="1">
        <f t="array" aca="1" ref="B78" ca="1">IF(ISNA(INDEX(tblUPL[Name_BY_Location],UPL_Unique!A78)),"",INDEX(tblUPL[Name_BY_Location],UPL_Unique!A78))</f>
        <v/>
      </c>
    </row>
    <row r="79" spans="1:2" x14ac:dyDescent="0.2">
      <c r="A79" t="e">
        <f ca="1">MATCH(rngPassword,OFFSET(tblUPL[P3DDP6'#2&amp;92$],A78,,ROWS(tblUPL[])),0)+A78</f>
        <v>#N/A</v>
      </c>
      <c r="B79" t="str" cm="1">
        <f t="array" aca="1" ref="B79" ca="1">IF(ISNA(INDEX(tblUPL[Name_BY_Location],UPL_Unique!A79)),"",INDEX(tblUPL[Name_BY_Location],UPL_Unique!A79))</f>
        <v/>
      </c>
    </row>
    <row r="80" spans="1:2" x14ac:dyDescent="0.2">
      <c r="A80" t="e">
        <f ca="1">MATCH(rngPassword,OFFSET(tblUPL[P3DDP6'#2&amp;92$],A79,,ROWS(tblUPL[])),0)+A79</f>
        <v>#N/A</v>
      </c>
      <c r="B80" t="str" cm="1">
        <f t="array" aca="1" ref="B80" ca="1">IF(ISNA(INDEX(tblUPL[Name_BY_Location],UPL_Unique!A80)),"",INDEX(tblUPL[Name_BY_Location],UPL_Unique!A80))</f>
        <v/>
      </c>
    </row>
    <row r="81" spans="1:2" x14ac:dyDescent="0.2">
      <c r="A81" t="e">
        <f ca="1">MATCH(rngPassword,OFFSET(tblUPL[P3DDP6'#2&amp;92$],A80,,ROWS(tblUPL[])),0)+A80</f>
        <v>#N/A</v>
      </c>
      <c r="B81" t="str" cm="1">
        <f t="array" aca="1" ref="B81" ca="1">IF(ISNA(INDEX(tblUPL[Name_BY_Location],UPL_Unique!A81)),"",INDEX(tblUPL[Name_BY_Location],UPL_Unique!A81))</f>
        <v/>
      </c>
    </row>
    <row r="82" spans="1:2" x14ac:dyDescent="0.2">
      <c r="A82" t="e">
        <f ca="1">MATCH(rngPassword,OFFSET(tblUPL[P3DDP6'#2&amp;92$],A81,,ROWS(tblUPL[])),0)+A81</f>
        <v>#N/A</v>
      </c>
      <c r="B82" t="str" cm="1">
        <f t="array" aca="1" ref="B82" ca="1">IF(ISNA(INDEX(tblUPL[Name_BY_Location],UPL_Unique!A82)),"",INDEX(tblUPL[Name_BY_Location],UPL_Unique!A82))</f>
        <v/>
      </c>
    </row>
    <row r="83" spans="1:2" x14ac:dyDescent="0.2">
      <c r="A83" t="e">
        <f ca="1">MATCH(rngPassword,OFFSET(tblUPL[P3DDP6'#2&amp;92$],A82,,ROWS(tblUPL[])),0)+A82</f>
        <v>#N/A</v>
      </c>
      <c r="B83" t="str" cm="1">
        <f t="array" aca="1" ref="B83" ca="1">IF(ISNA(INDEX(tblUPL[Name_BY_Location],UPL_Unique!A83)),"",INDEX(tblUPL[Name_BY_Location],UPL_Unique!A83))</f>
        <v/>
      </c>
    </row>
    <row r="84" spans="1:2" x14ac:dyDescent="0.2">
      <c r="A84" t="e">
        <f ca="1">MATCH(rngPassword,OFFSET(tblUPL[P3DDP6'#2&amp;92$],A83,,ROWS(tblUPL[])),0)+A83</f>
        <v>#N/A</v>
      </c>
      <c r="B84" t="str" cm="1">
        <f t="array" aca="1" ref="B84" ca="1">IF(ISNA(INDEX(tblUPL[Name_BY_Location],UPL_Unique!A84)),"",INDEX(tblUPL[Name_BY_Location],UPL_Unique!A84))</f>
        <v/>
      </c>
    </row>
    <row r="85" spans="1:2" x14ac:dyDescent="0.2">
      <c r="A85" t="e">
        <f ca="1">MATCH(rngPassword,OFFSET(tblUPL[P3DDP6'#2&amp;92$],A84,,ROWS(tblUPL[])),0)+A84</f>
        <v>#N/A</v>
      </c>
      <c r="B85" t="str" cm="1">
        <f t="array" aca="1" ref="B85" ca="1">IF(ISNA(INDEX(tblUPL[Name_BY_Location],UPL_Unique!A85)),"",INDEX(tblUPL[Name_BY_Location],UPL_Unique!A85))</f>
        <v/>
      </c>
    </row>
    <row r="86" spans="1:2" x14ac:dyDescent="0.2">
      <c r="A86" t="e">
        <f ca="1">MATCH(rngPassword,OFFSET(tblUPL[P3DDP6'#2&amp;92$],A85,,ROWS(tblUPL[])),0)+A85</f>
        <v>#N/A</v>
      </c>
      <c r="B86" t="str" cm="1">
        <f t="array" aca="1" ref="B86" ca="1">IF(ISNA(INDEX(tblUPL[Name_BY_Location],UPL_Unique!A86)),"",INDEX(tblUPL[Name_BY_Location],UPL_Unique!A86))</f>
        <v/>
      </c>
    </row>
    <row r="87" spans="1:2" x14ac:dyDescent="0.2">
      <c r="A87" t="e">
        <f ca="1">MATCH(rngPassword,OFFSET(tblUPL[P3DDP6'#2&amp;92$],A86,,ROWS(tblUPL[])),0)+A86</f>
        <v>#N/A</v>
      </c>
      <c r="B87" t="str" cm="1">
        <f t="array" aca="1" ref="B87" ca="1">IF(ISNA(INDEX(tblUPL[Name_BY_Location],UPL_Unique!A87)),"",INDEX(tblUPL[Name_BY_Location],UPL_Unique!A87))</f>
        <v/>
      </c>
    </row>
    <row r="88" spans="1:2" x14ac:dyDescent="0.2">
      <c r="A88" t="e">
        <f ca="1">MATCH(rngPassword,OFFSET(tblUPL[P3DDP6'#2&amp;92$],A87,,ROWS(tblUPL[])),0)+A87</f>
        <v>#N/A</v>
      </c>
      <c r="B88" t="str" cm="1">
        <f t="array" aca="1" ref="B88" ca="1">IF(ISNA(INDEX(tblUPL[Name_BY_Location],UPL_Unique!A88)),"",INDEX(tblUPL[Name_BY_Location],UPL_Unique!A88))</f>
        <v/>
      </c>
    </row>
    <row r="89" spans="1:2" x14ac:dyDescent="0.2">
      <c r="A89" t="e">
        <f ca="1">MATCH(rngPassword,OFFSET(tblUPL[P3DDP6'#2&amp;92$],A88,,ROWS(tblUPL[])),0)+A88</f>
        <v>#N/A</v>
      </c>
      <c r="B89" t="str" cm="1">
        <f t="array" aca="1" ref="B89" ca="1">IF(ISNA(INDEX(tblUPL[Name_BY_Location],UPL_Unique!A89)),"",INDEX(tblUPL[Name_BY_Location],UPL_Unique!A89))</f>
        <v/>
      </c>
    </row>
    <row r="90" spans="1:2" x14ac:dyDescent="0.2">
      <c r="A90" t="e">
        <f ca="1">MATCH(rngPassword,OFFSET(tblUPL[P3DDP6'#2&amp;92$],A89,,ROWS(tblUPL[])),0)+A89</f>
        <v>#N/A</v>
      </c>
      <c r="B90" t="str" cm="1">
        <f t="array" aca="1" ref="B90" ca="1">IF(ISNA(INDEX(tblUPL[Name_BY_Location],UPL_Unique!A90)),"",INDEX(tblUPL[Name_BY_Location],UPL_Unique!A90))</f>
        <v/>
      </c>
    </row>
    <row r="91" spans="1:2" x14ac:dyDescent="0.2">
      <c r="A91" t="e">
        <f ca="1">MATCH(rngPassword,OFFSET(tblUPL[P3DDP6'#2&amp;92$],A90,,ROWS(tblUPL[])),0)+A90</f>
        <v>#N/A</v>
      </c>
      <c r="B91" t="str" cm="1">
        <f t="array" aca="1" ref="B91" ca="1">IF(ISNA(INDEX(tblUPL[Name_BY_Location],UPL_Unique!A91)),"",INDEX(tblUPL[Name_BY_Location],UPL_Unique!A91))</f>
        <v/>
      </c>
    </row>
    <row r="92" spans="1:2" x14ac:dyDescent="0.2">
      <c r="A92" t="e">
        <f ca="1">MATCH(rngPassword,OFFSET(tblUPL[P3DDP6'#2&amp;92$],A91,,ROWS(tblUPL[])),0)+A91</f>
        <v>#N/A</v>
      </c>
      <c r="B92" t="str" cm="1">
        <f t="array" aca="1" ref="B92" ca="1">IF(ISNA(INDEX(tblUPL[Name_BY_Location],UPL_Unique!A92)),"",INDEX(tblUPL[Name_BY_Location],UPL_Unique!A92))</f>
        <v/>
      </c>
    </row>
    <row r="93" spans="1:2" x14ac:dyDescent="0.2">
      <c r="A93" t="e">
        <f ca="1">MATCH(rngPassword,OFFSET(tblUPL[P3DDP6'#2&amp;92$],A92,,ROWS(tblUPL[])),0)+A92</f>
        <v>#N/A</v>
      </c>
      <c r="B93" t="str" cm="1">
        <f t="array" aca="1" ref="B93" ca="1">IF(ISNA(INDEX(tblUPL[Name_BY_Location],UPL_Unique!A93)),"",INDEX(tblUPL[Name_BY_Location],UPL_Unique!A93))</f>
        <v/>
      </c>
    </row>
    <row r="94" spans="1:2" x14ac:dyDescent="0.2">
      <c r="A94" t="e">
        <f ca="1">MATCH(rngPassword,OFFSET(tblUPL[P3DDP6'#2&amp;92$],A93,,ROWS(tblUPL[])),0)+A93</f>
        <v>#N/A</v>
      </c>
      <c r="B94" t="str" cm="1">
        <f t="array" aca="1" ref="B94" ca="1">IF(ISNA(INDEX(tblUPL[Name_BY_Location],UPL_Unique!A94)),"",INDEX(tblUPL[Name_BY_Location],UPL_Unique!A94))</f>
        <v/>
      </c>
    </row>
    <row r="95" spans="1:2" x14ac:dyDescent="0.2">
      <c r="A95" t="e">
        <f ca="1">MATCH(rngPassword,OFFSET(tblUPL[P3DDP6'#2&amp;92$],A94,,ROWS(tblUPL[])),0)+A94</f>
        <v>#N/A</v>
      </c>
      <c r="B95" t="str" cm="1">
        <f t="array" aca="1" ref="B95" ca="1">IF(ISNA(INDEX(tblUPL[Name_BY_Location],UPL_Unique!A95)),"",INDEX(tblUPL[Name_BY_Location],UPL_Unique!A95))</f>
        <v/>
      </c>
    </row>
    <row r="96" spans="1:2" x14ac:dyDescent="0.2">
      <c r="A96" t="e">
        <f ca="1">MATCH(rngPassword,OFFSET(tblUPL[P3DDP6'#2&amp;92$],A95,,ROWS(tblUPL[])),0)+A95</f>
        <v>#N/A</v>
      </c>
      <c r="B96" t="str" cm="1">
        <f t="array" aca="1" ref="B96" ca="1">IF(ISNA(INDEX(tblUPL[Name_BY_Location],UPL_Unique!A96)),"",INDEX(tblUPL[Name_BY_Location],UPL_Unique!A96))</f>
        <v/>
      </c>
    </row>
    <row r="97" spans="1:2" x14ac:dyDescent="0.2">
      <c r="A97" t="e">
        <f ca="1">MATCH(rngPassword,OFFSET(tblUPL[P3DDP6'#2&amp;92$],A96,,ROWS(tblUPL[])),0)+A96</f>
        <v>#N/A</v>
      </c>
      <c r="B97" t="str" cm="1">
        <f t="array" aca="1" ref="B97" ca="1">IF(ISNA(INDEX(tblUPL[Name_BY_Location],UPL_Unique!A97)),"",INDEX(tblUPL[Name_BY_Location],UPL_Unique!A97))</f>
        <v/>
      </c>
    </row>
    <row r="98" spans="1:2" x14ac:dyDescent="0.2">
      <c r="A98" t="e">
        <f ca="1">MATCH(rngPassword,OFFSET(tblUPL[P3DDP6'#2&amp;92$],A97,,ROWS(tblUPL[])),0)+A97</f>
        <v>#N/A</v>
      </c>
      <c r="B98" t="str" cm="1">
        <f t="array" aca="1" ref="B98" ca="1">IF(ISNA(INDEX(tblUPL[Name_BY_Location],UPL_Unique!A98)),"",INDEX(tblUPL[Name_BY_Location],UPL_Unique!A98))</f>
        <v/>
      </c>
    </row>
    <row r="99" spans="1:2" x14ac:dyDescent="0.2">
      <c r="A99" t="e">
        <f ca="1">MATCH(rngPassword,OFFSET(tblUPL[P3DDP6'#2&amp;92$],A98,,ROWS(tblUPL[])),0)+A98</f>
        <v>#N/A</v>
      </c>
      <c r="B99" t="str" cm="1">
        <f t="array" aca="1" ref="B99" ca="1">IF(ISNA(INDEX(tblUPL[Name_BY_Location],UPL_Unique!A99)),"",INDEX(tblUPL[Name_BY_Location],UPL_Unique!A99))</f>
        <v/>
      </c>
    </row>
    <row r="100" spans="1:2" x14ac:dyDescent="0.2">
      <c r="A100" t="e">
        <f ca="1">MATCH(rngPassword,OFFSET(tblUPL[P3DDP6'#2&amp;92$],A99,,ROWS(tblUPL[])),0)+A99</f>
        <v>#N/A</v>
      </c>
      <c r="B100" t="str" cm="1">
        <f t="array" aca="1" ref="B100" ca="1">IF(ISNA(INDEX(tblUPL[Name_BY_Location],UPL_Unique!A100)),"",INDEX(tblUPL[Name_BY_Location],UPL_Unique!A100))</f>
        <v/>
      </c>
    </row>
    <row r="101" spans="1:2" x14ac:dyDescent="0.2">
      <c r="A101" t="e">
        <f ca="1">MATCH(rngPassword,OFFSET(tblUPL[P3DDP6'#2&amp;92$],A100,,ROWS(tblUPL[])),0)+A100</f>
        <v>#N/A</v>
      </c>
      <c r="B101" t="str" cm="1">
        <f t="array" aca="1" ref="B101" ca="1">IF(ISNA(INDEX(tblUPL[Name_BY_Location],UPL_Unique!A101)),"",INDEX(tblUPL[Name_BY_Location],UPL_Unique!A101))</f>
        <v/>
      </c>
    </row>
    <row r="102" spans="1:2" x14ac:dyDescent="0.2">
      <c r="A102" t="e">
        <f ca="1">MATCH(rngPassword,OFFSET(tblUPL[P3DDP6'#2&amp;92$],A101,,ROWS(tblUPL[])),0)+A101</f>
        <v>#N/A</v>
      </c>
      <c r="B102" t="str" cm="1">
        <f t="array" aca="1" ref="B102" ca="1">IF(ISNA(INDEX(tblUPL[Name_BY_Location],UPL_Unique!A102)),"",INDEX(tblUPL[Name_BY_Location],UPL_Unique!A102))</f>
        <v/>
      </c>
    </row>
    <row r="103" spans="1:2" x14ac:dyDescent="0.2">
      <c r="A103" t="e">
        <f ca="1">MATCH(rngPassword,OFFSET(tblUPL[P3DDP6'#2&amp;92$],A102,,ROWS(tblUPL[])),0)+A102</f>
        <v>#N/A</v>
      </c>
      <c r="B103" t="str" cm="1">
        <f t="array" aca="1" ref="B103" ca="1">IF(ISNA(INDEX(tblUPL[Name_BY_Location],UPL_Unique!A103)),"",INDEX(tblUPL[Name_BY_Location],UPL_Unique!A103))</f>
        <v/>
      </c>
    </row>
    <row r="104" spans="1:2" x14ac:dyDescent="0.2">
      <c r="A104" t="e">
        <f ca="1">MATCH(rngPassword,OFFSET(tblUPL[P3DDP6'#2&amp;92$],A103,,ROWS(tblUPL[])),0)+A103</f>
        <v>#N/A</v>
      </c>
      <c r="B104" t="str" cm="1">
        <f t="array" aca="1" ref="B104" ca="1">IF(ISNA(INDEX(tblUPL[Name_BY_Location],UPL_Unique!A104)),"",INDEX(tblUPL[Name_BY_Location],UPL_Unique!A104))</f>
        <v/>
      </c>
    </row>
    <row r="105" spans="1:2" x14ac:dyDescent="0.2">
      <c r="A105" t="e">
        <f ca="1">MATCH(rngPassword,OFFSET(tblUPL[P3DDP6'#2&amp;92$],A104,,ROWS(tblUPL[])),0)+A104</f>
        <v>#N/A</v>
      </c>
      <c r="B105" t="str" cm="1">
        <f t="array" aca="1" ref="B105" ca="1">IF(ISNA(INDEX(tblUPL[Name_BY_Location],UPL_Unique!A105)),"",INDEX(tblUPL[Name_BY_Location],UPL_Unique!A105))</f>
        <v/>
      </c>
    </row>
    <row r="106" spans="1:2" x14ac:dyDescent="0.2">
      <c r="A106" t="e">
        <f ca="1">MATCH(rngPassword,OFFSET(tblUPL[P3DDP6'#2&amp;92$],A105,,ROWS(tblUPL[])),0)+A105</f>
        <v>#N/A</v>
      </c>
      <c r="B106" t="str" cm="1">
        <f t="array" aca="1" ref="B106" ca="1">IF(ISNA(INDEX(tblUPL[Name_BY_Location],UPL_Unique!A106)),"",INDEX(tblUPL[Name_BY_Location],UPL_Unique!A106))</f>
        <v/>
      </c>
    </row>
    <row r="107" spans="1:2" x14ac:dyDescent="0.2">
      <c r="A107" t="e">
        <f ca="1">MATCH(rngPassword,OFFSET(tblUPL[P3DDP6'#2&amp;92$],A106,,ROWS(tblUPL[])),0)+A106</f>
        <v>#N/A</v>
      </c>
      <c r="B107" t="str" cm="1">
        <f t="array" aca="1" ref="B107" ca="1">IF(ISNA(INDEX(tblUPL[Name_BY_Location],UPL_Unique!A107)),"",INDEX(tblUPL[Name_BY_Location],UPL_Unique!A107))</f>
        <v/>
      </c>
    </row>
    <row r="108" spans="1:2" x14ac:dyDescent="0.2">
      <c r="A108" t="e">
        <f ca="1">MATCH(rngPassword,OFFSET(tblUPL[P3DDP6'#2&amp;92$],A107,,ROWS(tblUPL[])),0)+A107</f>
        <v>#N/A</v>
      </c>
      <c r="B108" t="str" cm="1">
        <f t="array" aca="1" ref="B108" ca="1">IF(ISNA(INDEX(tblUPL[Name_BY_Location],UPL_Unique!A108)),"",INDEX(tblUPL[Name_BY_Location],UPL_Unique!A108))</f>
        <v/>
      </c>
    </row>
    <row r="109" spans="1:2" x14ac:dyDescent="0.2">
      <c r="A109" t="e">
        <f ca="1">MATCH(rngPassword,OFFSET(tblUPL[P3DDP6'#2&amp;92$],A108,,ROWS(tblUPL[])),0)+A108</f>
        <v>#N/A</v>
      </c>
      <c r="B109" t="str" cm="1">
        <f t="array" aca="1" ref="B109" ca="1">IF(ISNA(INDEX(tblUPL[Name_BY_Location],UPL_Unique!A109)),"",INDEX(tblUPL[Name_BY_Location],UPL_Unique!A109))</f>
        <v/>
      </c>
    </row>
    <row r="110" spans="1:2" x14ac:dyDescent="0.2">
      <c r="A110" t="e">
        <f ca="1">MATCH(rngPassword,OFFSET(tblUPL[P3DDP6'#2&amp;92$],A109,,ROWS(tblUPL[])),0)+A109</f>
        <v>#N/A</v>
      </c>
      <c r="B110" t="str" cm="1">
        <f t="array" aca="1" ref="B110" ca="1">IF(ISNA(INDEX(tblUPL[Name_BY_Location],UPL_Unique!A110)),"",INDEX(tblUPL[Name_BY_Location],UPL_Unique!A110))</f>
        <v/>
      </c>
    </row>
    <row r="111" spans="1:2" x14ac:dyDescent="0.2">
      <c r="A111" t="e">
        <f ca="1">MATCH(rngPassword,OFFSET(tblUPL[P3DDP6'#2&amp;92$],A110,,ROWS(tblUPL[])),0)+A110</f>
        <v>#N/A</v>
      </c>
      <c r="B111" t="str" cm="1">
        <f t="array" aca="1" ref="B111" ca="1">IF(ISNA(INDEX(tblUPL[Name_BY_Location],UPL_Unique!A111)),"",INDEX(tblUPL[Name_BY_Location],UPL_Unique!A111))</f>
        <v/>
      </c>
    </row>
    <row r="112" spans="1:2" x14ac:dyDescent="0.2">
      <c r="A112" t="e">
        <f ca="1">MATCH(rngPassword,OFFSET(tblUPL[P3DDP6'#2&amp;92$],A111,,ROWS(tblUPL[])),0)+A111</f>
        <v>#N/A</v>
      </c>
      <c r="B112" t="str" cm="1">
        <f t="array" aca="1" ref="B112" ca="1">IF(ISNA(INDEX(tblUPL[Name_BY_Location],UPL_Unique!A112)),"",INDEX(tblUPL[Name_BY_Location],UPL_Unique!A112))</f>
        <v/>
      </c>
    </row>
    <row r="113" spans="1:2" x14ac:dyDescent="0.2">
      <c r="A113" t="e">
        <f ca="1">MATCH(rngPassword,OFFSET(tblUPL[P3DDP6'#2&amp;92$],A112,,ROWS(tblUPL[])),0)+A112</f>
        <v>#N/A</v>
      </c>
      <c r="B113" t="str" cm="1">
        <f t="array" aca="1" ref="B113" ca="1">IF(ISNA(INDEX(tblUPL[Name_BY_Location],UPL_Unique!A113)),"",INDEX(tblUPL[Name_BY_Location],UPL_Unique!A113))</f>
        <v/>
      </c>
    </row>
    <row r="114" spans="1:2" x14ac:dyDescent="0.2">
      <c r="A114" t="e">
        <f ca="1">MATCH(rngPassword,OFFSET(tblUPL[P3DDP6'#2&amp;92$],A113,,ROWS(tblUPL[])),0)+A113</f>
        <v>#N/A</v>
      </c>
      <c r="B114" t="str" cm="1">
        <f t="array" aca="1" ref="B114" ca="1">IF(ISNA(INDEX(tblUPL[Name_BY_Location],UPL_Unique!A114)),"",INDEX(tblUPL[Name_BY_Location],UPL_Unique!A114))</f>
        <v/>
      </c>
    </row>
    <row r="115" spans="1:2" x14ac:dyDescent="0.2">
      <c r="A115" t="e">
        <f ca="1">MATCH(rngPassword,OFFSET(tblUPL[P3DDP6'#2&amp;92$],A114,,ROWS(tblUPL[])),0)+A114</f>
        <v>#N/A</v>
      </c>
      <c r="B115" t="str" cm="1">
        <f t="array" aca="1" ref="B115" ca="1">IF(ISNA(INDEX(tblUPL[Name_BY_Location],UPL_Unique!A115)),"",INDEX(tblUPL[Name_BY_Location],UPL_Unique!A115))</f>
        <v/>
      </c>
    </row>
    <row r="116" spans="1:2" x14ac:dyDescent="0.2">
      <c r="A116" t="e">
        <f ca="1">MATCH(rngPassword,OFFSET(tblUPL[P3DDP6'#2&amp;92$],A115,,ROWS(tblUPL[])),0)+A115</f>
        <v>#N/A</v>
      </c>
      <c r="B116" t="str" cm="1">
        <f t="array" aca="1" ref="B116" ca="1">IF(ISNA(INDEX(tblUPL[Name_BY_Location],UPL_Unique!A116)),"",INDEX(tblUPL[Name_BY_Location],UPL_Unique!A116))</f>
        <v/>
      </c>
    </row>
    <row r="117" spans="1:2" x14ac:dyDescent="0.2">
      <c r="A117" t="e">
        <f ca="1">MATCH(rngPassword,OFFSET(tblUPL[P3DDP6'#2&amp;92$],A116,,ROWS(tblUPL[])),0)+A116</f>
        <v>#N/A</v>
      </c>
      <c r="B117" t="str" cm="1">
        <f t="array" aca="1" ref="B117" ca="1">IF(ISNA(INDEX(tblUPL[Name_BY_Location],UPL_Unique!A117)),"",INDEX(tblUPL[Name_BY_Location],UPL_Unique!A117))</f>
        <v/>
      </c>
    </row>
    <row r="118" spans="1:2" x14ac:dyDescent="0.2">
      <c r="A118" t="e">
        <f ca="1">MATCH(rngPassword,OFFSET(tblUPL[P3DDP6'#2&amp;92$],A117,,ROWS(tblUPL[])),0)+A117</f>
        <v>#N/A</v>
      </c>
      <c r="B118" t="str" cm="1">
        <f t="array" aca="1" ref="B118" ca="1">IF(ISNA(INDEX(tblUPL[Name_BY_Location],UPL_Unique!A118)),"",INDEX(tblUPL[Name_BY_Location],UPL_Unique!A118))</f>
        <v/>
      </c>
    </row>
    <row r="119" spans="1:2" x14ac:dyDescent="0.2">
      <c r="A119" t="e">
        <f ca="1">MATCH(rngPassword,OFFSET(tblUPL[P3DDP6'#2&amp;92$],A118,,ROWS(tblUPL[])),0)+A118</f>
        <v>#N/A</v>
      </c>
      <c r="B119" t="str" cm="1">
        <f t="array" aca="1" ref="B119" ca="1">IF(ISNA(INDEX(tblUPL[Name_BY_Location],UPL_Unique!A119)),"",INDEX(tblUPL[Name_BY_Location],UPL_Unique!A119))</f>
        <v/>
      </c>
    </row>
    <row r="120" spans="1:2" x14ac:dyDescent="0.2">
      <c r="A120" t="e">
        <f ca="1">MATCH(rngPassword,OFFSET(tblUPL[P3DDP6'#2&amp;92$],A119,,ROWS(tblUPL[])),0)+A119</f>
        <v>#N/A</v>
      </c>
      <c r="B120" t="str" cm="1">
        <f t="array" aca="1" ref="B120" ca="1">IF(ISNA(INDEX(tblUPL[Name_BY_Location],UPL_Unique!A120)),"",INDEX(tblUPL[Name_BY_Location],UPL_Unique!A120))</f>
        <v/>
      </c>
    </row>
    <row r="121" spans="1:2" x14ac:dyDescent="0.2">
      <c r="A121" t="e">
        <f ca="1">MATCH(rngPassword,OFFSET(tblUPL[P3DDP6'#2&amp;92$],A120,,ROWS(tblUPL[])),0)+A120</f>
        <v>#N/A</v>
      </c>
      <c r="B121" t="str" cm="1">
        <f t="array" aca="1" ref="B121" ca="1">IF(ISNA(INDEX(tblUPL[Name_BY_Location],UPL_Unique!A121)),"",INDEX(tblUPL[Name_BY_Location],UPL_Unique!A121))</f>
        <v/>
      </c>
    </row>
    <row r="122" spans="1:2" x14ac:dyDescent="0.2">
      <c r="A122" t="e">
        <f ca="1">MATCH(rngPassword,OFFSET(tblUPL[P3DDP6'#2&amp;92$],A121,,ROWS(tblUPL[])),0)+A121</f>
        <v>#N/A</v>
      </c>
      <c r="B122" t="str" cm="1">
        <f t="array" aca="1" ref="B122" ca="1">IF(ISNA(INDEX(tblUPL[Name_BY_Location],UPL_Unique!A122)),"",INDEX(tblUPL[Name_BY_Location],UPL_Unique!A122))</f>
        <v/>
      </c>
    </row>
    <row r="123" spans="1:2" x14ac:dyDescent="0.2">
      <c r="A123" t="e">
        <f ca="1">MATCH(rngPassword,OFFSET(tblUPL[P3DDP6'#2&amp;92$],A122,,ROWS(tblUPL[])),0)+A122</f>
        <v>#N/A</v>
      </c>
      <c r="B123" t="str" cm="1">
        <f t="array" aca="1" ref="B123" ca="1">IF(ISNA(INDEX(tblUPL[Name_BY_Location],UPL_Unique!A123)),"",INDEX(tblUPL[Name_BY_Location],UPL_Unique!A123))</f>
        <v/>
      </c>
    </row>
    <row r="124" spans="1:2" x14ac:dyDescent="0.2">
      <c r="A124" t="e">
        <f ca="1">MATCH(rngPassword,OFFSET(tblUPL[P3DDP6'#2&amp;92$],A123,,ROWS(tblUPL[])),0)+A123</f>
        <v>#N/A</v>
      </c>
      <c r="B124" t="str" cm="1">
        <f t="array" aca="1" ref="B124" ca="1">IF(ISNA(INDEX(tblUPL[Name_BY_Location],UPL_Unique!A124)),"",INDEX(tblUPL[Name_BY_Location],UPL_Unique!A124))</f>
        <v/>
      </c>
    </row>
    <row r="125" spans="1:2" x14ac:dyDescent="0.2">
      <c r="A125" t="e">
        <f ca="1">MATCH(rngPassword,OFFSET(tblUPL[P3DDP6'#2&amp;92$],A124,,ROWS(tblUPL[])),0)+A124</f>
        <v>#N/A</v>
      </c>
      <c r="B125" t="str" cm="1">
        <f t="array" aca="1" ref="B125" ca="1">IF(ISNA(INDEX(tblUPL[Name_BY_Location],UPL_Unique!A125)),"",INDEX(tblUPL[Name_BY_Location],UPL_Unique!A125))</f>
        <v/>
      </c>
    </row>
    <row r="126" spans="1:2" x14ac:dyDescent="0.2">
      <c r="A126" t="e">
        <f ca="1">MATCH(rngPassword,OFFSET(tblUPL[P3DDP6'#2&amp;92$],A125,,ROWS(tblUPL[])),0)+A125</f>
        <v>#N/A</v>
      </c>
      <c r="B126" t="str" cm="1">
        <f t="array" aca="1" ref="B126" ca="1">IF(ISNA(INDEX(tblUPL[Name_BY_Location],UPL_Unique!A126)),"",INDEX(tblUPL[Name_BY_Location],UPL_Unique!A126))</f>
        <v/>
      </c>
    </row>
    <row r="127" spans="1:2" x14ac:dyDescent="0.2">
      <c r="A127" t="e">
        <f ca="1">MATCH(rngPassword,OFFSET(tblUPL[P3DDP6'#2&amp;92$],A126,,ROWS(tblUPL[])),0)+A126</f>
        <v>#N/A</v>
      </c>
      <c r="B127" t="str" cm="1">
        <f t="array" aca="1" ref="B127" ca="1">IF(ISNA(INDEX(tblUPL[Name_BY_Location],UPL_Unique!A127)),"",INDEX(tblUPL[Name_BY_Location],UPL_Unique!A127))</f>
        <v/>
      </c>
    </row>
    <row r="128" spans="1:2" x14ac:dyDescent="0.2">
      <c r="A128" t="e">
        <f ca="1">MATCH(rngPassword,OFFSET(tblUPL[P3DDP6'#2&amp;92$],A127,,ROWS(tblUPL[])),0)+A127</f>
        <v>#N/A</v>
      </c>
      <c r="B128" t="str" cm="1">
        <f t="array" aca="1" ref="B128" ca="1">IF(ISNA(INDEX(tblUPL[Name_BY_Location],UPL_Unique!A128)),"",INDEX(tblUPL[Name_BY_Location],UPL_Unique!A128))</f>
        <v/>
      </c>
    </row>
    <row r="129" spans="1:2" x14ac:dyDescent="0.2">
      <c r="A129" t="e">
        <f ca="1">MATCH(rngPassword,OFFSET(tblUPL[P3DDP6'#2&amp;92$],A128,,ROWS(tblUPL[])),0)+A128</f>
        <v>#N/A</v>
      </c>
      <c r="B129" t="str" cm="1">
        <f t="array" aca="1" ref="B129" ca="1">IF(ISNA(INDEX(tblUPL[Name_BY_Location],UPL_Unique!A129)),"",INDEX(tblUPL[Name_BY_Location],UPL_Unique!A129))</f>
        <v/>
      </c>
    </row>
    <row r="130" spans="1:2" x14ac:dyDescent="0.2">
      <c r="A130" t="e">
        <f ca="1">MATCH(rngPassword,OFFSET(tblUPL[P3DDP6'#2&amp;92$],A129,,ROWS(tblUPL[])),0)+A129</f>
        <v>#N/A</v>
      </c>
      <c r="B130" t="str" cm="1">
        <f t="array" aca="1" ref="B130" ca="1">IF(ISNA(INDEX(tblUPL[Name_BY_Location],UPL_Unique!A130)),"",INDEX(tblUPL[Name_BY_Location],UPL_Unique!A130))</f>
        <v/>
      </c>
    </row>
    <row r="131" spans="1:2" x14ac:dyDescent="0.2">
      <c r="A131" t="e">
        <f ca="1">MATCH(rngPassword,OFFSET(tblUPL[P3DDP6'#2&amp;92$],A130,,ROWS(tblUPL[])),0)+A130</f>
        <v>#N/A</v>
      </c>
      <c r="B131" t="str" cm="1">
        <f t="array" aca="1" ref="B131" ca="1">IF(ISNA(INDEX(tblUPL[Name_BY_Location],UPL_Unique!A131)),"",INDEX(tblUPL[Name_BY_Location],UPL_Unique!A131))</f>
        <v/>
      </c>
    </row>
    <row r="132" spans="1:2" x14ac:dyDescent="0.2">
      <c r="A132" t="e">
        <f ca="1">MATCH(rngPassword,OFFSET(tblUPL[P3DDP6'#2&amp;92$],A131,,ROWS(tblUPL[])),0)+A131</f>
        <v>#N/A</v>
      </c>
      <c r="B132" t="str" cm="1">
        <f t="array" aca="1" ref="B132" ca="1">IF(ISNA(INDEX(tblUPL[Name_BY_Location],UPL_Unique!A132)),"",INDEX(tblUPL[Name_BY_Location],UPL_Unique!A132))</f>
        <v/>
      </c>
    </row>
    <row r="133" spans="1:2" x14ac:dyDescent="0.2">
      <c r="A133" t="e">
        <f ca="1">MATCH(rngPassword,OFFSET(tblUPL[P3DDP6'#2&amp;92$],A132,,ROWS(tblUPL[])),0)+A132</f>
        <v>#N/A</v>
      </c>
      <c r="B133" t="str" cm="1">
        <f t="array" aca="1" ref="B133" ca="1">IF(ISNA(INDEX(tblUPL[Name_BY_Location],UPL_Unique!A133)),"",INDEX(tblUPL[Name_BY_Location],UPL_Unique!A133))</f>
        <v/>
      </c>
    </row>
    <row r="134" spans="1:2" x14ac:dyDescent="0.2">
      <c r="A134" t="e">
        <f ca="1">MATCH(rngPassword,OFFSET(tblUPL[P3DDP6'#2&amp;92$],A133,,ROWS(tblUPL[])),0)+A133</f>
        <v>#N/A</v>
      </c>
      <c r="B134" t="str" cm="1">
        <f t="array" aca="1" ref="B134" ca="1">IF(ISNA(INDEX(tblUPL[Name_BY_Location],UPL_Unique!A134)),"",INDEX(tblUPL[Name_BY_Location],UPL_Unique!A134))</f>
        <v/>
      </c>
    </row>
    <row r="135" spans="1:2" x14ac:dyDescent="0.2">
      <c r="A135" t="e">
        <f ca="1">MATCH(rngPassword,OFFSET(tblUPL[P3DDP6'#2&amp;92$],A134,,ROWS(tblUPL[])),0)+A134</f>
        <v>#N/A</v>
      </c>
      <c r="B135" t="str" cm="1">
        <f t="array" aca="1" ref="B135" ca="1">IF(ISNA(INDEX(tblUPL[Name_BY_Location],UPL_Unique!A135)),"",INDEX(tblUPL[Name_BY_Location],UPL_Unique!A135))</f>
        <v/>
      </c>
    </row>
    <row r="136" spans="1:2" x14ac:dyDescent="0.2">
      <c r="A136" t="e">
        <f ca="1">MATCH(rngPassword,OFFSET(tblUPL[P3DDP6'#2&amp;92$],A135,,ROWS(tblUPL[])),0)+A135</f>
        <v>#N/A</v>
      </c>
      <c r="B136" t="str" cm="1">
        <f t="array" aca="1" ref="B136" ca="1">IF(ISNA(INDEX(tblUPL[Name_BY_Location],UPL_Unique!A136)),"",INDEX(tblUPL[Name_BY_Location],UPL_Unique!A136))</f>
        <v/>
      </c>
    </row>
    <row r="137" spans="1:2" x14ac:dyDescent="0.2">
      <c r="A137" t="e">
        <f ca="1">MATCH(rngPassword,OFFSET(tblUPL[P3DDP6'#2&amp;92$],A136,,ROWS(tblUPL[])),0)+A136</f>
        <v>#N/A</v>
      </c>
      <c r="B137" t="str" cm="1">
        <f t="array" aca="1" ref="B137" ca="1">IF(ISNA(INDEX(tblUPL[Name_BY_Location],UPL_Unique!A137)),"",INDEX(tblUPL[Name_BY_Location],UPL_Unique!A137))</f>
        <v/>
      </c>
    </row>
    <row r="138" spans="1:2" x14ac:dyDescent="0.2">
      <c r="A138" t="e">
        <f ca="1">MATCH(rngPassword,OFFSET(tblUPL[P3DDP6'#2&amp;92$],A137,,ROWS(tblUPL[])),0)+A137</f>
        <v>#N/A</v>
      </c>
      <c r="B138" t="str" cm="1">
        <f t="array" aca="1" ref="B138" ca="1">IF(ISNA(INDEX(tblUPL[Name_BY_Location],UPL_Unique!A138)),"",INDEX(tblUPL[Name_BY_Location],UPL_Unique!A138))</f>
        <v/>
      </c>
    </row>
    <row r="139" spans="1:2" x14ac:dyDescent="0.2">
      <c r="A139" t="e">
        <f ca="1">MATCH(rngPassword,OFFSET(tblUPL[P3DDP6'#2&amp;92$],A138,,ROWS(tblUPL[])),0)+A138</f>
        <v>#N/A</v>
      </c>
      <c r="B139" t="str" cm="1">
        <f t="array" aca="1" ref="B139" ca="1">IF(ISNA(INDEX(tblUPL[Name_BY_Location],UPL_Unique!A139)),"",INDEX(tblUPL[Name_BY_Location],UPL_Unique!A139))</f>
        <v/>
      </c>
    </row>
    <row r="140" spans="1:2" x14ac:dyDescent="0.2">
      <c r="A140" t="e">
        <f ca="1">MATCH(rngPassword,OFFSET(tblUPL[P3DDP6'#2&amp;92$],A139,,ROWS(tblUPL[])),0)+A139</f>
        <v>#N/A</v>
      </c>
      <c r="B140" t="str" cm="1">
        <f t="array" aca="1" ref="B140" ca="1">IF(ISNA(INDEX(tblUPL[Name_BY_Location],UPL_Unique!A140)),"",INDEX(tblUPL[Name_BY_Location],UPL_Unique!A140))</f>
        <v/>
      </c>
    </row>
    <row r="141" spans="1:2" x14ac:dyDescent="0.2">
      <c r="A141" t="e">
        <f ca="1">MATCH(rngPassword,OFFSET(tblUPL[P3DDP6'#2&amp;92$],A140,,ROWS(tblUPL[])),0)+A140</f>
        <v>#N/A</v>
      </c>
      <c r="B141" t="str" cm="1">
        <f t="array" aca="1" ref="B141" ca="1">IF(ISNA(INDEX(tblUPL[Name_BY_Location],UPL_Unique!A141)),"",INDEX(tblUPL[Name_BY_Location],UPL_Unique!A141))</f>
        <v/>
      </c>
    </row>
    <row r="142" spans="1:2" x14ac:dyDescent="0.2">
      <c r="A142" t="e">
        <f ca="1">MATCH(rngPassword,OFFSET(tblUPL[P3DDP6'#2&amp;92$],A141,,ROWS(tblUPL[])),0)+A141</f>
        <v>#N/A</v>
      </c>
      <c r="B142" t="str" cm="1">
        <f t="array" aca="1" ref="B142" ca="1">IF(ISNA(INDEX(tblUPL[Name_BY_Location],UPL_Unique!A142)),"",INDEX(tblUPL[Name_BY_Location],UPL_Unique!A142))</f>
        <v/>
      </c>
    </row>
    <row r="143" spans="1:2" x14ac:dyDescent="0.2">
      <c r="A143" t="e">
        <f ca="1">MATCH(rngPassword,OFFSET(tblUPL[P3DDP6'#2&amp;92$],A142,,ROWS(tblUPL[])),0)+A142</f>
        <v>#N/A</v>
      </c>
      <c r="B143" t="str" cm="1">
        <f t="array" aca="1" ref="B143" ca="1">IF(ISNA(INDEX(tblUPL[Name_BY_Location],UPL_Unique!A143)),"",INDEX(tblUPL[Name_BY_Location],UPL_Unique!A143))</f>
        <v/>
      </c>
    </row>
    <row r="144" spans="1:2" x14ac:dyDescent="0.2">
      <c r="A144" t="e">
        <f ca="1">MATCH(rngPassword,OFFSET(tblUPL[P3DDP6'#2&amp;92$],A143,,ROWS(tblUPL[])),0)+A143</f>
        <v>#N/A</v>
      </c>
      <c r="B144" t="str" cm="1">
        <f t="array" aca="1" ref="B144" ca="1">IF(ISNA(INDEX(tblUPL[Name_BY_Location],UPL_Unique!A144)),"",INDEX(tblUPL[Name_BY_Location],UPL_Unique!A144))</f>
        <v/>
      </c>
    </row>
    <row r="145" spans="1:2" x14ac:dyDescent="0.2">
      <c r="A145" t="e">
        <f ca="1">MATCH(rngPassword,OFFSET(tblUPL[P3DDP6'#2&amp;92$],A144,,ROWS(tblUPL[])),0)+A144</f>
        <v>#N/A</v>
      </c>
      <c r="B145" t="str" cm="1">
        <f t="array" aca="1" ref="B145" ca="1">IF(ISNA(INDEX(tblUPL[Name_BY_Location],UPL_Unique!A145)),"",INDEX(tblUPL[Name_BY_Location],UPL_Unique!A145))</f>
        <v/>
      </c>
    </row>
    <row r="146" spans="1:2" x14ac:dyDescent="0.2">
      <c r="A146" t="e">
        <f ca="1">MATCH(rngPassword,OFFSET(tblUPL[P3DDP6'#2&amp;92$],A145,,ROWS(tblUPL[])),0)+A145</f>
        <v>#N/A</v>
      </c>
      <c r="B146" t="str" cm="1">
        <f t="array" aca="1" ref="B146" ca="1">IF(ISNA(INDEX(tblUPL[Name_BY_Location],UPL_Unique!A146)),"",INDEX(tblUPL[Name_BY_Location],UPL_Unique!A146))</f>
        <v/>
      </c>
    </row>
    <row r="147" spans="1:2" x14ac:dyDescent="0.2">
      <c r="A147" t="e">
        <f ca="1">MATCH(rngPassword,OFFSET(tblUPL[P3DDP6'#2&amp;92$],A146,,ROWS(tblUPL[])),0)+A146</f>
        <v>#N/A</v>
      </c>
      <c r="B147" t="str" cm="1">
        <f t="array" aca="1" ref="B147" ca="1">IF(ISNA(INDEX(tblUPL[Name_BY_Location],UPL_Unique!A147)),"",INDEX(tblUPL[Name_BY_Location],UPL_Unique!A147))</f>
        <v/>
      </c>
    </row>
    <row r="148" spans="1:2" x14ac:dyDescent="0.2">
      <c r="A148" t="e">
        <f ca="1">MATCH(rngPassword,OFFSET(tblUPL[P3DDP6'#2&amp;92$],A147,,ROWS(tblUPL[])),0)+A147</f>
        <v>#N/A</v>
      </c>
      <c r="B148" t="str" cm="1">
        <f t="array" aca="1" ref="B148" ca="1">IF(ISNA(INDEX(tblUPL[Name_BY_Location],UPL_Unique!A148)),"",INDEX(tblUPL[Name_BY_Location],UPL_Unique!A148))</f>
        <v/>
      </c>
    </row>
    <row r="149" spans="1:2" x14ac:dyDescent="0.2">
      <c r="A149" t="e">
        <f ca="1">MATCH(rngPassword,OFFSET(tblUPL[P3DDP6'#2&amp;92$],A148,,ROWS(tblUPL[])),0)+A148</f>
        <v>#N/A</v>
      </c>
      <c r="B149" t="str" cm="1">
        <f t="array" aca="1" ref="B149" ca="1">IF(ISNA(INDEX(tblUPL[Name_BY_Location],UPL_Unique!A149)),"",INDEX(tblUPL[Name_BY_Location],UPL_Unique!A149))</f>
        <v/>
      </c>
    </row>
    <row r="150" spans="1:2" x14ac:dyDescent="0.2">
      <c r="A150" t="e">
        <f ca="1">MATCH(rngPassword,OFFSET(tblUPL[P3DDP6'#2&amp;92$],A149,,ROWS(tblUPL[])),0)+A149</f>
        <v>#N/A</v>
      </c>
      <c r="B150" t="str" cm="1">
        <f t="array" aca="1" ref="B150" ca="1">IF(ISNA(INDEX(tblUPL[Name_BY_Location],UPL_Unique!A150)),"",INDEX(tblUPL[Name_BY_Location],UPL_Unique!A150))</f>
        <v/>
      </c>
    </row>
    <row r="151" spans="1:2" x14ac:dyDescent="0.2">
      <c r="A151" t="e">
        <f ca="1">MATCH(rngPassword,OFFSET(tblUPL[P3DDP6'#2&amp;92$],A150,,ROWS(tblUPL[])),0)+A150</f>
        <v>#N/A</v>
      </c>
      <c r="B151" t="str" cm="1">
        <f t="array" aca="1" ref="B151" ca="1">IF(ISNA(INDEX(tblUPL[Name_BY_Location],UPL_Unique!A151)),"",INDEX(tblUPL[Name_BY_Location],UPL_Unique!A151))</f>
        <v/>
      </c>
    </row>
    <row r="152" spans="1:2" x14ac:dyDescent="0.2">
      <c r="A152" t="e">
        <f ca="1">MATCH(rngPassword,OFFSET(tblUPL[P3DDP6'#2&amp;92$],A151,,ROWS(tblUPL[])),0)+A151</f>
        <v>#N/A</v>
      </c>
      <c r="B152" t="str" cm="1">
        <f t="array" aca="1" ref="B152" ca="1">IF(ISNA(INDEX(tblUPL[Name_BY_Location],UPL_Unique!A152)),"",INDEX(tblUPL[Name_BY_Location],UPL_Unique!A152))</f>
        <v/>
      </c>
    </row>
    <row r="153" spans="1:2" x14ac:dyDescent="0.2">
      <c r="A153" t="e">
        <f ca="1">MATCH(rngPassword,OFFSET(tblUPL[P3DDP6'#2&amp;92$],A152,,ROWS(tblUPL[])),0)+A152</f>
        <v>#N/A</v>
      </c>
      <c r="B153" t="str" cm="1">
        <f t="array" aca="1" ref="B153" ca="1">IF(ISNA(INDEX(tblUPL[Name_BY_Location],UPL_Unique!A153)),"",INDEX(tblUPL[Name_BY_Location],UPL_Unique!A153))</f>
        <v/>
      </c>
    </row>
    <row r="154" spans="1:2" x14ac:dyDescent="0.2">
      <c r="A154" t="e">
        <f ca="1">MATCH(rngPassword,OFFSET(tblUPL[P3DDP6'#2&amp;92$],A153,,ROWS(tblUPL[])),0)+A153</f>
        <v>#N/A</v>
      </c>
      <c r="B154" t="str" cm="1">
        <f t="array" aca="1" ref="B154" ca="1">IF(ISNA(INDEX(tblUPL[Name_BY_Location],UPL_Unique!A154)),"",INDEX(tblUPL[Name_BY_Location],UPL_Unique!A154))</f>
        <v/>
      </c>
    </row>
    <row r="155" spans="1:2" x14ac:dyDescent="0.2">
      <c r="A155" t="e">
        <f ca="1">MATCH(rngPassword,OFFSET(tblUPL[P3DDP6'#2&amp;92$],A154,,ROWS(tblUPL[])),0)+A154</f>
        <v>#N/A</v>
      </c>
      <c r="B155" t="str" cm="1">
        <f t="array" aca="1" ref="B155" ca="1">IF(ISNA(INDEX(tblUPL[Name_BY_Location],UPL_Unique!A155)),"",INDEX(tblUPL[Name_BY_Location],UPL_Unique!A155))</f>
        <v/>
      </c>
    </row>
    <row r="156" spans="1:2" x14ac:dyDescent="0.2">
      <c r="A156" t="e">
        <f ca="1">MATCH(rngPassword,OFFSET(tblUPL[P3DDP6'#2&amp;92$],A155,,ROWS(tblUPL[])),0)+A155</f>
        <v>#N/A</v>
      </c>
      <c r="B156" t="str" cm="1">
        <f t="array" aca="1" ref="B156" ca="1">IF(ISNA(INDEX(tblUPL[Name_BY_Location],UPL_Unique!A156)),"",INDEX(tblUPL[Name_BY_Location],UPL_Unique!A156))</f>
        <v/>
      </c>
    </row>
    <row r="157" spans="1:2" x14ac:dyDescent="0.2">
      <c r="A157" t="e">
        <f ca="1">MATCH(rngPassword,OFFSET(tblUPL[P3DDP6'#2&amp;92$],A156,,ROWS(tblUPL[])),0)+A156</f>
        <v>#N/A</v>
      </c>
      <c r="B157" t="str" cm="1">
        <f t="array" aca="1" ref="B157" ca="1">IF(ISNA(INDEX(tblUPL[Name_BY_Location],UPL_Unique!A157)),"",INDEX(tblUPL[Name_BY_Location],UPL_Unique!A157))</f>
        <v/>
      </c>
    </row>
    <row r="158" spans="1:2" x14ac:dyDescent="0.2">
      <c r="A158" t="e">
        <f ca="1">MATCH(rngPassword,OFFSET(tblUPL[P3DDP6'#2&amp;92$],A157,,ROWS(tblUPL[])),0)+A157</f>
        <v>#N/A</v>
      </c>
      <c r="B158" t="str" cm="1">
        <f t="array" aca="1" ref="B158" ca="1">IF(ISNA(INDEX(tblUPL[Name_BY_Location],UPL_Unique!A158)),"",INDEX(tblUPL[Name_BY_Location],UPL_Unique!A158))</f>
        <v/>
      </c>
    </row>
    <row r="159" spans="1:2" x14ac:dyDescent="0.2">
      <c r="A159" t="e">
        <f ca="1">MATCH(rngPassword,OFFSET(tblUPL[P3DDP6'#2&amp;92$],A158,,ROWS(tblUPL[])),0)+A158</f>
        <v>#N/A</v>
      </c>
      <c r="B159" t="str" cm="1">
        <f t="array" aca="1" ref="B159" ca="1">IF(ISNA(INDEX(tblUPL[Name_BY_Location],UPL_Unique!A159)),"",INDEX(tblUPL[Name_BY_Location],UPL_Unique!A159))</f>
        <v/>
      </c>
    </row>
    <row r="160" spans="1:2" x14ac:dyDescent="0.2">
      <c r="A160" t="e">
        <f ca="1">MATCH(rngPassword,OFFSET(tblUPL[P3DDP6'#2&amp;92$],A159,,ROWS(tblUPL[])),0)+A159</f>
        <v>#N/A</v>
      </c>
      <c r="B160" t="str" cm="1">
        <f t="array" aca="1" ref="B160" ca="1">IF(ISNA(INDEX(tblUPL[Name_BY_Location],UPL_Unique!A160)),"",INDEX(tblUPL[Name_BY_Location],UPL_Unique!A160))</f>
        <v/>
      </c>
    </row>
    <row r="161" spans="1:2" x14ac:dyDescent="0.2">
      <c r="A161" t="e">
        <f ca="1">MATCH(rngPassword,OFFSET(tblUPL[P3DDP6'#2&amp;92$],A160,,ROWS(tblUPL[])),0)+A160</f>
        <v>#N/A</v>
      </c>
      <c r="B161" t="str" cm="1">
        <f t="array" aca="1" ref="B161" ca="1">IF(ISNA(INDEX(tblUPL[Name_BY_Location],UPL_Unique!A161)),"",INDEX(tblUPL[Name_BY_Location],UPL_Unique!A161))</f>
        <v/>
      </c>
    </row>
    <row r="162" spans="1:2" x14ac:dyDescent="0.2">
      <c r="A162" t="e">
        <f ca="1">MATCH(rngPassword,OFFSET(tblUPL[P3DDP6'#2&amp;92$],A161,,ROWS(tblUPL[])),0)+A161</f>
        <v>#N/A</v>
      </c>
      <c r="B162" t="str" cm="1">
        <f t="array" aca="1" ref="B162" ca="1">IF(ISNA(INDEX(tblUPL[Name_BY_Location],UPL_Unique!A162)),"",INDEX(tblUPL[Name_BY_Location],UPL_Unique!A162))</f>
        <v/>
      </c>
    </row>
    <row r="163" spans="1:2" x14ac:dyDescent="0.2">
      <c r="A163" t="e">
        <f ca="1">MATCH(rngPassword,OFFSET(tblUPL[P3DDP6'#2&amp;92$],A162,,ROWS(tblUPL[])),0)+A162</f>
        <v>#N/A</v>
      </c>
      <c r="B163" t="str" cm="1">
        <f t="array" aca="1" ref="B163" ca="1">IF(ISNA(INDEX(tblUPL[Name_BY_Location],UPL_Unique!A163)),"",INDEX(tblUPL[Name_BY_Location],UPL_Unique!A163))</f>
        <v/>
      </c>
    </row>
    <row r="164" spans="1:2" x14ac:dyDescent="0.2">
      <c r="A164" t="e">
        <f ca="1">MATCH(rngPassword,OFFSET(tblUPL[P3DDP6'#2&amp;92$],A163,,ROWS(tblUPL[])),0)+A163</f>
        <v>#N/A</v>
      </c>
      <c r="B164" t="str" cm="1">
        <f t="array" aca="1" ref="B164" ca="1">IF(ISNA(INDEX(tblUPL[Name_BY_Location],UPL_Unique!A164)),"",INDEX(tblUPL[Name_BY_Location],UPL_Unique!A164))</f>
        <v/>
      </c>
    </row>
    <row r="165" spans="1:2" x14ac:dyDescent="0.2">
      <c r="A165" t="e">
        <f ca="1">MATCH(rngPassword,OFFSET(tblUPL[P3DDP6'#2&amp;92$],A164,,ROWS(tblUPL[])),0)+A164</f>
        <v>#N/A</v>
      </c>
      <c r="B165" t="str" cm="1">
        <f t="array" aca="1" ref="B165" ca="1">IF(ISNA(INDEX(tblUPL[Name_BY_Location],UPL_Unique!A165)),"",INDEX(tblUPL[Name_BY_Location],UPL_Unique!A165))</f>
        <v/>
      </c>
    </row>
    <row r="166" spans="1:2" x14ac:dyDescent="0.2">
      <c r="A166" t="e">
        <f ca="1">MATCH(rngPassword,OFFSET(tblUPL[P3DDP6'#2&amp;92$],A165,,ROWS(tblUPL[])),0)+A165</f>
        <v>#N/A</v>
      </c>
      <c r="B166" t="str" cm="1">
        <f t="array" aca="1" ref="B166" ca="1">IF(ISNA(INDEX(tblUPL[Name_BY_Location],UPL_Unique!A166)),"",INDEX(tblUPL[Name_BY_Location],UPL_Unique!A166))</f>
        <v/>
      </c>
    </row>
    <row r="167" spans="1:2" x14ac:dyDescent="0.2">
      <c r="A167" t="e">
        <f ca="1">MATCH(rngPassword,OFFSET(tblUPL[P3DDP6'#2&amp;92$],A166,,ROWS(tblUPL[])),0)+A166</f>
        <v>#N/A</v>
      </c>
      <c r="B167" t="str" cm="1">
        <f t="array" aca="1" ref="B167" ca="1">IF(ISNA(INDEX(tblUPL[Name_BY_Location],UPL_Unique!A167)),"",INDEX(tblUPL[Name_BY_Location],UPL_Unique!A167))</f>
        <v/>
      </c>
    </row>
    <row r="168" spans="1:2" x14ac:dyDescent="0.2">
      <c r="A168" t="e">
        <f ca="1">MATCH(rngPassword,OFFSET(tblUPL[P3DDP6'#2&amp;92$],A167,,ROWS(tblUPL[])),0)+A167</f>
        <v>#N/A</v>
      </c>
      <c r="B168" t="str" cm="1">
        <f t="array" aca="1" ref="B168" ca="1">IF(ISNA(INDEX(tblUPL[Name_BY_Location],UPL_Unique!A168)),"",INDEX(tblUPL[Name_BY_Location],UPL_Unique!A168))</f>
        <v/>
      </c>
    </row>
    <row r="169" spans="1:2" x14ac:dyDescent="0.2">
      <c r="A169" t="e">
        <f ca="1">MATCH(rngPassword,OFFSET(tblUPL[P3DDP6'#2&amp;92$],A168,,ROWS(tblUPL[])),0)+A168</f>
        <v>#N/A</v>
      </c>
      <c r="B169" t="str" cm="1">
        <f t="array" aca="1" ref="B169" ca="1">IF(ISNA(INDEX(tblUPL[Name_BY_Location],UPL_Unique!A169)),"",INDEX(tblUPL[Name_BY_Location],UPL_Unique!A169))</f>
        <v/>
      </c>
    </row>
    <row r="170" spans="1:2" x14ac:dyDescent="0.2">
      <c r="A170" t="e">
        <f ca="1">MATCH(rngPassword,OFFSET(tblUPL[P3DDP6'#2&amp;92$],A169,,ROWS(tblUPL[])),0)+A169</f>
        <v>#N/A</v>
      </c>
      <c r="B170" t="str" cm="1">
        <f t="array" aca="1" ref="B170" ca="1">IF(ISNA(INDEX(tblUPL[Name_BY_Location],UPL_Unique!A170)),"",INDEX(tblUPL[Name_BY_Location],UPL_Unique!A170))</f>
        <v/>
      </c>
    </row>
    <row r="171" spans="1:2" x14ac:dyDescent="0.2">
      <c r="A171" t="e">
        <f ca="1">MATCH(rngPassword,OFFSET(tblUPL[P3DDP6'#2&amp;92$],A170,,ROWS(tblUPL[])),0)+A170</f>
        <v>#N/A</v>
      </c>
      <c r="B171" t="str" cm="1">
        <f t="array" aca="1" ref="B171" ca="1">IF(ISNA(INDEX(tblUPL[Name_BY_Location],UPL_Unique!A171)),"",INDEX(tblUPL[Name_BY_Location],UPL_Unique!A171))</f>
        <v/>
      </c>
    </row>
    <row r="172" spans="1:2" x14ac:dyDescent="0.2">
      <c r="A172" t="e">
        <f ca="1">MATCH(rngPassword,OFFSET(tblUPL[P3DDP6'#2&amp;92$],A171,,ROWS(tblUPL[])),0)+A171</f>
        <v>#N/A</v>
      </c>
      <c r="B172" t="str" cm="1">
        <f t="array" aca="1" ref="B172" ca="1">IF(ISNA(INDEX(tblUPL[Name_BY_Location],UPL_Unique!A172)),"",INDEX(tblUPL[Name_BY_Location],UPL_Unique!A172))</f>
        <v/>
      </c>
    </row>
    <row r="173" spans="1:2" x14ac:dyDescent="0.2">
      <c r="A173" t="e">
        <f ca="1">MATCH(rngPassword,OFFSET(tblUPL[P3DDP6'#2&amp;92$],A172,,ROWS(tblUPL[])),0)+A172</f>
        <v>#N/A</v>
      </c>
      <c r="B173" t="str" cm="1">
        <f t="array" aca="1" ref="B173" ca="1">IF(ISNA(INDEX(tblUPL[Name_BY_Location],UPL_Unique!A173)),"",INDEX(tblUPL[Name_BY_Location],UPL_Unique!A173))</f>
        <v/>
      </c>
    </row>
    <row r="174" spans="1:2" x14ac:dyDescent="0.2">
      <c r="A174" t="e">
        <f ca="1">MATCH(rngPassword,OFFSET(tblUPL[P3DDP6'#2&amp;92$],A173,,ROWS(tblUPL[])),0)+A173</f>
        <v>#N/A</v>
      </c>
      <c r="B174" t="str" cm="1">
        <f t="array" aca="1" ref="B174" ca="1">IF(ISNA(INDEX(tblUPL[Name_BY_Location],UPL_Unique!A174)),"",INDEX(tblUPL[Name_BY_Location],UPL_Unique!A174))</f>
        <v/>
      </c>
    </row>
    <row r="175" spans="1:2" x14ac:dyDescent="0.2">
      <c r="A175" t="e">
        <f ca="1">MATCH(rngPassword,OFFSET(tblUPL[P3DDP6'#2&amp;92$],A174,,ROWS(tblUPL[])),0)+A174</f>
        <v>#N/A</v>
      </c>
      <c r="B175" t="str" cm="1">
        <f t="array" aca="1" ref="B175" ca="1">IF(ISNA(INDEX(tblUPL[Name_BY_Location],UPL_Unique!A175)),"",INDEX(tblUPL[Name_BY_Location],UPL_Unique!A175))</f>
        <v/>
      </c>
    </row>
    <row r="176" spans="1:2" x14ac:dyDescent="0.2">
      <c r="A176" t="e">
        <f ca="1">MATCH(rngPassword,OFFSET(tblUPL[P3DDP6'#2&amp;92$],A175,,ROWS(tblUPL[])),0)+A175</f>
        <v>#N/A</v>
      </c>
      <c r="B176" t="str" cm="1">
        <f t="array" aca="1" ref="B176" ca="1">IF(ISNA(INDEX(tblUPL[Name_BY_Location],UPL_Unique!A176)),"",INDEX(tblUPL[Name_BY_Location],UPL_Unique!A176))</f>
        <v/>
      </c>
    </row>
    <row r="177" spans="1:2" x14ac:dyDescent="0.2">
      <c r="A177" t="e">
        <f ca="1">MATCH(rngPassword,OFFSET(tblUPL[P3DDP6'#2&amp;92$],A176,,ROWS(tblUPL[])),0)+A176</f>
        <v>#N/A</v>
      </c>
      <c r="B177" t="str" cm="1">
        <f t="array" aca="1" ref="B177" ca="1">IF(ISNA(INDEX(tblUPL[Name_BY_Location],UPL_Unique!A177)),"",INDEX(tblUPL[Name_BY_Location],UPL_Unique!A177))</f>
        <v/>
      </c>
    </row>
    <row r="178" spans="1:2" x14ac:dyDescent="0.2">
      <c r="A178" t="e">
        <f ca="1">MATCH(rngPassword,OFFSET(tblUPL[P3DDP6'#2&amp;92$],A177,,ROWS(tblUPL[])),0)+A177</f>
        <v>#N/A</v>
      </c>
      <c r="B178" t="str" cm="1">
        <f t="array" aca="1" ref="B178" ca="1">IF(ISNA(INDEX(tblUPL[Name_BY_Location],UPL_Unique!A178)),"",INDEX(tblUPL[Name_BY_Location],UPL_Unique!A178))</f>
        <v/>
      </c>
    </row>
    <row r="179" spans="1:2" x14ac:dyDescent="0.2">
      <c r="A179" t="e">
        <f ca="1">MATCH(rngPassword,OFFSET(tblUPL[P3DDP6'#2&amp;92$],A178,,ROWS(tblUPL[])),0)+A178</f>
        <v>#N/A</v>
      </c>
      <c r="B179" t="str" cm="1">
        <f t="array" aca="1" ref="B179" ca="1">IF(ISNA(INDEX(tblUPL[Name_BY_Location],UPL_Unique!A179)),"",INDEX(tblUPL[Name_BY_Location],UPL_Unique!A179))</f>
        <v/>
      </c>
    </row>
    <row r="180" spans="1:2" x14ac:dyDescent="0.2">
      <c r="A180" t="e">
        <f ca="1">MATCH(rngPassword,OFFSET(tblUPL[P3DDP6'#2&amp;92$],A179,,ROWS(tblUPL[])),0)+A179</f>
        <v>#N/A</v>
      </c>
      <c r="B180" t="str" cm="1">
        <f t="array" aca="1" ref="B180" ca="1">IF(ISNA(INDEX(tblUPL[Name_BY_Location],UPL_Unique!A180)),"",INDEX(tblUPL[Name_BY_Location],UPL_Unique!A180))</f>
        <v/>
      </c>
    </row>
    <row r="181" spans="1:2" x14ac:dyDescent="0.2">
      <c r="A181" t="e">
        <f ca="1">MATCH(rngPassword,OFFSET(tblUPL[P3DDP6'#2&amp;92$],A180,,ROWS(tblUPL[])),0)+A180</f>
        <v>#N/A</v>
      </c>
      <c r="B181" t="str" cm="1">
        <f t="array" aca="1" ref="B181" ca="1">IF(ISNA(INDEX(tblUPL[Name_BY_Location],UPL_Unique!A181)),"",INDEX(tblUPL[Name_BY_Location],UPL_Unique!A181))</f>
        <v/>
      </c>
    </row>
    <row r="182" spans="1:2" x14ac:dyDescent="0.2">
      <c r="A182" t="e">
        <f ca="1">MATCH(rngPassword,OFFSET(tblUPL[P3DDP6'#2&amp;92$],A181,,ROWS(tblUPL[])),0)+A181</f>
        <v>#N/A</v>
      </c>
      <c r="B182" t="str" cm="1">
        <f t="array" aca="1" ref="B182" ca="1">IF(ISNA(INDEX(tblUPL[Name_BY_Location],UPL_Unique!A182)),"",INDEX(tblUPL[Name_BY_Location],UPL_Unique!A182))</f>
        <v/>
      </c>
    </row>
    <row r="183" spans="1:2" x14ac:dyDescent="0.2">
      <c r="A183" t="e">
        <f ca="1">MATCH(rngPassword,OFFSET(tblUPL[P3DDP6'#2&amp;92$],A182,,ROWS(tblUPL[])),0)+A182</f>
        <v>#N/A</v>
      </c>
      <c r="B183" t="str" cm="1">
        <f t="array" aca="1" ref="B183" ca="1">IF(ISNA(INDEX(tblUPL[Name_BY_Location],UPL_Unique!A183)),"",INDEX(tblUPL[Name_BY_Location],UPL_Unique!A183))</f>
        <v/>
      </c>
    </row>
    <row r="184" spans="1:2" x14ac:dyDescent="0.2">
      <c r="A184" t="e">
        <f ca="1">MATCH(rngPassword,OFFSET(tblUPL[P3DDP6'#2&amp;92$],A183,,ROWS(tblUPL[])),0)+A183</f>
        <v>#N/A</v>
      </c>
      <c r="B184" t="str" cm="1">
        <f t="array" aca="1" ref="B184" ca="1">IF(ISNA(INDEX(tblUPL[Name_BY_Location],UPL_Unique!A184)),"",INDEX(tblUPL[Name_BY_Location],UPL_Unique!A184))</f>
        <v/>
      </c>
    </row>
    <row r="185" spans="1:2" x14ac:dyDescent="0.2">
      <c r="A185" t="e">
        <f ca="1">MATCH(rngPassword,OFFSET(tblUPL[P3DDP6'#2&amp;92$],A184,,ROWS(tblUPL[])),0)+A184</f>
        <v>#N/A</v>
      </c>
      <c r="B185" t="str" cm="1">
        <f t="array" aca="1" ref="B185" ca="1">IF(ISNA(INDEX(tblUPL[Name_BY_Location],UPL_Unique!A185)),"",INDEX(tblUPL[Name_BY_Location],UPL_Unique!A185))</f>
        <v/>
      </c>
    </row>
    <row r="186" spans="1:2" x14ac:dyDescent="0.2">
      <c r="A186" t="e">
        <f ca="1">MATCH(rngPassword,OFFSET(tblUPL[P3DDP6'#2&amp;92$],A185,,ROWS(tblUPL[])),0)+A185</f>
        <v>#N/A</v>
      </c>
      <c r="B186" t="str" cm="1">
        <f t="array" aca="1" ref="B186" ca="1">IF(ISNA(INDEX(tblUPL[Name_BY_Location],UPL_Unique!A186)),"",INDEX(tblUPL[Name_BY_Location],UPL_Unique!A186))</f>
        <v/>
      </c>
    </row>
    <row r="187" spans="1:2" x14ac:dyDescent="0.2">
      <c r="A187" t="e">
        <f ca="1">MATCH(rngPassword,OFFSET(tblUPL[P3DDP6'#2&amp;92$],A186,,ROWS(tblUPL[])),0)+A186</f>
        <v>#N/A</v>
      </c>
      <c r="B187" t="str" cm="1">
        <f t="array" aca="1" ref="B187" ca="1">IF(ISNA(INDEX(tblUPL[Name_BY_Location],UPL_Unique!A187)),"",INDEX(tblUPL[Name_BY_Location],UPL_Unique!A187))</f>
        <v/>
      </c>
    </row>
    <row r="188" spans="1:2" x14ac:dyDescent="0.2">
      <c r="A188" t="e">
        <f ca="1">MATCH(rngPassword,OFFSET(tblUPL[P3DDP6'#2&amp;92$],A187,,ROWS(tblUPL[])),0)+A187</f>
        <v>#N/A</v>
      </c>
      <c r="B188" t="str" cm="1">
        <f t="array" aca="1" ref="B188" ca="1">IF(ISNA(INDEX(tblUPL[Name_BY_Location],UPL_Unique!A188)),"",INDEX(tblUPL[Name_BY_Location],UPL_Unique!A188))</f>
        <v/>
      </c>
    </row>
    <row r="189" spans="1:2" x14ac:dyDescent="0.2">
      <c r="A189" t="e">
        <f ca="1">MATCH(rngPassword,OFFSET(tblUPL[P3DDP6'#2&amp;92$],A188,,ROWS(tblUPL[])),0)+A188</f>
        <v>#N/A</v>
      </c>
      <c r="B189" t="str" cm="1">
        <f t="array" aca="1" ref="B189" ca="1">IF(ISNA(INDEX(tblUPL[Name_BY_Location],UPL_Unique!A189)),"",INDEX(tblUPL[Name_BY_Location],UPL_Unique!A189))</f>
        <v/>
      </c>
    </row>
    <row r="190" spans="1:2" x14ac:dyDescent="0.2">
      <c r="A190" t="e">
        <f ca="1">MATCH(rngPassword,OFFSET(tblUPL[P3DDP6'#2&amp;92$],A189,,ROWS(tblUPL[])),0)+A189</f>
        <v>#N/A</v>
      </c>
      <c r="B190" t="str" cm="1">
        <f t="array" aca="1" ref="B190" ca="1">IF(ISNA(INDEX(tblUPL[Name_BY_Location],UPL_Unique!A190)),"",INDEX(tblUPL[Name_BY_Location],UPL_Unique!A190))</f>
        <v/>
      </c>
    </row>
    <row r="191" spans="1:2" x14ac:dyDescent="0.2">
      <c r="A191" t="e">
        <f ca="1">MATCH(rngPassword,OFFSET(tblUPL[P3DDP6'#2&amp;92$],A190,,ROWS(tblUPL[])),0)+A190</f>
        <v>#N/A</v>
      </c>
      <c r="B191" t="str" cm="1">
        <f t="array" aca="1" ref="B191" ca="1">IF(ISNA(INDEX(tblUPL[Name_BY_Location],UPL_Unique!A191)),"",INDEX(tblUPL[Name_BY_Location],UPL_Unique!A191))</f>
        <v/>
      </c>
    </row>
    <row r="192" spans="1:2" x14ac:dyDescent="0.2">
      <c r="A192" t="e">
        <f ca="1">MATCH(rngPassword,OFFSET(tblUPL[P3DDP6'#2&amp;92$],A191,,ROWS(tblUPL[])),0)+A191</f>
        <v>#N/A</v>
      </c>
      <c r="B192" t="str" cm="1">
        <f t="array" aca="1" ref="B192" ca="1">IF(ISNA(INDEX(tblUPL[Name_BY_Location],UPL_Unique!A192)),"",INDEX(tblUPL[Name_BY_Location],UPL_Unique!A192))</f>
        <v/>
      </c>
    </row>
    <row r="193" spans="1:2" x14ac:dyDescent="0.2">
      <c r="A193" t="e">
        <f ca="1">MATCH(rngPassword,OFFSET(tblUPL[P3DDP6'#2&amp;92$],A192,,ROWS(tblUPL[])),0)+A192</f>
        <v>#N/A</v>
      </c>
      <c r="B193" t="str" cm="1">
        <f t="array" aca="1" ref="B193" ca="1">IF(ISNA(INDEX(tblUPL[Name_BY_Location],UPL_Unique!A193)),"",INDEX(tblUPL[Name_BY_Location],UPL_Unique!A193))</f>
        <v/>
      </c>
    </row>
    <row r="194" spans="1:2" x14ac:dyDescent="0.2">
      <c r="A194" t="e">
        <f ca="1">MATCH(rngPassword,OFFSET(tblUPL[P3DDP6'#2&amp;92$],A193,,ROWS(tblUPL[])),0)+A193</f>
        <v>#N/A</v>
      </c>
      <c r="B194" t="str" cm="1">
        <f t="array" aca="1" ref="B194" ca="1">IF(ISNA(INDEX(tblUPL[Name_BY_Location],UPL_Unique!A194)),"",INDEX(tblUPL[Name_BY_Location],UPL_Unique!A194))</f>
        <v/>
      </c>
    </row>
    <row r="195" spans="1:2" x14ac:dyDescent="0.2">
      <c r="A195" t="e">
        <f ca="1">MATCH(rngPassword,OFFSET(tblUPL[P3DDP6'#2&amp;92$],A194,,ROWS(tblUPL[])),0)+A194</f>
        <v>#N/A</v>
      </c>
      <c r="B195" t="str" cm="1">
        <f t="array" aca="1" ref="B195" ca="1">IF(ISNA(INDEX(tblUPL[Name_BY_Location],UPL_Unique!A195)),"",INDEX(tblUPL[Name_BY_Location],UPL_Unique!A195))</f>
        <v/>
      </c>
    </row>
    <row r="196" spans="1:2" x14ac:dyDescent="0.2">
      <c r="A196" t="e">
        <f ca="1">MATCH(rngPassword,OFFSET(tblUPL[P3DDP6'#2&amp;92$],A195,,ROWS(tblUPL[])),0)+A195</f>
        <v>#N/A</v>
      </c>
      <c r="B196" t="str" cm="1">
        <f t="array" aca="1" ref="B196" ca="1">IF(ISNA(INDEX(tblUPL[Name_BY_Location],UPL_Unique!A196)),"",INDEX(tblUPL[Name_BY_Location],UPL_Unique!A196))</f>
        <v/>
      </c>
    </row>
    <row r="197" spans="1:2" x14ac:dyDescent="0.2">
      <c r="A197" t="e">
        <f ca="1">MATCH(rngPassword,OFFSET(tblUPL[P3DDP6'#2&amp;92$],A196,,ROWS(tblUPL[])),0)+A196</f>
        <v>#N/A</v>
      </c>
      <c r="B197" t="str" cm="1">
        <f t="array" aca="1" ref="B197" ca="1">IF(ISNA(INDEX(tblUPL[Name_BY_Location],UPL_Unique!A197)),"",INDEX(tblUPL[Name_BY_Location],UPL_Unique!A197))</f>
        <v/>
      </c>
    </row>
    <row r="198" spans="1:2" x14ac:dyDescent="0.2">
      <c r="A198" t="e">
        <f ca="1">MATCH(rngPassword,OFFSET(tblUPL[P3DDP6'#2&amp;92$],A197,,ROWS(tblUPL[])),0)+A197</f>
        <v>#N/A</v>
      </c>
      <c r="B198" t="str" cm="1">
        <f t="array" aca="1" ref="B198" ca="1">IF(ISNA(INDEX(tblUPL[Name_BY_Location],UPL_Unique!A198)),"",INDEX(tblUPL[Name_BY_Location],UPL_Unique!A198))</f>
        <v/>
      </c>
    </row>
    <row r="199" spans="1:2" x14ac:dyDescent="0.2">
      <c r="A199" t="e">
        <f ca="1">MATCH(rngPassword,OFFSET(tblUPL[P3DDP6'#2&amp;92$],A198,,ROWS(tblUPL[])),0)+A198</f>
        <v>#N/A</v>
      </c>
      <c r="B199" t="str" cm="1">
        <f t="array" aca="1" ref="B199" ca="1">IF(ISNA(INDEX(tblUPL[Name_BY_Location],UPL_Unique!A199)),"",INDEX(tblUPL[Name_BY_Location],UPL_Unique!A199))</f>
        <v/>
      </c>
    </row>
    <row r="200" spans="1:2" x14ac:dyDescent="0.2">
      <c r="A200" t="e">
        <f ca="1">MATCH(rngPassword,OFFSET(tblUPL[P3DDP6'#2&amp;92$],A199,,ROWS(tblUPL[])),0)+A199</f>
        <v>#N/A</v>
      </c>
      <c r="B200" t="str" cm="1">
        <f t="array" aca="1" ref="B200" ca="1">IF(ISNA(INDEX(tblUPL[Name_BY_Location],UPL_Unique!A200)),"",INDEX(tblUPL[Name_BY_Location],UPL_Unique!A200))</f>
        <v/>
      </c>
    </row>
    <row r="201" spans="1:2" x14ac:dyDescent="0.2">
      <c r="A201" t="e">
        <f ca="1">MATCH(rngPassword,OFFSET(tblUPL[P3DDP6'#2&amp;92$],A200,,ROWS(tblUPL[])),0)+A200</f>
        <v>#N/A</v>
      </c>
      <c r="B201" t="str" cm="1">
        <f t="array" aca="1" ref="B201" ca="1">IF(ISNA(INDEX(tblUPL[Name_BY_Location],UPL_Unique!A201)),"",INDEX(tblUPL[Name_BY_Location],UPL_Unique!A201))</f>
        <v/>
      </c>
    </row>
    <row r="202" spans="1:2" x14ac:dyDescent="0.2">
      <c r="A202" t="e">
        <f ca="1">MATCH(rngPassword,OFFSET(tblUPL[P3DDP6'#2&amp;92$],A201,,ROWS(tblUPL[])),0)+A201</f>
        <v>#N/A</v>
      </c>
      <c r="B202" t="str" cm="1">
        <f t="array" aca="1" ref="B202" ca="1">IF(ISNA(INDEX(tblUPL[Name_BY_Location],UPL_Unique!A202)),"",INDEX(tblUPL[Name_BY_Location],UPL_Unique!A202))</f>
        <v/>
      </c>
    </row>
    <row r="203" spans="1:2" x14ac:dyDescent="0.2">
      <c r="A203" t="e">
        <f ca="1">MATCH(rngPassword,OFFSET(tblUPL[P3DDP6'#2&amp;92$],A202,,ROWS(tblUPL[])),0)+A202</f>
        <v>#N/A</v>
      </c>
      <c r="B203" t="str" cm="1">
        <f t="array" aca="1" ref="B203" ca="1">IF(ISNA(INDEX(tblUPL[Name_BY_Location],UPL_Unique!A203)),"",INDEX(tblUPL[Name_BY_Location],UPL_Unique!A203))</f>
        <v/>
      </c>
    </row>
    <row r="204" spans="1:2" x14ac:dyDescent="0.2">
      <c r="A204" t="e">
        <f ca="1">MATCH(rngPassword,OFFSET(tblUPL[P3DDP6'#2&amp;92$],A203,,ROWS(tblUPL[])),0)+A203</f>
        <v>#N/A</v>
      </c>
      <c r="B204" t="str" cm="1">
        <f t="array" aca="1" ref="B204" ca="1">IF(ISNA(INDEX(tblUPL[Name_BY_Location],UPL_Unique!A204)),"",INDEX(tblUPL[Name_BY_Location],UPL_Unique!A204))</f>
        <v/>
      </c>
    </row>
    <row r="205" spans="1:2" x14ac:dyDescent="0.2">
      <c r="A205" t="e">
        <f ca="1">MATCH(rngPassword,OFFSET(tblUPL[P3DDP6'#2&amp;92$],A204,,ROWS(tblUPL[])),0)+A204</f>
        <v>#N/A</v>
      </c>
      <c r="B205" t="str" cm="1">
        <f t="array" aca="1" ref="B205" ca="1">IF(ISNA(INDEX(tblUPL[Name_BY_Location],UPL_Unique!A205)),"",INDEX(tblUPL[Name_BY_Location],UPL_Unique!A205))</f>
        <v/>
      </c>
    </row>
    <row r="206" spans="1:2" x14ac:dyDescent="0.2">
      <c r="A206" t="e">
        <f ca="1">MATCH(rngPassword,OFFSET(tblUPL[P3DDP6'#2&amp;92$],A205,,ROWS(tblUPL[])),0)+A205</f>
        <v>#N/A</v>
      </c>
      <c r="B206" t="str" cm="1">
        <f t="array" aca="1" ref="B206" ca="1">IF(ISNA(INDEX(tblUPL[Name_BY_Location],UPL_Unique!A206)),"",INDEX(tblUPL[Name_BY_Location],UPL_Unique!A206))</f>
        <v/>
      </c>
    </row>
    <row r="207" spans="1:2" x14ac:dyDescent="0.2">
      <c r="A207" t="e">
        <f ca="1">MATCH(rngPassword,OFFSET(tblUPL[P3DDP6'#2&amp;92$],A206,,ROWS(tblUPL[])),0)+A206</f>
        <v>#N/A</v>
      </c>
      <c r="B207" t="str" cm="1">
        <f t="array" aca="1" ref="B207" ca="1">IF(ISNA(INDEX(tblUPL[Name_BY_Location],UPL_Unique!A207)),"",INDEX(tblUPL[Name_BY_Location],UPL_Unique!A207))</f>
        <v/>
      </c>
    </row>
    <row r="208" spans="1:2" x14ac:dyDescent="0.2">
      <c r="A208" t="e">
        <f ca="1">MATCH(rngPassword,OFFSET(tblUPL[P3DDP6'#2&amp;92$],A207,,ROWS(tblUPL[])),0)+A207</f>
        <v>#N/A</v>
      </c>
      <c r="B208" t="str" cm="1">
        <f t="array" aca="1" ref="B208" ca="1">IF(ISNA(INDEX(tblUPL[Name_BY_Location],UPL_Unique!A208)),"",INDEX(tblUPL[Name_BY_Location],UPL_Unique!A208))</f>
        <v/>
      </c>
    </row>
    <row r="209" spans="1:2" x14ac:dyDescent="0.2">
      <c r="A209" t="e">
        <f ca="1">MATCH(rngPassword,OFFSET(tblUPL[P3DDP6'#2&amp;92$],A208,,ROWS(tblUPL[])),0)+A208</f>
        <v>#N/A</v>
      </c>
      <c r="B209" t="str" cm="1">
        <f t="array" aca="1" ref="B209" ca="1">IF(ISNA(INDEX(tblUPL[Name_BY_Location],UPL_Unique!A209)),"",INDEX(tblUPL[Name_BY_Location],UPL_Unique!A209))</f>
        <v/>
      </c>
    </row>
    <row r="210" spans="1:2" x14ac:dyDescent="0.2">
      <c r="A210" t="e">
        <f ca="1">MATCH(rngPassword,OFFSET(tblUPL[P3DDP6'#2&amp;92$],A209,,ROWS(tblUPL[])),0)+A209</f>
        <v>#N/A</v>
      </c>
      <c r="B210" t="str" cm="1">
        <f t="array" aca="1" ref="B210" ca="1">IF(ISNA(INDEX(tblUPL[Name_BY_Location],UPL_Unique!A210)),"",INDEX(tblUPL[Name_BY_Location],UPL_Unique!A210))</f>
        <v/>
      </c>
    </row>
    <row r="211" spans="1:2" x14ac:dyDescent="0.2">
      <c r="A211" t="e">
        <f ca="1">MATCH(rngPassword,OFFSET(tblUPL[P3DDP6'#2&amp;92$],A210,,ROWS(tblUPL[])),0)+A210</f>
        <v>#N/A</v>
      </c>
      <c r="B211" t="str" cm="1">
        <f t="array" aca="1" ref="B211" ca="1">IF(ISNA(INDEX(tblUPL[Name_BY_Location],UPL_Unique!A211)),"",INDEX(tblUPL[Name_BY_Location],UPL_Unique!A211))</f>
        <v/>
      </c>
    </row>
    <row r="212" spans="1:2" x14ac:dyDescent="0.2">
      <c r="A212" t="e">
        <f ca="1">MATCH(rngPassword,OFFSET(tblUPL[P3DDP6'#2&amp;92$],A211,,ROWS(tblUPL[])),0)+A211</f>
        <v>#N/A</v>
      </c>
      <c r="B212" t="str" cm="1">
        <f t="array" aca="1" ref="B212" ca="1">IF(ISNA(INDEX(tblUPL[Name_BY_Location],UPL_Unique!A212)),"",INDEX(tblUPL[Name_BY_Location],UPL_Unique!A212))</f>
        <v/>
      </c>
    </row>
    <row r="213" spans="1:2" x14ac:dyDescent="0.2">
      <c r="A213" t="e">
        <f ca="1">MATCH(rngPassword,OFFSET(tblUPL[P3DDP6'#2&amp;92$],A212,,ROWS(tblUPL[])),0)+A212</f>
        <v>#N/A</v>
      </c>
      <c r="B213" t="str" cm="1">
        <f t="array" aca="1" ref="B213" ca="1">IF(ISNA(INDEX(tblUPL[Name_BY_Location],UPL_Unique!A213)),"",INDEX(tblUPL[Name_BY_Location],UPL_Unique!A213))</f>
        <v/>
      </c>
    </row>
    <row r="214" spans="1:2" x14ac:dyDescent="0.2">
      <c r="A214" t="e">
        <f ca="1">MATCH(rngPassword,OFFSET(tblUPL[P3DDP6'#2&amp;92$],A213,,ROWS(tblUPL[])),0)+A213</f>
        <v>#N/A</v>
      </c>
      <c r="B214" t="str" cm="1">
        <f t="array" aca="1" ref="B214" ca="1">IF(ISNA(INDEX(tblUPL[Name_BY_Location],UPL_Unique!A214)),"",INDEX(tblUPL[Name_BY_Location],UPL_Unique!A214))</f>
        <v/>
      </c>
    </row>
    <row r="215" spans="1:2" x14ac:dyDescent="0.2">
      <c r="A215" t="e">
        <f ca="1">MATCH(rngPassword,OFFSET(tblUPL[P3DDP6'#2&amp;92$],A214,,ROWS(tblUPL[])),0)+A214</f>
        <v>#N/A</v>
      </c>
      <c r="B215" t="str" cm="1">
        <f t="array" aca="1" ref="B215" ca="1">IF(ISNA(INDEX(tblUPL[Name_BY_Location],UPL_Unique!A215)),"",INDEX(tblUPL[Name_BY_Location],UPL_Unique!A215))</f>
        <v/>
      </c>
    </row>
    <row r="216" spans="1:2" x14ac:dyDescent="0.2">
      <c r="A216" t="e">
        <f ca="1">MATCH(rngPassword,OFFSET(tblUPL[P3DDP6'#2&amp;92$],A215,,ROWS(tblUPL[])),0)+A215</f>
        <v>#N/A</v>
      </c>
      <c r="B216" t="str" cm="1">
        <f t="array" aca="1" ref="B216" ca="1">IF(ISNA(INDEX(tblUPL[Name_BY_Location],UPL_Unique!A216)),"",INDEX(tblUPL[Name_BY_Location],UPL_Unique!A216))</f>
        <v/>
      </c>
    </row>
    <row r="217" spans="1:2" x14ac:dyDescent="0.2">
      <c r="A217" t="e">
        <f ca="1">MATCH(rngPassword,OFFSET(tblUPL[P3DDP6'#2&amp;92$],A216,,ROWS(tblUPL[])),0)+A216</f>
        <v>#N/A</v>
      </c>
      <c r="B217" t="str" cm="1">
        <f t="array" aca="1" ref="B217" ca="1">IF(ISNA(INDEX(tblUPL[Name_BY_Location],UPL_Unique!A217)),"",INDEX(tblUPL[Name_BY_Location],UPL_Unique!A217))</f>
        <v/>
      </c>
    </row>
    <row r="218" spans="1:2" x14ac:dyDescent="0.2">
      <c r="A218" t="e">
        <f ca="1">MATCH(rngPassword,OFFSET(tblUPL[P3DDP6'#2&amp;92$],A217,,ROWS(tblUPL[])),0)+A217</f>
        <v>#N/A</v>
      </c>
      <c r="B218" t="str" cm="1">
        <f t="array" aca="1" ref="B218" ca="1">IF(ISNA(INDEX(tblUPL[Name_BY_Location],UPL_Unique!A218)),"",INDEX(tblUPL[Name_BY_Location],UPL_Unique!A218))</f>
        <v/>
      </c>
    </row>
    <row r="219" spans="1:2" x14ac:dyDescent="0.2">
      <c r="A219" t="e">
        <f ca="1">MATCH(rngPassword,OFFSET(tblUPL[P3DDP6'#2&amp;92$],A218,,ROWS(tblUPL[])),0)+A218</f>
        <v>#N/A</v>
      </c>
      <c r="B219" t="str" cm="1">
        <f t="array" aca="1" ref="B219" ca="1">IF(ISNA(INDEX(tblUPL[Name_BY_Location],UPL_Unique!A219)),"",INDEX(tblUPL[Name_BY_Location],UPL_Unique!A219))</f>
        <v/>
      </c>
    </row>
    <row r="220" spans="1:2" x14ac:dyDescent="0.2">
      <c r="A220" t="e">
        <f ca="1">MATCH(rngPassword,OFFSET(tblUPL[P3DDP6'#2&amp;92$],A219,,ROWS(tblUPL[])),0)+A219</f>
        <v>#N/A</v>
      </c>
      <c r="B220" t="str" cm="1">
        <f t="array" aca="1" ref="B220" ca="1">IF(ISNA(INDEX(tblUPL[Name_BY_Location],UPL_Unique!A220)),"",INDEX(tblUPL[Name_BY_Location],UPL_Unique!A220))</f>
        <v/>
      </c>
    </row>
    <row r="221" spans="1:2" x14ac:dyDescent="0.2">
      <c r="A221" t="e">
        <f ca="1">MATCH(rngPassword,OFFSET(tblUPL[P3DDP6'#2&amp;92$],A220,,ROWS(tblUPL[])),0)+A220</f>
        <v>#N/A</v>
      </c>
      <c r="B221" t="str" cm="1">
        <f t="array" aca="1" ref="B221" ca="1">IF(ISNA(INDEX(tblUPL[Name_BY_Location],UPL_Unique!A221)),"",INDEX(tblUPL[Name_BY_Location],UPL_Unique!A221))</f>
        <v/>
      </c>
    </row>
    <row r="222" spans="1:2" x14ac:dyDescent="0.2">
      <c r="A222" t="e">
        <f ca="1">MATCH(rngPassword,OFFSET(tblUPL[P3DDP6'#2&amp;92$],A221,,ROWS(tblUPL[])),0)+A221</f>
        <v>#N/A</v>
      </c>
      <c r="B222" t="str" cm="1">
        <f t="array" aca="1" ref="B222" ca="1">IF(ISNA(INDEX(tblUPL[Name_BY_Location],UPL_Unique!A222)),"",INDEX(tblUPL[Name_BY_Location],UPL_Unique!A222))</f>
        <v/>
      </c>
    </row>
    <row r="223" spans="1:2" x14ac:dyDescent="0.2">
      <c r="A223" t="e">
        <f ca="1">MATCH(rngPassword,OFFSET(tblUPL[P3DDP6'#2&amp;92$],A222,,ROWS(tblUPL[])),0)+A222</f>
        <v>#N/A</v>
      </c>
      <c r="B223" t="str" cm="1">
        <f t="array" aca="1" ref="B223" ca="1">IF(ISNA(INDEX(tblUPL[Name_BY_Location],UPL_Unique!A223)),"",INDEX(tblUPL[Name_BY_Location],UPL_Unique!A223))</f>
        <v/>
      </c>
    </row>
    <row r="224" spans="1:2" x14ac:dyDescent="0.2">
      <c r="A224" t="e">
        <f ca="1">MATCH(rngPassword,OFFSET(tblUPL[P3DDP6'#2&amp;92$],A223,,ROWS(tblUPL[])),0)+A223</f>
        <v>#N/A</v>
      </c>
      <c r="B224" t="str" cm="1">
        <f t="array" aca="1" ref="B224" ca="1">IF(ISNA(INDEX(tblUPL[Name_BY_Location],UPL_Unique!A224)),"",INDEX(tblUPL[Name_BY_Location],UPL_Unique!A224))</f>
        <v/>
      </c>
    </row>
    <row r="225" spans="1:2" x14ac:dyDescent="0.2">
      <c r="A225" t="e">
        <f ca="1">MATCH(rngPassword,OFFSET(tblUPL[P3DDP6'#2&amp;92$],A224,,ROWS(tblUPL[])),0)+A224</f>
        <v>#N/A</v>
      </c>
      <c r="B225" t="str" cm="1">
        <f t="array" aca="1" ref="B225" ca="1">IF(ISNA(INDEX(tblUPL[Name_BY_Location],UPL_Unique!A225)),"",INDEX(tblUPL[Name_BY_Location],UPL_Unique!A225))</f>
        <v/>
      </c>
    </row>
    <row r="226" spans="1:2" x14ac:dyDescent="0.2">
      <c r="A226" t="e">
        <f ca="1">MATCH(rngPassword,OFFSET(tblUPL[P3DDP6'#2&amp;92$],A225,,ROWS(tblUPL[])),0)+A225</f>
        <v>#N/A</v>
      </c>
      <c r="B226" t="str" cm="1">
        <f t="array" aca="1" ref="B226" ca="1">IF(ISNA(INDEX(tblUPL[Name_BY_Location],UPL_Unique!A226)),"",INDEX(tblUPL[Name_BY_Location],UPL_Unique!A226))</f>
        <v/>
      </c>
    </row>
    <row r="227" spans="1:2" x14ac:dyDescent="0.2">
      <c r="A227" t="e">
        <f ca="1">MATCH(rngPassword,OFFSET(tblUPL[P3DDP6'#2&amp;92$],A226,,ROWS(tblUPL[])),0)+A226</f>
        <v>#N/A</v>
      </c>
      <c r="B227" t="str" cm="1">
        <f t="array" aca="1" ref="B227" ca="1">IF(ISNA(INDEX(tblUPL[Name_BY_Location],UPL_Unique!A227)),"",INDEX(tblUPL[Name_BY_Location],UPL_Unique!A227))</f>
        <v/>
      </c>
    </row>
    <row r="228" spans="1:2" x14ac:dyDescent="0.2">
      <c r="A228" t="e">
        <f ca="1">MATCH(rngPassword,OFFSET(tblUPL[P3DDP6'#2&amp;92$],A227,,ROWS(tblUPL[])),0)+A227</f>
        <v>#N/A</v>
      </c>
      <c r="B228" t="str" cm="1">
        <f t="array" aca="1" ref="B228" ca="1">IF(ISNA(INDEX(tblUPL[Name_BY_Location],UPL_Unique!A228)),"",INDEX(tblUPL[Name_BY_Location],UPL_Unique!A228))</f>
        <v/>
      </c>
    </row>
    <row r="229" spans="1:2" x14ac:dyDescent="0.2">
      <c r="A229" t="e">
        <f ca="1">MATCH(rngPassword,OFFSET(tblUPL[P3DDP6'#2&amp;92$],A228,,ROWS(tblUPL[])),0)+A228</f>
        <v>#N/A</v>
      </c>
      <c r="B229" t="str" cm="1">
        <f t="array" aca="1" ref="B229" ca="1">IF(ISNA(INDEX(tblUPL[Name_BY_Location],UPL_Unique!A229)),"",INDEX(tblUPL[Name_BY_Location],UPL_Unique!A229))</f>
        <v/>
      </c>
    </row>
    <row r="230" spans="1:2" x14ac:dyDescent="0.2">
      <c r="A230" t="e">
        <f ca="1">MATCH(rngPassword,OFFSET(tblUPL[P3DDP6'#2&amp;92$],A229,,ROWS(tblUPL[])),0)+A229</f>
        <v>#N/A</v>
      </c>
      <c r="B230" t="str" cm="1">
        <f t="array" aca="1" ref="B230" ca="1">IF(ISNA(INDEX(tblUPL[Name_BY_Location],UPL_Unique!A230)),"",INDEX(tblUPL[Name_BY_Location],UPL_Unique!A230))</f>
        <v/>
      </c>
    </row>
    <row r="231" spans="1:2" x14ac:dyDescent="0.2">
      <c r="A231" t="e">
        <f ca="1">MATCH(rngPassword,OFFSET(tblUPL[P3DDP6'#2&amp;92$],A230,,ROWS(tblUPL[])),0)+A230</f>
        <v>#N/A</v>
      </c>
      <c r="B231" t="str" cm="1">
        <f t="array" aca="1" ref="B231" ca="1">IF(ISNA(INDEX(tblUPL[Name_BY_Location],UPL_Unique!A231)),"",INDEX(tblUPL[Name_BY_Location],UPL_Unique!A231))</f>
        <v/>
      </c>
    </row>
    <row r="232" spans="1:2" x14ac:dyDescent="0.2">
      <c r="A232" t="e">
        <f ca="1">MATCH(rngPassword,OFFSET(tblUPL[P3DDP6'#2&amp;92$],A231,,ROWS(tblUPL[])),0)+A231</f>
        <v>#N/A</v>
      </c>
      <c r="B232" t="str" cm="1">
        <f t="array" aca="1" ref="B232" ca="1">IF(ISNA(INDEX(tblUPL[Name_BY_Location],UPL_Unique!A232)),"",INDEX(tblUPL[Name_BY_Location],UPL_Unique!A232))</f>
        <v/>
      </c>
    </row>
    <row r="233" spans="1:2" x14ac:dyDescent="0.2">
      <c r="A233" t="e">
        <f ca="1">MATCH(rngPassword,OFFSET(tblUPL[P3DDP6'#2&amp;92$],A232,,ROWS(tblUPL[])),0)+A232</f>
        <v>#N/A</v>
      </c>
      <c r="B233" t="str" cm="1">
        <f t="array" aca="1" ref="B233" ca="1">IF(ISNA(INDEX(tblUPL[Name_BY_Location],UPL_Unique!A233)),"",INDEX(tblUPL[Name_BY_Location],UPL_Unique!A233))</f>
        <v/>
      </c>
    </row>
    <row r="234" spans="1:2" x14ac:dyDescent="0.2">
      <c r="A234" t="e">
        <f ca="1">MATCH(rngPassword,OFFSET(tblUPL[P3DDP6'#2&amp;92$],A233,,ROWS(tblUPL[])),0)+A233</f>
        <v>#N/A</v>
      </c>
      <c r="B234" t="str" cm="1">
        <f t="array" aca="1" ref="B234" ca="1">IF(ISNA(INDEX(tblUPL[Name_BY_Location],UPL_Unique!A234)),"",INDEX(tblUPL[Name_BY_Location],UPL_Unique!A234))</f>
        <v/>
      </c>
    </row>
    <row r="235" spans="1:2" x14ac:dyDescent="0.2">
      <c r="A235" t="e">
        <f ca="1">MATCH(rngPassword,OFFSET(tblUPL[P3DDP6'#2&amp;92$],A234,,ROWS(tblUPL[])),0)+A234</f>
        <v>#N/A</v>
      </c>
      <c r="B235" t="str" cm="1">
        <f t="array" aca="1" ref="B235" ca="1">IF(ISNA(INDEX(tblUPL[Name_BY_Location],UPL_Unique!A235)),"",INDEX(tblUPL[Name_BY_Location],UPL_Unique!A235))</f>
        <v/>
      </c>
    </row>
    <row r="236" spans="1:2" x14ac:dyDescent="0.2">
      <c r="A236" t="e">
        <f ca="1">MATCH(rngPassword,OFFSET(tblUPL[P3DDP6'#2&amp;92$],A235,,ROWS(tblUPL[])),0)+A235</f>
        <v>#N/A</v>
      </c>
      <c r="B236" t="str" cm="1">
        <f t="array" aca="1" ref="B236" ca="1">IF(ISNA(INDEX(tblUPL[Name_BY_Location],UPL_Unique!A236)),"",INDEX(tblUPL[Name_BY_Location],UPL_Unique!A236))</f>
        <v/>
      </c>
    </row>
    <row r="237" spans="1:2" x14ac:dyDescent="0.2">
      <c r="A237" t="e">
        <f ca="1">MATCH(rngPassword,OFFSET(tblUPL[P3DDP6'#2&amp;92$],A236,,ROWS(tblUPL[])),0)+A236</f>
        <v>#N/A</v>
      </c>
      <c r="B237" t="str" cm="1">
        <f t="array" aca="1" ref="B237" ca="1">IF(ISNA(INDEX(tblUPL[Name_BY_Location],UPL_Unique!A237)),"",INDEX(tblUPL[Name_BY_Location],UPL_Unique!A237))</f>
        <v/>
      </c>
    </row>
    <row r="238" spans="1:2" x14ac:dyDescent="0.2">
      <c r="A238" t="e">
        <f ca="1">MATCH(rngPassword,OFFSET(tblUPL[P3DDP6'#2&amp;92$],A237,,ROWS(tblUPL[])),0)+A237</f>
        <v>#N/A</v>
      </c>
      <c r="B238" t="str" cm="1">
        <f t="array" aca="1" ref="B238" ca="1">IF(ISNA(INDEX(tblUPL[Name_BY_Location],UPL_Unique!A238)),"",INDEX(tblUPL[Name_BY_Location],UPL_Unique!A238))</f>
        <v/>
      </c>
    </row>
    <row r="239" spans="1:2" x14ac:dyDescent="0.2">
      <c r="A239" t="e">
        <f ca="1">MATCH(rngPassword,OFFSET(tblUPL[P3DDP6'#2&amp;92$],A238,,ROWS(tblUPL[])),0)+A238</f>
        <v>#N/A</v>
      </c>
      <c r="B239" t="str" cm="1">
        <f t="array" aca="1" ref="B239" ca="1">IF(ISNA(INDEX(tblUPL[Name_BY_Location],UPL_Unique!A239)),"",INDEX(tblUPL[Name_BY_Location],UPL_Unique!A239))</f>
        <v/>
      </c>
    </row>
    <row r="240" spans="1:2" x14ac:dyDescent="0.2">
      <c r="A240" t="e">
        <f ca="1">MATCH(rngPassword,OFFSET(tblUPL[P3DDP6'#2&amp;92$],A239,,ROWS(tblUPL[])),0)+A239</f>
        <v>#N/A</v>
      </c>
      <c r="B240" t="str" cm="1">
        <f t="array" aca="1" ref="B240" ca="1">IF(ISNA(INDEX(tblUPL[Name_BY_Location],UPL_Unique!A240)),"",INDEX(tblUPL[Name_BY_Location],UPL_Unique!A240))</f>
        <v/>
      </c>
    </row>
    <row r="241" spans="1:2" x14ac:dyDescent="0.2">
      <c r="A241" t="e">
        <f ca="1">MATCH(rngPassword,OFFSET(tblUPL[P3DDP6'#2&amp;92$],A240,,ROWS(tblUPL[])),0)+A240</f>
        <v>#N/A</v>
      </c>
      <c r="B241" t="str" cm="1">
        <f t="array" aca="1" ref="B241" ca="1">IF(ISNA(INDEX(tblUPL[Name_BY_Location],UPL_Unique!A241)),"",INDEX(tblUPL[Name_BY_Location],UPL_Unique!A241))</f>
        <v/>
      </c>
    </row>
    <row r="242" spans="1:2" x14ac:dyDescent="0.2">
      <c r="A242" t="e">
        <f ca="1">MATCH(rngPassword,OFFSET(tblUPL[P3DDP6'#2&amp;92$],A241,,ROWS(tblUPL[])),0)+A241</f>
        <v>#N/A</v>
      </c>
      <c r="B242" t="str" cm="1">
        <f t="array" aca="1" ref="B242" ca="1">IF(ISNA(INDEX(tblUPL[Name_BY_Location],UPL_Unique!A242)),"",INDEX(tblUPL[Name_BY_Location],UPL_Unique!A242))</f>
        <v/>
      </c>
    </row>
    <row r="243" spans="1:2" x14ac:dyDescent="0.2">
      <c r="A243" t="e">
        <f ca="1">MATCH(rngPassword,OFFSET(tblUPL[P3DDP6'#2&amp;92$],A242,,ROWS(tblUPL[])),0)+A242</f>
        <v>#N/A</v>
      </c>
      <c r="B243" t="str" cm="1">
        <f t="array" aca="1" ref="B243" ca="1">IF(ISNA(INDEX(tblUPL[Name_BY_Location],UPL_Unique!A243)),"",INDEX(tblUPL[Name_BY_Location],UPL_Unique!A243))</f>
        <v/>
      </c>
    </row>
    <row r="244" spans="1:2" x14ac:dyDescent="0.2">
      <c r="A244" t="e">
        <f ca="1">MATCH(rngPassword,OFFSET(tblUPL[P3DDP6'#2&amp;92$],A243,,ROWS(tblUPL[])),0)+A243</f>
        <v>#N/A</v>
      </c>
      <c r="B244" t="str" cm="1">
        <f t="array" aca="1" ref="B244" ca="1">IF(ISNA(INDEX(tblUPL[Name_BY_Location],UPL_Unique!A244)),"",INDEX(tblUPL[Name_BY_Location],UPL_Unique!A244))</f>
        <v/>
      </c>
    </row>
    <row r="245" spans="1:2" x14ac:dyDescent="0.2">
      <c r="A245" t="e">
        <f ca="1">MATCH(rngPassword,OFFSET(tblUPL[P3DDP6'#2&amp;92$],A244,,ROWS(tblUPL[])),0)+A244</f>
        <v>#N/A</v>
      </c>
      <c r="B245" t="str" cm="1">
        <f t="array" aca="1" ref="B245" ca="1">IF(ISNA(INDEX(tblUPL[Name_BY_Location],UPL_Unique!A245)),"",INDEX(tblUPL[Name_BY_Location],UPL_Unique!A245))</f>
        <v/>
      </c>
    </row>
    <row r="246" spans="1:2" x14ac:dyDescent="0.2">
      <c r="A246" t="e">
        <f ca="1">MATCH(rngPassword,OFFSET(tblUPL[P3DDP6'#2&amp;92$],A245,,ROWS(tblUPL[])),0)+A245</f>
        <v>#N/A</v>
      </c>
      <c r="B246" t="str" cm="1">
        <f t="array" aca="1" ref="B246" ca="1">IF(ISNA(INDEX(tblUPL[Name_BY_Location],UPL_Unique!A246)),"",INDEX(tblUPL[Name_BY_Location],UPL_Unique!A246))</f>
        <v/>
      </c>
    </row>
    <row r="247" spans="1:2" x14ac:dyDescent="0.2">
      <c r="A247" t="e">
        <f ca="1">MATCH(rngPassword,OFFSET(tblUPL[P3DDP6'#2&amp;92$],A246,,ROWS(tblUPL[])),0)+A246</f>
        <v>#N/A</v>
      </c>
      <c r="B247" t="str" cm="1">
        <f t="array" aca="1" ref="B247" ca="1">IF(ISNA(INDEX(tblUPL[Name_BY_Location],UPL_Unique!A247)),"",INDEX(tblUPL[Name_BY_Location],UPL_Unique!A247))</f>
        <v/>
      </c>
    </row>
    <row r="248" spans="1:2" x14ac:dyDescent="0.2">
      <c r="A248" t="e">
        <f ca="1">MATCH(rngPassword,OFFSET(tblUPL[P3DDP6'#2&amp;92$],A247,,ROWS(tblUPL[])),0)+A247</f>
        <v>#N/A</v>
      </c>
      <c r="B248" t="str" cm="1">
        <f t="array" aca="1" ref="B248" ca="1">IF(ISNA(INDEX(tblUPL[Name_BY_Location],UPL_Unique!A248)),"",INDEX(tblUPL[Name_BY_Location],UPL_Unique!A248))</f>
        <v/>
      </c>
    </row>
    <row r="249" spans="1:2" x14ac:dyDescent="0.2">
      <c r="A249" t="e">
        <f ca="1">MATCH(rngPassword,OFFSET(tblUPL[P3DDP6'#2&amp;92$],A248,,ROWS(tblUPL[])),0)+A248</f>
        <v>#N/A</v>
      </c>
      <c r="B249" t="str" cm="1">
        <f t="array" aca="1" ref="B249" ca="1">IF(ISNA(INDEX(tblUPL[Name_BY_Location],UPL_Unique!A249)),"",INDEX(tblUPL[Name_BY_Location],UPL_Unique!A249))</f>
        <v/>
      </c>
    </row>
    <row r="250" spans="1:2" x14ac:dyDescent="0.2">
      <c r="A250" t="e">
        <f ca="1">MATCH(rngPassword,OFFSET(tblUPL[P3DDP6'#2&amp;92$],A249,,ROWS(tblUPL[])),0)+A249</f>
        <v>#N/A</v>
      </c>
      <c r="B250" t="str" cm="1">
        <f t="array" aca="1" ref="B250" ca="1">IF(ISNA(INDEX(tblUPL[Name_BY_Location],UPL_Unique!A250)),"",INDEX(tblUPL[Name_BY_Location],UPL_Unique!A250))</f>
        <v/>
      </c>
    </row>
    <row r="251" spans="1:2" x14ac:dyDescent="0.2">
      <c r="A251" t="e">
        <f ca="1">MATCH(rngPassword,OFFSET(tblUPL[P3DDP6'#2&amp;92$],A250,,ROWS(tblUPL[])),0)+A250</f>
        <v>#N/A</v>
      </c>
      <c r="B251" t="str" cm="1">
        <f t="array" aca="1" ref="B251" ca="1">IF(ISNA(INDEX(tblUPL[Name_BY_Location],UPL_Unique!A251)),"",INDEX(tblUPL[Name_BY_Location],UPL_Unique!A251))</f>
        <v/>
      </c>
    </row>
    <row r="252" spans="1:2" x14ac:dyDescent="0.2">
      <c r="A252" t="e">
        <f ca="1">MATCH(rngPassword,OFFSET(tblUPL[P3DDP6'#2&amp;92$],A251,,ROWS(tblUPL[])),0)+A251</f>
        <v>#N/A</v>
      </c>
      <c r="B252" t="str" cm="1">
        <f t="array" aca="1" ref="B252" ca="1">IF(ISNA(INDEX(tblUPL[Name_BY_Location],UPL_Unique!A252)),"",INDEX(tblUPL[Name_BY_Location],UPL_Unique!A252))</f>
        <v/>
      </c>
    </row>
    <row r="253" spans="1:2" x14ac:dyDescent="0.2">
      <c r="A253" t="e">
        <f ca="1">MATCH(rngPassword,OFFSET(tblUPL[P3DDP6'#2&amp;92$],A252,,ROWS(tblUPL[])),0)+A252</f>
        <v>#N/A</v>
      </c>
      <c r="B253" t="str" cm="1">
        <f t="array" aca="1" ref="B253" ca="1">IF(ISNA(INDEX(tblUPL[Name_BY_Location],UPL_Unique!A253)),"",INDEX(tblUPL[Name_BY_Location],UPL_Unique!A253))</f>
        <v/>
      </c>
    </row>
    <row r="254" spans="1:2" x14ac:dyDescent="0.2">
      <c r="A254" t="e">
        <f ca="1">MATCH(rngPassword,OFFSET(tblUPL[P3DDP6'#2&amp;92$],A253,,ROWS(tblUPL[])),0)+A253</f>
        <v>#N/A</v>
      </c>
      <c r="B254" t="str" cm="1">
        <f t="array" aca="1" ref="B254" ca="1">IF(ISNA(INDEX(tblUPL[Name_BY_Location],UPL_Unique!A254)),"",INDEX(tblUPL[Name_BY_Location],UPL_Unique!A254))</f>
        <v/>
      </c>
    </row>
    <row r="255" spans="1:2" x14ac:dyDescent="0.2">
      <c r="A255" t="e">
        <f ca="1">MATCH(rngPassword,OFFSET(tblUPL[P3DDP6'#2&amp;92$],A254,,ROWS(tblUPL[])),0)+A254</f>
        <v>#N/A</v>
      </c>
      <c r="B255" t="str" cm="1">
        <f t="array" aca="1" ref="B255" ca="1">IF(ISNA(INDEX(tblUPL[Name_BY_Location],UPL_Unique!A255)),"",INDEX(tblUPL[Name_BY_Location],UPL_Unique!A255))</f>
        <v/>
      </c>
    </row>
    <row r="256" spans="1:2" x14ac:dyDescent="0.2">
      <c r="A256" t="e">
        <f ca="1">MATCH(rngPassword,OFFSET(tblUPL[P3DDP6'#2&amp;92$],A255,,ROWS(tblUPL[])),0)+A255</f>
        <v>#N/A</v>
      </c>
      <c r="B256" t="str" cm="1">
        <f t="array" aca="1" ref="B256" ca="1">IF(ISNA(INDEX(tblUPL[Name_BY_Location],UPL_Unique!A256)),"",INDEX(tblUPL[Name_BY_Location],UPL_Unique!A256))</f>
        <v/>
      </c>
    </row>
    <row r="257" spans="1:2" x14ac:dyDescent="0.2">
      <c r="A257" t="e">
        <f ca="1">MATCH(rngPassword,OFFSET(tblUPL[P3DDP6'#2&amp;92$],A256,,ROWS(tblUPL[])),0)+A256</f>
        <v>#N/A</v>
      </c>
      <c r="B257" t="str" cm="1">
        <f t="array" aca="1" ref="B257" ca="1">IF(ISNA(INDEX(tblUPL[Name_BY_Location],UPL_Unique!A257)),"",INDEX(tblUPL[Name_BY_Location],UPL_Unique!A257))</f>
        <v/>
      </c>
    </row>
    <row r="258" spans="1:2" x14ac:dyDescent="0.2">
      <c r="A258" t="e">
        <f ca="1">MATCH(rngPassword,OFFSET(tblUPL[P3DDP6'#2&amp;92$],A257,,ROWS(tblUPL[])),0)+A257</f>
        <v>#N/A</v>
      </c>
      <c r="B258" t="str" cm="1">
        <f t="array" aca="1" ref="B258" ca="1">IF(ISNA(INDEX(tblUPL[Name_BY_Location],UPL_Unique!A258)),"",INDEX(tblUPL[Name_BY_Location],UPL_Unique!A258))</f>
        <v/>
      </c>
    </row>
    <row r="259" spans="1:2" x14ac:dyDescent="0.2">
      <c r="A259" t="e">
        <f ca="1">MATCH(rngPassword,OFFSET(tblUPL[P3DDP6'#2&amp;92$],A258,,ROWS(tblUPL[])),0)+A258</f>
        <v>#N/A</v>
      </c>
      <c r="B259" t="str" cm="1">
        <f t="array" aca="1" ref="B259" ca="1">IF(ISNA(INDEX(tblUPL[Name_BY_Location],UPL_Unique!A259)),"",INDEX(tblUPL[Name_BY_Location],UPL_Unique!A259))</f>
        <v/>
      </c>
    </row>
    <row r="260" spans="1:2" x14ac:dyDescent="0.2">
      <c r="A260" t="e">
        <f ca="1">MATCH(rngPassword,OFFSET(tblUPL[P3DDP6'#2&amp;92$],A259,,ROWS(tblUPL[])),0)+A259</f>
        <v>#N/A</v>
      </c>
      <c r="B260" t="str" cm="1">
        <f t="array" aca="1" ref="B260" ca="1">IF(ISNA(INDEX(tblUPL[Name_BY_Location],UPL_Unique!A260)),"",INDEX(tblUPL[Name_BY_Location],UPL_Unique!A260))</f>
        <v/>
      </c>
    </row>
    <row r="261" spans="1:2" x14ac:dyDescent="0.2">
      <c r="A261" t="e">
        <f ca="1">MATCH(rngPassword,OFFSET(tblUPL[P3DDP6'#2&amp;92$],A260,,ROWS(tblUPL[])),0)+A260</f>
        <v>#N/A</v>
      </c>
      <c r="B261" t="str" cm="1">
        <f t="array" aca="1" ref="B261" ca="1">IF(ISNA(INDEX(tblUPL[Name_BY_Location],UPL_Unique!A261)),"",INDEX(tblUPL[Name_BY_Location],UPL_Unique!A261))</f>
        <v/>
      </c>
    </row>
    <row r="262" spans="1:2" x14ac:dyDescent="0.2">
      <c r="A262" t="e">
        <f ca="1">MATCH(rngPassword,OFFSET(tblUPL[P3DDP6'#2&amp;92$],A261,,ROWS(tblUPL[])),0)+A261</f>
        <v>#N/A</v>
      </c>
      <c r="B262" t="str" cm="1">
        <f t="array" aca="1" ref="B262" ca="1">IF(ISNA(INDEX(tblUPL[Name_BY_Location],UPL_Unique!A262)),"",INDEX(tblUPL[Name_BY_Location],UPL_Unique!A262))</f>
        <v/>
      </c>
    </row>
    <row r="263" spans="1:2" x14ac:dyDescent="0.2">
      <c r="A263" t="e">
        <f ca="1">MATCH(rngPassword,OFFSET(tblUPL[P3DDP6'#2&amp;92$],A262,,ROWS(tblUPL[])),0)+A262</f>
        <v>#N/A</v>
      </c>
      <c r="B263" t="str" cm="1">
        <f t="array" aca="1" ref="B263" ca="1">IF(ISNA(INDEX(tblUPL[Name_BY_Location],UPL_Unique!A263)),"",INDEX(tblUPL[Name_BY_Location],UPL_Unique!A263))</f>
        <v/>
      </c>
    </row>
    <row r="264" spans="1:2" x14ac:dyDescent="0.2">
      <c r="A264" t="e">
        <f ca="1">MATCH(rngPassword,OFFSET(tblUPL[P3DDP6'#2&amp;92$],A263,,ROWS(tblUPL[])),0)+A263</f>
        <v>#N/A</v>
      </c>
      <c r="B264" t="str" cm="1">
        <f t="array" aca="1" ref="B264" ca="1">IF(ISNA(INDEX(tblUPL[Name_BY_Location],UPL_Unique!A264)),"",INDEX(tblUPL[Name_BY_Location],UPL_Unique!A264))</f>
        <v/>
      </c>
    </row>
    <row r="265" spans="1:2" x14ac:dyDescent="0.2">
      <c r="A265" t="e">
        <f ca="1">MATCH(rngPassword,OFFSET(tblUPL[P3DDP6'#2&amp;92$],A264,,ROWS(tblUPL[])),0)+A264</f>
        <v>#N/A</v>
      </c>
      <c r="B265" t="str" cm="1">
        <f t="array" aca="1" ref="B265" ca="1">IF(ISNA(INDEX(tblUPL[Name_BY_Location],UPL_Unique!A265)),"",INDEX(tblUPL[Name_BY_Location],UPL_Unique!A265))</f>
        <v/>
      </c>
    </row>
    <row r="266" spans="1:2" x14ac:dyDescent="0.2">
      <c r="A266" t="e">
        <f ca="1">MATCH(rngPassword,OFFSET(tblUPL[P3DDP6'#2&amp;92$],A265,,ROWS(tblUPL[])),0)+A265</f>
        <v>#N/A</v>
      </c>
      <c r="B266" t="str" cm="1">
        <f t="array" aca="1" ref="B266" ca="1">IF(ISNA(INDEX(tblUPL[Name_BY_Location],UPL_Unique!A266)),"",INDEX(tblUPL[Name_BY_Location],UPL_Unique!A266))</f>
        <v/>
      </c>
    </row>
    <row r="267" spans="1:2" x14ac:dyDescent="0.2">
      <c r="A267" t="e">
        <f ca="1">MATCH(rngPassword,OFFSET(tblUPL[P3DDP6'#2&amp;92$],A266,,ROWS(tblUPL[])),0)+A266</f>
        <v>#N/A</v>
      </c>
      <c r="B267" t="str" cm="1">
        <f t="array" aca="1" ref="B267" ca="1">IF(ISNA(INDEX(tblUPL[Name_BY_Location],UPL_Unique!A267)),"",INDEX(tblUPL[Name_BY_Location],UPL_Unique!A267))</f>
        <v/>
      </c>
    </row>
    <row r="268" spans="1:2" x14ac:dyDescent="0.2">
      <c r="A268" t="e">
        <f ca="1">MATCH(rngPassword,OFFSET(tblUPL[P3DDP6'#2&amp;92$],A267,,ROWS(tblUPL[])),0)+A267</f>
        <v>#N/A</v>
      </c>
      <c r="B268" t="str" cm="1">
        <f t="array" aca="1" ref="B268" ca="1">IF(ISNA(INDEX(tblUPL[Name_BY_Location],UPL_Unique!A268)),"",INDEX(tblUPL[Name_BY_Location],UPL_Unique!A268))</f>
        <v/>
      </c>
    </row>
    <row r="269" spans="1:2" x14ac:dyDescent="0.2">
      <c r="A269" t="e">
        <f ca="1">MATCH(rngPassword,OFFSET(tblUPL[P3DDP6'#2&amp;92$],A268,,ROWS(tblUPL[])),0)+A268</f>
        <v>#N/A</v>
      </c>
      <c r="B269" t="str" cm="1">
        <f t="array" aca="1" ref="B269" ca="1">IF(ISNA(INDEX(tblUPL[Name_BY_Location],UPL_Unique!A269)),"",INDEX(tblUPL[Name_BY_Location],UPL_Unique!A269))</f>
        <v/>
      </c>
    </row>
    <row r="270" spans="1:2" x14ac:dyDescent="0.2">
      <c r="A270" t="e">
        <f ca="1">MATCH(rngPassword,OFFSET(tblUPL[P3DDP6'#2&amp;92$],A269,,ROWS(tblUPL[])),0)+A269</f>
        <v>#N/A</v>
      </c>
      <c r="B270" t="str" cm="1">
        <f t="array" aca="1" ref="B270" ca="1">IF(ISNA(INDEX(tblUPL[Name_BY_Location],UPL_Unique!A270)),"",INDEX(tblUPL[Name_BY_Location],UPL_Unique!A270))</f>
        <v/>
      </c>
    </row>
    <row r="271" spans="1:2" x14ac:dyDescent="0.2">
      <c r="A271" t="e">
        <f ca="1">MATCH(rngPassword,OFFSET(tblUPL[P3DDP6'#2&amp;92$],A270,,ROWS(tblUPL[])),0)+A270</f>
        <v>#N/A</v>
      </c>
      <c r="B271" t="str" cm="1">
        <f t="array" aca="1" ref="B271" ca="1">IF(ISNA(INDEX(tblUPL[Name_BY_Location],UPL_Unique!A271)),"",INDEX(tblUPL[Name_BY_Location],UPL_Unique!A271))</f>
        <v/>
      </c>
    </row>
    <row r="272" spans="1:2" x14ac:dyDescent="0.2">
      <c r="A272" t="e">
        <f ca="1">MATCH(rngPassword,OFFSET(tblUPL[P3DDP6'#2&amp;92$],A271,,ROWS(tblUPL[])),0)+A271</f>
        <v>#N/A</v>
      </c>
      <c r="B272" t="str" cm="1">
        <f t="array" aca="1" ref="B272" ca="1">IF(ISNA(INDEX(tblUPL[Name_BY_Location],UPL_Unique!A272)),"",INDEX(tblUPL[Name_BY_Location],UPL_Unique!A272))</f>
        <v/>
      </c>
    </row>
    <row r="273" spans="1:2" x14ac:dyDescent="0.2">
      <c r="A273" t="e">
        <f ca="1">MATCH(rngPassword,OFFSET(tblUPL[P3DDP6'#2&amp;92$],A272,,ROWS(tblUPL[])),0)+A272</f>
        <v>#N/A</v>
      </c>
      <c r="B273" t="str" cm="1">
        <f t="array" aca="1" ref="B273" ca="1">IF(ISNA(INDEX(tblUPL[Name_BY_Location],UPL_Unique!A273)),"",INDEX(tblUPL[Name_BY_Location],UPL_Unique!A273))</f>
        <v/>
      </c>
    </row>
    <row r="274" spans="1:2" x14ac:dyDescent="0.2">
      <c r="A274" t="e">
        <f ca="1">MATCH(rngPassword,OFFSET(tblUPL[P3DDP6'#2&amp;92$],A273,,ROWS(tblUPL[])),0)+A273</f>
        <v>#N/A</v>
      </c>
      <c r="B274" t="str" cm="1">
        <f t="array" aca="1" ref="B274" ca="1">IF(ISNA(INDEX(tblUPL[Name_BY_Location],UPL_Unique!A274)),"",INDEX(tblUPL[Name_BY_Location],UPL_Unique!A274))</f>
        <v/>
      </c>
    </row>
    <row r="275" spans="1:2" x14ac:dyDescent="0.2">
      <c r="A275" t="e">
        <f ca="1">MATCH(rngPassword,OFFSET(tblUPL[P3DDP6'#2&amp;92$],A274,,ROWS(tblUPL[])),0)+A274</f>
        <v>#N/A</v>
      </c>
      <c r="B275" t="str" cm="1">
        <f t="array" aca="1" ref="B275" ca="1">IF(ISNA(INDEX(tblUPL[Name_BY_Location],UPL_Unique!A275)),"",INDEX(tblUPL[Name_BY_Location],UPL_Unique!A275))</f>
        <v/>
      </c>
    </row>
    <row r="276" spans="1:2" x14ac:dyDescent="0.2">
      <c r="A276" t="e">
        <f ca="1">MATCH(rngPassword,OFFSET(tblUPL[P3DDP6'#2&amp;92$],A275,,ROWS(tblUPL[])),0)+A275</f>
        <v>#N/A</v>
      </c>
      <c r="B276" t="str" cm="1">
        <f t="array" aca="1" ref="B276" ca="1">IF(ISNA(INDEX(tblUPL[Name_BY_Location],UPL_Unique!A276)),"",INDEX(tblUPL[Name_BY_Location],UPL_Unique!A276))</f>
        <v/>
      </c>
    </row>
    <row r="277" spans="1:2" x14ac:dyDescent="0.2">
      <c r="A277" t="e">
        <f ca="1">MATCH(rngPassword,OFFSET(tblUPL[P3DDP6'#2&amp;92$],A276,,ROWS(tblUPL[])),0)+A276</f>
        <v>#N/A</v>
      </c>
      <c r="B277" t="str" cm="1">
        <f t="array" aca="1" ref="B277" ca="1">IF(ISNA(INDEX(tblUPL[Name_BY_Location],UPL_Unique!A277)),"",INDEX(tblUPL[Name_BY_Location],UPL_Unique!A277))</f>
        <v/>
      </c>
    </row>
    <row r="278" spans="1:2" x14ac:dyDescent="0.2">
      <c r="A278" t="e">
        <f ca="1">MATCH(rngPassword,OFFSET(tblUPL[P3DDP6'#2&amp;92$],A277,,ROWS(tblUPL[])),0)+A277</f>
        <v>#N/A</v>
      </c>
      <c r="B278" t="str" cm="1">
        <f t="array" aca="1" ref="B278" ca="1">IF(ISNA(INDEX(tblUPL[Name_BY_Location],UPL_Unique!A278)),"",INDEX(tblUPL[Name_BY_Location],UPL_Unique!A278))</f>
        <v/>
      </c>
    </row>
    <row r="279" spans="1:2" x14ac:dyDescent="0.2">
      <c r="A279" t="e">
        <f ca="1">MATCH(rngPassword,OFFSET(tblUPL[P3DDP6'#2&amp;92$],A278,,ROWS(tblUPL[])),0)+A278</f>
        <v>#N/A</v>
      </c>
      <c r="B279" t="str" cm="1">
        <f t="array" aca="1" ref="B279" ca="1">IF(ISNA(INDEX(tblUPL[Name_BY_Location],UPL_Unique!A279)),"",INDEX(tblUPL[Name_BY_Location],UPL_Unique!A279))</f>
        <v/>
      </c>
    </row>
    <row r="280" spans="1:2" x14ac:dyDescent="0.2">
      <c r="A280" t="e">
        <f ca="1">MATCH(rngPassword,OFFSET(tblUPL[P3DDP6'#2&amp;92$],A279,,ROWS(tblUPL[])),0)+A279</f>
        <v>#N/A</v>
      </c>
      <c r="B280" t="str" cm="1">
        <f t="array" aca="1" ref="B280" ca="1">IF(ISNA(INDEX(tblUPL[Name_BY_Location],UPL_Unique!A280)),"",INDEX(tblUPL[Name_BY_Location],UPL_Unique!A280))</f>
        <v/>
      </c>
    </row>
    <row r="281" spans="1:2" x14ac:dyDescent="0.2">
      <c r="A281" t="e">
        <f ca="1">MATCH(rngPassword,OFFSET(tblUPL[P3DDP6'#2&amp;92$],A280,,ROWS(tblUPL[])),0)+A280</f>
        <v>#N/A</v>
      </c>
      <c r="B281" t="str" cm="1">
        <f t="array" aca="1" ref="B281" ca="1">IF(ISNA(INDEX(tblUPL[Name_BY_Location],UPL_Unique!A281)),"",INDEX(tblUPL[Name_BY_Location],UPL_Unique!A281))</f>
        <v/>
      </c>
    </row>
    <row r="282" spans="1:2" x14ac:dyDescent="0.2">
      <c r="A282" t="e">
        <f ca="1">MATCH(rngPassword,OFFSET(tblUPL[P3DDP6'#2&amp;92$],A281,,ROWS(tblUPL[])),0)+A281</f>
        <v>#N/A</v>
      </c>
      <c r="B282" t="str" cm="1">
        <f t="array" aca="1" ref="B282" ca="1">IF(ISNA(INDEX(tblUPL[Name_BY_Location],UPL_Unique!A282)),"",INDEX(tblUPL[Name_BY_Location],UPL_Unique!A282))</f>
        <v/>
      </c>
    </row>
    <row r="283" spans="1:2" x14ac:dyDescent="0.2">
      <c r="A283" t="e">
        <f ca="1">MATCH(rngPassword,OFFSET(tblUPL[P3DDP6'#2&amp;92$],A282,,ROWS(tblUPL[])),0)+A282</f>
        <v>#N/A</v>
      </c>
      <c r="B283" t="str" cm="1">
        <f t="array" aca="1" ref="B283" ca="1">IF(ISNA(INDEX(tblUPL[Name_BY_Location],UPL_Unique!A283)),"",INDEX(tblUPL[Name_BY_Location],UPL_Unique!A283))</f>
        <v/>
      </c>
    </row>
    <row r="284" spans="1:2" x14ac:dyDescent="0.2">
      <c r="A284" t="e">
        <f ca="1">MATCH(rngPassword,OFFSET(tblUPL[P3DDP6'#2&amp;92$],A283,,ROWS(tblUPL[])),0)+A283</f>
        <v>#N/A</v>
      </c>
      <c r="B284" t="str" cm="1">
        <f t="array" aca="1" ref="B284" ca="1">IF(ISNA(INDEX(tblUPL[Name_BY_Location],UPL_Unique!A284)),"",INDEX(tblUPL[Name_BY_Location],UPL_Unique!A284))</f>
        <v/>
      </c>
    </row>
    <row r="285" spans="1:2" x14ac:dyDescent="0.2">
      <c r="A285" t="e">
        <f ca="1">MATCH(rngPassword,OFFSET(tblUPL[P3DDP6'#2&amp;92$],A284,,ROWS(tblUPL[])),0)+A284</f>
        <v>#N/A</v>
      </c>
      <c r="B285" t="str" cm="1">
        <f t="array" aca="1" ref="B285" ca="1">IF(ISNA(INDEX(tblUPL[Name_BY_Location],UPL_Unique!A285)),"",INDEX(tblUPL[Name_BY_Location],UPL_Unique!A285))</f>
        <v/>
      </c>
    </row>
    <row r="286" spans="1:2" x14ac:dyDescent="0.2">
      <c r="A286" t="e">
        <f ca="1">MATCH(rngPassword,OFFSET(tblUPL[P3DDP6'#2&amp;92$],A285,,ROWS(tblUPL[])),0)+A285</f>
        <v>#N/A</v>
      </c>
      <c r="B286" t="str" cm="1">
        <f t="array" aca="1" ref="B286" ca="1">IF(ISNA(INDEX(tblUPL[Name_BY_Location],UPL_Unique!A286)),"",INDEX(tblUPL[Name_BY_Location],UPL_Unique!A286))</f>
        <v/>
      </c>
    </row>
    <row r="287" spans="1:2" x14ac:dyDescent="0.2">
      <c r="A287" t="e">
        <f ca="1">MATCH(rngPassword,OFFSET(tblUPL[P3DDP6'#2&amp;92$],A286,,ROWS(tblUPL[])),0)+A286</f>
        <v>#N/A</v>
      </c>
      <c r="B287" t="str" cm="1">
        <f t="array" aca="1" ref="B287" ca="1">IF(ISNA(INDEX(tblUPL[Name_BY_Location],UPL_Unique!A287)),"",INDEX(tblUPL[Name_BY_Location],UPL_Unique!A287))</f>
        <v/>
      </c>
    </row>
    <row r="288" spans="1:2" x14ac:dyDescent="0.2">
      <c r="A288" t="e">
        <f ca="1">MATCH(rngPassword,OFFSET(tblUPL[P3DDP6'#2&amp;92$],A287,,ROWS(tblUPL[])),0)+A287</f>
        <v>#N/A</v>
      </c>
      <c r="B288" t="str" cm="1">
        <f t="array" aca="1" ref="B288" ca="1">IF(ISNA(INDEX(tblUPL[Name_BY_Location],UPL_Unique!A288)),"",INDEX(tblUPL[Name_BY_Location],UPL_Unique!A288))</f>
        <v/>
      </c>
    </row>
    <row r="289" spans="1:2" x14ac:dyDescent="0.2">
      <c r="A289" t="e">
        <f ca="1">MATCH(rngPassword,OFFSET(tblUPL[P3DDP6'#2&amp;92$],A288,,ROWS(tblUPL[])),0)+A288</f>
        <v>#N/A</v>
      </c>
      <c r="B289" t="str" cm="1">
        <f t="array" aca="1" ref="B289" ca="1">IF(ISNA(INDEX(tblUPL[Name_BY_Location],UPL_Unique!A289)),"",INDEX(tblUPL[Name_BY_Location],UPL_Unique!A289))</f>
        <v/>
      </c>
    </row>
    <row r="290" spans="1:2" x14ac:dyDescent="0.2">
      <c r="A290" t="e">
        <f ca="1">MATCH(rngPassword,OFFSET(tblUPL[P3DDP6'#2&amp;92$],A289,,ROWS(tblUPL[])),0)+A289</f>
        <v>#N/A</v>
      </c>
      <c r="B290" t="str" cm="1">
        <f t="array" aca="1" ref="B290" ca="1">IF(ISNA(INDEX(tblUPL[Name_BY_Location],UPL_Unique!A290)),"",INDEX(tblUPL[Name_BY_Location],UPL_Unique!A290))</f>
        <v/>
      </c>
    </row>
    <row r="291" spans="1:2" x14ac:dyDescent="0.2">
      <c r="A291" t="e">
        <f ca="1">MATCH(rngPassword,OFFSET(tblUPL[P3DDP6'#2&amp;92$],A290,,ROWS(tblUPL[])),0)+A290</f>
        <v>#N/A</v>
      </c>
      <c r="B291" t="str" cm="1">
        <f t="array" aca="1" ref="B291" ca="1">IF(ISNA(INDEX(tblUPL[Name_BY_Location],UPL_Unique!A291)),"",INDEX(tblUPL[Name_BY_Location],UPL_Unique!A291))</f>
        <v/>
      </c>
    </row>
    <row r="292" spans="1:2" x14ac:dyDescent="0.2">
      <c r="A292" t="e">
        <f ca="1">MATCH(rngPassword,OFFSET(tblUPL[P3DDP6'#2&amp;92$],A291,,ROWS(tblUPL[])),0)+A291</f>
        <v>#N/A</v>
      </c>
      <c r="B292" t="str" cm="1">
        <f t="array" aca="1" ref="B292" ca="1">IF(ISNA(INDEX(tblUPL[Name_BY_Location],UPL_Unique!A292)),"",INDEX(tblUPL[Name_BY_Location],UPL_Unique!A292))</f>
        <v/>
      </c>
    </row>
    <row r="293" spans="1:2" x14ac:dyDescent="0.2">
      <c r="A293" t="e">
        <f ca="1">MATCH(rngPassword,OFFSET(tblUPL[P3DDP6'#2&amp;92$],A292,,ROWS(tblUPL[])),0)+A292</f>
        <v>#N/A</v>
      </c>
      <c r="B293" t="str" cm="1">
        <f t="array" aca="1" ref="B293" ca="1">IF(ISNA(INDEX(tblUPL[Name_BY_Location],UPL_Unique!A293)),"",INDEX(tblUPL[Name_BY_Location],UPL_Unique!A293))</f>
        <v/>
      </c>
    </row>
    <row r="294" spans="1:2" x14ac:dyDescent="0.2">
      <c r="A294" t="e">
        <f ca="1">MATCH(rngPassword,OFFSET(tblUPL[P3DDP6'#2&amp;92$],A293,,ROWS(tblUPL[])),0)+A293</f>
        <v>#N/A</v>
      </c>
      <c r="B294" t="str" cm="1">
        <f t="array" aca="1" ref="B294" ca="1">IF(ISNA(INDEX(tblUPL[Name_BY_Location],UPL_Unique!A294)),"",INDEX(tblUPL[Name_BY_Location],UPL_Unique!A294))</f>
        <v/>
      </c>
    </row>
    <row r="295" spans="1:2" x14ac:dyDescent="0.2">
      <c r="A295" t="e">
        <f ca="1">MATCH(rngPassword,OFFSET(tblUPL[P3DDP6'#2&amp;92$],A294,,ROWS(tblUPL[])),0)+A294</f>
        <v>#N/A</v>
      </c>
      <c r="B295" t="str" cm="1">
        <f t="array" aca="1" ref="B295" ca="1">IF(ISNA(INDEX(tblUPL[Name_BY_Location],UPL_Unique!A295)),"",INDEX(tblUPL[Name_BY_Location],UPL_Unique!A295))</f>
        <v/>
      </c>
    </row>
    <row r="296" spans="1:2" x14ac:dyDescent="0.2">
      <c r="A296" t="e">
        <f ca="1">MATCH(rngPassword,OFFSET(tblUPL[P3DDP6'#2&amp;92$],A295,,ROWS(tblUPL[])),0)+A295</f>
        <v>#N/A</v>
      </c>
      <c r="B296" t="str" cm="1">
        <f t="array" aca="1" ref="B296" ca="1">IF(ISNA(INDEX(tblUPL[Name_BY_Location],UPL_Unique!A296)),"",INDEX(tblUPL[Name_BY_Location],UPL_Unique!A296))</f>
        <v/>
      </c>
    </row>
    <row r="297" spans="1:2" x14ac:dyDescent="0.2">
      <c r="A297" t="e">
        <f ca="1">MATCH(rngPassword,OFFSET(tblUPL[P3DDP6'#2&amp;92$],A296,,ROWS(tblUPL[])),0)+A296</f>
        <v>#N/A</v>
      </c>
      <c r="B297" t="str" cm="1">
        <f t="array" aca="1" ref="B297" ca="1">IF(ISNA(INDEX(tblUPL[Name_BY_Location],UPL_Unique!A297)),"",INDEX(tblUPL[Name_BY_Location],UPL_Unique!A297))</f>
        <v/>
      </c>
    </row>
    <row r="298" spans="1:2" x14ac:dyDescent="0.2">
      <c r="A298" t="e">
        <f ca="1">MATCH(rngPassword,OFFSET(tblUPL[P3DDP6'#2&amp;92$],A297,,ROWS(tblUPL[])),0)+A297</f>
        <v>#N/A</v>
      </c>
      <c r="B298" t="str" cm="1">
        <f t="array" aca="1" ref="B298" ca="1">IF(ISNA(INDEX(tblUPL[Name_BY_Location],UPL_Unique!A298)),"",INDEX(tblUPL[Name_BY_Location],UPL_Unique!A298))</f>
        <v/>
      </c>
    </row>
    <row r="299" spans="1:2" x14ac:dyDescent="0.2">
      <c r="A299" t="e">
        <f ca="1">MATCH(rngPassword,OFFSET(tblUPL[P3DDP6'#2&amp;92$],A298,,ROWS(tblUPL[])),0)+A298</f>
        <v>#N/A</v>
      </c>
      <c r="B299" t="str" cm="1">
        <f t="array" aca="1" ref="B299" ca="1">IF(ISNA(INDEX(tblUPL[Name_BY_Location],UPL_Unique!A299)),"",INDEX(tblUPL[Name_BY_Location],UPL_Unique!A299))</f>
        <v/>
      </c>
    </row>
    <row r="300" spans="1:2" x14ac:dyDescent="0.2">
      <c r="A300" t="e">
        <f ca="1">MATCH(rngPassword,OFFSET(tblUPL[P3DDP6'#2&amp;92$],A299,,ROWS(tblUPL[])),0)+A299</f>
        <v>#N/A</v>
      </c>
      <c r="B300" t="str" cm="1">
        <f t="array" aca="1" ref="B300" ca="1">IF(ISNA(INDEX(tblUPL[Name_BY_Location],UPL_Unique!A300)),"",INDEX(tblUPL[Name_BY_Location],UPL_Unique!A300))</f>
        <v/>
      </c>
    </row>
    <row r="301" spans="1:2" x14ac:dyDescent="0.2">
      <c r="A301" t="e">
        <f ca="1">MATCH(rngPassword,OFFSET(tblUPL[P3DDP6'#2&amp;92$],A300,,ROWS(tblUPL[])),0)+A300</f>
        <v>#N/A</v>
      </c>
      <c r="B301" t="str" cm="1">
        <f t="array" aca="1" ref="B301" ca="1">IF(ISNA(INDEX(tblUPL[Name_BY_Location],UPL_Unique!A301)),"",INDEX(tblUPL[Name_BY_Location],UPL_Unique!A301))</f>
        <v/>
      </c>
    </row>
    <row r="302" spans="1:2" x14ac:dyDescent="0.2">
      <c r="A302" t="e">
        <f ca="1">MATCH(rngPassword,OFFSET(tblUPL[P3DDP6'#2&amp;92$],A301,,ROWS(tblUPL[])),0)+A301</f>
        <v>#N/A</v>
      </c>
      <c r="B302" t="str" cm="1">
        <f t="array" aca="1" ref="B302" ca="1">IF(ISNA(INDEX(tblUPL[Name_BY_Location],UPL_Unique!A302)),"",INDEX(tblUPL[Name_BY_Location],UPL_Unique!A302))</f>
        <v/>
      </c>
    </row>
    <row r="303" spans="1:2" x14ac:dyDescent="0.2">
      <c r="A303" t="e">
        <f ca="1">MATCH(rngPassword,OFFSET(tblUPL[P3DDP6'#2&amp;92$],A302,,ROWS(tblUPL[])),0)+A302</f>
        <v>#N/A</v>
      </c>
      <c r="B303" t="str" cm="1">
        <f t="array" aca="1" ref="B303" ca="1">IF(ISNA(INDEX(tblUPL[Name_BY_Location],UPL_Unique!A303)),"",INDEX(tblUPL[Name_BY_Location],UPL_Unique!A303))</f>
        <v/>
      </c>
    </row>
    <row r="304" spans="1:2" x14ac:dyDescent="0.2">
      <c r="A304" t="e">
        <f ca="1">MATCH(rngPassword,OFFSET(tblUPL[P3DDP6'#2&amp;92$],A303,,ROWS(tblUPL[])),0)+A303</f>
        <v>#N/A</v>
      </c>
      <c r="B304" t="str" cm="1">
        <f t="array" aca="1" ref="B304" ca="1">IF(ISNA(INDEX(tblUPL[Name_BY_Location],UPL_Unique!A304)),"",INDEX(tblUPL[Name_BY_Location],UPL_Unique!A304))</f>
        <v/>
      </c>
    </row>
    <row r="305" spans="1:2" x14ac:dyDescent="0.2">
      <c r="A305" t="e">
        <f ca="1">MATCH(rngPassword,OFFSET(tblUPL[P3DDP6'#2&amp;92$],A304,,ROWS(tblUPL[])),0)+A304</f>
        <v>#N/A</v>
      </c>
      <c r="B305" t="str" cm="1">
        <f t="array" aca="1" ref="B305" ca="1">IF(ISNA(INDEX(tblUPL[Name_BY_Location],UPL_Unique!A305)),"",INDEX(tblUPL[Name_BY_Location],UPL_Unique!A305))</f>
        <v/>
      </c>
    </row>
    <row r="306" spans="1:2" x14ac:dyDescent="0.2">
      <c r="A306" t="e">
        <f ca="1">MATCH(rngPassword,OFFSET(tblUPL[P3DDP6'#2&amp;92$],A305,,ROWS(tblUPL[])),0)+A305</f>
        <v>#N/A</v>
      </c>
      <c r="B306" t="str" cm="1">
        <f t="array" aca="1" ref="B306" ca="1">IF(ISNA(INDEX(tblUPL[Name_BY_Location],UPL_Unique!A306)),"",INDEX(tblUPL[Name_BY_Location],UPL_Unique!A306))</f>
        <v/>
      </c>
    </row>
    <row r="307" spans="1:2" x14ac:dyDescent="0.2">
      <c r="A307" t="e">
        <f ca="1">MATCH(rngPassword,OFFSET(tblUPL[P3DDP6'#2&amp;92$],A306,,ROWS(tblUPL[])),0)+A306</f>
        <v>#N/A</v>
      </c>
      <c r="B307" t="str" cm="1">
        <f t="array" aca="1" ref="B307" ca="1">IF(ISNA(INDEX(tblUPL[Name_BY_Location],UPL_Unique!A307)),"",INDEX(tblUPL[Name_BY_Location],UPL_Unique!A307))</f>
        <v/>
      </c>
    </row>
    <row r="308" spans="1:2" x14ac:dyDescent="0.2">
      <c r="A308" t="e">
        <f ca="1">MATCH(rngPassword,OFFSET(tblUPL[P3DDP6'#2&amp;92$],A307,,ROWS(tblUPL[])),0)+A307</f>
        <v>#N/A</v>
      </c>
      <c r="B308" t="str" cm="1">
        <f t="array" aca="1" ref="B308" ca="1">IF(ISNA(INDEX(tblUPL[Name_BY_Location],UPL_Unique!A308)),"",INDEX(tblUPL[Name_BY_Location],UPL_Unique!A308))</f>
        <v/>
      </c>
    </row>
    <row r="309" spans="1:2" x14ac:dyDescent="0.2">
      <c r="A309" t="e">
        <f ca="1">MATCH(rngPassword,OFFSET(tblUPL[P3DDP6'#2&amp;92$],A308,,ROWS(tblUPL[])),0)+A308</f>
        <v>#N/A</v>
      </c>
      <c r="B309" t="str" cm="1">
        <f t="array" aca="1" ref="B309" ca="1">IF(ISNA(INDEX(tblUPL[Name_BY_Location],UPL_Unique!A309)),"",INDEX(tblUPL[Name_BY_Location],UPL_Unique!A309))</f>
        <v/>
      </c>
    </row>
    <row r="310" spans="1:2" x14ac:dyDescent="0.2">
      <c r="A310" t="e">
        <f ca="1">MATCH(rngPassword,OFFSET(tblUPL[P3DDP6'#2&amp;92$],A309,,ROWS(tblUPL[])),0)+A309</f>
        <v>#N/A</v>
      </c>
      <c r="B310" t="str" cm="1">
        <f t="array" aca="1" ref="B310" ca="1">IF(ISNA(INDEX(tblUPL[Name_BY_Location],UPL_Unique!A310)),"",INDEX(tblUPL[Name_BY_Location],UPL_Unique!A310))</f>
        <v/>
      </c>
    </row>
    <row r="311" spans="1:2" x14ac:dyDescent="0.2">
      <c r="A311" t="e">
        <f ca="1">MATCH(rngPassword,OFFSET(tblUPL[P3DDP6'#2&amp;92$],A310,,ROWS(tblUPL[])),0)+A310</f>
        <v>#N/A</v>
      </c>
      <c r="B311" t="str" cm="1">
        <f t="array" aca="1" ref="B311" ca="1">IF(ISNA(INDEX(tblUPL[Name_BY_Location],UPL_Unique!A311)),"",INDEX(tblUPL[Name_BY_Location],UPL_Unique!A311))</f>
        <v/>
      </c>
    </row>
    <row r="312" spans="1:2" x14ac:dyDescent="0.2">
      <c r="A312" t="e">
        <f ca="1">MATCH(rngPassword,OFFSET(tblUPL[P3DDP6'#2&amp;92$],A311,,ROWS(tblUPL[])),0)+A311</f>
        <v>#N/A</v>
      </c>
      <c r="B312" t="str" cm="1">
        <f t="array" aca="1" ref="B312" ca="1">IF(ISNA(INDEX(tblUPL[Name_BY_Location],UPL_Unique!A312)),"",INDEX(tblUPL[Name_BY_Location],UPL_Unique!A312))</f>
        <v/>
      </c>
    </row>
    <row r="313" spans="1:2" x14ac:dyDescent="0.2">
      <c r="A313" t="e">
        <f ca="1">MATCH(rngPassword,OFFSET(tblUPL[P3DDP6'#2&amp;92$],A312,,ROWS(tblUPL[])),0)+A312</f>
        <v>#N/A</v>
      </c>
      <c r="B313" t="str" cm="1">
        <f t="array" aca="1" ref="B313" ca="1">IF(ISNA(INDEX(tblUPL[Name_BY_Location],UPL_Unique!A313)),"",INDEX(tblUPL[Name_BY_Location],UPL_Unique!A313))</f>
        <v/>
      </c>
    </row>
    <row r="314" spans="1:2" x14ac:dyDescent="0.2">
      <c r="A314" t="e">
        <f ca="1">MATCH(rngPassword,OFFSET(tblUPL[P3DDP6'#2&amp;92$],A313,,ROWS(tblUPL[])),0)+A313</f>
        <v>#N/A</v>
      </c>
      <c r="B314" t="str" cm="1">
        <f t="array" aca="1" ref="B314" ca="1">IF(ISNA(INDEX(tblUPL[Name_BY_Location],UPL_Unique!A314)),"",INDEX(tblUPL[Name_BY_Location],UPL_Unique!A314))</f>
        <v/>
      </c>
    </row>
    <row r="315" spans="1:2" x14ac:dyDescent="0.2">
      <c r="A315" t="e">
        <f ca="1">MATCH(rngPassword,OFFSET(tblUPL[P3DDP6'#2&amp;92$],A314,,ROWS(tblUPL[])),0)+A314</f>
        <v>#N/A</v>
      </c>
      <c r="B315" t="str" cm="1">
        <f t="array" aca="1" ref="B315" ca="1">IF(ISNA(INDEX(tblUPL[Name_BY_Location],UPL_Unique!A315)),"",INDEX(tblUPL[Name_BY_Location],UPL_Unique!A315))</f>
        <v/>
      </c>
    </row>
    <row r="316" spans="1:2" x14ac:dyDescent="0.2">
      <c r="A316" t="e">
        <f ca="1">MATCH(rngPassword,OFFSET(tblUPL[P3DDP6'#2&amp;92$],A315,,ROWS(tblUPL[])),0)+A315</f>
        <v>#N/A</v>
      </c>
      <c r="B316" t="str" cm="1">
        <f t="array" aca="1" ref="B316" ca="1">IF(ISNA(INDEX(tblUPL[Name_BY_Location],UPL_Unique!A316)),"",INDEX(tblUPL[Name_BY_Location],UPL_Unique!A316))</f>
        <v/>
      </c>
    </row>
    <row r="317" spans="1:2" x14ac:dyDescent="0.2">
      <c r="A317" t="e">
        <f ca="1">MATCH(rngPassword,OFFSET(tblUPL[P3DDP6'#2&amp;92$],A316,,ROWS(tblUPL[])),0)+A316</f>
        <v>#N/A</v>
      </c>
      <c r="B317" t="str" cm="1">
        <f t="array" aca="1" ref="B317" ca="1">IF(ISNA(INDEX(tblUPL[Name_BY_Location],UPL_Unique!A317)),"",INDEX(tblUPL[Name_BY_Location],UPL_Unique!A317))</f>
        <v/>
      </c>
    </row>
    <row r="318" spans="1:2" x14ac:dyDescent="0.2">
      <c r="A318" t="e">
        <f ca="1">MATCH(rngPassword,OFFSET(tblUPL[P3DDP6'#2&amp;92$],A317,,ROWS(tblUPL[])),0)+A317</f>
        <v>#N/A</v>
      </c>
      <c r="B318" t="str" cm="1">
        <f t="array" aca="1" ref="B318" ca="1">IF(ISNA(INDEX(tblUPL[Name_BY_Location],UPL_Unique!A318)),"",INDEX(tblUPL[Name_BY_Location],UPL_Unique!A318))</f>
        <v/>
      </c>
    </row>
    <row r="319" spans="1:2" x14ac:dyDescent="0.2">
      <c r="A319" t="e">
        <f ca="1">MATCH(rngPassword,OFFSET(tblUPL[P3DDP6'#2&amp;92$],A318,,ROWS(tblUPL[])),0)+A318</f>
        <v>#N/A</v>
      </c>
      <c r="B319" t="str" cm="1">
        <f t="array" aca="1" ref="B319" ca="1">IF(ISNA(INDEX(tblUPL[Name_BY_Location],UPL_Unique!A319)),"",INDEX(tblUPL[Name_BY_Location],UPL_Unique!A319))</f>
        <v/>
      </c>
    </row>
    <row r="320" spans="1:2" x14ac:dyDescent="0.2">
      <c r="A320" t="e">
        <f ca="1">MATCH(rngPassword,OFFSET(tblUPL[P3DDP6'#2&amp;92$],A319,,ROWS(tblUPL[])),0)+A319</f>
        <v>#N/A</v>
      </c>
      <c r="B320" t="str" cm="1">
        <f t="array" aca="1" ref="B320" ca="1">IF(ISNA(INDEX(tblUPL[Name_BY_Location],UPL_Unique!A320)),"",INDEX(tblUPL[Name_BY_Location],UPL_Unique!A320))</f>
        <v/>
      </c>
    </row>
    <row r="321" spans="1:2" x14ac:dyDescent="0.2">
      <c r="A321" t="e">
        <f ca="1">MATCH(rngPassword,OFFSET(tblUPL[P3DDP6'#2&amp;92$],A320,,ROWS(tblUPL[])),0)+A320</f>
        <v>#N/A</v>
      </c>
      <c r="B321" t="str" cm="1">
        <f t="array" aca="1" ref="B321" ca="1">IF(ISNA(INDEX(tblUPL[Name_BY_Location],UPL_Unique!A321)),"",INDEX(tblUPL[Name_BY_Location],UPL_Unique!A321))</f>
        <v/>
      </c>
    </row>
    <row r="322" spans="1:2" x14ac:dyDescent="0.2">
      <c r="A322" t="e">
        <f ca="1">MATCH(rngPassword,OFFSET(tblUPL[P3DDP6'#2&amp;92$],A321,,ROWS(tblUPL[])),0)+A321</f>
        <v>#N/A</v>
      </c>
      <c r="B322" t="str" cm="1">
        <f t="array" aca="1" ref="B322" ca="1">IF(ISNA(INDEX(tblUPL[Name_BY_Location],UPL_Unique!A322)),"",INDEX(tblUPL[Name_BY_Location],UPL_Unique!A322))</f>
        <v/>
      </c>
    </row>
    <row r="323" spans="1:2" x14ac:dyDescent="0.2">
      <c r="A323" t="e">
        <f ca="1">MATCH(rngPassword,OFFSET(tblUPL[P3DDP6'#2&amp;92$],A322,,ROWS(tblUPL[])),0)+A322</f>
        <v>#N/A</v>
      </c>
      <c r="B323" t="str" cm="1">
        <f t="array" aca="1" ref="B323" ca="1">IF(ISNA(INDEX(tblUPL[Name_BY_Location],UPL_Unique!A323)),"",INDEX(tblUPL[Name_BY_Location],UPL_Unique!A323))</f>
        <v/>
      </c>
    </row>
    <row r="324" spans="1:2" x14ac:dyDescent="0.2">
      <c r="A324" t="e">
        <f ca="1">MATCH(rngPassword,OFFSET(tblUPL[P3DDP6'#2&amp;92$],A323,,ROWS(tblUPL[])),0)+A323</f>
        <v>#N/A</v>
      </c>
      <c r="B324" t="str" cm="1">
        <f t="array" aca="1" ref="B324" ca="1">IF(ISNA(INDEX(tblUPL[Name_BY_Location],UPL_Unique!A324)),"",INDEX(tblUPL[Name_BY_Location],UPL_Unique!A324))</f>
        <v/>
      </c>
    </row>
    <row r="325" spans="1:2" x14ac:dyDescent="0.2">
      <c r="A325" t="e">
        <f ca="1">MATCH(rngPassword,OFFSET(tblUPL[P3DDP6'#2&amp;92$],A324,,ROWS(tblUPL[])),0)+A324</f>
        <v>#N/A</v>
      </c>
      <c r="B325" t="str" cm="1">
        <f t="array" aca="1" ref="B325" ca="1">IF(ISNA(INDEX(tblUPL[Name_BY_Location],UPL_Unique!A325)),"",INDEX(tblUPL[Name_BY_Location],UPL_Unique!A325))</f>
        <v/>
      </c>
    </row>
    <row r="326" spans="1:2" x14ac:dyDescent="0.2">
      <c r="A326" t="e">
        <f ca="1">MATCH(rngPassword,OFFSET(tblUPL[P3DDP6'#2&amp;92$],A325,,ROWS(tblUPL[])),0)+A325</f>
        <v>#N/A</v>
      </c>
      <c r="B326" t="str" cm="1">
        <f t="array" aca="1" ref="B326" ca="1">IF(ISNA(INDEX(tblUPL[Name_BY_Location],UPL_Unique!A326)),"",INDEX(tblUPL[Name_BY_Location],UPL_Unique!A326))</f>
        <v/>
      </c>
    </row>
    <row r="327" spans="1:2" x14ac:dyDescent="0.2">
      <c r="A327" t="e">
        <f ca="1">MATCH(rngPassword,OFFSET(tblUPL[P3DDP6'#2&amp;92$],A326,,ROWS(tblUPL[])),0)+A326</f>
        <v>#N/A</v>
      </c>
      <c r="B327" t="str" cm="1">
        <f t="array" aca="1" ref="B327" ca="1">IF(ISNA(INDEX(tblUPL[Name_BY_Location],UPL_Unique!A327)),"",INDEX(tblUPL[Name_BY_Location],UPL_Unique!A327))</f>
        <v/>
      </c>
    </row>
    <row r="328" spans="1:2" x14ac:dyDescent="0.2">
      <c r="A328" t="e">
        <f ca="1">MATCH(rngPassword,OFFSET(tblUPL[P3DDP6'#2&amp;92$],A327,,ROWS(tblUPL[])),0)+A327</f>
        <v>#N/A</v>
      </c>
      <c r="B328" t="str" cm="1">
        <f t="array" aca="1" ref="B328" ca="1">IF(ISNA(INDEX(tblUPL[Name_BY_Location],UPL_Unique!A328)),"",INDEX(tblUPL[Name_BY_Location],UPL_Unique!A328))</f>
        <v/>
      </c>
    </row>
    <row r="329" spans="1:2" x14ac:dyDescent="0.2">
      <c r="A329" t="e">
        <f ca="1">MATCH(rngPassword,OFFSET(tblUPL[P3DDP6'#2&amp;92$],A328,,ROWS(tblUPL[])),0)+A328</f>
        <v>#N/A</v>
      </c>
      <c r="B329" t="str" cm="1">
        <f t="array" aca="1" ref="B329" ca="1">IF(ISNA(INDEX(tblUPL[Name_BY_Location],UPL_Unique!A329)),"",INDEX(tblUPL[Name_BY_Location],UPL_Unique!A329))</f>
        <v/>
      </c>
    </row>
    <row r="330" spans="1:2" x14ac:dyDescent="0.2">
      <c r="A330" t="e">
        <f ca="1">MATCH(rngPassword,OFFSET(tblUPL[P3DDP6'#2&amp;92$],A329,,ROWS(tblUPL[])),0)+A329</f>
        <v>#N/A</v>
      </c>
      <c r="B330" t="str" cm="1">
        <f t="array" aca="1" ref="B330" ca="1">IF(ISNA(INDEX(tblUPL[Name_BY_Location],UPL_Unique!A330)),"",INDEX(tblUPL[Name_BY_Location],UPL_Unique!A330))</f>
        <v/>
      </c>
    </row>
    <row r="331" spans="1:2" x14ac:dyDescent="0.2">
      <c r="A331" t="e">
        <f ca="1">MATCH(rngPassword,OFFSET(tblUPL[P3DDP6'#2&amp;92$],A330,,ROWS(tblUPL[])),0)+A330</f>
        <v>#N/A</v>
      </c>
      <c r="B331" t="str" cm="1">
        <f t="array" aca="1" ref="B331" ca="1">IF(ISNA(INDEX(tblUPL[Name_BY_Location],UPL_Unique!A331)),"",INDEX(tblUPL[Name_BY_Location],UPL_Unique!A331))</f>
        <v/>
      </c>
    </row>
    <row r="332" spans="1:2" x14ac:dyDescent="0.2">
      <c r="A332" t="e">
        <f ca="1">MATCH(rngPassword,OFFSET(tblUPL[P3DDP6'#2&amp;92$],A331,,ROWS(tblUPL[])),0)+A331</f>
        <v>#N/A</v>
      </c>
      <c r="B332" t="str" cm="1">
        <f t="array" aca="1" ref="B332" ca="1">IF(ISNA(INDEX(tblUPL[Name_BY_Location],UPL_Unique!A332)),"",INDEX(tblUPL[Name_BY_Location],UPL_Unique!A332))</f>
        <v/>
      </c>
    </row>
    <row r="333" spans="1:2" x14ac:dyDescent="0.2">
      <c r="A333" t="e">
        <f ca="1">MATCH(rngPassword,OFFSET(tblUPL[P3DDP6'#2&amp;92$],A332,,ROWS(tblUPL[])),0)+A332</f>
        <v>#N/A</v>
      </c>
      <c r="B333" t="str" cm="1">
        <f t="array" aca="1" ref="B333" ca="1">IF(ISNA(INDEX(tblUPL[Name_BY_Location],UPL_Unique!A333)),"",INDEX(tblUPL[Name_BY_Location],UPL_Unique!A333))</f>
        <v/>
      </c>
    </row>
    <row r="334" spans="1:2" x14ac:dyDescent="0.2">
      <c r="A334" t="e">
        <f ca="1">MATCH(rngPassword,OFFSET(tblUPL[P3DDP6'#2&amp;92$],A333,,ROWS(tblUPL[])),0)+A333</f>
        <v>#N/A</v>
      </c>
      <c r="B334" t="str" cm="1">
        <f t="array" aca="1" ref="B334" ca="1">IF(ISNA(INDEX(tblUPL[Name_BY_Location],UPL_Unique!A334)),"",INDEX(tblUPL[Name_BY_Location],UPL_Unique!A334))</f>
        <v/>
      </c>
    </row>
    <row r="335" spans="1:2" x14ac:dyDescent="0.2">
      <c r="A335" t="e">
        <f ca="1">MATCH(rngPassword,OFFSET(tblUPL[P3DDP6'#2&amp;92$],A334,,ROWS(tblUPL[])),0)+A334</f>
        <v>#N/A</v>
      </c>
      <c r="B335" t="str" cm="1">
        <f t="array" aca="1" ref="B335" ca="1">IF(ISNA(INDEX(tblUPL[Name_BY_Location],UPL_Unique!A335)),"",INDEX(tblUPL[Name_BY_Location],UPL_Unique!A335))</f>
        <v/>
      </c>
    </row>
    <row r="336" spans="1:2" x14ac:dyDescent="0.2">
      <c r="A336" t="e">
        <f ca="1">MATCH(rngPassword,OFFSET(tblUPL[P3DDP6'#2&amp;92$],A335,,ROWS(tblUPL[])),0)+A335</f>
        <v>#N/A</v>
      </c>
      <c r="B336" t="str" cm="1">
        <f t="array" aca="1" ref="B336" ca="1">IF(ISNA(INDEX(tblUPL[Name_BY_Location],UPL_Unique!A336)),"",INDEX(tblUPL[Name_BY_Location],UPL_Unique!A336))</f>
        <v/>
      </c>
    </row>
    <row r="337" spans="1:2" x14ac:dyDescent="0.2">
      <c r="A337" t="e">
        <f ca="1">MATCH(rngPassword,OFFSET(tblUPL[P3DDP6'#2&amp;92$],A336,,ROWS(tblUPL[])),0)+A336</f>
        <v>#N/A</v>
      </c>
      <c r="B337" t="str" cm="1">
        <f t="array" aca="1" ref="B337" ca="1">IF(ISNA(INDEX(tblUPL[Name_BY_Location],UPL_Unique!A337)),"",INDEX(tblUPL[Name_BY_Location],UPL_Unique!A337))</f>
        <v/>
      </c>
    </row>
    <row r="338" spans="1:2" x14ac:dyDescent="0.2">
      <c r="A338" t="e">
        <f ca="1">MATCH(rngPassword,OFFSET(tblUPL[P3DDP6'#2&amp;92$],A337,,ROWS(tblUPL[])),0)+A337</f>
        <v>#N/A</v>
      </c>
      <c r="B338" t="str" cm="1">
        <f t="array" aca="1" ref="B338" ca="1">IF(ISNA(INDEX(tblUPL[Name_BY_Location],UPL_Unique!A338)),"",INDEX(tblUPL[Name_BY_Location],UPL_Unique!A338))</f>
        <v/>
      </c>
    </row>
    <row r="339" spans="1:2" x14ac:dyDescent="0.2">
      <c r="A339" t="e">
        <f ca="1">MATCH(rngPassword,OFFSET(tblUPL[P3DDP6'#2&amp;92$],A338,,ROWS(tblUPL[])),0)+A338</f>
        <v>#N/A</v>
      </c>
      <c r="B339" t="str" cm="1">
        <f t="array" aca="1" ref="B339" ca="1">IF(ISNA(INDEX(tblUPL[Name_BY_Location],UPL_Unique!A339)),"",INDEX(tblUPL[Name_BY_Location],UPL_Unique!A339))</f>
        <v/>
      </c>
    </row>
    <row r="340" spans="1:2" x14ac:dyDescent="0.2">
      <c r="A340" t="e">
        <f ca="1">MATCH(rngPassword,OFFSET(tblUPL[P3DDP6'#2&amp;92$],A339,,ROWS(tblUPL[])),0)+A339</f>
        <v>#N/A</v>
      </c>
      <c r="B340" t="str" cm="1">
        <f t="array" aca="1" ref="B340" ca="1">IF(ISNA(INDEX(tblUPL[Name_BY_Location],UPL_Unique!A340)),"",INDEX(tblUPL[Name_BY_Location],UPL_Unique!A340))</f>
        <v/>
      </c>
    </row>
    <row r="341" spans="1:2" x14ac:dyDescent="0.2">
      <c r="A341" t="e">
        <f ca="1">MATCH(rngPassword,OFFSET(tblUPL[P3DDP6'#2&amp;92$],A340,,ROWS(tblUPL[])),0)+A340</f>
        <v>#N/A</v>
      </c>
      <c r="B341" t="str" cm="1">
        <f t="array" aca="1" ref="B341" ca="1">IF(ISNA(INDEX(tblUPL[Name_BY_Location],UPL_Unique!A341)),"",INDEX(tblUPL[Name_BY_Location],UPL_Unique!A341))</f>
        <v/>
      </c>
    </row>
    <row r="342" spans="1:2" x14ac:dyDescent="0.2">
      <c r="A342" t="e">
        <f ca="1">MATCH(rngPassword,OFFSET(tblUPL[P3DDP6'#2&amp;92$],A341,,ROWS(tblUPL[])),0)+A341</f>
        <v>#N/A</v>
      </c>
      <c r="B342" t="str" cm="1">
        <f t="array" aca="1" ref="B342" ca="1">IF(ISNA(INDEX(tblUPL[Name_BY_Location],UPL_Unique!A342)),"",INDEX(tblUPL[Name_BY_Location],UPL_Unique!A342))</f>
        <v/>
      </c>
    </row>
    <row r="343" spans="1:2" x14ac:dyDescent="0.2">
      <c r="A343" t="e">
        <f ca="1">MATCH(rngPassword,OFFSET(tblUPL[P3DDP6'#2&amp;92$],A342,,ROWS(tblUPL[])),0)+A342</f>
        <v>#N/A</v>
      </c>
      <c r="B343" t="str" cm="1">
        <f t="array" aca="1" ref="B343" ca="1">IF(ISNA(INDEX(tblUPL[Name_BY_Location],UPL_Unique!A343)),"",INDEX(tblUPL[Name_BY_Location],UPL_Unique!A343))</f>
        <v/>
      </c>
    </row>
    <row r="344" spans="1:2" x14ac:dyDescent="0.2">
      <c r="A344" t="e">
        <f ca="1">MATCH(rngPassword,OFFSET(tblUPL[P3DDP6'#2&amp;92$],A343,,ROWS(tblUPL[])),0)+A343</f>
        <v>#N/A</v>
      </c>
      <c r="B344" t="str" cm="1">
        <f t="array" aca="1" ref="B344" ca="1">IF(ISNA(INDEX(tblUPL[Name_BY_Location],UPL_Unique!A344)),"",INDEX(tblUPL[Name_BY_Location],UPL_Unique!A344))</f>
        <v/>
      </c>
    </row>
    <row r="345" spans="1:2" x14ac:dyDescent="0.2">
      <c r="A345" t="e">
        <f ca="1">MATCH(rngPassword,OFFSET(tblUPL[P3DDP6'#2&amp;92$],A344,,ROWS(tblUPL[])),0)+A344</f>
        <v>#N/A</v>
      </c>
      <c r="B345" t="str" cm="1">
        <f t="array" aca="1" ref="B345" ca="1">IF(ISNA(INDEX(tblUPL[Name_BY_Location],UPL_Unique!A345)),"",INDEX(tblUPL[Name_BY_Location],UPL_Unique!A345))</f>
        <v/>
      </c>
    </row>
    <row r="346" spans="1:2" x14ac:dyDescent="0.2">
      <c r="A346" t="e">
        <f ca="1">MATCH(rngPassword,OFFSET(tblUPL[P3DDP6'#2&amp;92$],A345,,ROWS(tblUPL[])),0)+A345</f>
        <v>#N/A</v>
      </c>
      <c r="B346" t="str" cm="1">
        <f t="array" aca="1" ref="B346" ca="1">IF(ISNA(INDEX(tblUPL[Name_BY_Location],UPL_Unique!A346)),"",INDEX(tblUPL[Name_BY_Location],UPL_Unique!A346))</f>
        <v/>
      </c>
    </row>
    <row r="347" spans="1:2" x14ac:dyDescent="0.2">
      <c r="A347" t="e">
        <f ca="1">MATCH(rngPassword,OFFSET(tblUPL[P3DDP6'#2&amp;92$],A346,,ROWS(tblUPL[])),0)+A346</f>
        <v>#N/A</v>
      </c>
      <c r="B347" t="str" cm="1">
        <f t="array" aca="1" ref="B347" ca="1">IF(ISNA(INDEX(tblUPL[Name_BY_Location],UPL_Unique!A347)),"",INDEX(tblUPL[Name_BY_Location],UPL_Unique!A347))</f>
        <v/>
      </c>
    </row>
    <row r="348" spans="1:2" x14ac:dyDescent="0.2">
      <c r="A348" t="e">
        <f ca="1">MATCH(rngPassword,OFFSET(tblUPL[P3DDP6'#2&amp;92$],A347,,ROWS(tblUPL[])),0)+A347</f>
        <v>#N/A</v>
      </c>
      <c r="B348" t="str" cm="1">
        <f t="array" aca="1" ref="B348" ca="1">IF(ISNA(INDEX(tblUPL[Name_BY_Location],UPL_Unique!A348)),"",INDEX(tblUPL[Name_BY_Location],UPL_Unique!A348))</f>
        <v/>
      </c>
    </row>
    <row r="349" spans="1:2" x14ac:dyDescent="0.2">
      <c r="A349" t="e">
        <f ca="1">MATCH(rngPassword,OFFSET(tblUPL[P3DDP6'#2&amp;92$],A348,,ROWS(tblUPL[])),0)+A348</f>
        <v>#N/A</v>
      </c>
      <c r="B349" t="str" cm="1">
        <f t="array" aca="1" ref="B349" ca="1">IF(ISNA(INDEX(tblUPL[Name_BY_Location],UPL_Unique!A349)),"",INDEX(tblUPL[Name_BY_Location],UPL_Unique!A349))</f>
        <v/>
      </c>
    </row>
    <row r="350" spans="1:2" x14ac:dyDescent="0.2">
      <c r="A350" t="e">
        <f ca="1">MATCH(rngPassword,OFFSET(tblUPL[P3DDP6'#2&amp;92$],A349,,ROWS(tblUPL[])),0)+A349</f>
        <v>#N/A</v>
      </c>
      <c r="B350" t="str" cm="1">
        <f t="array" aca="1" ref="B350" ca="1">IF(ISNA(INDEX(tblUPL[Name_BY_Location],UPL_Unique!A350)),"",INDEX(tblUPL[Name_BY_Location],UPL_Unique!A350))</f>
        <v/>
      </c>
    </row>
    <row r="351" spans="1:2" x14ac:dyDescent="0.2">
      <c r="A351" t="e">
        <f ca="1">MATCH(rngPassword,OFFSET(tblUPL[P3DDP6'#2&amp;92$],A350,,ROWS(tblUPL[])),0)+A350</f>
        <v>#N/A</v>
      </c>
      <c r="B351" t="str" cm="1">
        <f t="array" aca="1" ref="B351" ca="1">IF(ISNA(INDEX(tblUPL[Name_BY_Location],UPL_Unique!A351)),"",INDEX(tblUPL[Name_BY_Location],UPL_Unique!A351))</f>
        <v/>
      </c>
    </row>
    <row r="352" spans="1:2" x14ac:dyDescent="0.2">
      <c r="A352" t="e">
        <f ca="1">MATCH(rngPassword,OFFSET(tblUPL[P3DDP6'#2&amp;92$],A351,,ROWS(tblUPL[])),0)+A351</f>
        <v>#N/A</v>
      </c>
      <c r="B352" t="str" cm="1">
        <f t="array" aca="1" ref="B352" ca="1">IF(ISNA(INDEX(tblUPL[Name_BY_Location],UPL_Unique!A352)),"",INDEX(tblUPL[Name_BY_Location],UPL_Unique!A352))</f>
        <v/>
      </c>
    </row>
    <row r="353" spans="1:2" x14ac:dyDescent="0.2">
      <c r="A353" t="e">
        <f ca="1">MATCH(rngPassword,OFFSET(tblUPL[P3DDP6'#2&amp;92$],A352,,ROWS(tblUPL[])),0)+A352</f>
        <v>#N/A</v>
      </c>
      <c r="B353" t="str" cm="1">
        <f t="array" aca="1" ref="B353" ca="1">IF(ISNA(INDEX(tblUPL[Name_BY_Location],UPL_Unique!A353)),"",INDEX(tblUPL[Name_BY_Location],UPL_Unique!A353))</f>
        <v/>
      </c>
    </row>
    <row r="354" spans="1:2" x14ac:dyDescent="0.2">
      <c r="A354" t="e">
        <f ca="1">MATCH(rngPassword,OFFSET(tblUPL[P3DDP6'#2&amp;92$],A353,,ROWS(tblUPL[])),0)+A353</f>
        <v>#N/A</v>
      </c>
      <c r="B354" t="str" cm="1">
        <f t="array" aca="1" ref="B354" ca="1">IF(ISNA(INDEX(tblUPL[Name_BY_Location],UPL_Unique!A354)),"",INDEX(tblUPL[Name_BY_Location],UPL_Unique!A354))</f>
        <v/>
      </c>
    </row>
    <row r="355" spans="1:2" x14ac:dyDescent="0.2">
      <c r="A355" t="e">
        <f ca="1">MATCH(rngPassword,OFFSET(tblUPL[P3DDP6'#2&amp;92$],A354,,ROWS(tblUPL[])),0)+A354</f>
        <v>#N/A</v>
      </c>
      <c r="B355" t="str" cm="1">
        <f t="array" aca="1" ref="B355" ca="1">IF(ISNA(INDEX(tblUPL[Name_BY_Location],UPL_Unique!A355)),"",INDEX(tblUPL[Name_BY_Location],UPL_Unique!A355))</f>
        <v/>
      </c>
    </row>
    <row r="356" spans="1:2" x14ac:dyDescent="0.2">
      <c r="A356" t="e">
        <f ca="1">MATCH(rngPassword,OFFSET(tblUPL[P3DDP6'#2&amp;92$],A355,,ROWS(tblUPL[])),0)+A355</f>
        <v>#N/A</v>
      </c>
      <c r="B356" t="str" cm="1">
        <f t="array" aca="1" ref="B356" ca="1">IF(ISNA(INDEX(tblUPL[Name_BY_Location],UPL_Unique!A356)),"",INDEX(tblUPL[Name_BY_Location],UPL_Unique!A356))</f>
        <v/>
      </c>
    </row>
    <row r="357" spans="1:2" x14ac:dyDescent="0.2">
      <c r="A357" t="e">
        <f ca="1">MATCH(rngPassword,OFFSET(tblUPL[P3DDP6'#2&amp;92$],A356,,ROWS(tblUPL[])),0)+A356</f>
        <v>#N/A</v>
      </c>
      <c r="B357" t="str" cm="1">
        <f t="array" aca="1" ref="B357" ca="1">IF(ISNA(INDEX(tblUPL[Name_BY_Location],UPL_Unique!A357)),"",INDEX(tblUPL[Name_BY_Location],UPL_Unique!A357))</f>
        <v/>
      </c>
    </row>
    <row r="358" spans="1:2" x14ac:dyDescent="0.2">
      <c r="A358" t="e">
        <f ca="1">MATCH(rngPassword,OFFSET(tblUPL[P3DDP6'#2&amp;92$],A357,,ROWS(tblUPL[])),0)+A357</f>
        <v>#N/A</v>
      </c>
      <c r="B358" t="str" cm="1">
        <f t="array" aca="1" ref="B358" ca="1">IF(ISNA(INDEX(tblUPL[Name_BY_Location],UPL_Unique!A358)),"",INDEX(tblUPL[Name_BY_Location],UPL_Unique!A358))</f>
        <v/>
      </c>
    </row>
    <row r="359" spans="1:2" x14ac:dyDescent="0.2">
      <c r="A359" t="e">
        <f ca="1">MATCH(rngPassword,OFFSET(tblUPL[P3DDP6'#2&amp;92$],A358,,ROWS(tblUPL[])),0)+A358</f>
        <v>#N/A</v>
      </c>
      <c r="B359" t="str" cm="1">
        <f t="array" aca="1" ref="B359" ca="1">IF(ISNA(INDEX(tblUPL[Name_BY_Location],UPL_Unique!A359)),"",INDEX(tblUPL[Name_BY_Location],UPL_Unique!A359))</f>
        <v/>
      </c>
    </row>
    <row r="360" spans="1:2" x14ac:dyDescent="0.2">
      <c r="A360" t="e">
        <f ca="1">MATCH(rngPassword,OFFSET(tblUPL[P3DDP6'#2&amp;92$],A359,,ROWS(tblUPL[])),0)+A359</f>
        <v>#N/A</v>
      </c>
      <c r="B360" t="str" cm="1">
        <f t="array" aca="1" ref="B360" ca="1">IF(ISNA(INDEX(tblUPL[Name_BY_Location],UPL_Unique!A360)),"",INDEX(tblUPL[Name_BY_Location],UPL_Unique!A360))</f>
        <v/>
      </c>
    </row>
    <row r="361" spans="1:2" x14ac:dyDescent="0.2">
      <c r="A361" t="e">
        <f ca="1">MATCH(rngPassword,OFFSET(tblUPL[P3DDP6'#2&amp;92$],A360,,ROWS(tblUPL[])),0)+A360</f>
        <v>#N/A</v>
      </c>
      <c r="B361" t="str" cm="1">
        <f t="array" aca="1" ref="B361" ca="1">IF(ISNA(INDEX(tblUPL[Name_BY_Location],UPL_Unique!A361)),"",INDEX(tblUPL[Name_BY_Location],UPL_Unique!A361))</f>
        <v/>
      </c>
    </row>
    <row r="362" spans="1:2" x14ac:dyDescent="0.2">
      <c r="A362" t="e">
        <f ca="1">MATCH(rngPassword,OFFSET(tblUPL[P3DDP6'#2&amp;92$],A361,,ROWS(tblUPL[])),0)+A361</f>
        <v>#N/A</v>
      </c>
      <c r="B362" t="str" cm="1">
        <f t="array" aca="1" ref="B362" ca="1">IF(ISNA(INDEX(tblUPL[Name_BY_Location],UPL_Unique!A362)),"",INDEX(tblUPL[Name_BY_Location],UPL_Unique!A362))</f>
        <v/>
      </c>
    </row>
    <row r="363" spans="1:2" x14ac:dyDescent="0.2">
      <c r="A363" t="e">
        <f ca="1">MATCH(rngPassword,OFFSET(tblUPL[P3DDP6'#2&amp;92$],A362,,ROWS(tblUPL[])),0)+A362</f>
        <v>#N/A</v>
      </c>
      <c r="B363" t="str" cm="1">
        <f t="array" aca="1" ref="B363" ca="1">IF(ISNA(INDEX(tblUPL[Name_BY_Location],UPL_Unique!A363)),"",INDEX(tblUPL[Name_BY_Location],UPL_Unique!A363))</f>
        <v/>
      </c>
    </row>
    <row r="364" spans="1:2" x14ac:dyDescent="0.2">
      <c r="A364" t="e">
        <f ca="1">MATCH(rngPassword,OFFSET(tblUPL[P3DDP6'#2&amp;92$],A363,,ROWS(tblUPL[])),0)+A363</f>
        <v>#N/A</v>
      </c>
      <c r="B364" t="str" cm="1">
        <f t="array" aca="1" ref="B364" ca="1">IF(ISNA(INDEX(tblUPL[Name_BY_Location],UPL_Unique!A364)),"",INDEX(tblUPL[Name_BY_Location],UPL_Unique!A364))</f>
        <v/>
      </c>
    </row>
    <row r="365" spans="1:2" x14ac:dyDescent="0.2">
      <c r="A365" t="e">
        <f ca="1">MATCH(rngPassword,OFFSET(tblUPL[P3DDP6'#2&amp;92$],A364,,ROWS(tblUPL[])),0)+A364</f>
        <v>#N/A</v>
      </c>
      <c r="B365" t="str" cm="1">
        <f t="array" aca="1" ref="B365" ca="1">IF(ISNA(INDEX(tblUPL[Name_BY_Location],UPL_Unique!A365)),"",INDEX(tblUPL[Name_BY_Location],UPL_Unique!A365))</f>
        <v/>
      </c>
    </row>
    <row r="366" spans="1:2" x14ac:dyDescent="0.2">
      <c r="A366" t="e">
        <f ca="1">MATCH(rngPassword,OFFSET(tblUPL[P3DDP6'#2&amp;92$],A365,,ROWS(tblUPL[])),0)+A365</f>
        <v>#N/A</v>
      </c>
      <c r="B366" t="str" cm="1">
        <f t="array" aca="1" ref="B366" ca="1">IF(ISNA(INDEX(tblUPL[Name_BY_Location],UPL_Unique!A366)),"",INDEX(tblUPL[Name_BY_Location],UPL_Unique!A366))</f>
        <v/>
      </c>
    </row>
    <row r="367" spans="1:2" x14ac:dyDescent="0.2">
      <c r="A367" t="e">
        <f ca="1">MATCH(rngPassword,OFFSET(tblUPL[P3DDP6'#2&amp;92$],A366,,ROWS(tblUPL[])),0)+A366</f>
        <v>#N/A</v>
      </c>
      <c r="B367" t="str" cm="1">
        <f t="array" aca="1" ref="B367" ca="1">IF(ISNA(INDEX(tblUPL[Name_BY_Location],UPL_Unique!A367)),"",INDEX(tblUPL[Name_BY_Location],UPL_Unique!A367))</f>
        <v/>
      </c>
    </row>
    <row r="368" spans="1:2" x14ac:dyDescent="0.2">
      <c r="A368" t="e">
        <f ca="1">MATCH(rngPassword,OFFSET(tblUPL[P3DDP6'#2&amp;92$],A367,,ROWS(tblUPL[])),0)+A367</f>
        <v>#N/A</v>
      </c>
      <c r="B368" t="str" cm="1">
        <f t="array" aca="1" ref="B368" ca="1">IF(ISNA(INDEX(tblUPL[Name_BY_Location],UPL_Unique!A368)),"",INDEX(tblUPL[Name_BY_Location],UPL_Unique!A368))</f>
        <v/>
      </c>
    </row>
    <row r="369" spans="1:2" x14ac:dyDescent="0.2">
      <c r="A369" t="e">
        <f ca="1">MATCH(rngPassword,OFFSET(tblUPL[P3DDP6'#2&amp;92$],A368,,ROWS(tblUPL[])),0)+A368</f>
        <v>#N/A</v>
      </c>
      <c r="B369" t="str" cm="1">
        <f t="array" aca="1" ref="B369" ca="1">IF(ISNA(INDEX(tblUPL[Name_BY_Location],UPL_Unique!A369)),"",INDEX(tblUPL[Name_BY_Location],UPL_Unique!A369))</f>
        <v/>
      </c>
    </row>
    <row r="370" spans="1:2" x14ac:dyDescent="0.2">
      <c r="A370" t="e">
        <f ca="1">MATCH(rngPassword,OFFSET(tblUPL[P3DDP6'#2&amp;92$],A369,,ROWS(tblUPL[])),0)+A369</f>
        <v>#N/A</v>
      </c>
      <c r="B370" t="str" cm="1">
        <f t="array" aca="1" ref="B370" ca="1">IF(ISNA(INDEX(tblUPL[Name_BY_Location],UPL_Unique!A370)),"",INDEX(tblUPL[Name_BY_Location],UPL_Unique!A370))</f>
        <v/>
      </c>
    </row>
    <row r="371" spans="1:2" x14ac:dyDescent="0.2">
      <c r="A371" t="e">
        <f ca="1">MATCH(rngPassword,OFFSET(tblUPL[P3DDP6'#2&amp;92$],A370,,ROWS(tblUPL[])),0)+A370</f>
        <v>#N/A</v>
      </c>
      <c r="B371" t="str" cm="1">
        <f t="array" aca="1" ref="B371" ca="1">IF(ISNA(INDEX(tblUPL[Name_BY_Location],UPL_Unique!A371)),"",INDEX(tblUPL[Name_BY_Location],UPL_Unique!A371))</f>
        <v/>
      </c>
    </row>
    <row r="372" spans="1:2" x14ac:dyDescent="0.2">
      <c r="A372" t="e">
        <f ca="1">MATCH(rngPassword,OFFSET(tblUPL[P3DDP6'#2&amp;92$],A371,,ROWS(tblUPL[])),0)+A371</f>
        <v>#N/A</v>
      </c>
      <c r="B372" t="str" cm="1">
        <f t="array" aca="1" ref="B372" ca="1">IF(ISNA(INDEX(tblUPL[Name_BY_Location],UPL_Unique!A372)),"",INDEX(tblUPL[Name_BY_Location],UPL_Unique!A372))</f>
        <v/>
      </c>
    </row>
    <row r="373" spans="1:2" x14ac:dyDescent="0.2">
      <c r="A373" t="e">
        <f ca="1">MATCH(rngPassword,OFFSET(tblUPL[P3DDP6'#2&amp;92$],A372,,ROWS(tblUPL[])),0)+A372</f>
        <v>#N/A</v>
      </c>
      <c r="B373" t="str" cm="1">
        <f t="array" aca="1" ref="B373" ca="1">IF(ISNA(INDEX(tblUPL[Name_BY_Location],UPL_Unique!A373)),"",INDEX(tblUPL[Name_BY_Location],UPL_Unique!A373))</f>
        <v/>
      </c>
    </row>
    <row r="374" spans="1:2" x14ac:dyDescent="0.2">
      <c r="A374" t="e">
        <f ca="1">MATCH(rngPassword,OFFSET(tblUPL[P3DDP6'#2&amp;92$],A373,,ROWS(tblUPL[])),0)+A373</f>
        <v>#N/A</v>
      </c>
      <c r="B374" t="str" cm="1">
        <f t="array" aca="1" ref="B374" ca="1">IF(ISNA(INDEX(tblUPL[Name_BY_Location],UPL_Unique!A374)),"",INDEX(tblUPL[Name_BY_Location],UPL_Unique!A374))</f>
        <v/>
      </c>
    </row>
    <row r="375" spans="1:2" x14ac:dyDescent="0.2">
      <c r="A375" t="e">
        <f ca="1">MATCH(rngPassword,OFFSET(tblUPL[P3DDP6'#2&amp;92$],A374,,ROWS(tblUPL[])),0)+A374</f>
        <v>#N/A</v>
      </c>
      <c r="B375" t="str" cm="1">
        <f t="array" aca="1" ref="B375" ca="1">IF(ISNA(INDEX(tblUPL[Name_BY_Location],UPL_Unique!A375)),"",INDEX(tblUPL[Name_BY_Location],UPL_Unique!A375))</f>
        <v/>
      </c>
    </row>
    <row r="376" spans="1:2" x14ac:dyDescent="0.2">
      <c r="A376" t="e">
        <f ca="1">MATCH(rngPassword,OFFSET(tblUPL[P3DDP6'#2&amp;92$],A375,,ROWS(tblUPL[])),0)+A375</f>
        <v>#N/A</v>
      </c>
      <c r="B376" t="str" cm="1">
        <f t="array" aca="1" ref="B376" ca="1">IF(ISNA(INDEX(tblUPL[Name_BY_Location],UPL_Unique!A376)),"",INDEX(tblUPL[Name_BY_Location],UPL_Unique!A376))</f>
        <v/>
      </c>
    </row>
    <row r="377" spans="1:2" x14ac:dyDescent="0.2">
      <c r="A377" t="e">
        <f ca="1">MATCH(rngPassword,OFFSET(tblUPL[P3DDP6'#2&amp;92$],A376,,ROWS(tblUPL[])),0)+A376</f>
        <v>#N/A</v>
      </c>
      <c r="B377" t="str" cm="1">
        <f t="array" aca="1" ref="B377" ca="1">IF(ISNA(INDEX(tblUPL[Name_BY_Location],UPL_Unique!A377)),"",INDEX(tblUPL[Name_BY_Location],UPL_Unique!A377))</f>
        <v/>
      </c>
    </row>
    <row r="378" spans="1:2" x14ac:dyDescent="0.2">
      <c r="A378" t="e">
        <f ca="1">MATCH(rngPassword,OFFSET(tblUPL[P3DDP6'#2&amp;92$],A377,,ROWS(tblUPL[])),0)+A377</f>
        <v>#N/A</v>
      </c>
      <c r="B378" t="str" cm="1">
        <f t="array" aca="1" ref="B378" ca="1">IF(ISNA(INDEX(tblUPL[Name_BY_Location],UPL_Unique!A378)),"",INDEX(tblUPL[Name_BY_Location],UPL_Unique!A378))</f>
        <v/>
      </c>
    </row>
    <row r="379" spans="1:2" x14ac:dyDescent="0.2">
      <c r="A379" t="e">
        <f ca="1">MATCH(rngPassword,OFFSET(tblUPL[P3DDP6'#2&amp;92$],A378,,ROWS(tblUPL[])),0)+A378</f>
        <v>#N/A</v>
      </c>
      <c r="B379" t="str" cm="1">
        <f t="array" aca="1" ref="B379" ca="1">IF(ISNA(INDEX(tblUPL[Name_BY_Location],UPL_Unique!A379)),"",INDEX(tblUPL[Name_BY_Location],UPL_Unique!A379))</f>
        <v/>
      </c>
    </row>
    <row r="380" spans="1:2" x14ac:dyDescent="0.2">
      <c r="A380" t="e">
        <f ca="1">MATCH(rngPassword,OFFSET(tblUPL[P3DDP6'#2&amp;92$],A379,,ROWS(tblUPL[])),0)+A379</f>
        <v>#N/A</v>
      </c>
      <c r="B380" t="str" cm="1">
        <f t="array" aca="1" ref="B380" ca="1">IF(ISNA(INDEX(tblUPL[Name_BY_Location],UPL_Unique!A380)),"",INDEX(tblUPL[Name_BY_Location],UPL_Unique!A380))</f>
        <v/>
      </c>
    </row>
    <row r="381" spans="1:2" x14ac:dyDescent="0.2">
      <c r="A381" t="e">
        <f ca="1">MATCH(rngPassword,OFFSET(tblUPL[P3DDP6'#2&amp;92$],A380,,ROWS(tblUPL[])),0)+A380</f>
        <v>#N/A</v>
      </c>
      <c r="B381" t="str" cm="1">
        <f t="array" aca="1" ref="B381" ca="1">IF(ISNA(INDEX(tblUPL[Name_BY_Location],UPL_Unique!A381)),"",INDEX(tblUPL[Name_BY_Location],UPL_Unique!A381))</f>
        <v/>
      </c>
    </row>
    <row r="382" spans="1:2" x14ac:dyDescent="0.2">
      <c r="A382" t="e">
        <f ca="1">MATCH(rngPassword,OFFSET(tblUPL[P3DDP6'#2&amp;92$],A381,,ROWS(tblUPL[])),0)+A381</f>
        <v>#N/A</v>
      </c>
      <c r="B382" t="str" cm="1">
        <f t="array" aca="1" ref="B382" ca="1">IF(ISNA(INDEX(tblUPL[Name_BY_Location],UPL_Unique!A382)),"",INDEX(tblUPL[Name_BY_Location],UPL_Unique!A382))</f>
        <v/>
      </c>
    </row>
    <row r="383" spans="1:2" x14ac:dyDescent="0.2">
      <c r="A383" t="e">
        <f ca="1">MATCH(rngPassword,OFFSET(tblUPL[P3DDP6'#2&amp;92$],A382,,ROWS(tblUPL[])),0)+A382</f>
        <v>#N/A</v>
      </c>
      <c r="B383" t="str" cm="1">
        <f t="array" aca="1" ref="B383" ca="1">IF(ISNA(INDEX(tblUPL[Name_BY_Location],UPL_Unique!A383)),"",INDEX(tblUPL[Name_BY_Location],UPL_Unique!A383))</f>
        <v/>
      </c>
    </row>
    <row r="384" spans="1:2" x14ac:dyDescent="0.2">
      <c r="A384" t="e">
        <f ca="1">MATCH(rngPassword,OFFSET(tblUPL[P3DDP6'#2&amp;92$],A383,,ROWS(tblUPL[])),0)+A383</f>
        <v>#N/A</v>
      </c>
      <c r="B384" t="str" cm="1">
        <f t="array" aca="1" ref="B384" ca="1">IF(ISNA(INDEX(tblUPL[Name_BY_Location],UPL_Unique!A384)),"",INDEX(tblUPL[Name_BY_Location],UPL_Unique!A384))</f>
        <v/>
      </c>
    </row>
    <row r="385" spans="1:2" x14ac:dyDescent="0.2">
      <c r="A385" t="e">
        <f ca="1">MATCH(rngPassword,OFFSET(tblUPL[P3DDP6'#2&amp;92$],A384,,ROWS(tblUPL[])),0)+A384</f>
        <v>#N/A</v>
      </c>
      <c r="B385" t="str" cm="1">
        <f t="array" aca="1" ref="B385" ca="1">IF(ISNA(INDEX(tblUPL[Name_BY_Location],UPL_Unique!A385)),"",INDEX(tblUPL[Name_BY_Location],UPL_Unique!A385))</f>
        <v/>
      </c>
    </row>
    <row r="386" spans="1:2" x14ac:dyDescent="0.2">
      <c r="A386" t="e">
        <f ca="1">MATCH(rngPassword,OFFSET(tblUPL[P3DDP6'#2&amp;92$],A385,,ROWS(tblUPL[])),0)+A385</f>
        <v>#N/A</v>
      </c>
      <c r="B386" t="str" cm="1">
        <f t="array" aca="1" ref="B386" ca="1">IF(ISNA(INDEX(tblUPL[Name_BY_Location],UPL_Unique!A386)),"",INDEX(tblUPL[Name_BY_Location],UPL_Unique!A386))</f>
        <v/>
      </c>
    </row>
    <row r="387" spans="1:2" x14ac:dyDescent="0.2">
      <c r="A387" t="e">
        <f ca="1">MATCH(rngPassword,OFFSET(tblUPL[P3DDP6'#2&amp;92$],A386,,ROWS(tblUPL[])),0)+A386</f>
        <v>#N/A</v>
      </c>
      <c r="B387" t="str" cm="1">
        <f t="array" aca="1" ref="B387" ca="1">IF(ISNA(INDEX(tblUPL[Name_BY_Location],UPL_Unique!A387)),"",INDEX(tblUPL[Name_BY_Location],UPL_Unique!A387))</f>
        <v/>
      </c>
    </row>
    <row r="388" spans="1:2" x14ac:dyDescent="0.2">
      <c r="A388" t="e">
        <f ca="1">MATCH(rngPassword,OFFSET(tblUPL[P3DDP6'#2&amp;92$],A387,,ROWS(tblUPL[])),0)+A387</f>
        <v>#N/A</v>
      </c>
      <c r="B388" t="str" cm="1">
        <f t="array" aca="1" ref="B388" ca="1">IF(ISNA(INDEX(tblUPL[Name_BY_Location],UPL_Unique!A388)),"",INDEX(tblUPL[Name_BY_Location],UPL_Unique!A388))</f>
        <v/>
      </c>
    </row>
    <row r="389" spans="1:2" x14ac:dyDescent="0.2">
      <c r="A389" t="e">
        <f ca="1">MATCH(rngPassword,OFFSET(tblUPL[P3DDP6'#2&amp;92$],A388,,ROWS(tblUPL[])),0)+A388</f>
        <v>#N/A</v>
      </c>
      <c r="B389" t="str" cm="1">
        <f t="array" aca="1" ref="B389" ca="1">IF(ISNA(INDEX(tblUPL[Name_BY_Location],UPL_Unique!A389)),"",INDEX(tblUPL[Name_BY_Location],UPL_Unique!A389))</f>
        <v/>
      </c>
    </row>
    <row r="390" spans="1:2" x14ac:dyDescent="0.2">
      <c r="A390" t="e">
        <f ca="1">MATCH(rngPassword,OFFSET(tblUPL[P3DDP6'#2&amp;92$],A389,,ROWS(tblUPL[])),0)+A389</f>
        <v>#N/A</v>
      </c>
      <c r="B390" t="str" cm="1">
        <f t="array" aca="1" ref="B390" ca="1">IF(ISNA(INDEX(tblUPL[Name_BY_Location],UPL_Unique!A390)),"",INDEX(tblUPL[Name_BY_Location],UPL_Unique!A390))</f>
        <v/>
      </c>
    </row>
    <row r="391" spans="1:2" x14ac:dyDescent="0.2">
      <c r="A391" t="e">
        <f ca="1">MATCH(rngPassword,OFFSET(tblUPL[P3DDP6'#2&amp;92$],A390,,ROWS(tblUPL[])),0)+A390</f>
        <v>#N/A</v>
      </c>
      <c r="B391" t="str" cm="1">
        <f t="array" aca="1" ref="B391" ca="1">IF(ISNA(INDEX(tblUPL[Name_BY_Location],UPL_Unique!A391)),"",INDEX(tblUPL[Name_BY_Location],UPL_Unique!A391))</f>
        <v/>
      </c>
    </row>
    <row r="392" spans="1:2" x14ac:dyDescent="0.2">
      <c r="A392" t="e">
        <f ca="1">MATCH(rngPassword,OFFSET(tblUPL[P3DDP6'#2&amp;92$],A391,,ROWS(tblUPL[])),0)+A391</f>
        <v>#N/A</v>
      </c>
      <c r="B392" t="str" cm="1">
        <f t="array" aca="1" ref="B392" ca="1">IF(ISNA(INDEX(tblUPL[Name_BY_Location],UPL_Unique!A392)),"",INDEX(tblUPL[Name_BY_Location],UPL_Unique!A392))</f>
        <v/>
      </c>
    </row>
    <row r="393" spans="1:2" x14ac:dyDescent="0.2">
      <c r="A393" t="e">
        <f ca="1">MATCH(rngPassword,OFFSET(tblUPL[P3DDP6'#2&amp;92$],A392,,ROWS(tblUPL[])),0)+A392</f>
        <v>#N/A</v>
      </c>
      <c r="B393" t="str" cm="1">
        <f t="array" aca="1" ref="B393" ca="1">IF(ISNA(INDEX(tblUPL[Name_BY_Location],UPL_Unique!A393)),"",INDEX(tblUPL[Name_BY_Location],UPL_Unique!A393))</f>
        <v/>
      </c>
    </row>
    <row r="394" spans="1:2" x14ac:dyDescent="0.2">
      <c r="A394" t="e">
        <f ca="1">MATCH(rngPassword,OFFSET(tblUPL[P3DDP6'#2&amp;92$],A393,,ROWS(tblUPL[])),0)+A393</f>
        <v>#N/A</v>
      </c>
      <c r="B394" t="str" cm="1">
        <f t="array" aca="1" ref="B394" ca="1">IF(ISNA(INDEX(tblUPL[Name_BY_Location],UPL_Unique!A394)),"",INDEX(tblUPL[Name_BY_Location],UPL_Unique!A394))</f>
        <v/>
      </c>
    </row>
    <row r="395" spans="1:2" x14ac:dyDescent="0.2">
      <c r="A395" t="e">
        <f ca="1">MATCH(rngPassword,OFFSET(tblUPL[P3DDP6'#2&amp;92$],A394,,ROWS(tblUPL[])),0)+A394</f>
        <v>#N/A</v>
      </c>
      <c r="B395" t="str" cm="1">
        <f t="array" aca="1" ref="B395" ca="1">IF(ISNA(INDEX(tblUPL[Name_BY_Location],UPL_Unique!A395)),"",INDEX(tblUPL[Name_BY_Location],UPL_Unique!A395))</f>
        <v/>
      </c>
    </row>
    <row r="396" spans="1:2" x14ac:dyDescent="0.2">
      <c r="A396" t="e">
        <f ca="1">MATCH(rngPassword,OFFSET(tblUPL[P3DDP6'#2&amp;92$],A395,,ROWS(tblUPL[])),0)+A395</f>
        <v>#N/A</v>
      </c>
      <c r="B396" t="str" cm="1">
        <f t="array" aca="1" ref="B396" ca="1">IF(ISNA(INDEX(tblUPL[Name_BY_Location],UPL_Unique!A396)),"",INDEX(tblUPL[Name_BY_Location],UPL_Unique!A396))</f>
        <v/>
      </c>
    </row>
    <row r="397" spans="1:2" x14ac:dyDescent="0.2">
      <c r="A397" t="e">
        <f ca="1">MATCH(rngPassword,OFFSET(tblUPL[P3DDP6'#2&amp;92$],A396,,ROWS(tblUPL[])),0)+A396</f>
        <v>#N/A</v>
      </c>
      <c r="B397" t="str" cm="1">
        <f t="array" aca="1" ref="B397" ca="1">IF(ISNA(INDEX(tblUPL[Name_BY_Location],UPL_Unique!A397)),"",INDEX(tblUPL[Name_BY_Location],UPL_Unique!A397))</f>
        <v/>
      </c>
    </row>
    <row r="398" spans="1:2" x14ac:dyDescent="0.2">
      <c r="A398" t="e">
        <f ca="1">MATCH(rngPassword,OFFSET(tblUPL[P3DDP6'#2&amp;92$],A397,,ROWS(tblUPL[])),0)+A397</f>
        <v>#N/A</v>
      </c>
      <c r="B398" t="str" cm="1">
        <f t="array" aca="1" ref="B398" ca="1">IF(ISNA(INDEX(tblUPL[Name_BY_Location],UPL_Unique!A398)),"",INDEX(tblUPL[Name_BY_Location],UPL_Unique!A398))</f>
        <v/>
      </c>
    </row>
    <row r="399" spans="1:2" x14ac:dyDescent="0.2">
      <c r="A399" t="e">
        <f ca="1">MATCH(rngPassword,OFFSET(tblUPL[P3DDP6'#2&amp;92$],A398,,ROWS(tblUPL[])),0)+A398</f>
        <v>#N/A</v>
      </c>
      <c r="B399" t="str" cm="1">
        <f t="array" aca="1" ref="B399" ca="1">IF(ISNA(INDEX(tblUPL[Name_BY_Location],UPL_Unique!A399)),"",INDEX(tblUPL[Name_BY_Location],UPL_Unique!A399))</f>
        <v/>
      </c>
    </row>
    <row r="400" spans="1:2" x14ac:dyDescent="0.2">
      <c r="A400" t="e">
        <f ca="1">MATCH(rngPassword,OFFSET(tblUPL[P3DDP6'#2&amp;92$],A399,,ROWS(tblUPL[])),0)+A399</f>
        <v>#N/A</v>
      </c>
      <c r="B400" t="str" cm="1">
        <f t="array" aca="1" ref="B400" ca="1">IF(ISNA(INDEX(tblUPL[Name_BY_Location],UPL_Unique!A400)),"",INDEX(tblUPL[Name_BY_Location],UPL_Unique!A400))</f>
        <v/>
      </c>
    </row>
    <row r="401" spans="1:2" x14ac:dyDescent="0.2">
      <c r="A401" t="e">
        <f ca="1">MATCH(rngPassword,OFFSET(tblUPL[P3DDP6'#2&amp;92$],A400,,ROWS(tblUPL[])),0)+A400</f>
        <v>#N/A</v>
      </c>
      <c r="B401" t="str" cm="1">
        <f t="array" aca="1" ref="B401" ca="1">IF(ISNA(INDEX(tblUPL[Name_BY_Location],UPL_Unique!A401)),"",INDEX(tblUPL[Name_BY_Location],UPL_Unique!A401))</f>
        <v/>
      </c>
    </row>
    <row r="402" spans="1:2" x14ac:dyDescent="0.2">
      <c r="A402" t="e">
        <f ca="1">MATCH(rngPassword,OFFSET(tblUPL[P3DDP6'#2&amp;92$],A401,,ROWS(tblUPL[])),0)+A401</f>
        <v>#N/A</v>
      </c>
      <c r="B402" t="str" cm="1">
        <f t="array" aca="1" ref="B402" ca="1">IF(ISNA(INDEX(tblUPL[Name_BY_Location],UPL_Unique!A402)),"",INDEX(tblUPL[Name_BY_Location],UPL_Unique!A402))</f>
        <v/>
      </c>
    </row>
    <row r="403" spans="1:2" x14ac:dyDescent="0.2">
      <c r="A403" t="e">
        <f ca="1">MATCH(rngPassword,OFFSET(tblUPL[P3DDP6'#2&amp;92$],A402,,ROWS(tblUPL[])),0)+A402</f>
        <v>#N/A</v>
      </c>
      <c r="B403" t="str" cm="1">
        <f t="array" aca="1" ref="B403" ca="1">IF(ISNA(INDEX(tblUPL[Name_BY_Location],UPL_Unique!A403)),"",INDEX(tblUPL[Name_BY_Location],UPL_Unique!A403))</f>
        <v/>
      </c>
    </row>
    <row r="404" spans="1:2" x14ac:dyDescent="0.2">
      <c r="A404" t="e">
        <f ca="1">MATCH(rngPassword,OFFSET(tblUPL[P3DDP6'#2&amp;92$],A403,,ROWS(tblUPL[])),0)+A403</f>
        <v>#N/A</v>
      </c>
      <c r="B404" t="str" cm="1">
        <f t="array" aca="1" ref="B404" ca="1">IF(ISNA(INDEX(tblUPL[Name_BY_Location],UPL_Unique!A404)),"",INDEX(tblUPL[Name_BY_Location],UPL_Unique!A404))</f>
        <v/>
      </c>
    </row>
    <row r="405" spans="1:2" x14ac:dyDescent="0.2">
      <c r="A405" t="e">
        <f ca="1">MATCH(rngPassword,OFFSET(tblUPL[P3DDP6'#2&amp;92$],A404,,ROWS(tblUPL[])),0)+A404</f>
        <v>#N/A</v>
      </c>
      <c r="B405" t="str" cm="1">
        <f t="array" aca="1" ref="B405" ca="1">IF(ISNA(INDEX(tblUPL[Name_BY_Location],UPL_Unique!A405)),"",INDEX(tblUPL[Name_BY_Location],UPL_Unique!A405))</f>
        <v/>
      </c>
    </row>
    <row r="406" spans="1:2" x14ac:dyDescent="0.2">
      <c r="A406" t="e">
        <f ca="1">MATCH(rngPassword,OFFSET(tblUPL[P3DDP6'#2&amp;92$],A405,,ROWS(tblUPL[])),0)+A405</f>
        <v>#N/A</v>
      </c>
      <c r="B406" t="str" cm="1">
        <f t="array" aca="1" ref="B406" ca="1">IF(ISNA(INDEX(tblUPL[Name_BY_Location],UPL_Unique!A406)),"",INDEX(tblUPL[Name_BY_Location],UPL_Unique!A406))</f>
        <v/>
      </c>
    </row>
    <row r="407" spans="1:2" x14ac:dyDescent="0.2">
      <c r="A407" t="e">
        <f ca="1">MATCH(rngPassword,OFFSET(tblUPL[P3DDP6'#2&amp;92$],A406,,ROWS(tblUPL[])),0)+A406</f>
        <v>#N/A</v>
      </c>
      <c r="B407" t="str" cm="1">
        <f t="array" aca="1" ref="B407" ca="1">IF(ISNA(INDEX(tblUPL[Name_BY_Location],UPL_Unique!A407)),"",INDEX(tblUPL[Name_BY_Location],UPL_Unique!A407))</f>
        <v/>
      </c>
    </row>
    <row r="408" spans="1:2" x14ac:dyDescent="0.2">
      <c r="A408" t="e">
        <f ca="1">MATCH(rngPassword,OFFSET(tblUPL[P3DDP6'#2&amp;92$],A407,,ROWS(tblUPL[])),0)+A407</f>
        <v>#N/A</v>
      </c>
      <c r="B408" t="str" cm="1">
        <f t="array" aca="1" ref="B408" ca="1">IF(ISNA(INDEX(tblUPL[Name_BY_Location],UPL_Unique!A408)),"",INDEX(tblUPL[Name_BY_Location],UPL_Unique!A408))</f>
        <v/>
      </c>
    </row>
    <row r="409" spans="1:2" x14ac:dyDescent="0.2">
      <c r="A409" t="e">
        <f ca="1">MATCH(rngPassword,OFFSET(tblUPL[P3DDP6'#2&amp;92$],A408,,ROWS(tblUPL[])),0)+A408</f>
        <v>#N/A</v>
      </c>
      <c r="B409" t="str" cm="1">
        <f t="array" aca="1" ref="B409" ca="1">IF(ISNA(INDEX(tblUPL[Name_BY_Location],UPL_Unique!A409)),"",INDEX(tblUPL[Name_BY_Location],UPL_Unique!A409))</f>
        <v/>
      </c>
    </row>
    <row r="410" spans="1:2" x14ac:dyDescent="0.2">
      <c r="A410" t="e">
        <f ca="1">MATCH(rngPassword,OFFSET(tblUPL[P3DDP6'#2&amp;92$],A409,,ROWS(tblUPL[])),0)+A409</f>
        <v>#N/A</v>
      </c>
      <c r="B410" t="str" cm="1">
        <f t="array" aca="1" ref="B410" ca="1">IF(ISNA(INDEX(tblUPL[Name_BY_Location],UPL_Unique!A410)),"",INDEX(tblUPL[Name_BY_Location],UPL_Unique!A410))</f>
        <v/>
      </c>
    </row>
    <row r="411" spans="1:2" x14ac:dyDescent="0.2">
      <c r="A411" t="e">
        <f ca="1">MATCH(rngPassword,OFFSET(tblUPL[P3DDP6'#2&amp;92$],A410,,ROWS(tblUPL[])),0)+A410</f>
        <v>#N/A</v>
      </c>
      <c r="B411" t="str" cm="1">
        <f t="array" aca="1" ref="B411" ca="1">IF(ISNA(INDEX(tblUPL[Name_BY_Location],UPL_Unique!A411)),"",INDEX(tblUPL[Name_BY_Location],UPL_Unique!A411))</f>
        <v/>
      </c>
    </row>
    <row r="412" spans="1:2" x14ac:dyDescent="0.2">
      <c r="A412" t="e">
        <f ca="1">MATCH(rngPassword,OFFSET(tblUPL[P3DDP6'#2&amp;92$],A411,,ROWS(tblUPL[])),0)+A411</f>
        <v>#N/A</v>
      </c>
      <c r="B412" t="str" cm="1">
        <f t="array" aca="1" ref="B412" ca="1">IF(ISNA(INDEX(tblUPL[Name_BY_Location],UPL_Unique!A412)),"",INDEX(tblUPL[Name_BY_Location],UPL_Unique!A412))</f>
        <v/>
      </c>
    </row>
    <row r="413" spans="1:2" x14ac:dyDescent="0.2">
      <c r="A413" t="e">
        <f ca="1">MATCH(rngPassword,OFFSET(tblUPL[P3DDP6'#2&amp;92$],A412,,ROWS(tblUPL[])),0)+A412</f>
        <v>#N/A</v>
      </c>
      <c r="B413" t="str" cm="1">
        <f t="array" aca="1" ref="B413" ca="1">IF(ISNA(INDEX(tblUPL[Name_BY_Location],UPL_Unique!A413)),"",INDEX(tblUPL[Name_BY_Location],UPL_Unique!A413))</f>
        <v/>
      </c>
    </row>
    <row r="414" spans="1:2" x14ac:dyDescent="0.2">
      <c r="A414" t="e">
        <f ca="1">MATCH(rngPassword,OFFSET(tblUPL[P3DDP6'#2&amp;92$],A413,,ROWS(tblUPL[])),0)+A413</f>
        <v>#N/A</v>
      </c>
      <c r="B414" t="str" cm="1">
        <f t="array" aca="1" ref="B414" ca="1">IF(ISNA(INDEX(tblUPL[Name_BY_Location],UPL_Unique!A414)),"",INDEX(tblUPL[Name_BY_Location],UPL_Unique!A414))</f>
        <v/>
      </c>
    </row>
    <row r="415" spans="1:2" x14ac:dyDescent="0.2">
      <c r="A415" t="e">
        <f ca="1">MATCH(rngPassword,OFFSET(tblUPL[P3DDP6'#2&amp;92$],A414,,ROWS(tblUPL[])),0)+A414</f>
        <v>#N/A</v>
      </c>
      <c r="B415" t="str" cm="1">
        <f t="array" aca="1" ref="B415" ca="1">IF(ISNA(INDEX(tblUPL[Name_BY_Location],UPL_Unique!A415)),"",INDEX(tblUPL[Name_BY_Location],UPL_Unique!A415))</f>
        <v/>
      </c>
    </row>
    <row r="416" spans="1:2" x14ac:dyDescent="0.2">
      <c r="A416" t="e">
        <f ca="1">MATCH(rngPassword,OFFSET(tblUPL[P3DDP6'#2&amp;92$],A415,,ROWS(tblUPL[])),0)+A415</f>
        <v>#N/A</v>
      </c>
      <c r="B416" t="str" cm="1">
        <f t="array" aca="1" ref="B416" ca="1">IF(ISNA(INDEX(tblUPL[Name_BY_Location],UPL_Unique!A416)),"",INDEX(tblUPL[Name_BY_Location],UPL_Unique!A416))</f>
        <v/>
      </c>
    </row>
    <row r="417" spans="1:2" x14ac:dyDescent="0.2">
      <c r="A417" t="e">
        <f ca="1">MATCH(rngPassword,OFFSET(tblUPL[P3DDP6'#2&amp;92$],A416,,ROWS(tblUPL[])),0)+A416</f>
        <v>#N/A</v>
      </c>
      <c r="B417" t="str" cm="1">
        <f t="array" aca="1" ref="B417" ca="1">IF(ISNA(INDEX(tblUPL[Name_BY_Location],UPL_Unique!A417)),"",INDEX(tblUPL[Name_BY_Location],UPL_Unique!A417))</f>
        <v/>
      </c>
    </row>
    <row r="418" spans="1:2" x14ac:dyDescent="0.2">
      <c r="A418" t="e">
        <f ca="1">MATCH(rngPassword,OFFSET(tblUPL[P3DDP6'#2&amp;92$],A417,,ROWS(tblUPL[])),0)+A417</f>
        <v>#N/A</v>
      </c>
      <c r="B418" t="str" cm="1">
        <f t="array" aca="1" ref="B418" ca="1">IF(ISNA(INDEX(tblUPL[Name_BY_Location],UPL_Unique!A418)),"",INDEX(tblUPL[Name_BY_Location],UPL_Unique!A418))</f>
        <v/>
      </c>
    </row>
    <row r="419" spans="1:2" x14ac:dyDescent="0.2">
      <c r="A419" t="e">
        <f ca="1">MATCH(rngPassword,OFFSET(tblUPL[P3DDP6'#2&amp;92$],A418,,ROWS(tblUPL[])),0)+A418</f>
        <v>#N/A</v>
      </c>
      <c r="B419" t="str" cm="1">
        <f t="array" aca="1" ref="B419" ca="1">IF(ISNA(INDEX(tblUPL[Name_BY_Location],UPL_Unique!A419)),"",INDEX(tblUPL[Name_BY_Location],UPL_Unique!A419))</f>
        <v/>
      </c>
    </row>
    <row r="420" spans="1:2" x14ac:dyDescent="0.2">
      <c r="A420" t="e">
        <f ca="1">MATCH(rngPassword,OFFSET(tblUPL[P3DDP6'#2&amp;92$],A419,,ROWS(tblUPL[])),0)+A419</f>
        <v>#N/A</v>
      </c>
      <c r="B420" t="str" cm="1">
        <f t="array" aca="1" ref="B420" ca="1">IF(ISNA(INDEX(tblUPL[Name_BY_Location],UPL_Unique!A420)),"",INDEX(tblUPL[Name_BY_Location],UPL_Unique!A420))</f>
        <v/>
      </c>
    </row>
    <row r="421" spans="1:2" x14ac:dyDescent="0.2">
      <c r="A421" t="e">
        <f ca="1">MATCH(rngPassword,OFFSET(tblUPL[P3DDP6'#2&amp;92$],A420,,ROWS(tblUPL[])),0)+A420</f>
        <v>#N/A</v>
      </c>
      <c r="B421" t="str" cm="1">
        <f t="array" aca="1" ref="B421" ca="1">IF(ISNA(INDEX(tblUPL[Name_BY_Location],UPL_Unique!A421)),"",INDEX(tblUPL[Name_BY_Location],UPL_Unique!A421))</f>
        <v/>
      </c>
    </row>
    <row r="422" spans="1:2" x14ac:dyDescent="0.2">
      <c r="A422" t="e">
        <f ca="1">MATCH(rngPassword,OFFSET(tblUPL[P3DDP6'#2&amp;92$],A421,,ROWS(tblUPL[])),0)+A421</f>
        <v>#N/A</v>
      </c>
      <c r="B422" t="str" cm="1">
        <f t="array" aca="1" ref="B422" ca="1">IF(ISNA(INDEX(tblUPL[Name_BY_Location],UPL_Unique!A422)),"",INDEX(tblUPL[Name_BY_Location],UPL_Unique!A422))</f>
        <v/>
      </c>
    </row>
    <row r="423" spans="1:2" x14ac:dyDescent="0.2">
      <c r="A423" t="e">
        <f ca="1">MATCH(rngPassword,OFFSET(tblUPL[P3DDP6'#2&amp;92$],A422,,ROWS(tblUPL[])),0)+A422</f>
        <v>#N/A</v>
      </c>
      <c r="B423" t="str" cm="1">
        <f t="array" aca="1" ref="B423" ca="1">IF(ISNA(INDEX(tblUPL[Name_BY_Location],UPL_Unique!A423)),"",INDEX(tblUPL[Name_BY_Location],UPL_Unique!A423))</f>
        <v/>
      </c>
    </row>
    <row r="424" spans="1:2" x14ac:dyDescent="0.2">
      <c r="A424" t="e">
        <f ca="1">MATCH(rngPassword,OFFSET(tblUPL[P3DDP6'#2&amp;92$],A423,,ROWS(tblUPL[])),0)+A423</f>
        <v>#N/A</v>
      </c>
      <c r="B424" t="str" cm="1">
        <f t="array" aca="1" ref="B424" ca="1">IF(ISNA(INDEX(tblUPL[Name_BY_Location],UPL_Unique!A424)),"",INDEX(tblUPL[Name_BY_Location],UPL_Unique!A424))</f>
        <v/>
      </c>
    </row>
    <row r="425" spans="1:2" x14ac:dyDescent="0.2">
      <c r="A425" t="e">
        <f ca="1">MATCH(rngPassword,OFFSET(tblUPL[P3DDP6'#2&amp;92$],A424,,ROWS(tblUPL[])),0)+A424</f>
        <v>#N/A</v>
      </c>
      <c r="B425" t="str" cm="1">
        <f t="array" aca="1" ref="B425" ca="1">IF(ISNA(INDEX(tblUPL[Name_BY_Location],UPL_Unique!A425)),"",INDEX(tblUPL[Name_BY_Location],UPL_Unique!A425))</f>
        <v/>
      </c>
    </row>
    <row r="426" spans="1:2" x14ac:dyDescent="0.2">
      <c r="A426" t="e">
        <f ca="1">MATCH(rngPassword,OFFSET(tblUPL[P3DDP6'#2&amp;92$],A425,,ROWS(tblUPL[])),0)+A425</f>
        <v>#N/A</v>
      </c>
      <c r="B426" t="str" cm="1">
        <f t="array" aca="1" ref="B426" ca="1">IF(ISNA(INDEX(tblUPL[Name_BY_Location],UPL_Unique!A426)),"",INDEX(tblUPL[Name_BY_Location],UPL_Unique!A426))</f>
        <v/>
      </c>
    </row>
    <row r="427" spans="1:2" x14ac:dyDescent="0.2">
      <c r="A427" t="e">
        <f ca="1">MATCH(rngPassword,OFFSET(tblUPL[P3DDP6'#2&amp;92$],A426,,ROWS(tblUPL[])),0)+A426</f>
        <v>#N/A</v>
      </c>
      <c r="B427" t="str" cm="1">
        <f t="array" aca="1" ref="B427" ca="1">IF(ISNA(INDEX(tblUPL[Name_BY_Location],UPL_Unique!A427)),"",INDEX(tblUPL[Name_BY_Location],UPL_Unique!A427))</f>
        <v/>
      </c>
    </row>
    <row r="428" spans="1:2" x14ac:dyDescent="0.2">
      <c r="A428" t="e">
        <f ca="1">MATCH(rngPassword,OFFSET(tblUPL[P3DDP6'#2&amp;92$],A427,,ROWS(tblUPL[])),0)+A427</f>
        <v>#N/A</v>
      </c>
      <c r="B428" t="str" cm="1">
        <f t="array" aca="1" ref="B428" ca="1">IF(ISNA(INDEX(tblUPL[Name_BY_Location],UPL_Unique!A428)),"",INDEX(tblUPL[Name_BY_Location],UPL_Unique!A428))</f>
        <v/>
      </c>
    </row>
    <row r="429" spans="1:2" x14ac:dyDescent="0.2">
      <c r="A429" t="e">
        <f ca="1">MATCH(rngPassword,OFFSET(tblUPL[P3DDP6'#2&amp;92$],A428,,ROWS(tblUPL[])),0)+A428</f>
        <v>#N/A</v>
      </c>
      <c r="B429" t="str" cm="1">
        <f t="array" aca="1" ref="B429" ca="1">IF(ISNA(INDEX(tblUPL[Name_BY_Location],UPL_Unique!A429)),"",INDEX(tblUPL[Name_BY_Location],UPL_Unique!A429))</f>
        <v/>
      </c>
    </row>
    <row r="430" spans="1:2" x14ac:dyDescent="0.2">
      <c r="A430" t="e">
        <f ca="1">MATCH(rngPassword,OFFSET(tblUPL[P3DDP6'#2&amp;92$],A429,,ROWS(tblUPL[])),0)+A429</f>
        <v>#N/A</v>
      </c>
      <c r="B430" t="str" cm="1">
        <f t="array" aca="1" ref="B430" ca="1">IF(ISNA(INDEX(tblUPL[Name_BY_Location],UPL_Unique!A430)),"",INDEX(tblUPL[Name_BY_Location],UPL_Unique!A430))</f>
        <v/>
      </c>
    </row>
    <row r="431" spans="1:2" x14ac:dyDescent="0.2">
      <c r="A431" t="e">
        <f ca="1">MATCH(rngPassword,OFFSET(tblUPL[P3DDP6'#2&amp;92$],A430,,ROWS(tblUPL[])),0)+A430</f>
        <v>#N/A</v>
      </c>
      <c r="B431" t="str" cm="1">
        <f t="array" aca="1" ref="B431" ca="1">IF(ISNA(INDEX(tblUPL[Name_BY_Location],UPL_Unique!A431)),"",INDEX(tblUPL[Name_BY_Location],UPL_Unique!A431))</f>
        <v/>
      </c>
    </row>
    <row r="432" spans="1:2" x14ac:dyDescent="0.2">
      <c r="A432" t="e">
        <f ca="1">MATCH(rngPassword,OFFSET(tblUPL[P3DDP6'#2&amp;92$],A431,,ROWS(tblUPL[])),0)+A431</f>
        <v>#N/A</v>
      </c>
      <c r="B432" t="str" cm="1">
        <f t="array" aca="1" ref="B432" ca="1">IF(ISNA(INDEX(tblUPL[Name_BY_Location],UPL_Unique!A432)),"",INDEX(tblUPL[Name_BY_Location],UPL_Unique!A432))</f>
        <v/>
      </c>
    </row>
    <row r="433" spans="1:2" x14ac:dyDescent="0.2">
      <c r="A433" t="e">
        <f ca="1">MATCH(rngPassword,OFFSET(tblUPL[P3DDP6'#2&amp;92$],A432,,ROWS(tblUPL[])),0)+A432</f>
        <v>#N/A</v>
      </c>
      <c r="B433" t="str" cm="1">
        <f t="array" aca="1" ref="B433" ca="1">IF(ISNA(INDEX(tblUPL[Name_BY_Location],UPL_Unique!A433)),"",INDEX(tblUPL[Name_BY_Location],UPL_Unique!A433))</f>
        <v/>
      </c>
    </row>
    <row r="434" spans="1:2" x14ac:dyDescent="0.2">
      <c r="A434" t="e">
        <f ca="1">MATCH(rngPassword,OFFSET(tblUPL[P3DDP6'#2&amp;92$],A433,,ROWS(tblUPL[])),0)+A433</f>
        <v>#N/A</v>
      </c>
      <c r="B434" t="str" cm="1">
        <f t="array" aca="1" ref="B434" ca="1">IF(ISNA(INDEX(tblUPL[Name_BY_Location],UPL_Unique!A434)),"",INDEX(tblUPL[Name_BY_Location],UPL_Unique!A434))</f>
        <v/>
      </c>
    </row>
    <row r="435" spans="1:2" x14ac:dyDescent="0.2">
      <c r="A435" t="e">
        <f ca="1">MATCH(rngPassword,OFFSET(tblUPL[P3DDP6'#2&amp;92$],A434,,ROWS(tblUPL[])),0)+A434</f>
        <v>#N/A</v>
      </c>
      <c r="B435" t="str" cm="1">
        <f t="array" aca="1" ref="B435" ca="1">IF(ISNA(INDEX(tblUPL[Name_BY_Location],UPL_Unique!A435)),"",INDEX(tblUPL[Name_BY_Location],UPL_Unique!A435))</f>
        <v/>
      </c>
    </row>
    <row r="436" spans="1:2" x14ac:dyDescent="0.2">
      <c r="A436" t="e">
        <f ca="1">MATCH(rngPassword,OFFSET(tblUPL[P3DDP6'#2&amp;92$],A435,,ROWS(tblUPL[])),0)+A435</f>
        <v>#N/A</v>
      </c>
      <c r="B436" t="str" cm="1">
        <f t="array" aca="1" ref="B436" ca="1">IF(ISNA(INDEX(tblUPL[Name_BY_Location],UPL_Unique!A436)),"",INDEX(tblUPL[Name_BY_Location],UPL_Unique!A436))</f>
        <v/>
      </c>
    </row>
    <row r="437" spans="1:2" x14ac:dyDescent="0.2">
      <c r="A437" t="e">
        <f ca="1">MATCH(rngPassword,OFFSET(tblUPL[P3DDP6'#2&amp;92$],A436,,ROWS(tblUPL[])),0)+A436</f>
        <v>#N/A</v>
      </c>
      <c r="B437" t="str" cm="1">
        <f t="array" aca="1" ref="B437" ca="1">IF(ISNA(INDEX(tblUPL[Name_BY_Location],UPL_Unique!A437)),"",INDEX(tblUPL[Name_BY_Location],UPL_Unique!A437))</f>
        <v/>
      </c>
    </row>
    <row r="438" spans="1:2" x14ac:dyDescent="0.2">
      <c r="A438" t="e">
        <f ca="1">MATCH(rngPassword,OFFSET(tblUPL[P3DDP6'#2&amp;92$],A437,,ROWS(tblUPL[])),0)+A437</f>
        <v>#N/A</v>
      </c>
      <c r="B438" t="str" cm="1">
        <f t="array" aca="1" ref="B438" ca="1">IF(ISNA(INDEX(tblUPL[Name_BY_Location],UPL_Unique!A438)),"",INDEX(tblUPL[Name_BY_Location],UPL_Unique!A438))</f>
        <v/>
      </c>
    </row>
    <row r="439" spans="1:2" x14ac:dyDescent="0.2">
      <c r="A439" t="e">
        <f ca="1">MATCH(rngPassword,OFFSET(tblUPL[P3DDP6'#2&amp;92$],A438,,ROWS(tblUPL[])),0)+A438</f>
        <v>#N/A</v>
      </c>
      <c r="B439" t="str" cm="1">
        <f t="array" aca="1" ref="B439" ca="1">IF(ISNA(INDEX(tblUPL[Name_BY_Location],UPL_Unique!A439)),"",INDEX(tblUPL[Name_BY_Location],UPL_Unique!A439))</f>
        <v/>
      </c>
    </row>
    <row r="440" spans="1:2" x14ac:dyDescent="0.2">
      <c r="A440" t="e">
        <f ca="1">MATCH(rngPassword,OFFSET(tblUPL[P3DDP6'#2&amp;92$],A439,,ROWS(tblUPL[])),0)+A439</f>
        <v>#N/A</v>
      </c>
      <c r="B440" t="str" cm="1">
        <f t="array" aca="1" ref="B440" ca="1">IF(ISNA(INDEX(tblUPL[Name_BY_Location],UPL_Unique!A440)),"",INDEX(tblUPL[Name_BY_Location],UPL_Unique!A440))</f>
        <v/>
      </c>
    </row>
    <row r="441" spans="1:2" x14ac:dyDescent="0.2">
      <c r="A441" t="e">
        <f ca="1">MATCH(rngPassword,OFFSET(tblUPL[P3DDP6'#2&amp;92$],A440,,ROWS(tblUPL[])),0)+A440</f>
        <v>#N/A</v>
      </c>
      <c r="B441" t="str" cm="1">
        <f t="array" aca="1" ref="B441" ca="1">IF(ISNA(INDEX(tblUPL[Name_BY_Location],UPL_Unique!A441)),"",INDEX(tblUPL[Name_BY_Location],UPL_Unique!A441))</f>
        <v/>
      </c>
    </row>
    <row r="442" spans="1:2" x14ac:dyDescent="0.2">
      <c r="A442" t="e">
        <f ca="1">MATCH(rngPassword,OFFSET(tblUPL[P3DDP6'#2&amp;92$],A441,,ROWS(tblUPL[])),0)+A441</f>
        <v>#N/A</v>
      </c>
      <c r="B442" t="str" cm="1">
        <f t="array" aca="1" ref="B442" ca="1">IF(ISNA(INDEX(tblUPL[Name_BY_Location],UPL_Unique!A442)),"",INDEX(tblUPL[Name_BY_Location],UPL_Unique!A442))</f>
        <v/>
      </c>
    </row>
    <row r="443" spans="1:2" x14ac:dyDescent="0.2">
      <c r="A443" t="e">
        <f ca="1">MATCH(rngPassword,OFFSET(tblUPL[P3DDP6'#2&amp;92$],A442,,ROWS(tblUPL[])),0)+A442</f>
        <v>#N/A</v>
      </c>
      <c r="B443" t="str" cm="1">
        <f t="array" aca="1" ref="B443" ca="1">IF(ISNA(INDEX(tblUPL[Name_BY_Location],UPL_Unique!A443)),"",INDEX(tblUPL[Name_BY_Location],UPL_Unique!A443))</f>
        <v/>
      </c>
    </row>
    <row r="444" spans="1:2" x14ac:dyDescent="0.2">
      <c r="A444" t="e">
        <f ca="1">MATCH(rngPassword,OFFSET(tblUPL[P3DDP6'#2&amp;92$],A443,,ROWS(tblUPL[])),0)+A443</f>
        <v>#N/A</v>
      </c>
      <c r="B444" t="str" cm="1">
        <f t="array" aca="1" ref="B444" ca="1">IF(ISNA(INDEX(tblUPL[Name_BY_Location],UPL_Unique!A444)),"",INDEX(tblUPL[Name_BY_Location],UPL_Unique!A444))</f>
        <v/>
      </c>
    </row>
    <row r="445" spans="1:2" x14ac:dyDescent="0.2">
      <c r="A445" t="e">
        <f ca="1">MATCH(rngPassword,OFFSET(tblUPL[P3DDP6'#2&amp;92$],A444,,ROWS(tblUPL[])),0)+A444</f>
        <v>#N/A</v>
      </c>
      <c r="B445" t="str" cm="1">
        <f t="array" aca="1" ref="B445" ca="1">IF(ISNA(INDEX(tblUPL[Name_BY_Location],UPL_Unique!A445)),"",INDEX(tblUPL[Name_BY_Location],UPL_Unique!A445))</f>
        <v/>
      </c>
    </row>
    <row r="446" spans="1:2" x14ac:dyDescent="0.2">
      <c r="A446" t="e">
        <f ca="1">MATCH(rngPassword,OFFSET(tblUPL[P3DDP6'#2&amp;92$],A445,,ROWS(tblUPL[])),0)+A445</f>
        <v>#N/A</v>
      </c>
      <c r="B446" t="str" cm="1">
        <f t="array" aca="1" ref="B446" ca="1">IF(ISNA(INDEX(tblUPL[Name_BY_Location],UPL_Unique!A446)),"",INDEX(tblUPL[Name_BY_Location],UPL_Unique!A446))</f>
        <v/>
      </c>
    </row>
    <row r="447" spans="1:2" x14ac:dyDescent="0.2">
      <c r="A447" t="e">
        <f ca="1">MATCH(rngPassword,OFFSET(tblUPL[P3DDP6'#2&amp;92$],A446,,ROWS(tblUPL[])),0)+A446</f>
        <v>#N/A</v>
      </c>
      <c r="B447" t="str" cm="1">
        <f t="array" aca="1" ref="B447" ca="1">IF(ISNA(INDEX(tblUPL[Name_BY_Location],UPL_Unique!A447)),"",INDEX(tblUPL[Name_BY_Location],UPL_Unique!A447))</f>
        <v/>
      </c>
    </row>
    <row r="448" spans="1:2" x14ac:dyDescent="0.2">
      <c r="A448" t="e">
        <f ca="1">MATCH(rngPassword,OFFSET(tblUPL[P3DDP6'#2&amp;92$],A447,,ROWS(tblUPL[])),0)+A447</f>
        <v>#N/A</v>
      </c>
      <c r="B448" t="str" cm="1">
        <f t="array" aca="1" ref="B448" ca="1">IF(ISNA(INDEX(tblUPL[Name_BY_Location],UPL_Unique!A448)),"",INDEX(tblUPL[Name_BY_Location],UPL_Unique!A448))</f>
        <v/>
      </c>
    </row>
    <row r="449" spans="1:2" x14ac:dyDescent="0.2">
      <c r="A449" t="e">
        <f ca="1">MATCH(rngPassword,OFFSET(tblUPL[P3DDP6'#2&amp;92$],A448,,ROWS(tblUPL[])),0)+A448</f>
        <v>#N/A</v>
      </c>
      <c r="B449" t="str" cm="1">
        <f t="array" aca="1" ref="B449" ca="1">IF(ISNA(INDEX(tblUPL[Name_BY_Location],UPL_Unique!A449)),"",INDEX(tblUPL[Name_BY_Location],UPL_Unique!A449))</f>
        <v/>
      </c>
    </row>
    <row r="450" spans="1:2" x14ac:dyDescent="0.2">
      <c r="A450" t="e">
        <f ca="1">MATCH(rngPassword,OFFSET(tblUPL[P3DDP6'#2&amp;92$],A449,,ROWS(tblUPL[])),0)+A449</f>
        <v>#N/A</v>
      </c>
      <c r="B450" t="str" cm="1">
        <f t="array" aca="1" ref="B450" ca="1">IF(ISNA(INDEX(tblUPL[Name_BY_Location],UPL_Unique!A450)),"",INDEX(tblUPL[Name_BY_Location],UPL_Unique!A450))</f>
        <v/>
      </c>
    </row>
    <row r="451" spans="1:2" x14ac:dyDescent="0.2">
      <c r="A451" t="e">
        <f ca="1">MATCH(rngPassword,OFFSET(tblUPL[P3DDP6'#2&amp;92$],A450,,ROWS(tblUPL[])),0)+A450</f>
        <v>#N/A</v>
      </c>
      <c r="B451" t="str" cm="1">
        <f t="array" aca="1" ref="B451" ca="1">IF(ISNA(INDEX(tblUPL[Name_BY_Location],UPL_Unique!A451)),"",INDEX(tblUPL[Name_BY_Location],UPL_Unique!A451))</f>
        <v/>
      </c>
    </row>
    <row r="452" spans="1:2" x14ac:dyDescent="0.2">
      <c r="A452" t="e">
        <f ca="1">MATCH(rngPassword,OFFSET(tblUPL[P3DDP6'#2&amp;92$],A451,,ROWS(tblUPL[])),0)+A451</f>
        <v>#N/A</v>
      </c>
      <c r="B452" t="str" cm="1">
        <f t="array" aca="1" ref="B452" ca="1">IF(ISNA(INDEX(tblUPL[Name_BY_Location],UPL_Unique!A452)),"",INDEX(tblUPL[Name_BY_Location],UPL_Unique!A452))</f>
        <v/>
      </c>
    </row>
    <row r="453" spans="1:2" x14ac:dyDescent="0.2">
      <c r="A453" t="e">
        <f ca="1">MATCH(rngPassword,OFFSET(tblUPL[P3DDP6'#2&amp;92$],A452,,ROWS(tblUPL[])),0)+A452</f>
        <v>#N/A</v>
      </c>
      <c r="B453" t="str" cm="1">
        <f t="array" aca="1" ref="B453" ca="1">IF(ISNA(INDEX(tblUPL[Name_BY_Location],UPL_Unique!A453)),"",INDEX(tblUPL[Name_BY_Location],UPL_Unique!A453))</f>
        <v/>
      </c>
    </row>
    <row r="454" spans="1:2" x14ac:dyDescent="0.2">
      <c r="A454" t="e">
        <f ca="1">MATCH(rngPassword,OFFSET(tblUPL[P3DDP6'#2&amp;92$],A453,,ROWS(tblUPL[])),0)+A453</f>
        <v>#N/A</v>
      </c>
      <c r="B454" t="str" cm="1">
        <f t="array" aca="1" ref="B454" ca="1">IF(ISNA(INDEX(tblUPL[Name_BY_Location],UPL_Unique!A454)),"",INDEX(tblUPL[Name_BY_Location],UPL_Unique!A454))</f>
        <v/>
      </c>
    </row>
    <row r="455" spans="1:2" x14ac:dyDescent="0.2">
      <c r="A455" t="e">
        <f ca="1">MATCH(rngPassword,OFFSET(tblUPL[P3DDP6'#2&amp;92$],A454,,ROWS(tblUPL[])),0)+A454</f>
        <v>#N/A</v>
      </c>
      <c r="B455" t="str" cm="1">
        <f t="array" aca="1" ref="B455" ca="1">IF(ISNA(INDEX(tblUPL[Name_BY_Location],UPL_Unique!A455)),"",INDEX(tblUPL[Name_BY_Location],UPL_Unique!A455))</f>
        <v/>
      </c>
    </row>
    <row r="456" spans="1:2" x14ac:dyDescent="0.2">
      <c r="A456" t="e">
        <f ca="1">MATCH(rngPassword,OFFSET(tblUPL[P3DDP6'#2&amp;92$],A455,,ROWS(tblUPL[])),0)+A455</f>
        <v>#N/A</v>
      </c>
      <c r="B456" t="str" cm="1">
        <f t="array" aca="1" ref="B456" ca="1">IF(ISNA(INDEX(tblUPL[Name_BY_Location],UPL_Unique!A456)),"",INDEX(tblUPL[Name_BY_Location],UPL_Unique!A456))</f>
        <v/>
      </c>
    </row>
    <row r="457" spans="1:2" x14ac:dyDescent="0.2">
      <c r="A457" t="e">
        <f ca="1">MATCH(rngPassword,OFFSET(tblUPL[P3DDP6'#2&amp;92$],A456,,ROWS(tblUPL[])),0)+A456</f>
        <v>#N/A</v>
      </c>
      <c r="B457" t="str" cm="1">
        <f t="array" aca="1" ref="B457" ca="1">IF(ISNA(INDEX(tblUPL[Name_BY_Location],UPL_Unique!A457)),"",INDEX(tblUPL[Name_BY_Location],UPL_Unique!A457))</f>
        <v/>
      </c>
    </row>
    <row r="458" spans="1:2" x14ac:dyDescent="0.2">
      <c r="A458" t="e">
        <f ca="1">MATCH(rngPassword,OFFSET(tblUPL[P3DDP6'#2&amp;92$],A457,,ROWS(tblUPL[])),0)+A457</f>
        <v>#N/A</v>
      </c>
      <c r="B458" t="str" cm="1">
        <f t="array" aca="1" ref="B458" ca="1">IF(ISNA(INDEX(tblUPL[Name_BY_Location],UPL_Unique!A458)),"",INDEX(tblUPL[Name_BY_Location],UPL_Unique!A458))</f>
        <v/>
      </c>
    </row>
    <row r="459" spans="1:2" x14ac:dyDescent="0.2">
      <c r="A459" t="e">
        <f ca="1">MATCH(rngPassword,OFFSET(tblUPL[P3DDP6'#2&amp;92$],A458,,ROWS(tblUPL[])),0)+A458</f>
        <v>#N/A</v>
      </c>
      <c r="B459" t="str" cm="1">
        <f t="array" aca="1" ref="B459" ca="1">IF(ISNA(INDEX(tblUPL[Name_BY_Location],UPL_Unique!A459)),"",INDEX(tblUPL[Name_BY_Location],UPL_Unique!A459))</f>
        <v/>
      </c>
    </row>
    <row r="460" spans="1:2" x14ac:dyDescent="0.2">
      <c r="A460" t="e">
        <f ca="1">MATCH(rngPassword,OFFSET(tblUPL[P3DDP6'#2&amp;92$],A459,,ROWS(tblUPL[])),0)+A459</f>
        <v>#N/A</v>
      </c>
      <c r="B460" t="str" cm="1">
        <f t="array" aca="1" ref="B460" ca="1">IF(ISNA(INDEX(tblUPL[Name_BY_Location],UPL_Unique!A460)),"",INDEX(tblUPL[Name_BY_Location],UPL_Unique!A460))</f>
        <v/>
      </c>
    </row>
    <row r="461" spans="1:2" x14ac:dyDescent="0.2">
      <c r="A461" t="e">
        <f ca="1">MATCH(rngPassword,OFFSET(tblUPL[P3DDP6'#2&amp;92$],A460,,ROWS(tblUPL[])),0)+A460</f>
        <v>#N/A</v>
      </c>
      <c r="B461" t="str" cm="1">
        <f t="array" aca="1" ref="B461" ca="1">IF(ISNA(INDEX(tblUPL[Name_BY_Location],UPL_Unique!A461)),"",INDEX(tblUPL[Name_BY_Location],UPL_Unique!A461))</f>
        <v/>
      </c>
    </row>
    <row r="462" spans="1:2" x14ac:dyDescent="0.2">
      <c r="A462" t="e">
        <f ca="1">MATCH(rngPassword,OFFSET(tblUPL[P3DDP6'#2&amp;92$],A461,,ROWS(tblUPL[])),0)+A461</f>
        <v>#N/A</v>
      </c>
      <c r="B462" t="str" cm="1">
        <f t="array" aca="1" ref="B462" ca="1">IF(ISNA(INDEX(tblUPL[Name_BY_Location],UPL_Unique!A462)),"",INDEX(tblUPL[Name_BY_Location],UPL_Unique!A462))</f>
        <v/>
      </c>
    </row>
    <row r="463" spans="1:2" x14ac:dyDescent="0.2">
      <c r="A463" t="e">
        <f ca="1">MATCH(rngPassword,OFFSET(tblUPL[P3DDP6'#2&amp;92$],A462,,ROWS(tblUPL[])),0)+A462</f>
        <v>#N/A</v>
      </c>
      <c r="B463" t="str" cm="1">
        <f t="array" aca="1" ref="B463" ca="1">IF(ISNA(INDEX(tblUPL[Name_BY_Location],UPL_Unique!A463)),"",INDEX(tblUPL[Name_BY_Location],UPL_Unique!A463))</f>
        <v/>
      </c>
    </row>
    <row r="464" spans="1:2" x14ac:dyDescent="0.2">
      <c r="A464" t="e">
        <f ca="1">MATCH(rngPassword,OFFSET(tblUPL[P3DDP6'#2&amp;92$],A463,,ROWS(tblUPL[])),0)+A463</f>
        <v>#N/A</v>
      </c>
      <c r="B464" t="str" cm="1">
        <f t="array" aca="1" ref="B464" ca="1">IF(ISNA(INDEX(tblUPL[Name_BY_Location],UPL_Unique!A464)),"",INDEX(tblUPL[Name_BY_Location],UPL_Unique!A464))</f>
        <v/>
      </c>
    </row>
    <row r="465" spans="1:2" x14ac:dyDescent="0.2">
      <c r="A465" t="e">
        <f ca="1">MATCH(rngPassword,OFFSET(tblUPL[P3DDP6'#2&amp;92$],A464,,ROWS(tblUPL[])),0)+A464</f>
        <v>#N/A</v>
      </c>
      <c r="B465" t="str" cm="1">
        <f t="array" aca="1" ref="B465" ca="1">IF(ISNA(INDEX(tblUPL[Name_BY_Location],UPL_Unique!A465)),"",INDEX(tblUPL[Name_BY_Location],UPL_Unique!A465))</f>
        <v/>
      </c>
    </row>
    <row r="466" spans="1:2" x14ac:dyDescent="0.2">
      <c r="A466" t="e">
        <f ca="1">MATCH(rngPassword,OFFSET(tblUPL[P3DDP6'#2&amp;92$],A465,,ROWS(tblUPL[])),0)+A465</f>
        <v>#N/A</v>
      </c>
      <c r="B466" t="str" cm="1">
        <f t="array" aca="1" ref="B466" ca="1">IF(ISNA(INDEX(tblUPL[Name_BY_Location],UPL_Unique!A466)),"",INDEX(tblUPL[Name_BY_Location],UPL_Unique!A466))</f>
        <v/>
      </c>
    </row>
    <row r="467" spans="1:2" x14ac:dyDescent="0.2">
      <c r="A467" t="e">
        <f ca="1">MATCH(rngPassword,OFFSET(tblUPL[P3DDP6'#2&amp;92$],A466,,ROWS(tblUPL[])),0)+A466</f>
        <v>#N/A</v>
      </c>
      <c r="B467" t="str" cm="1">
        <f t="array" aca="1" ref="B467" ca="1">IF(ISNA(INDEX(tblUPL[Name_BY_Location],UPL_Unique!A467)),"",INDEX(tblUPL[Name_BY_Location],UPL_Unique!A467))</f>
        <v/>
      </c>
    </row>
    <row r="468" spans="1:2" x14ac:dyDescent="0.2">
      <c r="A468" t="e">
        <f ca="1">MATCH(rngPassword,OFFSET(tblUPL[P3DDP6'#2&amp;92$],A467,,ROWS(tblUPL[])),0)+A467</f>
        <v>#N/A</v>
      </c>
      <c r="B468" t="str" cm="1">
        <f t="array" aca="1" ref="B468" ca="1">IF(ISNA(INDEX(tblUPL[Name_BY_Location],UPL_Unique!A468)),"",INDEX(tblUPL[Name_BY_Location],UPL_Unique!A468))</f>
        <v/>
      </c>
    </row>
    <row r="469" spans="1:2" x14ac:dyDescent="0.2">
      <c r="A469" t="e">
        <f ca="1">MATCH(rngPassword,OFFSET(tblUPL[P3DDP6'#2&amp;92$],A468,,ROWS(tblUPL[])),0)+A468</f>
        <v>#N/A</v>
      </c>
      <c r="B469" t="str" cm="1">
        <f t="array" aca="1" ref="B469" ca="1">IF(ISNA(INDEX(tblUPL[Name_BY_Location],UPL_Unique!A469)),"",INDEX(tblUPL[Name_BY_Location],UPL_Unique!A469))</f>
        <v/>
      </c>
    </row>
    <row r="470" spans="1:2" x14ac:dyDescent="0.2">
      <c r="A470" t="e">
        <f ca="1">MATCH(rngPassword,OFFSET(tblUPL[P3DDP6'#2&amp;92$],A469,,ROWS(tblUPL[])),0)+A469</f>
        <v>#N/A</v>
      </c>
      <c r="B470" t="str" cm="1">
        <f t="array" aca="1" ref="B470" ca="1">IF(ISNA(INDEX(tblUPL[Name_BY_Location],UPL_Unique!A470)),"",INDEX(tblUPL[Name_BY_Location],UPL_Unique!A470))</f>
        <v/>
      </c>
    </row>
    <row r="471" spans="1:2" x14ac:dyDescent="0.2">
      <c r="A471" t="e">
        <f ca="1">MATCH(rngPassword,OFFSET(tblUPL[P3DDP6'#2&amp;92$],A470,,ROWS(tblUPL[])),0)+A470</f>
        <v>#N/A</v>
      </c>
      <c r="B471" t="str" cm="1">
        <f t="array" aca="1" ref="B471" ca="1">IF(ISNA(INDEX(tblUPL[Name_BY_Location],UPL_Unique!A471)),"",INDEX(tblUPL[Name_BY_Location],UPL_Unique!A471))</f>
        <v/>
      </c>
    </row>
    <row r="472" spans="1:2" x14ac:dyDescent="0.2">
      <c r="A472" t="e">
        <f ca="1">MATCH(rngPassword,OFFSET(tblUPL[P3DDP6'#2&amp;92$],A471,,ROWS(tblUPL[])),0)+A471</f>
        <v>#N/A</v>
      </c>
      <c r="B472" t="str" cm="1">
        <f t="array" aca="1" ref="B472" ca="1">IF(ISNA(INDEX(tblUPL[Name_BY_Location],UPL_Unique!A472)),"",INDEX(tblUPL[Name_BY_Location],UPL_Unique!A472))</f>
        <v/>
      </c>
    </row>
    <row r="473" spans="1:2" x14ac:dyDescent="0.2">
      <c r="A473" t="e">
        <f ca="1">MATCH(rngPassword,OFFSET(tblUPL[P3DDP6'#2&amp;92$],A472,,ROWS(tblUPL[])),0)+A472</f>
        <v>#N/A</v>
      </c>
      <c r="B473" t="str" cm="1">
        <f t="array" aca="1" ref="B473" ca="1">IF(ISNA(INDEX(tblUPL[Name_BY_Location],UPL_Unique!A473)),"",INDEX(tblUPL[Name_BY_Location],UPL_Unique!A473))</f>
        <v/>
      </c>
    </row>
    <row r="474" spans="1:2" x14ac:dyDescent="0.2">
      <c r="A474" t="e">
        <f ca="1">MATCH(rngPassword,OFFSET(tblUPL[P3DDP6'#2&amp;92$],A473,,ROWS(tblUPL[])),0)+A473</f>
        <v>#N/A</v>
      </c>
      <c r="B474" t="str" cm="1">
        <f t="array" aca="1" ref="B474" ca="1">IF(ISNA(INDEX(tblUPL[Name_BY_Location],UPL_Unique!A474)),"",INDEX(tblUPL[Name_BY_Location],UPL_Unique!A474))</f>
        <v/>
      </c>
    </row>
    <row r="475" spans="1:2" x14ac:dyDescent="0.2">
      <c r="A475" t="e">
        <f ca="1">MATCH(rngPassword,OFFSET(tblUPL[P3DDP6'#2&amp;92$],A474,,ROWS(tblUPL[])),0)+A474</f>
        <v>#N/A</v>
      </c>
      <c r="B475" t="str" cm="1">
        <f t="array" aca="1" ref="B475" ca="1">IF(ISNA(INDEX(tblUPL[Name_BY_Location],UPL_Unique!A475)),"",INDEX(tblUPL[Name_BY_Location],UPL_Unique!A475))</f>
        <v/>
      </c>
    </row>
    <row r="476" spans="1:2" x14ac:dyDescent="0.2">
      <c r="A476" t="e">
        <f ca="1">MATCH(rngPassword,OFFSET(tblUPL[P3DDP6'#2&amp;92$],A475,,ROWS(tblUPL[])),0)+A475</f>
        <v>#N/A</v>
      </c>
      <c r="B476" t="str" cm="1">
        <f t="array" aca="1" ref="B476" ca="1">IF(ISNA(INDEX(tblUPL[Name_BY_Location],UPL_Unique!A476)),"",INDEX(tblUPL[Name_BY_Location],UPL_Unique!A476))</f>
        <v/>
      </c>
    </row>
    <row r="477" spans="1:2" x14ac:dyDescent="0.2">
      <c r="A477" t="e">
        <f ca="1">MATCH(rngPassword,OFFSET(tblUPL[P3DDP6'#2&amp;92$],A476,,ROWS(tblUPL[])),0)+A476</f>
        <v>#N/A</v>
      </c>
      <c r="B477" t="str" cm="1">
        <f t="array" aca="1" ref="B477" ca="1">IF(ISNA(INDEX(tblUPL[Name_BY_Location],UPL_Unique!A477)),"",INDEX(tblUPL[Name_BY_Location],UPL_Unique!A477))</f>
        <v/>
      </c>
    </row>
    <row r="478" spans="1:2" x14ac:dyDescent="0.2">
      <c r="A478" t="e">
        <f ca="1">MATCH(rngPassword,OFFSET(tblUPL[P3DDP6'#2&amp;92$],A477,,ROWS(tblUPL[])),0)+A477</f>
        <v>#N/A</v>
      </c>
      <c r="B478" t="str" cm="1">
        <f t="array" aca="1" ref="B478" ca="1">IF(ISNA(INDEX(tblUPL[Name_BY_Location],UPL_Unique!A478)),"",INDEX(tblUPL[Name_BY_Location],UPL_Unique!A478))</f>
        <v/>
      </c>
    </row>
    <row r="479" spans="1:2" x14ac:dyDescent="0.2">
      <c r="A479" t="e">
        <f ca="1">MATCH(rngPassword,OFFSET(tblUPL[P3DDP6'#2&amp;92$],A478,,ROWS(tblUPL[])),0)+A478</f>
        <v>#N/A</v>
      </c>
      <c r="B479" t="str" cm="1">
        <f t="array" aca="1" ref="B479" ca="1">IF(ISNA(INDEX(tblUPL[Name_BY_Location],UPL_Unique!A479)),"",INDEX(tblUPL[Name_BY_Location],UPL_Unique!A479))</f>
        <v/>
      </c>
    </row>
    <row r="480" spans="1:2" x14ac:dyDescent="0.2">
      <c r="A480" t="e">
        <f ca="1">MATCH(rngPassword,OFFSET(tblUPL[P3DDP6'#2&amp;92$],A479,,ROWS(tblUPL[])),0)+A479</f>
        <v>#N/A</v>
      </c>
      <c r="B480" t="str" cm="1">
        <f t="array" aca="1" ref="B480" ca="1">IF(ISNA(INDEX(tblUPL[Name_BY_Location],UPL_Unique!A480)),"",INDEX(tblUPL[Name_BY_Location],UPL_Unique!A480))</f>
        <v/>
      </c>
    </row>
    <row r="481" spans="1:2" x14ac:dyDescent="0.2">
      <c r="A481" t="e">
        <f ca="1">MATCH(rngPassword,OFFSET(tblUPL[P3DDP6'#2&amp;92$],A480,,ROWS(tblUPL[])),0)+A480</f>
        <v>#N/A</v>
      </c>
      <c r="B481" t="str" cm="1">
        <f t="array" aca="1" ref="B481" ca="1">IF(ISNA(INDEX(tblUPL[Name_BY_Location],UPL_Unique!A481)),"",INDEX(tblUPL[Name_BY_Location],UPL_Unique!A481))</f>
        <v/>
      </c>
    </row>
    <row r="482" spans="1:2" x14ac:dyDescent="0.2">
      <c r="A482" t="e">
        <f ca="1">MATCH(rngPassword,OFFSET(tblUPL[P3DDP6'#2&amp;92$],A481,,ROWS(tblUPL[])),0)+A481</f>
        <v>#N/A</v>
      </c>
      <c r="B482" t="str" cm="1">
        <f t="array" aca="1" ref="B482" ca="1">IF(ISNA(INDEX(tblUPL[Name_BY_Location],UPL_Unique!A482)),"",INDEX(tblUPL[Name_BY_Location],UPL_Unique!A482))</f>
        <v/>
      </c>
    </row>
    <row r="483" spans="1:2" x14ac:dyDescent="0.2">
      <c r="A483" t="e">
        <f ca="1">MATCH(rngPassword,OFFSET(tblUPL[P3DDP6'#2&amp;92$],A482,,ROWS(tblUPL[])),0)+A482</f>
        <v>#N/A</v>
      </c>
      <c r="B483" t="str" cm="1">
        <f t="array" aca="1" ref="B483" ca="1">IF(ISNA(INDEX(tblUPL[Name_BY_Location],UPL_Unique!A483)),"",INDEX(tblUPL[Name_BY_Location],UPL_Unique!A483))</f>
        <v/>
      </c>
    </row>
    <row r="484" spans="1:2" x14ac:dyDescent="0.2">
      <c r="A484" t="e">
        <f ca="1">MATCH(rngPassword,OFFSET(tblUPL[P3DDP6'#2&amp;92$],A483,,ROWS(tblUPL[])),0)+A483</f>
        <v>#N/A</v>
      </c>
      <c r="B484" t="str" cm="1">
        <f t="array" aca="1" ref="B484" ca="1">IF(ISNA(INDEX(tblUPL[Name_BY_Location],UPL_Unique!A484)),"",INDEX(tblUPL[Name_BY_Location],UPL_Unique!A484))</f>
        <v/>
      </c>
    </row>
    <row r="485" spans="1:2" x14ac:dyDescent="0.2">
      <c r="A485" t="e">
        <f ca="1">MATCH(rngPassword,OFFSET(tblUPL[P3DDP6'#2&amp;92$],A484,,ROWS(tblUPL[])),0)+A484</f>
        <v>#N/A</v>
      </c>
      <c r="B485" t="str" cm="1">
        <f t="array" aca="1" ref="B485" ca="1">IF(ISNA(INDEX(tblUPL[Name_BY_Location],UPL_Unique!A485)),"",INDEX(tblUPL[Name_BY_Location],UPL_Unique!A485))</f>
        <v/>
      </c>
    </row>
    <row r="486" spans="1:2" x14ac:dyDescent="0.2">
      <c r="A486" t="e">
        <f ca="1">MATCH(rngPassword,OFFSET(tblUPL[P3DDP6'#2&amp;92$],A485,,ROWS(tblUPL[])),0)+A485</f>
        <v>#N/A</v>
      </c>
      <c r="B486" t="str" cm="1">
        <f t="array" aca="1" ref="B486" ca="1">IF(ISNA(INDEX(tblUPL[Name_BY_Location],UPL_Unique!A486)),"",INDEX(tblUPL[Name_BY_Location],UPL_Unique!A486))</f>
        <v/>
      </c>
    </row>
    <row r="487" spans="1:2" x14ac:dyDescent="0.2">
      <c r="A487" t="e">
        <f ca="1">MATCH(rngPassword,OFFSET(tblUPL[P3DDP6'#2&amp;92$],A486,,ROWS(tblUPL[])),0)+A486</f>
        <v>#N/A</v>
      </c>
      <c r="B487" t="str" cm="1">
        <f t="array" aca="1" ref="B487" ca="1">IF(ISNA(INDEX(tblUPL[Name_BY_Location],UPL_Unique!A487)),"",INDEX(tblUPL[Name_BY_Location],UPL_Unique!A487))</f>
        <v/>
      </c>
    </row>
    <row r="488" spans="1:2" x14ac:dyDescent="0.2">
      <c r="A488" t="e">
        <f ca="1">MATCH(rngPassword,OFFSET(tblUPL[P3DDP6'#2&amp;92$],A487,,ROWS(tblUPL[])),0)+A487</f>
        <v>#N/A</v>
      </c>
      <c r="B488" t="str" cm="1">
        <f t="array" aca="1" ref="B488" ca="1">IF(ISNA(INDEX(tblUPL[Name_BY_Location],UPL_Unique!A488)),"",INDEX(tblUPL[Name_BY_Location],UPL_Unique!A488))</f>
        <v/>
      </c>
    </row>
    <row r="489" spans="1:2" x14ac:dyDescent="0.2">
      <c r="A489" t="e">
        <f ca="1">MATCH(rngPassword,OFFSET(tblUPL[P3DDP6'#2&amp;92$],A488,,ROWS(tblUPL[])),0)+A488</f>
        <v>#N/A</v>
      </c>
      <c r="B489" t="str" cm="1">
        <f t="array" aca="1" ref="B489" ca="1">IF(ISNA(INDEX(tblUPL[Name_BY_Location],UPL_Unique!A489)),"",INDEX(tblUPL[Name_BY_Location],UPL_Unique!A489))</f>
        <v/>
      </c>
    </row>
    <row r="490" spans="1:2" x14ac:dyDescent="0.2">
      <c r="A490" t="e">
        <f ca="1">MATCH(rngPassword,OFFSET(tblUPL[P3DDP6'#2&amp;92$],A489,,ROWS(tblUPL[])),0)+A489</f>
        <v>#N/A</v>
      </c>
      <c r="B490" t="str" cm="1">
        <f t="array" aca="1" ref="B490" ca="1">IF(ISNA(INDEX(tblUPL[Name_BY_Location],UPL_Unique!A490)),"",INDEX(tblUPL[Name_BY_Location],UPL_Unique!A490))</f>
        <v/>
      </c>
    </row>
    <row r="491" spans="1:2" x14ac:dyDescent="0.2">
      <c r="A491" t="e">
        <f ca="1">MATCH(rngPassword,OFFSET(tblUPL[P3DDP6'#2&amp;92$],A490,,ROWS(tblUPL[])),0)+A490</f>
        <v>#N/A</v>
      </c>
      <c r="B491" t="str" cm="1">
        <f t="array" aca="1" ref="B491" ca="1">IF(ISNA(INDEX(tblUPL[Name_BY_Location],UPL_Unique!A491)),"",INDEX(tblUPL[Name_BY_Location],UPL_Unique!A491))</f>
        <v/>
      </c>
    </row>
    <row r="492" spans="1:2" x14ac:dyDescent="0.2">
      <c r="A492" t="e">
        <f ca="1">MATCH(rngPassword,OFFSET(tblUPL[P3DDP6'#2&amp;92$],A491,,ROWS(tblUPL[])),0)+A491</f>
        <v>#N/A</v>
      </c>
      <c r="B492" t="str" cm="1">
        <f t="array" aca="1" ref="B492" ca="1">IF(ISNA(INDEX(tblUPL[Name_BY_Location],UPL_Unique!A492)),"",INDEX(tblUPL[Name_BY_Location],UPL_Unique!A492))</f>
        <v/>
      </c>
    </row>
    <row r="493" spans="1:2" x14ac:dyDescent="0.2">
      <c r="A493" t="e">
        <f ca="1">MATCH(rngPassword,OFFSET(tblUPL[P3DDP6'#2&amp;92$],A492,,ROWS(tblUPL[])),0)+A492</f>
        <v>#N/A</v>
      </c>
      <c r="B493" t="str" cm="1">
        <f t="array" aca="1" ref="B493" ca="1">IF(ISNA(INDEX(tblUPL[Name_BY_Location],UPL_Unique!A493)),"",INDEX(tblUPL[Name_BY_Location],UPL_Unique!A493))</f>
        <v/>
      </c>
    </row>
    <row r="494" spans="1:2" x14ac:dyDescent="0.2">
      <c r="A494" t="e">
        <f ca="1">MATCH(rngPassword,OFFSET(tblUPL[P3DDP6'#2&amp;92$],A493,,ROWS(tblUPL[])),0)+A493</f>
        <v>#N/A</v>
      </c>
      <c r="B494" t="str" cm="1">
        <f t="array" aca="1" ref="B494" ca="1">IF(ISNA(INDEX(tblUPL[Name_BY_Location],UPL_Unique!A494)),"",INDEX(tblUPL[Name_BY_Location],UPL_Unique!A494))</f>
        <v/>
      </c>
    </row>
    <row r="495" spans="1:2" x14ac:dyDescent="0.2">
      <c r="A495" t="e">
        <f ca="1">MATCH(rngPassword,OFFSET(tblUPL[P3DDP6'#2&amp;92$],A494,,ROWS(tblUPL[])),0)+A494</f>
        <v>#N/A</v>
      </c>
      <c r="B495" t="str" cm="1">
        <f t="array" aca="1" ref="B495" ca="1">IF(ISNA(INDEX(tblUPL[Name_BY_Location],UPL_Unique!A495)),"",INDEX(tblUPL[Name_BY_Location],UPL_Unique!A495))</f>
        <v/>
      </c>
    </row>
    <row r="496" spans="1:2" x14ac:dyDescent="0.2">
      <c r="A496" t="e">
        <f ca="1">MATCH(rngPassword,OFFSET(tblUPL[P3DDP6'#2&amp;92$],A495,,ROWS(tblUPL[])),0)+A495</f>
        <v>#N/A</v>
      </c>
      <c r="B496" t="str" cm="1">
        <f t="array" aca="1" ref="B496" ca="1">IF(ISNA(INDEX(tblUPL[Name_BY_Location],UPL_Unique!A496)),"",INDEX(tblUPL[Name_BY_Location],UPL_Unique!A496))</f>
        <v/>
      </c>
    </row>
    <row r="497" spans="1:2" x14ac:dyDescent="0.2">
      <c r="A497" t="e">
        <f ca="1">MATCH(rngPassword,OFFSET(tblUPL[P3DDP6'#2&amp;92$],A496,,ROWS(tblUPL[])),0)+A496</f>
        <v>#N/A</v>
      </c>
      <c r="B497" t="str" cm="1">
        <f t="array" aca="1" ref="B497" ca="1">IF(ISNA(INDEX(tblUPL[Name_BY_Location],UPL_Unique!A497)),"",INDEX(tblUPL[Name_BY_Location],UPL_Unique!A497))</f>
        <v/>
      </c>
    </row>
    <row r="498" spans="1:2" x14ac:dyDescent="0.2">
      <c r="A498" t="e">
        <f ca="1">MATCH(rngPassword,OFFSET(tblUPL[P3DDP6'#2&amp;92$],A497,,ROWS(tblUPL[])),0)+A497</f>
        <v>#N/A</v>
      </c>
      <c r="B498" t="str" cm="1">
        <f t="array" aca="1" ref="B498" ca="1">IF(ISNA(INDEX(tblUPL[Name_BY_Location],UPL_Unique!A498)),"",INDEX(tblUPL[Name_BY_Location],UPL_Unique!A498))</f>
        <v/>
      </c>
    </row>
    <row r="499" spans="1:2" x14ac:dyDescent="0.2">
      <c r="A499" t="e">
        <f ca="1">MATCH(rngPassword,OFFSET(tblUPL[P3DDP6'#2&amp;92$],A498,,ROWS(tblUPL[])),0)+A498</f>
        <v>#N/A</v>
      </c>
      <c r="B499" t="str" cm="1">
        <f t="array" aca="1" ref="B499" ca="1">IF(ISNA(INDEX(tblUPL[Name_BY_Location],UPL_Unique!A499)),"",INDEX(tblUPL[Name_BY_Location],UPL_Unique!A499))</f>
        <v/>
      </c>
    </row>
    <row r="500" spans="1:2" x14ac:dyDescent="0.2">
      <c r="A500" t="e">
        <f ca="1">MATCH(rngPassword,OFFSET(tblUPL[P3DDP6'#2&amp;92$],A499,,ROWS(tblUPL[])),0)+A499</f>
        <v>#N/A</v>
      </c>
      <c r="B500" t="str" cm="1">
        <f t="array" aca="1" ref="B500" ca="1">IF(ISNA(INDEX(tblUPL[Name_BY_Location],UPL_Unique!A500)),"",INDEX(tblUPL[Name_BY_Location],UPL_Unique!A500))</f>
        <v/>
      </c>
    </row>
    <row r="501" spans="1:2" x14ac:dyDescent="0.2">
      <c r="A501" t="e">
        <f ca="1">MATCH(rngPassword,OFFSET(tblUPL[P3DDP6'#2&amp;92$],A500,,ROWS(tblUPL[])),0)+A500</f>
        <v>#N/A</v>
      </c>
      <c r="B501" t="str" cm="1">
        <f t="array" aca="1" ref="B501" ca="1">IF(ISNA(INDEX(tblUPL[Name_BY_Location],UPL_Unique!A501)),"",INDEX(tblUPL[Name_BY_Location],UPL_Unique!A501))</f>
        <v/>
      </c>
    </row>
    <row r="502" spans="1:2" x14ac:dyDescent="0.2">
      <c r="A502" t="e">
        <f ca="1">MATCH(rngPassword,OFFSET(tblUPL[P3DDP6'#2&amp;92$],A501,,ROWS(tblUPL[])),0)+A501</f>
        <v>#N/A</v>
      </c>
      <c r="B502" t="str" cm="1">
        <f t="array" aca="1" ref="B502" ca="1">IF(ISNA(INDEX(tblUPL[Name_BY_Location],UPL_Unique!A502)),"",INDEX(tblUPL[Name_BY_Location],UPL_Unique!A502))</f>
        <v/>
      </c>
    </row>
    <row r="503" spans="1:2" x14ac:dyDescent="0.2">
      <c r="A503" t="e">
        <f ca="1">MATCH(rngPassword,OFFSET(tblUPL[P3DDP6'#2&amp;92$],A502,,ROWS(tblUPL[])),0)+A502</f>
        <v>#N/A</v>
      </c>
      <c r="B503" t="str" cm="1">
        <f t="array" aca="1" ref="B503" ca="1">IF(ISNA(INDEX(tblUPL[Name_BY_Location],UPL_Unique!A503)),"",INDEX(tblUPL[Name_BY_Location],UPL_Unique!A503))</f>
        <v/>
      </c>
    </row>
    <row r="504" spans="1:2" x14ac:dyDescent="0.2">
      <c r="A504" t="e">
        <f ca="1">MATCH(rngPassword,OFFSET(tblUPL[P3DDP6'#2&amp;92$],A503,,ROWS(tblUPL[])),0)+A503</f>
        <v>#N/A</v>
      </c>
      <c r="B504" t="str" cm="1">
        <f t="array" aca="1" ref="B504" ca="1">IF(ISNA(INDEX(tblUPL[Name_BY_Location],UPL_Unique!A504)),"",INDEX(tblUPL[Name_BY_Location],UPL_Unique!A504))</f>
        <v/>
      </c>
    </row>
    <row r="505" spans="1:2" x14ac:dyDescent="0.2">
      <c r="A505" t="e">
        <f ca="1">MATCH(rngPassword,OFFSET(tblUPL[P3DDP6'#2&amp;92$],A504,,ROWS(tblUPL[])),0)+A504</f>
        <v>#N/A</v>
      </c>
      <c r="B505" t="str" cm="1">
        <f t="array" aca="1" ref="B505" ca="1">IF(ISNA(INDEX(tblUPL[Name_BY_Location],UPL_Unique!A505)),"",INDEX(tblUPL[Name_BY_Location],UPL_Unique!A505))</f>
        <v/>
      </c>
    </row>
    <row r="506" spans="1:2" x14ac:dyDescent="0.2">
      <c r="A506" t="e">
        <f ca="1">MATCH(rngPassword,OFFSET(tblUPL[P3DDP6'#2&amp;92$],A505,,ROWS(tblUPL[])),0)+A505</f>
        <v>#N/A</v>
      </c>
      <c r="B506" t="str" cm="1">
        <f t="array" aca="1" ref="B506" ca="1">IF(ISNA(INDEX(tblUPL[Name_BY_Location],UPL_Unique!A506)),"",INDEX(tblUPL[Name_BY_Location],UPL_Unique!A506))</f>
        <v/>
      </c>
    </row>
    <row r="507" spans="1:2" x14ac:dyDescent="0.2">
      <c r="A507" t="e">
        <f ca="1">MATCH(rngPassword,OFFSET(tblUPL[P3DDP6'#2&amp;92$],A506,,ROWS(tblUPL[])),0)+A506</f>
        <v>#N/A</v>
      </c>
      <c r="B507" t="str" cm="1">
        <f t="array" aca="1" ref="B507" ca="1">IF(ISNA(INDEX(tblUPL[Name_BY_Location],UPL_Unique!A507)),"",INDEX(tblUPL[Name_BY_Location],UPL_Unique!A507))</f>
        <v/>
      </c>
    </row>
    <row r="508" spans="1:2" x14ac:dyDescent="0.2">
      <c r="A508" t="e">
        <f ca="1">MATCH(rngPassword,OFFSET(tblUPL[P3DDP6'#2&amp;92$],A507,,ROWS(tblUPL[])),0)+A507</f>
        <v>#N/A</v>
      </c>
      <c r="B508" t="str" cm="1">
        <f t="array" aca="1" ref="B508" ca="1">IF(ISNA(INDEX(tblUPL[Name_BY_Location],UPL_Unique!A508)),"",INDEX(tblUPL[Name_BY_Location],UPL_Unique!A508))</f>
        <v/>
      </c>
    </row>
    <row r="509" spans="1:2" x14ac:dyDescent="0.2">
      <c r="A509" t="e">
        <f ca="1">MATCH(rngPassword,OFFSET(tblUPL[P3DDP6'#2&amp;92$],A508,,ROWS(tblUPL[])),0)+A508</f>
        <v>#N/A</v>
      </c>
      <c r="B509" t="str" cm="1">
        <f t="array" aca="1" ref="B509" ca="1">IF(ISNA(INDEX(tblUPL[Name_BY_Location],UPL_Unique!A509)),"",INDEX(tblUPL[Name_BY_Location],UPL_Unique!A509))</f>
        <v/>
      </c>
    </row>
    <row r="510" spans="1:2" x14ac:dyDescent="0.2">
      <c r="A510" t="e">
        <f ca="1">MATCH(rngPassword,OFFSET(tblUPL[P3DDP6'#2&amp;92$],A509,,ROWS(tblUPL[])),0)+A509</f>
        <v>#N/A</v>
      </c>
      <c r="B510" t="str" cm="1">
        <f t="array" aca="1" ref="B510" ca="1">IF(ISNA(INDEX(tblUPL[Name_BY_Location],UPL_Unique!A510)),"",INDEX(tblUPL[Name_BY_Location],UPL_Unique!A510))</f>
        <v/>
      </c>
    </row>
    <row r="511" spans="1:2" x14ac:dyDescent="0.2">
      <c r="A511" t="e">
        <f ca="1">MATCH(rngPassword,OFFSET(tblUPL[P3DDP6'#2&amp;92$],A510,,ROWS(tblUPL[])),0)+A510</f>
        <v>#N/A</v>
      </c>
      <c r="B511" t="str" cm="1">
        <f t="array" aca="1" ref="B511" ca="1">IF(ISNA(INDEX(tblUPL[Name_BY_Location],UPL_Unique!A511)),"",INDEX(tblUPL[Name_BY_Location],UPL_Unique!A511))</f>
        <v/>
      </c>
    </row>
    <row r="512" spans="1:2" x14ac:dyDescent="0.2">
      <c r="A512" t="e">
        <f ca="1">MATCH(rngPassword,OFFSET(tblUPL[P3DDP6'#2&amp;92$],A511,,ROWS(tblUPL[])),0)+A511</f>
        <v>#N/A</v>
      </c>
      <c r="B512" t="str" cm="1">
        <f t="array" aca="1" ref="B512" ca="1">IF(ISNA(INDEX(tblUPL[Name_BY_Location],UPL_Unique!A512)),"",INDEX(tblUPL[Name_BY_Location],UPL_Unique!A512))</f>
        <v/>
      </c>
    </row>
    <row r="513" spans="1:2" x14ac:dyDescent="0.2">
      <c r="A513" t="e">
        <f ca="1">MATCH(rngPassword,OFFSET(tblUPL[P3DDP6'#2&amp;92$],A512,,ROWS(tblUPL[])),0)+A512</f>
        <v>#N/A</v>
      </c>
      <c r="B513" t="str" cm="1">
        <f t="array" aca="1" ref="B513" ca="1">IF(ISNA(INDEX(tblUPL[Name_BY_Location],UPL_Unique!A513)),"",INDEX(tblUPL[Name_BY_Location],UPL_Unique!A513))</f>
        <v/>
      </c>
    </row>
    <row r="514" spans="1:2" x14ac:dyDescent="0.2">
      <c r="A514" t="e">
        <f ca="1">MATCH(rngPassword,OFFSET(tblUPL[P3DDP6'#2&amp;92$],A513,,ROWS(tblUPL[])),0)+A513</f>
        <v>#N/A</v>
      </c>
      <c r="B514" t="str" cm="1">
        <f t="array" aca="1" ref="B514" ca="1">IF(ISNA(INDEX(tblUPL[Name_BY_Location],UPL_Unique!A514)),"",INDEX(tblUPL[Name_BY_Location],UPL_Unique!A514))</f>
        <v/>
      </c>
    </row>
    <row r="515" spans="1:2" x14ac:dyDescent="0.2">
      <c r="A515" t="e">
        <f ca="1">MATCH(rngPassword,OFFSET(tblUPL[P3DDP6'#2&amp;92$],A514,,ROWS(tblUPL[])),0)+A514</f>
        <v>#N/A</v>
      </c>
      <c r="B515" t="str" cm="1">
        <f t="array" aca="1" ref="B515" ca="1">IF(ISNA(INDEX(tblUPL[Name_BY_Location],UPL_Unique!A515)),"",INDEX(tblUPL[Name_BY_Location],UPL_Unique!A515))</f>
        <v/>
      </c>
    </row>
    <row r="516" spans="1:2" x14ac:dyDescent="0.2">
      <c r="A516" t="e">
        <f ca="1">MATCH(rngPassword,OFFSET(tblUPL[P3DDP6'#2&amp;92$],A515,,ROWS(tblUPL[])),0)+A515</f>
        <v>#N/A</v>
      </c>
      <c r="B516" t="str" cm="1">
        <f t="array" aca="1" ref="B516" ca="1">IF(ISNA(INDEX(tblUPL[Name_BY_Location],UPL_Unique!A516)),"",INDEX(tblUPL[Name_BY_Location],UPL_Unique!A516))</f>
        <v/>
      </c>
    </row>
    <row r="517" spans="1:2" x14ac:dyDescent="0.2">
      <c r="A517" t="e">
        <f ca="1">MATCH(rngPassword,OFFSET(tblUPL[P3DDP6'#2&amp;92$],A516,,ROWS(tblUPL[])),0)+A516</f>
        <v>#N/A</v>
      </c>
      <c r="B517" t="str" cm="1">
        <f t="array" aca="1" ref="B517" ca="1">IF(ISNA(INDEX(tblUPL[Name_BY_Location],UPL_Unique!A517)),"",INDEX(tblUPL[Name_BY_Location],UPL_Unique!A517))</f>
        <v/>
      </c>
    </row>
    <row r="518" spans="1:2" x14ac:dyDescent="0.2">
      <c r="A518" t="e">
        <f ca="1">MATCH(rngPassword,OFFSET(tblUPL[P3DDP6'#2&amp;92$],A517,,ROWS(tblUPL[])),0)+A517</f>
        <v>#N/A</v>
      </c>
      <c r="B518" t="str" cm="1">
        <f t="array" aca="1" ref="B518" ca="1">IF(ISNA(INDEX(tblUPL[Name_BY_Location],UPL_Unique!A518)),"",INDEX(tblUPL[Name_BY_Location],UPL_Unique!A518))</f>
        <v/>
      </c>
    </row>
    <row r="519" spans="1:2" x14ac:dyDescent="0.2">
      <c r="A519" t="e">
        <f ca="1">MATCH(rngPassword,OFFSET(tblUPL[P3DDP6'#2&amp;92$],A518,,ROWS(tblUPL[])),0)+A518</f>
        <v>#N/A</v>
      </c>
      <c r="B519" t="str" cm="1">
        <f t="array" aca="1" ref="B519" ca="1">IF(ISNA(INDEX(tblUPL[Name_BY_Location],UPL_Unique!A519)),"",INDEX(tblUPL[Name_BY_Location],UPL_Unique!A519))</f>
        <v/>
      </c>
    </row>
    <row r="520" spans="1:2" x14ac:dyDescent="0.2">
      <c r="A520" t="e">
        <f ca="1">MATCH(rngPassword,OFFSET(tblUPL[P3DDP6'#2&amp;92$],A519,,ROWS(tblUPL[])),0)+A519</f>
        <v>#N/A</v>
      </c>
      <c r="B520" t="str" cm="1">
        <f t="array" aca="1" ref="B520" ca="1">IF(ISNA(INDEX(tblUPL[Name_BY_Location],UPL_Unique!A520)),"",INDEX(tblUPL[Name_BY_Location],UPL_Unique!A520))</f>
        <v/>
      </c>
    </row>
    <row r="521" spans="1:2" x14ac:dyDescent="0.2">
      <c r="A521" t="e">
        <f ca="1">MATCH(rngPassword,OFFSET(tblUPL[P3DDP6'#2&amp;92$],A520,,ROWS(tblUPL[])),0)+A520</f>
        <v>#N/A</v>
      </c>
      <c r="B521" t="str" cm="1">
        <f t="array" aca="1" ref="B521" ca="1">IF(ISNA(INDEX(tblUPL[Name_BY_Location],UPL_Unique!A521)),"",INDEX(tblUPL[Name_BY_Location],UPL_Unique!A521))</f>
        <v/>
      </c>
    </row>
    <row r="522" spans="1:2" x14ac:dyDescent="0.2">
      <c r="A522" t="e">
        <f ca="1">MATCH(rngPassword,OFFSET(tblUPL[P3DDP6'#2&amp;92$],A521,,ROWS(tblUPL[])),0)+A521</f>
        <v>#N/A</v>
      </c>
      <c r="B522" t="str" cm="1">
        <f t="array" aca="1" ref="B522" ca="1">IF(ISNA(INDEX(tblUPL[Name_BY_Location],UPL_Unique!A522)),"",INDEX(tblUPL[Name_BY_Location],UPL_Unique!A522))</f>
        <v/>
      </c>
    </row>
    <row r="523" spans="1:2" x14ac:dyDescent="0.2">
      <c r="A523" t="e">
        <f ca="1">MATCH(rngPassword,OFFSET(tblUPL[P3DDP6'#2&amp;92$],A522,,ROWS(tblUPL[])),0)+A522</f>
        <v>#N/A</v>
      </c>
      <c r="B523" t="str" cm="1">
        <f t="array" aca="1" ref="B523" ca="1">IF(ISNA(INDEX(tblUPL[Name_BY_Location],UPL_Unique!A523)),"",INDEX(tblUPL[Name_BY_Location],UPL_Unique!A523))</f>
        <v/>
      </c>
    </row>
    <row r="524" spans="1:2" x14ac:dyDescent="0.2">
      <c r="A524" t="e">
        <f ca="1">MATCH(rngPassword,OFFSET(tblUPL[P3DDP6'#2&amp;92$],A523,,ROWS(tblUPL[])),0)+A523</f>
        <v>#N/A</v>
      </c>
      <c r="B524" t="str" cm="1">
        <f t="array" aca="1" ref="B524" ca="1">IF(ISNA(INDEX(tblUPL[Name_BY_Location],UPL_Unique!A524)),"",INDEX(tblUPL[Name_BY_Location],UPL_Unique!A524))</f>
        <v/>
      </c>
    </row>
    <row r="525" spans="1:2" x14ac:dyDescent="0.2">
      <c r="A525" t="e">
        <f ca="1">MATCH(rngPassword,OFFSET(tblUPL[P3DDP6'#2&amp;92$],A524,,ROWS(tblUPL[])),0)+A524</f>
        <v>#N/A</v>
      </c>
      <c r="B525" t="str" cm="1">
        <f t="array" aca="1" ref="B525" ca="1">IF(ISNA(INDEX(tblUPL[Name_BY_Location],UPL_Unique!A525)),"",INDEX(tblUPL[Name_BY_Location],UPL_Unique!A525))</f>
        <v/>
      </c>
    </row>
    <row r="526" spans="1:2" x14ac:dyDescent="0.2">
      <c r="A526" t="e">
        <f ca="1">MATCH(rngPassword,OFFSET(tblUPL[P3DDP6'#2&amp;92$],A525,,ROWS(tblUPL[])),0)+A525</f>
        <v>#N/A</v>
      </c>
      <c r="B526" t="str" cm="1">
        <f t="array" aca="1" ref="B526" ca="1">IF(ISNA(INDEX(tblUPL[Name_BY_Location],UPL_Unique!A526)),"",INDEX(tblUPL[Name_BY_Location],UPL_Unique!A526))</f>
        <v/>
      </c>
    </row>
    <row r="527" spans="1:2" x14ac:dyDescent="0.2">
      <c r="A527" t="e">
        <f ca="1">MATCH(rngPassword,OFFSET(tblUPL[P3DDP6'#2&amp;92$],A526,,ROWS(tblUPL[])),0)+A526</f>
        <v>#N/A</v>
      </c>
      <c r="B527" t="str" cm="1">
        <f t="array" aca="1" ref="B527" ca="1">IF(ISNA(INDEX(tblUPL[Name_BY_Location],UPL_Unique!A527)),"",INDEX(tblUPL[Name_BY_Location],UPL_Unique!A527))</f>
        <v/>
      </c>
    </row>
    <row r="528" spans="1:2" x14ac:dyDescent="0.2">
      <c r="A528" t="e">
        <f ca="1">MATCH(rngPassword,OFFSET(tblUPL[P3DDP6'#2&amp;92$],A527,,ROWS(tblUPL[])),0)+A527</f>
        <v>#N/A</v>
      </c>
      <c r="B528" t="str" cm="1">
        <f t="array" aca="1" ref="B528" ca="1">IF(ISNA(INDEX(tblUPL[Name_BY_Location],UPL_Unique!A528)),"",INDEX(tblUPL[Name_BY_Location],UPL_Unique!A528))</f>
        <v/>
      </c>
    </row>
    <row r="529" spans="1:2" x14ac:dyDescent="0.2">
      <c r="A529" t="e">
        <f ca="1">MATCH(rngPassword,OFFSET(tblUPL[P3DDP6'#2&amp;92$],A528,,ROWS(tblUPL[])),0)+A528</f>
        <v>#N/A</v>
      </c>
      <c r="B529" t="str" cm="1">
        <f t="array" aca="1" ref="B529" ca="1">IF(ISNA(INDEX(tblUPL[Name_BY_Location],UPL_Unique!A529)),"",INDEX(tblUPL[Name_BY_Location],UPL_Unique!A529))</f>
        <v/>
      </c>
    </row>
    <row r="530" spans="1:2" x14ac:dyDescent="0.2">
      <c r="A530" t="e">
        <f ca="1">MATCH(rngPassword,OFFSET(tblUPL[P3DDP6'#2&amp;92$],A529,,ROWS(tblUPL[])),0)+A529</f>
        <v>#N/A</v>
      </c>
      <c r="B530" t="str" cm="1">
        <f t="array" aca="1" ref="B530" ca="1">IF(ISNA(INDEX(tblUPL[Name_BY_Location],UPL_Unique!A530)),"",INDEX(tblUPL[Name_BY_Location],UPL_Unique!A530))</f>
        <v/>
      </c>
    </row>
    <row r="531" spans="1:2" x14ac:dyDescent="0.2">
      <c r="A531" t="e">
        <f ca="1">MATCH(rngPassword,OFFSET(tblUPL[P3DDP6'#2&amp;92$],A530,,ROWS(tblUPL[])),0)+A530</f>
        <v>#N/A</v>
      </c>
      <c r="B531" t="str" cm="1">
        <f t="array" aca="1" ref="B531" ca="1">IF(ISNA(INDEX(tblUPL[Name_BY_Location],UPL_Unique!A531)),"",INDEX(tblUPL[Name_BY_Location],UPL_Unique!A531))</f>
        <v/>
      </c>
    </row>
    <row r="532" spans="1:2" x14ac:dyDescent="0.2">
      <c r="A532" t="e">
        <f ca="1">MATCH(rngPassword,OFFSET(tblUPL[P3DDP6'#2&amp;92$],A531,,ROWS(tblUPL[])),0)+A531</f>
        <v>#N/A</v>
      </c>
      <c r="B532" t="str" cm="1">
        <f t="array" aca="1" ref="B532" ca="1">IF(ISNA(INDEX(tblUPL[Name_BY_Location],UPL_Unique!A532)),"",INDEX(tblUPL[Name_BY_Location],UPL_Unique!A532))</f>
        <v/>
      </c>
    </row>
    <row r="533" spans="1:2" x14ac:dyDescent="0.2">
      <c r="A533" t="e">
        <f ca="1">MATCH(rngPassword,OFFSET(tblUPL[P3DDP6'#2&amp;92$],A532,,ROWS(tblUPL[])),0)+A532</f>
        <v>#N/A</v>
      </c>
      <c r="B533" t="str" cm="1">
        <f t="array" aca="1" ref="B533" ca="1">IF(ISNA(INDEX(tblUPL[Name_BY_Location],UPL_Unique!A533)),"",INDEX(tblUPL[Name_BY_Location],UPL_Unique!A533))</f>
        <v/>
      </c>
    </row>
    <row r="534" spans="1:2" x14ac:dyDescent="0.2">
      <c r="A534" t="e">
        <f ca="1">MATCH(rngPassword,OFFSET(tblUPL[P3DDP6'#2&amp;92$],A533,,ROWS(tblUPL[])),0)+A533</f>
        <v>#N/A</v>
      </c>
      <c r="B534" t="str" cm="1">
        <f t="array" aca="1" ref="B534" ca="1">IF(ISNA(INDEX(tblUPL[Name_BY_Location],UPL_Unique!A534)),"",INDEX(tblUPL[Name_BY_Location],UPL_Unique!A534))</f>
        <v/>
      </c>
    </row>
    <row r="535" spans="1:2" x14ac:dyDescent="0.2">
      <c r="A535" t="e">
        <f ca="1">MATCH(rngPassword,OFFSET(tblUPL[P3DDP6'#2&amp;92$],A534,,ROWS(tblUPL[])),0)+A534</f>
        <v>#N/A</v>
      </c>
      <c r="B535" t="str" cm="1">
        <f t="array" aca="1" ref="B535" ca="1">IF(ISNA(INDEX(tblUPL[Name_BY_Location],UPL_Unique!A535)),"",INDEX(tblUPL[Name_BY_Location],UPL_Unique!A535))</f>
        <v/>
      </c>
    </row>
    <row r="536" spans="1:2" x14ac:dyDescent="0.2">
      <c r="A536" t="e">
        <f ca="1">MATCH(rngPassword,OFFSET(tblUPL[P3DDP6'#2&amp;92$],A535,,ROWS(tblUPL[])),0)+A535</f>
        <v>#N/A</v>
      </c>
      <c r="B536" t="str" cm="1">
        <f t="array" aca="1" ref="B536" ca="1">IF(ISNA(INDEX(tblUPL[Name_BY_Location],UPL_Unique!A536)),"",INDEX(tblUPL[Name_BY_Location],UPL_Unique!A536))</f>
        <v/>
      </c>
    </row>
    <row r="537" spans="1:2" x14ac:dyDescent="0.2">
      <c r="A537" t="e">
        <f ca="1">MATCH(rngPassword,OFFSET(tblUPL[P3DDP6'#2&amp;92$],A536,,ROWS(tblUPL[])),0)+A536</f>
        <v>#N/A</v>
      </c>
      <c r="B537" t="str" cm="1">
        <f t="array" aca="1" ref="B537" ca="1">IF(ISNA(INDEX(tblUPL[Name_BY_Location],UPL_Unique!A537)),"",INDEX(tblUPL[Name_BY_Location],UPL_Unique!A537))</f>
        <v/>
      </c>
    </row>
    <row r="538" spans="1:2" x14ac:dyDescent="0.2">
      <c r="A538" t="e">
        <f ca="1">MATCH(rngPassword,OFFSET(tblUPL[P3DDP6'#2&amp;92$],A537,,ROWS(tblUPL[])),0)+A537</f>
        <v>#N/A</v>
      </c>
      <c r="B538" t="str" cm="1">
        <f t="array" aca="1" ref="B538" ca="1">IF(ISNA(INDEX(tblUPL[Name_BY_Location],UPL_Unique!A538)),"",INDEX(tblUPL[Name_BY_Location],UPL_Unique!A538))</f>
        <v/>
      </c>
    </row>
    <row r="539" spans="1:2" x14ac:dyDescent="0.2">
      <c r="A539" t="e">
        <f ca="1">MATCH(rngPassword,OFFSET(tblUPL[P3DDP6'#2&amp;92$],A538,,ROWS(tblUPL[])),0)+A538</f>
        <v>#N/A</v>
      </c>
      <c r="B539" t="str" cm="1">
        <f t="array" aca="1" ref="B539" ca="1">IF(ISNA(INDEX(tblUPL[Name_BY_Location],UPL_Unique!A539)),"",INDEX(tblUPL[Name_BY_Location],UPL_Unique!A539))</f>
        <v/>
      </c>
    </row>
    <row r="540" spans="1:2" x14ac:dyDescent="0.2">
      <c r="A540" t="e">
        <f ca="1">MATCH(rngPassword,OFFSET(tblUPL[P3DDP6'#2&amp;92$],A539,,ROWS(tblUPL[])),0)+A539</f>
        <v>#N/A</v>
      </c>
      <c r="B540" t="str" cm="1">
        <f t="array" aca="1" ref="B540" ca="1">IF(ISNA(INDEX(tblUPL[Name_BY_Location],UPL_Unique!A540)),"",INDEX(tblUPL[Name_BY_Location],UPL_Unique!A540))</f>
        <v/>
      </c>
    </row>
    <row r="541" spans="1:2" x14ac:dyDescent="0.2">
      <c r="A541" t="e">
        <f ca="1">MATCH(rngPassword,OFFSET(tblUPL[P3DDP6'#2&amp;92$],A540,,ROWS(tblUPL[])),0)+A540</f>
        <v>#N/A</v>
      </c>
      <c r="B541" t="str" cm="1">
        <f t="array" aca="1" ref="B541" ca="1">IF(ISNA(INDEX(tblUPL[Name_BY_Location],UPL_Unique!A541)),"",INDEX(tblUPL[Name_BY_Location],UPL_Unique!A541))</f>
        <v/>
      </c>
    </row>
    <row r="542" spans="1:2" x14ac:dyDescent="0.2">
      <c r="A542" t="e">
        <f ca="1">MATCH(rngPassword,OFFSET(tblUPL[P3DDP6'#2&amp;92$],A541,,ROWS(tblUPL[])),0)+A541</f>
        <v>#N/A</v>
      </c>
      <c r="B542" t="str" cm="1">
        <f t="array" aca="1" ref="B542" ca="1">IF(ISNA(INDEX(tblUPL[Name_BY_Location],UPL_Unique!A542)),"",INDEX(tblUPL[Name_BY_Location],UPL_Unique!A542))</f>
        <v/>
      </c>
    </row>
    <row r="543" spans="1:2" x14ac:dyDescent="0.2">
      <c r="A543" t="e">
        <f ca="1">MATCH(rngPassword,OFFSET(tblUPL[P3DDP6'#2&amp;92$],A542,,ROWS(tblUPL[])),0)+A542</f>
        <v>#N/A</v>
      </c>
      <c r="B543" t="str" cm="1">
        <f t="array" aca="1" ref="B543" ca="1">IF(ISNA(INDEX(tblUPL[Name_BY_Location],UPL_Unique!A543)),"",INDEX(tblUPL[Name_BY_Location],UPL_Unique!A543))</f>
        <v/>
      </c>
    </row>
    <row r="544" spans="1:2" x14ac:dyDescent="0.2">
      <c r="A544" t="e">
        <f ca="1">MATCH(rngPassword,OFFSET(tblUPL[P3DDP6'#2&amp;92$],A543,,ROWS(tblUPL[])),0)+A543</f>
        <v>#N/A</v>
      </c>
      <c r="B544" t="str" cm="1">
        <f t="array" aca="1" ref="B544" ca="1">IF(ISNA(INDEX(tblUPL[Name_BY_Location],UPL_Unique!A544)),"",INDEX(tblUPL[Name_BY_Location],UPL_Unique!A544))</f>
        <v/>
      </c>
    </row>
    <row r="545" spans="1:2" x14ac:dyDescent="0.2">
      <c r="A545" t="e">
        <f ca="1">MATCH(rngPassword,OFFSET(tblUPL[P3DDP6'#2&amp;92$],A544,,ROWS(tblUPL[])),0)+A544</f>
        <v>#N/A</v>
      </c>
      <c r="B545" t="str" cm="1">
        <f t="array" aca="1" ref="B545" ca="1">IF(ISNA(INDEX(tblUPL[Name_BY_Location],UPL_Unique!A545)),"",INDEX(tblUPL[Name_BY_Location],UPL_Unique!A545))</f>
        <v/>
      </c>
    </row>
    <row r="546" spans="1:2" x14ac:dyDescent="0.2">
      <c r="A546" t="e">
        <f ca="1">MATCH(rngPassword,OFFSET(tblUPL[P3DDP6'#2&amp;92$],A545,,ROWS(tblUPL[])),0)+A545</f>
        <v>#N/A</v>
      </c>
      <c r="B546" t="str" cm="1">
        <f t="array" aca="1" ref="B546" ca="1">IF(ISNA(INDEX(tblUPL[Name_BY_Location],UPL_Unique!A546)),"",INDEX(tblUPL[Name_BY_Location],UPL_Unique!A546))</f>
        <v/>
      </c>
    </row>
    <row r="547" spans="1:2" x14ac:dyDescent="0.2">
      <c r="A547" t="e">
        <f ca="1">MATCH(rngPassword,OFFSET(tblUPL[P3DDP6'#2&amp;92$],A546,,ROWS(tblUPL[])),0)+A546</f>
        <v>#N/A</v>
      </c>
      <c r="B547" t="str" cm="1">
        <f t="array" aca="1" ref="B547" ca="1">IF(ISNA(INDEX(tblUPL[Name_BY_Location],UPL_Unique!A547)),"",INDEX(tblUPL[Name_BY_Location],UPL_Unique!A547))</f>
        <v/>
      </c>
    </row>
    <row r="548" spans="1:2" x14ac:dyDescent="0.2">
      <c r="A548" t="e">
        <f ca="1">MATCH(rngPassword,OFFSET(tblUPL[P3DDP6'#2&amp;92$],A547,,ROWS(tblUPL[])),0)+A547</f>
        <v>#N/A</v>
      </c>
      <c r="B548" t="str" cm="1">
        <f t="array" aca="1" ref="B548" ca="1">IF(ISNA(INDEX(tblUPL[Name_BY_Location],UPL_Unique!A548)),"",INDEX(tblUPL[Name_BY_Location],UPL_Unique!A548))</f>
        <v/>
      </c>
    </row>
    <row r="549" spans="1:2" x14ac:dyDescent="0.2">
      <c r="A549" t="e">
        <f ca="1">MATCH(rngPassword,OFFSET(tblUPL[P3DDP6'#2&amp;92$],A548,,ROWS(tblUPL[])),0)+A548</f>
        <v>#N/A</v>
      </c>
      <c r="B549" t="str" cm="1">
        <f t="array" aca="1" ref="B549" ca="1">IF(ISNA(INDEX(tblUPL[Name_BY_Location],UPL_Unique!A549)),"",INDEX(tblUPL[Name_BY_Location],UPL_Unique!A549))</f>
        <v/>
      </c>
    </row>
    <row r="550" spans="1:2" x14ac:dyDescent="0.2">
      <c r="A550" t="e">
        <f ca="1">MATCH(rngPassword,OFFSET(tblUPL[P3DDP6'#2&amp;92$],A549,,ROWS(tblUPL[])),0)+A549</f>
        <v>#N/A</v>
      </c>
      <c r="B550" t="str" cm="1">
        <f t="array" aca="1" ref="B550" ca="1">IF(ISNA(INDEX(tblUPL[Name_BY_Location],UPL_Unique!A550)),"",INDEX(tblUPL[Name_BY_Location],UPL_Unique!A550))</f>
        <v/>
      </c>
    </row>
    <row r="551" spans="1:2" x14ac:dyDescent="0.2">
      <c r="A551" t="e">
        <f ca="1">MATCH(rngPassword,OFFSET(tblUPL[P3DDP6'#2&amp;92$],A550,,ROWS(tblUPL[])),0)+A550</f>
        <v>#N/A</v>
      </c>
      <c r="B551" t="str" cm="1">
        <f t="array" aca="1" ref="B551" ca="1">IF(ISNA(INDEX(tblUPL[Name_BY_Location],UPL_Unique!A551)),"",INDEX(tblUPL[Name_BY_Location],UPL_Unique!A551))</f>
        <v/>
      </c>
    </row>
    <row r="552" spans="1:2" x14ac:dyDescent="0.2">
      <c r="A552" t="e">
        <f ca="1">MATCH(rngPassword,OFFSET(tblUPL[P3DDP6'#2&amp;92$],A551,,ROWS(tblUPL[])),0)+A551</f>
        <v>#N/A</v>
      </c>
      <c r="B552" t="str" cm="1">
        <f t="array" aca="1" ref="B552" ca="1">IF(ISNA(INDEX(tblUPL[Name_BY_Location],UPL_Unique!A552)),"",INDEX(tblUPL[Name_BY_Location],UPL_Unique!A552))</f>
        <v/>
      </c>
    </row>
    <row r="553" spans="1:2" x14ac:dyDescent="0.2">
      <c r="A553" t="e">
        <f ca="1">MATCH(rngPassword,OFFSET(tblUPL[P3DDP6'#2&amp;92$],A552,,ROWS(tblUPL[])),0)+A552</f>
        <v>#N/A</v>
      </c>
      <c r="B553" t="str" cm="1">
        <f t="array" aca="1" ref="B553" ca="1">IF(ISNA(INDEX(tblUPL[Name_BY_Location],UPL_Unique!A553)),"",INDEX(tblUPL[Name_BY_Location],UPL_Unique!A553))</f>
        <v/>
      </c>
    </row>
    <row r="554" spans="1:2" x14ac:dyDescent="0.2">
      <c r="A554" t="e">
        <f ca="1">MATCH(rngPassword,OFFSET(tblUPL[P3DDP6'#2&amp;92$],A553,,ROWS(tblUPL[])),0)+A553</f>
        <v>#N/A</v>
      </c>
      <c r="B554" t="str" cm="1">
        <f t="array" aca="1" ref="B554" ca="1">IF(ISNA(INDEX(tblUPL[Name_BY_Location],UPL_Unique!A554)),"",INDEX(tblUPL[Name_BY_Location],UPL_Unique!A554))</f>
        <v/>
      </c>
    </row>
    <row r="555" spans="1:2" x14ac:dyDescent="0.2">
      <c r="A555" t="e">
        <f ca="1">MATCH(rngPassword,OFFSET(tblUPL[P3DDP6'#2&amp;92$],A554,,ROWS(tblUPL[])),0)+A554</f>
        <v>#N/A</v>
      </c>
      <c r="B555" t="str" cm="1">
        <f t="array" aca="1" ref="B555" ca="1">IF(ISNA(INDEX(tblUPL[Name_BY_Location],UPL_Unique!A555)),"",INDEX(tblUPL[Name_BY_Location],UPL_Unique!A555))</f>
        <v/>
      </c>
    </row>
    <row r="556" spans="1:2" x14ac:dyDescent="0.2">
      <c r="A556" t="e">
        <f ca="1">MATCH(rngPassword,OFFSET(tblUPL[P3DDP6'#2&amp;92$],A555,,ROWS(tblUPL[])),0)+A555</f>
        <v>#N/A</v>
      </c>
      <c r="B556" t="str" cm="1">
        <f t="array" aca="1" ref="B556" ca="1">IF(ISNA(INDEX(tblUPL[Name_BY_Location],UPL_Unique!A556)),"",INDEX(tblUPL[Name_BY_Location],UPL_Unique!A556))</f>
        <v/>
      </c>
    </row>
    <row r="557" spans="1:2" x14ac:dyDescent="0.2">
      <c r="A557" t="e">
        <f ca="1">MATCH(rngPassword,OFFSET(tblUPL[P3DDP6'#2&amp;92$],A556,,ROWS(tblUPL[])),0)+A556</f>
        <v>#N/A</v>
      </c>
      <c r="B557" t="str" cm="1">
        <f t="array" aca="1" ref="B557" ca="1">IF(ISNA(INDEX(tblUPL[Name_BY_Location],UPL_Unique!A557)),"",INDEX(tblUPL[Name_BY_Location],UPL_Unique!A557))</f>
        <v/>
      </c>
    </row>
    <row r="558" spans="1:2" x14ac:dyDescent="0.2">
      <c r="A558" t="e">
        <f ca="1">MATCH(rngPassword,OFFSET(tblUPL[P3DDP6'#2&amp;92$],A557,,ROWS(tblUPL[])),0)+A557</f>
        <v>#N/A</v>
      </c>
      <c r="B558" t="str" cm="1">
        <f t="array" aca="1" ref="B558" ca="1">IF(ISNA(INDEX(tblUPL[Name_BY_Location],UPL_Unique!A558)),"",INDEX(tblUPL[Name_BY_Location],UPL_Unique!A558))</f>
        <v/>
      </c>
    </row>
    <row r="559" spans="1:2" x14ac:dyDescent="0.2">
      <c r="A559" t="e">
        <f ca="1">MATCH(rngPassword,OFFSET(tblUPL[P3DDP6'#2&amp;92$],A558,,ROWS(tblUPL[])),0)+A558</f>
        <v>#N/A</v>
      </c>
      <c r="B559" t="str" cm="1">
        <f t="array" aca="1" ref="B559" ca="1">IF(ISNA(INDEX(tblUPL[Name_BY_Location],UPL_Unique!A559)),"",INDEX(tblUPL[Name_BY_Location],UPL_Unique!A559))</f>
        <v/>
      </c>
    </row>
    <row r="560" spans="1:2" x14ac:dyDescent="0.2">
      <c r="A560" t="e">
        <f ca="1">MATCH(rngPassword,OFFSET(tblUPL[P3DDP6'#2&amp;92$],A559,,ROWS(tblUPL[])),0)+A559</f>
        <v>#N/A</v>
      </c>
      <c r="B560" t="str" cm="1">
        <f t="array" aca="1" ref="B560" ca="1">IF(ISNA(INDEX(tblUPL[Name_BY_Location],UPL_Unique!A560)),"",INDEX(tblUPL[Name_BY_Location],UPL_Unique!A560))</f>
        <v/>
      </c>
    </row>
    <row r="561" spans="1:2" x14ac:dyDescent="0.2">
      <c r="A561" t="e">
        <f ca="1">MATCH(rngPassword,OFFSET(tblUPL[P3DDP6'#2&amp;92$],A560,,ROWS(tblUPL[])),0)+A560</f>
        <v>#N/A</v>
      </c>
      <c r="B561" t="str" cm="1">
        <f t="array" aca="1" ref="B561" ca="1">IF(ISNA(INDEX(tblUPL[Name_BY_Location],UPL_Unique!A561)),"",INDEX(tblUPL[Name_BY_Location],UPL_Unique!A561))</f>
        <v/>
      </c>
    </row>
    <row r="562" spans="1:2" x14ac:dyDescent="0.2">
      <c r="A562" t="e">
        <f ca="1">MATCH(rngPassword,OFFSET(tblUPL[P3DDP6'#2&amp;92$],A561,,ROWS(tblUPL[])),0)+A561</f>
        <v>#N/A</v>
      </c>
      <c r="B562" t="str" cm="1">
        <f t="array" aca="1" ref="B562" ca="1">IF(ISNA(INDEX(tblUPL[Name_BY_Location],UPL_Unique!A562)),"",INDEX(tblUPL[Name_BY_Location],UPL_Unique!A562))</f>
        <v/>
      </c>
    </row>
    <row r="563" spans="1:2" x14ac:dyDescent="0.2">
      <c r="A563" t="e">
        <f ca="1">MATCH(rngPassword,OFFSET(tblUPL[P3DDP6'#2&amp;92$],A562,,ROWS(tblUPL[])),0)+A562</f>
        <v>#N/A</v>
      </c>
      <c r="B563" t="str" cm="1">
        <f t="array" aca="1" ref="B563" ca="1">IF(ISNA(INDEX(tblUPL[Name_BY_Location],UPL_Unique!A563)),"",INDEX(tblUPL[Name_BY_Location],UPL_Unique!A563))</f>
        <v/>
      </c>
    </row>
    <row r="564" spans="1:2" x14ac:dyDescent="0.2">
      <c r="A564" t="e">
        <f ca="1">MATCH(rngPassword,OFFSET(tblUPL[P3DDP6'#2&amp;92$],A563,,ROWS(tblUPL[])),0)+A563</f>
        <v>#N/A</v>
      </c>
      <c r="B564" t="str" cm="1">
        <f t="array" aca="1" ref="B564" ca="1">IF(ISNA(INDEX(tblUPL[Name_BY_Location],UPL_Unique!A564)),"",INDEX(tblUPL[Name_BY_Location],UPL_Unique!A564))</f>
        <v/>
      </c>
    </row>
    <row r="565" spans="1:2" x14ac:dyDescent="0.2">
      <c r="A565" t="e">
        <f ca="1">MATCH(rngPassword,OFFSET(tblUPL[P3DDP6'#2&amp;92$],A564,,ROWS(tblUPL[])),0)+A564</f>
        <v>#N/A</v>
      </c>
      <c r="B565" t="str" cm="1">
        <f t="array" aca="1" ref="B565" ca="1">IF(ISNA(INDEX(tblUPL[Name_BY_Location],UPL_Unique!A565)),"",INDEX(tblUPL[Name_BY_Location],UPL_Unique!A565))</f>
        <v/>
      </c>
    </row>
    <row r="566" spans="1:2" x14ac:dyDescent="0.2">
      <c r="A566" t="e">
        <f ca="1">MATCH(rngPassword,OFFSET(tblUPL[P3DDP6'#2&amp;92$],A565,,ROWS(tblUPL[])),0)+A565</f>
        <v>#N/A</v>
      </c>
      <c r="B566" t="str" cm="1">
        <f t="array" aca="1" ref="B566" ca="1">IF(ISNA(INDEX(tblUPL[Name_BY_Location],UPL_Unique!A566)),"",INDEX(tblUPL[Name_BY_Location],UPL_Unique!A566))</f>
        <v/>
      </c>
    </row>
    <row r="567" spans="1:2" x14ac:dyDescent="0.2">
      <c r="A567" t="e">
        <f ca="1">MATCH(rngPassword,OFFSET(tblUPL[P3DDP6'#2&amp;92$],A566,,ROWS(tblUPL[])),0)+A566</f>
        <v>#N/A</v>
      </c>
      <c r="B567" t="str" cm="1">
        <f t="array" aca="1" ref="B567" ca="1">IF(ISNA(INDEX(tblUPL[Name_BY_Location],UPL_Unique!A567)),"",INDEX(tblUPL[Name_BY_Location],UPL_Unique!A567))</f>
        <v/>
      </c>
    </row>
    <row r="568" spans="1:2" x14ac:dyDescent="0.2">
      <c r="A568" t="e">
        <f ca="1">MATCH(rngPassword,OFFSET(tblUPL[P3DDP6'#2&amp;92$],A567,,ROWS(tblUPL[])),0)+A567</f>
        <v>#N/A</v>
      </c>
      <c r="B568" t="str" cm="1">
        <f t="array" aca="1" ref="B568" ca="1">IF(ISNA(INDEX(tblUPL[Name_BY_Location],UPL_Unique!A568)),"",INDEX(tblUPL[Name_BY_Location],UPL_Unique!A568))</f>
        <v/>
      </c>
    </row>
    <row r="569" spans="1:2" x14ac:dyDescent="0.2">
      <c r="A569" t="e">
        <f ca="1">MATCH(rngPassword,OFFSET(tblUPL[P3DDP6'#2&amp;92$],A568,,ROWS(tblUPL[])),0)+A568</f>
        <v>#N/A</v>
      </c>
      <c r="B569" t="str" cm="1">
        <f t="array" aca="1" ref="B569" ca="1">IF(ISNA(INDEX(tblUPL[Name_BY_Location],UPL_Unique!A569)),"",INDEX(tblUPL[Name_BY_Location],UPL_Unique!A569))</f>
        <v/>
      </c>
    </row>
    <row r="570" spans="1:2" x14ac:dyDescent="0.2">
      <c r="A570" t="e">
        <f ca="1">MATCH(rngPassword,OFFSET(tblUPL[P3DDP6'#2&amp;92$],A569,,ROWS(tblUPL[])),0)+A569</f>
        <v>#N/A</v>
      </c>
      <c r="B570" t="str" cm="1">
        <f t="array" aca="1" ref="B570" ca="1">IF(ISNA(INDEX(tblUPL[Name_BY_Location],UPL_Unique!A570)),"",INDEX(tblUPL[Name_BY_Location],UPL_Unique!A570))</f>
        <v/>
      </c>
    </row>
    <row r="571" spans="1:2" x14ac:dyDescent="0.2">
      <c r="A571" t="e">
        <f ca="1">MATCH(rngPassword,OFFSET(tblUPL[P3DDP6'#2&amp;92$],A570,,ROWS(tblUPL[])),0)+A570</f>
        <v>#N/A</v>
      </c>
      <c r="B571" t="str" cm="1">
        <f t="array" aca="1" ref="B571" ca="1">IF(ISNA(INDEX(tblUPL[Name_BY_Location],UPL_Unique!A571)),"",INDEX(tblUPL[Name_BY_Location],UPL_Unique!A571))</f>
        <v/>
      </c>
    </row>
    <row r="572" spans="1:2" x14ac:dyDescent="0.2">
      <c r="A572" t="e">
        <f ca="1">MATCH(rngPassword,OFFSET(tblUPL[P3DDP6'#2&amp;92$],A571,,ROWS(tblUPL[])),0)+A571</f>
        <v>#N/A</v>
      </c>
      <c r="B572" t="str" cm="1">
        <f t="array" aca="1" ref="B572" ca="1">IF(ISNA(INDEX(tblUPL[Name_BY_Location],UPL_Unique!A572)),"",INDEX(tblUPL[Name_BY_Location],UPL_Unique!A572))</f>
        <v/>
      </c>
    </row>
    <row r="573" spans="1:2" x14ac:dyDescent="0.2">
      <c r="A573" t="e">
        <f ca="1">MATCH(rngPassword,OFFSET(tblUPL[P3DDP6'#2&amp;92$],A572,,ROWS(tblUPL[])),0)+A572</f>
        <v>#N/A</v>
      </c>
      <c r="B573" t="str" cm="1">
        <f t="array" aca="1" ref="B573" ca="1">IF(ISNA(INDEX(tblUPL[Name_BY_Location],UPL_Unique!A573)),"",INDEX(tblUPL[Name_BY_Location],UPL_Unique!A573))</f>
        <v/>
      </c>
    </row>
    <row r="574" spans="1:2" x14ac:dyDescent="0.2">
      <c r="A574" t="e">
        <f ca="1">MATCH(rngPassword,OFFSET(tblUPL[P3DDP6'#2&amp;92$],A573,,ROWS(tblUPL[])),0)+A573</f>
        <v>#N/A</v>
      </c>
      <c r="B574" t="str" cm="1">
        <f t="array" aca="1" ref="B574" ca="1">IF(ISNA(INDEX(tblUPL[Name_BY_Location],UPL_Unique!A574)),"",INDEX(tblUPL[Name_BY_Location],UPL_Unique!A574))</f>
        <v/>
      </c>
    </row>
    <row r="575" spans="1:2" x14ac:dyDescent="0.2">
      <c r="A575" t="e">
        <f ca="1">MATCH(rngPassword,OFFSET(tblUPL[P3DDP6'#2&amp;92$],A574,,ROWS(tblUPL[])),0)+A574</f>
        <v>#N/A</v>
      </c>
      <c r="B575" t="str" cm="1">
        <f t="array" aca="1" ref="B575" ca="1">IF(ISNA(INDEX(tblUPL[Name_BY_Location],UPL_Unique!A575)),"",INDEX(tblUPL[Name_BY_Location],UPL_Unique!A575))</f>
        <v/>
      </c>
    </row>
    <row r="576" spans="1:2" x14ac:dyDescent="0.2">
      <c r="A576" t="e">
        <f ca="1">MATCH(rngPassword,OFFSET(tblUPL[P3DDP6'#2&amp;92$],A575,,ROWS(tblUPL[])),0)+A575</f>
        <v>#N/A</v>
      </c>
      <c r="B576" t="str" cm="1">
        <f t="array" aca="1" ref="B576" ca="1">IF(ISNA(INDEX(tblUPL[Name_BY_Location],UPL_Unique!A576)),"",INDEX(tblUPL[Name_BY_Location],UPL_Unique!A576))</f>
        <v/>
      </c>
    </row>
    <row r="577" spans="1:2" x14ac:dyDescent="0.2">
      <c r="A577" t="e">
        <f ca="1">MATCH(rngPassword,OFFSET(tblUPL[P3DDP6'#2&amp;92$],A576,,ROWS(tblUPL[])),0)+A576</f>
        <v>#N/A</v>
      </c>
      <c r="B577" t="str" cm="1">
        <f t="array" aca="1" ref="B577" ca="1">IF(ISNA(INDEX(tblUPL[Name_BY_Location],UPL_Unique!A577)),"",INDEX(tblUPL[Name_BY_Location],UPL_Unique!A577))</f>
        <v/>
      </c>
    </row>
    <row r="578" spans="1:2" x14ac:dyDescent="0.2">
      <c r="A578" t="e">
        <f ca="1">MATCH(rngPassword,OFFSET(tblUPL[P3DDP6'#2&amp;92$],A577,,ROWS(tblUPL[])),0)+A577</f>
        <v>#N/A</v>
      </c>
      <c r="B578" t="str" cm="1">
        <f t="array" aca="1" ref="B578" ca="1">IF(ISNA(INDEX(tblUPL[Name_BY_Location],UPL_Unique!A578)),"",INDEX(tblUPL[Name_BY_Location],UPL_Unique!A578))</f>
        <v/>
      </c>
    </row>
    <row r="579" spans="1:2" x14ac:dyDescent="0.2">
      <c r="A579" t="e">
        <f ca="1">MATCH(rngPassword,OFFSET(tblUPL[P3DDP6'#2&amp;92$],A578,,ROWS(tblUPL[])),0)+A578</f>
        <v>#N/A</v>
      </c>
      <c r="B579" t="str" cm="1">
        <f t="array" aca="1" ref="B579" ca="1">IF(ISNA(INDEX(tblUPL[Name_BY_Location],UPL_Unique!A579)),"",INDEX(tblUPL[Name_BY_Location],UPL_Unique!A579))</f>
        <v/>
      </c>
    </row>
    <row r="580" spans="1:2" x14ac:dyDescent="0.2">
      <c r="A580" t="e">
        <f ca="1">MATCH(rngPassword,OFFSET(tblUPL[P3DDP6'#2&amp;92$],A579,,ROWS(tblUPL[])),0)+A579</f>
        <v>#N/A</v>
      </c>
      <c r="B580" t="str" cm="1">
        <f t="array" aca="1" ref="B580" ca="1">IF(ISNA(INDEX(tblUPL[Name_BY_Location],UPL_Unique!A580)),"",INDEX(tblUPL[Name_BY_Location],UPL_Unique!A580))</f>
        <v/>
      </c>
    </row>
    <row r="581" spans="1:2" x14ac:dyDescent="0.2">
      <c r="A581" t="e">
        <f ca="1">MATCH(rngPassword,OFFSET(tblUPL[P3DDP6'#2&amp;92$],A580,,ROWS(tblUPL[])),0)+A580</f>
        <v>#N/A</v>
      </c>
      <c r="B581" t="str" cm="1">
        <f t="array" aca="1" ref="B581" ca="1">IF(ISNA(INDEX(tblUPL[Name_BY_Location],UPL_Unique!A581)),"",INDEX(tblUPL[Name_BY_Location],UPL_Unique!A581))</f>
        <v/>
      </c>
    </row>
    <row r="582" spans="1:2" x14ac:dyDescent="0.2">
      <c r="A582" t="e">
        <f ca="1">MATCH(rngPassword,OFFSET(tblUPL[P3DDP6'#2&amp;92$],A581,,ROWS(tblUPL[])),0)+A581</f>
        <v>#N/A</v>
      </c>
      <c r="B582" t="str" cm="1">
        <f t="array" aca="1" ref="B582" ca="1">IF(ISNA(INDEX(tblUPL[Name_BY_Location],UPL_Unique!A582)),"",INDEX(tblUPL[Name_BY_Location],UPL_Unique!A582))</f>
        <v/>
      </c>
    </row>
    <row r="583" spans="1:2" x14ac:dyDescent="0.2">
      <c r="A583" t="e">
        <f ca="1">MATCH(rngPassword,OFFSET(tblUPL[P3DDP6'#2&amp;92$],A582,,ROWS(tblUPL[])),0)+A582</f>
        <v>#N/A</v>
      </c>
      <c r="B583" t="str" cm="1">
        <f t="array" aca="1" ref="B583" ca="1">IF(ISNA(INDEX(tblUPL[Name_BY_Location],UPL_Unique!A583)),"",INDEX(tblUPL[Name_BY_Location],UPL_Unique!A583))</f>
        <v/>
      </c>
    </row>
    <row r="584" spans="1:2" x14ac:dyDescent="0.2">
      <c r="A584" t="e">
        <f ca="1">MATCH(rngPassword,OFFSET(tblUPL[P3DDP6'#2&amp;92$],A583,,ROWS(tblUPL[])),0)+A583</f>
        <v>#N/A</v>
      </c>
      <c r="B584" t="str" cm="1">
        <f t="array" aca="1" ref="B584" ca="1">IF(ISNA(INDEX(tblUPL[Name_BY_Location],UPL_Unique!A584)),"",INDEX(tblUPL[Name_BY_Location],UPL_Unique!A584))</f>
        <v/>
      </c>
    </row>
    <row r="585" spans="1:2" x14ac:dyDescent="0.2">
      <c r="A585" t="e">
        <f ca="1">MATCH(rngPassword,OFFSET(tblUPL[P3DDP6'#2&amp;92$],A584,,ROWS(tblUPL[])),0)+A584</f>
        <v>#N/A</v>
      </c>
      <c r="B585" t="str" cm="1">
        <f t="array" aca="1" ref="B585" ca="1">IF(ISNA(INDEX(tblUPL[Name_BY_Location],UPL_Unique!A585)),"",INDEX(tblUPL[Name_BY_Location],UPL_Unique!A585))</f>
        <v/>
      </c>
    </row>
    <row r="586" spans="1:2" x14ac:dyDescent="0.2">
      <c r="A586" t="e">
        <f ca="1">MATCH(rngPassword,OFFSET(tblUPL[P3DDP6'#2&amp;92$],A585,,ROWS(tblUPL[])),0)+A585</f>
        <v>#N/A</v>
      </c>
      <c r="B586" t="str" cm="1">
        <f t="array" aca="1" ref="B586" ca="1">IF(ISNA(INDEX(tblUPL[Name_BY_Location],UPL_Unique!A586)),"",INDEX(tblUPL[Name_BY_Location],UPL_Unique!A586))</f>
        <v/>
      </c>
    </row>
    <row r="587" spans="1:2" x14ac:dyDescent="0.2">
      <c r="A587" t="e">
        <f ca="1">MATCH(rngPassword,OFFSET(tblUPL[P3DDP6'#2&amp;92$],A586,,ROWS(tblUPL[])),0)+A586</f>
        <v>#N/A</v>
      </c>
      <c r="B587" t="str" cm="1">
        <f t="array" aca="1" ref="B587" ca="1">IF(ISNA(INDEX(tblUPL[Name_BY_Location],UPL_Unique!A587)),"",INDEX(tblUPL[Name_BY_Location],UPL_Unique!A587))</f>
        <v/>
      </c>
    </row>
    <row r="588" spans="1:2" x14ac:dyDescent="0.2">
      <c r="A588" t="e">
        <f ca="1">MATCH(rngPassword,OFFSET(tblUPL[P3DDP6'#2&amp;92$],A587,,ROWS(tblUPL[])),0)+A587</f>
        <v>#N/A</v>
      </c>
      <c r="B588" t="str" cm="1">
        <f t="array" aca="1" ref="B588" ca="1">IF(ISNA(INDEX(tblUPL[Name_BY_Location],UPL_Unique!A588)),"",INDEX(tblUPL[Name_BY_Location],UPL_Unique!A588))</f>
        <v/>
      </c>
    </row>
    <row r="589" spans="1:2" x14ac:dyDescent="0.2">
      <c r="A589" t="e">
        <f ca="1">MATCH(rngPassword,OFFSET(tblUPL[P3DDP6'#2&amp;92$],A588,,ROWS(tblUPL[])),0)+A588</f>
        <v>#N/A</v>
      </c>
      <c r="B589" t="str" cm="1">
        <f t="array" aca="1" ref="B589" ca="1">IF(ISNA(INDEX(tblUPL[Name_BY_Location],UPL_Unique!A589)),"",INDEX(tblUPL[Name_BY_Location],UPL_Unique!A589))</f>
        <v/>
      </c>
    </row>
    <row r="590" spans="1:2" x14ac:dyDescent="0.2">
      <c r="A590" t="e">
        <f ca="1">MATCH(rngPassword,OFFSET(tblUPL[P3DDP6'#2&amp;92$],A589,,ROWS(tblUPL[])),0)+A589</f>
        <v>#N/A</v>
      </c>
      <c r="B590" t="str" cm="1">
        <f t="array" aca="1" ref="B590" ca="1">IF(ISNA(INDEX(tblUPL[Name_BY_Location],UPL_Unique!A590)),"",INDEX(tblUPL[Name_BY_Location],UPL_Unique!A590))</f>
        <v/>
      </c>
    </row>
    <row r="591" spans="1:2" x14ac:dyDescent="0.2">
      <c r="A591" t="e">
        <f ca="1">MATCH(rngPassword,OFFSET(tblUPL[P3DDP6'#2&amp;92$],A590,,ROWS(tblUPL[])),0)+A590</f>
        <v>#N/A</v>
      </c>
      <c r="B591" t="str" cm="1">
        <f t="array" aca="1" ref="B591" ca="1">IF(ISNA(INDEX(tblUPL[Name_BY_Location],UPL_Unique!A591)),"",INDEX(tblUPL[Name_BY_Location],UPL_Unique!A591))</f>
        <v/>
      </c>
    </row>
    <row r="592" spans="1:2" x14ac:dyDescent="0.2">
      <c r="A592" t="e">
        <f ca="1">MATCH(rngPassword,OFFSET(tblUPL[P3DDP6'#2&amp;92$],A591,,ROWS(tblUPL[])),0)+A591</f>
        <v>#N/A</v>
      </c>
      <c r="B592" t="str" cm="1">
        <f t="array" aca="1" ref="B592" ca="1">IF(ISNA(INDEX(tblUPL[Name_BY_Location],UPL_Unique!A592)),"",INDEX(tblUPL[Name_BY_Location],UPL_Unique!A592))</f>
        <v/>
      </c>
    </row>
    <row r="593" spans="1:2" x14ac:dyDescent="0.2">
      <c r="A593" t="e">
        <f ca="1">MATCH(rngPassword,OFFSET(tblUPL[P3DDP6'#2&amp;92$],A592,,ROWS(tblUPL[])),0)+A592</f>
        <v>#N/A</v>
      </c>
      <c r="B593" t="str" cm="1">
        <f t="array" aca="1" ref="B593" ca="1">IF(ISNA(INDEX(tblUPL[Name_BY_Location],UPL_Unique!A593)),"",INDEX(tblUPL[Name_BY_Location],UPL_Unique!A593))</f>
        <v/>
      </c>
    </row>
    <row r="594" spans="1:2" x14ac:dyDescent="0.2">
      <c r="A594" t="e">
        <f ca="1">MATCH(rngPassword,OFFSET(tblUPL[P3DDP6'#2&amp;92$],A593,,ROWS(tblUPL[])),0)+A593</f>
        <v>#N/A</v>
      </c>
      <c r="B594" t="str" cm="1">
        <f t="array" aca="1" ref="B594" ca="1">IF(ISNA(INDEX(tblUPL[Name_BY_Location],UPL_Unique!A594)),"",INDEX(tblUPL[Name_BY_Location],UPL_Unique!A594))</f>
        <v/>
      </c>
    </row>
    <row r="595" spans="1:2" x14ac:dyDescent="0.2">
      <c r="A595" t="e">
        <f ca="1">MATCH(rngPassword,OFFSET(tblUPL[P3DDP6'#2&amp;92$],A594,,ROWS(tblUPL[])),0)+A594</f>
        <v>#N/A</v>
      </c>
      <c r="B595" t="str" cm="1">
        <f t="array" aca="1" ref="B595" ca="1">IF(ISNA(INDEX(tblUPL[Name_BY_Location],UPL_Unique!A595)),"",INDEX(tblUPL[Name_BY_Location],UPL_Unique!A595))</f>
        <v/>
      </c>
    </row>
    <row r="596" spans="1:2" x14ac:dyDescent="0.2">
      <c r="A596" t="e">
        <f ca="1">MATCH(rngPassword,OFFSET(tblUPL[P3DDP6'#2&amp;92$],A595,,ROWS(tblUPL[])),0)+A595</f>
        <v>#N/A</v>
      </c>
      <c r="B596" t="str" cm="1">
        <f t="array" aca="1" ref="B596" ca="1">IF(ISNA(INDEX(tblUPL[Name_BY_Location],UPL_Unique!A596)),"",INDEX(tblUPL[Name_BY_Location],UPL_Unique!A596))</f>
        <v/>
      </c>
    </row>
    <row r="597" spans="1:2" x14ac:dyDescent="0.2">
      <c r="A597" t="e">
        <f ca="1">MATCH(rngPassword,OFFSET(tblUPL[P3DDP6'#2&amp;92$],A596,,ROWS(tblUPL[])),0)+A596</f>
        <v>#N/A</v>
      </c>
      <c r="B597" t="str" cm="1">
        <f t="array" aca="1" ref="B597" ca="1">IF(ISNA(INDEX(tblUPL[Name_BY_Location],UPL_Unique!A597)),"",INDEX(tblUPL[Name_BY_Location],UPL_Unique!A597))</f>
        <v/>
      </c>
    </row>
    <row r="598" spans="1:2" x14ac:dyDescent="0.2">
      <c r="A598" t="e">
        <f ca="1">MATCH(rngPassword,OFFSET(tblUPL[P3DDP6'#2&amp;92$],A597,,ROWS(tblUPL[])),0)+A597</f>
        <v>#N/A</v>
      </c>
      <c r="B598" t="str" cm="1">
        <f t="array" aca="1" ref="B598" ca="1">IF(ISNA(INDEX(tblUPL[Name_BY_Location],UPL_Unique!A598)),"",INDEX(tblUPL[Name_BY_Location],UPL_Unique!A598))</f>
        <v/>
      </c>
    </row>
    <row r="599" spans="1:2" x14ac:dyDescent="0.2">
      <c r="A599" t="e">
        <f ca="1">MATCH(rngPassword,OFFSET(tblUPL[P3DDP6'#2&amp;92$],A598,,ROWS(tblUPL[])),0)+A598</f>
        <v>#N/A</v>
      </c>
      <c r="B599" t="str" cm="1">
        <f t="array" aca="1" ref="B599" ca="1">IF(ISNA(INDEX(tblUPL[Name_BY_Location],UPL_Unique!A599)),"",INDEX(tblUPL[Name_BY_Location],UPL_Unique!A599))</f>
        <v/>
      </c>
    </row>
    <row r="600" spans="1:2" x14ac:dyDescent="0.2">
      <c r="A600" t="e">
        <f ca="1">MATCH(rngPassword,OFFSET(tblUPL[P3DDP6'#2&amp;92$],A599,,ROWS(tblUPL[])),0)+A599</f>
        <v>#N/A</v>
      </c>
      <c r="B600" t="str" cm="1">
        <f t="array" aca="1" ref="B600" ca="1">IF(ISNA(INDEX(tblUPL[Name_BY_Location],UPL_Unique!A600)),"",INDEX(tblUPL[Name_BY_Location],UPL_Unique!A600))</f>
        <v/>
      </c>
    </row>
    <row r="601" spans="1:2" x14ac:dyDescent="0.2">
      <c r="A601" t="e">
        <f ca="1">MATCH(rngPassword,OFFSET(tblUPL[P3DDP6'#2&amp;92$],A600,,ROWS(tblUPL[])),0)+A600</f>
        <v>#N/A</v>
      </c>
      <c r="B601" t="str" cm="1">
        <f t="array" aca="1" ref="B601" ca="1">IF(ISNA(INDEX(tblUPL[Name_BY_Location],UPL_Unique!A601)),"",INDEX(tblUPL[Name_BY_Location],UPL_Unique!A601))</f>
        <v/>
      </c>
    </row>
    <row r="602" spans="1:2" x14ac:dyDescent="0.2">
      <c r="A602" t="e">
        <f ca="1">MATCH(rngPassword,OFFSET(tblUPL[P3DDP6'#2&amp;92$],A601,,ROWS(tblUPL[])),0)+A601</f>
        <v>#N/A</v>
      </c>
      <c r="B602" t="str" cm="1">
        <f t="array" aca="1" ref="B602" ca="1">IF(ISNA(INDEX(tblUPL[Name_BY_Location],UPL_Unique!A602)),"",INDEX(tblUPL[Name_BY_Location],UPL_Unique!A602))</f>
        <v/>
      </c>
    </row>
    <row r="603" spans="1:2" x14ac:dyDescent="0.2">
      <c r="A603" t="e">
        <f ca="1">MATCH(rngPassword,OFFSET(tblUPL[P3DDP6'#2&amp;92$],A602,,ROWS(tblUPL[])),0)+A602</f>
        <v>#N/A</v>
      </c>
      <c r="B603" t="str" cm="1">
        <f t="array" aca="1" ref="B603" ca="1">IF(ISNA(INDEX(tblUPL[Name_BY_Location],UPL_Unique!A603)),"",INDEX(tblUPL[Name_BY_Location],UPL_Unique!A603))</f>
        <v/>
      </c>
    </row>
    <row r="604" spans="1:2" x14ac:dyDescent="0.2">
      <c r="A604" t="e">
        <f ca="1">MATCH(rngPassword,OFFSET(tblUPL[P3DDP6'#2&amp;92$],A603,,ROWS(tblUPL[])),0)+A603</f>
        <v>#N/A</v>
      </c>
      <c r="B604" t="str" cm="1">
        <f t="array" aca="1" ref="B604" ca="1">IF(ISNA(INDEX(tblUPL[Name_BY_Location],UPL_Unique!A604)),"",INDEX(tblUPL[Name_BY_Location],UPL_Unique!A604))</f>
        <v/>
      </c>
    </row>
    <row r="605" spans="1:2" x14ac:dyDescent="0.2">
      <c r="A605" t="e">
        <f ca="1">MATCH(rngPassword,OFFSET(tblUPL[P3DDP6'#2&amp;92$],A604,,ROWS(tblUPL[])),0)+A604</f>
        <v>#N/A</v>
      </c>
      <c r="B605" t="str" cm="1">
        <f t="array" aca="1" ref="B605" ca="1">IF(ISNA(INDEX(tblUPL[Name_BY_Location],UPL_Unique!A605)),"",INDEX(tblUPL[Name_BY_Location],UPL_Unique!A605))</f>
        <v/>
      </c>
    </row>
    <row r="606" spans="1:2" x14ac:dyDescent="0.2">
      <c r="A606" t="e">
        <f ca="1">MATCH(rngPassword,OFFSET(tblUPL[P3DDP6'#2&amp;92$],A605,,ROWS(tblUPL[])),0)+A605</f>
        <v>#N/A</v>
      </c>
      <c r="B606" t="str" cm="1">
        <f t="array" aca="1" ref="B606" ca="1">IF(ISNA(INDEX(tblUPL[Name_BY_Location],UPL_Unique!A606)),"",INDEX(tblUPL[Name_BY_Location],UPL_Unique!A606))</f>
        <v/>
      </c>
    </row>
    <row r="607" spans="1:2" x14ac:dyDescent="0.2">
      <c r="A607" t="e">
        <f ca="1">MATCH(rngPassword,OFFSET(tblUPL[P3DDP6'#2&amp;92$],A606,,ROWS(tblUPL[])),0)+A606</f>
        <v>#N/A</v>
      </c>
      <c r="B607" t="str" cm="1">
        <f t="array" aca="1" ref="B607" ca="1">IF(ISNA(INDEX(tblUPL[Name_BY_Location],UPL_Unique!A607)),"",INDEX(tblUPL[Name_BY_Location],UPL_Unique!A607))</f>
        <v/>
      </c>
    </row>
    <row r="608" spans="1:2" x14ac:dyDescent="0.2">
      <c r="A608" t="e">
        <f ca="1">MATCH(rngPassword,OFFSET(tblUPL[P3DDP6'#2&amp;92$],A607,,ROWS(tblUPL[])),0)+A607</f>
        <v>#N/A</v>
      </c>
      <c r="B608" t="str" cm="1">
        <f t="array" aca="1" ref="B608" ca="1">IF(ISNA(INDEX(tblUPL[Name_BY_Location],UPL_Unique!A608)),"",INDEX(tblUPL[Name_BY_Location],UPL_Unique!A608))</f>
        <v/>
      </c>
    </row>
    <row r="609" spans="1:2" x14ac:dyDescent="0.2">
      <c r="A609" t="e">
        <f ca="1">MATCH(rngPassword,OFFSET(tblUPL[P3DDP6'#2&amp;92$],A608,,ROWS(tblUPL[])),0)+A608</f>
        <v>#N/A</v>
      </c>
      <c r="B609" t="str" cm="1">
        <f t="array" aca="1" ref="B609" ca="1">IF(ISNA(INDEX(tblUPL[Name_BY_Location],UPL_Unique!A609)),"",INDEX(tblUPL[Name_BY_Location],UPL_Unique!A609))</f>
        <v/>
      </c>
    </row>
    <row r="610" spans="1:2" x14ac:dyDescent="0.2">
      <c r="A610" t="e">
        <f ca="1">MATCH(rngPassword,OFFSET(tblUPL[P3DDP6'#2&amp;92$],A609,,ROWS(tblUPL[])),0)+A609</f>
        <v>#N/A</v>
      </c>
      <c r="B610" t="str" cm="1">
        <f t="array" aca="1" ref="B610" ca="1">IF(ISNA(INDEX(tblUPL[Name_BY_Location],UPL_Unique!A610)),"",INDEX(tblUPL[Name_BY_Location],UPL_Unique!A610))</f>
        <v/>
      </c>
    </row>
    <row r="611" spans="1:2" x14ac:dyDescent="0.2">
      <c r="A611" t="e">
        <f ca="1">MATCH(rngPassword,OFFSET(tblUPL[P3DDP6'#2&amp;92$],A610,,ROWS(tblUPL[])),0)+A610</f>
        <v>#N/A</v>
      </c>
      <c r="B611" t="str" cm="1">
        <f t="array" aca="1" ref="B611" ca="1">IF(ISNA(INDEX(tblUPL[Name_BY_Location],UPL_Unique!A611)),"",INDEX(tblUPL[Name_BY_Location],UPL_Unique!A611))</f>
        <v/>
      </c>
    </row>
    <row r="612" spans="1:2" x14ac:dyDescent="0.2">
      <c r="A612" t="e">
        <f ca="1">MATCH(rngPassword,OFFSET(tblUPL[P3DDP6'#2&amp;92$],A611,,ROWS(tblUPL[])),0)+A611</f>
        <v>#N/A</v>
      </c>
      <c r="B612" t="str" cm="1">
        <f t="array" aca="1" ref="B612" ca="1">IF(ISNA(INDEX(tblUPL[Name_BY_Location],UPL_Unique!A612)),"",INDEX(tblUPL[Name_BY_Location],UPL_Unique!A612))</f>
        <v/>
      </c>
    </row>
    <row r="613" spans="1:2" x14ac:dyDescent="0.2">
      <c r="A613" t="e">
        <f ca="1">MATCH(rngPassword,OFFSET(tblUPL[P3DDP6'#2&amp;92$],A612,,ROWS(tblUPL[])),0)+A612</f>
        <v>#N/A</v>
      </c>
      <c r="B613" t="str" cm="1">
        <f t="array" aca="1" ref="B613" ca="1">IF(ISNA(INDEX(tblUPL[Name_BY_Location],UPL_Unique!A613)),"",INDEX(tblUPL[Name_BY_Location],UPL_Unique!A613))</f>
        <v/>
      </c>
    </row>
    <row r="614" spans="1:2" x14ac:dyDescent="0.2">
      <c r="A614" t="e">
        <f ca="1">MATCH(rngPassword,OFFSET(tblUPL[P3DDP6'#2&amp;92$],A613,,ROWS(tblUPL[])),0)+A613</f>
        <v>#N/A</v>
      </c>
      <c r="B614" t="str" cm="1">
        <f t="array" aca="1" ref="B614" ca="1">IF(ISNA(INDEX(tblUPL[Name_BY_Location],UPL_Unique!A614)),"",INDEX(tblUPL[Name_BY_Location],UPL_Unique!A614))</f>
        <v/>
      </c>
    </row>
    <row r="615" spans="1:2" x14ac:dyDescent="0.2">
      <c r="A615" t="e">
        <f ca="1">MATCH(rngPassword,OFFSET(tblUPL[P3DDP6'#2&amp;92$],A614,,ROWS(tblUPL[])),0)+A614</f>
        <v>#N/A</v>
      </c>
      <c r="B615" t="str" cm="1">
        <f t="array" aca="1" ref="B615" ca="1">IF(ISNA(INDEX(tblUPL[Name_BY_Location],UPL_Unique!A615)),"",INDEX(tblUPL[Name_BY_Location],UPL_Unique!A615))</f>
        <v/>
      </c>
    </row>
    <row r="616" spans="1:2" x14ac:dyDescent="0.2">
      <c r="A616" t="e">
        <f ca="1">MATCH(rngPassword,OFFSET(tblUPL[P3DDP6'#2&amp;92$],A615,,ROWS(tblUPL[])),0)+A615</f>
        <v>#N/A</v>
      </c>
      <c r="B616" t="str" cm="1">
        <f t="array" aca="1" ref="B616" ca="1">IF(ISNA(INDEX(tblUPL[Name_BY_Location],UPL_Unique!A616)),"",INDEX(tblUPL[Name_BY_Location],UPL_Unique!A616))</f>
        <v/>
      </c>
    </row>
    <row r="617" spans="1:2" x14ac:dyDescent="0.2">
      <c r="A617" t="e">
        <f ca="1">MATCH(rngPassword,OFFSET(tblUPL[P3DDP6'#2&amp;92$],A616,,ROWS(tblUPL[])),0)+A616</f>
        <v>#N/A</v>
      </c>
      <c r="B617" t="str" cm="1">
        <f t="array" aca="1" ref="B617" ca="1">IF(ISNA(INDEX(tblUPL[Name_BY_Location],UPL_Unique!A617)),"",INDEX(tblUPL[Name_BY_Location],UPL_Unique!A617))</f>
        <v/>
      </c>
    </row>
    <row r="618" spans="1:2" x14ac:dyDescent="0.2">
      <c r="A618" t="e">
        <f ca="1">MATCH(rngPassword,OFFSET(tblUPL[P3DDP6'#2&amp;92$],A617,,ROWS(tblUPL[])),0)+A617</f>
        <v>#N/A</v>
      </c>
      <c r="B618" t="str" cm="1">
        <f t="array" aca="1" ref="B618" ca="1">IF(ISNA(INDEX(tblUPL[Name_BY_Location],UPL_Unique!A618)),"",INDEX(tblUPL[Name_BY_Location],UPL_Unique!A618))</f>
        <v/>
      </c>
    </row>
    <row r="619" spans="1:2" x14ac:dyDescent="0.2">
      <c r="A619" t="e">
        <f ca="1">MATCH(rngPassword,OFFSET(tblUPL[P3DDP6'#2&amp;92$],A618,,ROWS(tblUPL[])),0)+A618</f>
        <v>#N/A</v>
      </c>
      <c r="B619" t="str" cm="1">
        <f t="array" aca="1" ref="B619" ca="1">IF(ISNA(INDEX(tblUPL[Name_BY_Location],UPL_Unique!A619)),"",INDEX(tblUPL[Name_BY_Location],UPL_Unique!A619))</f>
        <v/>
      </c>
    </row>
    <row r="620" spans="1:2" x14ac:dyDescent="0.2">
      <c r="A620" t="e">
        <f ca="1">MATCH(rngPassword,OFFSET(tblUPL[P3DDP6'#2&amp;92$],A619,,ROWS(tblUPL[])),0)+A619</f>
        <v>#N/A</v>
      </c>
      <c r="B620" t="str" cm="1">
        <f t="array" aca="1" ref="B620" ca="1">IF(ISNA(INDEX(tblUPL[Name_BY_Location],UPL_Unique!A620)),"",INDEX(tblUPL[Name_BY_Location],UPL_Unique!A620))</f>
        <v/>
      </c>
    </row>
    <row r="621" spans="1:2" x14ac:dyDescent="0.2">
      <c r="A621" t="e">
        <f ca="1">MATCH(rngPassword,OFFSET(tblUPL[P3DDP6'#2&amp;92$],A620,,ROWS(tblUPL[])),0)+A620</f>
        <v>#N/A</v>
      </c>
      <c r="B621" t="str" cm="1">
        <f t="array" aca="1" ref="B621" ca="1">IF(ISNA(INDEX(tblUPL[Name_BY_Location],UPL_Unique!A621)),"",INDEX(tblUPL[Name_BY_Location],UPL_Unique!A621))</f>
        <v/>
      </c>
    </row>
    <row r="622" spans="1:2" x14ac:dyDescent="0.2">
      <c r="A622" t="e">
        <f ca="1">MATCH(rngPassword,OFFSET(tblUPL[P3DDP6'#2&amp;92$],A621,,ROWS(tblUPL[])),0)+A621</f>
        <v>#N/A</v>
      </c>
      <c r="B622" t="str" cm="1">
        <f t="array" aca="1" ref="B622" ca="1">IF(ISNA(INDEX(tblUPL[Name_BY_Location],UPL_Unique!A622)),"",INDEX(tblUPL[Name_BY_Location],UPL_Unique!A622))</f>
        <v/>
      </c>
    </row>
    <row r="623" spans="1:2" x14ac:dyDescent="0.2">
      <c r="A623" t="e">
        <f ca="1">MATCH(rngPassword,OFFSET(tblUPL[P3DDP6'#2&amp;92$],A622,,ROWS(tblUPL[])),0)+A622</f>
        <v>#N/A</v>
      </c>
      <c r="B623" t="str" cm="1">
        <f t="array" aca="1" ref="B623" ca="1">IF(ISNA(INDEX(tblUPL[Name_BY_Location],UPL_Unique!A623)),"",INDEX(tblUPL[Name_BY_Location],UPL_Unique!A623))</f>
        <v/>
      </c>
    </row>
    <row r="624" spans="1:2" x14ac:dyDescent="0.2">
      <c r="A624" t="e">
        <f ca="1">MATCH(rngPassword,OFFSET(tblUPL[P3DDP6'#2&amp;92$],A623,,ROWS(tblUPL[])),0)+A623</f>
        <v>#N/A</v>
      </c>
      <c r="B624" t="str" cm="1">
        <f t="array" aca="1" ref="B624" ca="1">IF(ISNA(INDEX(tblUPL[Name_BY_Location],UPL_Unique!A624)),"",INDEX(tblUPL[Name_BY_Location],UPL_Unique!A624))</f>
        <v/>
      </c>
    </row>
    <row r="625" spans="1:2" x14ac:dyDescent="0.2">
      <c r="A625" t="e">
        <f ca="1">MATCH(rngPassword,OFFSET(tblUPL[P3DDP6'#2&amp;92$],A624,,ROWS(tblUPL[])),0)+A624</f>
        <v>#N/A</v>
      </c>
      <c r="B625" t="str" cm="1">
        <f t="array" aca="1" ref="B625" ca="1">IF(ISNA(INDEX(tblUPL[Name_BY_Location],UPL_Unique!A625)),"",INDEX(tblUPL[Name_BY_Location],UPL_Unique!A625))</f>
        <v/>
      </c>
    </row>
    <row r="626" spans="1:2" x14ac:dyDescent="0.2">
      <c r="A626" t="e">
        <f ca="1">MATCH(rngPassword,OFFSET(tblUPL[P3DDP6'#2&amp;92$],A625,,ROWS(tblUPL[])),0)+A625</f>
        <v>#N/A</v>
      </c>
      <c r="B626" t="str" cm="1">
        <f t="array" aca="1" ref="B626" ca="1">IF(ISNA(INDEX(tblUPL[Name_BY_Location],UPL_Unique!A626)),"",INDEX(tblUPL[Name_BY_Location],UPL_Unique!A626))</f>
        <v/>
      </c>
    </row>
    <row r="627" spans="1:2" x14ac:dyDescent="0.2">
      <c r="A627" t="e">
        <f ca="1">MATCH(rngPassword,OFFSET(tblUPL[P3DDP6'#2&amp;92$],A626,,ROWS(tblUPL[])),0)+A626</f>
        <v>#N/A</v>
      </c>
      <c r="B627" t="str" cm="1">
        <f t="array" aca="1" ref="B627" ca="1">IF(ISNA(INDEX(tblUPL[Name_BY_Location],UPL_Unique!A627)),"",INDEX(tblUPL[Name_BY_Location],UPL_Unique!A627))</f>
        <v/>
      </c>
    </row>
    <row r="628" spans="1:2" x14ac:dyDescent="0.2">
      <c r="A628" t="e">
        <f ca="1">MATCH(rngPassword,OFFSET(tblUPL[P3DDP6'#2&amp;92$],A627,,ROWS(tblUPL[])),0)+A627</f>
        <v>#N/A</v>
      </c>
      <c r="B628" t="str" cm="1">
        <f t="array" aca="1" ref="B628" ca="1">IF(ISNA(INDEX(tblUPL[Name_BY_Location],UPL_Unique!A628)),"",INDEX(tblUPL[Name_BY_Location],UPL_Unique!A628))</f>
        <v/>
      </c>
    </row>
    <row r="629" spans="1:2" x14ac:dyDescent="0.2">
      <c r="A629" t="e">
        <f ca="1">MATCH(rngPassword,OFFSET(tblUPL[P3DDP6'#2&amp;92$],A628,,ROWS(tblUPL[])),0)+A628</f>
        <v>#N/A</v>
      </c>
      <c r="B629" t="str" cm="1">
        <f t="array" aca="1" ref="B629" ca="1">IF(ISNA(INDEX(tblUPL[Name_BY_Location],UPL_Unique!A629)),"",INDEX(tblUPL[Name_BY_Location],UPL_Unique!A629))</f>
        <v/>
      </c>
    </row>
    <row r="630" spans="1:2" x14ac:dyDescent="0.2">
      <c r="A630" t="e">
        <f ca="1">MATCH(rngPassword,OFFSET(tblUPL[P3DDP6'#2&amp;92$],A629,,ROWS(tblUPL[])),0)+A629</f>
        <v>#N/A</v>
      </c>
      <c r="B630" t="str" cm="1">
        <f t="array" aca="1" ref="B630" ca="1">IF(ISNA(INDEX(tblUPL[Name_BY_Location],UPL_Unique!A630)),"",INDEX(tblUPL[Name_BY_Location],UPL_Unique!A630))</f>
        <v/>
      </c>
    </row>
    <row r="631" spans="1:2" x14ac:dyDescent="0.2">
      <c r="A631" t="e">
        <f ca="1">MATCH(rngPassword,OFFSET(tblUPL[P3DDP6'#2&amp;92$],A630,,ROWS(tblUPL[])),0)+A630</f>
        <v>#N/A</v>
      </c>
      <c r="B631" t="str" cm="1">
        <f t="array" aca="1" ref="B631" ca="1">IF(ISNA(INDEX(tblUPL[Name_BY_Location],UPL_Unique!A631)),"",INDEX(tblUPL[Name_BY_Location],UPL_Unique!A631))</f>
        <v/>
      </c>
    </row>
    <row r="632" spans="1:2" x14ac:dyDescent="0.2">
      <c r="A632" t="e">
        <f ca="1">MATCH(rngPassword,OFFSET(tblUPL[P3DDP6'#2&amp;92$],A631,,ROWS(tblUPL[])),0)+A631</f>
        <v>#N/A</v>
      </c>
      <c r="B632" t="str" cm="1">
        <f t="array" aca="1" ref="B632" ca="1">IF(ISNA(INDEX(tblUPL[Name_BY_Location],UPL_Unique!A632)),"",INDEX(tblUPL[Name_BY_Location],UPL_Unique!A632))</f>
        <v/>
      </c>
    </row>
    <row r="633" spans="1:2" x14ac:dyDescent="0.2">
      <c r="A633" t="e">
        <f ca="1">MATCH(rngPassword,OFFSET(tblUPL[P3DDP6'#2&amp;92$],A632,,ROWS(tblUPL[])),0)+A632</f>
        <v>#N/A</v>
      </c>
      <c r="B633" t="str" cm="1">
        <f t="array" aca="1" ref="B633" ca="1">IF(ISNA(INDEX(tblUPL[Name_BY_Location],UPL_Unique!A633)),"",INDEX(tblUPL[Name_BY_Location],UPL_Unique!A633))</f>
        <v/>
      </c>
    </row>
    <row r="634" spans="1:2" x14ac:dyDescent="0.2">
      <c r="A634" t="e">
        <f ca="1">MATCH(rngPassword,OFFSET(tblUPL[P3DDP6'#2&amp;92$],A633,,ROWS(tblUPL[])),0)+A633</f>
        <v>#N/A</v>
      </c>
      <c r="B634" t="str" cm="1">
        <f t="array" aca="1" ref="B634" ca="1">IF(ISNA(INDEX(tblUPL[Name_BY_Location],UPL_Unique!A634)),"",INDEX(tblUPL[Name_BY_Location],UPL_Unique!A634))</f>
        <v/>
      </c>
    </row>
    <row r="635" spans="1:2" x14ac:dyDescent="0.2">
      <c r="A635" t="e">
        <f ca="1">MATCH(rngPassword,OFFSET(tblUPL[P3DDP6'#2&amp;92$],A634,,ROWS(tblUPL[])),0)+A634</f>
        <v>#N/A</v>
      </c>
      <c r="B635" t="str" cm="1">
        <f t="array" aca="1" ref="B635" ca="1">IF(ISNA(INDEX(tblUPL[Name_BY_Location],UPL_Unique!A635)),"",INDEX(tblUPL[Name_BY_Location],UPL_Unique!A635))</f>
        <v/>
      </c>
    </row>
    <row r="636" spans="1:2" x14ac:dyDescent="0.2">
      <c r="A636" t="e">
        <f ca="1">MATCH(rngPassword,OFFSET(tblUPL[P3DDP6'#2&amp;92$],A635,,ROWS(tblUPL[])),0)+A635</f>
        <v>#N/A</v>
      </c>
      <c r="B636" t="str" cm="1">
        <f t="array" aca="1" ref="B636" ca="1">IF(ISNA(INDEX(tblUPL[Name_BY_Location],UPL_Unique!A636)),"",INDEX(tblUPL[Name_BY_Location],UPL_Unique!A636))</f>
        <v/>
      </c>
    </row>
    <row r="637" spans="1:2" x14ac:dyDescent="0.2">
      <c r="A637" t="e">
        <f ca="1">MATCH(rngPassword,OFFSET(tblUPL[P3DDP6'#2&amp;92$],A636,,ROWS(tblUPL[])),0)+A636</f>
        <v>#N/A</v>
      </c>
      <c r="B637" t="str" cm="1">
        <f t="array" aca="1" ref="B637" ca="1">IF(ISNA(INDEX(tblUPL[Name_BY_Location],UPL_Unique!A637)),"",INDEX(tblUPL[Name_BY_Location],UPL_Unique!A637))</f>
        <v/>
      </c>
    </row>
    <row r="638" spans="1:2" x14ac:dyDescent="0.2">
      <c r="A638" t="e">
        <f ca="1">MATCH(rngPassword,OFFSET(tblUPL[P3DDP6'#2&amp;92$],A637,,ROWS(tblUPL[])),0)+A637</f>
        <v>#N/A</v>
      </c>
      <c r="B638" t="str" cm="1">
        <f t="array" aca="1" ref="B638" ca="1">IF(ISNA(INDEX(tblUPL[Name_BY_Location],UPL_Unique!A638)),"",INDEX(tblUPL[Name_BY_Location],UPL_Unique!A638))</f>
        <v/>
      </c>
    </row>
    <row r="639" spans="1:2" x14ac:dyDescent="0.2">
      <c r="A639" t="e">
        <f ca="1">MATCH(rngPassword,OFFSET(tblUPL[P3DDP6'#2&amp;92$],A638,,ROWS(tblUPL[])),0)+A638</f>
        <v>#N/A</v>
      </c>
      <c r="B639" t="str" cm="1">
        <f t="array" aca="1" ref="B639" ca="1">IF(ISNA(INDEX(tblUPL[Name_BY_Location],UPL_Unique!A639)),"",INDEX(tblUPL[Name_BY_Location],UPL_Unique!A639))</f>
        <v/>
      </c>
    </row>
    <row r="640" spans="1:2" x14ac:dyDescent="0.2">
      <c r="A640" t="e">
        <f ca="1">MATCH(rngPassword,OFFSET(tblUPL[P3DDP6'#2&amp;92$],A639,,ROWS(tblUPL[])),0)+A639</f>
        <v>#N/A</v>
      </c>
      <c r="B640" t="str" cm="1">
        <f t="array" aca="1" ref="B640" ca="1">IF(ISNA(INDEX(tblUPL[Name_BY_Location],UPL_Unique!A640)),"",INDEX(tblUPL[Name_BY_Location],UPL_Unique!A640))</f>
        <v/>
      </c>
    </row>
    <row r="641" spans="1:2" x14ac:dyDescent="0.2">
      <c r="A641" t="e">
        <f ca="1">MATCH(rngPassword,OFFSET(tblUPL[P3DDP6'#2&amp;92$],A640,,ROWS(tblUPL[])),0)+A640</f>
        <v>#N/A</v>
      </c>
      <c r="B641" t="str" cm="1">
        <f t="array" aca="1" ref="B641" ca="1">IF(ISNA(INDEX(tblUPL[Name_BY_Location],UPL_Unique!A641)),"",INDEX(tblUPL[Name_BY_Location],UPL_Unique!A641))</f>
        <v/>
      </c>
    </row>
    <row r="642" spans="1:2" x14ac:dyDescent="0.2">
      <c r="A642" t="e">
        <f ca="1">MATCH(rngPassword,OFFSET(tblUPL[P3DDP6'#2&amp;92$],A641,,ROWS(tblUPL[])),0)+A641</f>
        <v>#N/A</v>
      </c>
      <c r="B642" t="str" cm="1">
        <f t="array" aca="1" ref="B642" ca="1">IF(ISNA(INDEX(tblUPL[Name_BY_Location],UPL_Unique!A642)),"",INDEX(tblUPL[Name_BY_Location],UPL_Unique!A642))</f>
        <v/>
      </c>
    </row>
    <row r="643" spans="1:2" x14ac:dyDescent="0.2">
      <c r="A643" t="e">
        <f ca="1">MATCH(rngPassword,OFFSET(tblUPL[P3DDP6'#2&amp;92$],A642,,ROWS(tblUPL[])),0)+A642</f>
        <v>#N/A</v>
      </c>
      <c r="B643" t="str" cm="1">
        <f t="array" aca="1" ref="B643" ca="1">IF(ISNA(INDEX(tblUPL[Name_BY_Location],UPL_Unique!A643)),"",INDEX(tblUPL[Name_BY_Location],UPL_Unique!A643))</f>
        <v/>
      </c>
    </row>
    <row r="644" spans="1:2" x14ac:dyDescent="0.2">
      <c r="A644" t="e">
        <f ca="1">MATCH(rngPassword,OFFSET(tblUPL[P3DDP6'#2&amp;92$],A643,,ROWS(tblUPL[])),0)+A643</f>
        <v>#N/A</v>
      </c>
      <c r="B644" t="str" cm="1">
        <f t="array" aca="1" ref="B644" ca="1">IF(ISNA(INDEX(tblUPL[Name_BY_Location],UPL_Unique!A644)),"",INDEX(tblUPL[Name_BY_Location],UPL_Unique!A644))</f>
        <v/>
      </c>
    </row>
    <row r="645" spans="1:2" x14ac:dyDescent="0.2">
      <c r="A645" t="e">
        <f ca="1">MATCH(rngPassword,OFFSET(tblUPL[P3DDP6'#2&amp;92$],A644,,ROWS(tblUPL[])),0)+A644</f>
        <v>#N/A</v>
      </c>
      <c r="B645" t="str" cm="1">
        <f t="array" aca="1" ref="B645" ca="1">IF(ISNA(INDEX(tblUPL[Name_BY_Location],UPL_Unique!A645)),"",INDEX(tblUPL[Name_BY_Location],UPL_Unique!A645))</f>
        <v/>
      </c>
    </row>
    <row r="646" spans="1:2" x14ac:dyDescent="0.2">
      <c r="A646" t="e">
        <f ca="1">MATCH(rngPassword,OFFSET(tblUPL[P3DDP6'#2&amp;92$],A645,,ROWS(tblUPL[])),0)+A645</f>
        <v>#N/A</v>
      </c>
      <c r="B646" t="str" cm="1">
        <f t="array" aca="1" ref="B646" ca="1">IF(ISNA(INDEX(tblUPL[Name_BY_Location],UPL_Unique!A646)),"",INDEX(tblUPL[Name_BY_Location],UPL_Unique!A646))</f>
        <v/>
      </c>
    </row>
    <row r="647" spans="1:2" x14ac:dyDescent="0.2">
      <c r="A647" t="e">
        <f ca="1">MATCH(rngPassword,OFFSET(tblUPL[P3DDP6'#2&amp;92$],A646,,ROWS(tblUPL[])),0)+A646</f>
        <v>#N/A</v>
      </c>
      <c r="B647" t="str" cm="1">
        <f t="array" aca="1" ref="B647" ca="1">IF(ISNA(INDEX(tblUPL[Name_BY_Location],UPL_Unique!A647)),"",INDEX(tblUPL[Name_BY_Location],UPL_Unique!A647))</f>
        <v/>
      </c>
    </row>
    <row r="648" spans="1:2" x14ac:dyDescent="0.2">
      <c r="A648" t="e">
        <f ca="1">MATCH(rngPassword,OFFSET(tblUPL[P3DDP6'#2&amp;92$],A647,,ROWS(tblUPL[])),0)+A647</f>
        <v>#N/A</v>
      </c>
      <c r="B648" t="str" cm="1">
        <f t="array" aca="1" ref="B648" ca="1">IF(ISNA(INDEX(tblUPL[Name_BY_Location],UPL_Unique!A648)),"",INDEX(tblUPL[Name_BY_Location],UPL_Unique!A648))</f>
        <v/>
      </c>
    </row>
    <row r="649" spans="1:2" x14ac:dyDescent="0.2">
      <c r="A649" t="e">
        <f ca="1">MATCH(rngPassword,OFFSET(tblUPL[P3DDP6'#2&amp;92$],A648,,ROWS(tblUPL[])),0)+A648</f>
        <v>#N/A</v>
      </c>
      <c r="B649" t="str" cm="1">
        <f t="array" aca="1" ref="B649" ca="1">IF(ISNA(INDEX(tblUPL[Name_BY_Location],UPL_Unique!A649)),"",INDEX(tblUPL[Name_BY_Location],UPL_Unique!A649))</f>
        <v/>
      </c>
    </row>
    <row r="650" spans="1:2" x14ac:dyDescent="0.2">
      <c r="A650" t="e">
        <f ca="1">MATCH(rngPassword,OFFSET(tblUPL[P3DDP6'#2&amp;92$],A649,,ROWS(tblUPL[])),0)+A649</f>
        <v>#N/A</v>
      </c>
      <c r="B650" t="str" cm="1">
        <f t="array" aca="1" ref="B650" ca="1">IF(ISNA(INDEX(tblUPL[Name_BY_Location],UPL_Unique!A650)),"",INDEX(tblUPL[Name_BY_Location],UPL_Unique!A650))</f>
        <v/>
      </c>
    </row>
    <row r="651" spans="1:2" x14ac:dyDescent="0.2">
      <c r="A651" t="e">
        <f ca="1">MATCH(rngPassword,OFFSET(tblUPL[P3DDP6'#2&amp;92$],A650,,ROWS(tblUPL[])),0)+A650</f>
        <v>#N/A</v>
      </c>
      <c r="B651" t="str" cm="1">
        <f t="array" aca="1" ref="B651" ca="1">IF(ISNA(INDEX(tblUPL[Name_BY_Location],UPL_Unique!A651)),"",INDEX(tblUPL[Name_BY_Location],UPL_Unique!A651))</f>
        <v/>
      </c>
    </row>
    <row r="652" spans="1:2" x14ac:dyDescent="0.2">
      <c r="A652" t="e">
        <f ca="1">MATCH(rngPassword,OFFSET(tblUPL[P3DDP6'#2&amp;92$],A651,,ROWS(tblUPL[])),0)+A651</f>
        <v>#N/A</v>
      </c>
      <c r="B652" t="str" cm="1">
        <f t="array" aca="1" ref="B652" ca="1">IF(ISNA(INDEX(tblUPL[Name_BY_Location],UPL_Unique!A652)),"",INDEX(tblUPL[Name_BY_Location],UPL_Unique!A652))</f>
        <v/>
      </c>
    </row>
    <row r="653" spans="1:2" x14ac:dyDescent="0.2">
      <c r="A653" t="e">
        <f ca="1">MATCH(rngPassword,OFFSET(tblUPL[P3DDP6'#2&amp;92$],A652,,ROWS(tblUPL[])),0)+A652</f>
        <v>#N/A</v>
      </c>
      <c r="B653" t="str" cm="1">
        <f t="array" aca="1" ref="B653" ca="1">IF(ISNA(INDEX(tblUPL[Name_BY_Location],UPL_Unique!A653)),"",INDEX(tblUPL[Name_BY_Location],UPL_Unique!A653))</f>
        <v/>
      </c>
    </row>
    <row r="654" spans="1:2" x14ac:dyDescent="0.2">
      <c r="A654" t="e">
        <f ca="1">MATCH(rngPassword,OFFSET(tblUPL[P3DDP6'#2&amp;92$],A653,,ROWS(tblUPL[])),0)+A653</f>
        <v>#N/A</v>
      </c>
      <c r="B654" t="str" cm="1">
        <f t="array" aca="1" ref="B654" ca="1">IF(ISNA(INDEX(tblUPL[Name_BY_Location],UPL_Unique!A654)),"",INDEX(tblUPL[Name_BY_Location],UPL_Unique!A654))</f>
        <v/>
      </c>
    </row>
    <row r="655" spans="1:2" x14ac:dyDescent="0.2">
      <c r="A655" t="e">
        <f ca="1">MATCH(rngPassword,OFFSET(tblUPL[P3DDP6'#2&amp;92$],A654,,ROWS(tblUPL[])),0)+A654</f>
        <v>#N/A</v>
      </c>
      <c r="B655" t="str" cm="1">
        <f t="array" aca="1" ref="B655" ca="1">IF(ISNA(INDEX(tblUPL[Name_BY_Location],UPL_Unique!A655)),"",INDEX(tblUPL[Name_BY_Location],UPL_Unique!A655))</f>
        <v/>
      </c>
    </row>
    <row r="656" spans="1:2" x14ac:dyDescent="0.2">
      <c r="A656" t="e">
        <f ca="1">MATCH(rngPassword,OFFSET(tblUPL[P3DDP6'#2&amp;92$],A655,,ROWS(tblUPL[])),0)+A655</f>
        <v>#N/A</v>
      </c>
      <c r="B656" t="str" cm="1">
        <f t="array" aca="1" ref="B656" ca="1">IF(ISNA(INDEX(tblUPL[Name_BY_Location],UPL_Unique!A656)),"",INDEX(tblUPL[Name_BY_Location],UPL_Unique!A656))</f>
        <v/>
      </c>
    </row>
    <row r="657" spans="1:2" x14ac:dyDescent="0.2">
      <c r="A657" t="e">
        <f ca="1">MATCH(rngPassword,OFFSET(tblUPL[P3DDP6'#2&amp;92$],A656,,ROWS(tblUPL[])),0)+A656</f>
        <v>#N/A</v>
      </c>
      <c r="B657" t="str" cm="1">
        <f t="array" aca="1" ref="B657" ca="1">IF(ISNA(INDEX(tblUPL[Name_BY_Location],UPL_Unique!A657)),"",INDEX(tblUPL[Name_BY_Location],UPL_Unique!A657))</f>
        <v/>
      </c>
    </row>
    <row r="658" spans="1:2" x14ac:dyDescent="0.2">
      <c r="A658" t="e">
        <f ca="1">MATCH(rngPassword,OFFSET(tblUPL[P3DDP6'#2&amp;92$],A657,,ROWS(tblUPL[])),0)+A657</f>
        <v>#N/A</v>
      </c>
      <c r="B658" t="str" cm="1">
        <f t="array" aca="1" ref="B658" ca="1">IF(ISNA(INDEX(tblUPL[Name_BY_Location],UPL_Unique!A658)),"",INDEX(tblUPL[Name_BY_Location],UPL_Unique!A658))</f>
        <v/>
      </c>
    </row>
    <row r="659" spans="1:2" x14ac:dyDescent="0.2">
      <c r="A659" t="e">
        <f ca="1">MATCH(rngPassword,OFFSET(tblUPL[P3DDP6'#2&amp;92$],A658,,ROWS(tblUPL[])),0)+A658</f>
        <v>#N/A</v>
      </c>
      <c r="B659" t="str" cm="1">
        <f t="array" aca="1" ref="B659" ca="1">IF(ISNA(INDEX(tblUPL[Name_BY_Location],UPL_Unique!A659)),"",INDEX(tblUPL[Name_BY_Location],UPL_Unique!A659))</f>
        <v/>
      </c>
    </row>
    <row r="660" spans="1:2" x14ac:dyDescent="0.2">
      <c r="A660" t="e">
        <f ca="1">MATCH(rngPassword,OFFSET(tblUPL[P3DDP6'#2&amp;92$],A659,,ROWS(tblUPL[])),0)+A659</f>
        <v>#N/A</v>
      </c>
      <c r="B660" t="str" cm="1">
        <f t="array" aca="1" ref="B660" ca="1">IF(ISNA(INDEX(tblUPL[Name_BY_Location],UPL_Unique!A660)),"",INDEX(tblUPL[Name_BY_Location],UPL_Unique!A660))</f>
        <v/>
      </c>
    </row>
    <row r="661" spans="1:2" x14ac:dyDescent="0.2">
      <c r="A661" t="e">
        <f ca="1">MATCH(rngPassword,OFFSET(tblUPL[P3DDP6'#2&amp;92$],A660,,ROWS(tblUPL[])),0)+A660</f>
        <v>#N/A</v>
      </c>
      <c r="B661" t="str" cm="1">
        <f t="array" aca="1" ref="B661" ca="1">IF(ISNA(INDEX(tblUPL[Name_BY_Location],UPL_Unique!A661)),"",INDEX(tblUPL[Name_BY_Location],UPL_Unique!A661))</f>
        <v/>
      </c>
    </row>
    <row r="662" spans="1:2" x14ac:dyDescent="0.2">
      <c r="A662" t="e">
        <f ca="1">MATCH(rngPassword,OFFSET(tblUPL[P3DDP6'#2&amp;92$],A661,,ROWS(tblUPL[])),0)+A661</f>
        <v>#N/A</v>
      </c>
      <c r="B662" t="str" cm="1">
        <f t="array" aca="1" ref="B662" ca="1">IF(ISNA(INDEX(tblUPL[Name_BY_Location],UPL_Unique!A662)),"",INDEX(tblUPL[Name_BY_Location],UPL_Unique!A662))</f>
        <v/>
      </c>
    </row>
    <row r="663" spans="1:2" x14ac:dyDescent="0.2">
      <c r="A663" t="e">
        <f ca="1">MATCH(rngPassword,OFFSET(tblUPL[P3DDP6'#2&amp;92$],A662,,ROWS(tblUPL[])),0)+A662</f>
        <v>#N/A</v>
      </c>
      <c r="B663" t="str" cm="1">
        <f t="array" aca="1" ref="B663" ca="1">IF(ISNA(INDEX(tblUPL[Name_BY_Location],UPL_Unique!A663)),"",INDEX(tblUPL[Name_BY_Location],UPL_Unique!A663))</f>
        <v/>
      </c>
    </row>
    <row r="664" spans="1:2" x14ac:dyDescent="0.2">
      <c r="A664" t="e">
        <f ca="1">MATCH(rngPassword,OFFSET(tblUPL[P3DDP6'#2&amp;92$],A663,,ROWS(tblUPL[])),0)+A663</f>
        <v>#N/A</v>
      </c>
      <c r="B664" t="str" cm="1">
        <f t="array" aca="1" ref="B664" ca="1">IF(ISNA(INDEX(tblUPL[Name_BY_Location],UPL_Unique!A664)),"",INDEX(tblUPL[Name_BY_Location],UPL_Unique!A664))</f>
        <v/>
      </c>
    </row>
    <row r="665" spans="1:2" x14ac:dyDescent="0.2">
      <c r="A665" t="e">
        <f ca="1">MATCH(rngPassword,OFFSET(tblUPL[P3DDP6'#2&amp;92$],A664,,ROWS(tblUPL[])),0)+A664</f>
        <v>#N/A</v>
      </c>
      <c r="B665" t="str" cm="1">
        <f t="array" aca="1" ref="B665" ca="1">IF(ISNA(INDEX(tblUPL[Name_BY_Location],UPL_Unique!A665)),"",INDEX(tblUPL[Name_BY_Location],UPL_Unique!A665))</f>
        <v/>
      </c>
    </row>
    <row r="666" spans="1:2" x14ac:dyDescent="0.2">
      <c r="A666" t="e">
        <f ca="1">MATCH(rngPassword,OFFSET(tblUPL[P3DDP6'#2&amp;92$],A665,,ROWS(tblUPL[])),0)+A665</f>
        <v>#N/A</v>
      </c>
      <c r="B666" t="str" cm="1">
        <f t="array" aca="1" ref="B666" ca="1">IF(ISNA(INDEX(tblUPL[Name_BY_Location],UPL_Unique!A666)),"",INDEX(tblUPL[Name_BY_Location],UPL_Unique!A666))</f>
        <v/>
      </c>
    </row>
    <row r="667" spans="1:2" x14ac:dyDescent="0.2">
      <c r="A667" t="e">
        <f ca="1">MATCH(rngPassword,OFFSET(tblUPL[P3DDP6'#2&amp;92$],A666,,ROWS(tblUPL[])),0)+A666</f>
        <v>#N/A</v>
      </c>
      <c r="B667" t="str" cm="1">
        <f t="array" aca="1" ref="B667" ca="1">IF(ISNA(INDEX(tblUPL[Name_BY_Location],UPL_Unique!A667)),"",INDEX(tblUPL[Name_BY_Location],UPL_Unique!A667))</f>
        <v/>
      </c>
    </row>
    <row r="668" spans="1:2" x14ac:dyDescent="0.2">
      <c r="A668" t="e">
        <f ca="1">MATCH(rngPassword,OFFSET(tblUPL[P3DDP6'#2&amp;92$],A667,,ROWS(tblUPL[])),0)+A667</f>
        <v>#N/A</v>
      </c>
      <c r="B668" t="str" cm="1">
        <f t="array" aca="1" ref="B668" ca="1">IF(ISNA(INDEX(tblUPL[Name_BY_Location],UPL_Unique!A668)),"",INDEX(tblUPL[Name_BY_Location],UPL_Unique!A668))</f>
        <v/>
      </c>
    </row>
    <row r="669" spans="1:2" x14ac:dyDescent="0.2">
      <c r="A669" t="e">
        <f ca="1">MATCH(rngPassword,OFFSET(tblUPL[P3DDP6'#2&amp;92$],A668,,ROWS(tblUPL[])),0)+A668</f>
        <v>#N/A</v>
      </c>
      <c r="B669" t="str" cm="1">
        <f t="array" aca="1" ref="B669" ca="1">IF(ISNA(INDEX(tblUPL[Name_BY_Location],UPL_Unique!A669)),"",INDEX(tblUPL[Name_BY_Location],UPL_Unique!A669))</f>
        <v/>
      </c>
    </row>
    <row r="670" spans="1:2" x14ac:dyDescent="0.2">
      <c r="A670" t="e">
        <f ca="1">MATCH(rngPassword,OFFSET(tblUPL[P3DDP6'#2&amp;92$],A669,,ROWS(tblUPL[])),0)+A669</f>
        <v>#N/A</v>
      </c>
      <c r="B670" t="str" cm="1">
        <f t="array" aca="1" ref="B670" ca="1">IF(ISNA(INDEX(tblUPL[Name_BY_Location],UPL_Unique!A670)),"",INDEX(tblUPL[Name_BY_Location],UPL_Unique!A670))</f>
        <v/>
      </c>
    </row>
    <row r="671" spans="1:2" x14ac:dyDescent="0.2">
      <c r="A671" t="e">
        <f ca="1">MATCH(rngPassword,OFFSET(tblUPL[P3DDP6'#2&amp;92$],A670,,ROWS(tblUPL[])),0)+A670</f>
        <v>#N/A</v>
      </c>
      <c r="B671" t="str" cm="1">
        <f t="array" aca="1" ref="B671" ca="1">IF(ISNA(INDEX(tblUPL[Name_BY_Location],UPL_Unique!A671)),"",INDEX(tblUPL[Name_BY_Location],UPL_Unique!A671))</f>
        <v/>
      </c>
    </row>
    <row r="672" spans="1:2" x14ac:dyDescent="0.2">
      <c r="A672" t="e">
        <f ca="1">MATCH(rngPassword,OFFSET(tblUPL[P3DDP6'#2&amp;92$],A671,,ROWS(tblUPL[])),0)+A671</f>
        <v>#N/A</v>
      </c>
      <c r="B672" t="str" cm="1">
        <f t="array" aca="1" ref="B672" ca="1">IF(ISNA(INDEX(tblUPL[Name_BY_Location],UPL_Unique!A672)),"",INDEX(tblUPL[Name_BY_Location],UPL_Unique!A672))</f>
        <v/>
      </c>
    </row>
    <row r="673" spans="1:2" x14ac:dyDescent="0.2">
      <c r="A673" t="e">
        <f ca="1">MATCH(rngPassword,OFFSET(tblUPL[P3DDP6'#2&amp;92$],A672,,ROWS(tblUPL[])),0)+A672</f>
        <v>#N/A</v>
      </c>
      <c r="B673" t="str" cm="1">
        <f t="array" aca="1" ref="B673" ca="1">IF(ISNA(INDEX(tblUPL[Name_BY_Location],UPL_Unique!A673)),"",INDEX(tblUPL[Name_BY_Location],UPL_Unique!A673))</f>
        <v/>
      </c>
    </row>
    <row r="674" spans="1:2" x14ac:dyDescent="0.2">
      <c r="A674" t="e">
        <f ca="1">MATCH(rngPassword,OFFSET(tblUPL[P3DDP6'#2&amp;92$],A673,,ROWS(tblUPL[])),0)+A673</f>
        <v>#N/A</v>
      </c>
      <c r="B674" t="str" cm="1">
        <f t="array" aca="1" ref="B674" ca="1">IF(ISNA(INDEX(tblUPL[Name_BY_Location],UPL_Unique!A674)),"",INDEX(tblUPL[Name_BY_Location],UPL_Unique!A674))</f>
        <v/>
      </c>
    </row>
    <row r="675" spans="1:2" x14ac:dyDescent="0.2">
      <c r="A675" t="e">
        <f ca="1">MATCH(rngPassword,OFFSET(tblUPL[P3DDP6'#2&amp;92$],A674,,ROWS(tblUPL[])),0)+A674</f>
        <v>#N/A</v>
      </c>
      <c r="B675" t="str" cm="1">
        <f t="array" aca="1" ref="B675" ca="1">IF(ISNA(INDEX(tblUPL[Name_BY_Location],UPL_Unique!A675)),"",INDEX(tblUPL[Name_BY_Location],UPL_Unique!A675))</f>
        <v/>
      </c>
    </row>
    <row r="676" spans="1:2" x14ac:dyDescent="0.2">
      <c r="A676" t="e">
        <f ca="1">MATCH(rngPassword,OFFSET(tblUPL[P3DDP6'#2&amp;92$],A675,,ROWS(tblUPL[])),0)+A675</f>
        <v>#N/A</v>
      </c>
      <c r="B676" t="str" cm="1">
        <f t="array" aca="1" ref="B676" ca="1">IF(ISNA(INDEX(tblUPL[Name_BY_Location],UPL_Unique!A676)),"",INDEX(tblUPL[Name_BY_Location],UPL_Unique!A676))</f>
        <v/>
      </c>
    </row>
    <row r="677" spans="1:2" x14ac:dyDescent="0.2">
      <c r="A677" t="e">
        <f ca="1">MATCH(rngPassword,OFFSET(tblUPL[P3DDP6'#2&amp;92$],A676,,ROWS(tblUPL[])),0)+A676</f>
        <v>#N/A</v>
      </c>
      <c r="B677" t="str" cm="1">
        <f t="array" aca="1" ref="B677" ca="1">IF(ISNA(INDEX(tblUPL[Name_BY_Location],UPL_Unique!A677)),"",INDEX(tblUPL[Name_BY_Location],UPL_Unique!A677))</f>
        <v/>
      </c>
    </row>
    <row r="678" spans="1:2" x14ac:dyDescent="0.2">
      <c r="A678" t="e">
        <f ca="1">MATCH(rngPassword,OFFSET(tblUPL[P3DDP6'#2&amp;92$],A677,,ROWS(tblUPL[])),0)+A677</f>
        <v>#N/A</v>
      </c>
      <c r="B678" t="str" cm="1">
        <f t="array" aca="1" ref="B678" ca="1">IF(ISNA(INDEX(tblUPL[Name_BY_Location],UPL_Unique!A678)),"",INDEX(tblUPL[Name_BY_Location],UPL_Unique!A678))</f>
        <v/>
      </c>
    </row>
    <row r="679" spans="1:2" x14ac:dyDescent="0.2">
      <c r="A679" t="e">
        <f ca="1">MATCH(rngPassword,OFFSET(tblUPL[P3DDP6'#2&amp;92$],A678,,ROWS(tblUPL[])),0)+A678</f>
        <v>#N/A</v>
      </c>
      <c r="B679" t="str" cm="1">
        <f t="array" aca="1" ref="B679" ca="1">IF(ISNA(INDEX(tblUPL[Name_BY_Location],UPL_Unique!A679)),"",INDEX(tblUPL[Name_BY_Location],UPL_Unique!A679))</f>
        <v/>
      </c>
    </row>
    <row r="680" spans="1:2" x14ac:dyDescent="0.2">
      <c r="A680" t="e">
        <f ca="1">MATCH(rngPassword,OFFSET(tblUPL[P3DDP6'#2&amp;92$],A679,,ROWS(tblUPL[])),0)+A679</f>
        <v>#N/A</v>
      </c>
      <c r="B680" t="str" cm="1">
        <f t="array" aca="1" ref="B680" ca="1">IF(ISNA(INDEX(tblUPL[Name_BY_Location],UPL_Unique!A680)),"",INDEX(tblUPL[Name_BY_Location],UPL_Unique!A680))</f>
        <v/>
      </c>
    </row>
    <row r="681" spans="1:2" x14ac:dyDescent="0.2">
      <c r="A681" t="e">
        <f ca="1">MATCH(rngPassword,OFFSET(tblUPL[P3DDP6'#2&amp;92$],A680,,ROWS(tblUPL[])),0)+A680</f>
        <v>#N/A</v>
      </c>
      <c r="B681" t="str" cm="1">
        <f t="array" aca="1" ref="B681" ca="1">IF(ISNA(INDEX(tblUPL[Name_BY_Location],UPL_Unique!A681)),"",INDEX(tblUPL[Name_BY_Location],UPL_Unique!A681))</f>
        <v/>
      </c>
    </row>
    <row r="682" spans="1:2" x14ac:dyDescent="0.2">
      <c r="A682" t="e">
        <f ca="1">MATCH(rngPassword,OFFSET(tblUPL[P3DDP6'#2&amp;92$],A681,,ROWS(tblUPL[])),0)+A681</f>
        <v>#N/A</v>
      </c>
      <c r="B682" t="str" cm="1">
        <f t="array" aca="1" ref="B682" ca="1">IF(ISNA(INDEX(tblUPL[Name_BY_Location],UPL_Unique!A682)),"",INDEX(tblUPL[Name_BY_Location],UPL_Unique!A682))</f>
        <v/>
      </c>
    </row>
    <row r="683" spans="1:2" x14ac:dyDescent="0.2">
      <c r="A683" t="e">
        <f ca="1">MATCH(rngPassword,OFFSET(tblUPL[P3DDP6'#2&amp;92$],A682,,ROWS(tblUPL[])),0)+A682</f>
        <v>#N/A</v>
      </c>
      <c r="B683" t="str" cm="1">
        <f t="array" aca="1" ref="B683" ca="1">IF(ISNA(INDEX(tblUPL[Name_BY_Location],UPL_Unique!A683)),"",INDEX(tblUPL[Name_BY_Location],UPL_Unique!A683))</f>
        <v/>
      </c>
    </row>
    <row r="684" spans="1:2" x14ac:dyDescent="0.2">
      <c r="A684" t="e">
        <f ca="1">MATCH(rngPassword,OFFSET(tblUPL[P3DDP6'#2&amp;92$],A683,,ROWS(tblUPL[])),0)+A683</f>
        <v>#N/A</v>
      </c>
      <c r="B684" t="str" cm="1">
        <f t="array" aca="1" ref="B684" ca="1">IF(ISNA(INDEX(tblUPL[Name_BY_Location],UPL_Unique!A684)),"",INDEX(tblUPL[Name_BY_Location],UPL_Unique!A684))</f>
        <v/>
      </c>
    </row>
    <row r="685" spans="1:2" x14ac:dyDescent="0.2">
      <c r="A685" t="e">
        <f ca="1">MATCH(rngPassword,OFFSET(tblUPL[P3DDP6'#2&amp;92$],A684,,ROWS(tblUPL[])),0)+A684</f>
        <v>#N/A</v>
      </c>
      <c r="B685" t="str" cm="1">
        <f t="array" aca="1" ref="B685" ca="1">IF(ISNA(INDEX(tblUPL[Name_BY_Location],UPL_Unique!A685)),"",INDEX(tblUPL[Name_BY_Location],UPL_Unique!A685))</f>
        <v/>
      </c>
    </row>
    <row r="686" spans="1:2" x14ac:dyDescent="0.2">
      <c r="A686" t="e">
        <f ca="1">MATCH(rngPassword,OFFSET(tblUPL[P3DDP6'#2&amp;92$],A685,,ROWS(tblUPL[])),0)+A685</f>
        <v>#N/A</v>
      </c>
      <c r="B686" t="str" cm="1">
        <f t="array" aca="1" ref="B686" ca="1">IF(ISNA(INDEX(tblUPL[Name_BY_Location],UPL_Unique!A686)),"",INDEX(tblUPL[Name_BY_Location],UPL_Unique!A686))</f>
        <v/>
      </c>
    </row>
    <row r="687" spans="1:2" x14ac:dyDescent="0.2">
      <c r="A687" t="e">
        <f ca="1">MATCH(rngPassword,OFFSET(tblUPL[P3DDP6'#2&amp;92$],A686,,ROWS(tblUPL[])),0)+A686</f>
        <v>#N/A</v>
      </c>
      <c r="B687" t="str" cm="1">
        <f t="array" aca="1" ref="B687" ca="1">IF(ISNA(INDEX(tblUPL[Name_BY_Location],UPL_Unique!A687)),"",INDEX(tblUPL[Name_BY_Location],UPL_Unique!A687))</f>
        <v/>
      </c>
    </row>
    <row r="688" spans="1:2" x14ac:dyDescent="0.2">
      <c r="A688" t="e">
        <f ca="1">MATCH(rngPassword,OFFSET(tblUPL[P3DDP6'#2&amp;92$],A687,,ROWS(tblUPL[])),0)+A687</f>
        <v>#N/A</v>
      </c>
      <c r="B688" t="str" cm="1">
        <f t="array" aca="1" ref="B688" ca="1">IF(ISNA(INDEX(tblUPL[Name_BY_Location],UPL_Unique!A688)),"",INDEX(tblUPL[Name_BY_Location],UPL_Unique!A688))</f>
        <v/>
      </c>
    </row>
    <row r="689" spans="1:2" x14ac:dyDescent="0.2">
      <c r="A689" t="e">
        <f ca="1">MATCH(rngPassword,OFFSET(tblUPL[P3DDP6'#2&amp;92$],A688,,ROWS(tblUPL[])),0)+A688</f>
        <v>#N/A</v>
      </c>
      <c r="B689" t="str" cm="1">
        <f t="array" aca="1" ref="B689" ca="1">IF(ISNA(INDEX(tblUPL[Name_BY_Location],UPL_Unique!A689)),"",INDEX(tblUPL[Name_BY_Location],UPL_Unique!A689))</f>
        <v/>
      </c>
    </row>
    <row r="690" spans="1:2" x14ac:dyDescent="0.2">
      <c r="A690" t="e">
        <f ca="1">MATCH(rngPassword,OFFSET(tblUPL[P3DDP6'#2&amp;92$],A689,,ROWS(tblUPL[])),0)+A689</f>
        <v>#N/A</v>
      </c>
      <c r="B690" t="str" cm="1">
        <f t="array" aca="1" ref="B690" ca="1">IF(ISNA(INDEX(tblUPL[Name_BY_Location],UPL_Unique!A690)),"",INDEX(tblUPL[Name_BY_Location],UPL_Unique!A690))</f>
        <v/>
      </c>
    </row>
    <row r="691" spans="1:2" x14ac:dyDescent="0.2">
      <c r="A691" t="e">
        <f ca="1">MATCH(rngPassword,OFFSET(tblUPL[P3DDP6'#2&amp;92$],A690,,ROWS(tblUPL[])),0)+A690</f>
        <v>#N/A</v>
      </c>
      <c r="B691" t="str" cm="1">
        <f t="array" aca="1" ref="B691" ca="1">IF(ISNA(INDEX(tblUPL[Name_BY_Location],UPL_Unique!A691)),"",INDEX(tblUPL[Name_BY_Location],UPL_Unique!A691))</f>
        <v/>
      </c>
    </row>
    <row r="692" spans="1:2" x14ac:dyDescent="0.2">
      <c r="A692" t="e">
        <f ca="1">MATCH(rngPassword,OFFSET(tblUPL[P3DDP6'#2&amp;92$],A691,,ROWS(tblUPL[])),0)+A691</f>
        <v>#N/A</v>
      </c>
      <c r="B692" t="str" cm="1">
        <f t="array" aca="1" ref="B692" ca="1">IF(ISNA(INDEX(tblUPL[Name_BY_Location],UPL_Unique!A692)),"",INDEX(tblUPL[Name_BY_Location],UPL_Unique!A692))</f>
        <v/>
      </c>
    </row>
    <row r="693" spans="1:2" x14ac:dyDescent="0.2">
      <c r="A693" t="e">
        <f ca="1">MATCH(rngPassword,OFFSET(tblUPL[P3DDP6'#2&amp;92$],A692,,ROWS(tblUPL[])),0)+A692</f>
        <v>#N/A</v>
      </c>
      <c r="B693" t="str" cm="1">
        <f t="array" aca="1" ref="B693" ca="1">IF(ISNA(INDEX(tblUPL[Name_BY_Location],UPL_Unique!A693)),"",INDEX(tblUPL[Name_BY_Location],UPL_Unique!A693))</f>
        <v/>
      </c>
    </row>
    <row r="694" spans="1:2" x14ac:dyDescent="0.2">
      <c r="A694" t="e">
        <f ca="1">MATCH(rngPassword,OFFSET(tblUPL[P3DDP6'#2&amp;92$],A693,,ROWS(tblUPL[])),0)+A693</f>
        <v>#N/A</v>
      </c>
      <c r="B694" t="str" cm="1">
        <f t="array" aca="1" ref="B694" ca="1">IF(ISNA(INDEX(tblUPL[Name_BY_Location],UPL_Unique!A694)),"",INDEX(tblUPL[Name_BY_Location],UPL_Unique!A694))</f>
        <v/>
      </c>
    </row>
    <row r="695" spans="1:2" x14ac:dyDescent="0.2">
      <c r="A695" t="e">
        <f ca="1">MATCH(rngPassword,OFFSET(tblUPL[P3DDP6'#2&amp;92$],A694,,ROWS(tblUPL[])),0)+A694</f>
        <v>#N/A</v>
      </c>
      <c r="B695" t="str" cm="1">
        <f t="array" aca="1" ref="B695" ca="1">IF(ISNA(INDEX(tblUPL[Name_BY_Location],UPL_Unique!A695)),"",INDEX(tblUPL[Name_BY_Location],UPL_Unique!A695))</f>
        <v/>
      </c>
    </row>
    <row r="696" spans="1:2" x14ac:dyDescent="0.2">
      <c r="A696" t="e">
        <f ca="1">MATCH(rngPassword,OFFSET(tblUPL[P3DDP6'#2&amp;92$],A695,,ROWS(tblUPL[])),0)+A695</f>
        <v>#N/A</v>
      </c>
      <c r="B696" t="str" cm="1">
        <f t="array" aca="1" ref="B696" ca="1">IF(ISNA(INDEX(tblUPL[Name_BY_Location],UPL_Unique!A696)),"",INDEX(tblUPL[Name_BY_Location],UPL_Unique!A696))</f>
        <v/>
      </c>
    </row>
    <row r="697" spans="1:2" x14ac:dyDescent="0.2">
      <c r="A697" t="e">
        <f ca="1">MATCH(rngPassword,OFFSET(tblUPL[P3DDP6'#2&amp;92$],A696,,ROWS(tblUPL[])),0)+A696</f>
        <v>#N/A</v>
      </c>
      <c r="B697" t="str" cm="1">
        <f t="array" aca="1" ref="B697" ca="1">IF(ISNA(INDEX(tblUPL[Name_BY_Location],UPL_Unique!A697)),"",INDEX(tblUPL[Name_BY_Location],UPL_Unique!A697))</f>
        <v/>
      </c>
    </row>
    <row r="698" spans="1:2" x14ac:dyDescent="0.2">
      <c r="A698" t="e">
        <f ca="1">MATCH(rngPassword,OFFSET(tblUPL[P3DDP6'#2&amp;92$],A697,,ROWS(tblUPL[])),0)+A697</f>
        <v>#N/A</v>
      </c>
      <c r="B698" t="str" cm="1">
        <f t="array" aca="1" ref="B698" ca="1">IF(ISNA(INDEX(tblUPL[Name_BY_Location],UPL_Unique!A698)),"",INDEX(tblUPL[Name_BY_Location],UPL_Unique!A698))</f>
        <v/>
      </c>
    </row>
    <row r="699" spans="1:2" x14ac:dyDescent="0.2">
      <c r="A699" t="e">
        <f ca="1">MATCH(rngPassword,OFFSET(tblUPL[P3DDP6'#2&amp;92$],A698,,ROWS(tblUPL[])),0)+A698</f>
        <v>#N/A</v>
      </c>
      <c r="B699" t="str" cm="1">
        <f t="array" aca="1" ref="B699" ca="1">IF(ISNA(INDEX(tblUPL[Name_BY_Location],UPL_Unique!A699)),"",INDEX(tblUPL[Name_BY_Location],UPL_Unique!A699))</f>
        <v/>
      </c>
    </row>
    <row r="700" spans="1:2" x14ac:dyDescent="0.2">
      <c r="A700" t="e">
        <f ca="1">MATCH(rngPassword,OFFSET(tblUPL[P3DDP6'#2&amp;92$],A699,,ROWS(tblUPL[])),0)+A699</f>
        <v>#N/A</v>
      </c>
      <c r="B700" t="str" cm="1">
        <f t="array" aca="1" ref="B700" ca="1">IF(ISNA(INDEX(tblUPL[Name_BY_Location],UPL_Unique!A700)),"",INDEX(tblUPL[Name_BY_Location],UPL_Unique!A700))</f>
        <v/>
      </c>
    </row>
    <row r="701" spans="1:2" x14ac:dyDescent="0.2">
      <c r="A701" t="e">
        <f ca="1">MATCH(rngPassword,OFFSET(tblUPL[P3DDP6'#2&amp;92$],A700,,ROWS(tblUPL[])),0)+A700</f>
        <v>#N/A</v>
      </c>
      <c r="B701" t="str" cm="1">
        <f t="array" aca="1" ref="B701" ca="1">IF(ISNA(INDEX(tblUPL[Name_BY_Location],UPL_Unique!A701)),"",INDEX(tblUPL[Name_BY_Location],UPL_Unique!A701))</f>
        <v/>
      </c>
    </row>
    <row r="702" spans="1:2" x14ac:dyDescent="0.2">
      <c r="A702" t="e">
        <f ca="1">MATCH(rngPassword,OFFSET(tblUPL[P3DDP6'#2&amp;92$],A701,,ROWS(tblUPL[])),0)+A701</f>
        <v>#N/A</v>
      </c>
      <c r="B702" t="str" cm="1">
        <f t="array" aca="1" ref="B702" ca="1">IF(ISNA(INDEX(tblUPL[Name_BY_Location],UPL_Unique!A702)),"",INDEX(tblUPL[Name_BY_Location],UPL_Unique!A702))</f>
        <v/>
      </c>
    </row>
    <row r="703" spans="1:2" x14ac:dyDescent="0.2">
      <c r="A703" t="e">
        <f ca="1">MATCH(rngPassword,OFFSET(tblUPL[P3DDP6'#2&amp;92$],A702,,ROWS(tblUPL[])),0)+A702</f>
        <v>#N/A</v>
      </c>
      <c r="B703" t="str" cm="1">
        <f t="array" aca="1" ref="B703" ca="1">IF(ISNA(INDEX(tblUPL[Name_BY_Location],UPL_Unique!A703)),"",INDEX(tblUPL[Name_BY_Location],UPL_Unique!A703))</f>
        <v/>
      </c>
    </row>
    <row r="704" spans="1:2" x14ac:dyDescent="0.2">
      <c r="A704" t="e">
        <f ca="1">MATCH(rngPassword,OFFSET(tblUPL[P3DDP6'#2&amp;92$],A703,,ROWS(tblUPL[])),0)+A703</f>
        <v>#N/A</v>
      </c>
      <c r="B704" t="str" cm="1">
        <f t="array" aca="1" ref="B704" ca="1">IF(ISNA(INDEX(tblUPL[Name_BY_Location],UPL_Unique!A704)),"",INDEX(tblUPL[Name_BY_Location],UPL_Unique!A704))</f>
        <v/>
      </c>
    </row>
    <row r="705" spans="1:2" x14ac:dyDescent="0.2">
      <c r="A705" t="e">
        <f ca="1">MATCH(rngPassword,OFFSET(tblUPL[P3DDP6'#2&amp;92$],A704,,ROWS(tblUPL[])),0)+A704</f>
        <v>#N/A</v>
      </c>
      <c r="B705" t="str" cm="1">
        <f t="array" aca="1" ref="B705" ca="1">IF(ISNA(INDEX(tblUPL[Name_BY_Location],UPL_Unique!A705)),"",INDEX(tblUPL[Name_BY_Location],UPL_Unique!A705))</f>
        <v/>
      </c>
    </row>
    <row r="706" spans="1:2" x14ac:dyDescent="0.2">
      <c r="A706" t="e">
        <f ca="1">MATCH(rngPassword,OFFSET(tblUPL[P3DDP6'#2&amp;92$],A705,,ROWS(tblUPL[])),0)+A705</f>
        <v>#N/A</v>
      </c>
      <c r="B706" t="str" cm="1">
        <f t="array" aca="1" ref="B706" ca="1">IF(ISNA(INDEX(tblUPL[Name_BY_Location],UPL_Unique!A706)),"",INDEX(tblUPL[Name_BY_Location],UPL_Unique!A706))</f>
        <v/>
      </c>
    </row>
    <row r="707" spans="1:2" x14ac:dyDescent="0.2">
      <c r="A707" t="e">
        <f ca="1">MATCH(rngPassword,OFFSET(tblUPL[P3DDP6'#2&amp;92$],A706,,ROWS(tblUPL[])),0)+A706</f>
        <v>#N/A</v>
      </c>
      <c r="B707" t="str" cm="1">
        <f t="array" aca="1" ref="B707" ca="1">IF(ISNA(INDEX(tblUPL[Name_BY_Location],UPL_Unique!A707)),"",INDEX(tblUPL[Name_BY_Location],UPL_Unique!A707))</f>
        <v/>
      </c>
    </row>
    <row r="708" spans="1:2" x14ac:dyDescent="0.2">
      <c r="A708" t="e">
        <f ca="1">MATCH(rngPassword,OFFSET(tblUPL[P3DDP6'#2&amp;92$],A707,,ROWS(tblUPL[])),0)+A707</f>
        <v>#N/A</v>
      </c>
      <c r="B708" t="str" cm="1">
        <f t="array" aca="1" ref="B708" ca="1">IF(ISNA(INDEX(tblUPL[Name_BY_Location],UPL_Unique!A708)),"",INDEX(tblUPL[Name_BY_Location],UPL_Unique!A708))</f>
        <v/>
      </c>
    </row>
    <row r="709" spans="1:2" x14ac:dyDescent="0.2">
      <c r="A709" t="e">
        <f ca="1">MATCH(rngPassword,OFFSET(tblUPL[P3DDP6'#2&amp;92$],A708,,ROWS(tblUPL[])),0)+A708</f>
        <v>#N/A</v>
      </c>
      <c r="B709" t="str" cm="1">
        <f t="array" aca="1" ref="B709" ca="1">IF(ISNA(INDEX(tblUPL[Name_BY_Location],UPL_Unique!A709)),"",INDEX(tblUPL[Name_BY_Location],UPL_Unique!A709))</f>
        <v/>
      </c>
    </row>
    <row r="710" spans="1:2" x14ac:dyDescent="0.2">
      <c r="A710" t="e">
        <f ca="1">MATCH(rngPassword,OFFSET(tblUPL[P3DDP6'#2&amp;92$],A709,,ROWS(tblUPL[])),0)+A709</f>
        <v>#N/A</v>
      </c>
      <c r="B710" t="str" cm="1">
        <f t="array" aca="1" ref="B710" ca="1">IF(ISNA(INDEX(tblUPL[Name_BY_Location],UPL_Unique!A710)),"",INDEX(tblUPL[Name_BY_Location],UPL_Unique!A710))</f>
        <v/>
      </c>
    </row>
    <row r="711" spans="1:2" x14ac:dyDescent="0.2">
      <c r="A711" t="e">
        <f ca="1">MATCH(rngPassword,OFFSET(tblUPL[P3DDP6'#2&amp;92$],A710,,ROWS(tblUPL[])),0)+A710</f>
        <v>#N/A</v>
      </c>
      <c r="B711" t="str" cm="1">
        <f t="array" aca="1" ref="B711" ca="1">IF(ISNA(INDEX(tblUPL[Name_BY_Location],UPL_Unique!A711)),"",INDEX(tblUPL[Name_BY_Location],UPL_Unique!A711))</f>
        <v/>
      </c>
    </row>
    <row r="712" spans="1:2" x14ac:dyDescent="0.2">
      <c r="A712" t="e">
        <f ca="1">MATCH(rngPassword,OFFSET(tblUPL[P3DDP6'#2&amp;92$],A711,,ROWS(tblUPL[])),0)+A711</f>
        <v>#N/A</v>
      </c>
      <c r="B712" t="str" cm="1">
        <f t="array" aca="1" ref="B712" ca="1">IF(ISNA(INDEX(tblUPL[Name_BY_Location],UPL_Unique!A712)),"",INDEX(tblUPL[Name_BY_Location],UPL_Unique!A712))</f>
        <v/>
      </c>
    </row>
    <row r="713" spans="1:2" x14ac:dyDescent="0.2">
      <c r="A713" t="e">
        <f ca="1">MATCH(rngPassword,OFFSET(tblUPL[P3DDP6'#2&amp;92$],A712,,ROWS(tblUPL[])),0)+A712</f>
        <v>#N/A</v>
      </c>
      <c r="B713" t="str" cm="1">
        <f t="array" aca="1" ref="B713" ca="1">IF(ISNA(INDEX(tblUPL[Name_BY_Location],UPL_Unique!A713)),"",INDEX(tblUPL[Name_BY_Location],UPL_Unique!A713))</f>
        <v/>
      </c>
    </row>
    <row r="714" spans="1:2" x14ac:dyDescent="0.2">
      <c r="A714" t="e">
        <f ca="1">MATCH(rngPassword,OFFSET(tblUPL[P3DDP6'#2&amp;92$],A713,,ROWS(tblUPL[])),0)+A713</f>
        <v>#N/A</v>
      </c>
      <c r="B714" t="str" cm="1">
        <f t="array" aca="1" ref="B714" ca="1">IF(ISNA(INDEX(tblUPL[Name_BY_Location],UPL_Unique!A714)),"",INDEX(tblUPL[Name_BY_Location],UPL_Unique!A714))</f>
        <v/>
      </c>
    </row>
    <row r="715" spans="1:2" x14ac:dyDescent="0.2">
      <c r="A715" t="e">
        <f ca="1">MATCH(rngPassword,OFFSET(tblUPL[P3DDP6'#2&amp;92$],A714,,ROWS(tblUPL[])),0)+A714</f>
        <v>#N/A</v>
      </c>
      <c r="B715" t="str" cm="1">
        <f t="array" aca="1" ref="B715" ca="1">IF(ISNA(INDEX(tblUPL[Name_BY_Location],UPL_Unique!A715)),"",INDEX(tblUPL[Name_BY_Location],UPL_Unique!A715))</f>
        <v/>
      </c>
    </row>
    <row r="716" spans="1:2" x14ac:dyDescent="0.2">
      <c r="A716" t="e">
        <f ca="1">MATCH(rngPassword,OFFSET(tblUPL[P3DDP6'#2&amp;92$],A715,,ROWS(tblUPL[])),0)+A715</f>
        <v>#N/A</v>
      </c>
      <c r="B716" t="str" cm="1">
        <f t="array" aca="1" ref="B716" ca="1">IF(ISNA(INDEX(tblUPL[Name_BY_Location],UPL_Unique!A716)),"",INDEX(tblUPL[Name_BY_Location],UPL_Unique!A716))</f>
        <v/>
      </c>
    </row>
    <row r="717" spans="1:2" x14ac:dyDescent="0.2">
      <c r="A717" t="e">
        <f ca="1">MATCH(rngPassword,OFFSET(tblUPL[P3DDP6'#2&amp;92$],A716,,ROWS(tblUPL[])),0)+A716</f>
        <v>#N/A</v>
      </c>
      <c r="B717" t="str" cm="1">
        <f t="array" aca="1" ref="B717" ca="1">IF(ISNA(INDEX(tblUPL[Name_BY_Location],UPL_Unique!A717)),"",INDEX(tblUPL[Name_BY_Location],UPL_Unique!A717))</f>
        <v/>
      </c>
    </row>
    <row r="718" spans="1:2" x14ac:dyDescent="0.2">
      <c r="A718" t="e">
        <f ca="1">MATCH(rngPassword,OFFSET(tblUPL[P3DDP6'#2&amp;92$],A717,,ROWS(tblUPL[])),0)+A717</f>
        <v>#N/A</v>
      </c>
      <c r="B718" t="str" cm="1">
        <f t="array" aca="1" ref="B718" ca="1">IF(ISNA(INDEX(tblUPL[Name_BY_Location],UPL_Unique!A718)),"",INDEX(tblUPL[Name_BY_Location],UPL_Unique!A718))</f>
        <v/>
      </c>
    </row>
    <row r="719" spans="1:2" x14ac:dyDescent="0.2">
      <c r="A719" t="e">
        <f ca="1">MATCH(rngPassword,OFFSET(tblUPL[P3DDP6'#2&amp;92$],A718,,ROWS(tblUPL[])),0)+A718</f>
        <v>#N/A</v>
      </c>
      <c r="B719" t="str" cm="1">
        <f t="array" aca="1" ref="B719" ca="1">IF(ISNA(INDEX(tblUPL[Name_BY_Location],UPL_Unique!A719)),"",INDEX(tblUPL[Name_BY_Location],UPL_Unique!A719))</f>
        <v/>
      </c>
    </row>
    <row r="720" spans="1:2" x14ac:dyDescent="0.2">
      <c r="A720" t="e">
        <f ca="1">MATCH(rngPassword,OFFSET(tblUPL[P3DDP6'#2&amp;92$],A719,,ROWS(tblUPL[])),0)+A719</f>
        <v>#N/A</v>
      </c>
      <c r="B720" t="str" cm="1">
        <f t="array" aca="1" ref="B720" ca="1">IF(ISNA(INDEX(tblUPL[Name_BY_Location],UPL_Unique!A720)),"",INDEX(tblUPL[Name_BY_Location],UPL_Unique!A720))</f>
        <v/>
      </c>
    </row>
    <row r="721" spans="1:2" x14ac:dyDescent="0.2">
      <c r="A721" t="e">
        <f ca="1">MATCH(rngPassword,OFFSET(tblUPL[P3DDP6'#2&amp;92$],A720,,ROWS(tblUPL[])),0)+A720</f>
        <v>#N/A</v>
      </c>
      <c r="B721" t="str" cm="1">
        <f t="array" aca="1" ref="B721" ca="1">IF(ISNA(INDEX(tblUPL[Name_BY_Location],UPL_Unique!A721)),"",INDEX(tblUPL[Name_BY_Location],UPL_Unique!A721))</f>
        <v/>
      </c>
    </row>
    <row r="722" spans="1:2" x14ac:dyDescent="0.2">
      <c r="A722" t="e">
        <f ca="1">MATCH(rngPassword,OFFSET(tblUPL[P3DDP6'#2&amp;92$],A721,,ROWS(tblUPL[])),0)+A721</f>
        <v>#N/A</v>
      </c>
      <c r="B722" t="str" cm="1">
        <f t="array" aca="1" ref="B722" ca="1">IF(ISNA(INDEX(tblUPL[Name_BY_Location],UPL_Unique!A722)),"",INDEX(tblUPL[Name_BY_Location],UPL_Unique!A722))</f>
        <v/>
      </c>
    </row>
    <row r="723" spans="1:2" x14ac:dyDescent="0.2">
      <c r="A723" t="e">
        <f ca="1">MATCH(rngPassword,OFFSET(tblUPL[P3DDP6'#2&amp;92$],A722,,ROWS(tblUPL[])),0)+A722</f>
        <v>#N/A</v>
      </c>
      <c r="B723" t="str" cm="1">
        <f t="array" aca="1" ref="B723" ca="1">IF(ISNA(INDEX(tblUPL[Name_BY_Location],UPL_Unique!A723)),"",INDEX(tblUPL[Name_BY_Location],UPL_Unique!A723))</f>
        <v/>
      </c>
    </row>
    <row r="724" spans="1:2" x14ac:dyDescent="0.2">
      <c r="A724" t="e">
        <f ca="1">MATCH(rngPassword,OFFSET(tblUPL[P3DDP6'#2&amp;92$],A723,,ROWS(tblUPL[])),0)+A723</f>
        <v>#N/A</v>
      </c>
      <c r="B724" t="str" cm="1">
        <f t="array" aca="1" ref="B724" ca="1">IF(ISNA(INDEX(tblUPL[Name_BY_Location],UPL_Unique!A724)),"",INDEX(tblUPL[Name_BY_Location],UPL_Unique!A724))</f>
        <v/>
      </c>
    </row>
    <row r="725" spans="1:2" x14ac:dyDescent="0.2">
      <c r="A725" t="e">
        <f ca="1">MATCH(rngPassword,OFFSET(tblUPL[P3DDP6'#2&amp;92$],A724,,ROWS(tblUPL[])),0)+A724</f>
        <v>#N/A</v>
      </c>
      <c r="B725" t="str" cm="1">
        <f t="array" aca="1" ref="B725" ca="1">IF(ISNA(INDEX(tblUPL[Name_BY_Location],UPL_Unique!A725)),"",INDEX(tblUPL[Name_BY_Location],UPL_Unique!A725))</f>
        <v/>
      </c>
    </row>
    <row r="726" spans="1:2" x14ac:dyDescent="0.2">
      <c r="A726" t="e">
        <f ca="1">MATCH(rngPassword,OFFSET(tblUPL[P3DDP6'#2&amp;92$],A725,,ROWS(tblUPL[])),0)+A725</f>
        <v>#N/A</v>
      </c>
      <c r="B726" t="str" cm="1">
        <f t="array" aca="1" ref="B726" ca="1">IF(ISNA(INDEX(tblUPL[Name_BY_Location],UPL_Unique!A726)),"",INDEX(tblUPL[Name_BY_Location],UPL_Unique!A726))</f>
        <v/>
      </c>
    </row>
    <row r="727" spans="1:2" x14ac:dyDescent="0.2">
      <c r="A727" t="e">
        <f ca="1">MATCH(rngPassword,OFFSET(tblUPL[P3DDP6'#2&amp;92$],A726,,ROWS(tblUPL[])),0)+A726</f>
        <v>#N/A</v>
      </c>
      <c r="B727" t="str" cm="1">
        <f t="array" aca="1" ref="B727" ca="1">IF(ISNA(INDEX(tblUPL[Name_BY_Location],UPL_Unique!A727)),"",INDEX(tblUPL[Name_BY_Location],UPL_Unique!A727))</f>
        <v/>
      </c>
    </row>
    <row r="728" spans="1:2" x14ac:dyDescent="0.2">
      <c r="A728" t="e">
        <f ca="1">MATCH(rngPassword,OFFSET(tblUPL[P3DDP6'#2&amp;92$],A727,,ROWS(tblUPL[])),0)+A727</f>
        <v>#N/A</v>
      </c>
      <c r="B728" t="str" cm="1">
        <f t="array" aca="1" ref="B728" ca="1">IF(ISNA(INDEX(tblUPL[Name_BY_Location],UPL_Unique!A728)),"",INDEX(tblUPL[Name_BY_Location],UPL_Unique!A728))</f>
        <v/>
      </c>
    </row>
    <row r="729" spans="1:2" x14ac:dyDescent="0.2">
      <c r="A729" t="e">
        <f ca="1">MATCH(rngPassword,OFFSET(tblUPL[P3DDP6'#2&amp;92$],A728,,ROWS(tblUPL[])),0)+A728</f>
        <v>#N/A</v>
      </c>
      <c r="B729" t="str" cm="1">
        <f t="array" aca="1" ref="B729" ca="1">IF(ISNA(INDEX(tblUPL[Name_BY_Location],UPL_Unique!A729)),"",INDEX(tblUPL[Name_BY_Location],UPL_Unique!A729))</f>
        <v/>
      </c>
    </row>
    <row r="730" spans="1:2" x14ac:dyDescent="0.2">
      <c r="A730" t="e">
        <f ca="1">MATCH(rngPassword,OFFSET(tblUPL[P3DDP6'#2&amp;92$],A729,,ROWS(tblUPL[])),0)+A729</f>
        <v>#N/A</v>
      </c>
      <c r="B730" t="str" cm="1">
        <f t="array" aca="1" ref="B730" ca="1">IF(ISNA(INDEX(tblUPL[Name_BY_Location],UPL_Unique!A730)),"",INDEX(tblUPL[Name_BY_Location],UPL_Unique!A730))</f>
        <v/>
      </c>
    </row>
    <row r="731" spans="1:2" x14ac:dyDescent="0.2">
      <c r="A731" t="e">
        <f ca="1">MATCH(rngPassword,OFFSET(tblUPL[P3DDP6'#2&amp;92$],A730,,ROWS(tblUPL[])),0)+A730</f>
        <v>#N/A</v>
      </c>
      <c r="B731" t="str" cm="1">
        <f t="array" aca="1" ref="B731" ca="1">IF(ISNA(INDEX(tblUPL[Name_BY_Location],UPL_Unique!A731)),"",INDEX(tblUPL[Name_BY_Location],UPL_Unique!A731))</f>
        <v/>
      </c>
    </row>
    <row r="732" spans="1:2" x14ac:dyDescent="0.2">
      <c r="A732" t="e">
        <f ca="1">MATCH(rngPassword,OFFSET(tblUPL[P3DDP6'#2&amp;92$],A731,,ROWS(tblUPL[])),0)+A731</f>
        <v>#N/A</v>
      </c>
      <c r="B732" t="str" cm="1">
        <f t="array" aca="1" ref="B732" ca="1">IF(ISNA(INDEX(tblUPL[Name_BY_Location],UPL_Unique!A732)),"",INDEX(tblUPL[Name_BY_Location],UPL_Unique!A732))</f>
        <v/>
      </c>
    </row>
    <row r="733" spans="1:2" x14ac:dyDescent="0.2">
      <c r="A733" t="e">
        <f ca="1">MATCH(rngPassword,OFFSET(tblUPL[P3DDP6'#2&amp;92$],A732,,ROWS(tblUPL[])),0)+A732</f>
        <v>#N/A</v>
      </c>
      <c r="B733" t="str" cm="1">
        <f t="array" aca="1" ref="B733" ca="1">IF(ISNA(INDEX(tblUPL[Name_BY_Location],UPL_Unique!A733)),"",INDEX(tblUPL[Name_BY_Location],UPL_Unique!A733))</f>
        <v/>
      </c>
    </row>
    <row r="734" spans="1:2" x14ac:dyDescent="0.2">
      <c r="A734" t="e">
        <f ca="1">MATCH(rngPassword,OFFSET(tblUPL[P3DDP6'#2&amp;92$],A733,,ROWS(tblUPL[])),0)+A733</f>
        <v>#N/A</v>
      </c>
      <c r="B734" t="str" cm="1">
        <f t="array" aca="1" ref="B734" ca="1">IF(ISNA(INDEX(tblUPL[Name_BY_Location],UPL_Unique!A734)),"",INDEX(tblUPL[Name_BY_Location],UPL_Unique!A734))</f>
        <v/>
      </c>
    </row>
    <row r="735" spans="1:2" x14ac:dyDescent="0.2">
      <c r="A735" t="e">
        <f ca="1">MATCH(rngPassword,OFFSET(tblUPL[P3DDP6'#2&amp;92$],A734,,ROWS(tblUPL[])),0)+A734</f>
        <v>#N/A</v>
      </c>
      <c r="B735" t="str" cm="1">
        <f t="array" aca="1" ref="B735" ca="1">IF(ISNA(INDEX(tblUPL[Name_BY_Location],UPL_Unique!A735)),"",INDEX(tblUPL[Name_BY_Location],UPL_Unique!A735))</f>
        <v/>
      </c>
    </row>
    <row r="736" spans="1:2" x14ac:dyDescent="0.2">
      <c r="A736" t="e">
        <f ca="1">MATCH(rngPassword,OFFSET(tblUPL[P3DDP6'#2&amp;92$],A735,,ROWS(tblUPL[])),0)+A735</f>
        <v>#N/A</v>
      </c>
      <c r="B736" t="str" cm="1">
        <f t="array" aca="1" ref="B736" ca="1">IF(ISNA(INDEX(tblUPL[Name_BY_Location],UPL_Unique!A736)),"",INDEX(tblUPL[Name_BY_Location],UPL_Unique!A736))</f>
        <v/>
      </c>
    </row>
    <row r="737" spans="1:2" x14ac:dyDescent="0.2">
      <c r="A737" t="e">
        <f ca="1">MATCH(rngPassword,OFFSET(tblUPL[P3DDP6'#2&amp;92$],A736,,ROWS(tblUPL[])),0)+A736</f>
        <v>#N/A</v>
      </c>
      <c r="B737" t="str" cm="1">
        <f t="array" aca="1" ref="B737" ca="1">IF(ISNA(INDEX(tblUPL[Name_BY_Location],UPL_Unique!A737)),"",INDEX(tblUPL[Name_BY_Location],UPL_Unique!A737))</f>
        <v/>
      </c>
    </row>
    <row r="738" spans="1:2" x14ac:dyDescent="0.2">
      <c r="A738" t="e">
        <f ca="1">MATCH(rngPassword,OFFSET(tblUPL[P3DDP6'#2&amp;92$],A737,,ROWS(tblUPL[])),0)+A737</f>
        <v>#N/A</v>
      </c>
      <c r="B738" t="str" cm="1">
        <f t="array" aca="1" ref="B738" ca="1">IF(ISNA(INDEX(tblUPL[Name_BY_Location],UPL_Unique!A738)),"",INDEX(tblUPL[Name_BY_Location],UPL_Unique!A738))</f>
        <v/>
      </c>
    </row>
    <row r="739" spans="1:2" x14ac:dyDescent="0.2">
      <c r="A739" t="e">
        <f ca="1">MATCH(rngPassword,OFFSET(tblUPL[P3DDP6'#2&amp;92$],A738,,ROWS(tblUPL[])),0)+A738</f>
        <v>#N/A</v>
      </c>
      <c r="B739" t="str" cm="1">
        <f t="array" aca="1" ref="B739" ca="1">IF(ISNA(INDEX(tblUPL[Name_BY_Location],UPL_Unique!A739)),"",INDEX(tblUPL[Name_BY_Location],UPL_Unique!A739))</f>
        <v/>
      </c>
    </row>
    <row r="740" spans="1:2" x14ac:dyDescent="0.2">
      <c r="A740" t="e">
        <f ca="1">MATCH(rngPassword,OFFSET(tblUPL[P3DDP6'#2&amp;92$],A739,,ROWS(tblUPL[])),0)+A739</f>
        <v>#N/A</v>
      </c>
      <c r="B740" t="str" cm="1">
        <f t="array" aca="1" ref="B740" ca="1">IF(ISNA(INDEX(tblUPL[Name_BY_Location],UPL_Unique!A740)),"",INDEX(tblUPL[Name_BY_Location],UPL_Unique!A740))</f>
        <v/>
      </c>
    </row>
    <row r="741" spans="1:2" x14ac:dyDescent="0.2">
      <c r="A741" t="e">
        <f ca="1">MATCH(rngPassword,OFFSET(tblUPL[P3DDP6'#2&amp;92$],A740,,ROWS(tblUPL[])),0)+A740</f>
        <v>#N/A</v>
      </c>
      <c r="B741" t="str" cm="1">
        <f t="array" aca="1" ref="B741" ca="1">IF(ISNA(INDEX(tblUPL[Name_BY_Location],UPL_Unique!A741)),"",INDEX(tblUPL[Name_BY_Location],UPL_Unique!A741))</f>
        <v/>
      </c>
    </row>
    <row r="742" spans="1:2" x14ac:dyDescent="0.2">
      <c r="A742" t="e">
        <f ca="1">MATCH(rngPassword,OFFSET(tblUPL[P3DDP6'#2&amp;92$],A741,,ROWS(tblUPL[])),0)+A741</f>
        <v>#N/A</v>
      </c>
      <c r="B742" t="str" cm="1">
        <f t="array" aca="1" ref="B742" ca="1">IF(ISNA(INDEX(tblUPL[Name_BY_Location],UPL_Unique!A742)),"",INDEX(tblUPL[Name_BY_Location],UPL_Unique!A742))</f>
        <v/>
      </c>
    </row>
    <row r="743" spans="1:2" x14ac:dyDescent="0.2">
      <c r="A743" t="e">
        <f ca="1">MATCH(rngPassword,OFFSET(tblUPL[P3DDP6'#2&amp;92$],A742,,ROWS(tblUPL[])),0)+A742</f>
        <v>#N/A</v>
      </c>
      <c r="B743" t="str" cm="1">
        <f t="array" aca="1" ref="B743" ca="1">IF(ISNA(INDEX(tblUPL[Name_BY_Location],UPL_Unique!A743)),"",INDEX(tblUPL[Name_BY_Location],UPL_Unique!A743))</f>
        <v/>
      </c>
    </row>
    <row r="744" spans="1:2" x14ac:dyDescent="0.2">
      <c r="A744" t="e">
        <f ca="1">MATCH(rngPassword,OFFSET(tblUPL[P3DDP6'#2&amp;92$],A743,,ROWS(tblUPL[])),0)+A743</f>
        <v>#N/A</v>
      </c>
      <c r="B744" t="str" cm="1">
        <f t="array" aca="1" ref="B744" ca="1">IF(ISNA(INDEX(tblUPL[Name_BY_Location],UPL_Unique!A744)),"",INDEX(tblUPL[Name_BY_Location],UPL_Unique!A744))</f>
        <v/>
      </c>
    </row>
    <row r="745" spans="1:2" x14ac:dyDescent="0.2">
      <c r="A745" t="e">
        <f ca="1">MATCH(rngPassword,OFFSET(tblUPL[P3DDP6'#2&amp;92$],A744,,ROWS(tblUPL[])),0)+A744</f>
        <v>#N/A</v>
      </c>
      <c r="B745" t="str" cm="1">
        <f t="array" aca="1" ref="B745" ca="1">IF(ISNA(INDEX(tblUPL[Name_BY_Location],UPL_Unique!A745)),"",INDEX(tblUPL[Name_BY_Location],UPL_Unique!A745))</f>
        <v/>
      </c>
    </row>
    <row r="746" spans="1:2" x14ac:dyDescent="0.2">
      <c r="A746" t="e">
        <f ca="1">MATCH(rngPassword,OFFSET(tblUPL[P3DDP6'#2&amp;92$],A745,,ROWS(tblUPL[])),0)+A745</f>
        <v>#N/A</v>
      </c>
      <c r="B746" t="str" cm="1">
        <f t="array" aca="1" ref="B746" ca="1">IF(ISNA(INDEX(tblUPL[Name_BY_Location],UPL_Unique!A746)),"",INDEX(tblUPL[Name_BY_Location],UPL_Unique!A746))</f>
        <v/>
      </c>
    </row>
    <row r="747" spans="1:2" x14ac:dyDescent="0.2">
      <c r="A747" t="e">
        <f ca="1">MATCH(rngPassword,OFFSET(tblUPL[P3DDP6'#2&amp;92$],A746,,ROWS(tblUPL[])),0)+A746</f>
        <v>#N/A</v>
      </c>
      <c r="B747" t="str" cm="1">
        <f t="array" aca="1" ref="B747" ca="1">IF(ISNA(INDEX(tblUPL[Name_BY_Location],UPL_Unique!A747)),"",INDEX(tblUPL[Name_BY_Location],UPL_Unique!A747))</f>
        <v/>
      </c>
    </row>
    <row r="748" spans="1:2" x14ac:dyDescent="0.2">
      <c r="A748" t="e">
        <f ca="1">MATCH(rngPassword,OFFSET(tblUPL[P3DDP6'#2&amp;92$],A747,,ROWS(tblUPL[])),0)+A747</f>
        <v>#N/A</v>
      </c>
      <c r="B748" t="str" cm="1">
        <f t="array" aca="1" ref="B748" ca="1">IF(ISNA(INDEX(tblUPL[Name_BY_Location],UPL_Unique!A748)),"",INDEX(tblUPL[Name_BY_Location],UPL_Unique!A748))</f>
        <v/>
      </c>
    </row>
    <row r="749" spans="1:2" x14ac:dyDescent="0.2">
      <c r="A749" t="e">
        <f ca="1">MATCH(rngPassword,OFFSET(tblUPL[P3DDP6'#2&amp;92$],A748,,ROWS(tblUPL[])),0)+A748</f>
        <v>#N/A</v>
      </c>
      <c r="B749" t="str" cm="1">
        <f t="array" aca="1" ref="B749" ca="1">IF(ISNA(INDEX(tblUPL[Name_BY_Location],UPL_Unique!A749)),"",INDEX(tblUPL[Name_BY_Location],UPL_Unique!A749))</f>
        <v/>
      </c>
    </row>
    <row r="750" spans="1:2" x14ac:dyDescent="0.2">
      <c r="A750" t="e">
        <f ca="1">MATCH(rngPassword,OFFSET(tblUPL[P3DDP6'#2&amp;92$],A749,,ROWS(tblUPL[])),0)+A749</f>
        <v>#N/A</v>
      </c>
      <c r="B750" t="str" cm="1">
        <f t="array" aca="1" ref="B750" ca="1">IF(ISNA(INDEX(tblUPL[Name_BY_Location],UPL_Unique!A750)),"",INDEX(tblUPL[Name_BY_Location],UPL_Unique!A750))</f>
        <v/>
      </c>
    </row>
    <row r="751" spans="1:2" x14ac:dyDescent="0.2">
      <c r="A751" t="e">
        <f ca="1">MATCH(rngPassword,OFFSET(tblUPL[P3DDP6'#2&amp;92$],A750,,ROWS(tblUPL[])),0)+A750</f>
        <v>#N/A</v>
      </c>
      <c r="B751" t="str" cm="1">
        <f t="array" aca="1" ref="B751" ca="1">IF(ISNA(INDEX(tblUPL[Name_BY_Location],UPL_Unique!A751)),"",INDEX(tblUPL[Name_BY_Location],UPL_Unique!A751))</f>
        <v/>
      </c>
    </row>
    <row r="752" spans="1:2" x14ac:dyDescent="0.2">
      <c r="A752" t="e">
        <f ca="1">MATCH(rngPassword,OFFSET(tblUPL[P3DDP6'#2&amp;92$],A751,,ROWS(tblUPL[])),0)+A751</f>
        <v>#N/A</v>
      </c>
      <c r="B752" t="str" cm="1">
        <f t="array" aca="1" ref="B752" ca="1">IF(ISNA(INDEX(tblUPL[Name_BY_Location],UPL_Unique!A752)),"",INDEX(tblUPL[Name_BY_Location],UPL_Unique!A752))</f>
        <v/>
      </c>
    </row>
    <row r="753" spans="1:2" x14ac:dyDescent="0.2">
      <c r="A753" t="e">
        <f ca="1">MATCH(rngPassword,OFFSET(tblUPL[P3DDP6'#2&amp;92$],A752,,ROWS(tblUPL[])),0)+A752</f>
        <v>#N/A</v>
      </c>
      <c r="B753" t="str" cm="1">
        <f t="array" aca="1" ref="B753" ca="1">IF(ISNA(INDEX(tblUPL[Name_BY_Location],UPL_Unique!A753)),"",INDEX(tblUPL[Name_BY_Location],UPL_Unique!A753))</f>
        <v/>
      </c>
    </row>
    <row r="754" spans="1:2" x14ac:dyDescent="0.2">
      <c r="A754" t="e">
        <f ca="1">MATCH(rngPassword,OFFSET(tblUPL[P3DDP6'#2&amp;92$],A753,,ROWS(tblUPL[])),0)+A753</f>
        <v>#N/A</v>
      </c>
      <c r="B754" t="str" cm="1">
        <f t="array" aca="1" ref="B754" ca="1">IF(ISNA(INDEX(tblUPL[Name_BY_Location],UPL_Unique!A754)),"",INDEX(tblUPL[Name_BY_Location],UPL_Unique!A754))</f>
        <v/>
      </c>
    </row>
    <row r="755" spans="1:2" x14ac:dyDescent="0.2">
      <c r="A755" t="e">
        <f ca="1">MATCH(rngPassword,OFFSET(tblUPL[P3DDP6'#2&amp;92$],A754,,ROWS(tblUPL[])),0)+A754</f>
        <v>#N/A</v>
      </c>
      <c r="B755" t="str" cm="1">
        <f t="array" aca="1" ref="B755" ca="1">IF(ISNA(INDEX(tblUPL[Name_BY_Location],UPL_Unique!A755)),"",INDEX(tblUPL[Name_BY_Location],UPL_Unique!A755))</f>
        <v/>
      </c>
    </row>
    <row r="756" spans="1:2" x14ac:dyDescent="0.2">
      <c r="A756" t="e">
        <f ca="1">MATCH(rngPassword,OFFSET(tblUPL[P3DDP6'#2&amp;92$],A755,,ROWS(tblUPL[])),0)+A755</f>
        <v>#N/A</v>
      </c>
      <c r="B756" t="str" cm="1">
        <f t="array" aca="1" ref="B756" ca="1">IF(ISNA(INDEX(tblUPL[Name_BY_Location],UPL_Unique!A756)),"",INDEX(tblUPL[Name_BY_Location],UPL_Unique!A756))</f>
        <v/>
      </c>
    </row>
    <row r="757" spans="1:2" x14ac:dyDescent="0.2">
      <c r="A757" t="e">
        <f ca="1">MATCH(rngPassword,OFFSET(tblUPL[P3DDP6'#2&amp;92$],A756,,ROWS(tblUPL[])),0)+A756</f>
        <v>#N/A</v>
      </c>
      <c r="B757" t="str" cm="1">
        <f t="array" aca="1" ref="B757" ca="1">IF(ISNA(INDEX(tblUPL[Name_BY_Location],UPL_Unique!A757)),"",INDEX(tblUPL[Name_BY_Location],UPL_Unique!A757))</f>
        <v/>
      </c>
    </row>
    <row r="758" spans="1:2" x14ac:dyDescent="0.2">
      <c r="A758" t="e">
        <f ca="1">MATCH(rngPassword,OFFSET(tblUPL[P3DDP6'#2&amp;92$],A757,,ROWS(tblUPL[])),0)+A757</f>
        <v>#N/A</v>
      </c>
      <c r="B758" t="str" cm="1">
        <f t="array" aca="1" ref="B758" ca="1">IF(ISNA(INDEX(tblUPL[Name_BY_Location],UPL_Unique!A758)),"",INDEX(tblUPL[Name_BY_Location],UPL_Unique!A758))</f>
        <v/>
      </c>
    </row>
    <row r="759" spans="1:2" x14ac:dyDescent="0.2">
      <c r="A759" t="e">
        <f ca="1">MATCH(rngPassword,OFFSET(tblUPL[P3DDP6'#2&amp;92$],A758,,ROWS(tblUPL[])),0)+A758</f>
        <v>#N/A</v>
      </c>
      <c r="B759" t="str" cm="1">
        <f t="array" aca="1" ref="B759" ca="1">IF(ISNA(INDEX(tblUPL[Name_BY_Location],UPL_Unique!A759)),"",INDEX(tblUPL[Name_BY_Location],UPL_Unique!A759))</f>
        <v/>
      </c>
    </row>
    <row r="760" spans="1:2" x14ac:dyDescent="0.2">
      <c r="A760" t="e">
        <f ca="1">MATCH(rngPassword,OFFSET(tblUPL[P3DDP6'#2&amp;92$],A759,,ROWS(tblUPL[])),0)+A759</f>
        <v>#N/A</v>
      </c>
      <c r="B760" t="str" cm="1">
        <f t="array" aca="1" ref="B760" ca="1">IF(ISNA(INDEX(tblUPL[Name_BY_Location],UPL_Unique!A760)),"",INDEX(tblUPL[Name_BY_Location],UPL_Unique!A760))</f>
        <v/>
      </c>
    </row>
    <row r="761" spans="1:2" x14ac:dyDescent="0.2">
      <c r="A761" t="e">
        <f ca="1">MATCH(rngPassword,OFFSET(tblUPL[P3DDP6'#2&amp;92$],A760,,ROWS(tblUPL[])),0)+A760</f>
        <v>#N/A</v>
      </c>
      <c r="B761" t="str" cm="1">
        <f t="array" aca="1" ref="B761" ca="1">IF(ISNA(INDEX(tblUPL[Name_BY_Location],UPL_Unique!A761)),"",INDEX(tblUPL[Name_BY_Location],UPL_Unique!A761))</f>
        <v/>
      </c>
    </row>
    <row r="762" spans="1:2" x14ac:dyDescent="0.2">
      <c r="A762" t="e">
        <f ca="1">MATCH(rngPassword,OFFSET(tblUPL[P3DDP6'#2&amp;92$],A761,,ROWS(tblUPL[])),0)+A761</f>
        <v>#N/A</v>
      </c>
      <c r="B762" t="str" cm="1">
        <f t="array" aca="1" ref="B762" ca="1">IF(ISNA(INDEX(tblUPL[Name_BY_Location],UPL_Unique!A762)),"",INDEX(tblUPL[Name_BY_Location],UPL_Unique!A762))</f>
        <v/>
      </c>
    </row>
    <row r="763" spans="1:2" x14ac:dyDescent="0.2">
      <c r="A763" t="e">
        <f ca="1">MATCH(rngPassword,OFFSET(tblUPL[P3DDP6'#2&amp;92$],A762,,ROWS(tblUPL[])),0)+A762</f>
        <v>#N/A</v>
      </c>
      <c r="B763" t="str" cm="1">
        <f t="array" aca="1" ref="B763" ca="1">IF(ISNA(INDEX(tblUPL[Name_BY_Location],UPL_Unique!A763)),"",INDEX(tblUPL[Name_BY_Location],UPL_Unique!A763))</f>
        <v/>
      </c>
    </row>
    <row r="764" spans="1:2" x14ac:dyDescent="0.2">
      <c r="A764" t="e">
        <f ca="1">MATCH(rngPassword,OFFSET(tblUPL[P3DDP6'#2&amp;92$],A763,,ROWS(tblUPL[])),0)+A763</f>
        <v>#N/A</v>
      </c>
      <c r="B764" t="str" cm="1">
        <f t="array" aca="1" ref="B764" ca="1">IF(ISNA(INDEX(tblUPL[Name_BY_Location],UPL_Unique!A764)),"",INDEX(tblUPL[Name_BY_Location],UPL_Unique!A764))</f>
        <v/>
      </c>
    </row>
    <row r="765" spans="1:2" x14ac:dyDescent="0.2">
      <c r="A765" t="e">
        <f ca="1">MATCH(rngPassword,OFFSET(tblUPL[P3DDP6'#2&amp;92$],A764,,ROWS(tblUPL[])),0)+A764</f>
        <v>#N/A</v>
      </c>
      <c r="B765" t="str" cm="1">
        <f t="array" aca="1" ref="B765" ca="1">IF(ISNA(INDEX(tblUPL[Name_BY_Location],UPL_Unique!A765)),"",INDEX(tblUPL[Name_BY_Location],UPL_Unique!A765))</f>
        <v/>
      </c>
    </row>
    <row r="766" spans="1:2" x14ac:dyDescent="0.2">
      <c r="A766" t="e">
        <f ca="1">MATCH(rngPassword,OFFSET(tblUPL[P3DDP6'#2&amp;92$],A765,,ROWS(tblUPL[])),0)+A765</f>
        <v>#N/A</v>
      </c>
      <c r="B766" t="str" cm="1">
        <f t="array" aca="1" ref="B766" ca="1">IF(ISNA(INDEX(tblUPL[Name_BY_Location],UPL_Unique!A766)),"",INDEX(tblUPL[Name_BY_Location],UPL_Unique!A766))</f>
        <v/>
      </c>
    </row>
    <row r="767" spans="1:2" x14ac:dyDescent="0.2">
      <c r="A767" t="e">
        <f ca="1">MATCH(rngPassword,OFFSET(tblUPL[P3DDP6'#2&amp;92$],A766,,ROWS(tblUPL[])),0)+A766</f>
        <v>#N/A</v>
      </c>
      <c r="B767" t="str" cm="1">
        <f t="array" aca="1" ref="B767" ca="1">IF(ISNA(INDEX(tblUPL[Name_BY_Location],UPL_Unique!A767)),"",INDEX(tblUPL[Name_BY_Location],UPL_Unique!A767))</f>
        <v/>
      </c>
    </row>
    <row r="768" spans="1:2" x14ac:dyDescent="0.2">
      <c r="A768" t="e">
        <f ca="1">MATCH(rngPassword,OFFSET(tblUPL[P3DDP6'#2&amp;92$],A767,,ROWS(tblUPL[])),0)+A767</f>
        <v>#N/A</v>
      </c>
      <c r="B768" t="str" cm="1">
        <f t="array" aca="1" ref="B768" ca="1">IF(ISNA(INDEX(tblUPL[Name_BY_Location],UPL_Unique!A768)),"",INDEX(tblUPL[Name_BY_Location],UPL_Unique!A768))</f>
        <v/>
      </c>
    </row>
    <row r="769" spans="1:2" x14ac:dyDescent="0.2">
      <c r="A769" t="e">
        <f ca="1">MATCH(rngPassword,OFFSET(tblUPL[P3DDP6'#2&amp;92$],A768,,ROWS(tblUPL[])),0)+A768</f>
        <v>#N/A</v>
      </c>
      <c r="B769" t="str" cm="1">
        <f t="array" aca="1" ref="B769" ca="1">IF(ISNA(INDEX(tblUPL[Name_BY_Location],UPL_Unique!A769)),"",INDEX(tblUPL[Name_BY_Location],UPL_Unique!A769))</f>
        <v/>
      </c>
    </row>
    <row r="770" spans="1:2" x14ac:dyDescent="0.2">
      <c r="A770" t="e">
        <f ca="1">MATCH(rngPassword,OFFSET(tblUPL[P3DDP6'#2&amp;92$],A769,,ROWS(tblUPL[])),0)+A769</f>
        <v>#N/A</v>
      </c>
      <c r="B770" t="str" cm="1">
        <f t="array" aca="1" ref="B770" ca="1">IF(ISNA(INDEX(tblUPL[Name_BY_Location],UPL_Unique!A770)),"",INDEX(tblUPL[Name_BY_Location],UPL_Unique!A770))</f>
        <v/>
      </c>
    </row>
    <row r="771" spans="1:2" x14ac:dyDescent="0.2">
      <c r="A771" t="e">
        <f ca="1">MATCH(rngPassword,OFFSET(tblUPL[P3DDP6'#2&amp;92$],A770,,ROWS(tblUPL[])),0)+A770</f>
        <v>#N/A</v>
      </c>
      <c r="B771" t="str" cm="1">
        <f t="array" aca="1" ref="B771" ca="1">IF(ISNA(INDEX(tblUPL[Name_BY_Location],UPL_Unique!A771)),"",INDEX(tblUPL[Name_BY_Location],UPL_Unique!A771))</f>
        <v/>
      </c>
    </row>
    <row r="772" spans="1:2" x14ac:dyDescent="0.2">
      <c r="A772" t="e">
        <f ca="1">MATCH(rngPassword,OFFSET(tblUPL[P3DDP6'#2&amp;92$],A771,,ROWS(tblUPL[])),0)+A771</f>
        <v>#N/A</v>
      </c>
      <c r="B772" t="str" cm="1">
        <f t="array" aca="1" ref="B772" ca="1">IF(ISNA(INDEX(tblUPL[Name_BY_Location],UPL_Unique!A772)),"",INDEX(tblUPL[Name_BY_Location],UPL_Unique!A772))</f>
        <v/>
      </c>
    </row>
    <row r="773" spans="1:2" x14ac:dyDescent="0.2">
      <c r="A773" t="e">
        <f ca="1">MATCH(rngPassword,OFFSET(tblUPL[P3DDP6'#2&amp;92$],A772,,ROWS(tblUPL[])),0)+A772</f>
        <v>#N/A</v>
      </c>
      <c r="B773" t="str" cm="1">
        <f t="array" aca="1" ref="B773" ca="1">IF(ISNA(INDEX(tblUPL[Name_BY_Location],UPL_Unique!A773)),"",INDEX(tblUPL[Name_BY_Location],UPL_Unique!A773))</f>
        <v/>
      </c>
    </row>
    <row r="774" spans="1:2" x14ac:dyDescent="0.2">
      <c r="A774" t="e">
        <f ca="1">MATCH(rngPassword,OFFSET(tblUPL[P3DDP6'#2&amp;92$],A773,,ROWS(tblUPL[])),0)+A773</f>
        <v>#N/A</v>
      </c>
      <c r="B774" t="str" cm="1">
        <f t="array" aca="1" ref="B774" ca="1">IF(ISNA(INDEX(tblUPL[Name_BY_Location],UPL_Unique!A774)),"",INDEX(tblUPL[Name_BY_Location],UPL_Unique!A774))</f>
        <v/>
      </c>
    </row>
    <row r="775" spans="1:2" x14ac:dyDescent="0.2">
      <c r="A775" t="e">
        <f ca="1">MATCH(rngPassword,OFFSET(tblUPL[P3DDP6'#2&amp;92$],A774,,ROWS(tblUPL[])),0)+A774</f>
        <v>#N/A</v>
      </c>
      <c r="B775" t="str" cm="1">
        <f t="array" aca="1" ref="B775" ca="1">IF(ISNA(INDEX(tblUPL[Name_BY_Location],UPL_Unique!A775)),"",INDEX(tblUPL[Name_BY_Location],UPL_Unique!A775))</f>
        <v/>
      </c>
    </row>
    <row r="776" spans="1:2" x14ac:dyDescent="0.2">
      <c r="A776" t="e">
        <f ca="1">MATCH(rngPassword,OFFSET(tblUPL[P3DDP6'#2&amp;92$],A775,,ROWS(tblUPL[])),0)+A775</f>
        <v>#N/A</v>
      </c>
      <c r="B776" t="str" cm="1">
        <f t="array" aca="1" ref="B776" ca="1">IF(ISNA(INDEX(tblUPL[Name_BY_Location],UPL_Unique!A776)),"",INDEX(tblUPL[Name_BY_Location],UPL_Unique!A776))</f>
        <v/>
      </c>
    </row>
    <row r="777" spans="1:2" x14ac:dyDescent="0.2">
      <c r="A777" t="e">
        <f ca="1">MATCH(rngPassword,OFFSET(tblUPL[P3DDP6'#2&amp;92$],A776,,ROWS(tblUPL[])),0)+A776</f>
        <v>#N/A</v>
      </c>
      <c r="B777" t="str" cm="1">
        <f t="array" aca="1" ref="B777" ca="1">IF(ISNA(INDEX(tblUPL[Name_BY_Location],UPL_Unique!A777)),"",INDEX(tblUPL[Name_BY_Location],UPL_Unique!A777))</f>
        <v/>
      </c>
    </row>
    <row r="778" spans="1:2" x14ac:dyDescent="0.2">
      <c r="A778" t="e">
        <f ca="1">MATCH(rngPassword,OFFSET(tblUPL[P3DDP6'#2&amp;92$],A777,,ROWS(tblUPL[])),0)+A777</f>
        <v>#N/A</v>
      </c>
      <c r="B778" t="str" cm="1">
        <f t="array" aca="1" ref="B778" ca="1">IF(ISNA(INDEX(tblUPL[Name_BY_Location],UPL_Unique!A778)),"",INDEX(tblUPL[Name_BY_Location],UPL_Unique!A778))</f>
        <v/>
      </c>
    </row>
    <row r="779" spans="1:2" x14ac:dyDescent="0.2">
      <c r="A779" t="e">
        <f ca="1">MATCH(rngPassword,OFFSET(tblUPL[P3DDP6'#2&amp;92$],A778,,ROWS(tblUPL[])),0)+A778</f>
        <v>#N/A</v>
      </c>
      <c r="B779" t="str" cm="1">
        <f t="array" aca="1" ref="B779" ca="1">IF(ISNA(INDEX(tblUPL[Name_BY_Location],UPL_Unique!A779)),"",INDEX(tblUPL[Name_BY_Location],UPL_Unique!A779))</f>
        <v/>
      </c>
    </row>
    <row r="780" spans="1:2" x14ac:dyDescent="0.2">
      <c r="A780" t="e">
        <f ca="1">MATCH(rngPassword,OFFSET(tblUPL[P3DDP6'#2&amp;92$],A779,,ROWS(tblUPL[])),0)+A779</f>
        <v>#N/A</v>
      </c>
      <c r="B780" t="str" cm="1">
        <f t="array" aca="1" ref="B780" ca="1">IF(ISNA(INDEX(tblUPL[Name_BY_Location],UPL_Unique!A780)),"",INDEX(tblUPL[Name_BY_Location],UPL_Unique!A780))</f>
        <v/>
      </c>
    </row>
    <row r="781" spans="1:2" x14ac:dyDescent="0.2">
      <c r="A781" t="e">
        <f ca="1">MATCH(rngPassword,OFFSET(tblUPL[P3DDP6'#2&amp;92$],A780,,ROWS(tblUPL[])),0)+A780</f>
        <v>#N/A</v>
      </c>
      <c r="B781" t="str" cm="1">
        <f t="array" aca="1" ref="B781" ca="1">IF(ISNA(INDEX(tblUPL[Name_BY_Location],UPL_Unique!A781)),"",INDEX(tblUPL[Name_BY_Location],UPL_Unique!A781))</f>
        <v/>
      </c>
    </row>
    <row r="782" spans="1:2" x14ac:dyDescent="0.2">
      <c r="A782" t="e">
        <f ca="1">MATCH(rngPassword,OFFSET(tblUPL[P3DDP6'#2&amp;92$],A781,,ROWS(tblUPL[])),0)+A781</f>
        <v>#N/A</v>
      </c>
      <c r="B782" t="str" cm="1">
        <f t="array" aca="1" ref="B782" ca="1">IF(ISNA(INDEX(tblUPL[Name_BY_Location],UPL_Unique!A782)),"",INDEX(tblUPL[Name_BY_Location],UPL_Unique!A782))</f>
        <v/>
      </c>
    </row>
    <row r="783" spans="1:2" x14ac:dyDescent="0.2">
      <c r="A783" t="e">
        <f ca="1">MATCH(rngPassword,OFFSET(tblUPL[P3DDP6'#2&amp;92$],A782,,ROWS(tblUPL[])),0)+A782</f>
        <v>#N/A</v>
      </c>
      <c r="B783" t="str" cm="1">
        <f t="array" aca="1" ref="B783" ca="1">IF(ISNA(INDEX(tblUPL[Name_BY_Location],UPL_Unique!A783)),"",INDEX(tblUPL[Name_BY_Location],UPL_Unique!A783))</f>
        <v/>
      </c>
    </row>
    <row r="784" spans="1:2" x14ac:dyDescent="0.2">
      <c r="A784" t="e">
        <f ca="1">MATCH(rngPassword,OFFSET(tblUPL[P3DDP6'#2&amp;92$],A783,,ROWS(tblUPL[])),0)+A783</f>
        <v>#N/A</v>
      </c>
      <c r="B784" t="str" cm="1">
        <f t="array" aca="1" ref="B784" ca="1">IF(ISNA(INDEX(tblUPL[Name_BY_Location],UPL_Unique!A784)),"",INDEX(tblUPL[Name_BY_Location],UPL_Unique!A784))</f>
        <v/>
      </c>
    </row>
    <row r="785" spans="1:2" x14ac:dyDescent="0.2">
      <c r="A785" t="e">
        <f ca="1">MATCH(rngPassword,OFFSET(tblUPL[P3DDP6'#2&amp;92$],A784,,ROWS(tblUPL[])),0)+A784</f>
        <v>#N/A</v>
      </c>
      <c r="B785" t="str" cm="1">
        <f t="array" aca="1" ref="B785" ca="1">IF(ISNA(INDEX(tblUPL[Name_BY_Location],UPL_Unique!A785)),"",INDEX(tblUPL[Name_BY_Location],UPL_Unique!A785))</f>
        <v/>
      </c>
    </row>
    <row r="786" spans="1:2" x14ac:dyDescent="0.2">
      <c r="A786" t="e">
        <f ca="1">MATCH(rngPassword,OFFSET(tblUPL[P3DDP6'#2&amp;92$],A785,,ROWS(tblUPL[])),0)+A785</f>
        <v>#N/A</v>
      </c>
      <c r="B786" t="str" cm="1">
        <f t="array" aca="1" ref="B786" ca="1">IF(ISNA(INDEX(tblUPL[Name_BY_Location],UPL_Unique!A786)),"",INDEX(tblUPL[Name_BY_Location],UPL_Unique!A786))</f>
        <v/>
      </c>
    </row>
    <row r="787" spans="1:2" x14ac:dyDescent="0.2">
      <c r="A787" t="e">
        <f ca="1">MATCH(rngPassword,OFFSET(tblUPL[P3DDP6'#2&amp;92$],A786,,ROWS(tblUPL[])),0)+A786</f>
        <v>#N/A</v>
      </c>
      <c r="B787" t="str" cm="1">
        <f t="array" aca="1" ref="B787" ca="1">IF(ISNA(INDEX(tblUPL[Name_BY_Location],UPL_Unique!A787)),"",INDEX(tblUPL[Name_BY_Location],UPL_Unique!A787))</f>
        <v/>
      </c>
    </row>
    <row r="788" spans="1:2" x14ac:dyDescent="0.2">
      <c r="A788" t="e">
        <f ca="1">MATCH(rngPassword,OFFSET(tblUPL[P3DDP6'#2&amp;92$],A787,,ROWS(tblUPL[])),0)+A787</f>
        <v>#N/A</v>
      </c>
      <c r="B788" t="str" cm="1">
        <f t="array" aca="1" ref="B788" ca="1">IF(ISNA(INDEX(tblUPL[Name_BY_Location],UPL_Unique!A788)),"",INDEX(tblUPL[Name_BY_Location],UPL_Unique!A788))</f>
        <v/>
      </c>
    </row>
    <row r="789" spans="1:2" x14ac:dyDescent="0.2">
      <c r="A789" t="e">
        <f ca="1">MATCH(rngPassword,OFFSET(tblUPL[P3DDP6'#2&amp;92$],A788,,ROWS(tblUPL[])),0)+A788</f>
        <v>#N/A</v>
      </c>
      <c r="B789" t="str" cm="1">
        <f t="array" aca="1" ref="B789" ca="1">IF(ISNA(INDEX(tblUPL[Name_BY_Location],UPL_Unique!A789)),"",INDEX(tblUPL[Name_BY_Location],UPL_Unique!A789))</f>
        <v/>
      </c>
    </row>
    <row r="790" spans="1:2" x14ac:dyDescent="0.2">
      <c r="A790" t="e">
        <f ca="1">MATCH(rngPassword,OFFSET(tblUPL[P3DDP6'#2&amp;92$],A789,,ROWS(tblUPL[])),0)+A789</f>
        <v>#N/A</v>
      </c>
      <c r="B790" t="str" cm="1">
        <f t="array" aca="1" ref="B790" ca="1">IF(ISNA(INDEX(tblUPL[Name_BY_Location],UPL_Unique!A790)),"",INDEX(tblUPL[Name_BY_Location],UPL_Unique!A790))</f>
        <v/>
      </c>
    </row>
    <row r="791" spans="1:2" x14ac:dyDescent="0.2">
      <c r="A791" t="e">
        <f ca="1">MATCH(rngPassword,OFFSET(tblUPL[P3DDP6'#2&amp;92$],A790,,ROWS(tblUPL[])),0)+A790</f>
        <v>#N/A</v>
      </c>
      <c r="B791" t="str" cm="1">
        <f t="array" aca="1" ref="B791" ca="1">IF(ISNA(INDEX(tblUPL[Name_BY_Location],UPL_Unique!A791)),"",INDEX(tblUPL[Name_BY_Location],UPL_Unique!A791))</f>
        <v/>
      </c>
    </row>
    <row r="792" spans="1:2" x14ac:dyDescent="0.2">
      <c r="A792" t="e">
        <f ca="1">MATCH(rngPassword,OFFSET(tblUPL[P3DDP6'#2&amp;92$],A791,,ROWS(tblUPL[])),0)+A791</f>
        <v>#N/A</v>
      </c>
      <c r="B792" t="str" cm="1">
        <f t="array" aca="1" ref="B792" ca="1">IF(ISNA(INDEX(tblUPL[Name_BY_Location],UPL_Unique!A792)),"",INDEX(tblUPL[Name_BY_Location],UPL_Unique!A792))</f>
        <v/>
      </c>
    </row>
    <row r="793" spans="1:2" x14ac:dyDescent="0.2">
      <c r="A793" t="e">
        <f ca="1">MATCH(rngPassword,OFFSET(tblUPL[P3DDP6'#2&amp;92$],A792,,ROWS(tblUPL[])),0)+A792</f>
        <v>#N/A</v>
      </c>
      <c r="B793" t="str" cm="1">
        <f t="array" aca="1" ref="B793" ca="1">IF(ISNA(INDEX(tblUPL[Name_BY_Location],UPL_Unique!A793)),"",INDEX(tblUPL[Name_BY_Location],UPL_Unique!A793))</f>
        <v/>
      </c>
    </row>
    <row r="794" spans="1:2" x14ac:dyDescent="0.2">
      <c r="A794" t="e">
        <f ca="1">MATCH(rngPassword,OFFSET(tblUPL[P3DDP6'#2&amp;92$],A793,,ROWS(tblUPL[])),0)+A793</f>
        <v>#N/A</v>
      </c>
      <c r="B794" t="str" cm="1">
        <f t="array" aca="1" ref="B794" ca="1">IF(ISNA(INDEX(tblUPL[Name_BY_Location],UPL_Unique!A794)),"",INDEX(tblUPL[Name_BY_Location],UPL_Unique!A794))</f>
        <v/>
      </c>
    </row>
    <row r="795" spans="1:2" x14ac:dyDescent="0.2">
      <c r="A795" t="e">
        <f ca="1">MATCH(rngPassword,OFFSET(tblUPL[P3DDP6'#2&amp;92$],A794,,ROWS(tblUPL[])),0)+A794</f>
        <v>#N/A</v>
      </c>
      <c r="B795" t="str" cm="1">
        <f t="array" aca="1" ref="B795" ca="1">IF(ISNA(INDEX(tblUPL[Name_BY_Location],UPL_Unique!A795)),"",INDEX(tblUPL[Name_BY_Location],UPL_Unique!A795))</f>
        <v/>
      </c>
    </row>
    <row r="796" spans="1:2" x14ac:dyDescent="0.2">
      <c r="A796" t="e">
        <f ca="1">MATCH(rngPassword,OFFSET(tblUPL[P3DDP6'#2&amp;92$],A795,,ROWS(tblUPL[])),0)+A795</f>
        <v>#N/A</v>
      </c>
      <c r="B796" t="str" cm="1">
        <f t="array" aca="1" ref="B796" ca="1">IF(ISNA(INDEX(tblUPL[Name_BY_Location],UPL_Unique!A796)),"",INDEX(tblUPL[Name_BY_Location],UPL_Unique!A796))</f>
        <v/>
      </c>
    </row>
    <row r="797" spans="1:2" x14ac:dyDescent="0.2">
      <c r="A797" t="e">
        <f ca="1">MATCH(rngPassword,OFFSET(tblUPL[P3DDP6'#2&amp;92$],A796,,ROWS(tblUPL[])),0)+A796</f>
        <v>#N/A</v>
      </c>
      <c r="B797" t="str" cm="1">
        <f t="array" aca="1" ref="B797" ca="1">IF(ISNA(INDEX(tblUPL[Name_BY_Location],UPL_Unique!A797)),"",INDEX(tblUPL[Name_BY_Location],UPL_Unique!A797))</f>
        <v/>
      </c>
    </row>
    <row r="798" spans="1:2" x14ac:dyDescent="0.2">
      <c r="A798" t="e">
        <f ca="1">MATCH(rngPassword,OFFSET(tblUPL[P3DDP6'#2&amp;92$],A797,,ROWS(tblUPL[])),0)+A797</f>
        <v>#N/A</v>
      </c>
      <c r="B798" t="str" cm="1">
        <f t="array" aca="1" ref="B798" ca="1">IF(ISNA(INDEX(tblUPL[Name_BY_Location],UPL_Unique!A798)),"",INDEX(tblUPL[Name_BY_Location],UPL_Unique!A798))</f>
        <v/>
      </c>
    </row>
    <row r="799" spans="1:2" x14ac:dyDescent="0.2">
      <c r="A799" t="e">
        <f ca="1">MATCH(rngPassword,OFFSET(tblUPL[P3DDP6'#2&amp;92$],A798,,ROWS(tblUPL[])),0)+A798</f>
        <v>#N/A</v>
      </c>
      <c r="B799" t="str" cm="1">
        <f t="array" aca="1" ref="B799" ca="1">IF(ISNA(INDEX(tblUPL[Name_BY_Location],UPL_Unique!A799)),"",INDEX(tblUPL[Name_BY_Location],UPL_Unique!A799))</f>
        <v/>
      </c>
    </row>
    <row r="800" spans="1:2" x14ac:dyDescent="0.2">
      <c r="A800" t="e">
        <f ca="1">MATCH(rngPassword,OFFSET(tblUPL[P3DDP6'#2&amp;92$],A799,,ROWS(tblUPL[])),0)+A799</f>
        <v>#N/A</v>
      </c>
      <c r="B800" t="str" cm="1">
        <f t="array" aca="1" ref="B800" ca="1">IF(ISNA(INDEX(tblUPL[Name_BY_Location],UPL_Unique!A800)),"",INDEX(tblUPL[Name_BY_Location],UPL_Unique!A800))</f>
        <v/>
      </c>
    </row>
    <row r="801" spans="1:2" x14ac:dyDescent="0.2">
      <c r="A801" t="e">
        <f ca="1">MATCH(rngPassword,OFFSET(tblUPL[P3DDP6'#2&amp;92$],A800,,ROWS(tblUPL[])),0)+A800</f>
        <v>#N/A</v>
      </c>
      <c r="B801" t="str" cm="1">
        <f t="array" aca="1" ref="B801" ca="1">IF(ISNA(INDEX(tblUPL[Name_BY_Location],UPL_Unique!A801)),"",INDEX(tblUPL[Name_BY_Location],UPL_Unique!A801))</f>
        <v/>
      </c>
    </row>
    <row r="802" spans="1:2" x14ac:dyDescent="0.2">
      <c r="A802" t="e">
        <f ca="1">MATCH(rngPassword,OFFSET(tblUPL[P3DDP6'#2&amp;92$],A801,,ROWS(tblUPL[])),0)+A801</f>
        <v>#N/A</v>
      </c>
      <c r="B802" t="str" cm="1">
        <f t="array" aca="1" ref="B802" ca="1">IF(ISNA(INDEX(tblUPL[Name_BY_Location],UPL_Unique!A802)),"",INDEX(tblUPL[Name_BY_Location],UPL_Unique!A802))</f>
        <v/>
      </c>
    </row>
    <row r="803" spans="1:2" x14ac:dyDescent="0.2">
      <c r="A803" t="e">
        <f ca="1">MATCH(rngPassword,OFFSET(tblUPL[P3DDP6'#2&amp;92$],A802,,ROWS(tblUPL[])),0)+A802</f>
        <v>#N/A</v>
      </c>
      <c r="B803" t="str" cm="1">
        <f t="array" aca="1" ref="B803" ca="1">IF(ISNA(INDEX(tblUPL[Name_BY_Location],UPL_Unique!A803)),"",INDEX(tblUPL[Name_BY_Location],UPL_Unique!A803))</f>
        <v/>
      </c>
    </row>
    <row r="804" spans="1:2" x14ac:dyDescent="0.2">
      <c r="A804" t="e">
        <f ca="1">MATCH(rngPassword,OFFSET(tblUPL[P3DDP6'#2&amp;92$],A803,,ROWS(tblUPL[])),0)+A803</f>
        <v>#N/A</v>
      </c>
      <c r="B804" t="str" cm="1">
        <f t="array" aca="1" ref="B804" ca="1">IF(ISNA(INDEX(tblUPL[Name_BY_Location],UPL_Unique!A804)),"",INDEX(tblUPL[Name_BY_Location],UPL_Unique!A804))</f>
        <v/>
      </c>
    </row>
    <row r="805" spans="1:2" x14ac:dyDescent="0.2">
      <c r="A805" t="e">
        <f ca="1">MATCH(rngPassword,OFFSET(tblUPL[P3DDP6'#2&amp;92$],A804,,ROWS(tblUPL[])),0)+A804</f>
        <v>#N/A</v>
      </c>
      <c r="B805" t="str" cm="1">
        <f t="array" aca="1" ref="B805" ca="1">IF(ISNA(INDEX(tblUPL[Name_BY_Location],UPL_Unique!A805)),"",INDEX(tblUPL[Name_BY_Location],UPL_Unique!A805))</f>
        <v/>
      </c>
    </row>
    <row r="806" spans="1:2" x14ac:dyDescent="0.2">
      <c r="A806" t="e">
        <f ca="1">MATCH(rngPassword,OFFSET(tblUPL[P3DDP6'#2&amp;92$],A805,,ROWS(tblUPL[])),0)+A805</f>
        <v>#N/A</v>
      </c>
      <c r="B806" t="str" cm="1">
        <f t="array" aca="1" ref="B806" ca="1">IF(ISNA(INDEX(tblUPL[Name_BY_Location],UPL_Unique!A806)),"",INDEX(tblUPL[Name_BY_Location],UPL_Unique!A806))</f>
        <v/>
      </c>
    </row>
    <row r="807" spans="1:2" x14ac:dyDescent="0.2">
      <c r="A807" t="e">
        <f ca="1">MATCH(rngPassword,OFFSET(tblUPL[P3DDP6'#2&amp;92$],A806,,ROWS(tblUPL[])),0)+A806</f>
        <v>#N/A</v>
      </c>
      <c r="B807" t="str" cm="1">
        <f t="array" aca="1" ref="B807" ca="1">IF(ISNA(INDEX(tblUPL[Name_BY_Location],UPL_Unique!A807)),"",INDEX(tblUPL[Name_BY_Location],UPL_Unique!A807))</f>
        <v/>
      </c>
    </row>
    <row r="808" spans="1:2" x14ac:dyDescent="0.2">
      <c r="A808" t="e">
        <f ca="1">MATCH(rngPassword,OFFSET(tblUPL[P3DDP6'#2&amp;92$],A807,,ROWS(tblUPL[])),0)+A807</f>
        <v>#N/A</v>
      </c>
      <c r="B808" t="str" cm="1">
        <f t="array" aca="1" ref="B808" ca="1">IF(ISNA(INDEX(tblUPL[Name_BY_Location],UPL_Unique!A808)),"",INDEX(tblUPL[Name_BY_Location],UPL_Unique!A808))</f>
        <v/>
      </c>
    </row>
    <row r="809" spans="1:2" x14ac:dyDescent="0.2">
      <c r="A809" t="e">
        <f ca="1">MATCH(rngPassword,OFFSET(tblUPL[P3DDP6'#2&amp;92$],A808,,ROWS(tblUPL[])),0)+A808</f>
        <v>#N/A</v>
      </c>
      <c r="B809" t="str" cm="1">
        <f t="array" aca="1" ref="B809" ca="1">IF(ISNA(INDEX(tblUPL[Name_BY_Location],UPL_Unique!A809)),"",INDEX(tblUPL[Name_BY_Location],UPL_Unique!A809))</f>
        <v/>
      </c>
    </row>
    <row r="810" spans="1:2" x14ac:dyDescent="0.2">
      <c r="A810" t="e">
        <f ca="1">MATCH(rngPassword,OFFSET(tblUPL[P3DDP6'#2&amp;92$],A809,,ROWS(tblUPL[])),0)+A809</f>
        <v>#N/A</v>
      </c>
      <c r="B810" t="str" cm="1">
        <f t="array" aca="1" ref="B810" ca="1">IF(ISNA(INDEX(tblUPL[Name_BY_Location],UPL_Unique!A810)),"",INDEX(tblUPL[Name_BY_Location],UPL_Unique!A810))</f>
        <v/>
      </c>
    </row>
    <row r="811" spans="1:2" x14ac:dyDescent="0.2">
      <c r="A811" t="e">
        <f ca="1">MATCH(rngPassword,OFFSET(tblUPL[P3DDP6'#2&amp;92$],A810,,ROWS(tblUPL[])),0)+A810</f>
        <v>#N/A</v>
      </c>
      <c r="B811" t="str" cm="1">
        <f t="array" aca="1" ref="B811" ca="1">IF(ISNA(INDEX(tblUPL[Name_BY_Location],UPL_Unique!A811)),"",INDEX(tblUPL[Name_BY_Location],UPL_Unique!A811))</f>
        <v/>
      </c>
    </row>
    <row r="812" spans="1:2" x14ac:dyDescent="0.2">
      <c r="A812" t="e">
        <f ca="1">MATCH(rngPassword,OFFSET(tblUPL[P3DDP6'#2&amp;92$],A811,,ROWS(tblUPL[])),0)+A811</f>
        <v>#N/A</v>
      </c>
      <c r="B812" t="str" cm="1">
        <f t="array" aca="1" ref="B812" ca="1">IF(ISNA(INDEX(tblUPL[Name_BY_Location],UPL_Unique!A812)),"",INDEX(tblUPL[Name_BY_Location],UPL_Unique!A812))</f>
        <v/>
      </c>
    </row>
    <row r="813" spans="1:2" x14ac:dyDescent="0.2">
      <c r="A813" t="e">
        <f ca="1">MATCH(rngPassword,OFFSET(tblUPL[P3DDP6'#2&amp;92$],A812,,ROWS(tblUPL[])),0)+A812</f>
        <v>#N/A</v>
      </c>
      <c r="B813" t="str" cm="1">
        <f t="array" aca="1" ref="B813" ca="1">IF(ISNA(INDEX(tblUPL[Name_BY_Location],UPL_Unique!A813)),"",INDEX(tblUPL[Name_BY_Location],UPL_Unique!A813))</f>
        <v/>
      </c>
    </row>
    <row r="814" spans="1:2" x14ac:dyDescent="0.2">
      <c r="A814" t="e">
        <f ca="1">MATCH(rngPassword,OFFSET(tblUPL[P3DDP6'#2&amp;92$],A813,,ROWS(tblUPL[])),0)+A813</f>
        <v>#N/A</v>
      </c>
      <c r="B814" t="str" cm="1">
        <f t="array" aca="1" ref="B814" ca="1">IF(ISNA(INDEX(tblUPL[Name_BY_Location],UPL_Unique!A814)),"",INDEX(tblUPL[Name_BY_Location],UPL_Unique!A814))</f>
        <v/>
      </c>
    </row>
    <row r="815" spans="1:2" x14ac:dyDescent="0.2">
      <c r="A815" t="e">
        <f ca="1">MATCH(rngPassword,OFFSET(tblUPL[P3DDP6'#2&amp;92$],A814,,ROWS(tblUPL[])),0)+A814</f>
        <v>#N/A</v>
      </c>
      <c r="B815" t="str" cm="1">
        <f t="array" aca="1" ref="B815" ca="1">IF(ISNA(INDEX(tblUPL[Name_BY_Location],UPL_Unique!A815)),"",INDEX(tblUPL[Name_BY_Location],UPL_Unique!A815))</f>
        <v/>
      </c>
    </row>
    <row r="816" spans="1:2" x14ac:dyDescent="0.2">
      <c r="A816" t="e">
        <f ca="1">MATCH(rngPassword,OFFSET(tblUPL[P3DDP6'#2&amp;92$],A815,,ROWS(tblUPL[])),0)+A815</f>
        <v>#N/A</v>
      </c>
      <c r="B816" t="str" cm="1">
        <f t="array" aca="1" ref="B816" ca="1">IF(ISNA(INDEX(tblUPL[Name_BY_Location],UPL_Unique!A816)),"",INDEX(tblUPL[Name_BY_Location],UPL_Unique!A816))</f>
        <v/>
      </c>
    </row>
    <row r="817" spans="1:2" x14ac:dyDescent="0.2">
      <c r="A817" t="e">
        <f ca="1">MATCH(rngPassword,OFFSET(tblUPL[P3DDP6'#2&amp;92$],A816,,ROWS(tblUPL[])),0)+A816</f>
        <v>#N/A</v>
      </c>
      <c r="B817" t="str" cm="1">
        <f t="array" aca="1" ref="B817" ca="1">IF(ISNA(INDEX(tblUPL[Name_BY_Location],UPL_Unique!A817)),"",INDEX(tblUPL[Name_BY_Location],UPL_Unique!A817))</f>
        <v/>
      </c>
    </row>
    <row r="818" spans="1:2" x14ac:dyDescent="0.2">
      <c r="A818" t="e">
        <f ca="1">MATCH(rngPassword,OFFSET(tblUPL[P3DDP6'#2&amp;92$],A817,,ROWS(tblUPL[])),0)+A817</f>
        <v>#N/A</v>
      </c>
      <c r="B818" t="str" cm="1">
        <f t="array" aca="1" ref="B818" ca="1">IF(ISNA(INDEX(tblUPL[Name_BY_Location],UPL_Unique!A818)),"",INDEX(tblUPL[Name_BY_Location],UPL_Unique!A818))</f>
        <v/>
      </c>
    </row>
    <row r="819" spans="1:2" x14ac:dyDescent="0.2">
      <c r="A819" t="e">
        <f ca="1">MATCH(rngPassword,OFFSET(tblUPL[P3DDP6'#2&amp;92$],A818,,ROWS(tblUPL[])),0)+A818</f>
        <v>#N/A</v>
      </c>
      <c r="B819" t="str" cm="1">
        <f t="array" aca="1" ref="B819" ca="1">IF(ISNA(INDEX(tblUPL[Name_BY_Location],UPL_Unique!A819)),"",INDEX(tblUPL[Name_BY_Location],UPL_Unique!A819))</f>
        <v/>
      </c>
    </row>
    <row r="820" spans="1:2" x14ac:dyDescent="0.2">
      <c r="A820" t="e">
        <f ca="1">MATCH(rngPassword,OFFSET(tblUPL[P3DDP6'#2&amp;92$],A819,,ROWS(tblUPL[])),0)+A819</f>
        <v>#N/A</v>
      </c>
      <c r="B820" t="str" cm="1">
        <f t="array" aca="1" ref="B820" ca="1">IF(ISNA(INDEX(tblUPL[Name_BY_Location],UPL_Unique!A820)),"",INDEX(tblUPL[Name_BY_Location],UPL_Unique!A820))</f>
        <v/>
      </c>
    </row>
    <row r="821" spans="1:2" x14ac:dyDescent="0.2">
      <c r="A821" t="e">
        <f ca="1">MATCH(rngPassword,OFFSET(tblUPL[P3DDP6'#2&amp;92$],A820,,ROWS(tblUPL[])),0)+A820</f>
        <v>#N/A</v>
      </c>
      <c r="B821" t="str" cm="1">
        <f t="array" aca="1" ref="B821" ca="1">IF(ISNA(INDEX(tblUPL[Name_BY_Location],UPL_Unique!A821)),"",INDEX(tblUPL[Name_BY_Location],UPL_Unique!A821))</f>
        <v/>
      </c>
    </row>
    <row r="822" spans="1:2" x14ac:dyDescent="0.2">
      <c r="A822" t="e">
        <f ca="1">MATCH(rngPassword,OFFSET(tblUPL[P3DDP6'#2&amp;92$],A821,,ROWS(tblUPL[])),0)+A821</f>
        <v>#N/A</v>
      </c>
      <c r="B822" t="str" cm="1">
        <f t="array" aca="1" ref="B822" ca="1">IF(ISNA(INDEX(tblUPL[Name_BY_Location],UPL_Unique!A822)),"",INDEX(tblUPL[Name_BY_Location],UPL_Unique!A822))</f>
        <v/>
      </c>
    </row>
    <row r="823" spans="1:2" x14ac:dyDescent="0.2">
      <c r="A823" t="e">
        <f ca="1">MATCH(rngPassword,OFFSET(tblUPL[P3DDP6'#2&amp;92$],A822,,ROWS(tblUPL[])),0)+A822</f>
        <v>#N/A</v>
      </c>
      <c r="B823" t="str" cm="1">
        <f t="array" aca="1" ref="B823" ca="1">IF(ISNA(INDEX(tblUPL[Name_BY_Location],UPL_Unique!A823)),"",INDEX(tblUPL[Name_BY_Location],UPL_Unique!A823))</f>
        <v/>
      </c>
    </row>
    <row r="824" spans="1:2" x14ac:dyDescent="0.2">
      <c r="A824" t="e">
        <f ca="1">MATCH(rngPassword,OFFSET(tblUPL[P3DDP6'#2&amp;92$],A823,,ROWS(tblUPL[])),0)+A823</f>
        <v>#N/A</v>
      </c>
      <c r="B824" t="str" cm="1">
        <f t="array" aca="1" ref="B824" ca="1">IF(ISNA(INDEX(tblUPL[Name_BY_Location],UPL_Unique!A824)),"",INDEX(tblUPL[Name_BY_Location],UPL_Unique!A824))</f>
        <v/>
      </c>
    </row>
    <row r="825" spans="1:2" x14ac:dyDescent="0.2">
      <c r="A825" t="e">
        <f ca="1">MATCH(rngPassword,OFFSET(tblUPL[P3DDP6'#2&amp;92$],A824,,ROWS(tblUPL[])),0)+A824</f>
        <v>#N/A</v>
      </c>
      <c r="B825" t="str" cm="1">
        <f t="array" aca="1" ref="B825" ca="1">IF(ISNA(INDEX(tblUPL[Name_BY_Location],UPL_Unique!A825)),"",INDEX(tblUPL[Name_BY_Location],UPL_Unique!A825))</f>
        <v/>
      </c>
    </row>
    <row r="826" spans="1:2" x14ac:dyDescent="0.2">
      <c r="A826" t="e">
        <f ca="1">MATCH(rngPassword,OFFSET(tblUPL[P3DDP6'#2&amp;92$],A825,,ROWS(tblUPL[])),0)+A825</f>
        <v>#N/A</v>
      </c>
      <c r="B826" t="str" cm="1">
        <f t="array" aca="1" ref="B826" ca="1">IF(ISNA(INDEX(tblUPL[Name_BY_Location],UPL_Unique!A826)),"",INDEX(tblUPL[Name_BY_Location],UPL_Unique!A826))</f>
        <v/>
      </c>
    </row>
    <row r="827" spans="1:2" x14ac:dyDescent="0.2">
      <c r="A827" t="e">
        <f ca="1">MATCH(rngPassword,OFFSET(tblUPL[P3DDP6'#2&amp;92$],A826,,ROWS(tblUPL[])),0)+A826</f>
        <v>#N/A</v>
      </c>
      <c r="B827" t="str" cm="1">
        <f t="array" aca="1" ref="B827" ca="1">IF(ISNA(INDEX(tblUPL[Name_BY_Location],UPL_Unique!A827)),"",INDEX(tblUPL[Name_BY_Location],UPL_Unique!A827))</f>
        <v/>
      </c>
    </row>
    <row r="828" spans="1:2" x14ac:dyDescent="0.2">
      <c r="A828" t="e">
        <f ca="1">MATCH(rngPassword,OFFSET(tblUPL[P3DDP6'#2&amp;92$],A827,,ROWS(tblUPL[])),0)+A827</f>
        <v>#N/A</v>
      </c>
      <c r="B828" t="str" cm="1">
        <f t="array" aca="1" ref="B828" ca="1">IF(ISNA(INDEX(tblUPL[Name_BY_Location],UPL_Unique!A828)),"",INDEX(tblUPL[Name_BY_Location],UPL_Unique!A828))</f>
        <v/>
      </c>
    </row>
    <row r="829" spans="1:2" x14ac:dyDescent="0.2">
      <c r="A829" t="e">
        <f ca="1">MATCH(rngPassword,OFFSET(tblUPL[P3DDP6'#2&amp;92$],A828,,ROWS(tblUPL[])),0)+A828</f>
        <v>#N/A</v>
      </c>
      <c r="B829" t="str" cm="1">
        <f t="array" aca="1" ref="B829" ca="1">IF(ISNA(INDEX(tblUPL[Name_BY_Location],UPL_Unique!A829)),"",INDEX(tblUPL[Name_BY_Location],UPL_Unique!A829))</f>
        <v/>
      </c>
    </row>
    <row r="830" spans="1:2" x14ac:dyDescent="0.2">
      <c r="A830" t="e">
        <f ca="1">MATCH(rngPassword,OFFSET(tblUPL[P3DDP6'#2&amp;92$],A829,,ROWS(tblUPL[])),0)+A829</f>
        <v>#N/A</v>
      </c>
      <c r="B830" t="str" cm="1">
        <f t="array" aca="1" ref="B830" ca="1">IF(ISNA(INDEX(tblUPL[Name_BY_Location],UPL_Unique!A830)),"",INDEX(tblUPL[Name_BY_Location],UPL_Unique!A830))</f>
        <v/>
      </c>
    </row>
    <row r="831" spans="1:2" x14ac:dyDescent="0.2">
      <c r="A831" t="e">
        <f ca="1">MATCH(rngPassword,OFFSET(tblUPL[P3DDP6'#2&amp;92$],A830,,ROWS(tblUPL[])),0)+A830</f>
        <v>#N/A</v>
      </c>
      <c r="B831" t="str" cm="1">
        <f t="array" aca="1" ref="B831" ca="1">IF(ISNA(INDEX(tblUPL[Name_BY_Location],UPL_Unique!A831)),"",INDEX(tblUPL[Name_BY_Location],UPL_Unique!A831))</f>
        <v/>
      </c>
    </row>
    <row r="832" spans="1:2" x14ac:dyDescent="0.2">
      <c r="A832" t="e">
        <f ca="1">MATCH(rngPassword,OFFSET(tblUPL[P3DDP6'#2&amp;92$],A831,,ROWS(tblUPL[])),0)+A831</f>
        <v>#N/A</v>
      </c>
      <c r="B832" t="str" cm="1">
        <f t="array" aca="1" ref="B832" ca="1">IF(ISNA(INDEX(tblUPL[Name_BY_Location],UPL_Unique!A832)),"",INDEX(tblUPL[Name_BY_Location],UPL_Unique!A832))</f>
        <v/>
      </c>
    </row>
    <row r="833" spans="1:2" x14ac:dyDescent="0.2">
      <c r="A833" t="e">
        <f ca="1">MATCH(rngPassword,OFFSET(tblUPL[P3DDP6'#2&amp;92$],A832,,ROWS(tblUPL[])),0)+A832</f>
        <v>#N/A</v>
      </c>
      <c r="B833" t="str" cm="1">
        <f t="array" aca="1" ref="B833" ca="1">IF(ISNA(INDEX(tblUPL[Name_BY_Location],UPL_Unique!A833)),"",INDEX(tblUPL[Name_BY_Location],UPL_Unique!A833))</f>
        <v/>
      </c>
    </row>
    <row r="834" spans="1:2" x14ac:dyDescent="0.2">
      <c r="A834" t="e">
        <f ca="1">MATCH(rngPassword,OFFSET(tblUPL[P3DDP6'#2&amp;92$],A833,,ROWS(tblUPL[])),0)+A833</f>
        <v>#N/A</v>
      </c>
      <c r="B834" t="str" cm="1">
        <f t="array" aca="1" ref="B834" ca="1">IF(ISNA(INDEX(tblUPL[Name_BY_Location],UPL_Unique!A834)),"",INDEX(tblUPL[Name_BY_Location],UPL_Unique!A834))</f>
        <v/>
      </c>
    </row>
    <row r="835" spans="1:2" x14ac:dyDescent="0.2">
      <c r="A835" t="e">
        <f ca="1">MATCH(rngPassword,OFFSET(tblUPL[P3DDP6'#2&amp;92$],A834,,ROWS(tblUPL[])),0)+A834</f>
        <v>#N/A</v>
      </c>
      <c r="B835" t="str" cm="1">
        <f t="array" aca="1" ref="B835" ca="1">IF(ISNA(INDEX(tblUPL[Name_BY_Location],UPL_Unique!A835)),"",INDEX(tblUPL[Name_BY_Location],UPL_Unique!A835))</f>
        <v/>
      </c>
    </row>
    <row r="836" spans="1:2" x14ac:dyDescent="0.2">
      <c r="A836" t="e">
        <f ca="1">MATCH(rngPassword,OFFSET(tblUPL[P3DDP6'#2&amp;92$],A835,,ROWS(tblUPL[])),0)+A835</f>
        <v>#N/A</v>
      </c>
      <c r="B836" t="str" cm="1">
        <f t="array" aca="1" ref="B836" ca="1">IF(ISNA(INDEX(tblUPL[Name_BY_Location],UPL_Unique!A836)),"",INDEX(tblUPL[Name_BY_Location],UPL_Unique!A836))</f>
        <v/>
      </c>
    </row>
    <row r="837" spans="1:2" x14ac:dyDescent="0.2">
      <c r="A837" t="e">
        <f ca="1">MATCH(rngPassword,OFFSET(tblUPL[P3DDP6'#2&amp;92$],A836,,ROWS(tblUPL[])),0)+A836</f>
        <v>#N/A</v>
      </c>
      <c r="B837" t="str" cm="1">
        <f t="array" aca="1" ref="B837" ca="1">IF(ISNA(INDEX(tblUPL[Name_BY_Location],UPL_Unique!A837)),"",INDEX(tblUPL[Name_BY_Location],UPL_Unique!A837))</f>
        <v/>
      </c>
    </row>
    <row r="838" spans="1:2" x14ac:dyDescent="0.2">
      <c r="A838" t="e">
        <f ca="1">MATCH(rngPassword,OFFSET(tblUPL[P3DDP6'#2&amp;92$],A837,,ROWS(tblUPL[])),0)+A837</f>
        <v>#N/A</v>
      </c>
      <c r="B838" t="str" cm="1">
        <f t="array" aca="1" ref="B838" ca="1">IF(ISNA(INDEX(tblUPL[Name_BY_Location],UPL_Unique!A838)),"",INDEX(tblUPL[Name_BY_Location],UPL_Unique!A838))</f>
        <v/>
      </c>
    </row>
    <row r="839" spans="1:2" x14ac:dyDescent="0.2">
      <c r="A839" t="e">
        <f ca="1">MATCH(rngPassword,OFFSET(tblUPL[P3DDP6'#2&amp;92$],A838,,ROWS(tblUPL[])),0)+A838</f>
        <v>#N/A</v>
      </c>
      <c r="B839" t="str" cm="1">
        <f t="array" aca="1" ref="B839" ca="1">IF(ISNA(INDEX(tblUPL[Name_BY_Location],UPL_Unique!A839)),"",INDEX(tblUPL[Name_BY_Location],UPL_Unique!A839))</f>
        <v/>
      </c>
    </row>
    <row r="840" spans="1:2" x14ac:dyDescent="0.2">
      <c r="A840" t="e">
        <f ca="1">MATCH(rngPassword,OFFSET(tblUPL[P3DDP6'#2&amp;92$],A839,,ROWS(tblUPL[])),0)+A839</f>
        <v>#N/A</v>
      </c>
      <c r="B840" t="str" cm="1">
        <f t="array" aca="1" ref="B840" ca="1">IF(ISNA(INDEX(tblUPL[Name_BY_Location],UPL_Unique!A840)),"",INDEX(tblUPL[Name_BY_Location],UPL_Unique!A840))</f>
        <v/>
      </c>
    </row>
    <row r="841" spans="1:2" x14ac:dyDescent="0.2">
      <c r="A841" t="e">
        <f ca="1">MATCH(rngPassword,OFFSET(tblUPL[P3DDP6'#2&amp;92$],A840,,ROWS(tblUPL[])),0)+A840</f>
        <v>#N/A</v>
      </c>
      <c r="B841" t="str" cm="1">
        <f t="array" aca="1" ref="B841" ca="1">IF(ISNA(INDEX(tblUPL[Name_BY_Location],UPL_Unique!A841)),"",INDEX(tblUPL[Name_BY_Location],UPL_Unique!A841))</f>
        <v/>
      </c>
    </row>
    <row r="842" spans="1:2" x14ac:dyDescent="0.2">
      <c r="A842" t="e">
        <f ca="1">MATCH(rngPassword,OFFSET(tblUPL[P3DDP6'#2&amp;92$],A841,,ROWS(tblUPL[])),0)+A841</f>
        <v>#N/A</v>
      </c>
      <c r="B842" t="str" cm="1">
        <f t="array" aca="1" ref="B842" ca="1">IF(ISNA(INDEX(tblUPL[Name_BY_Location],UPL_Unique!A842)),"",INDEX(tblUPL[Name_BY_Location],UPL_Unique!A842))</f>
        <v/>
      </c>
    </row>
    <row r="843" spans="1:2" x14ac:dyDescent="0.2">
      <c r="A843" t="e">
        <f ca="1">MATCH(rngPassword,OFFSET(tblUPL[P3DDP6'#2&amp;92$],A842,,ROWS(tblUPL[])),0)+A842</f>
        <v>#N/A</v>
      </c>
      <c r="B843" t="str" cm="1">
        <f t="array" aca="1" ref="B843" ca="1">IF(ISNA(INDEX(tblUPL[Name_BY_Location],UPL_Unique!A843)),"",INDEX(tblUPL[Name_BY_Location],UPL_Unique!A843))</f>
        <v/>
      </c>
    </row>
    <row r="844" spans="1:2" x14ac:dyDescent="0.2">
      <c r="A844" t="e">
        <f ca="1">MATCH(rngPassword,OFFSET(tblUPL[P3DDP6'#2&amp;92$],A843,,ROWS(tblUPL[])),0)+A843</f>
        <v>#N/A</v>
      </c>
      <c r="B844" t="str" cm="1">
        <f t="array" aca="1" ref="B844" ca="1">IF(ISNA(INDEX(tblUPL[Name_BY_Location],UPL_Unique!A844)),"",INDEX(tblUPL[Name_BY_Location],UPL_Unique!A844))</f>
        <v/>
      </c>
    </row>
    <row r="845" spans="1:2" x14ac:dyDescent="0.2">
      <c r="A845" t="e">
        <f ca="1">MATCH(rngPassword,OFFSET(tblUPL[P3DDP6'#2&amp;92$],A844,,ROWS(tblUPL[])),0)+A844</f>
        <v>#N/A</v>
      </c>
      <c r="B845" t="str" cm="1">
        <f t="array" aca="1" ref="B845" ca="1">IF(ISNA(INDEX(tblUPL[Name_BY_Location],UPL_Unique!A845)),"",INDEX(tblUPL[Name_BY_Location],UPL_Unique!A845))</f>
        <v/>
      </c>
    </row>
    <row r="846" spans="1:2" x14ac:dyDescent="0.2">
      <c r="A846" t="e">
        <f ca="1">MATCH(rngPassword,OFFSET(tblUPL[P3DDP6'#2&amp;92$],A845,,ROWS(tblUPL[])),0)+A845</f>
        <v>#N/A</v>
      </c>
      <c r="B846" t="str" cm="1">
        <f t="array" aca="1" ref="B846" ca="1">IF(ISNA(INDEX(tblUPL[Name_BY_Location],UPL_Unique!A846)),"",INDEX(tblUPL[Name_BY_Location],UPL_Unique!A846))</f>
        <v/>
      </c>
    </row>
    <row r="847" spans="1:2" x14ac:dyDescent="0.2">
      <c r="A847" t="e">
        <f ca="1">MATCH(rngPassword,OFFSET(tblUPL[P3DDP6'#2&amp;92$],A846,,ROWS(tblUPL[])),0)+A846</f>
        <v>#N/A</v>
      </c>
      <c r="B847" t="str" cm="1">
        <f t="array" aca="1" ref="B847" ca="1">IF(ISNA(INDEX(tblUPL[Name_BY_Location],UPL_Unique!A847)),"",INDEX(tblUPL[Name_BY_Location],UPL_Unique!A847))</f>
        <v/>
      </c>
    </row>
    <row r="848" spans="1:2" x14ac:dyDescent="0.2">
      <c r="A848" t="e">
        <f ca="1">MATCH(rngPassword,OFFSET(tblUPL[P3DDP6'#2&amp;92$],A847,,ROWS(tblUPL[])),0)+A847</f>
        <v>#N/A</v>
      </c>
      <c r="B848" t="str" cm="1">
        <f t="array" aca="1" ref="B848" ca="1">IF(ISNA(INDEX(tblUPL[Name_BY_Location],UPL_Unique!A848)),"",INDEX(tblUPL[Name_BY_Location],UPL_Unique!A848))</f>
        <v/>
      </c>
    </row>
    <row r="849" spans="1:2" x14ac:dyDescent="0.2">
      <c r="A849" t="e">
        <f ca="1">MATCH(rngPassword,OFFSET(tblUPL[P3DDP6'#2&amp;92$],A848,,ROWS(tblUPL[])),0)+A848</f>
        <v>#N/A</v>
      </c>
      <c r="B849" t="str" cm="1">
        <f t="array" aca="1" ref="B849" ca="1">IF(ISNA(INDEX(tblUPL[Name_BY_Location],UPL_Unique!A849)),"",INDEX(tblUPL[Name_BY_Location],UPL_Unique!A849))</f>
        <v/>
      </c>
    </row>
    <row r="850" spans="1:2" x14ac:dyDescent="0.2">
      <c r="A850" t="e">
        <f ca="1">MATCH(rngPassword,OFFSET(tblUPL[P3DDP6'#2&amp;92$],A849,,ROWS(tblUPL[])),0)+A849</f>
        <v>#N/A</v>
      </c>
      <c r="B850" t="str" cm="1">
        <f t="array" aca="1" ref="B850" ca="1">IF(ISNA(INDEX(tblUPL[Name_BY_Location],UPL_Unique!A850)),"",INDEX(tblUPL[Name_BY_Location],UPL_Unique!A850))</f>
        <v/>
      </c>
    </row>
    <row r="851" spans="1:2" x14ac:dyDescent="0.2">
      <c r="A851" t="e">
        <f ca="1">MATCH(rngPassword,OFFSET(tblUPL[P3DDP6'#2&amp;92$],A850,,ROWS(tblUPL[])),0)+A850</f>
        <v>#N/A</v>
      </c>
      <c r="B851" t="str" cm="1">
        <f t="array" aca="1" ref="B851" ca="1">IF(ISNA(INDEX(tblUPL[Name_BY_Location],UPL_Unique!A851)),"",INDEX(tblUPL[Name_BY_Location],UPL_Unique!A851))</f>
        <v/>
      </c>
    </row>
    <row r="852" spans="1:2" x14ac:dyDescent="0.2">
      <c r="A852" t="e">
        <f ca="1">MATCH(rngPassword,OFFSET(tblUPL[P3DDP6'#2&amp;92$],A851,,ROWS(tblUPL[])),0)+A851</f>
        <v>#N/A</v>
      </c>
      <c r="B852" t="str" cm="1">
        <f t="array" aca="1" ref="B852" ca="1">IF(ISNA(INDEX(tblUPL[Name_BY_Location],UPL_Unique!A852)),"",INDEX(tblUPL[Name_BY_Location],UPL_Unique!A852))</f>
        <v/>
      </c>
    </row>
    <row r="853" spans="1:2" x14ac:dyDescent="0.2">
      <c r="A853" t="e">
        <f ca="1">MATCH(rngPassword,OFFSET(tblUPL[P3DDP6'#2&amp;92$],A852,,ROWS(tblUPL[])),0)+A852</f>
        <v>#N/A</v>
      </c>
      <c r="B853" t="str" cm="1">
        <f t="array" aca="1" ref="B853" ca="1">IF(ISNA(INDEX(tblUPL[Name_BY_Location],UPL_Unique!A853)),"",INDEX(tblUPL[Name_BY_Location],UPL_Unique!A853))</f>
        <v/>
      </c>
    </row>
    <row r="854" spans="1:2" x14ac:dyDescent="0.2">
      <c r="A854" t="e">
        <f ca="1">MATCH(rngPassword,OFFSET(tblUPL[P3DDP6'#2&amp;92$],A853,,ROWS(tblUPL[])),0)+A853</f>
        <v>#N/A</v>
      </c>
      <c r="B854" t="str" cm="1">
        <f t="array" aca="1" ref="B854" ca="1">IF(ISNA(INDEX(tblUPL[Name_BY_Location],UPL_Unique!A854)),"",INDEX(tblUPL[Name_BY_Location],UPL_Unique!A854))</f>
        <v/>
      </c>
    </row>
    <row r="855" spans="1:2" x14ac:dyDescent="0.2">
      <c r="A855" t="e">
        <f ca="1">MATCH(rngPassword,OFFSET(tblUPL[P3DDP6'#2&amp;92$],A854,,ROWS(tblUPL[])),0)+A854</f>
        <v>#N/A</v>
      </c>
      <c r="B855" t="str" cm="1">
        <f t="array" aca="1" ref="B855" ca="1">IF(ISNA(INDEX(tblUPL[Name_BY_Location],UPL_Unique!A855)),"",INDEX(tblUPL[Name_BY_Location],UPL_Unique!A855))</f>
        <v/>
      </c>
    </row>
    <row r="856" spans="1:2" x14ac:dyDescent="0.2">
      <c r="A856" t="e">
        <f ca="1">MATCH(rngPassword,OFFSET(tblUPL[P3DDP6'#2&amp;92$],A855,,ROWS(tblUPL[])),0)+A855</f>
        <v>#N/A</v>
      </c>
      <c r="B856" t="str" cm="1">
        <f t="array" aca="1" ref="B856" ca="1">IF(ISNA(INDEX(tblUPL[Name_BY_Location],UPL_Unique!A856)),"",INDEX(tblUPL[Name_BY_Location],UPL_Unique!A856))</f>
        <v/>
      </c>
    </row>
    <row r="857" spans="1:2" x14ac:dyDescent="0.2">
      <c r="A857" t="e">
        <f ca="1">MATCH(rngPassword,OFFSET(tblUPL[P3DDP6'#2&amp;92$],A856,,ROWS(tblUPL[])),0)+A856</f>
        <v>#N/A</v>
      </c>
      <c r="B857" t="str" cm="1">
        <f t="array" aca="1" ref="B857" ca="1">IF(ISNA(INDEX(tblUPL[Name_BY_Location],UPL_Unique!A857)),"",INDEX(tblUPL[Name_BY_Location],UPL_Unique!A857))</f>
        <v/>
      </c>
    </row>
    <row r="858" spans="1:2" x14ac:dyDescent="0.2">
      <c r="A858" t="e">
        <f ca="1">MATCH(rngPassword,OFFSET(tblUPL[P3DDP6'#2&amp;92$],A857,,ROWS(tblUPL[])),0)+A857</f>
        <v>#N/A</v>
      </c>
      <c r="B858" t="str" cm="1">
        <f t="array" aca="1" ref="B858" ca="1">IF(ISNA(INDEX(tblUPL[Name_BY_Location],UPL_Unique!A858)),"",INDEX(tblUPL[Name_BY_Location],UPL_Unique!A858))</f>
        <v/>
      </c>
    </row>
    <row r="859" spans="1:2" x14ac:dyDescent="0.2">
      <c r="A859" t="e">
        <f ca="1">MATCH(rngPassword,OFFSET(tblUPL[P3DDP6'#2&amp;92$],A858,,ROWS(tblUPL[])),0)+A858</f>
        <v>#N/A</v>
      </c>
      <c r="B859" t="str" cm="1">
        <f t="array" aca="1" ref="B859" ca="1">IF(ISNA(INDEX(tblUPL[Name_BY_Location],UPL_Unique!A859)),"",INDEX(tblUPL[Name_BY_Location],UPL_Unique!A859))</f>
        <v/>
      </c>
    </row>
    <row r="860" spans="1:2" x14ac:dyDescent="0.2">
      <c r="A860" t="e">
        <f ca="1">MATCH(rngPassword,OFFSET(tblUPL[P3DDP6'#2&amp;92$],A859,,ROWS(tblUPL[])),0)+A859</f>
        <v>#N/A</v>
      </c>
      <c r="B860" t="str" cm="1">
        <f t="array" aca="1" ref="B860" ca="1">IF(ISNA(INDEX(tblUPL[Name_BY_Location],UPL_Unique!A860)),"",INDEX(tblUPL[Name_BY_Location],UPL_Unique!A860))</f>
        <v/>
      </c>
    </row>
    <row r="861" spans="1:2" x14ac:dyDescent="0.2">
      <c r="A861" t="e">
        <f ca="1">MATCH(rngPassword,OFFSET(tblUPL[P3DDP6'#2&amp;92$],A860,,ROWS(tblUPL[])),0)+A860</f>
        <v>#N/A</v>
      </c>
      <c r="B861" t="str" cm="1">
        <f t="array" aca="1" ref="B861" ca="1">IF(ISNA(INDEX(tblUPL[Name_BY_Location],UPL_Unique!A861)),"",INDEX(tblUPL[Name_BY_Location],UPL_Unique!A861))</f>
        <v/>
      </c>
    </row>
    <row r="862" spans="1:2" x14ac:dyDescent="0.2">
      <c r="A862" t="e">
        <f ca="1">MATCH(rngPassword,OFFSET(tblUPL[P3DDP6'#2&amp;92$],A861,,ROWS(tblUPL[])),0)+A861</f>
        <v>#N/A</v>
      </c>
      <c r="B862" t="str" cm="1">
        <f t="array" aca="1" ref="B862" ca="1">IF(ISNA(INDEX(tblUPL[Name_BY_Location],UPL_Unique!A862)),"",INDEX(tblUPL[Name_BY_Location],UPL_Unique!A862))</f>
        <v/>
      </c>
    </row>
    <row r="863" spans="1:2" x14ac:dyDescent="0.2">
      <c r="A863" t="e">
        <f ca="1">MATCH(rngPassword,OFFSET(tblUPL[P3DDP6'#2&amp;92$],A862,,ROWS(tblUPL[])),0)+A862</f>
        <v>#N/A</v>
      </c>
      <c r="B863" t="str" cm="1">
        <f t="array" aca="1" ref="B863" ca="1">IF(ISNA(INDEX(tblUPL[Name_BY_Location],UPL_Unique!A863)),"",INDEX(tblUPL[Name_BY_Location],UPL_Unique!A863))</f>
        <v/>
      </c>
    </row>
    <row r="864" spans="1:2" x14ac:dyDescent="0.2">
      <c r="A864" t="e">
        <f ca="1">MATCH(rngPassword,OFFSET(tblUPL[P3DDP6'#2&amp;92$],A863,,ROWS(tblUPL[])),0)+A863</f>
        <v>#N/A</v>
      </c>
      <c r="B864" t="str" cm="1">
        <f t="array" aca="1" ref="B864" ca="1">IF(ISNA(INDEX(tblUPL[Name_BY_Location],UPL_Unique!A864)),"",INDEX(tblUPL[Name_BY_Location],UPL_Unique!A864))</f>
        <v/>
      </c>
    </row>
    <row r="865" spans="1:2" x14ac:dyDescent="0.2">
      <c r="A865" t="e">
        <f ca="1">MATCH(rngPassword,OFFSET(tblUPL[P3DDP6'#2&amp;92$],A864,,ROWS(tblUPL[])),0)+A864</f>
        <v>#N/A</v>
      </c>
      <c r="B865" t="str" cm="1">
        <f t="array" aca="1" ref="B865" ca="1">IF(ISNA(INDEX(tblUPL[Name_BY_Location],UPL_Unique!A865)),"",INDEX(tblUPL[Name_BY_Location],UPL_Unique!A865))</f>
        <v/>
      </c>
    </row>
    <row r="866" spans="1:2" x14ac:dyDescent="0.2">
      <c r="A866" t="e">
        <f ca="1">MATCH(rngPassword,OFFSET(tblUPL[P3DDP6'#2&amp;92$],A865,,ROWS(tblUPL[])),0)+A865</f>
        <v>#N/A</v>
      </c>
      <c r="B866" t="str" cm="1">
        <f t="array" aca="1" ref="B866" ca="1">IF(ISNA(INDEX(tblUPL[Name_BY_Location],UPL_Unique!A866)),"",INDEX(tblUPL[Name_BY_Location],UPL_Unique!A866))</f>
        <v/>
      </c>
    </row>
    <row r="867" spans="1:2" x14ac:dyDescent="0.2">
      <c r="A867" t="e">
        <f ca="1">MATCH(rngPassword,OFFSET(tblUPL[P3DDP6'#2&amp;92$],A866,,ROWS(tblUPL[])),0)+A866</f>
        <v>#N/A</v>
      </c>
      <c r="B867" t="str" cm="1">
        <f t="array" aca="1" ref="B867" ca="1">IF(ISNA(INDEX(tblUPL[Name_BY_Location],UPL_Unique!A867)),"",INDEX(tblUPL[Name_BY_Location],UPL_Unique!A867))</f>
        <v/>
      </c>
    </row>
    <row r="868" spans="1:2" x14ac:dyDescent="0.2">
      <c r="A868" t="e">
        <f ca="1">MATCH(rngPassword,OFFSET(tblUPL[P3DDP6'#2&amp;92$],A867,,ROWS(tblUPL[])),0)+A867</f>
        <v>#N/A</v>
      </c>
      <c r="B868" t="str" cm="1">
        <f t="array" aca="1" ref="B868" ca="1">IF(ISNA(INDEX(tblUPL[Name_BY_Location],UPL_Unique!A868)),"",INDEX(tblUPL[Name_BY_Location],UPL_Unique!A868))</f>
        <v/>
      </c>
    </row>
    <row r="869" spans="1:2" x14ac:dyDescent="0.2">
      <c r="A869" t="e">
        <f ca="1">MATCH(rngPassword,OFFSET(tblUPL[P3DDP6'#2&amp;92$],A868,,ROWS(tblUPL[])),0)+A868</f>
        <v>#N/A</v>
      </c>
      <c r="B869" t="str" cm="1">
        <f t="array" aca="1" ref="B869" ca="1">IF(ISNA(INDEX(tblUPL[Name_BY_Location],UPL_Unique!A869)),"",INDEX(tblUPL[Name_BY_Location],UPL_Unique!A869))</f>
        <v/>
      </c>
    </row>
    <row r="870" spans="1:2" x14ac:dyDescent="0.2">
      <c r="A870" t="e">
        <f ca="1">MATCH(rngPassword,OFFSET(tblUPL[P3DDP6'#2&amp;92$],A869,,ROWS(tblUPL[])),0)+A869</f>
        <v>#N/A</v>
      </c>
      <c r="B870" t="str" cm="1">
        <f t="array" aca="1" ref="B870" ca="1">IF(ISNA(INDEX(tblUPL[Name_BY_Location],UPL_Unique!A870)),"",INDEX(tblUPL[Name_BY_Location],UPL_Unique!A870))</f>
        <v/>
      </c>
    </row>
    <row r="871" spans="1:2" x14ac:dyDescent="0.2">
      <c r="A871" t="e">
        <f ca="1">MATCH(rngPassword,OFFSET(tblUPL[P3DDP6'#2&amp;92$],A870,,ROWS(tblUPL[])),0)+A870</f>
        <v>#N/A</v>
      </c>
      <c r="B871" t="str" cm="1">
        <f t="array" aca="1" ref="B871" ca="1">IF(ISNA(INDEX(tblUPL[Name_BY_Location],UPL_Unique!A871)),"",INDEX(tblUPL[Name_BY_Location],UPL_Unique!A871))</f>
        <v/>
      </c>
    </row>
    <row r="872" spans="1:2" x14ac:dyDescent="0.2">
      <c r="A872" t="e">
        <f ca="1">MATCH(rngPassword,OFFSET(tblUPL[P3DDP6'#2&amp;92$],A871,,ROWS(tblUPL[])),0)+A871</f>
        <v>#N/A</v>
      </c>
      <c r="B872" t="str" cm="1">
        <f t="array" aca="1" ref="B872" ca="1">IF(ISNA(INDEX(tblUPL[Name_BY_Location],UPL_Unique!A872)),"",INDEX(tblUPL[Name_BY_Location],UPL_Unique!A872))</f>
        <v/>
      </c>
    </row>
    <row r="873" spans="1:2" x14ac:dyDescent="0.2">
      <c r="A873" t="e">
        <f ca="1">MATCH(rngPassword,OFFSET(tblUPL[P3DDP6'#2&amp;92$],A872,,ROWS(tblUPL[])),0)+A872</f>
        <v>#N/A</v>
      </c>
      <c r="B873" t="str" cm="1">
        <f t="array" aca="1" ref="B873" ca="1">IF(ISNA(INDEX(tblUPL[Name_BY_Location],UPL_Unique!A873)),"",INDEX(tblUPL[Name_BY_Location],UPL_Unique!A873))</f>
        <v/>
      </c>
    </row>
    <row r="874" spans="1:2" x14ac:dyDescent="0.2">
      <c r="A874" t="e">
        <f ca="1">MATCH(rngPassword,OFFSET(tblUPL[P3DDP6'#2&amp;92$],A873,,ROWS(tblUPL[])),0)+A873</f>
        <v>#N/A</v>
      </c>
      <c r="B874" t="str" cm="1">
        <f t="array" aca="1" ref="B874" ca="1">IF(ISNA(INDEX(tblUPL[Name_BY_Location],UPL_Unique!A874)),"",INDEX(tblUPL[Name_BY_Location],UPL_Unique!A874))</f>
        <v/>
      </c>
    </row>
    <row r="875" spans="1:2" x14ac:dyDescent="0.2">
      <c r="A875" t="e">
        <f ca="1">MATCH(rngPassword,OFFSET(tblUPL[P3DDP6'#2&amp;92$],A874,,ROWS(tblUPL[])),0)+A874</f>
        <v>#N/A</v>
      </c>
      <c r="B875" t="str" cm="1">
        <f t="array" aca="1" ref="B875" ca="1">IF(ISNA(INDEX(tblUPL[Name_BY_Location],UPL_Unique!A875)),"",INDEX(tblUPL[Name_BY_Location],UPL_Unique!A875))</f>
        <v/>
      </c>
    </row>
    <row r="876" spans="1:2" x14ac:dyDescent="0.2">
      <c r="A876" t="e">
        <f ca="1">MATCH(rngPassword,OFFSET(tblUPL[P3DDP6'#2&amp;92$],A875,,ROWS(tblUPL[])),0)+A875</f>
        <v>#N/A</v>
      </c>
      <c r="B876" t="str" cm="1">
        <f t="array" aca="1" ref="B876" ca="1">IF(ISNA(INDEX(tblUPL[Name_BY_Location],UPL_Unique!A876)),"",INDEX(tblUPL[Name_BY_Location],UPL_Unique!A876))</f>
        <v/>
      </c>
    </row>
    <row r="877" spans="1:2" x14ac:dyDescent="0.2">
      <c r="A877" t="e">
        <f ca="1">MATCH(rngPassword,OFFSET(tblUPL[P3DDP6'#2&amp;92$],A876,,ROWS(tblUPL[])),0)+A876</f>
        <v>#N/A</v>
      </c>
      <c r="B877" t="str" cm="1">
        <f t="array" aca="1" ref="B877" ca="1">IF(ISNA(INDEX(tblUPL[Name_BY_Location],UPL_Unique!A877)),"",INDEX(tblUPL[Name_BY_Location],UPL_Unique!A877))</f>
        <v/>
      </c>
    </row>
    <row r="878" spans="1:2" x14ac:dyDescent="0.2">
      <c r="A878" t="e">
        <f ca="1">MATCH(rngPassword,OFFSET(tblUPL[P3DDP6'#2&amp;92$],A877,,ROWS(tblUPL[])),0)+A877</f>
        <v>#N/A</v>
      </c>
      <c r="B878" t="str" cm="1">
        <f t="array" aca="1" ref="B878" ca="1">IF(ISNA(INDEX(tblUPL[Name_BY_Location],UPL_Unique!A878)),"",INDEX(tblUPL[Name_BY_Location],UPL_Unique!A878))</f>
        <v/>
      </c>
    </row>
    <row r="879" spans="1:2" x14ac:dyDescent="0.2">
      <c r="A879" t="e">
        <f ca="1">MATCH(rngPassword,OFFSET(tblUPL[P3DDP6'#2&amp;92$],A878,,ROWS(tblUPL[])),0)+A878</f>
        <v>#N/A</v>
      </c>
      <c r="B879" t="str" cm="1">
        <f t="array" aca="1" ref="B879" ca="1">IF(ISNA(INDEX(tblUPL[Name_BY_Location],UPL_Unique!A879)),"",INDEX(tblUPL[Name_BY_Location],UPL_Unique!A879))</f>
        <v/>
      </c>
    </row>
    <row r="880" spans="1:2" x14ac:dyDescent="0.2">
      <c r="A880" t="e">
        <f ca="1">MATCH(rngPassword,OFFSET(tblUPL[P3DDP6'#2&amp;92$],A879,,ROWS(tblUPL[])),0)+A879</f>
        <v>#N/A</v>
      </c>
      <c r="B880" t="str" cm="1">
        <f t="array" aca="1" ref="B880" ca="1">IF(ISNA(INDEX(tblUPL[Name_BY_Location],UPL_Unique!A880)),"",INDEX(tblUPL[Name_BY_Location],UPL_Unique!A880))</f>
        <v/>
      </c>
    </row>
    <row r="881" spans="1:2" x14ac:dyDescent="0.2">
      <c r="A881" t="e">
        <f ca="1">MATCH(rngPassword,OFFSET(tblUPL[P3DDP6'#2&amp;92$],A880,,ROWS(tblUPL[])),0)+A880</f>
        <v>#N/A</v>
      </c>
      <c r="B881" t="str" cm="1">
        <f t="array" aca="1" ref="B881" ca="1">IF(ISNA(INDEX(tblUPL[Name_BY_Location],UPL_Unique!A881)),"",INDEX(tblUPL[Name_BY_Location],UPL_Unique!A881))</f>
        <v/>
      </c>
    </row>
    <row r="882" spans="1:2" x14ac:dyDescent="0.2">
      <c r="A882" t="e">
        <f ca="1">MATCH(rngPassword,OFFSET(tblUPL[P3DDP6'#2&amp;92$],A881,,ROWS(tblUPL[])),0)+A881</f>
        <v>#N/A</v>
      </c>
      <c r="B882" t="str" cm="1">
        <f t="array" aca="1" ref="B882" ca="1">IF(ISNA(INDEX(tblUPL[Name_BY_Location],UPL_Unique!A882)),"",INDEX(tblUPL[Name_BY_Location],UPL_Unique!A882))</f>
        <v/>
      </c>
    </row>
    <row r="883" spans="1:2" x14ac:dyDescent="0.2">
      <c r="A883" t="e">
        <f ca="1">MATCH(rngPassword,OFFSET(tblUPL[P3DDP6'#2&amp;92$],A882,,ROWS(tblUPL[])),0)+A882</f>
        <v>#N/A</v>
      </c>
      <c r="B883" t="str" cm="1">
        <f t="array" aca="1" ref="B883" ca="1">IF(ISNA(INDEX(tblUPL[Name_BY_Location],UPL_Unique!A883)),"",INDEX(tblUPL[Name_BY_Location],UPL_Unique!A883))</f>
        <v/>
      </c>
    </row>
    <row r="884" spans="1:2" x14ac:dyDescent="0.2">
      <c r="A884" t="e">
        <f ca="1">MATCH(rngPassword,OFFSET(tblUPL[P3DDP6'#2&amp;92$],A883,,ROWS(tblUPL[])),0)+A883</f>
        <v>#N/A</v>
      </c>
      <c r="B884" t="str" cm="1">
        <f t="array" aca="1" ref="B884" ca="1">IF(ISNA(INDEX(tblUPL[Name_BY_Location],UPL_Unique!A884)),"",INDEX(tblUPL[Name_BY_Location],UPL_Unique!A884))</f>
        <v/>
      </c>
    </row>
    <row r="885" spans="1:2" x14ac:dyDescent="0.2">
      <c r="A885" t="e">
        <f ca="1">MATCH(rngPassword,OFFSET(tblUPL[P3DDP6'#2&amp;92$],A884,,ROWS(tblUPL[])),0)+A884</f>
        <v>#N/A</v>
      </c>
      <c r="B885" t="str" cm="1">
        <f t="array" aca="1" ref="B885" ca="1">IF(ISNA(INDEX(tblUPL[Name_BY_Location],UPL_Unique!A885)),"",INDEX(tblUPL[Name_BY_Location],UPL_Unique!A885))</f>
        <v/>
      </c>
    </row>
    <row r="886" spans="1:2" x14ac:dyDescent="0.2">
      <c r="A886" t="e">
        <f ca="1">MATCH(rngPassword,OFFSET(tblUPL[P3DDP6'#2&amp;92$],A885,,ROWS(tblUPL[])),0)+A885</f>
        <v>#N/A</v>
      </c>
      <c r="B886" t="str" cm="1">
        <f t="array" aca="1" ref="B886" ca="1">IF(ISNA(INDEX(tblUPL[Name_BY_Location],UPL_Unique!A886)),"",INDEX(tblUPL[Name_BY_Location],UPL_Unique!A886))</f>
        <v/>
      </c>
    </row>
    <row r="887" spans="1:2" x14ac:dyDescent="0.2">
      <c r="A887" t="e">
        <f ca="1">MATCH(rngPassword,OFFSET(tblUPL[P3DDP6'#2&amp;92$],A886,,ROWS(tblUPL[])),0)+A886</f>
        <v>#N/A</v>
      </c>
      <c r="B887" t="str" cm="1">
        <f t="array" aca="1" ref="B887" ca="1">IF(ISNA(INDEX(tblUPL[Name_BY_Location],UPL_Unique!A887)),"",INDEX(tblUPL[Name_BY_Location],UPL_Unique!A887))</f>
        <v/>
      </c>
    </row>
    <row r="888" spans="1:2" x14ac:dyDescent="0.2">
      <c r="A888" t="e">
        <f ca="1">MATCH(rngPassword,OFFSET(tblUPL[P3DDP6'#2&amp;92$],A887,,ROWS(tblUPL[])),0)+A887</f>
        <v>#N/A</v>
      </c>
      <c r="B888" t="str" cm="1">
        <f t="array" aca="1" ref="B888" ca="1">IF(ISNA(INDEX(tblUPL[Name_BY_Location],UPL_Unique!A888)),"",INDEX(tblUPL[Name_BY_Location],UPL_Unique!A888))</f>
        <v/>
      </c>
    </row>
    <row r="889" spans="1:2" x14ac:dyDescent="0.2">
      <c r="A889" t="e">
        <f ca="1">MATCH(rngPassword,OFFSET(tblUPL[P3DDP6'#2&amp;92$],A888,,ROWS(tblUPL[])),0)+A888</f>
        <v>#N/A</v>
      </c>
      <c r="B889" t="str" cm="1">
        <f t="array" aca="1" ref="B889" ca="1">IF(ISNA(INDEX(tblUPL[Name_BY_Location],UPL_Unique!A889)),"",INDEX(tblUPL[Name_BY_Location],UPL_Unique!A889))</f>
        <v/>
      </c>
    </row>
    <row r="890" spans="1:2" x14ac:dyDescent="0.2">
      <c r="A890" t="e">
        <f ca="1">MATCH(rngPassword,OFFSET(tblUPL[P3DDP6'#2&amp;92$],A889,,ROWS(tblUPL[])),0)+A889</f>
        <v>#N/A</v>
      </c>
      <c r="B890" t="str" cm="1">
        <f t="array" aca="1" ref="B890" ca="1">IF(ISNA(INDEX(tblUPL[Name_BY_Location],UPL_Unique!A890)),"",INDEX(tblUPL[Name_BY_Location],UPL_Unique!A890))</f>
        <v/>
      </c>
    </row>
    <row r="891" spans="1:2" x14ac:dyDescent="0.2">
      <c r="A891" t="e">
        <f ca="1">MATCH(rngPassword,OFFSET(tblUPL[P3DDP6'#2&amp;92$],A890,,ROWS(tblUPL[])),0)+A890</f>
        <v>#N/A</v>
      </c>
      <c r="B891" t="str" cm="1">
        <f t="array" aca="1" ref="B891" ca="1">IF(ISNA(INDEX(tblUPL[Name_BY_Location],UPL_Unique!A891)),"",INDEX(tblUPL[Name_BY_Location],UPL_Unique!A891))</f>
        <v/>
      </c>
    </row>
    <row r="892" spans="1:2" x14ac:dyDescent="0.2">
      <c r="A892" t="e">
        <f ca="1">MATCH(rngPassword,OFFSET(tblUPL[P3DDP6'#2&amp;92$],A891,,ROWS(tblUPL[])),0)+A891</f>
        <v>#N/A</v>
      </c>
      <c r="B892" t="str" cm="1">
        <f t="array" aca="1" ref="B892" ca="1">IF(ISNA(INDEX(tblUPL[Name_BY_Location],UPL_Unique!A892)),"",INDEX(tblUPL[Name_BY_Location],UPL_Unique!A892))</f>
        <v/>
      </c>
    </row>
    <row r="893" spans="1:2" x14ac:dyDescent="0.2">
      <c r="A893" t="e">
        <f ca="1">MATCH(rngPassword,OFFSET(tblUPL[P3DDP6'#2&amp;92$],A892,,ROWS(tblUPL[])),0)+A892</f>
        <v>#N/A</v>
      </c>
      <c r="B893" t="str" cm="1">
        <f t="array" aca="1" ref="B893" ca="1">IF(ISNA(INDEX(tblUPL[Name_BY_Location],UPL_Unique!A893)),"",INDEX(tblUPL[Name_BY_Location],UPL_Unique!A893))</f>
        <v/>
      </c>
    </row>
    <row r="894" spans="1:2" x14ac:dyDescent="0.2">
      <c r="A894" t="e">
        <f ca="1">MATCH(rngPassword,OFFSET(tblUPL[P3DDP6'#2&amp;92$],A893,,ROWS(tblUPL[])),0)+A893</f>
        <v>#N/A</v>
      </c>
      <c r="B894" t="str" cm="1">
        <f t="array" aca="1" ref="B894" ca="1">IF(ISNA(INDEX(tblUPL[Name_BY_Location],UPL_Unique!A894)),"",INDEX(tblUPL[Name_BY_Location],UPL_Unique!A894))</f>
        <v/>
      </c>
    </row>
    <row r="895" spans="1:2" x14ac:dyDescent="0.2">
      <c r="A895" t="e">
        <f ca="1">MATCH(rngPassword,OFFSET(tblUPL[P3DDP6'#2&amp;92$],A894,,ROWS(tblUPL[])),0)+A894</f>
        <v>#N/A</v>
      </c>
      <c r="B895" t="str" cm="1">
        <f t="array" aca="1" ref="B895" ca="1">IF(ISNA(INDEX(tblUPL[Name_BY_Location],UPL_Unique!A895)),"",INDEX(tblUPL[Name_BY_Location],UPL_Unique!A895))</f>
        <v/>
      </c>
    </row>
    <row r="896" spans="1:2" x14ac:dyDescent="0.2">
      <c r="A896" t="e">
        <f ca="1">MATCH(rngPassword,OFFSET(tblUPL[P3DDP6'#2&amp;92$],A895,,ROWS(tblUPL[])),0)+A895</f>
        <v>#N/A</v>
      </c>
      <c r="B896" t="str" cm="1">
        <f t="array" aca="1" ref="B896" ca="1">IF(ISNA(INDEX(tblUPL[Name_BY_Location],UPL_Unique!A896)),"",INDEX(tblUPL[Name_BY_Location],UPL_Unique!A896))</f>
        <v/>
      </c>
    </row>
    <row r="897" spans="1:2" x14ac:dyDescent="0.2">
      <c r="A897" t="e">
        <f ca="1">MATCH(rngPassword,OFFSET(tblUPL[P3DDP6'#2&amp;92$],A896,,ROWS(tblUPL[])),0)+A896</f>
        <v>#N/A</v>
      </c>
      <c r="B897" t="str" cm="1">
        <f t="array" aca="1" ref="B897" ca="1">IF(ISNA(INDEX(tblUPL[Name_BY_Location],UPL_Unique!A897)),"",INDEX(tblUPL[Name_BY_Location],UPL_Unique!A897))</f>
        <v/>
      </c>
    </row>
    <row r="898" spans="1:2" x14ac:dyDescent="0.2">
      <c r="A898" t="e">
        <f ca="1">MATCH(rngPassword,OFFSET(tblUPL[P3DDP6'#2&amp;92$],A897,,ROWS(tblUPL[])),0)+A897</f>
        <v>#N/A</v>
      </c>
      <c r="B898" t="str" cm="1">
        <f t="array" aca="1" ref="B898" ca="1">IF(ISNA(INDEX(tblUPL[Name_BY_Location],UPL_Unique!A898)),"",INDEX(tblUPL[Name_BY_Location],UPL_Unique!A898))</f>
        <v/>
      </c>
    </row>
    <row r="899" spans="1:2" x14ac:dyDescent="0.2">
      <c r="A899" t="e">
        <f ca="1">MATCH(rngPassword,OFFSET(tblUPL[P3DDP6'#2&amp;92$],A898,,ROWS(tblUPL[])),0)+A898</f>
        <v>#N/A</v>
      </c>
      <c r="B899" t="str" cm="1">
        <f t="array" aca="1" ref="B899" ca="1">IF(ISNA(INDEX(tblUPL[Name_BY_Location],UPL_Unique!A899)),"",INDEX(tblUPL[Name_BY_Location],UPL_Unique!A899))</f>
        <v/>
      </c>
    </row>
    <row r="900" spans="1:2" x14ac:dyDescent="0.2">
      <c r="A900" t="e">
        <f ca="1">MATCH(rngPassword,OFFSET(tblUPL[P3DDP6'#2&amp;92$],A899,,ROWS(tblUPL[])),0)+A899</f>
        <v>#N/A</v>
      </c>
      <c r="B900" t="str" cm="1">
        <f t="array" aca="1" ref="B900" ca="1">IF(ISNA(INDEX(tblUPL[Name_BY_Location],UPL_Unique!A900)),"",INDEX(tblUPL[Name_BY_Location],UPL_Unique!A900))</f>
        <v/>
      </c>
    </row>
    <row r="901" spans="1:2" x14ac:dyDescent="0.2">
      <c r="A901" t="e">
        <f ca="1">MATCH(rngPassword,OFFSET(tblUPL[P3DDP6'#2&amp;92$],A900,,ROWS(tblUPL[])),0)+A900</f>
        <v>#N/A</v>
      </c>
      <c r="B901" t="str" cm="1">
        <f t="array" aca="1" ref="B901" ca="1">IF(ISNA(INDEX(tblUPL[Name_BY_Location],UPL_Unique!A901)),"",INDEX(tblUPL[Name_BY_Location],UPL_Unique!A901))</f>
        <v/>
      </c>
    </row>
    <row r="902" spans="1:2" x14ac:dyDescent="0.2">
      <c r="A902" t="e">
        <f ca="1">MATCH(rngPassword,OFFSET(tblUPL[P3DDP6'#2&amp;92$],A901,,ROWS(tblUPL[])),0)+A901</f>
        <v>#N/A</v>
      </c>
      <c r="B902" t="str" cm="1">
        <f t="array" aca="1" ref="B902" ca="1">IF(ISNA(INDEX(tblUPL[Name_BY_Location],UPL_Unique!A902)),"",INDEX(tblUPL[Name_BY_Location],UPL_Unique!A902))</f>
        <v/>
      </c>
    </row>
    <row r="903" spans="1:2" x14ac:dyDescent="0.2">
      <c r="A903" t="e">
        <f ca="1">MATCH(rngPassword,OFFSET(tblUPL[P3DDP6'#2&amp;92$],A902,,ROWS(tblUPL[])),0)+A902</f>
        <v>#N/A</v>
      </c>
      <c r="B903" t="str" cm="1">
        <f t="array" aca="1" ref="B903" ca="1">IF(ISNA(INDEX(tblUPL[Name_BY_Location],UPL_Unique!A903)),"",INDEX(tblUPL[Name_BY_Location],UPL_Unique!A903))</f>
        <v/>
      </c>
    </row>
    <row r="904" spans="1:2" x14ac:dyDescent="0.2">
      <c r="A904" t="e">
        <f ca="1">MATCH(rngPassword,OFFSET(tblUPL[P3DDP6'#2&amp;92$],A903,,ROWS(tblUPL[])),0)+A903</f>
        <v>#N/A</v>
      </c>
      <c r="B904" t="str" cm="1">
        <f t="array" aca="1" ref="B904" ca="1">IF(ISNA(INDEX(tblUPL[Name_BY_Location],UPL_Unique!A904)),"",INDEX(tblUPL[Name_BY_Location],UPL_Unique!A904))</f>
        <v/>
      </c>
    </row>
    <row r="905" spans="1:2" x14ac:dyDescent="0.2">
      <c r="A905" t="e">
        <f ca="1">MATCH(rngPassword,OFFSET(tblUPL[P3DDP6'#2&amp;92$],A904,,ROWS(tblUPL[])),0)+A904</f>
        <v>#N/A</v>
      </c>
      <c r="B905" t="str" cm="1">
        <f t="array" aca="1" ref="B905" ca="1">IF(ISNA(INDEX(tblUPL[Name_BY_Location],UPL_Unique!A905)),"",INDEX(tblUPL[Name_BY_Location],UPL_Unique!A905))</f>
        <v/>
      </c>
    </row>
    <row r="906" spans="1:2" x14ac:dyDescent="0.2">
      <c r="A906" t="e">
        <f ca="1">MATCH(rngPassword,OFFSET(tblUPL[P3DDP6'#2&amp;92$],A905,,ROWS(tblUPL[])),0)+A905</f>
        <v>#N/A</v>
      </c>
      <c r="B906" t="str" cm="1">
        <f t="array" aca="1" ref="B906" ca="1">IF(ISNA(INDEX(tblUPL[Name_BY_Location],UPL_Unique!A906)),"",INDEX(tblUPL[Name_BY_Location],UPL_Unique!A906))</f>
        <v/>
      </c>
    </row>
    <row r="907" spans="1:2" x14ac:dyDescent="0.2">
      <c r="A907" t="e">
        <f ca="1">MATCH(rngPassword,OFFSET(tblUPL[P3DDP6'#2&amp;92$],A906,,ROWS(tblUPL[])),0)+A906</f>
        <v>#N/A</v>
      </c>
      <c r="B907" t="str" cm="1">
        <f t="array" aca="1" ref="B907" ca="1">IF(ISNA(INDEX(tblUPL[Name_BY_Location],UPL_Unique!A907)),"",INDEX(tblUPL[Name_BY_Location],UPL_Unique!A907))</f>
        <v/>
      </c>
    </row>
    <row r="908" spans="1:2" x14ac:dyDescent="0.2">
      <c r="A908" t="e">
        <f ca="1">MATCH(rngPassword,OFFSET(tblUPL[P3DDP6'#2&amp;92$],A907,,ROWS(tblUPL[])),0)+A907</f>
        <v>#N/A</v>
      </c>
      <c r="B908" t="str" cm="1">
        <f t="array" aca="1" ref="B908" ca="1">IF(ISNA(INDEX(tblUPL[Name_BY_Location],UPL_Unique!A908)),"",INDEX(tblUPL[Name_BY_Location],UPL_Unique!A908))</f>
        <v/>
      </c>
    </row>
    <row r="909" spans="1:2" x14ac:dyDescent="0.2">
      <c r="A909" t="e">
        <f ca="1">MATCH(rngPassword,OFFSET(tblUPL[P3DDP6'#2&amp;92$],A908,,ROWS(tblUPL[])),0)+A908</f>
        <v>#N/A</v>
      </c>
      <c r="B909" t="str" cm="1">
        <f t="array" aca="1" ref="B909" ca="1">IF(ISNA(INDEX(tblUPL[Name_BY_Location],UPL_Unique!A909)),"",INDEX(tblUPL[Name_BY_Location],UPL_Unique!A909))</f>
        <v/>
      </c>
    </row>
    <row r="910" spans="1:2" x14ac:dyDescent="0.2">
      <c r="A910" t="e">
        <f ca="1">MATCH(rngPassword,OFFSET(tblUPL[P3DDP6'#2&amp;92$],A909,,ROWS(tblUPL[])),0)+A909</f>
        <v>#N/A</v>
      </c>
      <c r="B910" t="str" cm="1">
        <f t="array" aca="1" ref="B910" ca="1">IF(ISNA(INDEX(tblUPL[Name_BY_Location],UPL_Unique!A910)),"",INDEX(tblUPL[Name_BY_Location],UPL_Unique!A910))</f>
        <v/>
      </c>
    </row>
    <row r="911" spans="1:2" x14ac:dyDescent="0.2">
      <c r="A911" t="e">
        <f ca="1">MATCH(rngPassword,OFFSET(tblUPL[P3DDP6'#2&amp;92$],A910,,ROWS(tblUPL[])),0)+A910</f>
        <v>#N/A</v>
      </c>
      <c r="B911" t="str" cm="1">
        <f t="array" aca="1" ref="B911" ca="1">IF(ISNA(INDEX(tblUPL[Name_BY_Location],UPL_Unique!A911)),"",INDEX(tblUPL[Name_BY_Location],UPL_Unique!A911))</f>
        <v/>
      </c>
    </row>
    <row r="912" spans="1:2" x14ac:dyDescent="0.2">
      <c r="A912" t="e">
        <f ca="1">MATCH(rngPassword,OFFSET(tblUPL[P3DDP6'#2&amp;92$],A911,,ROWS(tblUPL[])),0)+A911</f>
        <v>#N/A</v>
      </c>
      <c r="B912" t="str" cm="1">
        <f t="array" aca="1" ref="B912" ca="1">IF(ISNA(INDEX(tblUPL[Name_BY_Location],UPL_Unique!A912)),"",INDEX(tblUPL[Name_BY_Location],UPL_Unique!A912))</f>
        <v/>
      </c>
    </row>
    <row r="913" spans="1:2" x14ac:dyDescent="0.2">
      <c r="A913" t="e">
        <f ca="1">MATCH(rngPassword,OFFSET(tblUPL[P3DDP6'#2&amp;92$],A912,,ROWS(tblUPL[])),0)+A912</f>
        <v>#N/A</v>
      </c>
      <c r="B913" t="str" cm="1">
        <f t="array" aca="1" ref="B913" ca="1">IF(ISNA(INDEX(tblUPL[Name_BY_Location],UPL_Unique!A913)),"",INDEX(tblUPL[Name_BY_Location],UPL_Unique!A913))</f>
        <v/>
      </c>
    </row>
    <row r="914" spans="1:2" x14ac:dyDescent="0.2">
      <c r="A914" t="e">
        <f ca="1">MATCH(rngPassword,OFFSET(tblUPL[P3DDP6'#2&amp;92$],A913,,ROWS(tblUPL[])),0)+A913</f>
        <v>#N/A</v>
      </c>
      <c r="B914" t="str" cm="1">
        <f t="array" aca="1" ref="B914" ca="1">IF(ISNA(INDEX(tblUPL[Name_BY_Location],UPL_Unique!A914)),"",INDEX(tblUPL[Name_BY_Location],UPL_Unique!A914))</f>
        <v/>
      </c>
    </row>
    <row r="915" spans="1:2" x14ac:dyDescent="0.2">
      <c r="A915" t="e">
        <f ca="1">MATCH(rngPassword,OFFSET(tblUPL[P3DDP6'#2&amp;92$],A914,,ROWS(tblUPL[])),0)+A914</f>
        <v>#N/A</v>
      </c>
      <c r="B915" t="str" cm="1">
        <f t="array" aca="1" ref="B915" ca="1">IF(ISNA(INDEX(tblUPL[Name_BY_Location],UPL_Unique!A915)),"",INDEX(tblUPL[Name_BY_Location],UPL_Unique!A915))</f>
        <v/>
      </c>
    </row>
    <row r="916" spans="1:2" x14ac:dyDescent="0.2">
      <c r="A916" t="e">
        <f ca="1">MATCH(rngPassword,OFFSET(tblUPL[P3DDP6'#2&amp;92$],A915,,ROWS(tblUPL[])),0)+A915</f>
        <v>#N/A</v>
      </c>
      <c r="B916" t="str" cm="1">
        <f t="array" aca="1" ref="B916" ca="1">IF(ISNA(INDEX(tblUPL[Name_BY_Location],UPL_Unique!A916)),"",INDEX(tblUPL[Name_BY_Location],UPL_Unique!A916))</f>
        <v/>
      </c>
    </row>
    <row r="917" spans="1:2" x14ac:dyDescent="0.2">
      <c r="A917" t="e">
        <f ca="1">MATCH(rngPassword,OFFSET(tblUPL[P3DDP6'#2&amp;92$],A916,,ROWS(tblUPL[])),0)+A916</f>
        <v>#N/A</v>
      </c>
      <c r="B917" t="str" cm="1">
        <f t="array" aca="1" ref="B917" ca="1">IF(ISNA(INDEX(tblUPL[Name_BY_Location],UPL_Unique!A917)),"",INDEX(tblUPL[Name_BY_Location],UPL_Unique!A917))</f>
        <v/>
      </c>
    </row>
    <row r="918" spans="1:2" x14ac:dyDescent="0.2">
      <c r="A918" t="e">
        <f ca="1">MATCH(rngPassword,OFFSET(tblUPL[P3DDP6'#2&amp;92$],A917,,ROWS(tblUPL[])),0)+A917</f>
        <v>#N/A</v>
      </c>
      <c r="B918" t="str" cm="1">
        <f t="array" aca="1" ref="B918" ca="1">IF(ISNA(INDEX(tblUPL[Name_BY_Location],UPL_Unique!A918)),"",INDEX(tblUPL[Name_BY_Location],UPL_Unique!A918))</f>
        <v/>
      </c>
    </row>
    <row r="919" spans="1:2" x14ac:dyDescent="0.2">
      <c r="A919" t="e">
        <f ca="1">MATCH(rngPassword,OFFSET(tblUPL[P3DDP6'#2&amp;92$],A918,,ROWS(tblUPL[])),0)+A918</f>
        <v>#N/A</v>
      </c>
      <c r="B919" t="str" cm="1">
        <f t="array" aca="1" ref="B919" ca="1">IF(ISNA(INDEX(tblUPL[Name_BY_Location],UPL_Unique!A919)),"",INDEX(tblUPL[Name_BY_Location],UPL_Unique!A919))</f>
        <v/>
      </c>
    </row>
    <row r="920" spans="1:2" x14ac:dyDescent="0.2">
      <c r="A920" t="e">
        <f ca="1">MATCH(rngPassword,OFFSET(tblUPL[P3DDP6'#2&amp;92$],A919,,ROWS(tblUPL[])),0)+A919</f>
        <v>#N/A</v>
      </c>
      <c r="B920" t="str" cm="1">
        <f t="array" aca="1" ref="B920" ca="1">IF(ISNA(INDEX(tblUPL[Name_BY_Location],UPL_Unique!A920)),"",INDEX(tblUPL[Name_BY_Location],UPL_Unique!A920))</f>
        <v/>
      </c>
    </row>
    <row r="921" spans="1:2" x14ac:dyDescent="0.2">
      <c r="A921" t="e">
        <f ca="1">MATCH(rngPassword,OFFSET(tblUPL[P3DDP6'#2&amp;92$],A920,,ROWS(tblUPL[])),0)+A920</f>
        <v>#N/A</v>
      </c>
      <c r="B921" t="str" cm="1">
        <f t="array" aca="1" ref="B921" ca="1">IF(ISNA(INDEX(tblUPL[Name_BY_Location],UPL_Unique!A921)),"",INDEX(tblUPL[Name_BY_Location],UPL_Unique!A921))</f>
        <v/>
      </c>
    </row>
    <row r="922" spans="1:2" x14ac:dyDescent="0.2">
      <c r="A922" t="e">
        <f ca="1">MATCH(rngPassword,OFFSET(tblUPL[P3DDP6'#2&amp;92$],A921,,ROWS(tblUPL[])),0)+A921</f>
        <v>#N/A</v>
      </c>
      <c r="B922" t="str" cm="1">
        <f t="array" aca="1" ref="B922" ca="1">IF(ISNA(INDEX(tblUPL[Name_BY_Location],UPL_Unique!A922)),"",INDEX(tblUPL[Name_BY_Location],UPL_Unique!A922))</f>
        <v/>
      </c>
    </row>
    <row r="923" spans="1:2" x14ac:dyDescent="0.2">
      <c r="A923" t="e">
        <f ca="1">MATCH(rngPassword,OFFSET(tblUPL[P3DDP6'#2&amp;92$],A922,,ROWS(tblUPL[])),0)+A922</f>
        <v>#N/A</v>
      </c>
      <c r="B923" t="str" cm="1">
        <f t="array" aca="1" ref="B923" ca="1">IF(ISNA(INDEX(tblUPL[Name_BY_Location],UPL_Unique!A923)),"",INDEX(tblUPL[Name_BY_Location],UPL_Unique!A923))</f>
        <v/>
      </c>
    </row>
    <row r="924" spans="1:2" x14ac:dyDescent="0.2">
      <c r="A924" t="e">
        <f ca="1">MATCH(rngPassword,OFFSET(tblUPL[P3DDP6'#2&amp;92$],A923,,ROWS(tblUPL[])),0)+A923</f>
        <v>#N/A</v>
      </c>
      <c r="B924" t="str" cm="1">
        <f t="array" aca="1" ref="B924" ca="1">IF(ISNA(INDEX(tblUPL[Name_BY_Location],UPL_Unique!A924)),"",INDEX(tblUPL[Name_BY_Location],UPL_Unique!A924))</f>
        <v/>
      </c>
    </row>
    <row r="925" spans="1:2" x14ac:dyDescent="0.2">
      <c r="A925" t="e">
        <f ca="1">MATCH(rngPassword,OFFSET(tblUPL[P3DDP6'#2&amp;92$],A924,,ROWS(tblUPL[])),0)+A924</f>
        <v>#N/A</v>
      </c>
      <c r="B925" t="str" cm="1">
        <f t="array" aca="1" ref="B925" ca="1">IF(ISNA(INDEX(tblUPL[Name_BY_Location],UPL_Unique!A925)),"",INDEX(tblUPL[Name_BY_Location],UPL_Unique!A925))</f>
        <v/>
      </c>
    </row>
    <row r="926" spans="1:2" x14ac:dyDescent="0.2">
      <c r="A926" t="e">
        <f ca="1">MATCH(rngPassword,OFFSET(tblUPL[P3DDP6'#2&amp;92$],A925,,ROWS(tblUPL[])),0)+A925</f>
        <v>#N/A</v>
      </c>
      <c r="B926" t="str" cm="1">
        <f t="array" aca="1" ref="B926" ca="1">IF(ISNA(INDEX(tblUPL[Name_BY_Location],UPL_Unique!A926)),"",INDEX(tblUPL[Name_BY_Location],UPL_Unique!A926))</f>
        <v/>
      </c>
    </row>
    <row r="927" spans="1:2" x14ac:dyDescent="0.2">
      <c r="A927" t="e">
        <f ca="1">MATCH(rngPassword,OFFSET(tblUPL[P3DDP6'#2&amp;92$],A926,,ROWS(tblUPL[])),0)+A926</f>
        <v>#N/A</v>
      </c>
      <c r="B927" t="str" cm="1">
        <f t="array" aca="1" ref="B927" ca="1">IF(ISNA(INDEX(tblUPL[Name_BY_Location],UPL_Unique!A927)),"",INDEX(tblUPL[Name_BY_Location],UPL_Unique!A927))</f>
        <v/>
      </c>
    </row>
    <row r="928" spans="1:2" x14ac:dyDescent="0.2">
      <c r="A928" t="e">
        <f ca="1">MATCH(rngPassword,OFFSET(tblUPL[P3DDP6'#2&amp;92$],A927,,ROWS(tblUPL[])),0)+A927</f>
        <v>#N/A</v>
      </c>
      <c r="B928" t="str" cm="1">
        <f t="array" aca="1" ref="B928" ca="1">IF(ISNA(INDEX(tblUPL[Name_BY_Location],UPL_Unique!A928)),"",INDEX(tblUPL[Name_BY_Location],UPL_Unique!A928))</f>
        <v/>
      </c>
    </row>
    <row r="929" spans="1:2" x14ac:dyDescent="0.2">
      <c r="A929" t="e">
        <f ca="1">MATCH(rngPassword,OFFSET(tblUPL[P3DDP6'#2&amp;92$],A928,,ROWS(tblUPL[])),0)+A928</f>
        <v>#N/A</v>
      </c>
      <c r="B929" t="str" cm="1">
        <f t="array" aca="1" ref="B929" ca="1">IF(ISNA(INDEX(tblUPL[Name_BY_Location],UPL_Unique!A929)),"",INDEX(tblUPL[Name_BY_Location],UPL_Unique!A929))</f>
        <v/>
      </c>
    </row>
    <row r="930" spans="1:2" x14ac:dyDescent="0.2">
      <c r="A930" t="e">
        <f ca="1">MATCH(rngPassword,OFFSET(tblUPL[P3DDP6'#2&amp;92$],A929,,ROWS(tblUPL[])),0)+A929</f>
        <v>#N/A</v>
      </c>
      <c r="B930" t="str" cm="1">
        <f t="array" aca="1" ref="B930" ca="1">IF(ISNA(INDEX(tblUPL[Name_BY_Location],UPL_Unique!A930)),"",INDEX(tblUPL[Name_BY_Location],UPL_Unique!A930))</f>
        <v/>
      </c>
    </row>
    <row r="931" spans="1:2" x14ac:dyDescent="0.2">
      <c r="A931" t="e">
        <f ca="1">MATCH(rngPassword,OFFSET(tblUPL[P3DDP6'#2&amp;92$],A930,,ROWS(tblUPL[])),0)+A930</f>
        <v>#N/A</v>
      </c>
      <c r="B931" t="str" cm="1">
        <f t="array" aca="1" ref="B931" ca="1">IF(ISNA(INDEX(tblUPL[Name_BY_Location],UPL_Unique!A931)),"",INDEX(tblUPL[Name_BY_Location],UPL_Unique!A931))</f>
        <v/>
      </c>
    </row>
    <row r="932" spans="1:2" x14ac:dyDescent="0.2">
      <c r="A932" t="e">
        <f ca="1">MATCH(rngPassword,OFFSET(tblUPL[P3DDP6'#2&amp;92$],A931,,ROWS(tblUPL[])),0)+A931</f>
        <v>#N/A</v>
      </c>
      <c r="B932" t="str" cm="1">
        <f t="array" aca="1" ref="B932" ca="1">IF(ISNA(INDEX(tblUPL[Name_BY_Location],UPL_Unique!A932)),"",INDEX(tblUPL[Name_BY_Location],UPL_Unique!A932))</f>
        <v/>
      </c>
    </row>
    <row r="933" spans="1:2" x14ac:dyDescent="0.2">
      <c r="A933" t="e">
        <f ca="1">MATCH(rngPassword,OFFSET(tblUPL[P3DDP6'#2&amp;92$],A932,,ROWS(tblUPL[])),0)+A932</f>
        <v>#N/A</v>
      </c>
      <c r="B933" t="str" cm="1">
        <f t="array" aca="1" ref="B933" ca="1">IF(ISNA(INDEX(tblUPL[Name_BY_Location],UPL_Unique!A933)),"",INDEX(tblUPL[Name_BY_Location],UPL_Unique!A933))</f>
        <v/>
      </c>
    </row>
    <row r="934" spans="1:2" x14ac:dyDescent="0.2">
      <c r="A934" t="e">
        <f ca="1">MATCH(rngPassword,OFFSET(tblUPL[P3DDP6'#2&amp;92$],A933,,ROWS(tblUPL[])),0)+A933</f>
        <v>#N/A</v>
      </c>
      <c r="B934" t="str" cm="1">
        <f t="array" aca="1" ref="B934" ca="1">IF(ISNA(INDEX(tblUPL[Name_BY_Location],UPL_Unique!A934)),"",INDEX(tblUPL[Name_BY_Location],UPL_Unique!A934))</f>
        <v/>
      </c>
    </row>
    <row r="935" spans="1:2" x14ac:dyDescent="0.2">
      <c r="A935" t="e">
        <f ca="1">MATCH(rngPassword,OFFSET(tblUPL[P3DDP6'#2&amp;92$],A934,,ROWS(tblUPL[])),0)+A934</f>
        <v>#N/A</v>
      </c>
      <c r="B935" t="str" cm="1">
        <f t="array" aca="1" ref="B935" ca="1">IF(ISNA(INDEX(tblUPL[Name_BY_Location],UPL_Unique!A935)),"",INDEX(tblUPL[Name_BY_Location],UPL_Unique!A935))</f>
        <v/>
      </c>
    </row>
    <row r="936" spans="1:2" x14ac:dyDescent="0.2">
      <c r="A936" t="e">
        <f ca="1">MATCH(rngPassword,OFFSET(tblUPL[P3DDP6'#2&amp;92$],A935,,ROWS(tblUPL[])),0)+A935</f>
        <v>#N/A</v>
      </c>
      <c r="B936" t="str" cm="1">
        <f t="array" aca="1" ref="B936" ca="1">IF(ISNA(INDEX(tblUPL[Name_BY_Location],UPL_Unique!A936)),"",INDEX(tblUPL[Name_BY_Location],UPL_Unique!A936))</f>
        <v/>
      </c>
    </row>
    <row r="937" spans="1:2" x14ac:dyDescent="0.2">
      <c r="A937" t="e">
        <f ca="1">MATCH(rngPassword,OFFSET(tblUPL[P3DDP6'#2&amp;92$],A936,,ROWS(tblUPL[])),0)+A936</f>
        <v>#N/A</v>
      </c>
      <c r="B937" t="str" cm="1">
        <f t="array" aca="1" ref="B937" ca="1">IF(ISNA(INDEX(tblUPL[Name_BY_Location],UPL_Unique!A937)),"",INDEX(tblUPL[Name_BY_Location],UPL_Unique!A937))</f>
        <v/>
      </c>
    </row>
    <row r="938" spans="1:2" x14ac:dyDescent="0.2">
      <c r="A938" t="e">
        <f ca="1">MATCH(rngPassword,OFFSET(tblUPL[P3DDP6'#2&amp;92$],A937,,ROWS(tblUPL[])),0)+A937</f>
        <v>#N/A</v>
      </c>
      <c r="B938" t="str" cm="1">
        <f t="array" aca="1" ref="B938" ca="1">IF(ISNA(INDEX(tblUPL[Name_BY_Location],UPL_Unique!A938)),"",INDEX(tblUPL[Name_BY_Location],UPL_Unique!A938))</f>
        <v/>
      </c>
    </row>
    <row r="939" spans="1:2" x14ac:dyDescent="0.2">
      <c r="A939" t="e">
        <f ca="1">MATCH(rngPassword,OFFSET(tblUPL[P3DDP6'#2&amp;92$],A938,,ROWS(tblUPL[])),0)+A938</f>
        <v>#N/A</v>
      </c>
      <c r="B939" t="str" cm="1">
        <f t="array" aca="1" ref="B939" ca="1">IF(ISNA(INDEX(tblUPL[Name_BY_Location],UPL_Unique!A939)),"",INDEX(tblUPL[Name_BY_Location],UPL_Unique!A939))</f>
        <v/>
      </c>
    </row>
    <row r="940" spans="1:2" x14ac:dyDescent="0.2">
      <c r="A940" t="e">
        <f ca="1">MATCH(rngPassword,OFFSET(tblUPL[P3DDP6'#2&amp;92$],A939,,ROWS(tblUPL[])),0)+A939</f>
        <v>#N/A</v>
      </c>
      <c r="B940" t="str" cm="1">
        <f t="array" aca="1" ref="B940" ca="1">IF(ISNA(INDEX(tblUPL[Name_BY_Location],UPL_Unique!A940)),"",INDEX(tblUPL[Name_BY_Location],UPL_Unique!A940))</f>
        <v/>
      </c>
    </row>
    <row r="941" spans="1:2" x14ac:dyDescent="0.2">
      <c r="A941" t="e">
        <f ca="1">MATCH(rngPassword,OFFSET(tblUPL[P3DDP6'#2&amp;92$],A940,,ROWS(tblUPL[])),0)+A940</f>
        <v>#N/A</v>
      </c>
      <c r="B941" t="str" cm="1">
        <f t="array" aca="1" ref="B941" ca="1">IF(ISNA(INDEX(tblUPL[Name_BY_Location],UPL_Unique!A941)),"",INDEX(tblUPL[Name_BY_Location],UPL_Unique!A941))</f>
        <v/>
      </c>
    </row>
    <row r="942" spans="1:2" x14ac:dyDescent="0.2">
      <c r="A942" t="e">
        <f ca="1">MATCH(rngPassword,OFFSET(tblUPL[P3DDP6'#2&amp;92$],A941,,ROWS(tblUPL[])),0)+A941</f>
        <v>#N/A</v>
      </c>
      <c r="B942" t="str" cm="1">
        <f t="array" aca="1" ref="B942" ca="1">IF(ISNA(INDEX(tblUPL[Name_BY_Location],UPL_Unique!A942)),"",INDEX(tblUPL[Name_BY_Location],UPL_Unique!A942))</f>
        <v/>
      </c>
    </row>
    <row r="943" spans="1:2" x14ac:dyDescent="0.2">
      <c r="A943" t="e">
        <f ca="1">MATCH(rngPassword,OFFSET(tblUPL[P3DDP6'#2&amp;92$],A942,,ROWS(tblUPL[])),0)+A942</f>
        <v>#N/A</v>
      </c>
      <c r="B943" t="str" cm="1">
        <f t="array" aca="1" ref="B943" ca="1">IF(ISNA(INDEX(tblUPL[Name_BY_Location],UPL_Unique!A943)),"",INDEX(tblUPL[Name_BY_Location],UPL_Unique!A943))</f>
        <v/>
      </c>
    </row>
    <row r="944" spans="1:2" x14ac:dyDescent="0.2">
      <c r="A944" t="e">
        <f ca="1">MATCH(rngPassword,OFFSET(tblUPL[P3DDP6'#2&amp;92$],A943,,ROWS(tblUPL[])),0)+A943</f>
        <v>#N/A</v>
      </c>
      <c r="B944" t="str" cm="1">
        <f t="array" aca="1" ref="B944" ca="1">IF(ISNA(INDEX(tblUPL[Name_BY_Location],UPL_Unique!A944)),"",INDEX(tblUPL[Name_BY_Location],UPL_Unique!A944))</f>
        <v/>
      </c>
    </row>
    <row r="945" spans="1:2" x14ac:dyDescent="0.2">
      <c r="A945" t="e">
        <f ca="1">MATCH(rngPassword,OFFSET(tblUPL[P3DDP6'#2&amp;92$],A944,,ROWS(tblUPL[])),0)+A944</f>
        <v>#N/A</v>
      </c>
      <c r="B945" t="str" cm="1">
        <f t="array" aca="1" ref="B945" ca="1">IF(ISNA(INDEX(tblUPL[Name_BY_Location],UPL_Unique!A945)),"",INDEX(tblUPL[Name_BY_Location],UPL_Unique!A945))</f>
        <v/>
      </c>
    </row>
    <row r="946" spans="1:2" x14ac:dyDescent="0.2">
      <c r="A946" t="e">
        <f ca="1">MATCH(rngPassword,OFFSET(tblUPL[P3DDP6'#2&amp;92$],A945,,ROWS(tblUPL[])),0)+A945</f>
        <v>#N/A</v>
      </c>
      <c r="B946" t="str" cm="1">
        <f t="array" aca="1" ref="B946" ca="1">IF(ISNA(INDEX(tblUPL[Name_BY_Location],UPL_Unique!A946)),"",INDEX(tblUPL[Name_BY_Location],UPL_Unique!A946))</f>
        <v/>
      </c>
    </row>
    <row r="947" spans="1:2" x14ac:dyDescent="0.2">
      <c r="A947" t="e">
        <f ca="1">MATCH(rngPassword,OFFSET(tblUPL[P3DDP6'#2&amp;92$],A946,,ROWS(tblUPL[])),0)+A946</f>
        <v>#N/A</v>
      </c>
      <c r="B947" t="str" cm="1">
        <f t="array" aca="1" ref="B947" ca="1">IF(ISNA(INDEX(tblUPL[Name_BY_Location],UPL_Unique!A947)),"",INDEX(tblUPL[Name_BY_Location],UPL_Unique!A947))</f>
        <v/>
      </c>
    </row>
    <row r="948" spans="1:2" x14ac:dyDescent="0.2">
      <c r="A948" t="e">
        <f ca="1">MATCH(rngPassword,OFFSET(tblUPL[P3DDP6'#2&amp;92$],A947,,ROWS(tblUPL[])),0)+A947</f>
        <v>#N/A</v>
      </c>
      <c r="B948" t="str" cm="1">
        <f t="array" aca="1" ref="B948" ca="1">IF(ISNA(INDEX(tblUPL[Name_BY_Location],UPL_Unique!A948)),"",INDEX(tblUPL[Name_BY_Location],UPL_Unique!A948))</f>
        <v/>
      </c>
    </row>
    <row r="949" spans="1:2" x14ac:dyDescent="0.2">
      <c r="A949" t="e">
        <f ca="1">MATCH(rngPassword,OFFSET(tblUPL[P3DDP6'#2&amp;92$],A948,,ROWS(tblUPL[])),0)+A948</f>
        <v>#N/A</v>
      </c>
      <c r="B949" t="str" cm="1">
        <f t="array" aca="1" ref="B949" ca="1">IF(ISNA(INDEX(tblUPL[Name_BY_Location],UPL_Unique!A949)),"",INDEX(tblUPL[Name_BY_Location],UPL_Unique!A949))</f>
        <v/>
      </c>
    </row>
    <row r="950" spans="1:2" x14ac:dyDescent="0.2">
      <c r="A950" t="e">
        <f ca="1">MATCH(rngPassword,OFFSET(tblUPL[P3DDP6'#2&amp;92$],A949,,ROWS(tblUPL[])),0)+A949</f>
        <v>#N/A</v>
      </c>
      <c r="B950" t="str" cm="1">
        <f t="array" aca="1" ref="B950" ca="1">IF(ISNA(INDEX(tblUPL[Name_BY_Location],UPL_Unique!A950)),"",INDEX(tblUPL[Name_BY_Location],UPL_Unique!A950))</f>
        <v/>
      </c>
    </row>
    <row r="951" spans="1:2" x14ac:dyDescent="0.2">
      <c r="A951" t="e">
        <f ca="1">MATCH(rngPassword,OFFSET(tblUPL[P3DDP6'#2&amp;92$],A950,,ROWS(tblUPL[])),0)+A950</f>
        <v>#N/A</v>
      </c>
      <c r="B951" t="str" cm="1">
        <f t="array" aca="1" ref="B951" ca="1">IF(ISNA(INDEX(tblUPL[Name_BY_Location],UPL_Unique!A951)),"",INDEX(tblUPL[Name_BY_Location],UPL_Unique!A951))</f>
        <v/>
      </c>
    </row>
    <row r="952" spans="1:2" x14ac:dyDescent="0.2">
      <c r="A952" t="e">
        <f ca="1">MATCH(rngPassword,OFFSET(tblUPL[P3DDP6'#2&amp;92$],A951,,ROWS(tblUPL[])),0)+A951</f>
        <v>#N/A</v>
      </c>
      <c r="B952" t="str" cm="1">
        <f t="array" aca="1" ref="B952" ca="1">IF(ISNA(INDEX(tblUPL[Name_BY_Location],UPL_Unique!A952)),"",INDEX(tblUPL[Name_BY_Location],UPL_Unique!A952))</f>
        <v/>
      </c>
    </row>
    <row r="953" spans="1:2" x14ac:dyDescent="0.2">
      <c r="A953" t="e">
        <f ca="1">MATCH(rngPassword,OFFSET(tblUPL[P3DDP6'#2&amp;92$],A952,,ROWS(tblUPL[])),0)+A952</f>
        <v>#N/A</v>
      </c>
      <c r="B953" t="str" cm="1">
        <f t="array" aca="1" ref="B953" ca="1">IF(ISNA(INDEX(tblUPL[Name_BY_Location],UPL_Unique!A953)),"",INDEX(tblUPL[Name_BY_Location],UPL_Unique!A953))</f>
        <v/>
      </c>
    </row>
    <row r="954" spans="1:2" x14ac:dyDescent="0.2">
      <c r="A954" t="e">
        <f ca="1">MATCH(rngPassword,OFFSET(tblUPL[P3DDP6'#2&amp;92$],A953,,ROWS(tblUPL[])),0)+A953</f>
        <v>#N/A</v>
      </c>
      <c r="B954" t="str" cm="1">
        <f t="array" aca="1" ref="B954" ca="1">IF(ISNA(INDEX(tblUPL[Name_BY_Location],UPL_Unique!A954)),"",INDEX(tblUPL[Name_BY_Location],UPL_Unique!A954))</f>
        <v/>
      </c>
    </row>
    <row r="955" spans="1:2" x14ac:dyDescent="0.2">
      <c r="A955" t="e">
        <f ca="1">MATCH(rngPassword,OFFSET(tblUPL[P3DDP6'#2&amp;92$],A954,,ROWS(tblUPL[])),0)+A954</f>
        <v>#N/A</v>
      </c>
      <c r="B955" t="str" cm="1">
        <f t="array" aca="1" ref="B955" ca="1">IF(ISNA(INDEX(tblUPL[Name_BY_Location],UPL_Unique!A955)),"",INDEX(tblUPL[Name_BY_Location],UPL_Unique!A955))</f>
        <v/>
      </c>
    </row>
    <row r="956" spans="1:2" x14ac:dyDescent="0.2">
      <c r="A956" t="e">
        <f ca="1">MATCH(rngPassword,OFFSET(tblUPL[P3DDP6'#2&amp;92$],A955,,ROWS(tblUPL[])),0)+A955</f>
        <v>#N/A</v>
      </c>
      <c r="B956" t="str" cm="1">
        <f t="array" aca="1" ref="B956" ca="1">IF(ISNA(INDEX(tblUPL[Name_BY_Location],UPL_Unique!A956)),"",INDEX(tblUPL[Name_BY_Location],UPL_Unique!A956))</f>
        <v/>
      </c>
    </row>
    <row r="957" spans="1:2" x14ac:dyDescent="0.2">
      <c r="A957" t="e">
        <f ca="1">MATCH(rngPassword,OFFSET(tblUPL[P3DDP6'#2&amp;92$],A956,,ROWS(tblUPL[])),0)+A956</f>
        <v>#N/A</v>
      </c>
      <c r="B957" t="str" cm="1">
        <f t="array" aca="1" ref="B957" ca="1">IF(ISNA(INDEX(tblUPL[Name_BY_Location],UPL_Unique!A957)),"",INDEX(tblUPL[Name_BY_Location],UPL_Unique!A957))</f>
        <v/>
      </c>
    </row>
    <row r="958" spans="1:2" x14ac:dyDescent="0.2">
      <c r="A958" t="e">
        <f ca="1">MATCH(rngPassword,OFFSET(tblUPL[P3DDP6'#2&amp;92$],A957,,ROWS(tblUPL[])),0)+A957</f>
        <v>#N/A</v>
      </c>
      <c r="B958" t="str" cm="1">
        <f t="array" aca="1" ref="B958" ca="1">IF(ISNA(INDEX(tblUPL[Name_BY_Location],UPL_Unique!A958)),"",INDEX(tblUPL[Name_BY_Location],UPL_Unique!A958))</f>
        <v/>
      </c>
    </row>
    <row r="959" spans="1:2" x14ac:dyDescent="0.2">
      <c r="A959" t="e">
        <f ca="1">MATCH(rngPassword,OFFSET(tblUPL[P3DDP6'#2&amp;92$],A958,,ROWS(tblUPL[])),0)+A958</f>
        <v>#N/A</v>
      </c>
      <c r="B959" t="str" cm="1">
        <f t="array" aca="1" ref="B959" ca="1">IF(ISNA(INDEX(tblUPL[Name_BY_Location],UPL_Unique!A959)),"",INDEX(tblUPL[Name_BY_Location],UPL_Unique!A959))</f>
        <v/>
      </c>
    </row>
    <row r="960" spans="1:2" x14ac:dyDescent="0.2">
      <c r="A960" t="e">
        <f ca="1">MATCH(rngPassword,OFFSET(tblUPL[P3DDP6'#2&amp;92$],A959,,ROWS(tblUPL[])),0)+A959</f>
        <v>#N/A</v>
      </c>
      <c r="B960" t="str" cm="1">
        <f t="array" aca="1" ref="B960" ca="1">IF(ISNA(INDEX(tblUPL[Name_BY_Location],UPL_Unique!A960)),"",INDEX(tblUPL[Name_BY_Location],UPL_Unique!A960))</f>
        <v/>
      </c>
    </row>
    <row r="961" spans="1:2" x14ac:dyDescent="0.2">
      <c r="A961" t="e">
        <f ca="1">MATCH(rngPassword,OFFSET(tblUPL[P3DDP6'#2&amp;92$],A960,,ROWS(tblUPL[])),0)+A960</f>
        <v>#N/A</v>
      </c>
      <c r="B961" t="str" cm="1">
        <f t="array" aca="1" ref="B961" ca="1">IF(ISNA(INDEX(tblUPL[Name_BY_Location],UPL_Unique!A961)),"",INDEX(tblUPL[Name_BY_Location],UPL_Unique!A961))</f>
        <v/>
      </c>
    </row>
    <row r="962" spans="1:2" x14ac:dyDescent="0.2">
      <c r="A962" t="e">
        <f ca="1">MATCH(rngPassword,OFFSET(tblUPL[P3DDP6'#2&amp;92$],A961,,ROWS(tblUPL[])),0)+A961</f>
        <v>#N/A</v>
      </c>
      <c r="B962" t="str" cm="1">
        <f t="array" aca="1" ref="B962" ca="1">IF(ISNA(INDEX(tblUPL[Name_BY_Location],UPL_Unique!A962)),"",INDEX(tblUPL[Name_BY_Location],UPL_Unique!A962))</f>
        <v/>
      </c>
    </row>
    <row r="963" spans="1:2" x14ac:dyDescent="0.2">
      <c r="A963" t="e">
        <f ca="1">MATCH(rngPassword,OFFSET(tblUPL[P3DDP6'#2&amp;92$],A962,,ROWS(tblUPL[])),0)+A962</f>
        <v>#N/A</v>
      </c>
      <c r="B963" t="str" cm="1">
        <f t="array" aca="1" ref="B963" ca="1">IF(ISNA(INDEX(tblUPL[Name_BY_Location],UPL_Unique!A963)),"",INDEX(tblUPL[Name_BY_Location],UPL_Unique!A963))</f>
        <v/>
      </c>
    </row>
    <row r="964" spans="1:2" x14ac:dyDescent="0.2">
      <c r="A964" t="e">
        <f ca="1">MATCH(rngPassword,OFFSET(tblUPL[P3DDP6'#2&amp;92$],A963,,ROWS(tblUPL[])),0)+A963</f>
        <v>#N/A</v>
      </c>
      <c r="B964" t="str" cm="1">
        <f t="array" aca="1" ref="B964" ca="1">IF(ISNA(INDEX(tblUPL[Name_BY_Location],UPL_Unique!A964)),"",INDEX(tblUPL[Name_BY_Location],UPL_Unique!A964))</f>
        <v/>
      </c>
    </row>
    <row r="965" spans="1:2" x14ac:dyDescent="0.2">
      <c r="A965" t="e">
        <f ca="1">MATCH(rngPassword,OFFSET(tblUPL[P3DDP6'#2&amp;92$],A964,,ROWS(tblUPL[])),0)+A964</f>
        <v>#N/A</v>
      </c>
      <c r="B965" t="str" cm="1">
        <f t="array" aca="1" ref="B965" ca="1">IF(ISNA(INDEX(tblUPL[Name_BY_Location],UPL_Unique!A965)),"",INDEX(tblUPL[Name_BY_Location],UPL_Unique!A965))</f>
        <v/>
      </c>
    </row>
    <row r="966" spans="1:2" x14ac:dyDescent="0.2">
      <c r="A966" t="e">
        <f ca="1">MATCH(rngPassword,OFFSET(tblUPL[P3DDP6'#2&amp;92$],A965,,ROWS(tblUPL[])),0)+A965</f>
        <v>#N/A</v>
      </c>
      <c r="B966" t="str" cm="1">
        <f t="array" aca="1" ref="B966" ca="1">IF(ISNA(INDEX(tblUPL[Name_BY_Location],UPL_Unique!A966)),"",INDEX(tblUPL[Name_BY_Location],UPL_Unique!A966))</f>
        <v/>
      </c>
    </row>
    <row r="967" spans="1:2" x14ac:dyDescent="0.2">
      <c r="A967" t="e">
        <f ca="1">MATCH(rngPassword,OFFSET(tblUPL[P3DDP6'#2&amp;92$],A966,,ROWS(tblUPL[])),0)+A966</f>
        <v>#N/A</v>
      </c>
      <c r="B967" t="str" cm="1">
        <f t="array" aca="1" ref="B967" ca="1">IF(ISNA(INDEX(tblUPL[Name_BY_Location],UPL_Unique!A967)),"",INDEX(tblUPL[Name_BY_Location],UPL_Unique!A967))</f>
        <v/>
      </c>
    </row>
    <row r="968" spans="1:2" x14ac:dyDescent="0.2">
      <c r="A968" t="e">
        <f ca="1">MATCH(rngPassword,OFFSET(tblUPL[P3DDP6'#2&amp;92$],A967,,ROWS(tblUPL[])),0)+A967</f>
        <v>#N/A</v>
      </c>
      <c r="B968" t="str" cm="1">
        <f t="array" aca="1" ref="B968" ca="1">IF(ISNA(INDEX(tblUPL[Name_BY_Location],UPL_Unique!A968)),"",INDEX(tblUPL[Name_BY_Location],UPL_Unique!A968))</f>
        <v/>
      </c>
    </row>
    <row r="969" spans="1:2" x14ac:dyDescent="0.2">
      <c r="A969" t="e">
        <f ca="1">MATCH(rngPassword,OFFSET(tblUPL[P3DDP6'#2&amp;92$],A968,,ROWS(tblUPL[])),0)+A968</f>
        <v>#N/A</v>
      </c>
      <c r="B969" t="str" cm="1">
        <f t="array" aca="1" ref="B969" ca="1">IF(ISNA(INDEX(tblUPL[Name_BY_Location],UPL_Unique!A969)),"",INDEX(tblUPL[Name_BY_Location],UPL_Unique!A969))</f>
        <v/>
      </c>
    </row>
    <row r="970" spans="1:2" x14ac:dyDescent="0.2">
      <c r="A970" t="e">
        <f ca="1">MATCH(rngPassword,OFFSET(tblUPL[P3DDP6'#2&amp;92$],A969,,ROWS(tblUPL[])),0)+A969</f>
        <v>#N/A</v>
      </c>
      <c r="B970" t="str" cm="1">
        <f t="array" aca="1" ref="B970" ca="1">IF(ISNA(INDEX(tblUPL[Name_BY_Location],UPL_Unique!A970)),"",INDEX(tblUPL[Name_BY_Location],UPL_Unique!A970))</f>
        <v/>
      </c>
    </row>
    <row r="971" spans="1:2" x14ac:dyDescent="0.2">
      <c r="A971" t="e">
        <f ca="1">MATCH(rngPassword,OFFSET(tblUPL[P3DDP6'#2&amp;92$],A970,,ROWS(tblUPL[])),0)+A970</f>
        <v>#N/A</v>
      </c>
      <c r="B971" t="str" cm="1">
        <f t="array" aca="1" ref="B971" ca="1">IF(ISNA(INDEX(tblUPL[Name_BY_Location],UPL_Unique!A971)),"",INDEX(tblUPL[Name_BY_Location],UPL_Unique!A971))</f>
        <v/>
      </c>
    </row>
    <row r="972" spans="1:2" x14ac:dyDescent="0.2">
      <c r="A972" t="e">
        <f ca="1">MATCH(rngPassword,OFFSET(tblUPL[P3DDP6'#2&amp;92$],A971,,ROWS(tblUPL[])),0)+A971</f>
        <v>#N/A</v>
      </c>
      <c r="B972" t="str" cm="1">
        <f t="array" aca="1" ref="B972" ca="1">IF(ISNA(INDEX(tblUPL[Name_BY_Location],UPL_Unique!A972)),"",INDEX(tblUPL[Name_BY_Location],UPL_Unique!A972))</f>
        <v/>
      </c>
    </row>
    <row r="973" spans="1:2" x14ac:dyDescent="0.2">
      <c r="A973" t="e">
        <f ca="1">MATCH(rngPassword,OFFSET(tblUPL[P3DDP6'#2&amp;92$],A972,,ROWS(tblUPL[])),0)+A972</f>
        <v>#N/A</v>
      </c>
      <c r="B973" t="str" cm="1">
        <f t="array" aca="1" ref="B973" ca="1">IF(ISNA(INDEX(tblUPL[Name_BY_Location],UPL_Unique!A973)),"",INDEX(tblUPL[Name_BY_Location],UPL_Unique!A973))</f>
        <v/>
      </c>
    </row>
    <row r="974" spans="1:2" x14ac:dyDescent="0.2">
      <c r="A974" t="e">
        <f ca="1">MATCH(rngPassword,OFFSET(tblUPL[P3DDP6'#2&amp;92$],A973,,ROWS(tblUPL[])),0)+A973</f>
        <v>#N/A</v>
      </c>
      <c r="B974" t="str" cm="1">
        <f t="array" aca="1" ref="B974" ca="1">IF(ISNA(INDEX(tblUPL[Name_BY_Location],UPL_Unique!A974)),"",INDEX(tblUPL[Name_BY_Location],UPL_Unique!A974))</f>
        <v/>
      </c>
    </row>
    <row r="975" spans="1:2" x14ac:dyDescent="0.2">
      <c r="A975" t="e">
        <f ca="1">MATCH(rngPassword,OFFSET(tblUPL[P3DDP6'#2&amp;92$],A974,,ROWS(tblUPL[])),0)+A974</f>
        <v>#N/A</v>
      </c>
      <c r="B975" t="str" cm="1">
        <f t="array" aca="1" ref="B975" ca="1">IF(ISNA(INDEX(tblUPL[Name_BY_Location],UPL_Unique!A975)),"",INDEX(tblUPL[Name_BY_Location],UPL_Unique!A975))</f>
        <v/>
      </c>
    </row>
    <row r="976" spans="1:2" x14ac:dyDescent="0.2">
      <c r="A976" t="e">
        <f ca="1">MATCH(rngPassword,OFFSET(tblUPL[P3DDP6'#2&amp;92$],A975,,ROWS(tblUPL[])),0)+A975</f>
        <v>#N/A</v>
      </c>
      <c r="B976" t="str" cm="1">
        <f t="array" aca="1" ref="B976" ca="1">IF(ISNA(INDEX(tblUPL[Name_BY_Location],UPL_Unique!A976)),"",INDEX(tblUPL[Name_BY_Location],UPL_Unique!A976))</f>
        <v/>
      </c>
    </row>
    <row r="977" spans="1:2" x14ac:dyDescent="0.2">
      <c r="A977" t="e">
        <f ca="1">MATCH(rngPassword,OFFSET(tblUPL[P3DDP6'#2&amp;92$],A976,,ROWS(tblUPL[])),0)+A976</f>
        <v>#N/A</v>
      </c>
      <c r="B977" t="str" cm="1">
        <f t="array" aca="1" ref="B977" ca="1">IF(ISNA(INDEX(tblUPL[Name_BY_Location],UPL_Unique!A977)),"",INDEX(tblUPL[Name_BY_Location],UPL_Unique!A977))</f>
        <v/>
      </c>
    </row>
    <row r="978" spans="1:2" x14ac:dyDescent="0.2">
      <c r="A978" t="e">
        <f ca="1">MATCH(rngPassword,OFFSET(tblUPL[P3DDP6'#2&amp;92$],A977,,ROWS(tblUPL[])),0)+A977</f>
        <v>#N/A</v>
      </c>
      <c r="B978" t="str" cm="1">
        <f t="array" aca="1" ref="B978" ca="1">IF(ISNA(INDEX(tblUPL[Name_BY_Location],UPL_Unique!A978)),"",INDEX(tblUPL[Name_BY_Location],UPL_Unique!A978))</f>
        <v/>
      </c>
    </row>
    <row r="979" spans="1:2" x14ac:dyDescent="0.2">
      <c r="A979" t="e">
        <f ca="1">MATCH(rngPassword,OFFSET(tblUPL[P3DDP6'#2&amp;92$],A978,,ROWS(tblUPL[])),0)+A978</f>
        <v>#N/A</v>
      </c>
      <c r="B979" t="str" cm="1">
        <f t="array" aca="1" ref="B979" ca="1">IF(ISNA(INDEX(tblUPL[Name_BY_Location],UPL_Unique!A979)),"",INDEX(tblUPL[Name_BY_Location],UPL_Unique!A979))</f>
        <v/>
      </c>
    </row>
    <row r="980" spans="1:2" x14ac:dyDescent="0.2">
      <c r="A980" t="e">
        <f ca="1">MATCH(rngPassword,OFFSET(tblUPL[P3DDP6'#2&amp;92$],A979,,ROWS(tblUPL[])),0)+A979</f>
        <v>#N/A</v>
      </c>
      <c r="B980" t="str" cm="1">
        <f t="array" aca="1" ref="B980" ca="1">IF(ISNA(INDEX(tblUPL[Name_BY_Location],UPL_Unique!A980)),"",INDEX(tblUPL[Name_BY_Location],UPL_Unique!A980))</f>
        <v/>
      </c>
    </row>
    <row r="981" spans="1:2" x14ac:dyDescent="0.2">
      <c r="A981" t="e">
        <f ca="1">MATCH(rngPassword,OFFSET(tblUPL[P3DDP6'#2&amp;92$],A980,,ROWS(tblUPL[])),0)+A980</f>
        <v>#N/A</v>
      </c>
      <c r="B981" t="str" cm="1">
        <f t="array" aca="1" ref="B981" ca="1">IF(ISNA(INDEX(tblUPL[Name_BY_Location],UPL_Unique!A981)),"",INDEX(tblUPL[Name_BY_Location],UPL_Unique!A981))</f>
        <v/>
      </c>
    </row>
    <row r="982" spans="1:2" x14ac:dyDescent="0.2">
      <c r="A982" t="e">
        <f ca="1">MATCH(rngPassword,OFFSET(tblUPL[P3DDP6'#2&amp;92$],A981,,ROWS(tblUPL[])),0)+A981</f>
        <v>#N/A</v>
      </c>
      <c r="B982" t="str" cm="1">
        <f t="array" aca="1" ref="B982" ca="1">IF(ISNA(INDEX(tblUPL[Name_BY_Location],UPL_Unique!A982)),"",INDEX(tblUPL[Name_BY_Location],UPL_Unique!A982))</f>
        <v/>
      </c>
    </row>
    <row r="983" spans="1:2" x14ac:dyDescent="0.2">
      <c r="A983" t="e">
        <f ca="1">MATCH(rngPassword,OFFSET(tblUPL[P3DDP6'#2&amp;92$],A982,,ROWS(tblUPL[])),0)+A982</f>
        <v>#N/A</v>
      </c>
      <c r="B983" t="str" cm="1">
        <f t="array" aca="1" ref="B983" ca="1">IF(ISNA(INDEX(tblUPL[Name_BY_Location],UPL_Unique!A983)),"",INDEX(tblUPL[Name_BY_Location],UPL_Unique!A983))</f>
        <v/>
      </c>
    </row>
    <row r="984" spans="1:2" x14ac:dyDescent="0.2">
      <c r="A984" t="e">
        <f ca="1">MATCH(rngPassword,OFFSET(tblUPL[P3DDP6'#2&amp;92$],A983,,ROWS(tblUPL[])),0)+A983</f>
        <v>#N/A</v>
      </c>
      <c r="B984" t="str" cm="1">
        <f t="array" aca="1" ref="B984" ca="1">IF(ISNA(INDEX(tblUPL[Name_BY_Location],UPL_Unique!A984)),"",INDEX(tblUPL[Name_BY_Location],UPL_Unique!A984))</f>
        <v/>
      </c>
    </row>
    <row r="985" spans="1:2" x14ac:dyDescent="0.2">
      <c r="A985" t="e">
        <f ca="1">MATCH(rngPassword,OFFSET(tblUPL[P3DDP6'#2&amp;92$],A984,,ROWS(tblUPL[])),0)+A984</f>
        <v>#N/A</v>
      </c>
      <c r="B985" t="str" cm="1">
        <f t="array" aca="1" ref="B985" ca="1">IF(ISNA(INDEX(tblUPL[Name_BY_Location],UPL_Unique!A985)),"",INDEX(tblUPL[Name_BY_Location],UPL_Unique!A985))</f>
        <v/>
      </c>
    </row>
    <row r="986" spans="1:2" x14ac:dyDescent="0.2">
      <c r="A986" t="e">
        <f ca="1">MATCH(rngPassword,OFFSET(tblUPL[P3DDP6'#2&amp;92$],A985,,ROWS(tblUPL[])),0)+A985</f>
        <v>#N/A</v>
      </c>
      <c r="B986" t="str" cm="1">
        <f t="array" aca="1" ref="B986" ca="1">IF(ISNA(INDEX(tblUPL[Name_BY_Location],UPL_Unique!A986)),"",INDEX(tblUPL[Name_BY_Location],UPL_Unique!A986))</f>
        <v/>
      </c>
    </row>
    <row r="987" spans="1:2" x14ac:dyDescent="0.2">
      <c r="A987" t="e">
        <f ca="1">MATCH(rngPassword,OFFSET(tblUPL[P3DDP6'#2&amp;92$],A986,,ROWS(tblUPL[])),0)+A986</f>
        <v>#N/A</v>
      </c>
      <c r="B987" t="str" cm="1">
        <f t="array" aca="1" ref="B987" ca="1">IF(ISNA(INDEX(tblUPL[Name_BY_Location],UPL_Unique!A987)),"",INDEX(tblUPL[Name_BY_Location],UPL_Unique!A987))</f>
        <v/>
      </c>
    </row>
    <row r="988" spans="1:2" x14ac:dyDescent="0.2">
      <c r="A988" t="e">
        <f ca="1">MATCH(rngPassword,OFFSET(tblUPL[P3DDP6'#2&amp;92$],A987,,ROWS(tblUPL[])),0)+A987</f>
        <v>#N/A</v>
      </c>
      <c r="B988" t="str" cm="1">
        <f t="array" aca="1" ref="B988" ca="1">IF(ISNA(INDEX(tblUPL[Name_BY_Location],UPL_Unique!A988)),"",INDEX(tblUPL[Name_BY_Location],UPL_Unique!A988))</f>
        <v/>
      </c>
    </row>
    <row r="989" spans="1:2" x14ac:dyDescent="0.2">
      <c r="A989" t="e">
        <f ca="1">MATCH(rngPassword,OFFSET(tblUPL[P3DDP6'#2&amp;92$],A988,,ROWS(tblUPL[])),0)+A988</f>
        <v>#N/A</v>
      </c>
      <c r="B989" t="str" cm="1">
        <f t="array" aca="1" ref="B989" ca="1">IF(ISNA(INDEX(tblUPL[Name_BY_Location],UPL_Unique!A989)),"",INDEX(tblUPL[Name_BY_Location],UPL_Unique!A989))</f>
        <v/>
      </c>
    </row>
    <row r="990" spans="1:2" x14ac:dyDescent="0.2">
      <c r="A990" t="e">
        <f ca="1">MATCH(rngPassword,OFFSET(tblUPL[P3DDP6'#2&amp;92$],A989,,ROWS(tblUPL[])),0)+A989</f>
        <v>#N/A</v>
      </c>
      <c r="B990" t="str" cm="1">
        <f t="array" aca="1" ref="B990" ca="1">IF(ISNA(INDEX(tblUPL[Name_BY_Location],UPL_Unique!A990)),"",INDEX(tblUPL[Name_BY_Location],UPL_Unique!A990))</f>
        <v/>
      </c>
    </row>
    <row r="991" spans="1:2" x14ac:dyDescent="0.2">
      <c r="A991" t="e">
        <f ca="1">MATCH(rngPassword,OFFSET(tblUPL[P3DDP6'#2&amp;92$],A990,,ROWS(tblUPL[])),0)+A990</f>
        <v>#N/A</v>
      </c>
      <c r="B991" t="str" cm="1">
        <f t="array" aca="1" ref="B991" ca="1">IF(ISNA(INDEX(tblUPL[Name_BY_Location],UPL_Unique!A991)),"",INDEX(tblUPL[Name_BY_Location],UPL_Unique!A991))</f>
        <v/>
      </c>
    </row>
    <row r="992" spans="1:2" x14ac:dyDescent="0.2">
      <c r="A992" t="e">
        <f ca="1">MATCH(rngPassword,OFFSET(tblUPL[P3DDP6'#2&amp;92$],A991,,ROWS(tblUPL[])),0)+A991</f>
        <v>#N/A</v>
      </c>
      <c r="B992" t="str" cm="1">
        <f t="array" aca="1" ref="B992" ca="1">IF(ISNA(INDEX(tblUPL[Name_BY_Location],UPL_Unique!A992)),"",INDEX(tblUPL[Name_BY_Location],UPL_Unique!A992))</f>
        <v/>
      </c>
    </row>
    <row r="993" spans="1:2" x14ac:dyDescent="0.2">
      <c r="A993" t="e">
        <f ca="1">MATCH(rngPassword,OFFSET(tblUPL[P3DDP6'#2&amp;92$],A992,,ROWS(tblUPL[])),0)+A992</f>
        <v>#N/A</v>
      </c>
      <c r="B993" t="str" cm="1">
        <f t="array" aca="1" ref="B993" ca="1">IF(ISNA(INDEX(tblUPL[Name_BY_Location],UPL_Unique!A993)),"",INDEX(tblUPL[Name_BY_Location],UPL_Unique!A993))</f>
        <v/>
      </c>
    </row>
    <row r="994" spans="1:2" x14ac:dyDescent="0.2">
      <c r="A994" t="e">
        <f ca="1">MATCH(rngPassword,OFFSET(tblUPL[P3DDP6'#2&amp;92$],A993,,ROWS(tblUPL[])),0)+A993</f>
        <v>#N/A</v>
      </c>
      <c r="B994" t="str" cm="1">
        <f t="array" aca="1" ref="B994" ca="1">IF(ISNA(INDEX(tblUPL[Name_BY_Location],UPL_Unique!A994)),"",INDEX(tblUPL[Name_BY_Location],UPL_Unique!A994))</f>
        <v/>
      </c>
    </row>
    <row r="995" spans="1:2" x14ac:dyDescent="0.2">
      <c r="A995" t="e">
        <f ca="1">MATCH(rngPassword,OFFSET(tblUPL[P3DDP6'#2&amp;92$],A994,,ROWS(tblUPL[])),0)+A994</f>
        <v>#N/A</v>
      </c>
      <c r="B995" t="str" cm="1">
        <f t="array" aca="1" ref="B995" ca="1">IF(ISNA(INDEX(tblUPL[Name_BY_Location],UPL_Unique!A995)),"",INDEX(tblUPL[Name_BY_Location],UPL_Unique!A995))</f>
        <v/>
      </c>
    </row>
    <row r="996" spans="1:2" x14ac:dyDescent="0.2">
      <c r="A996" t="e">
        <f ca="1">MATCH(rngPassword,OFFSET(tblUPL[P3DDP6'#2&amp;92$],A995,,ROWS(tblUPL[])),0)+A995</f>
        <v>#N/A</v>
      </c>
      <c r="B996" t="str" cm="1">
        <f t="array" aca="1" ref="B996" ca="1">IF(ISNA(INDEX(tblUPL[Name_BY_Location],UPL_Unique!A996)),"",INDEX(tblUPL[Name_BY_Location],UPL_Unique!A996))</f>
        <v/>
      </c>
    </row>
    <row r="997" spans="1:2" x14ac:dyDescent="0.2">
      <c r="A997" t="e">
        <f ca="1">MATCH(rngPassword,OFFSET(tblUPL[P3DDP6'#2&amp;92$],A996,,ROWS(tblUPL[])),0)+A996</f>
        <v>#N/A</v>
      </c>
      <c r="B997" t="str" cm="1">
        <f t="array" aca="1" ref="B997" ca="1">IF(ISNA(INDEX(tblUPL[Name_BY_Location],UPL_Unique!A997)),"",INDEX(tblUPL[Name_BY_Location],UPL_Unique!A997))</f>
        <v/>
      </c>
    </row>
    <row r="998" spans="1:2" x14ac:dyDescent="0.2">
      <c r="A998" t="e">
        <f ca="1">MATCH(rngPassword,OFFSET(tblUPL[P3DDP6'#2&amp;92$],A997,,ROWS(tblUPL[])),0)+A997</f>
        <v>#N/A</v>
      </c>
      <c r="B998" t="str" cm="1">
        <f t="array" aca="1" ref="B998" ca="1">IF(ISNA(INDEX(tblUPL[Name_BY_Location],UPL_Unique!A998)),"",INDEX(tblUPL[Name_BY_Location],UPL_Unique!A998))</f>
        <v/>
      </c>
    </row>
    <row r="999" spans="1:2" x14ac:dyDescent="0.2">
      <c r="A999" t="e">
        <f ca="1">MATCH(rngPassword,OFFSET(tblUPL[P3DDP6'#2&amp;92$],A998,,ROWS(tblUPL[])),0)+A998</f>
        <v>#N/A</v>
      </c>
      <c r="B999" t="str" cm="1">
        <f t="array" aca="1" ref="B999" ca="1">IF(ISNA(INDEX(tblUPL[Name_BY_Location],UPL_Unique!A999)),"",INDEX(tblUPL[Name_BY_Location],UPL_Unique!A999))</f>
        <v/>
      </c>
    </row>
    <row r="1000" spans="1:2" x14ac:dyDescent="0.2">
      <c r="A1000" t="e">
        <f ca="1">MATCH(rngPassword,OFFSET(tblUPL[P3DDP6'#2&amp;92$],A999,,ROWS(tblUPL[])),0)+A999</f>
        <v>#N/A</v>
      </c>
      <c r="B1000" t="str" cm="1">
        <f t="array" aca="1" ref="B1000" ca="1">IF(ISNA(INDEX(tblUPL[Name_BY_Location],UPL_Unique!A1000)),"",INDEX(tblUPL[Name_BY_Location],UPL_Unique!A1000))</f>
        <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D8BE6-7EC3-4A0C-89BD-F1D1EC8BC2D6}">
  <sheetPr codeName="Sheet14">
    <tabColor rgb="FFFFFF00"/>
  </sheetPr>
  <dimension ref="A1:S32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defaultColWidth="8.83203125" defaultRowHeight="15" x14ac:dyDescent="0.25"/>
  <cols>
    <col min="1" max="1" width="13.83203125" style="15" customWidth="1"/>
    <col min="2" max="2" width="93.83203125" style="2" customWidth="1"/>
    <col min="3" max="3" width="16.33203125" style="2" customWidth="1"/>
    <col min="4" max="4" width="19.33203125" style="2" customWidth="1"/>
    <col min="5" max="5" width="17.83203125" style="2" customWidth="1"/>
    <col min="6" max="6" width="14.83203125" style="2" customWidth="1"/>
    <col min="7" max="7" width="59.33203125" style="2" customWidth="1"/>
    <col min="8" max="8" width="19.33203125" style="2" customWidth="1"/>
    <col min="9" max="9" width="52" style="2" customWidth="1"/>
    <col min="10" max="10" width="29.6640625" style="2" customWidth="1"/>
    <col min="11" max="11" width="7.5" style="2" customWidth="1"/>
    <col min="12" max="12" width="17.83203125" style="15" customWidth="1"/>
    <col min="13" max="13" width="14.83203125" style="22" customWidth="1"/>
    <col min="14" max="14" width="16.33203125" style="20" customWidth="1"/>
    <col min="15" max="15" width="17.83203125" style="2" customWidth="1"/>
    <col min="16" max="16" width="59.33203125" style="2" customWidth="1"/>
    <col min="17" max="17" width="16.33203125" style="2" customWidth="1"/>
    <col min="18" max="18" width="17.33203125" style="2" bestFit="1" customWidth="1"/>
    <col min="19" max="19" width="30.6640625" style="2" customWidth="1"/>
    <col min="20" max="16384" width="8.83203125" style="2"/>
  </cols>
  <sheetData>
    <row r="1" spans="1:19" x14ac:dyDescent="0.25">
      <c r="A1" s="14" t="s">
        <v>66</v>
      </c>
      <c r="B1" s="4" t="s">
        <v>101</v>
      </c>
      <c r="C1" s="4" t="s">
        <v>22</v>
      </c>
      <c r="D1" s="4" t="s">
        <v>21</v>
      </c>
      <c r="E1" s="4" t="s">
        <v>20</v>
      </c>
      <c r="F1" s="4" t="s">
        <v>19</v>
      </c>
      <c r="G1" s="4" t="s">
        <v>18</v>
      </c>
      <c r="H1" s="4" t="s">
        <v>17</v>
      </c>
      <c r="I1" s="4" t="s">
        <v>16</v>
      </c>
      <c r="J1" s="4" t="s">
        <v>15</v>
      </c>
      <c r="K1" s="4" t="s">
        <v>14</v>
      </c>
      <c r="L1" s="16" t="s">
        <v>13</v>
      </c>
      <c r="M1" s="21" t="s">
        <v>12</v>
      </c>
      <c r="N1" s="19" t="s">
        <v>11</v>
      </c>
      <c r="O1" s="4" t="s">
        <v>10</v>
      </c>
      <c r="P1" s="4" t="s">
        <v>9</v>
      </c>
      <c r="Q1" s="4" t="s">
        <v>8</v>
      </c>
      <c r="R1" s="4" t="s">
        <v>175</v>
      </c>
      <c r="S1" s="4" t="s">
        <v>8505</v>
      </c>
    </row>
    <row r="2" spans="1:19" x14ac:dyDescent="0.25">
      <c r="A2" s="15" t="s">
        <v>9695</v>
      </c>
      <c r="B2" s="2" t="s">
        <v>9696</v>
      </c>
      <c r="C2" s="3" t="s">
        <v>228</v>
      </c>
      <c r="D2" s="3" t="s">
        <v>228</v>
      </c>
      <c r="E2" s="2" t="s">
        <v>9697</v>
      </c>
      <c r="F2" s="3" t="s">
        <v>9695</v>
      </c>
      <c r="G2" s="2" t="s">
        <v>9698</v>
      </c>
      <c r="H2" s="2" t="s">
        <v>8629</v>
      </c>
      <c r="I2" s="2" t="s">
        <v>9699</v>
      </c>
      <c r="J2" s="2" t="s">
        <v>9700</v>
      </c>
      <c r="K2" s="2" t="s">
        <v>229</v>
      </c>
      <c r="L2" s="15" t="s">
        <v>9695</v>
      </c>
      <c r="M2" s="22" t="s">
        <v>8720</v>
      </c>
      <c r="N2" s="20" t="s">
        <v>8847</v>
      </c>
      <c r="O2" s="2" t="s">
        <v>8634</v>
      </c>
      <c r="R2" s="2" t="s">
        <v>9393</v>
      </c>
      <c r="S2" s="2" t="s">
        <v>9398</v>
      </c>
    </row>
    <row r="3" spans="1:19" x14ac:dyDescent="0.25">
      <c r="A3" s="15" t="s">
        <v>9695</v>
      </c>
      <c r="B3" s="2" t="s">
        <v>9696</v>
      </c>
      <c r="C3" s="3" t="s">
        <v>228</v>
      </c>
      <c r="D3" s="3" t="s">
        <v>228</v>
      </c>
      <c r="E3" s="2" t="s">
        <v>9697</v>
      </c>
      <c r="F3" s="2" t="s">
        <v>9695</v>
      </c>
      <c r="G3" s="2" t="s">
        <v>9698</v>
      </c>
      <c r="H3" s="2" t="s">
        <v>8629</v>
      </c>
      <c r="I3" s="2" t="s">
        <v>9699</v>
      </c>
      <c r="J3" s="2" t="s">
        <v>9700</v>
      </c>
      <c r="K3" s="2" t="s">
        <v>229</v>
      </c>
      <c r="L3" s="15" t="s">
        <v>9695</v>
      </c>
      <c r="M3" s="22" t="s">
        <v>8720</v>
      </c>
      <c r="N3" s="20" t="s">
        <v>8847</v>
      </c>
      <c r="O3" s="2" t="s">
        <v>8634</v>
      </c>
      <c r="R3" s="2" t="s">
        <v>9405</v>
      </c>
      <c r="S3" s="2" t="s">
        <v>9406</v>
      </c>
    </row>
    <row r="4" spans="1:19" x14ac:dyDescent="0.25">
      <c r="A4" s="15" t="s">
        <v>9701</v>
      </c>
      <c r="B4" s="2" t="s">
        <v>9702</v>
      </c>
      <c r="C4" s="3" t="s">
        <v>244</v>
      </c>
      <c r="D4" s="3" t="s">
        <v>244</v>
      </c>
      <c r="E4" s="2" t="s">
        <v>9697</v>
      </c>
      <c r="F4" s="2" t="s">
        <v>9701</v>
      </c>
      <c r="G4" s="2" t="s">
        <v>9703</v>
      </c>
      <c r="H4" s="2" t="s">
        <v>8629</v>
      </c>
      <c r="I4" s="2" t="s">
        <v>9704</v>
      </c>
      <c r="J4" s="2" t="s">
        <v>9705</v>
      </c>
      <c r="K4" s="2" t="s">
        <v>271</v>
      </c>
      <c r="L4" s="15" t="s">
        <v>9701</v>
      </c>
      <c r="M4" s="22" t="s">
        <v>272</v>
      </c>
      <c r="N4" s="20" t="s">
        <v>223</v>
      </c>
      <c r="O4" s="2" t="s">
        <v>8634</v>
      </c>
      <c r="R4" s="2" t="s">
        <v>8847</v>
      </c>
      <c r="S4" s="2" t="s">
        <v>8850</v>
      </c>
    </row>
    <row r="5" spans="1:19" x14ac:dyDescent="0.25">
      <c r="A5" s="15" t="s">
        <v>9706</v>
      </c>
      <c r="B5" s="2" t="s">
        <v>9707</v>
      </c>
      <c r="C5" s="3" t="s">
        <v>272</v>
      </c>
      <c r="D5" s="3" t="s">
        <v>272</v>
      </c>
      <c r="E5" s="2" t="s">
        <v>9697</v>
      </c>
      <c r="F5" s="2" t="s">
        <v>9706</v>
      </c>
      <c r="G5" s="2" t="s">
        <v>9708</v>
      </c>
      <c r="H5" s="2" t="s">
        <v>8629</v>
      </c>
      <c r="I5" s="2" t="s">
        <v>9709</v>
      </c>
      <c r="J5" s="2" t="s">
        <v>9710</v>
      </c>
      <c r="K5" s="2" t="s">
        <v>283</v>
      </c>
      <c r="L5" s="15" t="s">
        <v>9706</v>
      </c>
      <c r="M5" s="22" t="s">
        <v>9437</v>
      </c>
      <c r="N5" s="20" t="s">
        <v>9711</v>
      </c>
      <c r="O5" s="2" t="s">
        <v>8634</v>
      </c>
      <c r="P5" s="2" t="s">
        <v>8695</v>
      </c>
      <c r="R5" s="2" t="s">
        <v>8719</v>
      </c>
      <c r="S5" s="2" t="s">
        <v>8723</v>
      </c>
    </row>
    <row r="6" spans="1:19" x14ac:dyDescent="0.25">
      <c r="A6" s="15" t="s">
        <v>9712</v>
      </c>
      <c r="B6" s="2" t="s">
        <v>9713</v>
      </c>
      <c r="C6" s="3" t="s">
        <v>244</v>
      </c>
      <c r="D6" s="3" t="s">
        <v>244</v>
      </c>
      <c r="E6" s="2" t="s">
        <v>9697</v>
      </c>
      <c r="F6" s="2" t="s">
        <v>9712</v>
      </c>
      <c r="G6" s="2" t="s">
        <v>9714</v>
      </c>
      <c r="H6" s="2" t="s">
        <v>8629</v>
      </c>
      <c r="I6" s="2" t="s">
        <v>9715</v>
      </c>
      <c r="J6" s="2" t="s">
        <v>9716</v>
      </c>
      <c r="K6" s="2" t="s">
        <v>271</v>
      </c>
      <c r="L6" s="15" t="s">
        <v>9712</v>
      </c>
      <c r="M6" s="22" t="s">
        <v>272</v>
      </c>
      <c r="N6" s="20" t="s">
        <v>9205</v>
      </c>
      <c r="O6" s="2" t="s">
        <v>8634</v>
      </c>
      <c r="P6" s="2" t="s">
        <v>9717</v>
      </c>
      <c r="R6" s="2" t="s">
        <v>8847</v>
      </c>
      <c r="S6" s="2" t="s">
        <v>8850</v>
      </c>
    </row>
    <row r="7" spans="1:19" x14ac:dyDescent="0.25">
      <c r="A7" s="15" t="s">
        <v>9718</v>
      </c>
      <c r="B7" s="2" t="s">
        <v>9719</v>
      </c>
      <c r="C7" s="3" t="s">
        <v>223</v>
      </c>
      <c r="D7" s="3" t="s">
        <v>223</v>
      </c>
      <c r="E7" s="2" t="s">
        <v>9697</v>
      </c>
      <c r="F7" s="2" t="s">
        <v>9718</v>
      </c>
      <c r="G7" s="2" t="s">
        <v>9720</v>
      </c>
      <c r="H7" s="2" t="s">
        <v>8629</v>
      </c>
      <c r="I7" s="2" t="s">
        <v>9721</v>
      </c>
      <c r="J7" s="2" t="s">
        <v>9722</v>
      </c>
      <c r="K7" s="2" t="s">
        <v>256</v>
      </c>
      <c r="L7" s="15" t="s">
        <v>9718</v>
      </c>
      <c r="M7" s="22" t="s">
        <v>8651</v>
      </c>
      <c r="N7" s="20" t="s">
        <v>8839</v>
      </c>
      <c r="O7" s="2" t="s">
        <v>8634</v>
      </c>
      <c r="R7" s="2" t="s">
        <v>8696</v>
      </c>
      <c r="S7" s="2" t="s">
        <v>8505</v>
      </c>
    </row>
    <row r="8" spans="1:19" x14ac:dyDescent="0.25">
      <c r="A8" s="15" t="s">
        <v>9723</v>
      </c>
      <c r="B8" s="2" t="s">
        <v>9724</v>
      </c>
      <c r="C8" s="3" t="s">
        <v>231</v>
      </c>
      <c r="D8" s="3" t="s">
        <v>231</v>
      </c>
      <c r="E8" s="2" t="s">
        <v>9697</v>
      </c>
      <c r="F8" s="2" t="s">
        <v>9723</v>
      </c>
      <c r="G8" s="2" t="s">
        <v>9725</v>
      </c>
      <c r="H8" s="2" t="s">
        <v>8629</v>
      </c>
      <c r="I8" s="2" t="s">
        <v>9726</v>
      </c>
      <c r="J8" s="2" t="s">
        <v>9727</v>
      </c>
      <c r="K8" s="2" t="s">
        <v>246</v>
      </c>
      <c r="L8" s="15" t="s">
        <v>9723</v>
      </c>
      <c r="M8" s="22" t="s">
        <v>8856</v>
      </c>
      <c r="N8" s="20" t="s">
        <v>228</v>
      </c>
      <c r="O8" s="2" t="s">
        <v>8634</v>
      </c>
      <c r="P8" s="2" t="s">
        <v>8695</v>
      </c>
      <c r="R8" s="2" t="s">
        <v>9610</v>
      </c>
      <c r="S8" s="2" t="s">
        <v>9615</v>
      </c>
    </row>
    <row r="9" spans="1:19" x14ac:dyDescent="0.25">
      <c r="A9" s="15" t="s">
        <v>9728</v>
      </c>
      <c r="B9" s="2" t="s">
        <v>9729</v>
      </c>
      <c r="C9" s="3" t="s">
        <v>225</v>
      </c>
      <c r="D9" s="3" t="s">
        <v>225</v>
      </c>
      <c r="E9" s="2" t="s">
        <v>9697</v>
      </c>
      <c r="F9" s="2" t="s">
        <v>9728</v>
      </c>
      <c r="G9" s="2" t="s">
        <v>9730</v>
      </c>
      <c r="H9" s="2" t="s">
        <v>8629</v>
      </c>
      <c r="I9" s="2" t="s">
        <v>9731</v>
      </c>
      <c r="J9" s="2" t="s">
        <v>9732</v>
      </c>
      <c r="K9" s="2" t="s">
        <v>230</v>
      </c>
      <c r="L9" s="15" t="s">
        <v>9728</v>
      </c>
      <c r="M9" s="22" t="s">
        <v>8730</v>
      </c>
      <c r="N9" s="20" t="s">
        <v>9650</v>
      </c>
      <c r="O9" s="2" t="s">
        <v>8634</v>
      </c>
      <c r="R9" s="2" t="s">
        <v>8696</v>
      </c>
      <c r="S9" s="2" t="s">
        <v>8505</v>
      </c>
    </row>
    <row r="10" spans="1:19" x14ac:dyDescent="0.25">
      <c r="A10" s="15" t="s">
        <v>9733</v>
      </c>
      <c r="B10" s="2" t="s">
        <v>9734</v>
      </c>
      <c r="C10" s="3" t="s">
        <v>223</v>
      </c>
      <c r="D10" s="3" t="s">
        <v>223</v>
      </c>
      <c r="E10" s="2" t="s">
        <v>9697</v>
      </c>
      <c r="F10" s="2" t="s">
        <v>9733</v>
      </c>
      <c r="G10" s="2" t="s">
        <v>9735</v>
      </c>
      <c r="H10" s="2" t="s">
        <v>8629</v>
      </c>
      <c r="I10" s="2" t="s">
        <v>9736</v>
      </c>
      <c r="J10" s="2" t="s">
        <v>9737</v>
      </c>
      <c r="K10" s="2" t="s">
        <v>224</v>
      </c>
      <c r="L10" s="15" t="s">
        <v>9733</v>
      </c>
      <c r="M10" s="22" t="s">
        <v>8683</v>
      </c>
      <c r="N10" s="20" t="s">
        <v>9227</v>
      </c>
      <c r="O10" s="2" t="s">
        <v>8634</v>
      </c>
      <c r="R10" s="2" t="s">
        <v>9085</v>
      </c>
      <c r="S10" s="2" t="s">
        <v>9091</v>
      </c>
    </row>
    <row r="11" spans="1:19" x14ac:dyDescent="0.25">
      <c r="A11" s="15" t="s">
        <v>9738</v>
      </c>
      <c r="B11" s="2" t="s">
        <v>9739</v>
      </c>
      <c r="C11" s="3" t="s">
        <v>239</v>
      </c>
      <c r="D11" s="3" t="s">
        <v>239</v>
      </c>
      <c r="E11" s="2" t="s">
        <v>9697</v>
      </c>
      <c r="F11" s="2" t="s">
        <v>9738</v>
      </c>
      <c r="G11" s="2" t="s">
        <v>9740</v>
      </c>
      <c r="H11" s="2" t="s">
        <v>8629</v>
      </c>
      <c r="I11" s="2" t="s">
        <v>9741</v>
      </c>
      <c r="J11" s="2" t="s">
        <v>9742</v>
      </c>
      <c r="K11" s="2" t="s">
        <v>277</v>
      </c>
      <c r="L11" s="15" t="s">
        <v>9738</v>
      </c>
      <c r="M11" s="22" t="s">
        <v>244</v>
      </c>
      <c r="N11" s="20" t="s">
        <v>9609</v>
      </c>
      <c r="O11" s="2" t="s">
        <v>8634</v>
      </c>
      <c r="R11" s="2" t="s">
        <v>9596</v>
      </c>
      <c r="S11" s="2" t="s">
        <v>9603</v>
      </c>
    </row>
    <row r="12" spans="1:19" x14ac:dyDescent="0.25">
      <c r="A12" s="15" t="s">
        <v>9743</v>
      </c>
      <c r="B12" s="2" t="s">
        <v>9744</v>
      </c>
      <c r="C12" s="3" t="s">
        <v>236</v>
      </c>
      <c r="D12" s="3" t="s">
        <v>236</v>
      </c>
      <c r="E12" s="2" t="s">
        <v>9697</v>
      </c>
      <c r="F12" s="2" t="s">
        <v>9743</v>
      </c>
      <c r="G12" s="2" t="s">
        <v>9745</v>
      </c>
      <c r="H12" s="2" t="s">
        <v>8629</v>
      </c>
      <c r="I12" s="2" t="s">
        <v>9746</v>
      </c>
      <c r="J12" s="2" t="s">
        <v>9561</v>
      </c>
      <c r="K12" s="2" t="s">
        <v>254</v>
      </c>
      <c r="L12" s="15" t="s">
        <v>9743</v>
      </c>
      <c r="M12" s="22" t="s">
        <v>9008</v>
      </c>
      <c r="N12" s="20" t="s">
        <v>9009</v>
      </c>
      <c r="O12" s="2" t="s">
        <v>8634</v>
      </c>
      <c r="R12" s="2" t="s">
        <v>8696</v>
      </c>
      <c r="S12" s="2" t="s">
        <v>8505</v>
      </c>
    </row>
    <row r="13" spans="1:19" x14ac:dyDescent="0.25">
      <c r="A13" s="15" t="s">
        <v>9747</v>
      </c>
      <c r="B13" s="2" t="s">
        <v>9748</v>
      </c>
      <c r="C13" s="3" t="s">
        <v>233</v>
      </c>
      <c r="D13" s="3" t="s">
        <v>233</v>
      </c>
      <c r="E13" s="2" t="s">
        <v>9697</v>
      </c>
      <c r="F13" s="2" t="s">
        <v>9747</v>
      </c>
      <c r="G13" s="2" t="s">
        <v>9749</v>
      </c>
      <c r="H13" s="2" t="s">
        <v>8629</v>
      </c>
      <c r="I13" s="2" t="s">
        <v>9750</v>
      </c>
      <c r="J13" s="2" t="s">
        <v>9751</v>
      </c>
      <c r="K13" s="2" t="s">
        <v>264</v>
      </c>
      <c r="L13" s="15" t="s">
        <v>9747</v>
      </c>
      <c r="M13" s="22" t="s">
        <v>239</v>
      </c>
      <c r="N13" s="20" t="s">
        <v>9126</v>
      </c>
      <c r="O13" s="2" t="s">
        <v>8634</v>
      </c>
      <c r="R13" s="2" t="s">
        <v>9106</v>
      </c>
      <c r="S13" s="2" t="s">
        <v>9108</v>
      </c>
    </row>
    <row r="14" spans="1:19" x14ac:dyDescent="0.25">
      <c r="A14" s="15" t="s">
        <v>9752</v>
      </c>
      <c r="B14" s="2" t="s">
        <v>9753</v>
      </c>
      <c r="C14" s="3" t="s">
        <v>223</v>
      </c>
      <c r="D14" s="3" t="s">
        <v>223</v>
      </c>
      <c r="E14" s="2" t="s">
        <v>9697</v>
      </c>
      <c r="F14" s="2" t="s">
        <v>9752</v>
      </c>
      <c r="G14" s="2" t="s">
        <v>9754</v>
      </c>
      <c r="H14" s="2" t="s">
        <v>8629</v>
      </c>
      <c r="I14" s="2" t="s">
        <v>9755</v>
      </c>
      <c r="J14" s="2" t="s">
        <v>9756</v>
      </c>
      <c r="K14" s="2" t="s">
        <v>256</v>
      </c>
      <c r="L14" s="15" t="s">
        <v>9752</v>
      </c>
      <c r="M14" s="22" t="s">
        <v>8651</v>
      </c>
      <c r="N14" s="20" t="s">
        <v>233</v>
      </c>
      <c r="O14" s="2" t="s">
        <v>8634</v>
      </c>
      <c r="R14" s="2" t="s">
        <v>8696</v>
      </c>
      <c r="S14" s="2" t="s">
        <v>8505</v>
      </c>
    </row>
    <row r="15" spans="1:19" x14ac:dyDescent="0.25">
      <c r="A15" s="15" t="s">
        <v>9757</v>
      </c>
      <c r="B15" s="2" t="s">
        <v>9758</v>
      </c>
      <c r="C15" s="3" t="s">
        <v>244</v>
      </c>
      <c r="D15" s="3" t="s">
        <v>244</v>
      </c>
      <c r="E15" s="2" t="s">
        <v>9697</v>
      </c>
      <c r="F15" s="2" t="s">
        <v>9757</v>
      </c>
      <c r="G15" s="2" t="s">
        <v>9759</v>
      </c>
      <c r="H15" s="2" t="s">
        <v>8629</v>
      </c>
      <c r="I15" s="2" t="s">
        <v>9760</v>
      </c>
      <c r="J15" s="2" t="s">
        <v>9705</v>
      </c>
      <c r="K15" s="2" t="s">
        <v>271</v>
      </c>
      <c r="L15" s="15" t="s">
        <v>9757</v>
      </c>
      <c r="M15" s="22" t="s">
        <v>272</v>
      </c>
      <c r="N15" s="20" t="s">
        <v>223</v>
      </c>
      <c r="O15" s="2" t="s">
        <v>8634</v>
      </c>
      <c r="R15" s="2" t="s">
        <v>8847</v>
      </c>
      <c r="S15" s="2" t="s">
        <v>8850</v>
      </c>
    </row>
    <row r="16" spans="1:19" x14ac:dyDescent="0.25">
      <c r="A16" s="15" t="s">
        <v>9761</v>
      </c>
      <c r="B16" s="2" t="s">
        <v>9762</v>
      </c>
      <c r="C16" s="3" t="s">
        <v>223</v>
      </c>
      <c r="D16" s="3" t="s">
        <v>223</v>
      </c>
      <c r="E16" s="2" t="s">
        <v>9697</v>
      </c>
      <c r="F16" s="2" t="s">
        <v>9761</v>
      </c>
      <c r="G16" s="2" t="s">
        <v>9763</v>
      </c>
      <c r="H16" s="2" t="s">
        <v>8629</v>
      </c>
      <c r="I16" s="2" t="s">
        <v>9764</v>
      </c>
      <c r="J16" s="2" t="s">
        <v>9765</v>
      </c>
      <c r="K16" s="2" t="s">
        <v>256</v>
      </c>
      <c r="L16" s="15" t="s">
        <v>9761</v>
      </c>
      <c r="M16" s="22" t="s">
        <v>8651</v>
      </c>
      <c r="N16" s="20" t="s">
        <v>9766</v>
      </c>
      <c r="O16" s="2" t="s">
        <v>8634</v>
      </c>
      <c r="R16" s="2" t="s">
        <v>9061</v>
      </c>
      <c r="S16" s="2" t="s">
        <v>9069</v>
      </c>
    </row>
    <row r="17" spans="1:19" x14ac:dyDescent="0.25">
      <c r="A17" s="15" t="s">
        <v>9767</v>
      </c>
      <c r="B17" s="2" t="s">
        <v>9768</v>
      </c>
      <c r="C17" s="3" t="s">
        <v>244</v>
      </c>
      <c r="D17" s="3" t="s">
        <v>244</v>
      </c>
      <c r="E17" s="2" t="s">
        <v>9697</v>
      </c>
      <c r="F17" s="2" t="s">
        <v>9767</v>
      </c>
      <c r="G17" s="2" t="s">
        <v>9769</v>
      </c>
      <c r="H17" s="2" t="s">
        <v>8629</v>
      </c>
      <c r="I17" s="2" t="s">
        <v>9770</v>
      </c>
      <c r="J17" s="2" t="s">
        <v>9771</v>
      </c>
      <c r="K17" s="2" t="s">
        <v>271</v>
      </c>
      <c r="L17" s="15" t="s">
        <v>9767</v>
      </c>
      <c r="M17" s="22" t="s">
        <v>272</v>
      </c>
      <c r="N17" s="20" t="s">
        <v>8824</v>
      </c>
      <c r="O17" s="2" t="s">
        <v>8634</v>
      </c>
      <c r="P17" s="2" t="s">
        <v>9177</v>
      </c>
      <c r="R17" s="2" t="s">
        <v>8847</v>
      </c>
      <c r="S17" s="2" t="s">
        <v>8850</v>
      </c>
    </row>
    <row r="18" spans="1:19" x14ac:dyDescent="0.25">
      <c r="A18" s="15" t="s">
        <v>9772</v>
      </c>
      <c r="B18" s="2" t="s">
        <v>9773</v>
      </c>
      <c r="C18" s="3" t="s">
        <v>225</v>
      </c>
      <c r="D18" s="3" t="s">
        <v>225</v>
      </c>
      <c r="E18" s="2" t="s">
        <v>9697</v>
      </c>
      <c r="F18" s="2" t="s">
        <v>9772</v>
      </c>
      <c r="G18" s="2" t="s">
        <v>9774</v>
      </c>
      <c r="H18" s="2" t="s">
        <v>8629</v>
      </c>
      <c r="I18" s="2" t="s">
        <v>9775</v>
      </c>
      <c r="J18" s="2" t="s">
        <v>9182</v>
      </c>
      <c r="K18" s="2" t="s">
        <v>226</v>
      </c>
      <c r="L18" s="15" t="s">
        <v>9772</v>
      </c>
      <c r="M18" s="22" t="s">
        <v>8693</v>
      </c>
      <c r="N18" s="20" t="s">
        <v>8931</v>
      </c>
      <c r="O18" s="2" t="s">
        <v>8634</v>
      </c>
      <c r="P18" s="2" t="s">
        <v>9183</v>
      </c>
      <c r="R18" s="2" t="s">
        <v>8696</v>
      </c>
      <c r="S18" s="2" t="s">
        <v>8505</v>
      </c>
    </row>
    <row r="19" spans="1:19" x14ac:dyDescent="0.25">
      <c r="A19" s="15" t="s">
        <v>9776</v>
      </c>
      <c r="B19" s="2" t="s">
        <v>9777</v>
      </c>
      <c r="C19" s="3" t="s">
        <v>225</v>
      </c>
      <c r="D19" s="3" t="s">
        <v>225</v>
      </c>
      <c r="E19" s="2" t="s">
        <v>9697</v>
      </c>
      <c r="F19" s="2" t="s">
        <v>9776</v>
      </c>
      <c r="G19" s="2" t="s">
        <v>9774</v>
      </c>
      <c r="H19" s="2" t="s">
        <v>8629</v>
      </c>
      <c r="I19" s="2" t="s">
        <v>9778</v>
      </c>
      <c r="J19" s="2" t="s">
        <v>9182</v>
      </c>
      <c r="K19" s="2" t="s">
        <v>226</v>
      </c>
      <c r="L19" s="15" t="s">
        <v>9776</v>
      </c>
      <c r="M19" s="22" t="s">
        <v>8693</v>
      </c>
      <c r="N19" s="20" t="s">
        <v>8931</v>
      </c>
      <c r="O19" s="2" t="s">
        <v>8634</v>
      </c>
      <c r="P19" s="2" t="s">
        <v>9183</v>
      </c>
      <c r="R19" s="2" t="s">
        <v>8696</v>
      </c>
      <c r="S19" s="2" t="s">
        <v>8505</v>
      </c>
    </row>
    <row r="20" spans="1:19" x14ac:dyDescent="0.25">
      <c r="A20" s="15" t="s">
        <v>9779</v>
      </c>
      <c r="B20" s="2" t="s">
        <v>9780</v>
      </c>
      <c r="C20" s="3" t="s">
        <v>244</v>
      </c>
      <c r="D20" s="3" t="s">
        <v>244</v>
      </c>
      <c r="E20" s="2" t="s">
        <v>9697</v>
      </c>
      <c r="F20" s="2" t="s">
        <v>9779</v>
      </c>
      <c r="G20" s="2" t="s">
        <v>9781</v>
      </c>
      <c r="H20" s="2" t="s">
        <v>8629</v>
      </c>
      <c r="I20" s="2" t="s">
        <v>9782</v>
      </c>
      <c r="J20" s="2" t="s">
        <v>9783</v>
      </c>
      <c r="K20" s="2" t="s">
        <v>271</v>
      </c>
      <c r="L20" s="15" t="s">
        <v>9779</v>
      </c>
      <c r="M20" s="22" t="s">
        <v>272</v>
      </c>
      <c r="N20" s="20" t="s">
        <v>8939</v>
      </c>
      <c r="O20" s="2" t="s">
        <v>8634</v>
      </c>
      <c r="P20" s="2" t="s">
        <v>9784</v>
      </c>
      <c r="R20" s="2" t="s">
        <v>8847</v>
      </c>
      <c r="S20" s="2" t="s">
        <v>8850</v>
      </c>
    </row>
    <row r="21" spans="1:19" x14ac:dyDescent="0.25">
      <c r="A21" s="15" t="s">
        <v>9785</v>
      </c>
      <c r="B21" s="2" t="s">
        <v>9786</v>
      </c>
      <c r="C21" s="3" t="s">
        <v>223</v>
      </c>
      <c r="D21" s="3" t="s">
        <v>223</v>
      </c>
      <c r="E21" s="2" t="s">
        <v>9697</v>
      </c>
      <c r="F21" s="2" t="s">
        <v>9785</v>
      </c>
      <c r="G21" s="2" t="s">
        <v>9787</v>
      </c>
      <c r="H21" s="2" t="s">
        <v>8629</v>
      </c>
      <c r="I21" s="2" t="s">
        <v>9788</v>
      </c>
      <c r="J21" s="2" t="s">
        <v>9789</v>
      </c>
      <c r="K21" s="2" t="s">
        <v>224</v>
      </c>
      <c r="L21" s="15" t="s">
        <v>9785</v>
      </c>
      <c r="M21" s="22" t="s">
        <v>8683</v>
      </c>
      <c r="N21" s="20" t="s">
        <v>9090</v>
      </c>
      <c r="O21" s="2" t="s">
        <v>8634</v>
      </c>
      <c r="R21" s="2" t="s">
        <v>8696</v>
      </c>
      <c r="S21" s="2" t="s">
        <v>8505</v>
      </c>
    </row>
    <row r="22" spans="1:19" x14ac:dyDescent="0.25">
      <c r="A22" s="15" t="s">
        <v>9790</v>
      </c>
      <c r="B22" s="2" t="s">
        <v>9791</v>
      </c>
      <c r="C22" s="3" t="s">
        <v>236</v>
      </c>
      <c r="D22" s="3" t="s">
        <v>236</v>
      </c>
      <c r="E22" s="2" t="s">
        <v>9697</v>
      </c>
      <c r="F22" s="2" t="s">
        <v>9790</v>
      </c>
      <c r="G22" s="2" t="s">
        <v>9792</v>
      </c>
      <c r="H22" s="2" t="s">
        <v>8629</v>
      </c>
      <c r="I22" s="2" t="s">
        <v>9793</v>
      </c>
      <c r="J22" s="2" t="s">
        <v>9474</v>
      </c>
      <c r="K22" s="2" t="s">
        <v>254</v>
      </c>
      <c r="L22" s="15" t="s">
        <v>9790</v>
      </c>
      <c r="M22" s="22" t="s">
        <v>9008</v>
      </c>
      <c r="N22" s="20" t="s">
        <v>9794</v>
      </c>
      <c r="O22" s="2" t="s">
        <v>8634</v>
      </c>
      <c r="P22" s="2" t="s">
        <v>8695</v>
      </c>
      <c r="R22" s="2" t="s">
        <v>8719</v>
      </c>
      <c r="S22" s="2" t="s">
        <v>8723</v>
      </c>
    </row>
    <row r="23" spans="1:19" x14ac:dyDescent="0.25">
      <c r="A23" s="15" t="s">
        <v>9795</v>
      </c>
      <c r="B23" s="2" t="s">
        <v>9796</v>
      </c>
      <c r="C23" s="3" t="s">
        <v>223</v>
      </c>
      <c r="D23" s="3" t="s">
        <v>223</v>
      </c>
      <c r="E23" s="2" t="s">
        <v>9697</v>
      </c>
      <c r="F23" s="2" t="s">
        <v>9795</v>
      </c>
      <c r="G23" s="2" t="s">
        <v>9797</v>
      </c>
      <c r="H23" s="2" t="s">
        <v>8629</v>
      </c>
      <c r="I23" s="2" t="s">
        <v>9798</v>
      </c>
      <c r="J23" s="2" t="s">
        <v>9799</v>
      </c>
      <c r="K23" s="2" t="s">
        <v>224</v>
      </c>
      <c r="L23" s="15" t="s">
        <v>9795</v>
      </c>
      <c r="M23" s="22" t="s">
        <v>8683</v>
      </c>
      <c r="N23" s="20" t="s">
        <v>8760</v>
      </c>
      <c r="O23" s="2" t="s">
        <v>8634</v>
      </c>
      <c r="R23" s="2" t="s">
        <v>8754</v>
      </c>
      <c r="S23" s="2" t="s">
        <v>8761</v>
      </c>
    </row>
    <row r="24" spans="1:19" x14ac:dyDescent="0.25">
      <c r="A24" s="15" t="s">
        <v>9800</v>
      </c>
      <c r="B24" s="2" t="s">
        <v>9801</v>
      </c>
      <c r="C24" s="3" t="s">
        <v>225</v>
      </c>
      <c r="D24" s="3" t="s">
        <v>225</v>
      </c>
      <c r="E24" s="2" t="s">
        <v>9697</v>
      </c>
      <c r="F24" s="2" t="s">
        <v>9800</v>
      </c>
      <c r="G24" s="2" t="s">
        <v>9802</v>
      </c>
      <c r="H24" s="2" t="s">
        <v>8629</v>
      </c>
      <c r="I24" s="2" t="s">
        <v>9803</v>
      </c>
      <c r="J24" s="2" t="s">
        <v>9204</v>
      </c>
      <c r="K24" s="2" t="s">
        <v>226</v>
      </c>
      <c r="L24" s="15" t="s">
        <v>9800</v>
      </c>
      <c r="M24" s="22" t="s">
        <v>8693</v>
      </c>
      <c r="N24" s="20" t="s">
        <v>9205</v>
      </c>
      <c r="O24" s="2" t="s">
        <v>8634</v>
      </c>
      <c r="R24" s="2" t="s">
        <v>8696</v>
      </c>
      <c r="S24" s="2" t="s">
        <v>8505</v>
      </c>
    </row>
    <row r="25" spans="1:19" x14ac:dyDescent="0.25">
      <c r="A25" s="15" t="s">
        <v>9804</v>
      </c>
      <c r="B25" s="2" t="s">
        <v>9805</v>
      </c>
      <c r="C25" s="3" t="s">
        <v>239</v>
      </c>
      <c r="D25" s="3" t="s">
        <v>239</v>
      </c>
      <c r="E25" s="2" t="s">
        <v>9697</v>
      </c>
      <c r="F25" s="2" t="s">
        <v>9804</v>
      </c>
      <c r="G25" s="2" t="s">
        <v>9806</v>
      </c>
      <c r="H25" s="2" t="s">
        <v>8629</v>
      </c>
      <c r="I25" s="2" t="s">
        <v>9807</v>
      </c>
      <c r="J25" s="2" t="s">
        <v>9808</v>
      </c>
      <c r="K25" s="2" t="s">
        <v>234</v>
      </c>
      <c r="L25" s="15" t="s">
        <v>9804</v>
      </c>
      <c r="M25" s="22" t="s">
        <v>8777</v>
      </c>
      <c r="N25" s="20" t="s">
        <v>8731</v>
      </c>
      <c r="O25" s="2" t="s">
        <v>8634</v>
      </c>
      <c r="P25" s="2" t="s">
        <v>8695</v>
      </c>
      <c r="R25" s="2" t="s">
        <v>8719</v>
      </c>
      <c r="S25" s="2" t="s">
        <v>8723</v>
      </c>
    </row>
    <row r="26" spans="1:19" x14ac:dyDescent="0.25">
      <c r="A26" s="15" t="s">
        <v>9809</v>
      </c>
      <c r="B26" s="2" t="s">
        <v>9810</v>
      </c>
      <c r="C26" s="3" t="s">
        <v>265</v>
      </c>
      <c r="D26" s="3" t="s">
        <v>265</v>
      </c>
      <c r="E26" s="2" t="s">
        <v>9697</v>
      </c>
      <c r="F26" s="2" t="s">
        <v>9809</v>
      </c>
      <c r="G26" s="2" t="s">
        <v>9811</v>
      </c>
      <c r="H26" s="2" t="s">
        <v>8629</v>
      </c>
      <c r="I26" s="2" t="s">
        <v>9812</v>
      </c>
      <c r="J26" s="2" t="s">
        <v>9813</v>
      </c>
      <c r="K26" s="2" t="s">
        <v>291</v>
      </c>
      <c r="L26" s="15" t="s">
        <v>9809</v>
      </c>
      <c r="M26" s="22" t="s">
        <v>9602</v>
      </c>
      <c r="N26" s="20" t="s">
        <v>9083</v>
      </c>
      <c r="O26" s="2" t="s">
        <v>8634</v>
      </c>
      <c r="R26" s="2" t="s">
        <v>9596</v>
      </c>
      <c r="S26" s="2" t="s">
        <v>9603</v>
      </c>
    </row>
    <row r="27" spans="1:19" x14ac:dyDescent="0.25">
      <c r="A27" s="15" t="s">
        <v>9814</v>
      </c>
      <c r="B27" s="2" t="s">
        <v>9815</v>
      </c>
      <c r="C27" s="3" t="s">
        <v>236</v>
      </c>
      <c r="D27" s="3" t="s">
        <v>236</v>
      </c>
      <c r="E27" s="2" t="s">
        <v>9697</v>
      </c>
      <c r="F27" s="2" t="s">
        <v>9814</v>
      </c>
      <c r="G27" s="2" t="s">
        <v>9816</v>
      </c>
      <c r="H27" s="2" t="s">
        <v>8629</v>
      </c>
      <c r="I27" s="2" t="s">
        <v>9817</v>
      </c>
      <c r="J27" s="2" t="s">
        <v>9016</v>
      </c>
      <c r="K27" s="2" t="s">
        <v>254</v>
      </c>
      <c r="L27" s="15" t="s">
        <v>9814</v>
      </c>
      <c r="M27" s="22" t="s">
        <v>9008</v>
      </c>
      <c r="N27" s="20" t="s">
        <v>9017</v>
      </c>
      <c r="O27" s="2" t="s">
        <v>8634</v>
      </c>
      <c r="R27" s="2" t="s">
        <v>8696</v>
      </c>
      <c r="S27" s="2" t="s">
        <v>8505</v>
      </c>
    </row>
    <row r="28" spans="1:19" x14ac:dyDescent="0.25">
      <c r="A28" s="15" t="s">
        <v>9818</v>
      </c>
      <c r="B28" s="2" t="s">
        <v>9819</v>
      </c>
      <c r="C28" s="3" t="s">
        <v>233</v>
      </c>
      <c r="D28" s="3" t="s">
        <v>233</v>
      </c>
      <c r="E28" s="2" t="s">
        <v>9697</v>
      </c>
      <c r="F28" s="2" t="s">
        <v>9818</v>
      </c>
      <c r="G28" s="2" t="s">
        <v>9820</v>
      </c>
      <c r="H28" s="2" t="s">
        <v>8629</v>
      </c>
      <c r="I28" s="2" t="s">
        <v>9821</v>
      </c>
      <c r="J28" s="2" t="s">
        <v>9822</v>
      </c>
      <c r="K28" s="2" t="s">
        <v>279</v>
      </c>
      <c r="L28" s="15" t="s">
        <v>9818</v>
      </c>
      <c r="M28" s="22" t="s">
        <v>223</v>
      </c>
      <c r="N28" s="20" t="s">
        <v>8848</v>
      </c>
      <c r="O28" s="2" t="s">
        <v>8634</v>
      </c>
      <c r="P28" s="2" t="s">
        <v>8695</v>
      </c>
      <c r="R28" s="2" t="s">
        <v>8719</v>
      </c>
      <c r="S28" s="2" t="s">
        <v>8723</v>
      </c>
    </row>
    <row r="29" spans="1:19" x14ac:dyDescent="0.25">
      <c r="A29" s="15" t="s">
        <v>9823</v>
      </c>
      <c r="B29" s="2" t="s">
        <v>9824</v>
      </c>
      <c r="C29" s="3" t="s">
        <v>221</v>
      </c>
      <c r="D29" s="3" t="s">
        <v>221</v>
      </c>
      <c r="E29" s="2" t="s">
        <v>9697</v>
      </c>
      <c r="F29" s="2" t="s">
        <v>9823</v>
      </c>
      <c r="G29" s="2" t="s">
        <v>9825</v>
      </c>
      <c r="H29" s="2" t="s">
        <v>8629</v>
      </c>
      <c r="I29" s="2" t="s">
        <v>9826</v>
      </c>
      <c r="J29" s="2" t="s">
        <v>9827</v>
      </c>
      <c r="K29" s="2" t="s">
        <v>249</v>
      </c>
      <c r="L29" s="15" t="s">
        <v>9823</v>
      </c>
      <c r="M29" s="22" t="s">
        <v>8939</v>
      </c>
      <c r="N29" s="20" t="s">
        <v>8940</v>
      </c>
      <c r="O29" s="2" t="s">
        <v>8634</v>
      </c>
      <c r="R29" s="2" t="s">
        <v>8696</v>
      </c>
      <c r="S29" s="2" t="s">
        <v>8505</v>
      </c>
    </row>
    <row r="30" spans="1:19" x14ac:dyDescent="0.25">
      <c r="A30" s="15" t="s">
        <v>9828</v>
      </c>
      <c r="B30" s="2" t="s">
        <v>9829</v>
      </c>
      <c r="C30" s="3" t="s">
        <v>233</v>
      </c>
      <c r="D30" s="3" t="s">
        <v>233</v>
      </c>
      <c r="E30" s="2" t="s">
        <v>9697</v>
      </c>
      <c r="F30" s="2" t="s">
        <v>9828</v>
      </c>
      <c r="G30" s="2" t="s">
        <v>9830</v>
      </c>
      <c r="H30" s="2" t="s">
        <v>8629</v>
      </c>
      <c r="I30" s="2" t="s">
        <v>9831</v>
      </c>
      <c r="J30" s="2" t="s">
        <v>9424</v>
      </c>
      <c r="K30" s="2" t="s">
        <v>282</v>
      </c>
      <c r="L30" s="15" t="s">
        <v>9828</v>
      </c>
      <c r="M30" s="22" t="s">
        <v>9425</v>
      </c>
      <c r="N30" s="20" t="s">
        <v>8801</v>
      </c>
      <c r="O30" s="2" t="s">
        <v>8634</v>
      </c>
      <c r="P30" s="2" t="s">
        <v>9832</v>
      </c>
      <c r="R30" s="2" t="s">
        <v>8719</v>
      </c>
      <c r="S30" s="2" t="s">
        <v>8723</v>
      </c>
    </row>
    <row r="31" spans="1:19" x14ac:dyDescent="0.25">
      <c r="A31" s="15" t="s">
        <v>9833</v>
      </c>
      <c r="B31" s="2" t="s">
        <v>9834</v>
      </c>
      <c r="C31" s="3" t="s">
        <v>239</v>
      </c>
      <c r="D31" s="3" t="s">
        <v>239</v>
      </c>
      <c r="E31" s="2" t="s">
        <v>9697</v>
      </c>
      <c r="F31" s="2" t="s">
        <v>9833</v>
      </c>
      <c r="G31" s="2" t="s">
        <v>9835</v>
      </c>
      <c r="H31" s="2" t="s">
        <v>8629</v>
      </c>
      <c r="I31" s="2" t="s">
        <v>9836</v>
      </c>
      <c r="J31" s="2" t="s">
        <v>9837</v>
      </c>
      <c r="K31" s="2" t="s">
        <v>284</v>
      </c>
      <c r="L31" s="15" t="s">
        <v>9833</v>
      </c>
      <c r="M31" s="22" t="s">
        <v>9024</v>
      </c>
      <c r="N31" s="20" t="s">
        <v>9248</v>
      </c>
      <c r="O31" s="2" t="s">
        <v>8634</v>
      </c>
      <c r="P31" s="2" t="s">
        <v>8695</v>
      </c>
      <c r="R31" s="2" t="s">
        <v>8719</v>
      </c>
      <c r="S31" s="2" t="s">
        <v>8723</v>
      </c>
    </row>
    <row r="32" spans="1:19" x14ac:dyDescent="0.25">
      <c r="A32" s="15" t="s">
        <v>9838</v>
      </c>
      <c r="B32" s="2" t="s">
        <v>9839</v>
      </c>
      <c r="C32" s="3" t="s">
        <v>225</v>
      </c>
      <c r="D32" s="3" t="s">
        <v>225</v>
      </c>
      <c r="E32" s="2" t="s">
        <v>9697</v>
      </c>
      <c r="F32" s="2" t="s">
        <v>9838</v>
      </c>
      <c r="G32" s="2" t="s">
        <v>9840</v>
      </c>
      <c r="H32" s="2" t="s">
        <v>8629</v>
      </c>
      <c r="I32" s="2" t="s">
        <v>9841</v>
      </c>
      <c r="J32" s="2" t="s">
        <v>9842</v>
      </c>
      <c r="K32" s="2" t="s">
        <v>226</v>
      </c>
      <c r="L32" s="15" t="s">
        <v>9838</v>
      </c>
      <c r="M32" s="22" t="s">
        <v>8693</v>
      </c>
      <c r="N32" s="20" t="s">
        <v>9131</v>
      </c>
      <c r="O32" s="2" t="s">
        <v>8634</v>
      </c>
      <c r="P32" s="2" t="s">
        <v>9183</v>
      </c>
      <c r="R32" s="2" t="s">
        <v>8696</v>
      </c>
      <c r="S32" s="2" t="s">
        <v>8505</v>
      </c>
    </row>
    <row r="33" spans="1:19" x14ac:dyDescent="0.25">
      <c r="A33" s="15" t="s">
        <v>9843</v>
      </c>
      <c r="B33" s="2" t="s">
        <v>9844</v>
      </c>
      <c r="C33" s="3" t="s">
        <v>223</v>
      </c>
      <c r="D33" s="3" t="s">
        <v>223</v>
      </c>
      <c r="E33" s="2" t="s">
        <v>9697</v>
      </c>
      <c r="F33" s="2" t="s">
        <v>9843</v>
      </c>
      <c r="G33" s="2" t="s">
        <v>9845</v>
      </c>
      <c r="H33" s="2" t="s">
        <v>8629</v>
      </c>
      <c r="I33" s="2" t="s">
        <v>9846</v>
      </c>
      <c r="J33" s="2" t="s">
        <v>9847</v>
      </c>
      <c r="K33" s="2" t="s">
        <v>256</v>
      </c>
      <c r="L33" s="15" t="s">
        <v>9843</v>
      </c>
      <c r="M33" s="22" t="s">
        <v>8651</v>
      </c>
      <c r="N33" s="20" t="s">
        <v>8721</v>
      </c>
      <c r="O33" s="2" t="s">
        <v>8634</v>
      </c>
      <c r="R33" s="2" t="s">
        <v>8696</v>
      </c>
      <c r="S33" s="2" t="s">
        <v>8505</v>
      </c>
    </row>
    <row r="34" spans="1:19" x14ac:dyDescent="0.25">
      <c r="A34" s="15" t="s">
        <v>9848</v>
      </c>
      <c r="B34" s="2" t="s">
        <v>9849</v>
      </c>
      <c r="C34" s="3" t="s">
        <v>223</v>
      </c>
      <c r="D34" s="3" t="s">
        <v>223</v>
      </c>
      <c r="E34" s="2" t="s">
        <v>9697</v>
      </c>
      <c r="F34" s="2" t="s">
        <v>9848</v>
      </c>
      <c r="G34" s="2" t="s">
        <v>9850</v>
      </c>
      <c r="H34" s="2" t="s">
        <v>8629</v>
      </c>
      <c r="I34" s="2" t="s">
        <v>9851</v>
      </c>
      <c r="J34" s="2" t="s">
        <v>9852</v>
      </c>
      <c r="K34" s="2" t="s">
        <v>255</v>
      </c>
      <c r="L34" s="15" t="s">
        <v>9848</v>
      </c>
      <c r="M34" s="22" t="s">
        <v>8665</v>
      </c>
      <c r="N34" s="20" t="s">
        <v>8693</v>
      </c>
      <c r="O34" s="2" t="s">
        <v>8634</v>
      </c>
      <c r="R34" s="2" t="s">
        <v>9061</v>
      </c>
      <c r="S34" s="2" t="s">
        <v>9069</v>
      </c>
    </row>
    <row r="35" spans="1:19" x14ac:dyDescent="0.25">
      <c r="A35" s="15" t="s">
        <v>9853</v>
      </c>
      <c r="B35" s="2" t="s">
        <v>9854</v>
      </c>
      <c r="C35" s="3" t="s">
        <v>223</v>
      </c>
      <c r="D35" s="3" t="s">
        <v>223</v>
      </c>
      <c r="E35" s="2" t="s">
        <v>9697</v>
      </c>
      <c r="F35" s="2" t="s">
        <v>9853</v>
      </c>
      <c r="G35" s="2" t="s">
        <v>9855</v>
      </c>
      <c r="H35" s="2" t="s">
        <v>8629</v>
      </c>
      <c r="I35" s="2" t="s">
        <v>9856</v>
      </c>
      <c r="J35" s="2" t="s">
        <v>9857</v>
      </c>
      <c r="K35" s="2" t="s">
        <v>224</v>
      </c>
      <c r="L35" s="15" t="s">
        <v>9853</v>
      </c>
      <c r="M35" s="22" t="s">
        <v>8683</v>
      </c>
      <c r="N35" s="20" t="s">
        <v>9329</v>
      </c>
      <c r="O35" s="2" t="s">
        <v>8634</v>
      </c>
      <c r="R35" s="2" t="s">
        <v>9070</v>
      </c>
      <c r="S35" s="2" t="s">
        <v>9076</v>
      </c>
    </row>
    <row r="36" spans="1:19" x14ac:dyDescent="0.25">
      <c r="A36" s="15" t="s">
        <v>9858</v>
      </c>
      <c r="B36" s="2" t="s">
        <v>9859</v>
      </c>
      <c r="C36" s="3" t="s">
        <v>244</v>
      </c>
      <c r="D36" s="3" t="s">
        <v>244</v>
      </c>
      <c r="E36" s="2" t="s">
        <v>9697</v>
      </c>
      <c r="F36" s="2" t="s">
        <v>9858</v>
      </c>
      <c r="G36" s="2" t="s">
        <v>9860</v>
      </c>
      <c r="H36" s="2" t="s">
        <v>8629</v>
      </c>
      <c r="I36" s="2" t="s">
        <v>9861</v>
      </c>
      <c r="J36" s="2" t="s">
        <v>9862</v>
      </c>
      <c r="K36" s="2" t="s">
        <v>271</v>
      </c>
      <c r="L36" s="15" t="s">
        <v>9858</v>
      </c>
      <c r="M36" s="22" t="s">
        <v>272</v>
      </c>
      <c r="N36" s="20" t="s">
        <v>233</v>
      </c>
      <c r="O36" s="2" t="s">
        <v>8634</v>
      </c>
      <c r="P36" s="2" t="s">
        <v>9784</v>
      </c>
      <c r="R36" s="2" t="s">
        <v>8847</v>
      </c>
      <c r="S36" s="2" t="s">
        <v>8850</v>
      </c>
    </row>
    <row r="37" spans="1:19" x14ac:dyDescent="0.25">
      <c r="A37" s="15" t="s">
        <v>9863</v>
      </c>
      <c r="B37" s="2" t="s">
        <v>9864</v>
      </c>
      <c r="C37" s="3" t="s">
        <v>244</v>
      </c>
      <c r="D37" s="3" t="s">
        <v>244</v>
      </c>
      <c r="E37" s="2" t="s">
        <v>9697</v>
      </c>
      <c r="F37" s="2" t="s">
        <v>9863</v>
      </c>
      <c r="G37" s="2" t="s">
        <v>9865</v>
      </c>
      <c r="H37" s="2" t="s">
        <v>8629</v>
      </c>
      <c r="I37" s="2" t="s">
        <v>9866</v>
      </c>
      <c r="J37" s="2" t="s">
        <v>9867</v>
      </c>
      <c r="K37" s="2" t="s">
        <v>271</v>
      </c>
      <c r="L37" s="15" t="s">
        <v>9863</v>
      </c>
      <c r="M37" s="22" t="s">
        <v>272</v>
      </c>
      <c r="N37" s="20" t="s">
        <v>8730</v>
      </c>
      <c r="O37" s="2" t="s">
        <v>8634</v>
      </c>
      <c r="P37" s="2" t="s">
        <v>9784</v>
      </c>
      <c r="R37" s="2" t="s">
        <v>8847</v>
      </c>
      <c r="S37" s="2" t="s">
        <v>8850</v>
      </c>
    </row>
    <row r="38" spans="1:19" x14ac:dyDescent="0.25">
      <c r="A38" s="15" t="s">
        <v>9868</v>
      </c>
      <c r="B38" s="2" t="s">
        <v>9869</v>
      </c>
      <c r="C38" s="3" t="s">
        <v>244</v>
      </c>
      <c r="D38" s="3" t="s">
        <v>244</v>
      </c>
      <c r="E38" s="2" t="s">
        <v>9697</v>
      </c>
      <c r="F38" s="2" t="s">
        <v>9868</v>
      </c>
      <c r="G38" s="2" t="s">
        <v>9870</v>
      </c>
      <c r="H38" s="2" t="s">
        <v>8629</v>
      </c>
      <c r="I38" s="2" t="s">
        <v>9871</v>
      </c>
      <c r="J38" s="2" t="s">
        <v>9872</v>
      </c>
      <c r="K38" s="2" t="s">
        <v>271</v>
      </c>
      <c r="L38" s="15" t="s">
        <v>9868</v>
      </c>
      <c r="M38" s="22" t="s">
        <v>272</v>
      </c>
      <c r="N38" s="20" t="s">
        <v>9873</v>
      </c>
      <c r="O38" s="2" t="s">
        <v>8634</v>
      </c>
      <c r="P38" s="2" t="s">
        <v>9784</v>
      </c>
      <c r="R38" s="2" t="s">
        <v>8847</v>
      </c>
      <c r="S38" s="2" t="s">
        <v>8850</v>
      </c>
    </row>
    <row r="39" spans="1:19" x14ac:dyDescent="0.25">
      <c r="A39" s="15" t="s">
        <v>9874</v>
      </c>
      <c r="B39" s="2" t="s">
        <v>9875</v>
      </c>
      <c r="C39" s="3" t="s">
        <v>244</v>
      </c>
      <c r="D39" s="3" t="s">
        <v>244</v>
      </c>
      <c r="E39" s="2" t="s">
        <v>9697</v>
      </c>
      <c r="F39" s="2" t="s">
        <v>9874</v>
      </c>
      <c r="G39" s="2" t="s">
        <v>9876</v>
      </c>
      <c r="H39" s="2" t="s">
        <v>8629</v>
      </c>
      <c r="I39" s="2" t="s">
        <v>9877</v>
      </c>
      <c r="J39" s="2" t="s">
        <v>9878</v>
      </c>
      <c r="K39" s="2" t="s">
        <v>271</v>
      </c>
      <c r="L39" s="15" t="s">
        <v>9874</v>
      </c>
      <c r="M39" s="22" t="s">
        <v>272</v>
      </c>
      <c r="N39" s="20" t="s">
        <v>9227</v>
      </c>
      <c r="O39" s="2" t="s">
        <v>8634</v>
      </c>
      <c r="P39" s="2" t="s">
        <v>9784</v>
      </c>
      <c r="R39" s="2" t="s">
        <v>8847</v>
      </c>
      <c r="S39" s="2" t="s">
        <v>8850</v>
      </c>
    </row>
    <row r="40" spans="1:19" x14ac:dyDescent="0.25">
      <c r="A40" s="15" t="s">
        <v>9879</v>
      </c>
      <c r="B40" s="2" t="s">
        <v>9880</v>
      </c>
      <c r="C40" s="3" t="s">
        <v>223</v>
      </c>
      <c r="D40" s="3" t="s">
        <v>223</v>
      </c>
      <c r="E40" s="2" t="s">
        <v>9697</v>
      </c>
      <c r="F40" s="2" t="s">
        <v>9879</v>
      </c>
      <c r="G40" s="2" t="s">
        <v>9881</v>
      </c>
      <c r="H40" s="2" t="s">
        <v>8629</v>
      </c>
      <c r="I40" s="2" t="s">
        <v>9882</v>
      </c>
      <c r="J40" s="2" t="s">
        <v>9883</v>
      </c>
      <c r="K40" s="2" t="s">
        <v>256</v>
      </c>
      <c r="L40" s="15" t="s">
        <v>9879</v>
      </c>
      <c r="M40" s="22" t="s">
        <v>8651</v>
      </c>
      <c r="N40" s="20" t="s">
        <v>9468</v>
      </c>
      <c r="O40" s="2" t="s">
        <v>8634</v>
      </c>
      <c r="R40" s="2" t="s">
        <v>8696</v>
      </c>
      <c r="S40" s="2" t="s">
        <v>8505</v>
      </c>
    </row>
    <row r="41" spans="1:19" x14ac:dyDescent="0.25">
      <c r="A41" s="15" t="s">
        <v>9884</v>
      </c>
      <c r="B41" s="2" t="s">
        <v>9885</v>
      </c>
      <c r="C41" s="3" t="s">
        <v>233</v>
      </c>
      <c r="D41" s="3" t="s">
        <v>233</v>
      </c>
      <c r="E41" s="2" t="s">
        <v>9697</v>
      </c>
      <c r="F41" s="2" t="s">
        <v>9884</v>
      </c>
      <c r="G41" s="2" t="s">
        <v>9886</v>
      </c>
      <c r="H41" s="2" t="s">
        <v>8629</v>
      </c>
      <c r="I41" s="2" t="s">
        <v>9887</v>
      </c>
      <c r="J41" s="2" t="s">
        <v>9368</v>
      </c>
      <c r="K41" s="2" t="s">
        <v>279</v>
      </c>
      <c r="L41" s="15" t="s">
        <v>9884</v>
      </c>
      <c r="M41" s="22" t="s">
        <v>223</v>
      </c>
      <c r="N41" s="20" t="s">
        <v>8900</v>
      </c>
      <c r="O41" s="2" t="s">
        <v>8634</v>
      </c>
      <c r="P41" s="2" t="s">
        <v>8695</v>
      </c>
      <c r="R41" s="2" t="s">
        <v>8963</v>
      </c>
      <c r="S41" s="2" t="s">
        <v>8964</v>
      </c>
    </row>
    <row r="42" spans="1:19" x14ac:dyDescent="0.25">
      <c r="A42" s="15" t="s">
        <v>9888</v>
      </c>
      <c r="B42" s="2" t="s">
        <v>9889</v>
      </c>
      <c r="C42" s="3" t="s">
        <v>223</v>
      </c>
      <c r="D42" s="3" t="s">
        <v>223</v>
      </c>
      <c r="E42" s="2" t="s">
        <v>9697</v>
      </c>
      <c r="F42" s="2" t="s">
        <v>9888</v>
      </c>
      <c r="G42" s="2" t="s">
        <v>9890</v>
      </c>
      <c r="H42" s="2" t="s">
        <v>8629</v>
      </c>
      <c r="I42" s="2" t="s">
        <v>9891</v>
      </c>
      <c r="J42" s="2" t="s">
        <v>9892</v>
      </c>
      <c r="K42" s="2" t="s">
        <v>257</v>
      </c>
      <c r="L42" s="15" t="s">
        <v>9888</v>
      </c>
      <c r="M42" s="22" t="s">
        <v>8701</v>
      </c>
      <c r="N42" s="20" t="s">
        <v>8720</v>
      </c>
      <c r="O42" s="2" t="s">
        <v>8634</v>
      </c>
      <c r="R42" s="2" t="s">
        <v>9070</v>
      </c>
      <c r="S42" s="2" t="s">
        <v>9076</v>
      </c>
    </row>
    <row r="43" spans="1:19" x14ac:dyDescent="0.25">
      <c r="A43" s="15" t="s">
        <v>9893</v>
      </c>
      <c r="B43" s="2" t="s">
        <v>9894</v>
      </c>
      <c r="C43" s="3" t="s">
        <v>244</v>
      </c>
      <c r="D43" s="3" t="s">
        <v>244</v>
      </c>
      <c r="E43" s="2" t="s">
        <v>9697</v>
      </c>
      <c r="F43" s="2" t="s">
        <v>9893</v>
      </c>
      <c r="G43" s="2" t="s">
        <v>9895</v>
      </c>
      <c r="H43" s="2" t="s">
        <v>8629</v>
      </c>
      <c r="I43" s="2" t="s">
        <v>9896</v>
      </c>
      <c r="J43" s="2" t="s">
        <v>9897</v>
      </c>
      <c r="K43" s="2" t="s">
        <v>271</v>
      </c>
      <c r="L43" s="15" t="s">
        <v>9893</v>
      </c>
      <c r="M43" s="22" t="s">
        <v>272</v>
      </c>
      <c r="N43" s="20" t="s">
        <v>9050</v>
      </c>
      <c r="O43" s="2" t="s">
        <v>8634</v>
      </c>
      <c r="P43" s="2" t="s">
        <v>9784</v>
      </c>
      <c r="R43" s="2" t="s">
        <v>8847</v>
      </c>
      <c r="S43" s="2" t="s">
        <v>8850</v>
      </c>
    </row>
    <row r="44" spans="1:19" x14ac:dyDescent="0.25">
      <c r="A44" s="15" t="s">
        <v>9898</v>
      </c>
      <c r="B44" s="2" t="s">
        <v>9899</v>
      </c>
      <c r="C44" s="3" t="s">
        <v>265</v>
      </c>
      <c r="D44" s="3" t="s">
        <v>265</v>
      </c>
      <c r="E44" s="2" t="s">
        <v>9697</v>
      </c>
      <c r="F44" s="2" t="s">
        <v>9898</v>
      </c>
      <c r="G44" s="2" t="s">
        <v>9900</v>
      </c>
      <c r="H44" s="2" t="s">
        <v>8629</v>
      </c>
      <c r="I44" s="2" t="s">
        <v>9901</v>
      </c>
      <c r="J44" s="2" t="s">
        <v>9902</v>
      </c>
      <c r="K44" s="2" t="s">
        <v>291</v>
      </c>
      <c r="L44" s="15" t="s">
        <v>9898</v>
      </c>
      <c r="M44" s="22" t="s">
        <v>9602</v>
      </c>
      <c r="N44" s="20" t="s">
        <v>8939</v>
      </c>
      <c r="O44" s="2" t="s">
        <v>8634</v>
      </c>
      <c r="R44" s="2" t="s">
        <v>9596</v>
      </c>
      <c r="S44" s="2" t="s">
        <v>9603</v>
      </c>
    </row>
    <row r="45" spans="1:19" x14ac:dyDescent="0.25">
      <c r="A45" s="15" t="s">
        <v>9903</v>
      </c>
      <c r="B45" s="2" t="s">
        <v>9904</v>
      </c>
      <c r="C45" s="3" t="s">
        <v>228</v>
      </c>
      <c r="D45" s="3" t="s">
        <v>228</v>
      </c>
      <c r="E45" s="2" t="s">
        <v>9697</v>
      </c>
      <c r="F45" s="2" t="s">
        <v>9903</v>
      </c>
      <c r="G45" s="2" t="s">
        <v>9905</v>
      </c>
      <c r="H45" s="2" t="s">
        <v>8629</v>
      </c>
      <c r="I45" s="2" t="s">
        <v>9906</v>
      </c>
      <c r="J45" s="2" t="s">
        <v>9907</v>
      </c>
      <c r="K45" s="2" t="s">
        <v>229</v>
      </c>
      <c r="L45" s="15" t="s">
        <v>9903</v>
      </c>
      <c r="M45" s="22" t="s">
        <v>8720</v>
      </c>
      <c r="N45" s="20" t="s">
        <v>9908</v>
      </c>
      <c r="O45" s="2" t="s">
        <v>8634</v>
      </c>
      <c r="R45" s="2" t="s">
        <v>9616</v>
      </c>
      <c r="S45" s="2" t="s">
        <v>9622</v>
      </c>
    </row>
    <row r="46" spans="1:19" x14ac:dyDescent="0.25">
      <c r="A46" s="15" t="s">
        <v>9909</v>
      </c>
      <c r="B46" s="2" t="s">
        <v>9910</v>
      </c>
      <c r="C46" s="3" t="s">
        <v>228</v>
      </c>
      <c r="D46" s="3" t="s">
        <v>228</v>
      </c>
      <c r="E46" s="2" t="s">
        <v>9697</v>
      </c>
      <c r="F46" s="2" t="s">
        <v>9909</v>
      </c>
      <c r="G46" s="2" t="s">
        <v>9911</v>
      </c>
      <c r="H46" s="2" t="s">
        <v>8629</v>
      </c>
      <c r="I46" s="2" t="s">
        <v>9912</v>
      </c>
      <c r="J46" s="2" t="s">
        <v>9913</v>
      </c>
      <c r="K46" s="2" t="s">
        <v>259</v>
      </c>
      <c r="L46" s="15" t="s">
        <v>9909</v>
      </c>
      <c r="M46" s="22" t="s">
        <v>9049</v>
      </c>
      <c r="N46" s="20" t="s">
        <v>9068</v>
      </c>
      <c r="O46" s="2" t="s">
        <v>8634</v>
      </c>
      <c r="R46" s="2" t="s">
        <v>8696</v>
      </c>
      <c r="S46" s="2" t="s">
        <v>8505</v>
      </c>
    </row>
    <row r="47" spans="1:19" x14ac:dyDescent="0.25">
      <c r="A47" s="15" t="s">
        <v>9909</v>
      </c>
      <c r="B47" s="2" t="s">
        <v>9910</v>
      </c>
      <c r="C47" s="3" t="s">
        <v>228</v>
      </c>
      <c r="D47" s="3" t="s">
        <v>228</v>
      </c>
      <c r="E47" s="2" t="s">
        <v>9697</v>
      </c>
      <c r="F47" s="2" t="s">
        <v>9909</v>
      </c>
      <c r="G47" s="2" t="s">
        <v>9911</v>
      </c>
      <c r="H47" s="2" t="s">
        <v>8629</v>
      </c>
      <c r="I47" s="2" t="s">
        <v>9912</v>
      </c>
      <c r="J47" s="2" t="s">
        <v>9913</v>
      </c>
      <c r="K47" s="2" t="s">
        <v>259</v>
      </c>
      <c r="L47" s="15" t="s">
        <v>9909</v>
      </c>
      <c r="M47" s="22" t="s">
        <v>9049</v>
      </c>
      <c r="N47" s="20" t="s">
        <v>9528</v>
      </c>
      <c r="O47" s="2" t="s">
        <v>8634</v>
      </c>
      <c r="R47" s="2" t="s">
        <v>8963</v>
      </c>
      <c r="S47" s="2" t="s">
        <v>8964</v>
      </c>
    </row>
    <row r="48" spans="1:19" x14ac:dyDescent="0.25">
      <c r="A48" s="15" t="s">
        <v>9914</v>
      </c>
      <c r="B48" s="2" t="s">
        <v>9915</v>
      </c>
      <c r="C48" s="3" t="s">
        <v>223</v>
      </c>
      <c r="D48" s="3" t="s">
        <v>223</v>
      </c>
      <c r="E48" s="2" t="s">
        <v>9697</v>
      </c>
      <c r="F48" s="2" t="s">
        <v>9914</v>
      </c>
      <c r="G48" s="2" t="s">
        <v>9916</v>
      </c>
      <c r="H48" s="2" t="s">
        <v>8629</v>
      </c>
      <c r="I48" s="2" t="s">
        <v>9917</v>
      </c>
      <c r="J48" s="2" t="s">
        <v>9918</v>
      </c>
      <c r="K48" s="2" t="s">
        <v>261</v>
      </c>
      <c r="L48" s="15" t="s">
        <v>9914</v>
      </c>
      <c r="M48" s="22" t="s">
        <v>9067</v>
      </c>
      <c r="N48" s="20" t="s">
        <v>239</v>
      </c>
      <c r="O48" s="2" t="s">
        <v>8634</v>
      </c>
      <c r="R48" s="2" t="s">
        <v>9061</v>
      </c>
      <c r="S48" s="2" t="s">
        <v>9069</v>
      </c>
    </row>
    <row r="49" spans="1:19" x14ac:dyDescent="0.25">
      <c r="A49" s="15" t="s">
        <v>9919</v>
      </c>
      <c r="B49" s="2" t="s">
        <v>9920</v>
      </c>
      <c r="C49" s="3" t="s">
        <v>221</v>
      </c>
      <c r="D49" s="3" t="s">
        <v>221</v>
      </c>
      <c r="E49" s="2" t="s">
        <v>9697</v>
      </c>
      <c r="F49" s="2" t="s">
        <v>9919</v>
      </c>
      <c r="G49" s="2" t="s">
        <v>9921</v>
      </c>
      <c r="H49" s="2" t="s">
        <v>8629</v>
      </c>
      <c r="I49" s="2" t="s">
        <v>9922</v>
      </c>
      <c r="J49" s="2" t="s">
        <v>9923</v>
      </c>
      <c r="K49" s="2" t="s">
        <v>266</v>
      </c>
      <c r="L49" s="15" t="s">
        <v>9919</v>
      </c>
      <c r="M49" s="22" t="s">
        <v>9107</v>
      </c>
      <c r="N49" s="20" t="s">
        <v>9414</v>
      </c>
      <c r="O49" s="2" t="s">
        <v>8634</v>
      </c>
      <c r="P49" s="2" t="s">
        <v>9183</v>
      </c>
      <c r="R49" s="2" t="s">
        <v>9106</v>
      </c>
      <c r="S49" s="2" t="s">
        <v>9108</v>
      </c>
    </row>
    <row r="50" spans="1:19" x14ac:dyDescent="0.25">
      <c r="A50" s="15" t="s">
        <v>9924</v>
      </c>
      <c r="B50" s="2" t="s">
        <v>9925</v>
      </c>
      <c r="C50" s="3" t="s">
        <v>221</v>
      </c>
      <c r="D50" s="3" t="s">
        <v>221</v>
      </c>
      <c r="E50" s="2" t="s">
        <v>9697</v>
      </c>
      <c r="F50" s="2" t="s">
        <v>9924</v>
      </c>
      <c r="G50" s="2" t="s">
        <v>9926</v>
      </c>
      <c r="H50" s="2" t="s">
        <v>8629</v>
      </c>
      <c r="I50" s="2" t="s">
        <v>9927</v>
      </c>
      <c r="J50" s="2" t="s">
        <v>9928</v>
      </c>
      <c r="K50" s="2" t="s">
        <v>264</v>
      </c>
      <c r="L50" s="15" t="s">
        <v>9924</v>
      </c>
      <c r="M50" s="22" t="s">
        <v>239</v>
      </c>
      <c r="N50" s="20" t="s">
        <v>265</v>
      </c>
      <c r="O50" s="2" t="s">
        <v>8634</v>
      </c>
      <c r="R50" s="2" t="s">
        <v>9106</v>
      </c>
      <c r="S50" s="2" t="s">
        <v>9108</v>
      </c>
    </row>
    <row r="51" spans="1:19" x14ac:dyDescent="0.25">
      <c r="A51" s="15" t="s">
        <v>9929</v>
      </c>
      <c r="B51" s="2" t="s">
        <v>9930</v>
      </c>
      <c r="C51" s="3" t="s">
        <v>223</v>
      </c>
      <c r="D51" s="3" t="s">
        <v>223</v>
      </c>
      <c r="E51" s="2" t="s">
        <v>9697</v>
      </c>
      <c r="F51" s="2" t="s">
        <v>9929</v>
      </c>
      <c r="G51" s="2" t="s">
        <v>9931</v>
      </c>
      <c r="H51" s="2" t="s">
        <v>8629</v>
      </c>
      <c r="I51" s="2" t="s">
        <v>9932</v>
      </c>
      <c r="J51" s="2" t="s">
        <v>9933</v>
      </c>
      <c r="K51" s="2" t="s">
        <v>261</v>
      </c>
      <c r="L51" s="15" t="s">
        <v>9929</v>
      </c>
      <c r="M51" s="22" t="s">
        <v>11078</v>
      </c>
      <c r="N51" s="20" t="s">
        <v>9908</v>
      </c>
      <c r="O51" s="2" t="s">
        <v>8634</v>
      </c>
      <c r="R51" s="2" t="s">
        <v>8636</v>
      </c>
      <c r="S51" s="2" t="s">
        <v>8637</v>
      </c>
    </row>
    <row r="52" spans="1:19" x14ac:dyDescent="0.25">
      <c r="A52" s="15" t="s">
        <v>9929</v>
      </c>
      <c r="B52" s="2" t="s">
        <v>9930</v>
      </c>
      <c r="C52" s="3" t="s">
        <v>223</v>
      </c>
      <c r="D52" s="3" t="s">
        <v>223</v>
      </c>
      <c r="E52" s="2" t="s">
        <v>9697</v>
      </c>
      <c r="F52" s="2" t="s">
        <v>9929</v>
      </c>
      <c r="G52" s="2" t="s">
        <v>9931</v>
      </c>
      <c r="H52" s="2" t="s">
        <v>8629</v>
      </c>
      <c r="I52" s="2" t="s">
        <v>9932</v>
      </c>
      <c r="J52" s="2" t="s">
        <v>9933</v>
      </c>
      <c r="K52" s="2" t="s">
        <v>261</v>
      </c>
      <c r="L52" s="15" t="s">
        <v>9929</v>
      </c>
      <c r="M52" s="22" t="s">
        <v>9067</v>
      </c>
      <c r="N52" s="20" t="s">
        <v>9067</v>
      </c>
      <c r="O52" s="2" t="s">
        <v>8634</v>
      </c>
      <c r="R52" s="2" t="s">
        <v>9061</v>
      </c>
      <c r="S52" s="2" t="s">
        <v>9069</v>
      </c>
    </row>
    <row r="53" spans="1:19" x14ac:dyDescent="0.25">
      <c r="A53" s="15" t="s">
        <v>9934</v>
      </c>
      <c r="B53" s="2" t="s">
        <v>9935</v>
      </c>
      <c r="C53" s="3" t="s">
        <v>233</v>
      </c>
      <c r="D53" s="3" t="s">
        <v>233</v>
      </c>
      <c r="E53" s="2" t="s">
        <v>9697</v>
      </c>
      <c r="F53" s="2" t="s">
        <v>9934</v>
      </c>
      <c r="G53" s="2" t="s">
        <v>9936</v>
      </c>
      <c r="H53" s="2" t="s">
        <v>8629</v>
      </c>
      <c r="I53" s="2" t="s">
        <v>9937</v>
      </c>
      <c r="J53" s="2" t="s">
        <v>9522</v>
      </c>
      <c r="K53" s="2" t="s">
        <v>238</v>
      </c>
      <c r="L53" s="15" t="s">
        <v>9934</v>
      </c>
      <c r="M53" s="22" t="s">
        <v>8824</v>
      </c>
      <c r="N53" s="20" t="s">
        <v>9113</v>
      </c>
      <c r="O53" s="2" t="s">
        <v>8634</v>
      </c>
      <c r="R53" s="2" t="s">
        <v>8696</v>
      </c>
      <c r="S53" s="2" t="s">
        <v>8505</v>
      </c>
    </row>
    <row r="54" spans="1:19" x14ac:dyDescent="0.25">
      <c r="A54" s="15" t="s">
        <v>9938</v>
      </c>
      <c r="B54" s="2" t="s">
        <v>9939</v>
      </c>
      <c r="C54" s="3" t="s">
        <v>221</v>
      </c>
      <c r="D54" s="3" t="s">
        <v>221</v>
      </c>
      <c r="E54" s="2" t="s">
        <v>9697</v>
      </c>
      <c r="F54" s="2" t="s">
        <v>9938</v>
      </c>
      <c r="G54" s="2" t="s">
        <v>9936</v>
      </c>
      <c r="H54" s="2" t="s">
        <v>8629</v>
      </c>
      <c r="I54" s="2" t="s">
        <v>9940</v>
      </c>
      <c r="J54" s="2" t="s">
        <v>9522</v>
      </c>
      <c r="K54" s="2" t="s">
        <v>238</v>
      </c>
      <c r="L54" s="15" t="s">
        <v>9938</v>
      </c>
      <c r="M54" s="22" t="s">
        <v>8824</v>
      </c>
      <c r="N54" s="20" t="s">
        <v>9113</v>
      </c>
      <c r="O54" s="2" t="s">
        <v>8634</v>
      </c>
      <c r="P54" s="2" t="s">
        <v>9183</v>
      </c>
      <c r="R54" s="2" t="s">
        <v>8696</v>
      </c>
      <c r="S54" s="2" t="s">
        <v>8505</v>
      </c>
    </row>
    <row r="55" spans="1:19" x14ac:dyDescent="0.25">
      <c r="A55" s="15" t="s">
        <v>9941</v>
      </c>
      <c r="B55" s="2" t="s">
        <v>9942</v>
      </c>
      <c r="C55" s="3" t="s">
        <v>223</v>
      </c>
      <c r="D55" s="3" t="s">
        <v>223</v>
      </c>
      <c r="E55" s="2" t="s">
        <v>9697</v>
      </c>
      <c r="F55" s="2" t="s">
        <v>9941</v>
      </c>
      <c r="G55" s="2" t="s">
        <v>9943</v>
      </c>
      <c r="H55" s="2" t="s">
        <v>8629</v>
      </c>
      <c r="I55" s="2" t="s">
        <v>9944</v>
      </c>
      <c r="J55" s="2" t="s">
        <v>9945</v>
      </c>
      <c r="K55" s="2" t="s">
        <v>256</v>
      </c>
      <c r="L55" s="15" t="s">
        <v>9941</v>
      </c>
      <c r="M55" s="22" t="s">
        <v>8651</v>
      </c>
      <c r="N55" s="20" t="s">
        <v>9329</v>
      </c>
      <c r="O55" s="2" t="s">
        <v>8634</v>
      </c>
      <c r="R55" s="2" t="s">
        <v>8696</v>
      </c>
      <c r="S55" s="2" t="s">
        <v>8505</v>
      </c>
    </row>
    <row r="56" spans="1:19" x14ac:dyDescent="0.25">
      <c r="A56" s="15" t="s">
        <v>9946</v>
      </c>
      <c r="B56" s="2" t="s">
        <v>9947</v>
      </c>
      <c r="C56" s="3" t="s">
        <v>223</v>
      </c>
      <c r="D56" s="3" t="s">
        <v>223</v>
      </c>
      <c r="E56" s="2" t="s">
        <v>9697</v>
      </c>
      <c r="F56" s="2" t="s">
        <v>9946</v>
      </c>
      <c r="G56" s="2" t="s">
        <v>9948</v>
      </c>
      <c r="H56" s="2" t="s">
        <v>8629</v>
      </c>
      <c r="I56" s="2" t="s">
        <v>9949</v>
      </c>
      <c r="J56" s="2" t="s">
        <v>9204</v>
      </c>
      <c r="K56" s="2" t="s">
        <v>256</v>
      </c>
      <c r="L56" s="15" t="s">
        <v>9946</v>
      </c>
      <c r="M56" s="22" t="s">
        <v>8651</v>
      </c>
      <c r="N56" s="20" t="s">
        <v>8731</v>
      </c>
      <c r="O56" s="2" t="s">
        <v>8634</v>
      </c>
      <c r="R56" s="2" t="s">
        <v>8696</v>
      </c>
      <c r="S56" s="2" t="s">
        <v>8505</v>
      </c>
    </row>
    <row r="57" spans="1:19" x14ac:dyDescent="0.25">
      <c r="A57" s="15" t="s">
        <v>9950</v>
      </c>
      <c r="B57" s="2" t="s">
        <v>9951</v>
      </c>
      <c r="C57" s="3" t="s">
        <v>239</v>
      </c>
      <c r="D57" s="3" t="s">
        <v>239</v>
      </c>
      <c r="E57" s="2" t="s">
        <v>9697</v>
      </c>
      <c r="F57" s="2" t="s">
        <v>9950</v>
      </c>
      <c r="G57" s="2" t="s">
        <v>9952</v>
      </c>
      <c r="H57" s="2" t="s">
        <v>8629</v>
      </c>
      <c r="I57" s="2" t="s">
        <v>9953</v>
      </c>
      <c r="J57" s="2" t="s">
        <v>9954</v>
      </c>
      <c r="K57" s="2" t="s">
        <v>234</v>
      </c>
      <c r="L57" s="15" t="s">
        <v>9950</v>
      </c>
      <c r="M57" s="22" t="s">
        <v>8777</v>
      </c>
      <c r="N57" s="20" t="s">
        <v>9405</v>
      </c>
      <c r="O57" s="2" t="s">
        <v>8634</v>
      </c>
      <c r="P57" s="2" t="s">
        <v>9183</v>
      </c>
      <c r="R57" s="2" t="s">
        <v>8696</v>
      </c>
      <c r="S57" s="2" t="s">
        <v>8505</v>
      </c>
    </row>
    <row r="58" spans="1:19" x14ac:dyDescent="0.25">
      <c r="A58" s="15" t="s">
        <v>9955</v>
      </c>
      <c r="B58" s="2" t="s">
        <v>9956</v>
      </c>
      <c r="C58" s="3" t="s">
        <v>244</v>
      </c>
      <c r="D58" s="3" t="s">
        <v>244</v>
      </c>
      <c r="E58" s="2" t="s">
        <v>9697</v>
      </c>
      <c r="F58" s="2" t="s">
        <v>9955</v>
      </c>
      <c r="G58" s="2" t="s">
        <v>9957</v>
      </c>
      <c r="H58" s="2" t="s">
        <v>8629</v>
      </c>
      <c r="I58" s="2" t="s">
        <v>9958</v>
      </c>
      <c r="J58" s="2" t="s">
        <v>9959</v>
      </c>
      <c r="K58" s="2" t="s">
        <v>271</v>
      </c>
      <c r="L58" s="15" t="s">
        <v>9955</v>
      </c>
      <c r="M58" s="22" t="s">
        <v>272</v>
      </c>
      <c r="N58" s="20" t="s">
        <v>9960</v>
      </c>
      <c r="O58" s="2" t="s">
        <v>8634</v>
      </c>
      <c r="P58" s="2" t="s">
        <v>9784</v>
      </c>
      <c r="R58" s="2" t="s">
        <v>8847</v>
      </c>
      <c r="S58" s="2" t="s">
        <v>8850</v>
      </c>
    </row>
    <row r="59" spans="1:19" x14ac:dyDescent="0.25">
      <c r="A59" s="15" t="s">
        <v>9961</v>
      </c>
      <c r="B59" s="2" t="s">
        <v>9962</v>
      </c>
      <c r="C59" s="3" t="s">
        <v>221</v>
      </c>
      <c r="D59" s="3" t="s">
        <v>221</v>
      </c>
      <c r="E59" s="2" t="s">
        <v>9697</v>
      </c>
      <c r="F59" s="2" t="s">
        <v>9961</v>
      </c>
      <c r="G59" s="2" t="s">
        <v>9963</v>
      </c>
      <c r="H59" s="2" t="s">
        <v>8629</v>
      </c>
      <c r="I59" s="2" t="s">
        <v>9964</v>
      </c>
      <c r="J59" s="2" t="s">
        <v>9965</v>
      </c>
      <c r="K59" s="2" t="s">
        <v>250</v>
      </c>
      <c r="L59" s="15" t="s">
        <v>9961</v>
      </c>
      <c r="M59" s="22" t="s">
        <v>8954</v>
      </c>
      <c r="N59" s="20" t="s">
        <v>9516</v>
      </c>
      <c r="O59" s="2" t="s">
        <v>8634</v>
      </c>
      <c r="R59" s="2" t="s">
        <v>8963</v>
      </c>
      <c r="S59" s="2" t="s">
        <v>8964</v>
      </c>
    </row>
    <row r="60" spans="1:19" x14ac:dyDescent="0.25">
      <c r="A60" s="15" t="s">
        <v>9966</v>
      </c>
      <c r="B60" s="2" t="s">
        <v>9967</v>
      </c>
      <c r="C60" s="3" t="s">
        <v>236</v>
      </c>
      <c r="D60" s="3" t="s">
        <v>236</v>
      </c>
      <c r="E60" s="2" t="s">
        <v>9697</v>
      </c>
      <c r="F60" s="2" t="s">
        <v>9966</v>
      </c>
      <c r="G60" s="2" t="s">
        <v>9968</v>
      </c>
      <c r="H60" s="2" t="s">
        <v>8629</v>
      </c>
      <c r="I60" s="2" t="s">
        <v>9969</v>
      </c>
      <c r="J60" s="2" t="s">
        <v>9561</v>
      </c>
      <c r="K60" s="2" t="s">
        <v>254</v>
      </c>
      <c r="L60" s="15" t="s">
        <v>9966</v>
      </c>
      <c r="M60" s="22" t="s">
        <v>9008</v>
      </c>
      <c r="N60" s="20" t="s">
        <v>9009</v>
      </c>
      <c r="O60" s="2" t="s">
        <v>8634</v>
      </c>
      <c r="R60" s="2" t="s">
        <v>9037</v>
      </c>
      <c r="S60" s="2" t="s">
        <v>9041</v>
      </c>
    </row>
    <row r="61" spans="1:19" x14ac:dyDescent="0.25">
      <c r="A61" s="15" t="s">
        <v>9966</v>
      </c>
      <c r="B61" s="2" t="s">
        <v>9967</v>
      </c>
      <c r="C61" s="3" t="s">
        <v>236</v>
      </c>
      <c r="D61" s="3" t="s">
        <v>236</v>
      </c>
      <c r="E61" s="2" t="s">
        <v>9697</v>
      </c>
      <c r="F61" s="2" t="s">
        <v>9966</v>
      </c>
      <c r="G61" s="2" t="s">
        <v>9968</v>
      </c>
      <c r="H61" s="2" t="s">
        <v>8629</v>
      </c>
      <c r="I61" s="2" t="s">
        <v>9969</v>
      </c>
      <c r="J61" s="2" t="s">
        <v>9561</v>
      </c>
      <c r="K61" s="2" t="s">
        <v>254</v>
      </c>
      <c r="L61" s="15" t="s">
        <v>9966</v>
      </c>
      <c r="M61" s="22" t="s">
        <v>9008</v>
      </c>
      <c r="N61" s="20" t="s">
        <v>9009</v>
      </c>
      <c r="O61" s="2" t="s">
        <v>8634</v>
      </c>
      <c r="Q61" s="2" t="s">
        <v>9970</v>
      </c>
      <c r="R61" s="2" t="s">
        <v>9002</v>
      </c>
      <c r="S61" s="2" t="s">
        <v>9010</v>
      </c>
    </row>
    <row r="62" spans="1:19" x14ac:dyDescent="0.25">
      <c r="A62" s="15" t="s">
        <v>9971</v>
      </c>
      <c r="B62" s="2" t="s">
        <v>9972</v>
      </c>
      <c r="C62" s="3" t="s">
        <v>244</v>
      </c>
      <c r="D62" s="3" t="s">
        <v>244</v>
      </c>
      <c r="E62" s="2" t="s">
        <v>9697</v>
      </c>
      <c r="F62" s="2" t="s">
        <v>9971</v>
      </c>
      <c r="G62" s="2" t="s">
        <v>9973</v>
      </c>
      <c r="H62" s="2" t="s">
        <v>8629</v>
      </c>
      <c r="I62" s="2" t="s">
        <v>9974</v>
      </c>
      <c r="J62" s="2" t="s">
        <v>9243</v>
      </c>
      <c r="K62" s="2" t="s">
        <v>271</v>
      </c>
      <c r="L62" s="15" t="s">
        <v>9971</v>
      </c>
      <c r="M62" s="22" t="s">
        <v>272</v>
      </c>
      <c r="N62" s="20" t="s">
        <v>8684</v>
      </c>
      <c r="O62" s="2" t="s">
        <v>8634</v>
      </c>
      <c r="P62" s="2" t="s">
        <v>9784</v>
      </c>
      <c r="R62" s="2" t="s">
        <v>8847</v>
      </c>
      <c r="S62" s="2" t="s">
        <v>8850</v>
      </c>
    </row>
    <row r="63" spans="1:19" x14ac:dyDescent="0.25">
      <c r="A63" s="15" t="s">
        <v>9975</v>
      </c>
      <c r="B63" s="2" t="s">
        <v>9976</v>
      </c>
      <c r="C63" s="3" t="s">
        <v>225</v>
      </c>
      <c r="D63" s="3" t="s">
        <v>225</v>
      </c>
      <c r="E63" s="2" t="s">
        <v>9697</v>
      </c>
      <c r="F63" s="2" t="s">
        <v>9975</v>
      </c>
      <c r="G63" s="2" t="s">
        <v>9977</v>
      </c>
      <c r="H63" s="2" t="s">
        <v>8629</v>
      </c>
      <c r="I63" s="2" t="s">
        <v>9978</v>
      </c>
      <c r="J63" s="2" t="s">
        <v>9979</v>
      </c>
      <c r="K63" s="2" t="s">
        <v>226</v>
      </c>
      <c r="L63" s="15" t="s">
        <v>9975</v>
      </c>
      <c r="M63" s="22" t="s">
        <v>8693</v>
      </c>
      <c r="N63" s="20" t="s">
        <v>8712</v>
      </c>
      <c r="O63" s="2" t="s">
        <v>8634</v>
      </c>
      <c r="R63" s="2" t="s">
        <v>8696</v>
      </c>
      <c r="S63" s="2" t="s">
        <v>8505</v>
      </c>
    </row>
    <row r="64" spans="1:19" x14ac:dyDescent="0.25">
      <c r="A64" s="15" t="s">
        <v>9980</v>
      </c>
      <c r="B64" s="2" t="s">
        <v>9981</v>
      </c>
      <c r="C64" s="3" t="s">
        <v>233</v>
      </c>
      <c r="D64" s="3" t="s">
        <v>233</v>
      </c>
      <c r="E64" s="2" t="s">
        <v>9697</v>
      </c>
      <c r="F64" s="2" t="s">
        <v>9980</v>
      </c>
      <c r="G64" s="2" t="s">
        <v>9982</v>
      </c>
      <c r="H64" s="2" t="s">
        <v>8629</v>
      </c>
      <c r="I64" s="2" t="s">
        <v>9983</v>
      </c>
      <c r="J64" s="2" t="s">
        <v>9424</v>
      </c>
      <c r="K64" s="2" t="s">
        <v>282</v>
      </c>
      <c r="L64" s="15" t="s">
        <v>9980</v>
      </c>
      <c r="M64" s="22" t="s">
        <v>9425</v>
      </c>
      <c r="N64" s="20" t="s">
        <v>8801</v>
      </c>
      <c r="O64" s="2" t="s">
        <v>8634</v>
      </c>
      <c r="P64" s="2" t="s">
        <v>8695</v>
      </c>
      <c r="R64" s="2" t="s">
        <v>8719</v>
      </c>
      <c r="S64" s="2" t="s">
        <v>8723</v>
      </c>
    </row>
    <row r="65" spans="1:19" x14ac:dyDescent="0.25">
      <c r="A65" s="15" t="s">
        <v>9984</v>
      </c>
      <c r="B65" s="2" t="s">
        <v>9985</v>
      </c>
      <c r="C65" s="3" t="s">
        <v>233</v>
      </c>
      <c r="D65" s="3" t="s">
        <v>233</v>
      </c>
      <c r="E65" s="2" t="s">
        <v>9697</v>
      </c>
      <c r="F65" s="2" t="s">
        <v>9984</v>
      </c>
      <c r="G65" s="2" t="s">
        <v>9986</v>
      </c>
      <c r="H65" s="2" t="s">
        <v>8629</v>
      </c>
      <c r="I65" s="2" t="s">
        <v>9987</v>
      </c>
      <c r="J65" s="2" t="s">
        <v>9988</v>
      </c>
      <c r="K65" s="2" t="s">
        <v>283</v>
      </c>
      <c r="L65" s="15" t="s">
        <v>9984</v>
      </c>
      <c r="M65" s="22" t="s">
        <v>9437</v>
      </c>
      <c r="N65" s="20" t="s">
        <v>239</v>
      </c>
      <c r="O65" s="2" t="s">
        <v>8634</v>
      </c>
      <c r="P65" s="2" t="s">
        <v>8695</v>
      </c>
      <c r="R65" s="2" t="s">
        <v>8719</v>
      </c>
      <c r="S65" s="2" t="s">
        <v>8723</v>
      </c>
    </row>
    <row r="66" spans="1:19" x14ac:dyDescent="0.25">
      <c r="A66" s="15" t="s">
        <v>9989</v>
      </c>
      <c r="B66" s="2" t="s">
        <v>9990</v>
      </c>
      <c r="C66" s="3" t="s">
        <v>223</v>
      </c>
      <c r="D66" s="3" t="s">
        <v>223</v>
      </c>
      <c r="E66" s="2" t="s">
        <v>9697</v>
      </c>
      <c r="F66" s="2" t="s">
        <v>9989</v>
      </c>
      <c r="G66" s="2" t="s">
        <v>9991</v>
      </c>
      <c r="H66" s="2" t="s">
        <v>8629</v>
      </c>
      <c r="I66" s="2" t="s">
        <v>9992</v>
      </c>
      <c r="J66" s="2" t="s">
        <v>9993</v>
      </c>
      <c r="K66" s="2" t="s">
        <v>224</v>
      </c>
      <c r="L66" s="15" t="s">
        <v>9989</v>
      </c>
      <c r="M66" s="22" t="s">
        <v>8683</v>
      </c>
      <c r="N66" s="20" t="s">
        <v>244</v>
      </c>
      <c r="O66" s="2" t="s">
        <v>8634</v>
      </c>
      <c r="R66" s="2" t="s">
        <v>8696</v>
      </c>
      <c r="S66" s="2" t="s">
        <v>8505</v>
      </c>
    </row>
    <row r="67" spans="1:19" x14ac:dyDescent="0.25">
      <c r="A67" s="15" t="s">
        <v>9994</v>
      </c>
      <c r="B67" s="2" t="s">
        <v>9995</v>
      </c>
      <c r="C67" s="3" t="s">
        <v>225</v>
      </c>
      <c r="D67" s="3" t="s">
        <v>225</v>
      </c>
      <c r="E67" s="2" t="s">
        <v>9697</v>
      </c>
      <c r="F67" s="2" t="s">
        <v>9994</v>
      </c>
      <c r="G67" s="2" t="s">
        <v>9996</v>
      </c>
      <c r="H67" s="2" t="s">
        <v>8629</v>
      </c>
      <c r="I67" s="2" t="s">
        <v>9997</v>
      </c>
      <c r="J67" s="2" t="s">
        <v>9299</v>
      </c>
      <c r="K67" s="2" t="s">
        <v>250</v>
      </c>
      <c r="L67" s="15" t="s">
        <v>9994</v>
      </c>
      <c r="M67" s="22" t="s">
        <v>8954</v>
      </c>
      <c r="N67" s="20" t="s">
        <v>8848</v>
      </c>
      <c r="O67" s="2" t="s">
        <v>8634</v>
      </c>
      <c r="R67" s="2" t="s">
        <v>8686</v>
      </c>
      <c r="S67" s="2" t="s">
        <v>8687</v>
      </c>
    </row>
    <row r="68" spans="1:19" x14ac:dyDescent="0.25">
      <c r="A68" s="15" t="s">
        <v>9998</v>
      </c>
      <c r="B68" s="2" t="s">
        <v>9999</v>
      </c>
      <c r="C68" s="3" t="s">
        <v>225</v>
      </c>
      <c r="D68" s="3" t="s">
        <v>225</v>
      </c>
      <c r="E68" s="2" t="s">
        <v>9697</v>
      </c>
      <c r="F68" s="2" t="s">
        <v>9998</v>
      </c>
      <c r="G68" s="2" t="s">
        <v>10000</v>
      </c>
      <c r="H68" s="2" t="s">
        <v>8629</v>
      </c>
      <c r="I68" s="2" t="s">
        <v>10001</v>
      </c>
      <c r="J68" s="2" t="s">
        <v>9315</v>
      </c>
      <c r="K68" s="2" t="s">
        <v>230</v>
      </c>
      <c r="L68" s="15" t="s">
        <v>9998</v>
      </c>
      <c r="M68" s="22" t="s">
        <v>8730</v>
      </c>
      <c r="N68" s="20" t="s">
        <v>9316</v>
      </c>
      <c r="O68" s="2" t="s">
        <v>8634</v>
      </c>
      <c r="P68" s="2" t="s">
        <v>9183</v>
      </c>
      <c r="R68" s="2" t="s">
        <v>8696</v>
      </c>
      <c r="S68" s="2" t="s">
        <v>8505</v>
      </c>
    </row>
    <row r="69" spans="1:19" x14ac:dyDescent="0.25">
      <c r="A69" s="15" t="s">
        <v>10002</v>
      </c>
      <c r="B69" s="2" t="s">
        <v>10003</v>
      </c>
      <c r="C69" s="3" t="s">
        <v>244</v>
      </c>
      <c r="D69" s="3" t="s">
        <v>244</v>
      </c>
      <c r="E69" s="2" t="s">
        <v>9697</v>
      </c>
      <c r="F69" s="2" t="s">
        <v>10002</v>
      </c>
      <c r="G69" s="2" t="s">
        <v>10004</v>
      </c>
      <c r="H69" s="2" t="s">
        <v>8629</v>
      </c>
      <c r="I69" s="2" t="s">
        <v>10005</v>
      </c>
      <c r="J69" s="2" t="s">
        <v>10006</v>
      </c>
      <c r="K69" s="2" t="s">
        <v>271</v>
      </c>
      <c r="L69" s="15" t="s">
        <v>10002</v>
      </c>
      <c r="M69" s="22" t="s">
        <v>272</v>
      </c>
      <c r="N69" s="20" t="s">
        <v>8731</v>
      </c>
      <c r="O69" s="2" t="s">
        <v>8634</v>
      </c>
      <c r="P69" s="2" t="s">
        <v>9784</v>
      </c>
      <c r="R69" s="2" t="s">
        <v>8847</v>
      </c>
      <c r="S69" s="2" t="s">
        <v>8850</v>
      </c>
    </row>
    <row r="70" spans="1:19" x14ac:dyDescent="0.25">
      <c r="A70" s="15" t="s">
        <v>10007</v>
      </c>
      <c r="B70" s="2" t="s">
        <v>10008</v>
      </c>
      <c r="C70" s="3" t="s">
        <v>223</v>
      </c>
      <c r="D70" s="3" t="s">
        <v>223</v>
      </c>
      <c r="E70" s="2" t="s">
        <v>9697</v>
      </c>
      <c r="F70" s="2" t="s">
        <v>10007</v>
      </c>
      <c r="G70" s="2" t="s">
        <v>10009</v>
      </c>
      <c r="H70" s="2" t="s">
        <v>8629</v>
      </c>
      <c r="I70" s="2" t="s">
        <v>10010</v>
      </c>
      <c r="J70" s="2" t="s">
        <v>10011</v>
      </c>
      <c r="K70" s="2" t="s">
        <v>277</v>
      </c>
      <c r="L70" s="15" t="s">
        <v>10007</v>
      </c>
      <c r="M70" s="22" t="s">
        <v>244</v>
      </c>
      <c r="N70" s="20" t="s">
        <v>10012</v>
      </c>
      <c r="O70" s="2" t="s">
        <v>8634</v>
      </c>
      <c r="R70" s="2" t="s">
        <v>9353</v>
      </c>
      <c r="S70" s="2" t="s">
        <v>9355</v>
      </c>
    </row>
    <row r="71" spans="1:19" x14ac:dyDescent="0.25">
      <c r="A71" s="15" t="s">
        <v>10013</v>
      </c>
      <c r="B71" s="2" t="s">
        <v>10014</v>
      </c>
      <c r="C71" s="3" t="s">
        <v>225</v>
      </c>
      <c r="D71" s="3" t="s">
        <v>225</v>
      </c>
      <c r="E71" s="2" t="s">
        <v>9697</v>
      </c>
      <c r="F71" s="2" t="s">
        <v>10013</v>
      </c>
      <c r="G71" s="2" t="s">
        <v>10015</v>
      </c>
      <c r="H71" s="2" t="s">
        <v>8629</v>
      </c>
      <c r="I71" s="2" t="s">
        <v>10016</v>
      </c>
      <c r="J71" s="2" t="s">
        <v>10017</v>
      </c>
      <c r="K71" s="2" t="s">
        <v>235</v>
      </c>
      <c r="L71" s="15" t="s">
        <v>10013</v>
      </c>
      <c r="M71" s="22" t="s">
        <v>8792</v>
      </c>
      <c r="N71" s="20" t="s">
        <v>8793</v>
      </c>
      <c r="O71" s="2" t="s">
        <v>8634</v>
      </c>
      <c r="R71" s="2" t="s">
        <v>9405</v>
      </c>
      <c r="S71" s="2" t="s">
        <v>9406</v>
      </c>
    </row>
    <row r="72" spans="1:19" x14ac:dyDescent="0.25">
      <c r="A72" s="15" t="s">
        <v>10013</v>
      </c>
      <c r="B72" s="2" t="s">
        <v>10014</v>
      </c>
      <c r="C72" s="3" t="s">
        <v>225</v>
      </c>
      <c r="D72" s="3" t="s">
        <v>225</v>
      </c>
      <c r="E72" s="2" t="s">
        <v>9697</v>
      </c>
      <c r="F72" s="2" t="s">
        <v>10013</v>
      </c>
      <c r="G72" s="2" t="s">
        <v>10015</v>
      </c>
      <c r="H72" s="2" t="s">
        <v>8629</v>
      </c>
      <c r="I72" s="2" t="s">
        <v>10016</v>
      </c>
      <c r="J72" s="2" t="s">
        <v>10017</v>
      </c>
      <c r="K72" s="2" t="s">
        <v>235</v>
      </c>
      <c r="L72" s="15" t="s">
        <v>10013</v>
      </c>
      <c r="M72" s="22" t="s">
        <v>8792</v>
      </c>
      <c r="N72" s="20" t="s">
        <v>8793</v>
      </c>
      <c r="O72" s="2" t="s">
        <v>8634</v>
      </c>
      <c r="R72" s="2" t="s">
        <v>8696</v>
      </c>
      <c r="S72" s="2" t="s">
        <v>8505</v>
      </c>
    </row>
    <row r="73" spans="1:19" x14ac:dyDescent="0.25">
      <c r="A73" s="15" t="s">
        <v>10018</v>
      </c>
      <c r="B73" s="2" t="s">
        <v>10019</v>
      </c>
      <c r="C73" s="3" t="s">
        <v>228</v>
      </c>
      <c r="D73" s="3" t="s">
        <v>228</v>
      </c>
      <c r="E73" s="2" t="s">
        <v>9697</v>
      </c>
      <c r="F73" s="2" t="s">
        <v>10018</v>
      </c>
      <c r="G73" s="2" t="s">
        <v>10020</v>
      </c>
      <c r="H73" s="2" t="s">
        <v>8629</v>
      </c>
      <c r="I73" s="2" t="s">
        <v>10021</v>
      </c>
      <c r="J73" s="2" t="s">
        <v>10022</v>
      </c>
      <c r="K73" s="2" t="s">
        <v>230</v>
      </c>
      <c r="L73" s="15" t="s">
        <v>10018</v>
      </c>
      <c r="M73" s="22" t="s">
        <v>8730</v>
      </c>
      <c r="N73" s="20" t="s">
        <v>10023</v>
      </c>
      <c r="O73" s="2" t="s">
        <v>8634</v>
      </c>
      <c r="R73" s="2" t="s">
        <v>8696</v>
      </c>
      <c r="S73" s="2" t="s">
        <v>8505</v>
      </c>
    </row>
    <row r="74" spans="1:19" x14ac:dyDescent="0.25">
      <c r="A74" s="15" t="s">
        <v>10024</v>
      </c>
      <c r="B74" s="2" t="s">
        <v>10025</v>
      </c>
      <c r="C74" s="3" t="s">
        <v>244</v>
      </c>
      <c r="D74" s="3" t="s">
        <v>244</v>
      </c>
      <c r="E74" s="2" t="s">
        <v>9697</v>
      </c>
      <c r="F74" s="2" t="s">
        <v>10024</v>
      </c>
      <c r="G74" s="2" t="s">
        <v>10026</v>
      </c>
      <c r="H74" s="2" t="s">
        <v>8629</v>
      </c>
      <c r="I74" s="2" t="s">
        <v>10027</v>
      </c>
      <c r="J74" s="2" t="s">
        <v>10028</v>
      </c>
      <c r="K74" s="2" t="s">
        <v>271</v>
      </c>
      <c r="L74" s="15" t="s">
        <v>10024</v>
      </c>
      <c r="M74" s="22" t="s">
        <v>272</v>
      </c>
      <c r="N74" s="20" t="s">
        <v>8900</v>
      </c>
      <c r="O74" s="2" t="s">
        <v>8634</v>
      </c>
      <c r="P74" s="2" t="s">
        <v>9784</v>
      </c>
      <c r="R74" s="2" t="s">
        <v>8847</v>
      </c>
      <c r="S74" s="2" t="s">
        <v>8850</v>
      </c>
    </row>
    <row r="75" spans="1:19" x14ac:dyDescent="0.25">
      <c r="A75" s="15" t="s">
        <v>10029</v>
      </c>
      <c r="B75" s="2" t="s">
        <v>10030</v>
      </c>
      <c r="C75" s="3" t="s">
        <v>221</v>
      </c>
      <c r="D75" s="3" t="s">
        <v>221</v>
      </c>
      <c r="E75" s="2" t="s">
        <v>9697</v>
      </c>
      <c r="F75" s="2" t="s">
        <v>10029</v>
      </c>
      <c r="G75" s="2" t="s">
        <v>10031</v>
      </c>
      <c r="H75" s="2" t="s">
        <v>8629</v>
      </c>
      <c r="I75" s="2" t="s">
        <v>10032</v>
      </c>
      <c r="J75" s="2" t="s">
        <v>10033</v>
      </c>
      <c r="K75" s="2" t="s">
        <v>222</v>
      </c>
      <c r="L75" s="15" t="s">
        <v>10029</v>
      </c>
      <c r="M75" s="22" t="s">
        <v>8673</v>
      </c>
      <c r="N75" s="20" t="s">
        <v>8752</v>
      </c>
      <c r="O75" s="2" t="s">
        <v>8634</v>
      </c>
      <c r="R75" s="2" t="s">
        <v>8696</v>
      </c>
      <c r="S75" s="2" t="s">
        <v>8505</v>
      </c>
    </row>
    <row r="76" spans="1:19" x14ac:dyDescent="0.25">
      <c r="A76" s="15" t="s">
        <v>10029</v>
      </c>
      <c r="B76" s="2" t="s">
        <v>10030</v>
      </c>
      <c r="C76" s="3" t="s">
        <v>221</v>
      </c>
      <c r="D76" s="3" t="s">
        <v>221</v>
      </c>
      <c r="E76" s="2" t="s">
        <v>9697</v>
      </c>
      <c r="F76" s="2" t="s">
        <v>10029</v>
      </c>
      <c r="G76" s="2" t="s">
        <v>10031</v>
      </c>
      <c r="H76" s="2" t="s">
        <v>8629</v>
      </c>
      <c r="I76" s="2" t="s">
        <v>10032</v>
      </c>
      <c r="J76" s="2" t="s">
        <v>10033</v>
      </c>
      <c r="K76" s="2" t="s">
        <v>222</v>
      </c>
      <c r="L76" s="15" t="s">
        <v>10029</v>
      </c>
      <c r="M76" s="22" t="s">
        <v>8673</v>
      </c>
      <c r="N76" s="20" t="s">
        <v>8752</v>
      </c>
      <c r="O76" s="2" t="s">
        <v>8634</v>
      </c>
      <c r="R76" s="2" t="s">
        <v>8963</v>
      </c>
      <c r="S76" s="2" t="s">
        <v>8964</v>
      </c>
    </row>
    <row r="77" spans="1:19" x14ac:dyDescent="0.25">
      <c r="A77" s="15" t="s">
        <v>10034</v>
      </c>
      <c r="B77" s="2" t="s">
        <v>10035</v>
      </c>
      <c r="C77" s="3" t="s">
        <v>272</v>
      </c>
      <c r="D77" s="3" t="s">
        <v>272</v>
      </c>
      <c r="E77" s="2" t="s">
        <v>9697</v>
      </c>
      <c r="F77" s="2" t="s">
        <v>10034</v>
      </c>
      <c r="G77" s="2" t="s">
        <v>10036</v>
      </c>
      <c r="H77" s="2" t="s">
        <v>8629</v>
      </c>
      <c r="I77" s="2" t="s">
        <v>10037</v>
      </c>
      <c r="J77" s="2" t="s">
        <v>10038</v>
      </c>
      <c r="K77" s="2" t="s">
        <v>283</v>
      </c>
      <c r="L77" s="15" t="s">
        <v>10034</v>
      </c>
      <c r="M77" s="22" t="s">
        <v>9437</v>
      </c>
      <c r="N77" s="20" t="s">
        <v>8760</v>
      </c>
      <c r="O77" s="2" t="s">
        <v>8634</v>
      </c>
      <c r="P77" s="2" t="s">
        <v>9832</v>
      </c>
      <c r="R77" s="2" t="s">
        <v>8719</v>
      </c>
      <c r="S77" s="2" t="s">
        <v>8723</v>
      </c>
    </row>
    <row r="78" spans="1:19" x14ac:dyDescent="0.25">
      <c r="A78" s="15" t="s">
        <v>10039</v>
      </c>
      <c r="B78" s="2" t="s">
        <v>10040</v>
      </c>
      <c r="C78" s="3" t="s">
        <v>272</v>
      </c>
      <c r="D78" s="3" t="s">
        <v>272</v>
      </c>
      <c r="E78" s="2" t="s">
        <v>9697</v>
      </c>
      <c r="F78" s="2" t="s">
        <v>10039</v>
      </c>
      <c r="G78" s="2" t="s">
        <v>10041</v>
      </c>
      <c r="H78" s="2" t="s">
        <v>8629</v>
      </c>
      <c r="I78" s="2" t="s">
        <v>10042</v>
      </c>
      <c r="J78" s="2" t="s">
        <v>10043</v>
      </c>
      <c r="K78" s="2" t="s">
        <v>283</v>
      </c>
      <c r="L78" s="15" t="s">
        <v>10039</v>
      </c>
      <c r="M78" s="22" t="s">
        <v>9437</v>
      </c>
      <c r="N78" s="20" t="s">
        <v>8674</v>
      </c>
      <c r="O78" s="2" t="s">
        <v>8634</v>
      </c>
      <c r="P78" s="2" t="s">
        <v>9183</v>
      </c>
      <c r="R78" s="2" t="s">
        <v>8696</v>
      </c>
      <c r="S78" s="2" t="s">
        <v>8505</v>
      </c>
    </row>
    <row r="79" spans="1:19" x14ac:dyDescent="0.25">
      <c r="A79" s="15" t="s">
        <v>11079</v>
      </c>
      <c r="B79" s="2" t="s">
        <v>11080</v>
      </c>
      <c r="C79" s="3" t="s">
        <v>223</v>
      </c>
      <c r="D79" s="3" t="s">
        <v>223</v>
      </c>
      <c r="E79" s="2" t="s">
        <v>9697</v>
      </c>
      <c r="F79" s="2" t="s">
        <v>11079</v>
      </c>
      <c r="G79" s="2" t="s">
        <v>11081</v>
      </c>
      <c r="H79" s="2" t="s">
        <v>8629</v>
      </c>
      <c r="I79" s="2" t="s">
        <v>11082</v>
      </c>
      <c r="J79" s="2" t="s">
        <v>11083</v>
      </c>
      <c r="K79" s="2" t="s">
        <v>256</v>
      </c>
      <c r="L79" s="15" t="s">
        <v>11079</v>
      </c>
      <c r="M79" s="22" t="s">
        <v>8651</v>
      </c>
      <c r="N79" s="20" t="s">
        <v>9346</v>
      </c>
      <c r="O79" s="2" t="s">
        <v>8634</v>
      </c>
      <c r="P79" s="2" t="s">
        <v>9183</v>
      </c>
      <c r="R79" s="2" t="s">
        <v>8636</v>
      </c>
      <c r="S79" s="2" t="s">
        <v>8637</v>
      </c>
    </row>
    <row r="80" spans="1:19" x14ac:dyDescent="0.25">
      <c r="A80" s="15" t="s">
        <v>10044</v>
      </c>
      <c r="B80" s="2" t="s">
        <v>10045</v>
      </c>
      <c r="C80" s="3" t="s">
        <v>244</v>
      </c>
      <c r="D80" s="3" t="s">
        <v>244</v>
      </c>
      <c r="E80" s="2" t="s">
        <v>9697</v>
      </c>
      <c r="F80" s="2" t="s">
        <v>10044</v>
      </c>
      <c r="G80" s="2" t="s">
        <v>10046</v>
      </c>
      <c r="H80" s="2" t="s">
        <v>8629</v>
      </c>
      <c r="I80" s="2" t="s">
        <v>10047</v>
      </c>
      <c r="J80" s="2" t="s">
        <v>10048</v>
      </c>
      <c r="K80" s="2" t="s">
        <v>271</v>
      </c>
      <c r="L80" s="15" t="s">
        <v>10044</v>
      </c>
      <c r="M80" s="22" t="s">
        <v>272</v>
      </c>
      <c r="N80" s="20" t="s">
        <v>8731</v>
      </c>
      <c r="O80" s="2" t="s">
        <v>8634</v>
      </c>
      <c r="P80" s="2" t="s">
        <v>8695</v>
      </c>
      <c r="R80" s="2" t="s">
        <v>8847</v>
      </c>
      <c r="S80" s="2" t="s">
        <v>8850</v>
      </c>
    </row>
    <row r="81" spans="1:19" x14ac:dyDescent="0.25">
      <c r="A81" s="15" t="s">
        <v>10044</v>
      </c>
      <c r="B81" s="2" t="s">
        <v>10045</v>
      </c>
      <c r="C81" s="3" t="s">
        <v>244</v>
      </c>
      <c r="D81" s="3" t="s">
        <v>244</v>
      </c>
      <c r="E81" s="2" t="s">
        <v>9697</v>
      </c>
      <c r="F81" s="2" t="s">
        <v>10044</v>
      </c>
      <c r="G81" s="2" t="s">
        <v>10046</v>
      </c>
      <c r="H81" s="2" t="s">
        <v>8629</v>
      </c>
      <c r="I81" s="2" t="s">
        <v>10047</v>
      </c>
      <c r="J81" s="2" t="s">
        <v>10048</v>
      </c>
      <c r="K81" s="2" t="s">
        <v>271</v>
      </c>
      <c r="L81" s="15" t="s">
        <v>10044</v>
      </c>
      <c r="M81" s="22" t="s">
        <v>272</v>
      </c>
      <c r="N81" s="20" t="s">
        <v>8731</v>
      </c>
      <c r="O81" s="2" t="s">
        <v>8634</v>
      </c>
      <c r="P81" s="2" t="s">
        <v>8695</v>
      </c>
      <c r="R81" s="2" t="s">
        <v>9148</v>
      </c>
      <c r="S81" s="2" t="s">
        <v>9154</v>
      </c>
    </row>
    <row r="82" spans="1:19" x14ac:dyDescent="0.25">
      <c r="A82" s="15" t="s">
        <v>10049</v>
      </c>
      <c r="B82" s="2" t="s">
        <v>10050</v>
      </c>
      <c r="C82" s="3" t="s">
        <v>233</v>
      </c>
      <c r="D82" s="3" t="s">
        <v>233</v>
      </c>
      <c r="E82" s="2" t="s">
        <v>9697</v>
      </c>
      <c r="F82" s="2" t="s">
        <v>10049</v>
      </c>
      <c r="G82" s="2" t="s">
        <v>10051</v>
      </c>
      <c r="H82" s="2" t="s">
        <v>8629</v>
      </c>
      <c r="I82" s="2" t="s">
        <v>10052</v>
      </c>
      <c r="J82" s="2" t="s">
        <v>9368</v>
      </c>
      <c r="K82" s="2" t="s">
        <v>279</v>
      </c>
      <c r="L82" s="15" t="s">
        <v>10049</v>
      </c>
      <c r="M82" s="22" t="s">
        <v>223</v>
      </c>
      <c r="N82" s="20" t="s">
        <v>8900</v>
      </c>
      <c r="O82" s="2" t="s">
        <v>8634</v>
      </c>
      <c r="P82" s="2" t="s">
        <v>8695</v>
      </c>
      <c r="R82" s="2" t="s">
        <v>8719</v>
      </c>
      <c r="S82" s="2" t="s">
        <v>8723</v>
      </c>
    </row>
    <row r="83" spans="1:19" x14ac:dyDescent="0.25">
      <c r="A83" s="15" t="s">
        <v>10053</v>
      </c>
      <c r="B83" s="2" t="s">
        <v>10054</v>
      </c>
      <c r="C83" s="3" t="s">
        <v>228</v>
      </c>
      <c r="D83" s="3" t="s">
        <v>228</v>
      </c>
      <c r="E83" s="2" t="s">
        <v>9697</v>
      </c>
      <c r="F83" s="2" t="s">
        <v>10053</v>
      </c>
      <c r="G83" s="2" t="s">
        <v>10055</v>
      </c>
      <c r="H83" s="2" t="s">
        <v>8629</v>
      </c>
      <c r="I83" s="2" t="s">
        <v>10056</v>
      </c>
      <c r="J83" s="2" t="s">
        <v>10057</v>
      </c>
      <c r="K83" s="2" t="s">
        <v>235</v>
      </c>
      <c r="L83" s="15" t="s">
        <v>10053</v>
      </c>
      <c r="M83" s="22" t="s">
        <v>8792</v>
      </c>
      <c r="N83" s="20" t="s">
        <v>10058</v>
      </c>
      <c r="O83" s="2" t="s">
        <v>8634</v>
      </c>
      <c r="R83" s="2" t="s">
        <v>9405</v>
      </c>
      <c r="S83" s="2" t="s">
        <v>9406</v>
      </c>
    </row>
    <row r="84" spans="1:19" x14ac:dyDescent="0.25">
      <c r="A84" s="15" t="s">
        <v>10059</v>
      </c>
      <c r="B84" s="2" t="s">
        <v>10060</v>
      </c>
      <c r="C84" s="3" t="s">
        <v>244</v>
      </c>
      <c r="D84" s="3" t="s">
        <v>244</v>
      </c>
      <c r="E84" s="2" t="s">
        <v>9697</v>
      </c>
      <c r="F84" s="2" t="s">
        <v>10059</v>
      </c>
      <c r="G84" s="2" t="s">
        <v>10061</v>
      </c>
      <c r="H84" s="2" t="s">
        <v>8629</v>
      </c>
      <c r="I84" s="2" t="s">
        <v>10062</v>
      </c>
      <c r="J84" s="2" t="s">
        <v>10063</v>
      </c>
      <c r="K84" s="2" t="s">
        <v>271</v>
      </c>
      <c r="L84" s="15" t="s">
        <v>10059</v>
      </c>
      <c r="M84" s="22" t="s">
        <v>272</v>
      </c>
      <c r="N84" s="20" t="s">
        <v>8856</v>
      </c>
      <c r="O84" s="2" t="s">
        <v>8634</v>
      </c>
      <c r="P84" s="2" t="s">
        <v>9784</v>
      </c>
      <c r="R84" s="2" t="s">
        <v>8847</v>
      </c>
      <c r="S84" s="2" t="s">
        <v>8850</v>
      </c>
    </row>
    <row r="85" spans="1:19" x14ac:dyDescent="0.25">
      <c r="A85" s="15" t="s">
        <v>10064</v>
      </c>
      <c r="B85" s="2" t="s">
        <v>10065</v>
      </c>
      <c r="C85" s="3" t="s">
        <v>244</v>
      </c>
      <c r="D85" s="3" t="s">
        <v>244</v>
      </c>
      <c r="E85" s="2" t="s">
        <v>9697</v>
      </c>
      <c r="F85" s="2" t="s">
        <v>10064</v>
      </c>
      <c r="G85" s="2" t="s">
        <v>10066</v>
      </c>
      <c r="H85" s="2" t="s">
        <v>8629</v>
      </c>
      <c r="I85" s="2" t="s">
        <v>10067</v>
      </c>
      <c r="J85" s="2" t="s">
        <v>10068</v>
      </c>
      <c r="K85" s="2" t="s">
        <v>271</v>
      </c>
      <c r="L85" s="15" t="s">
        <v>10064</v>
      </c>
      <c r="M85" s="22" t="s">
        <v>272</v>
      </c>
      <c r="N85" s="20" t="s">
        <v>9083</v>
      </c>
      <c r="O85" s="2" t="s">
        <v>8634</v>
      </c>
      <c r="P85" s="2" t="s">
        <v>9784</v>
      </c>
      <c r="R85" s="2" t="s">
        <v>8847</v>
      </c>
      <c r="S85" s="2" t="s">
        <v>8850</v>
      </c>
    </row>
    <row r="86" spans="1:19" x14ac:dyDescent="0.25">
      <c r="A86" s="15" t="s">
        <v>10069</v>
      </c>
      <c r="B86" s="2" t="s">
        <v>10070</v>
      </c>
      <c r="C86" s="3" t="s">
        <v>223</v>
      </c>
      <c r="D86" s="3" t="s">
        <v>223</v>
      </c>
      <c r="E86" s="2" t="s">
        <v>9697</v>
      </c>
      <c r="F86" s="2" t="s">
        <v>10069</v>
      </c>
      <c r="G86" s="2" t="s">
        <v>10071</v>
      </c>
      <c r="H86" s="2" t="s">
        <v>8629</v>
      </c>
      <c r="I86" s="2" t="s">
        <v>10072</v>
      </c>
      <c r="J86" s="2" t="s">
        <v>10073</v>
      </c>
      <c r="K86" s="2" t="s">
        <v>294</v>
      </c>
      <c r="L86" s="15" t="s">
        <v>10069</v>
      </c>
      <c r="M86" s="22" t="s">
        <v>10074</v>
      </c>
      <c r="N86" s="20" t="s">
        <v>9068</v>
      </c>
      <c r="O86" s="2" t="s">
        <v>8634</v>
      </c>
      <c r="R86" s="2" t="s">
        <v>8696</v>
      </c>
      <c r="S86" s="2" t="s">
        <v>8505</v>
      </c>
    </row>
    <row r="87" spans="1:19" x14ac:dyDescent="0.25">
      <c r="A87" s="15" t="s">
        <v>10075</v>
      </c>
      <c r="B87" s="2" t="s">
        <v>10076</v>
      </c>
      <c r="C87" s="3" t="s">
        <v>228</v>
      </c>
      <c r="D87" s="3" t="s">
        <v>228</v>
      </c>
      <c r="E87" s="2" t="s">
        <v>9697</v>
      </c>
      <c r="F87" s="2" t="s">
        <v>10075</v>
      </c>
      <c r="G87" s="2" t="s">
        <v>10077</v>
      </c>
      <c r="H87" s="2" t="s">
        <v>8629</v>
      </c>
      <c r="I87" s="2" t="s">
        <v>10078</v>
      </c>
      <c r="J87" s="2" t="s">
        <v>10079</v>
      </c>
      <c r="K87" s="2" t="s">
        <v>235</v>
      </c>
      <c r="L87" s="15" t="s">
        <v>10075</v>
      </c>
      <c r="M87" s="22" t="s">
        <v>8792</v>
      </c>
      <c r="N87" s="20" t="s">
        <v>8694</v>
      </c>
      <c r="O87" s="2" t="s">
        <v>8634</v>
      </c>
      <c r="P87" s="2" t="s">
        <v>9183</v>
      </c>
      <c r="R87" s="2" t="s">
        <v>8696</v>
      </c>
      <c r="S87" s="2" t="s">
        <v>8505</v>
      </c>
    </row>
    <row r="88" spans="1:19" x14ac:dyDescent="0.25">
      <c r="A88" s="15" t="s">
        <v>10080</v>
      </c>
      <c r="B88" s="2" t="s">
        <v>10081</v>
      </c>
      <c r="C88" s="3" t="s">
        <v>228</v>
      </c>
      <c r="D88" s="3" t="s">
        <v>228</v>
      </c>
      <c r="E88" s="2" t="s">
        <v>9697</v>
      </c>
      <c r="F88" s="2" t="s">
        <v>10080</v>
      </c>
      <c r="G88" s="2" t="s">
        <v>10077</v>
      </c>
      <c r="H88" s="2" t="s">
        <v>8629</v>
      </c>
      <c r="I88" s="2" t="s">
        <v>10078</v>
      </c>
      <c r="J88" s="2" t="s">
        <v>10079</v>
      </c>
      <c r="K88" s="2" t="s">
        <v>235</v>
      </c>
      <c r="L88" s="15" t="s">
        <v>10080</v>
      </c>
      <c r="M88" s="22" t="s">
        <v>8792</v>
      </c>
      <c r="N88" s="20" t="s">
        <v>8694</v>
      </c>
      <c r="O88" s="2" t="s">
        <v>8634</v>
      </c>
      <c r="P88" s="2" t="s">
        <v>9183</v>
      </c>
      <c r="R88" s="2" t="s">
        <v>9405</v>
      </c>
      <c r="S88" s="2" t="s">
        <v>9406</v>
      </c>
    </row>
    <row r="89" spans="1:19" x14ac:dyDescent="0.25">
      <c r="A89" s="15" t="s">
        <v>10082</v>
      </c>
      <c r="B89" s="2" t="s">
        <v>10083</v>
      </c>
      <c r="C89" s="3" t="s">
        <v>223</v>
      </c>
      <c r="D89" s="3" t="s">
        <v>223</v>
      </c>
      <c r="E89" s="2" t="s">
        <v>9697</v>
      </c>
      <c r="F89" s="2" t="s">
        <v>10082</v>
      </c>
      <c r="G89" s="2" t="s">
        <v>10084</v>
      </c>
      <c r="H89" s="2" t="s">
        <v>8629</v>
      </c>
      <c r="I89" s="2" t="s">
        <v>10085</v>
      </c>
      <c r="J89" s="2" t="s">
        <v>10086</v>
      </c>
      <c r="K89" s="2" t="s">
        <v>240</v>
      </c>
      <c r="L89" s="15" t="s">
        <v>10082</v>
      </c>
      <c r="M89" s="22" t="s">
        <v>8778</v>
      </c>
      <c r="N89" s="20" t="s">
        <v>10087</v>
      </c>
      <c r="O89" s="2" t="s">
        <v>8634</v>
      </c>
      <c r="R89" s="2" t="s">
        <v>9353</v>
      </c>
      <c r="S89" s="2" t="s">
        <v>9355</v>
      </c>
    </row>
    <row r="90" spans="1:19" x14ac:dyDescent="0.25">
      <c r="A90" s="15" t="s">
        <v>10088</v>
      </c>
      <c r="B90" s="2" t="s">
        <v>10089</v>
      </c>
      <c r="C90" s="3" t="s">
        <v>244</v>
      </c>
      <c r="D90" s="3" t="s">
        <v>244</v>
      </c>
      <c r="E90" s="2" t="s">
        <v>9697</v>
      </c>
      <c r="F90" s="2" t="s">
        <v>10088</v>
      </c>
      <c r="G90" s="2" t="s">
        <v>10090</v>
      </c>
      <c r="H90" s="2" t="s">
        <v>8629</v>
      </c>
      <c r="I90" s="2" t="s">
        <v>10091</v>
      </c>
      <c r="J90" s="2" t="s">
        <v>10092</v>
      </c>
      <c r="K90" s="2" t="s">
        <v>271</v>
      </c>
      <c r="L90" s="15" t="s">
        <v>10088</v>
      </c>
      <c r="M90" s="22" t="s">
        <v>272</v>
      </c>
      <c r="N90" s="20" t="s">
        <v>8954</v>
      </c>
      <c r="O90" s="2" t="s">
        <v>8634</v>
      </c>
      <c r="P90" s="2" t="s">
        <v>9784</v>
      </c>
      <c r="R90" s="2" t="s">
        <v>8847</v>
      </c>
      <c r="S90" s="2" t="s">
        <v>8850</v>
      </c>
    </row>
    <row r="91" spans="1:19" x14ac:dyDescent="0.25">
      <c r="A91" s="15" t="s">
        <v>10093</v>
      </c>
      <c r="B91" s="2" t="s">
        <v>10094</v>
      </c>
      <c r="C91" s="3" t="s">
        <v>221</v>
      </c>
      <c r="D91" s="3" t="s">
        <v>221</v>
      </c>
      <c r="E91" s="2" t="s">
        <v>9697</v>
      </c>
      <c r="F91" s="2" t="s">
        <v>10093</v>
      </c>
      <c r="G91" s="2" t="s">
        <v>10095</v>
      </c>
      <c r="H91" s="2" t="s">
        <v>8629</v>
      </c>
      <c r="I91" s="2" t="s">
        <v>10096</v>
      </c>
      <c r="J91" s="2" t="s">
        <v>10097</v>
      </c>
      <c r="K91" s="2" t="s">
        <v>249</v>
      </c>
      <c r="L91" s="15" t="s">
        <v>10093</v>
      </c>
      <c r="M91" s="22" t="s">
        <v>8939</v>
      </c>
      <c r="N91" s="20" t="s">
        <v>8847</v>
      </c>
      <c r="O91" s="2" t="s">
        <v>8634</v>
      </c>
      <c r="R91" s="2" t="s">
        <v>8696</v>
      </c>
      <c r="S91" s="2" t="s">
        <v>8505</v>
      </c>
    </row>
    <row r="92" spans="1:19" x14ac:dyDescent="0.25">
      <c r="A92" s="15" t="s">
        <v>10098</v>
      </c>
      <c r="B92" s="2" t="s">
        <v>10099</v>
      </c>
      <c r="C92" s="3" t="s">
        <v>221</v>
      </c>
      <c r="D92" s="3" t="s">
        <v>221</v>
      </c>
      <c r="E92" s="2" t="s">
        <v>9697</v>
      </c>
      <c r="F92" s="2" t="s">
        <v>10098</v>
      </c>
      <c r="G92" s="2" t="s">
        <v>10100</v>
      </c>
      <c r="H92" s="2" t="s">
        <v>8629</v>
      </c>
      <c r="I92" s="2" t="s">
        <v>10101</v>
      </c>
      <c r="J92" s="2" t="s">
        <v>10102</v>
      </c>
      <c r="K92" s="2" t="s">
        <v>267</v>
      </c>
      <c r="L92" s="15" t="s">
        <v>10098</v>
      </c>
      <c r="M92" s="22" t="s">
        <v>8848</v>
      </c>
      <c r="N92" s="20" t="s">
        <v>9205</v>
      </c>
      <c r="O92" s="2" t="s">
        <v>8634</v>
      </c>
      <c r="R92" s="2" t="s">
        <v>8696</v>
      </c>
      <c r="S92" s="2" t="s">
        <v>8505</v>
      </c>
    </row>
    <row r="93" spans="1:19" x14ac:dyDescent="0.25">
      <c r="A93" s="15" t="s">
        <v>10103</v>
      </c>
      <c r="B93" s="2" t="s">
        <v>10104</v>
      </c>
      <c r="C93" s="3" t="s">
        <v>221</v>
      </c>
      <c r="D93" s="3" t="s">
        <v>221</v>
      </c>
      <c r="E93" s="2" t="s">
        <v>9697</v>
      </c>
      <c r="F93" s="2" t="s">
        <v>10103</v>
      </c>
      <c r="G93" s="2" t="s">
        <v>10105</v>
      </c>
      <c r="H93" s="2" t="s">
        <v>8629</v>
      </c>
      <c r="I93" s="2" t="s">
        <v>10106</v>
      </c>
      <c r="J93" s="2" t="s">
        <v>10107</v>
      </c>
      <c r="K93" s="2" t="s">
        <v>249</v>
      </c>
      <c r="L93" s="15" t="s">
        <v>10103</v>
      </c>
      <c r="M93" s="22" t="s">
        <v>8939</v>
      </c>
      <c r="N93" s="20" t="s">
        <v>10108</v>
      </c>
      <c r="O93" s="2" t="s">
        <v>8634</v>
      </c>
      <c r="R93" s="2" t="s">
        <v>8696</v>
      </c>
      <c r="S93" s="2" t="s">
        <v>8505</v>
      </c>
    </row>
    <row r="94" spans="1:19" x14ac:dyDescent="0.25">
      <c r="A94" s="15" t="s">
        <v>10109</v>
      </c>
      <c r="B94" s="2" t="s">
        <v>10110</v>
      </c>
      <c r="C94" s="3" t="s">
        <v>244</v>
      </c>
      <c r="D94" s="3" t="s">
        <v>244</v>
      </c>
      <c r="E94" s="2" t="s">
        <v>9697</v>
      </c>
      <c r="F94" s="2" t="s">
        <v>10109</v>
      </c>
      <c r="G94" s="2" t="s">
        <v>10111</v>
      </c>
      <c r="H94" s="2" t="s">
        <v>8629</v>
      </c>
      <c r="I94" s="2" t="s">
        <v>10112</v>
      </c>
      <c r="J94" s="2" t="s">
        <v>10113</v>
      </c>
      <c r="K94" s="2" t="s">
        <v>271</v>
      </c>
      <c r="L94" s="15" t="s">
        <v>10109</v>
      </c>
      <c r="M94" s="22" t="s">
        <v>272</v>
      </c>
      <c r="N94" s="20" t="s">
        <v>8778</v>
      </c>
      <c r="O94" s="2" t="s">
        <v>8634</v>
      </c>
      <c r="P94" s="2" t="s">
        <v>8695</v>
      </c>
      <c r="R94" s="2" t="s">
        <v>9148</v>
      </c>
      <c r="S94" s="2" t="s">
        <v>9154</v>
      </c>
    </row>
    <row r="95" spans="1:19" x14ac:dyDescent="0.25">
      <c r="A95" s="15" t="s">
        <v>10114</v>
      </c>
      <c r="B95" s="2" t="s">
        <v>10115</v>
      </c>
      <c r="C95" s="3" t="s">
        <v>244</v>
      </c>
      <c r="D95" s="3" t="s">
        <v>244</v>
      </c>
      <c r="E95" s="2" t="s">
        <v>9697</v>
      </c>
      <c r="F95" s="2" t="s">
        <v>10114</v>
      </c>
      <c r="G95" s="2" t="s">
        <v>10116</v>
      </c>
      <c r="H95" s="2" t="s">
        <v>8629</v>
      </c>
      <c r="I95" s="2" t="s">
        <v>10117</v>
      </c>
      <c r="J95" s="2" t="s">
        <v>10118</v>
      </c>
      <c r="K95" s="2" t="s">
        <v>271</v>
      </c>
      <c r="L95" s="15" t="s">
        <v>10114</v>
      </c>
      <c r="M95" s="22" t="s">
        <v>272</v>
      </c>
      <c r="N95" s="20" t="s">
        <v>9515</v>
      </c>
      <c r="O95" s="2" t="s">
        <v>8634</v>
      </c>
      <c r="P95" s="2" t="s">
        <v>9784</v>
      </c>
      <c r="R95" s="2" t="s">
        <v>8847</v>
      </c>
      <c r="S95" s="2" t="s">
        <v>8850</v>
      </c>
    </row>
    <row r="96" spans="1:19" x14ac:dyDescent="0.25">
      <c r="A96" s="15" t="s">
        <v>10119</v>
      </c>
      <c r="B96" s="2" t="s">
        <v>10120</v>
      </c>
      <c r="C96" s="3" t="s">
        <v>231</v>
      </c>
      <c r="D96" s="3" t="s">
        <v>231</v>
      </c>
      <c r="E96" s="2" t="s">
        <v>9697</v>
      </c>
      <c r="F96" s="2" t="s">
        <v>10119</v>
      </c>
      <c r="G96" s="2" t="s">
        <v>10121</v>
      </c>
      <c r="H96" s="2" t="s">
        <v>8629</v>
      </c>
      <c r="I96" s="2" t="s">
        <v>10122</v>
      </c>
      <c r="J96" s="2" t="s">
        <v>9485</v>
      </c>
      <c r="K96" s="2" t="s">
        <v>246</v>
      </c>
      <c r="L96" s="15" t="s">
        <v>10119</v>
      </c>
      <c r="M96" s="22" t="s">
        <v>8856</v>
      </c>
      <c r="N96" s="20" t="s">
        <v>228</v>
      </c>
      <c r="O96" s="2" t="s">
        <v>8634</v>
      </c>
      <c r="R96" s="2" t="s">
        <v>8847</v>
      </c>
      <c r="S96" s="2" t="s">
        <v>8850</v>
      </c>
    </row>
    <row r="97" spans="1:19" x14ac:dyDescent="0.25">
      <c r="A97" s="15" t="s">
        <v>10123</v>
      </c>
      <c r="B97" s="2" t="s">
        <v>10124</v>
      </c>
      <c r="C97" s="3" t="s">
        <v>228</v>
      </c>
      <c r="D97" s="3" t="s">
        <v>228</v>
      </c>
      <c r="E97" s="2" t="s">
        <v>9697</v>
      </c>
      <c r="F97" s="2" t="s">
        <v>10123</v>
      </c>
      <c r="G97" s="2" t="s">
        <v>10125</v>
      </c>
      <c r="H97" s="2" t="s">
        <v>8629</v>
      </c>
      <c r="I97" s="2" t="s">
        <v>10126</v>
      </c>
      <c r="J97" s="2" t="s">
        <v>10073</v>
      </c>
      <c r="K97" s="2" t="s">
        <v>229</v>
      </c>
      <c r="L97" s="15" t="s">
        <v>10123</v>
      </c>
      <c r="M97" s="22" t="s">
        <v>8720</v>
      </c>
      <c r="N97" s="20" t="s">
        <v>9960</v>
      </c>
      <c r="O97" s="2" t="s">
        <v>8634</v>
      </c>
      <c r="P97" s="2" t="s">
        <v>8695</v>
      </c>
      <c r="R97" s="2" t="s">
        <v>9393</v>
      </c>
      <c r="S97" s="2" t="s">
        <v>9398</v>
      </c>
    </row>
    <row r="98" spans="1:19" x14ac:dyDescent="0.25">
      <c r="A98" s="15" t="s">
        <v>10123</v>
      </c>
      <c r="B98" s="2" t="s">
        <v>10124</v>
      </c>
      <c r="C98" s="3" t="s">
        <v>228</v>
      </c>
      <c r="D98" s="3" t="s">
        <v>228</v>
      </c>
      <c r="E98" s="2" t="s">
        <v>9697</v>
      </c>
      <c r="F98" s="2" t="s">
        <v>10123</v>
      </c>
      <c r="G98" s="2" t="s">
        <v>10125</v>
      </c>
      <c r="H98" s="2" t="s">
        <v>8629</v>
      </c>
      <c r="I98" s="2" t="s">
        <v>10126</v>
      </c>
      <c r="J98" s="2" t="s">
        <v>10073</v>
      </c>
      <c r="K98" s="2" t="s">
        <v>229</v>
      </c>
      <c r="L98" s="15" t="s">
        <v>10123</v>
      </c>
      <c r="M98" s="22" t="s">
        <v>8720</v>
      </c>
      <c r="N98" s="20" t="s">
        <v>9960</v>
      </c>
      <c r="O98" s="2" t="s">
        <v>8634</v>
      </c>
      <c r="P98" s="2" t="s">
        <v>8695</v>
      </c>
      <c r="R98" s="2" t="s">
        <v>8719</v>
      </c>
      <c r="S98" s="2" t="s">
        <v>8723</v>
      </c>
    </row>
    <row r="99" spans="1:19" x14ac:dyDescent="0.25">
      <c r="A99" s="15" t="s">
        <v>10127</v>
      </c>
      <c r="B99" s="2" t="s">
        <v>10128</v>
      </c>
      <c r="C99" s="3" t="s">
        <v>244</v>
      </c>
      <c r="D99" s="3" t="s">
        <v>244</v>
      </c>
      <c r="E99" s="2" t="s">
        <v>9697</v>
      </c>
      <c r="F99" s="2" t="s">
        <v>10127</v>
      </c>
      <c r="G99" s="2" t="s">
        <v>10129</v>
      </c>
      <c r="H99" s="2" t="s">
        <v>8629</v>
      </c>
      <c r="I99" s="2" t="s">
        <v>10130</v>
      </c>
      <c r="J99" s="2" t="s">
        <v>10131</v>
      </c>
      <c r="K99" s="2" t="s">
        <v>271</v>
      </c>
      <c r="L99" s="15" t="s">
        <v>10127</v>
      </c>
      <c r="M99" s="22" t="s">
        <v>272</v>
      </c>
      <c r="N99" s="20" t="s">
        <v>9161</v>
      </c>
      <c r="O99" s="2" t="s">
        <v>8634</v>
      </c>
      <c r="P99" s="2" t="s">
        <v>9784</v>
      </c>
      <c r="R99" s="2" t="s">
        <v>8847</v>
      </c>
      <c r="S99" s="2" t="s">
        <v>8850</v>
      </c>
    </row>
    <row r="100" spans="1:19" x14ac:dyDescent="0.25">
      <c r="A100" s="15" t="s">
        <v>10132</v>
      </c>
      <c r="B100" s="2" t="s">
        <v>10133</v>
      </c>
      <c r="C100" s="3" t="s">
        <v>221</v>
      </c>
      <c r="D100" s="3" t="s">
        <v>221</v>
      </c>
      <c r="E100" s="2" t="s">
        <v>9697</v>
      </c>
      <c r="F100" s="2" t="s">
        <v>10132</v>
      </c>
      <c r="G100" s="2" t="s">
        <v>10134</v>
      </c>
      <c r="H100" s="2" t="s">
        <v>8629</v>
      </c>
      <c r="I100" s="2" t="s">
        <v>10135</v>
      </c>
      <c r="J100" s="2" t="s">
        <v>10136</v>
      </c>
      <c r="K100" s="2" t="s">
        <v>267</v>
      </c>
      <c r="L100" s="15" t="s">
        <v>10132</v>
      </c>
      <c r="M100" s="22" t="s">
        <v>8848</v>
      </c>
      <c r="N100" s="20" t="s">
        <v>8730</v>
      </c>
      <c r="O100" s="2" t="s">
        <v>8634</v>
      </c>
      <c r="R100" s="2" t="s">
        <v>8696</v>
      </c>
      <c r="S100" s="2" t="s">
        <v>8505</v>
      </c>
    </row>
    <row r="101" spans="1:19" x14ac:dyDescent="0.25">
      <c r="A101" s="15" t="s">
        <v>11084</v>
      </c>
      <c r="B101" s="2" t="s">
        <v>11085</v>
      </c>
      <c r="C101" s="3" t="s">
        <v>223</v>
      </c>
      <c r="D101" s="3" t="s">
        <v>223</v>
      </c>
      <c r="E101" s="2" t="s">
        <v>9697</v>
      </c>
      <c r="F101" s="2" t="s">
        <v>11084</v>
      </c>
      <c r="G101" s="2" t="s">
        <v>11086</v>
      </c>
      <c r="H101" s="2" t="s">
        <v>8629</v>
      </c>
      <c r="I101" s="2" t="s">
        <v>11087</v>
      </c>
      <c r="J101" s="2" t="s">
        <v>11088</v>
      </c>
      <c r="K101" s="2" t="s">
        <v>256</v>
      </c>
      <c r="L101" s="15" t="s">
        <v>11084</v>
      </c>
      <c r="M101" s="22" t="s">
        <v>8651</v>
      </c>
      <c r="N101" s="20" t="s">
        <v>11089</v>
      </c>
      <c r="O101" s="2" t="s">
        <v>8634</v>
      </c>
      <c r="P101" s="2" t="s">
        <v>9183</v>
      </c>
      <c r="R101" s="2" t="s">
        <v>8636</v>
      </c>
      <c r="S101" s="2" t="s">
        <v>8637</v>
      </c>
    </row>
    <row r="102" spans="1:19" x14ac:dyDescent="0.25">
      <c r="A102" s="15" t="s">
        <v>10137</v>
      </c>
      <c r="B102" s="2" t="s">
        <v>10138</v>
      </c>
      <c r="C102" s="3" t="s">
        <v>244</v>
      </c>
      <c r="D102" s="3" t="s">
        <v>244</v>
      </c>
      <c r="E102" s="2" t="s">
        <v>9697</v>
      </c>
      <c r="F102" s="2" t="s">
        <v>10137</v>
      </c>
      <c r="G102" s="2" t="s">
        <v>10139</v>
      </c>
      <c r="H102" s="2" t="s">
        <v>8629</v>
      </c>
      <c r="I102" s="2" t="s">
        <v>10140</v>
      </c>
      <c r="J102" s="2" t="s">
        <v>10141</v>
      </c>
      <c r="K102" s="2" t="s">
        <v>271</v>
      </c>
      <c r="L102" s="15" t="s">
        <v>10137</v>
      </c>
      <c r="M102" s="22" t="s">
        <v>272</v>
      </c>
      <c r="N102" s="20" t="s">
        <v>9031</v>
      </c>
      <c r="O102" s="2" t="s">
        <v>8634</v>
      </c>
      <c r="P102" s="2" t="s">
        <v>9784</v>
      </c>
      <c r="R102" s="2" t="s">
        <v>8847</v>
      </c>
      <c r="S102" s="2" t="s">
        <v>8850</v>
      </c>
    </row>
    <row r="103" spans="1:19" x14ac:dyDescent="0.25">
      <c r="A103" s="15" t="s">
        <v>10142</v>
      </c>
      <c r="B103" s="2" t="s">
        <v>10143</v>
      </c>
      <c r="C103" s="3" t="s">
        <v>244</v>
      </c>
      <c r="D103" s="3" t="s">
        <v>244</v>
      </c>
      <c r="E103" s="2" t="s">
        <v>9697</v>
      </c>
      <c r="F103" s="2" t="s">
        <v>10142</v>
      </c>
      <c r="G103" s="2" t="s">
        <v>10144</v>
      </c>
      <c r="H103" s="2" t="s">
        <v>8629</v>
      </c>
      <c r="I103" s="2" t="s">
        <v>10145</v>
      </c>
      <c r="J103" s="2" t="s">
        <v>10146</v>
      </c>
      <c r="K103" s="2" t="s">
        <v>271</v>
      </c>
      <c r="L103" s="15" t="s">
        <v>10142</v>
      </c>
      <c r="M103" s="22" t="s">
        <v>272</v>
      </c>
      <c r="N103" s="20" t="s">
        <v>8742</v>
      </c>
      <c r="O103" s="2" t="s">
        <v>8634</v>
      </c>
      <c r="P103" s="2" t="s">
        <v>9784</v>
      </c>
      <c r="R103" s="2" t="s">
        <v>8847</v>
      </c>
      <c r="S103" s="2" t="s">
        <v>8850</v>
      </c>
    </row>
    <row r="104" spans="1:19" x14ac:dyDescent="0.25">
      <c r="A104" s="15" t="s">
        <v>10147</v>
      </c>
      <c r="B104" s="2" t="s">
        <v>10148</v>
      </c>
      <c r="C104" s="3" t="s">
        <v>223</v>
      </c>
      <c r="D104" s="3" t="s">
        <v>223</v>
      </c>
      <c r="E104" s="2" t="s">
        <v>9697</v>
      </c>
      <c r="F104" s="2" t="s">
        <v>10147</v>
      </c>
      <c r="G104" s="2" t="s">
        <v>10149</v>
      </c>
      <c r="H104" s="2" t="s">
        <v>8629</v>
      </c>
      <c r="I104" s="2" t="s">
        <v>10150</v>
      </c>
      <c r="J104" s="2" t="s">
        <v>10151</v>
      </c>
      <c r="K104" s="2" t="s">
        <v>261</v>
      </c>
      <c r="L104" s="15" t="s">
        <v>10147</v>
      </c>
      <c r="M104" s="22" t="s">
        <v>9067</v>
      </c>
      <c r="N104" s="20" t="s">
        <v>9068</v>
      </c>
      <c r="O104" s="2" t="s">
        <v>8634</v>
      </c>
      <c r="R104" s="2" t="s">
        <v>9061</v>
      </c>
      <c r="S104" s="2" t="s">
        <v>9069</v>
      </c>
    </row>
    <row r="105" spans="1:19" x14ac:dyDescent="0.25">
      <c r="A105" s="15" t="s">
        <v>10152</v>
      </c>
      <c r="B105" s="2" t="s">
        <v>10153</v>
      </c>
      <c r="C105" s="3" t="s">
        <v>228</v>
      </c>
      <c r="D105" s="3" t="s">
        <v>228</v>
      </c>
      <c r="E105" s="2" t="s">
        <v>9697</v>
      </c>
      <c r="F105" s="2" t="s">
        <v>10152</v>
      </c>
      <c r="G105" s="2" t="s">
        <v>10154</v>
      </c>
      <c r="H105" s="2" t="s">
        <v>8629</v>
      </c>
      <c r="I105" s="2" t="s">
        <v>10155</v>
      </c>
      <c r="J105" s="2" t="s">
        <v>10156</v>
      </c>
      <c r="K105" s="2" t="s">
        <v>235</v>
      </c>
      <c r="L105" s="15" t="s">
        <v>10152</v>
      </c>
      <c r="M105" s="22" t="s">
        <v>8792</v>
      </c>
      <c r="N105" s="20" t="s">
        <v>9414</v>
      </c>
      <c r="O105" s="2" t="s">
        <v>8634</v>
      </c>
      <c r="P105" s="2" t="s">
        <v>9183</v>
      </c>
      <c r="R105" s="2" t="s">
        <v>9405</v>
      </c>
      <c r="S105" s="2" t="s">
        <v>9406</v>
      </c>
    </row>
    <row r="106" spans="1:19" x14ac:dyDescent="0.25">
      <c r="A106" s="15" t="s">
        <v>11090</v>
      </c>
      <c r="B106" s="2" t="s">
        <v>11091</v>
      </c>
      <c r="C106" s="3" t="s">
        <v>223</v>
      </c>
      <c r="D106" s="3" t="s">
        <v>223</v>
      </c>
      <c r="E106" s="2" t="s">
        <v>9697</v>
      </c>
      <c r="F106" s="2" t="s">
        <v>11090</v>
      </c>
      <c r="G106" s="2" t="s">
        <v>11092</v>
      </c>
      <c r="H106" s="2" t="s">
        <v>8629</v>
      </c>
      <c r="I106" s="2" t="s">
        <v>11093</v>
      </c>
      <c r="J106" s="2" t="s">
        <v>11094</v>
      </c>
      <c r="K106" s="2" t="s">
        <v>255</v>
      </c>
      <c r="L106" s="15" t="s">
        <v>11090</v>
      </c>
      <c r="M106" s="22" t="s">
        <v>8665</v>
      </c>
      <c r="N106" s="20" t="s">
        <v>8702</v>
      </c>
      <c r="O106" s="2" t="s">
        <v>8634</v>
      </c>
      <c r="P106" s="2" t="s">
        <v>9183</v>
      </c>
      <c r="R106" s="2" t="s">
        <v>11060</v>
      </c>
      <c r="S106" s="2" t="s">
        <v>11067</v>
      </c>
    </row>
    <row r="107" spans="1:19" x14ac:dyDescent="0.25">
      <c r="A107" s="15" t="s">
        <v>10157</v>
      </c>
      <c r="B107" s="2" t="s">
        <v>10158</v>
      </c>
      <c r="C107" s="3" t="s">
        <v>228</v>
      </c>
      <c r="D107" s="3" t="s">
        <v>228</v>
      </c>
      <c r="E107" s="2" t="s">
        <v>9697</v>
      </c>
      <c r="F107" s="2" t="s">
        <v>10157</v>
      </c>
      <c r="G107" s="2" t="s">
        <v>10159</v>
      </c>
      <c r="H107" s="2" t="s">
        <v>8629</v>
      </c>
      <c r="I107" s="2" t="s">
        <v>10160</v>
      </c>
      <c r="J107" s="2" t="s">
        <v>10161</v>
      </c>
      <c r="K107" s="2" t="s">
        <v>229</v>
      </c>
      <c r="L107" s="15" t="s">
        <v>10162</v>
      </c>
      <c r="M107" s="22" t="s">
        <v>8720</v>
      </c>
      <c r="N107" s="20" t="s">
        <v>8721</v>
      </c>
      <c r="O107" s="2" t="s">
        <v>8634</v>
      </c>
      <c r="R107" s="2" t="s">
        <v>9393</v>
      </c>
      <c r="S107" s="2" t="s">
        <v>9398</v>
      </c>
    </row>
    <row r="108" spans="1:19" x14ac:dyDescent="0.25">
      <c r="A108" s="15" t="s">
        <v>10162</v>
      </c>
      <c r="B108" s="2" t="s">
        <v>10163</v>
      </c>
      <c r="C108" s="3" t="s">
        <v>228</v>
      </c>
      <c r="D108" s="3" t="s">
        <v>228</v>
      </c>
      <c r="E108" s="2" t="s">
        <v>9697</v>
      </c>
      <c r="F108" s="2" t="s">
        <v>10162</v>
      </c>
      <c r="G108" s="2" t="s">
        <v>10164</v>
      </c>
      <c r="H108" s="2" t="s">
        <v>8629</v>
      </c>
      <c r="I108" s="2" t="s">
        <v>10165</v>
      </c>
      <c r="J108" s="2" t="s">
        <v>10161</v>
      </c>
      <c r="K108" s="2" t="s">
        <v>229</v>
      </c>
      <c r="L108" s="15" t="s">
        <v>10162</v>
      </c>
      <c r="M108" s="22" t="s">
        <v>8720</v>
      </c>
      <c r="N108" s="20" t="s">
        <v>10166</v>
      </c>
      <c r="O108" s="2" t="s">
        <v>8634</v>
      </c>
      <c r="P108" s="2" t="s">
        <v>8695</v>
      </c>
      <c r="R108" s="2" t="s">
        <v>9405</v>
      </c>
      <c r="S108" s="2" t="s">
        <v>9406</v>
      </c>
    </row>
    <row r="109" spans="1:19" x14ac:dyDescent="0.25">
      <c r="A109" s="15" t="s">
        <v>10162</v>
      </c>
      <c r="B109" s="2" t="s">
        <v>10163</v>
      </c>
      <c r="C109" s="3" t="s">
        <v>228</v>
      </c>
      <c r="D109" s="3" t="s">
        <v>228</v>
      </c>
      <c r="E109" s="2" t="s">
        <v>9697</v>
      </c>
      <c r="F109" s="2" t="s">
        <v>10162</v>
      </c>
      <c r="G109" s="2" t="s">
        <v>10164</v>
      </c>
      <c r="H109" s="2" t="s">
        <v>8629</v>
      </c>
      <c r="I109" s="2" t="s">
        <v>10165</v>
      </c>
      <c r="J109" s="2" t="s">
        <v>10161</v>
      </c>
      <c r="K109" s="2" t="s">
        <v>229</v>
      </c>
      <c r="L109" s="15" t="s">
        <v>10162</v>
      </c>
      <c r="M109" s="22" t="s">
        <v>8720</v>
      </c>
      <c r="N109" s="20" t="s">
        <v>8721</v>
      </c>
      <c r="O109" s="2" t="s">
        <v>8634</v>
      </c>
      <c r="P109" s="2" t="s">
        <v>8695</v>
      </c>
      <c r="R109" s="2" t="s">
        <v>8719</v>
      </c>
      <c r="S109" s="2" t="s">
        <v>8723</v>
      </c>
    </row>
    <row r="110" spans="1:19" x14ac:dyDescent="0.25">
      <c r="A110" s="15" t="s">
        <v>10167</v>
      </c>
      <c r="B110" s="2" t="s">
        <v>10168</v>
      </c>
      <c r="C110" s="3" t="s">
        <v>228</v>
      </c>
      <c r="D110" s="3" t="s">
        <v>228</v>
      </c>
      <c r="E110" s="2" t="s">
        <v>9697</v>
      </c>
      <c r="F110" s="2" t="s">
        <v>10167</v>
      </c>
      <c r="G110" s="2" t="s">
        <v>10169</v>
      </c>
      <c r="H110" s="2" t="s">
        <v>8629</v>
      </c>
      <c r="I110" s="2" t="s">
        <v>10170</v>
      </c>
      <c r="J110" s="2" t="s">
        <v>10171</v>
      </c>
      <c r="K110" s="2" t="s">
        <v>235</v>
      </c>
      <c r="L110" s="15" t="s">
        <v>10167</v>
      </c>
      <c r="M110" s="22" t="s">
        <v>8792</v>
      </c>
      <c r="N110" s="20" t="s">
        <v>8970</v>
      </c>
      <c r="O110" s="2" t="s">
        <v>8634</v>
      </c>
      <c r="P110" s="2" t="s">
        <v>9183</v>
      </c>
      <c r="R110" s="2" t="s">
        <v>9405</v>
      </c>
      <c r="S110" s="2" t="s">
        <v>9406</v>
      </c>
    </row>
    <row r="111" spans="1:19" x14ac:dyDescent="0.25">
      <c r="A111" s="15" t="s">
        <v>10172</v>
      </c>
      <c r="B111" s="2" t="s">
        <v>10173</v>
      </c>
      <c r="C111" s="3" t="s">
        <v>239</v>
      </c>
      <c r="D111" s="3" t="s">
        <v>239</v>
      </c>
      <c r="E111" s="2" t="s">
        <v>9697</v>
      </c>
      <c r="F111" s="2" t="s">
        <v>10172</v>
      </c>
      <c r="G111" s="2" t="s">
        <v>10174</v>
      </c>
      <c r="H111" s="2" t="s">
        <v>8629</v>
      </c>
      <c r="I111" s="2" t="s">
        <v>10175</v>
      </c>
      <c r="J111" s="2" t="s">
        <v>10176</v>
      </c>
      <c r="K111" s="2" t="s">
        <v>284</v>
      </c>
      <c r="L111" s="15" t="s">
        <v>10172</v>
      </c>
      <c r="M111" s="22" t="s">
        <v>9024</v>
      </c>
      <c r="N111" s="20" t="s">
        <v>8839</v>
      </c>
      <c r="O111" s="2" t="s">
        <v>8634</v>
      </c>
      <c r="P111" s="2" t="s">
        <v>9832</v>
      </c>
      <c r="R111" s="2" t="s">
        <v>8719</v>
      </c>
      <c r="S111" s="2" t="s">
        <v>8723</v>
      </c>
    </row>
    <row r="112" spans="1:19" x14ac:dyDescent="0.25">
      <c r="A112" s="15" t="s">
        <v>10177</v>
      </c>
      <c r="B112" s="2" t="s">
        <v>10178</v>
      </c>
      <c r="C112" s="3" t="s">
        <v>223</v>
      </c>
      <c r="D112" s="3" t="s">
        <v>223</v>
      </c>
      <c r="E112" s="2" t="s">
        <v>9697</v>
      </c>
      <c r="F112" s="2" t="s">
        <v>10177</v>
      </c>
      <c r="G112" s="2" t="s">
        <v>10179</v>
      </c>
      <c r="H112" s="2" t="s">
        <v>8629</v>
      </c>
      <c r="I112" s="2" t="s">
        <v>10180</v>
      </c>
      <c r="J112" s="2" t="s">
        <v>9727</v>
      </c>
      <c r="K112" s="2" t="s">
        <v>288</v>
      </c>
      <c r="L112" s="15" t="s">
        <v>10177</v>
      </c>
      <c r="M112" s="22" t="s">
        <v>9515</v>
      </c>
      <c r="N112" s="20" t="s">
        <v>8658</v>
      </c>
      <c r="O112" s="2" t="s">
        <v>8634</v>
      </c>
      <c r="R112" s="2" t="s">
        <v>9509</v>
      </c>
      <c r="S112" s="2" t="s">
        <v>9517</v>
      </c>
    </row>
    <row r="113" spans="1:19" x14ac:dyDescent="0.25">
      <c r="A113" s="15" t="s">
        <v>10181</v>
      </c>
      <c r="B113" s="2" t="s">
        <v>10182</v>
      </c>
      <c r="C113" s="3" t="s">
        <v>233</v>
      </c>
      <c r="D113" s="3" t="s">
        <v>233</v>
      </c>
      <c r="E113" s="2" t="s">
        <v>9697</v>
      </c>
      <c r="F113" s="2" t="s">
        <v>10181</v>
      </c>
      <c r="G113" s="2" t="s">
        <v>10183</v>
      </c>
      <c r="H113" s="2" t="s">
        <v>8629</v>
      </c>
      <c r="I113" s="2" t="s">
        <v>10184</v>
      </c>
      <c r="J113" s="2" t="s">
        <v>10102</v>
      </c>
      <c r="K113" s="2" t="s">
        <v>264</v>
      </c>
      <c r="L113" s="15" t="s">
        <v>10181</v>
      </c>
      <c r="M113" s="22" t="s">
        <v>239</v>
      </c>
      <c r="N113" s="20" t="s">
        <v>9126</v>
      </c>
      <c r="O113" s="2" t="s">
        <v>8634</v>
      </c>
      <c r="R113" s="2" t="s">
        <v>9106</v>
      </c>
      <c r="S113" s="2" t="s">
        <v>9108</v>
      </c>
    </row>
    <row r="114" spans="1:19" x14ac:dyDescent="0.25">
      <c r="A114" s="15" t="s">
        <v>10185</v>
      </c>
      <c r="B114" s="2" t="s">
        <v>10186</v>
      </c>
      <c r="C114" s="3" t="s">
        <v>225</v>
      </c>
      <c r="D114" s="3" t="s">
        <v>225</v>
      </c>
      <c r="E114" s="2" t="s">
        <v>9697</v>
      </c>
      <c r="F114" s="2" t="s">
        <v>10185</v>
      </c>
      <c r="G114" s="2" t="s">
        <v>10187</v>
      </c>
      <c r="H114" s="2" t="s">
        <v>8629</v>
      </c>
      <c r="I114" s="2" t="s">
        <v>10188</v>
      </c>
      <c r="J114" s="2" t="s">
        <v>9198</v>
      </c>
      <c r="K114" s="2" t="s">
        <v>251</v>
      </c>
      <c r="L114" s="15" t="s">
        <v>10185</v>
      </c>
      <c r="M114" s="22" t="s">
        <v>8978</v>
      </c>
      <c r="N114" s="20" t="s">
        <v>9199</v>
      </c>
      <c r="O114" s="2" t="s">
        <v>8634</v>
      </c>
      <c r="R114" s="2" t="s">
        <v>8963</v>
      </c>
      <c r="S114" s="2" t="s">
        <v>8964</v>
      </c>
    </row>
    <row r="115" spans="1:19" x14ac:dyDescent="0.25">
      <c r="A115" s="15" t="s">
        <v>10185</v>
      </c>
      <c r="B115" s="2" t="s">
        <v>10186</v>
      </c>
      <c r="C115" s="3" t="s">
        <v>225</v>
      </c>
      <c r="D115" s="3" t="s">
        <v>225</v>
      </c>
      <c r="E115" s="2" t="s">
        <v>9697</v>
      </c>
      <c r="F115" s="2" t="s">
        <v>10185</v>
      </c>
      <c r="G115" s="2" t="s">
        <v>10187</v>
      </c>
      <c r="H115" s="2" t="s">
        <v>8629</v>
      </c>
      <c r="I115" s="2" t="s">
        <v>10188</v>
      </c>
      <c r="J115" s="2" t="s">
        <v>9198</v>
      </c>
      <c r="K115" s="2" t="s">
        <v>251</v>
      </c>
      <c r="L115" s="15" t="s">
        <v>10185</v>
      </c>
      <c r="M115" s="22" t="s">
        <v>8978</v>
      </c>
      <c r="N115" s="20" t="s">
        <v>9199</v>
      </c>
      <c r="O115" s="2" t="s">
        <v>8634</v>
      </c>
      <c r="R115" s="2" t="s">
        <v>8696</v>
      </c>
      <c r="S115" s="2" t="s">
        <v>8505</v>
      </c>
    </row>
    <row r="116" spans="1:19" x14ac:dyDescent="0.25">
      <c r="A116" s="15" t="s">
        <v>10189</v>
      </c>
      <c r="B116" s="2" t="s">
        <v>10190</v>
      </c>
      <c r="C116" s="3" t="s">
        <v>223</v>
      </c>
      <c r="D116" s="3" t="s">
        <v>223</v>
      </c>
      <c r="E116" s="2" t="s">
        <v>9697</v>
      </c>
      <c r="F116" s="2" t="s">
        <v>10189</v>
      </c>
      <c r="G116" s="2" t="s">
        <v>10191</v>
      </c>
      <c r="H116" s="2" t="s">
        <v>8629</v>
      </c>
      <c r="I116" s="2" t="s">
        <v>10192</v>
      </c>
      <c r="J116" s="2" t="s">
        <v>10193</v>
      </c>
      <c r="K116" s="2" t="s">
        <v>255</v>
      </c>
      <c r="L116" s="15" t="s">
        <v>10189</v>
      </c>
      <c r="M116" s="22" t="s">
        <v>8665</v>
      </c>
      <c r="N116" s="20" t="s">
        <v>8665</v>
      </c>
      <c r="O116" s="2" t="s">
        <v>8634</v>
      </c>
      <c r="R116" s="2" t="s">
        <v>8636</v>
      </c>
      <c r="S116" s="2" t="s">
        <v>8637</v>
      </c>
    </row>
    <row r="117" spans="1:19" x14ac:dyDescent="0.25">
      <c r="A117" s="15" t="s">
        <v>10189</v>
      </c>
      <c r="B117" s="2" t="s">
        <v>10190</v>
      </c>
      <c r="C117" s="3" t="s">
        <v>223</v>
      </c>
      <c r="D117" s="3" t="s">
        <v>223</v>
      </c>
      <c r="E117" s="2" t="s">
        <v>9697</v>
      </c>
      <c r="F117" s="2" t="s">
        <v>10189</v>
      </c>
      <c r="G117" s="2" t="s">
        <v>10191</v>
      </c>
      <c r="H117" s="2" t="s">
        <v>8629</v>
      </c>
      <c r="I117" s="2" t="s">
        <v>10192</v>
      </c>
      <c r="J117" s="2" t="s">
        <v>10193</v>
      </c>
      <c r="K117" s="2" t="s">
        <v>255</v>
      </c>
      <c r="L117" s="15" t="s">
        <v>10189</v>
      </c>
      <c r="M117" s="22" t="s">
        <v>8665</v>
      </c>
      <c r="N117" s="20" t="s">
        <v>8665</v>
      </c>
      <c r="O117" s="2" t="s">
        <v>8634</v>
      </c>
      <c r="R117" s="2" t="s">
        <v>8696</v>
      </c>
      <c r="S117" s="2" t="s">
        <v>8505</v>
      </c>
    </row>
    <row r="118" spans="1:19" x14ac:dyDescent="0.25">
      <c r="A118" s="15" t="s">
        <v>10194</v>
      </c>
      <c r="B118" s="2" t="s">
        <v>10195</v>
      </c>
      <c r="C118" s="3" t="s">
        <v>225</v>
      </c>
      <c r="D118" s="3" t="s">
        <v>225</v>
      </c>
      <c r="E118" s="2" t="s">
        <v>9697</v>
      </c>
      <c r="F118" s="2" t="s">
        <v>10194</v>
      </c>
      <c r="G118" s="2" t="s">
        <v>10196</v>
      </c>
      <c r="H118" s="2" t="s">
        <v>8629</v>
      </c>
      <c r="I118" s="2" t="s">
        <v>10197</v>
      </c>
      <c r="J118" s="2" t="s">
        <v>9299</v>
      </c>
      <c r="K118" s="2" t="s">
        <v>250</v>
      </c>
      <c r="L118" s="15" t="s">
        <v>10194</v>
      </c>
      <c r="M118" s="22" t="s">
        <v>8954</v>
      </c>
      <c r="N118" s="20" t="s">
        <v>9098</v>
      </c>
      <c r="O118" s="2" t="s">
        <v>8634</v>
      </c>
      <c r="P118" s="2" t="s">
        <v>10198</v>
      </c>
      <c r="R118" s="2" t="s">
        <v>9657</v>
      </c>
      <c r="S118" s="2" t="s">
        <v>9665</v>
      </c>
    </row>
    <row r="119" spans="1:19" x14ac:dyDescent="0.25">
      <c r="A119" s="15" t="s">
        <v>10194</v>
      </c>
      <c r="B119" s="2" t="s">
        <v>10195</v>
      </c>
      <c r="C119" s="3" t="s">
        <v>225</v>
      </c>
      <c r="D119" s="3" t="s">
        <v>225</v>
      </c>
      <c r="E119" s="2" t="s">
        <v>9697</v>
      </c>
      <c r="F119" s="2" t="s">
        <v>10194</v>
      </c>
      <c r="G119" s="2" t="s">
        <v>10196</v>
      </c>
      <c r="H119" s="2" t="s">
        <v>8629</v>
      </c>
      <c r="I119" s="2" t="s">
        <v>10197</v>
      </c>
      <c r="J119" s="2" t="s">
        <v>9299</v>
      </c>
      <c r="K119" s="2" t="s">
        <v>250</v>
      </c>
      <c r="L119" s="15" t="s">
        <v>10194</v>
      </c>
      <c r="M119" s="22" t="s">
        <v>8954</v>
      </c>
      <c r="N119" s="20" t="s">
        <v>9098</v>
      </c>
      <c r="O119" s="2" t="s">
        <v>8634</v>
      </c>
      <c r="P119" s="2" t="s">
        <v>10198</v>
      </c>
      <c r="R119" s="2" t="s">
        <v>8696</v>
      </c>
      <c r="S119" s="2" t="s">
        <v>8505</v>
      </c>
    </row>
    <row r="120" spans="1:19" x14ac:dyDescent="0.25">
      <c r="A120" s="15" t="s">
        <v>10199</v>
      </c>
      <c r="B120" s="2" t="s">
        <v>10200</v>
      </c>
      <c r="C120" s="3" t="s">
        <v>228</v>
      </c>
      <c r="D120" s="3" t="s">
        <v>228</v>
      </c>
      <c r="E120" s="2" t="s">
        <v>9697</v>
      </c>
      <c r="F120" s="2" t="s">
        <v>10199</v>
      </c>
      <c r="G120" s="2" t="s">
        <v>10201</v>
      </c>
      <c r="H120" s="2" t="s">
        <v>8629</v>
      </c>
      <c r="I120" s="2" t="s">
        <v>10202</v>
      </c>
      <c r="J120" s="2" t="s">
        <v>9455</v>
      </c>
      <c r="K120" s="2" t="s">
        <v>229</v>
      </c>
      <c r="L120" s="15" t="s">
        <v>10199</v>
      </c>
      <c r="M120" s="22" t="s">
        <v>8720</v>
      </c>
      <c r="N120" s="20" t="s">
        <v>9170</v>
      </c>
      <c r="O120" s="2" t="s">
        <v>8634</v>
      </c>
      <c r="P120" s="2" t="s">
        <v>9183</v>
      </c>
      <c r="R120" s="2" t="s">
        <v>9405</v>
      </c>
      <c r="S120" s="2" t="s">
        <v>9406</v>
      </c>
    </row>
    <row r="121" spans="1:19" x14ac:dyDescent="0.25">
      <c r="A121" s="15" t="s">
        <v>10203</v>
      </c>
      <c r="B121" s="2" t="s">
        <v>10204</v>
      </c>
      <c r="C121" s="3" t="s">
        <v>228</v>
      </c>
      <c r="D121" s="3" t="s">
        <v>228</v>
      </c>
      <c r="E121" s="2" t="s">
        <v>9697</v>
      </c>
      <c r="F121" s="2" t="s">
        <v>10203</v>
      </c>
      <c r="G121" s="2" t="s">
        <v>10205</v>
      </c>
      <c r="H121" s="2" t="s">
        <v>8629</v>
      </c>
      <c r="I121" s="2" t="s">
        <v>10206</v>
      </c>
      <c r="J121" s="2" t="s">
        <v>9455</v>
      </c>
      <c r="K121" s="2" t="s">
        <v>229</v>
      </c>
      <c r="L121" s="15" t="s">
        <v>10203</v>
      </c>
      <c r="M121" s="22" t="s">
        <v>8720</v>
      </c>
      <c r="N121" s="20" t="s">
        <v>8801</v>
      </c>
      <c r="O121" s="2" t="s">
        <v>8634</v>
      </c>
      <c r="P121" s="2" t="s">
        <v>8695</v>
      </c>
      <c r="R121" s="2" t="s">
        <v>9393</v>
      </c>
      <c r="S121" s="2" t="s">
        <v>9398</v>
      </c>
    </row>
    <row r="122" spans="1:19" x14ac:dyDescent="0.25">
      <c r="A122" s="15" t="s">
        <v>10203</v>
      </c>
      <c r="B122" s="2" t="s">
        <v>10204</v>
      </c>
      <c r="C122" s="3" t="s">
        <v>228</v>
      </c>
      <c r="D122" s="3" t="s">
        <v>228</v>
      </c>
      <c r="E122" s="2" t="s">
        <v>9697</v>
      </c>
      <c r="F122" s="2" t="s">
        <v>10203</v>
      </c>
      <c r="G122" s="2" t="s">
        <v>10205</v>
      </c>
      <c r="H122" s="2" t="s">
        <v>8629</v>
      </c>
      <c r="I122" s="2" t="s">
        <v>10206</v>
      </c>
      <c r="J122" s="2" t="s">
        <v>9455</v>
      </c>
      <c r="K122" s="2" t="s">
        <v>229</v>
      </c>
      <c r="L122" s="15" t="s">
        <v>10203</v>
      </c>
      <c r="M122" s="22" t="s">
        <v>8720</v>
      </c>
      <c r="N122" s="20" t="s">
        <v>8801</v>
      </c>
      <c r="O122" s="2" t="s">
        <v>8634</v>
      </c>
      <c r="P122" s="2" t="s">
        <v>8695</v>
      </c>
      <c r="R122" s="2" t="s">
        <v>8719</v>
      </c>
      <c r="S122" s="2" t="s">
        <v>8723</v>
      </c>
    </row>
    <row r="123" spans="1:19" x14ac:dyDescent="0.25">
      <c r="A123" s="15" t="s">
        <v>10207</v>
      </c>
      <c r="B123" s="2" t="s">
        <v>10208</v>
      </c>
      <c r="C123" s="3" t="s">
        <v>228</v>
      </c>
      <c r="D123" s="3" t="s">
        <v>228</v>
      </c>
      <c r="E123" s="2" t="s">
        <v>9697</v>
      </c>
      <c r="F123" s="2" t="s">
        <v>10207</v>
      </c>
      <c r="G123" s="2" t="s">
        <v>10209</v>
      </c>
      <c r="H123" s="2" t="s">
        <v>8629</v>
      </c>
      <c r="I123" s="2" t="s">
        <v>10210</v>
      </c>
      <c r="J123" s="2" t="s">
        <v>10211</v>
      </c>
      <c r="K123" s="2" t="s">
        <v>235</v>
      </c>
      <c r="L123" s="15" t="s">
        <v>10207</v>
      </c>
      <c r="M123" s="22" t="s">
        <v>8792</v>
      </c>
      <c r="N123" s="20" t="s">
        <v>8931</v>
      </c>
      <c r="O123" s="2" t="s">
        <v>8634</v>
      </c>
      <c r="P123" s="2" t="s">
        <v>9183</v>
      </c>
      <c r="R123" s="2" t="s">
        <v>9405</v>
      </c>
      <c r="S123" s="2" t="s">
        <v>9406</v>
      </c>
    </row>
    <row r="124" spans="1:19" x14ac:dyDescent="0.25">
      <c r="A124" s="15" t="s">
        <v>10212</v>
      </c>
      <c r="B124" s="2" t="s">
        <v>10213</v>
      </c>
      <c r="C124" s="3" t="s">
        <v>223</v>
      </c>
      <c r="D124" s="3" t="s">
        <v>223</v>
      </c>
      <c r="E124" s="2" t="s">
        <v>9697</v>
      </c>
      <c r="F124" s="2" t="s">
        <v>10212</v>
      </c>
      <c r="G124" s="2" t="s">
        <v>10214</v>
      </c>
      <c r="H124" s="2" t="s">
        <v>8629</v>
      </c>
      <c r="I124" s="2" t="s">
        <v>10215</v>
      </c>
      <c r="J124" s="2" t="s">
        <v>10216</v>
      </c>
      <c r="K124" s="2" t="s">
        <v>224</v>
      </c>
      <c r="L124" s="15" t="s">
        <v>10212</v>
      </c>
      <c r="M124" s="22" t="s">
        <v>8683</v>
      </c>
      <c r="N124" s="20" t="s">
        <v>10217</v>
      </c>
      <c r="O124" s="2" t="s">
        <v>8634</v>
      </c>
      <c r="R124" s="2" t="s">
        <v>8696</v>
      </c>
      <c r="S124" s="2" t="s">
        <v>8505</v>
      </c>
    </row>
    <row r="125" spans="1:19" x14ac:dyDescent="0.25">
      <c r="A125" s="15" t="s">
        <v>10218</v>
      </c>
      <c r="B125" s="2" t="s">
        <v>10219</v>
      </c>
      <c r="C125" s="3" t="s">
        <v>221</v>
      </c>
      <c r="D125" s="3" t="s">
        <v>221</v>
      </c>
      <c r="E125" s="2" t="s">
        <v>9697</v>
      </c>
      <c r="F125" s="2" t="s">
        <v>10218</v>
      </c>
      <c r="G125" s="2" t="s">
        <v>10220</v>
      </c>
      <c r="H125" s="2" t="s">
        <v>8629</v>
      </c>
      <c r="I125" s="2" t="s">
        <v>10221</v>
      </c>
      <c r="J125" s="2" t="s">
        <v>10222</v>
      </c>
      <c r="K125" s="2" t="s">
        <v>249</v>
      </c>
      <c r="L125" s="15" t="s">
        <v>10218</v>
      </c>
      <c r="M125" s="22" t="s">
        <v>8939</v>
      </c>
      <c r="N125" s="20" t="s">
        <v>9462</v>
      </c>
      <c r="O125" s="2" t="s">
        <v>8634</v>
      </c>
      <c r="P125" s="2" t="s">
        <v>9183</v>
      </c>
      <c r="R125" s="2" t="s">
        <v>8696</v>
      </c>
      <c r="S125" s="2" t="s">
        <v>8505</v>
      </c>
    </row>
    <row r="126" spans="1:19" x14ac:dyDescent="0.25">
      <c r="A126" s="15" t="s">
        <v>10223</v>
      </c>
      <c r="B126" s="2" t="s">
        <v>10224</v>
      </c>
      <c r="C126" s="3" t="s">
        <v>272</v>
      </c>
      <c r="D126" s="3" t="s">
        <v>272</v>
      </c>
      <c r="E126" s="2" t="s">
        <v>9697</v>
      </c>
      <c r="F126" s="2" t="s">
        <v>10223</v>
      </c>
      <c r="G126" s="2" t="s">
        <v>10225</v>
      </c>
      <c r="H126" s="2" t="s">
        <v>8629</v>
      </c>
      <c r="I126" s="2" t="s">
        <v>10226</v>
      </c>
      <c r="J126" s="2" t="s">
        <v>10227</v>
      </c>
      <c r="K126" s="2" t="s">
        <v>283</v>
      </c>
      <c r="L126" s="15" t="s">
        <v>10223</v>
      </c>
      <c r="M126" s="22" t="s">
        <v>9437</v>
      </c>
      <c r="N126" s="20" t="s">
        <v>9227</v>
      </c>
      <c r="O126" s="2" t="s">
        <v>8634</v>
      </c>
      <c r="P126" s="2" t="s">
        <v>8695</v>
      </c>
      <c r="R126" s="2" t="s">
        <v>8719</v>
      </c>
      <c r="S126" s="2" t="s">
        <v>8723</v>
      </c>
    </row>
    <row r="127" spans="1:19" x14ac:dyDescent="0.25">
      <c r="A127" s="15" t="s">
        <v>10228</v>
      </c>
      <c r="B127" s="2" t="s">
        <v>10229</v>
      </c>
      <c r="C127" s="3" t="s">
        <v>239</v>
      </c>
      <c r="D127" s="3" t="s">
        <v>239</v>
      </c>
      <c r="E127" s="2" t="s">
        <v>9697</v>
      </c>
      <c r="F127" s="2" t="s">
        <v>10228</v>
      </c>
      <c r="G127" s="2" t="s">
        <v>10230</v>
      </c>
      <c r="H127" s="2" t="s">
        <v>8629</v>
      </c>
      <c r="I127" s="2" t="s">
        <v>10231</v>
      </c>
      <c r="J127" s="2" t="s">
        <v>10232</v>
      </c>
      <c r="K127" s="2" t="s">
        <v>286</v>
      </c>
      <c r="L127" s="15" t="s">
        <v>10228</v>
      </c>
      <c r="M127" s="22" t="s">
        <v>9468</v>
      </c>
      <c r="N127" s="20" t="s">
        <v>10233</v>
      </c>
      <c r="O127" s="2" t="s">
        <v>8634</v>
      </c>
      <c r="R127" s="2" t="s">
        <v>8696</v>
      </c>
      <c r="S127" s="2" t="s">
        <v>8505</v>
      </c>
    </row>
    <row r="128" spans="1:19" x14ac:dyDescent="0.25">
      <c r="A128" s="15" t="s">
        <v>10234</v>
      </c>
      <c r="B128" s="2" t="s">
        <v>10235</v>
      </c>
      <c r="C128" s="3" t="s">
        <v>233</v>
      </c>
      <c r="D128" s="3" t="s">
        <v>233</v>
      </c>
      <c r="E128" s="2" t="s">
        <v>9697</v>
      </c>
      <c r="F128" s="2" t="s">
        <v>10234</v>
      </c>
      <c r="G128" s="2" t="s">
        <v>10236</v>
      </c>
      <c r="H128" s="2" t="s">
        <v>8629</v>
      </c>
      <c r="I128" s="2" t="s">
        <v>10237</v>
      </c>
      <c r="J128" s="2" t="s">
        <v>8814</v>
      </c>
      <c r="K128" s="2" t="s">
        <v>238</v>
      </c>
      <c r="L128" s="15" t="s">
        <v>10234</v>
      </c>
      <c r="M128" s="22" t="s">
        <v>8824</v>
      </c>
      <c r="N128" s="20" t="s">
        <v>8777</v>
      </c>
      <c r="O128" s="2" t="s">
        <v>8634</v>
      </c>
      <c r="R128" s="2" t="s">
        <v>9106</v>
      </c>
      <c r="S128" s="2" t="s">
        <v>9108</v>
      </c>
    </row>
    <row r="129" spans="1:19" x14ac:dyDescent="0.25">
      <c r="A129" s="15" t="s">
        <v>10238</v>
      </c>
      <c r="B129" s="2" t="s">
        <v>10239</v>
      </c>
      <c r="C129" s="3" t="s">
        <v>223</v>
      </c>
      <c r="D129" s="3" t="s">
        <v>223</v>
      </c>
      <c r="E129" s="2" t="s">
        <v>9697</v>
      </c>
      <c r="F129" s="2" t="s">
        <v>10238</v>
      </c>
      <c r="G129" s="2" t="s">
        <v>10240</v>
      </c>
      <c r="H129" s="2" t="s">
        <v>8629</v>
      </c>
      <c r="I129" s="2" t="s">
        <v>10241</v>
      </c>
      <c r="J129" s="2" t="s">
        <v>10242</v>
      </c>
      <c r="K129" s="2" t="s">
        <v>224</v>
      </c>
      <c r="L129" s="15" t="s">
        <v>10238</v>
      </c>
      <c r="M129" s="22" t="s">
        <v>8683</v>
      </c>
      <c r="N129" s="20" t="s">
        <v>9329</v>
      </c>
      <c r="O129" s="2" t="s">
        <v>8634</v>
      </c>
      <c r="R129" s="2" t="s">
        <v>9070</v>
      </c>
      <c r="S129" s="2" t="s">
        <v>9076</v>
      </c>
    </row>
    <row r="130" spans="1:19" x14ac:dyDescent="0.25">
      <c r="A130" s="15" t="s">
        <v>10243</v>
      </c>
      <c r="B130" s="2" t="s">
        <v>10244</v>
      </c>
      <c r="C130" s="3" t="s">
        <v>221</v>
      </c>
      <c r="D130" s="3" t="s">
        <v>221</v>
      </c>
      <c r="E130" s="2" t="s">
        <v>9697</v>
      </c>
      <c r="F130" s="2" t="s">
        <v>10243</v>
      </c>
      <c r="G130" s="2" t="s">
        <v>10245</v>
      </c>
      <c r="H130" s="2" t="s">
        <v>8629</v>
      </c>
      <c r="I130" s="2" t="s">
        <v>10246</v>
      </c>
      <c r="J130" s="2" t="s">
        <v>10222</v>
      </c>
      <c r="K130" s="2" t="s">
        <v>249</v>
      </c>
      <c r="L130" s="15" t="s">
        <v>10243</v>
      </c>
      <c r="M130" s="22" t="s">
        <v>8939</v>
      </c>
      <c r="N130" s="20" t="s">
        <v>9462</v>
      </c>
      <c r="O130" s="2" t="s">
        <v>8634</v>
      </c>
      <c r="R130" s="2" t="s">
        <v>8696</v>
      </c>
      <c r="S130" s="2" t="s">
        <v>8505</v>
      </c>
    </row>
    <row r="131" spans="1:19" x14ac:dyDescent="0.25">
      <c r="A131" s="15" t="s">
        <v>10247</v>
      </c>
      <c r="B131" s="2" t="s">
        <v>10248</v>
      </c>
      <c r="C131" s="3" t="s">
        <v>221</v>
      </c>
      <c r="D131" s="3" t="s">
        <v>221</v>
      </c>
      <c r="E131" s="2" t="s">
        <v>9697</v>
      </c>
      <c r="F131" s="2" t="s">
        <v>10247</v>
      </c>
      <c r="G131" s="2" t="s">
        <v>10249</v>
      </c>
      <c r="H131" s="2" t="s">
        <v>8629</v>
      </c>
      <c r="I131" s="2" t="s">
        <v>10250</v>
      </c>
      <c r="J131" s="2" t="s">
        <v>10251</v>
      </c>
      <c r="K131" s="2" t="s">
        <v>259</v>
      </c>
      <c r="L131" s="15" t="s">
        <v>10247</v>
      </c>
      <c r="M131" s="22" t="s">
        <v>9049</v>
      </c>
      <c r="N131" s="20" t="s">
        <v>8992</v>
      </c>
      <c r="O131" s="2" t="s">
        <v>8634</v>
      </c>
      <c r="R131" s="2" t="s">
        <v>9042</v>
      </c>
      <c r="S131" s="2" t="s">
        <v>9051</v>
      </c>
    </row>
    <row r="132" spans="1:19" x14ac:dyDescent="0.25">
      <c r="A132" s="15" t="s">
        <v>10247</v>
      </c>
      <c r="B132" s="2" t="s">
        <v>10248</v>
      </c>
      <c r="C132" s="3" t="s">
        <v>221</v>
      </c>
      <c r="D132" s="3" t="s">
        <v>221</v>
      </c>
      <c r="E132" s="2" t="s">
        <v>9697</v>
      </c>
      <c r="F132" s="2" t="s">
        <v>10247</v>
      </c>
      <c r="G132" s="2" t="s">
        <v>10249</v>
      </c>
      <c r="H132" s="2" t="s">
        <v>8629</v>
      </c>
      <c r="I132" s="2" t="s">
        <v>10250</v>
      </c>
      <c r="J132" s="2" t="s">
        <v>10251</v>
      </c>
      <c r="K132" s="2" t="s">
        <v>259</v>
      </c>
      <c r="L132" s="15" t="s">
        <v>10247</v>
      </c>
      <c r="M132" s="22" t="s">
        <v>9049</v>
      </c>
      <c r="N132" s="20" t="s">
        <v>8992</v>
      </c>
      <c r="O132" s="2" t="s">
        <v>8634</v>
      </c>
      <c r="R132" s="2" t="s">
        <v>8963</v>
      </c>
      <c r="S132" s="2" t="s">
        <v>8964</v>
      </c>
    </row>
    <row r="133" spans="1:19" x14ac:dyDescent="0.25">
      <c r="A133" s="15" t="s">
        <v>10252</v>
      </c>
      <c r="B133" s="2" t="s">
        <v>10253</v>
      </c>
      <c r="C133" s="3" t="s">
        <v>221</v>
      </c>
      <c r="D133" s="3" t="s">
        <v>221</v>
      </c>
      <c r="E133" s="2" t="s">
        <v>9697</v>
      </c>
      <c r="F133" s="2" t="s">
        <v>10252</v>
      </c>
      <c r="G133" s="2" t="s">
        <v>10254</v>
      </c>
      <c r="H133" s="2" t="s">
        <v>8629</v>
      </c>
      <c r="I133" s="2" t="s">
        <v>10255</v>
      </c>
      <c r="J133" s="2" t="s">
        <v>9751</v>
      </c>
      <c r="K133" s="2" t="s">
        <v>264</v>
      </c>
      <c r="L133" s="15" t="s">
        <v>10252</v>
      </c>
      <c r="M133" s="22" t="s">
        <v>239</v>
      </c>
      <c r="N133" s="20" t="s">
        <v>9126</v>
      </c>
      <c r="O133" s="2" t="s">
        <v>8634</v>
      </c>
      <c r="R133" s="2" t="s">
        <v>9106</v>
      </c>
      <c r="S133" s="2" t="s">
        <v>9108</v>
      </c>
    </row>
    <row r="134" spans="1:19" x14ac:dyDescent="0.25">
      <c r="A134" s="15" t="s">
        <v>10256</v>
      </c>
      <c r="B134" s="2" t="s">
        <v>10257</v>
      </c>
      <c r="C134" s="3" t="s">
        <v>225</v>
      </c>
      <c r="D134" s="3" t="s">
        <v>225</v>
      </c>
      <c r="E134" s="2" t="s">
        <v>9697</v>
      </c>
      <c r="F134" s="2" t="s">
        <v>10256</v>
      </c>
      <c r="G134" s="2" t="s">
        <v>10258</v>
      </c>
      <c r="H134" s="2" t="s">
        <v>8629</v>
      </c>
      <c r="I134" s="2" t="s">
        <v>10259</v>
      </c>
      <c r="J134" s="2" t="s">
        <v>10260</v>
      </c>
      <c r="K134" s="2" t="s">
        <v>230</v>
      </c>
      <c r="L134" s="15" t="s">
        <v>10256</v>
      </c>
      <c r="M134" s="22" t="s">
        <v>8730</v>
      </c>
      <c r="N134" s="20" t="s">
        <v>10261</v>
      </c>
      <c r="O134" s="2" t="s">
        <v>8634</v>
      </c>
      <c r="P134" s="2" t="s">
        <v>9183</v>
      </c>
      <c r="R134" s="2" t="s">
        <v>8696</v>
      </c>
      <c r="S134" s="2" t="s">
        <v>8505</v>
      </c>
    </row>
    <row r="135" spans="1:19" x14ac:dyDescent="0.25">
      <c r="A135" s="15" t="s">
        <v>10262</v>
      </c>
      <c r="B135" s="2" t="s">
        <v>10263</v>
      </c>
      <c r="C135" s="3" t="s">
        <v>236</v>
      </c>
      <c r="D135" s="3" t="s">
        <v>236</v>
      </c>
      <c r="E135" s="2" t="s">
        <v>9697</v>
      </c>
      <c r="F135" s="2" t="s">
        <v>10262</v>
      </c>
      <c r="G135" s="2" t="s">
        <v>10264</v>
      </c>
      <c r="H135" s="2" t="s">
        <v>8629</v>
      </c>
      <c r="I135" s="2" t="s">
        <v>10265</v>
      </c>
      <c r="J135" s="2" t="s">
        <v>9502</v>
      </c>
      <c r="K135" s="2" t="s">
        <v>254</v>
      </c>
      <c r="L135" s="15" t="s">
        <v>10262</v>
      </c>
      <c r="M135" s="22" t="s">
        <v>9008</v>
      </c>
      <c r="N135" s="20" t="s">
        <v>10266</v>
      </c>
      <c r="O135" s="2" t="s">
        <v>8634</v>
      </c>
      <c r="P135" s="2" t="s">
        <v>8695</v>
      </c>
      <c r="R135" s="2" t="s">
        <v>8719</v>
      </c>
      <c r="S135" s="2" t="s">
        <v>8723</v>
      </c>
    </row>
    <row r="136" spans="1:19" x14ac:dyDescent="0.25">
      <c r="A136" s="15" t="s">
        <v>10262</v>
      </c>
      <c r="B136" s="2" t="s">
        <v>10263</v>
      </c>
      <c r="C136" s="3" t="s">
        <v>236</v>
      </c>
      <c r="D136" s="3" t="s">
        <v>236</v>
      </c>
      <c r="E136" s="2" t="s">
        <v>9697</v>
      </c>
      <c r="F136" s="2" t="s">
        <v>10262</v>
      </c>
      <c r="G136" s="2" t="s">
        <v>10264</v>
      </c>
      <c r="H136" s="2" t="s">
        <v>8629</v>
      </c>
      <c r="I136" s="2" t="s">
        <v>10265</v>
      </c>
      <c r="J136" s="2" t="s">
        <v>9502</v>
      </c>
      <c r="K136" s="2" t="s">
        <v>254</v>
      </c>
      <c r="L136" s="15" t="s">
        <v>10262</v>
      </c>
      <c r="M136" s="22" t="s">
        <v>9008</v>
      </c>
      <c r="N136" s="20" t="s">
        <v>10266</v>
      </c>
      <c r="O136" s="2" t="s">
        <v>8634</v>
      </c>
      <c r="P136" s="2" t="s">
        <v>8695</v>
      </c>
      <c r="R136" s="2" t="s">
        <v>8696</v>
      </c>
      <c r="S136" s="2" t="s">
        <v>8505</v>
      </c>
    </row>
    <row r="137" spans="1:19" x14ac:dyDescent="0.25">
      <c r="A137" s="15" t="s">
        <v>10267</v>
      </c>
      <c r="B137" s="2" t="s">
        <v>10268</v>
      </c>
      <c r="C137" s="3" t="s">
        <v>221</v>
      </c>
      <c r="D137" s="3" t="s">
        <v>221</v>
      </c>
      <c r="E137" s="2" t="s">
        <v>9697</v>
      </c>
      <c r="F137" s="2" t="s">
        <v>10267</v>
      </c>
      <c r="G137" s="2" t="s">
        <v>10269</v>
      </c>
      <c r="H137" s="2" t="s">
        <v>8629</v>
      </c>
      <c r="I137" s="2" t="s">
        <v>10270</v>
      </c>
      <c r="J137" s="2" t="s">
        <v>10271</v>
      </c>
      <c r="K137" s="2" t="s">
        <v>264</v>
      </c>
      <c r="L137" s="15" t="s">
        <v>10267</v>
      </c>
      <c r="M137" s="22" t="s">
        <v>239</v>
      </c>
      <c r="N137" s="20" t="s">
        <v>233</v>
      </c>
      <c r="O137" s="2" t="s">
        <v>8634</v>
      </c>
      <c r="R137" s="2" t="s">
        <v>9106</v>
      </c>
      <c r="S137" s="2" t="s">
        <v>9108</v>
      </c>
    </row>
    <row r="138" spans="1:19" x14ac:dyDescent="0.25">
      <c r="A138" s="15" t="s">
        <v>10272</v>
      </c>
      <c r="B138" s="2" t="s">
        <v>10273</v>
      </c>
      <c r="C138" s="3" t="s">
        <v>225</v>
      </c>
      <c r="D138" s="3" t="s">
        <v>225</v>
      </c>
      <c r="E138" s="2" t="s">
        <v>9697</v>
      </c>
      <c r="F138" s="2" t="s">
        <v>10272</v>
      </c>
      <c r="G138" s="2" t="s">
        <v>10274</v>
      </c>
      <c r="H138" s="2" t="s">
        <v>8629</v>
      </c>
      <c r="I138" s="2" t="s">
        <v>10275</v>
      </c>
      <c r="J138" s="2" t="s">
        <v>10022</v>
      </c>
      <c r="K138" s="2" t="s">
        <v>230</v>
      </c>
      <c r="L138" s="15" t="s">
        <v>10272</v>
      </c>
      <c r="M138" s="22" t="s">
        <v>8730</v>
      </c>
      <c r="N138" s="20" t="s">
        <v>10233</v>
      </c>
      <c r="O138" s="2" t="s">
        <v>8634</v>
      </c>
      <c r="R138" s="2" t="s">
        <v>8732</v>
      </c>
      <c r="S138" s="2" t="s">
        <v>8733</v>
      </c>
    </row>
    <row r="139" spans="1:19" x14ac:dyDescent="0.25">
      <c r="A139" s="15" t="s">
        <v>10272</v>
      </c>
      <c r="B139" s="2" t="s">
        <v>10273</v>
      </c>
      <c r="C139" s="3" t="s">
        <v>225</v>
      </c>
      <c r="D139" s="3" t="s">
        <v>225</v>
      </c>
      <c r="E139" s="2" t="s">
        <v>9697</v>
      </c>
      <c r="F139" s="2" t="s">
        <v>10272</v>
      </c>
      <c r="G139" s="2" t="s">
        <v>10274</v>
      </c>
      <c r="H139" s="2" t="s">
        <v>8629</v>
      </c>
      <c r="I139" s="2" t="s">
        <v>10275</v>
      </c>
      <c r="J139" s="2" t="s">
        <v>10022</v>
      </c>
      <c r="K139" s="2" t="s">
        <v>230</v>
      </c>
      <c r="L139" s="15" t="s">
        <v>10272</v>
      </c>
      <c r="M139" s="22" t="s">
        <v>8730</v>
      </c>
      <c r="N139" s="20" t="s">
        <v>10023</v>
      </c>
      <c r="O139" s="2" t="s">
        <v>8634</v>
      </c>
      <c r="R139" s="2" t="s">
        <v>8696</v>
      </c>
      <c r="S139" s="2" t="s">
        <v>8505</v>
      </c>
    </row>
    <row r="140" spans="1:19" x14ac:dyDescent="0.25">
      <c r="A140" s="15" t="s">
        <v>10276</v>
      </c>
      <c r="B140" s="2" t="s">
        <v>10277</v>
      </c>
      <c r="C140" s="3" t="s">
        <v>236</v>
      </c>
      <c r="D140" s="3" t="s">
        <v>236</v>
      </c>
      <c r="E140" s="2" t="s">
        <v>9697</v>
      </c>
      <c r="F140" s="2" t="s">
        <v>10276</v>
      </c>
      <c r="G140" s="2" t="s">
        <v>10278</v>
      </c>
      <c r="H140" s="2" t="s">
        <v>8629</v>
      </c>
      <c r="I140" s="2" t="s">
        <v>10279</v>
      </c>
      <c r="J140" s="2" t="s">
        <v>9561</v>
      </c>
      <c r="K140" s="2" t="s">
        <v>254</v>
      </c>
      <c r="L140" s="15" t="s">
        <v>10276</v>
      </c>
      <c r="M140" s="22" t="s">
        <v>9008</v>
      </c>
      <c r="N140" s="20" t="s">
        <v>9009</v>
      </c>
      <c r="O140" s="2" t="s">
        <v>8634</v>
      </c>
      <c r="R140" s="2" t="s">
        <v>8696</v>
      </c>
      <c r="S140" s="2" t="s">
        <v>8505</v>
      </c>
    </row>
    <row r="141" spans="1:19" x14ac:dyDescent="0.25">
      <c r="A141" s="15" t="s">
        <v>10280</v>
      </c>
      <c r="B141" s="2" t="s">
        <v>10281</v>
      </c>
      <c r="C141" s="3" t="s">
        <v>228</v>
      </c>
      <c r="D141" s="3" t="s">
        <v>228</v>
      </c>
      <c r="E141" s="2" t="s">
        <v>9697</v>
      </c>
      <c r="F141" s="2" t="s">
        <v>10280</v>
      </c>
      <c r="G141" s="2" t="s">
        <v>10282</v>
      </c>
      <c r="H141" s="2" t="s">
        <v>8629</v>
      </c>
      <c r="I141" s="2" t="s">
        <v>10283</v>
      </c>
      <c r="J141" s="2" t="s">
        <v>10284</v>
      </c>
      <c r="K141" s="2" t="s">
        <v>235</v>
      </c>
      <c r="L141" s="15" t="s">
        <v>10280</v>
      </c>
      <c r="M141" s="22" t="s">
        <v>8792</v>
      </c>
      <c r="N141" s="20" t="s">
        <v>9539</v>
      </c>
      <c r="O141" s="2" t="s">
        <v>8634</v>
      </c>
      <c r="P141" s="2" t="s">
        <v>9183</v>
      </c>
      <c r="R141" s="2" t="s">
        <v>8696</v>
      </c>
      <c r="S141" s="2" t="s">
        <v>8505</v>
      </c>
    </row>
    <row r="142" spans="1:19" x14ac:dyDescent="0.25">
      <c r="A142" s="15" t="s">
        <v>10285</v>
      </c>
      <c r="B142" s="2" t="s">
        <v>10286</v>
      </c>
      <c r="C142" s="3" t="s">
        <v>244</v>
      </c>
      <c r="D142" s="3" t="s">
        <v>244</v>
      </c>
      <c r="E142" s="2" t="s">
        <v>9697</v>
      </c>
      <c r="F142" s="2" t="s">
        <v>10285</v>
      </c>
      <c r="G142" s="2" t="s">
        <v>10287</v>
      </c>
      <c r="H142" s="2" t="s">
        <v>8629</v>
      </c>
      <c r="I142" s="2" t="s">
        <v>10288</v>
      </c>
      <c r="J142" s="2" t="s">
        <v>10289</v>
      </c>
      <c r="K142" s="2" t="s">
        <v>271</v>
      </c>
      <c r="L142" s="15" t="s">
        <v>10285</v>
      </c>
      <c r="M142" s="22" t="s">
        <v>272</v>
      </c>
      <c r="N142" s="20" t="s">
        <v>8665</v>
      </c>
      <c r="O142" s="2" t="s">
        <v>8634</v>
      </c>
      <c r="P142" s="2" t="s">
        <v>8695</v>
      </c>
      <c r="R142" s="2" t="s">
        <v>9148</v>
      </c>
      <c r="S142" s="2" t="s">
        <v>9154</v>
      </c>
    </row>
    <row r="143" spans="1:19" x14ac:dyDescent="0.25">
      <c r="A143" s="15" t="s">
        <v>10285</v>
      </c>
      <c r="B143" s="2" t="s">
        <v>10286</v>
      </c>
      <c r="C143" s="3" t="s">
        <v>244</v>
      </c>
      <c r="D143" s="3" t="s">
        <v>244</v>
      </c>
      <c r="E143" s="2" t="s">
        <v>9697</v>
      </c>
      <c r="F143" s="2" t="s">
        <v>10285</v>
      </c>
      <c r="G143" s="2" t="s">
        <v>10287</v>
      </c>
      <c r="H143" s="2" t="s">
        <v>8629</v>
      </c>
      <c r="I143" s="2" t="s">
        <v>10288</v>
      </c>
      <c r="J143" s="2" t="s">
        <v>10289</v>
      </c>
      <c r="K143" s="2" t="s">
        <v>271</v>
      </c>
      <c r="L143" s="15" t="s">
        <v>10285</v>
      </c>
      <c r="M143" s="22" t="s">
        <v>272</v>
      </c>
      <c r="N143" s="20" t="s">
        <v>8665</v>
      </c>
      <c r="O143" s="2" t="s">
        <v>8634</v>
      </c>
      <c r="P143" s="2" t="s">
        <v>8695</v>
      </c>
      <c r="R143" s="2" t="s">
        <v>8847</v>
      </c>
      <c r="S143" s="2" t="s">
        <v>8850</v>
      </c>
    </row>
    <row r="144" spans="1:19" x14ac:dyDescent="0.25">
      <c r="A144" s="15" t="s">
        <v>10290</v>
      </c>
      <c r="B144" s="2" t="s">
        <v>10291</v>
      </c>
      <c r="C144" s="3" t="s">
        <v>244</v>
      </c>
      <c r="D144" s="3" t="s">
        <v>244</v>
      </c>
      <c r="E144" s="2" t="s">
        <v>9697</v>
      </c>
      <c r="F144" s="2" t="s">
        <v>10290</v>
      </c>
      <c r="G144" s="2" t="s">
        <v>10292</v>
      </c>
      <c r="H144" s="2" t="s">
        <v>8629</v>
      </c>
      <c r="I144" s="2" t="s">
        <v>10293</v>
      </c>
      <c r="J144" s="2" t="s">
        <v>10294</v>
      </c>
      <c r="K144" s="2" t="s">
        <v>271</v>
      </c>
      <c r="L144" s="15" t="s">
        <v>10290</v>
      </c>
      <c r="M144" s="22" t="s">
        <v>272</v>
      </c>
      <c r="N144" s="20" t="s">
        <v>239</v>
      </c>
      <c r="O144" s="2" t="s">
        <v>8634</v>
      </c>
      <c r="P144" s="2" t="s">
        <v>9784</v>
      </c>
      <c r="R144" s="2" t="s">
        <v>8847</v>
      </c>
      <c r="S144" s="2" t="s">
        <v>8850</v>
      </c>
    </row>
    <row r="145" spans="1:19" x14ac:dyDescent="0.25">
      <c r="A145" s="15" t="s">
        <v>10295</v>
      </c>
      <c r="B145" s="2" t="s">
        <v>10296</v>
      </c>
      <c r="C145" s="3" t="s">
        <v>225</v>
      </c>
      <c r="D145" s="3" t="s">
        <v>225</v>
      </c>
      <c r="E145" s="2" t="s">
        <v>9697</v>
      </c>
      <c r="F145" s="2" t="s">
        <v>10295</v>
      </c>
      <c r="G145" s="2" t="s">
        <v>10297</v>
      </c>
      <c r="H145" s="2" t="s">
        <v>8629</v>
      </c>
      <c r="I145" s="2" t="s">
        <v>10298</v>
      </c>
      <c r="J145" s="2" t="s">
        <v>10299</v>
      </c>
      <c r="K145" s="2" t="s">
        <v>226</v>
      </c>
      <c r="L145" s="15" t="s">
        <v>10295</v>
      </c>
      <c r="M145" s="22" t="s">
        <v>8693</v>
      </c>
      <c r="N145" s="20" t="s">
        <v>9210</v>
      </c>
      <c r="O145" s="2" t="s">
        <v>8634</v>
      </c>
      <c r="P145" s="2" t="s">
        <v>9183</v>
      </c>
      <c r="R145" s="2" t="s">
        <v>8696</v>
      </c>
      <c r="S145" s="2" t="s">
        <v>8505</v>
      </c>
    </row>
    <row r="146" spans="1:19" x14ac:dyDescent="0.25">
      <c r="A146" s="15" t="s">
        <v>10300</v>
      </c>
      <c r="B146" s="2" t="s">
        <v>10301</v>
      </c>
      <c r="C146" s="3" t="s">
        <v>223</v>
      </c>
      <c r="D146" s="3" t="s">
        <v>223</v>
      </c>
      <c r="E146" s="2" t="s">
        <v>9697</v>
      </c>
      <c r="F146" s="2" t="s">
        <v>10300</v>
      </c>
      <c r="G146" s="2" t="s">
        <v>10302</v>
      </c>
      <c r="H146" s="2" t="s">
        <v>8629</v>
      </c>
      <c r="I146" s="2" t="s">
        <v>10303</v>
      </c>
      <c r="J146" s="2" t="s">
        <v>10304</v>
      </c>
      <c r="K146" s="2" t="s">
        <v>256</v>
      </c>
      <c r="L146" s="15" t="s">
        <v>10300</v>
      </c>
      <c r="M146" s="22" t="s">
        <v>8651</v>
      </c>
      <c r="N146" s="20" t="s">
        <v>10305</v>
      </c>
      <c r="O146" s="2" t="s">
        <v>8634</v>
      </c>
      <c r="R146" s="2" t="s">
        <v>9061</v>
      </c>
      <c r="S146" s="2" t="s">
        <v>9069</v>
      </c>
    </row>
    <row r="147" spans="1:19" x14ac:dyDescent="0.25">
      <c r="A147" s="15" t="s">
        <v>10306</v>
      </c>
      <c r="B147" s="2" t="s">
        <v>10307</v>
      </c>
      <c r="C147" s="3" t="s">
        <v>244</v>
      </c>
      <c r="D147" s="3" t="s">
        <v>244</v>
      </c>
      <c r="E147" s="2" t="s">
        <v>9697</v>
      </c>
      <c r="F147" s="2" t="s">
        <v>10306</v>
      </c>
      <c r="G147" s="2" t="s">
        <v>10308</v>
      </c>
      <c r="H147" s="2" t="s">
        <v>8629</v>
      </c>
      <c r="I147" s="2" t="s">
        <v>10309</v>
      </c>
      <c r="J147" s="2" t="s">
        <v>10028</v>
      </c>
      <c r="K147" s="2" t="s">
        <v>271</v>
      </c>
      <c r="L147" s="15" t="s">
        <v>10306</v>
      </c>
      <c r="M147" s="22" t="s">
        <v>272</v>
      </c>
      <c r="N147" s="20" t="s">
        <v>8900</v>
      </c>
      <c r="O147" s="2" t="s">
        <v>8634</v>
      </c>
      <c r="P147" s="2" t="s">
        <v>8695</v>
      </c>
      <c r="R147" s="2" t="s">
        <v>8847</v>
      </c>
      <c r="S147" s="2" t="s">
        <v>8850</v>
      </c>
    </row>
    <row r="148" spans="1:19" x14ac:dyDescent="0.25">
      <c r="A148" s="15" t="s">
        <v>10306</v>
      </c>
      <c r="B148" s="2" t="s">
        <v>10307</v>
      </c>
      <c r="C148" s="3" t="s">
        <v>244</v>
      </c>
      <c r="D148" s="3" t="s">
        <v>244</v>
      </c>
      <c r="E148" s="2" t="s">
        <v>9697</v>
      </c>
      <c r="F148" s="2" t="s">
        <v>10306</v>
      </c>
      <c r="G148" s="2" t="s">
        <v>10308</v>
      </c>
      <c r="H148" s="2" t="s">
        <v>8629</v>
      </c>
      <c r="I148" s="2" t="s">
        <v>10309</v>
      </c>
      <c r="J148" s="2" t="s">
        <v>10028</v>
      </c>
      <c r="K148" s="2" t="s">
        <v>271</v>
      </c>
      <c r="L148" s="15" t="s">
        <v>10306</v>
      </c>
      <c r="M148" s="22" t="s">
        <v>272</v>
      </c>
      <c r="N148" s="20" t="s">
        <v>8900</v>
      </c>
      <c r="O148" s="2" t="s">
        <v>8634</v>
      </c>
      <c r="P148" s="2" t="s">
        <v>8695</v>
      </c>
      <c r="R148" s="2" t="s">
        <v>9148</v>
      </c>
      <c r="S148" s="2" t="s">
        <v>9154</v>
      </c>
    </row>
    <row r="149" spans="1:19" x14ac:dyDescent="0.25">
      <c r="A149" s="15" t="s">
        <v>10310</v>
      </c>
      <c r="B149" s="2" t="s">
        <v>10311</v>
      </c>
      <c r="C149" s="3" t="s">
        <v>233</v>
      </c>
      <c r="D149" s="3" t="s">
        <v>233</v>
      </c>
      <c r="E149" s="2" t="s">
        <v>9697</v>
      </c>
      <c r="F149" s="2" t="s">
        <v>10310</v>
      </c>
      <c r="G149" s="2" t="s">
        <v>10312</v>
      </c>
      <c r="H149" s="2" t="s">
        <v>8629</v>
      </c>
      <c r="I149" s="2" t="s">
        <v>10313</v>
      </c>
      <c r="J149" s="2" t="s">
        <v>10314</v>
      </c>
      <c r="K149" s="2" t="s">
        <v>270</v>
      </c>
      <c r="L149" s="15" t="s">
        <v>10310</v>
      </c>
      <c r="M149" s="22" t="s">
        <v>8815</v>
      </c>
      <c r="N149" s="20" t="s">
        <v>9147</v>
      </c>
      <c r="O149" s="2" t="s">
        <v>8634</v>
      </c>
      <c r="R149" s="2" t="s">
        <v>9164</v>
      </c>
      <c r="S149" s="2" t="s">
        <v>9171</v>
      </c>
    </row>
    <row r="150" spans="1:19" x14ac:dyDescent="0.25">
      <c r="A150" s="15" t="s">
        <v>10310</v>
      </c>
      <c r="B150" s="2" t="s">
        <v>10311</v>
      </c>
      <c r="C150" s="3" t="s">
        <v>233</v>
      </c>
      <c r="D150" s="3" t="s">
        <v>233</v>
      </c>
      <c r="E150" s="2" t="s">
        <v>9697</v>
      </c>
      <c r="F150" s="2" t="s">
        <v>10310</v>
      </c>
      <c r="G150" s="2" t="s">
        <v>10312</v>
      </c>
      <c r="H150" s="2" t="s">
        <v>8629</v>
      </c>
      <c r="I150" s="2" t="s">
        <v>10313</v>
      </c>
      <c r="J150" s="2" t="s">
        <v>10314</v>
      </c>
      <c r="K150" s="2" t="s">
        <v>270</v>
      </c>
      <c r="L150" s="15" t="s">
        <v>10310</v>
      </c>
      <c r="M150" s="22" t="s">
        <v>8815</v>
      </c>
      <c r="N150" s="20" t="s">
        <v>9147</v>
      </c>
      <c r="O150" s="2" t="s">
        <v>8634</v>
      </c>
      <c r="R150" s="2" t="s">
        <v>9106</v>
      </c>
      <c r="S150" s="2" t="s">
        <v>9108</v>
      </c>
    </row>
    <row r="151" spans="1:19" x14ac:dyDescent="0.25">
      <c r="A151" s="15" t="s">
        <v>10315</v>
      </c>
      <c r="B151" s="2" t="s">
        <v>10316</v>
      </c>
      <c r="C151" s="3" t="s">
        <v>244</v>
      </c>
      <c r="D151" s="3" t="s">
        <v>244</v>
      </c>
      <c r="E151" s="2" t="s">
        <v>9697</v>
      </c>
      <c r="F151" s="2" t="s">
        <v>10315</v>
      </c>
      <c r="G151" s="2" t="s">
        <v>10317</v>
      </c>
      <c r="H151" s="2" t="s">
        <v>8629</v>
      </c>
      <c r="I151" s="2" t="s">
        <v>10318</v>
      </c>
      <c r="J151" s="2" t="s">
        <v>10319</v>
      </c>
      <c r="K151" s="2" t="s">
        <v>271</v>
      </c>
      <c r="L151" s="15" t="s">
        <v>10315</v>
      </c>
      <c r="M151" s="22" t="s">
        <v>272</v>
      </c>
      <c r="N151" s="20" t="s">
        <v>8848</v>
      </c>
      <c r="O151" s="2" t="s">
        <v>8634</v>
      </c>
      <c r="P151" s="2" t="s">
        <v>9784</v>
      </c>
      <c r="R151" s="2" t="s">
        <v>8847</v>
      </c>
      <c r="S151" s="2" t="s">
        <v>8850</v>
      </c>
    </row>
    <row r="152" spans="1:19" x14ac:dyDescent="0.25">
      <c r="A152" s="15" t="s">
        <v>10320</v>
      </c>
      <c r="B152" s="2" t="s">
        <v>10321</v>
      </c>
      <c r="C152" s="3" t="s">
        <v>221</v>
      </c>
      <c r="D152" s="3" t="s">
        <v>221</v>
      </c>
      <c r="E152" s="2" t="s">
        <v>9697</v>
      </c>
      <c r="F152" s="2" t="s">
        <v>10320</v>
      </c>
      <c r="G152" s="2" t="s">
        <v>10322</v>
      </c>
      <c r="H152" s="2" t="s">
        <v>8629</v>
      </c>
      <c r="I152" s="2" t="s">
        <v>10323</v>
      </c>
      <c r="J152" s="2" t="s">
        <v>10324</v>
      </c>
      <c r="K152" s="2" t="s">
        <v>249</v>
      </c>
      <c r="L152" s="15" t="s">
        <v>10320</v>
      </c>
      <c r="M152" s="22" t="s">
        <v>8939</v>
      </c>
      <c r="N152" s="20" t="s">
        <v>8940</v>
      </c>
      <c r="O152" s="2" t="s">
        <v>8634</v>
      </c>
      <c r="P152" s="2" t="s">
        <v>9183</v>
      </c>
      <c r="R152" s="2" t="s">
        <v>8696</v>
      </c>
      <c r="S152" s="2" t="s">
        <v>8505</v>
      </c>
    </row>
    <row r="153" spans="1:19" x14ac:dyDescent="0.25">
      <c r="A153" s="15" t="s">
        <v>10325</v>
      </c>
      <c r="B153" s="2" t="s">
        <v>10326</v>
      </c>
      <c r="C153" s="3" t="s">
        <v>233</v>
      </c>
      <c r="D153" s="3" t="s">
        <v>233</v>
      </c>
      <c r="E153" s="2" t="s">
        <v>9697</v>
      </c>
      <c r="F153" s="2" t="s">
        <v>10325</v>
      </c>
      <c r="G153" s="2" t="s">
        <v>10327</v>
      </c>
      <c r="H153" s="2" t="s">
        <v>8629</v>
      </c>
      <c r="I153" s="2" t="s">
        <v>10328</v>
      </c>
      <c r="J153" s="2" t="s">
        <v>10329</v>
      </c>
      <c r="K153" s="2" t="s">
        <v>264</v>
      </c>
      <c r="L153" s="15" t="s">
        <v>10325</v>
      </c>
      <c r="M153" s="22" t="s">
        <v>239</v>
      </c>
      <c r="N153" s="20" t="s">
        <v>9126</v>
      </c>
      <c r="O153" s="2" t="s">
        <v>8634</v>
      </c>
      <c r="R153" s="2" t="s">
        <v>9106</v>
      </c>
      <c r="S153" s="2" t="s">
        <v>9108</v>
      </c>
    </row>
    <row r="154" spans="1:19" x14ac:dyDescent="0.25">
      <c r="A154" s="15" t="s">
        <v>10330</v>
      </c>
      <c r="B154" s="2" t="s">
        <v>10331</v>
      </c>
      <c r="C154" s="3" t="s">
        <v>265</v>
      </c>
      <c r="D154" s="3" t="s">
        <v>265</v>
      </c>
      <c r="E154" s="2" t="s">
        <v>9697</v>
      </c>
      <c r="F154" s="2" t="s">
        <v>10330</v>
      </c>
      <c r="G154" s="2" t="s">
        <v>10332</v>
      </c>
      <c r="H154" s="2" t="s">
        <v>8629</v>
      </c>
      <c r="I154" s="2" t="s">
        <v>10333</v>
      </c>
      <c r="J154" s="2" t="s">
        <v>9813</v>
      </c>
      <c r="K154" s="2" t="s">
        <v>291</v>
      </c>
      <c r="L154" s="15" t="s">
        <v>10330</v>
      </c>
      <c r="M154" s="22" t="s">
        <v>9602</v>
      </c>
      <c r="N154" s="20" t="s">
        <v>9083</v>
      </c>
      <c r="O154" s="2" t="s">
        <v>8634</v>
      </c>
      <c r="R154" s="2" t="s">
        <v>9596</v>
      </c>
      <c r="S154" s="2" t="s">
        <v>9603</v>
      </c>
    </row>
    <row r="155" spans="1:19" x14ac:dyDescent="0.25">
      <c r="A155" s="15" t="s">
        <v>10334</v>
      </c>
      <c r="B155" s="2" t="s">
        <v>10335</v>
      </c>
      <c r="C155" s="3" t="s">
        <v>225</v>
      </c>
      <c r="D155" s="3" t="s">
        <v>225</v>
      </c>
      <c r="E155" s="2" t="s">
        <v>9697</v>
      </c>
      <c r="F155" s="2" t="s">
        <v>10334</v>
      </c>
      <c r="G155" s="2" t="s">
        <v>10336</v>
      </c>
      <c r="H155" s="2" t="s">
        <v>8629</v>
      </c>
      <c r="I155" s="2" t="s">
        <v>10337</v>
      </c>
      <c r="J155" s="2" t="s">
        <v>9209</v>
      </c>
      <c r="K155" s="2" t="s">
        <v>226</v>
      </c>
      <c r="L155" s="15" t="s">
        <v>10334</v>
      </c>
      <c r="M155" s="22" t="s">
        <v>8693</v>
      </c>
      <c r="N155" s="20" t="s">
        <v>9210</v>
      </c>
      <c r="O155" s="2" t="s">
        <v>8634</v>
      </c>
      <c r="P155" s="2" t="s">
        <v>9183</v>
      </c>
      <c r="R155" s="2" t="s">
        <v>8696</v>
      </c>
      <c r="S155" s="2" t="s">
        <v>8505</v>
      </c>
    </row>
    <row r="156" spans="1:19" x14ac:dyDescent="0.25">
      <c r="A156" s="15" t="s">
        <v>10338</v>
      </c>
      <c r="B156" s="2" t="s">
        <v>10339</v>
      </c>
      <c r="C156" s="3" t="s">
        <v>239</v>
      </c>
      <c r="D156" s="3" t="s">
        <v>239</v>
      </c>
      <c r="E156" s="2" t="s">
        <v>9697</v>
      </c>
      <c r="F156" s="2" t="s">
        <v>10338</v>
      </c>
      <c r="G156" s="2" t="s">
        <v>10340</v>
      </c>
      <c r="H156" s="2" t="s">
        <v>8629</v>
      </c>
      <c r="I156" s="2" t="s">
        <v>10341</v>
      </c>
      <c r="J156" s="2" t="s">
        <v>10342</v>
      </c>
      <c r="K156" s="2" t="s">
        <v>240</v>
      </c>
      <c r="L156" s="15" t="s">
        <v>10338</v>
      </c>
      <c r="M156" s="22" t="s">
        <v>8778</v>
      </c>
      <c r="N156" s="20" t="s">
        <v>9346</v>
      </c>
      <c r="O156" s="2" t="s">
        <v>8634</v>
      </c>
      <c r="R156" s="2" t="s">
        <v>8696</v>
      </c>
      <c r="S156" s="2" t="s">
        <v>8505</v>
      </c>
    </row>
    <row r="157" spans="1:19" x14ac:dyDescent="0.25">
      <c r="A157" s="15" t="s">
        <v>10343</v>
      </c>
      <c r="B157" s="2" t="s">
        <v>10344</v>
      </c>
      <c r="C157" s="3" t="s">
        <v>228</v>
      </c>
      <c r="D157" s="3" t="s">
        <v>228</v>
      </c>
      <c r="E157" s="2" t="s">
        <v>9697</v>
      </c>
      <c r="F157" s="2" t="s">
        <v>10343</v>
      </c>
      <c r="G157" s="2" t="s">
        <v>10345</v>
      </c>
      <c r="H157" s="2" t="s">
        <v>8629</v>
      </c>
      <c r="I157" s="2" t="s">
        <v>10346</v>
      </c>
      <c r="J157" s="2" t="s">
        <v>10347</v>
      </c>
      <c r="K157" s="2" t="s">
        <v>235</v>
      </c>
      <c r="L157" s="15" t="s">
        <v>10343</v>
      </c>
      <c r="M157" s="22" t="s">
        <v>8792</v>
      </c>
      <c r="N157" s="20" t="s">
        <v>9113</v>
      </c>
      <c r="O157" s="2" t="s">
        <v>8634</v>
      </c>
      <c r="P157" s="2" t="s">
        <v>10348</v>
      </c>
      <c r="R157" s="2" t="s">
        <v>8696</v>
      </c>
      <c r="S157" s="2" t="s">
        <v>8505</v>
      </c>
    </row>
    <row r="158" spans="1:19" x14ac:dyDescent="0.25">
      <c r="A158" s="15" t="s">
        <v>10349</v>
      </c>
      <c r="B158" s="2" t="s">
        <v>10350</v>
      </c>
      <c r="C158" s="3" t="s">
        <v>244</v>
      </c>
      <c r="D158" s="3" t="s">
        <v>225</v>
      </c>
      <c r="E158" s="2" t="s">
        <v>9697</v>
      </c>
      <c r="F158" s="2" t="s">
        <v>10351</v>
      </c>
      <c r="G158" s="2" t="s">
        <v>10352</v>
      </c>
      <c r="H158" s="2" t="s">
        <v>8629</v>
      </c>
      <c r="I158" s="2" t="s">
        <v>10353</v>
      </c>
      <c r="J158" s="2" t="s">
        <v>295</v>
      </c>
      <c r="K158" s="2" t="s">
        <v>271</v>
      </c>
      <c r="L158" s="15" t="s">
        <v>10349</v>
      </c>
      <c r="M158" s="22" t="s">
        <v>272</v>
      </c>
      <c r="N158" s="20" t="s">
        <v>8778</v>
      </c>
      <c r="O158" s="2" t="s">
        <v>8634</v>
      </c>
      <c r="R158" s="2" t="s">
        <v>8847</v>
      </c>
      <c r="S158" s="2" t="s">
        <v>8850</v>
      </c>
    </row>
    <row r="159" spans="1:19" x14ac:dyDescent="0.25">
      <c r="A159" s="15" t="s">
        <v>10354</v>
      </c>
      <c r="B159" s="2" t="s">
        <v>10355</v>
      </c>
      <c r="C159" s="3" t="s">
        <v>233</v>
      </c>
      <c r="D159" s="3" t="s">
        <v>233</v>
      </c>
      <c r="E159" s="2" t="s">
        <v>9697</v>
      </c>
      <c r="F159" s="2" t="s">
        <v>10354</v>
      </c>
      <c r="G159" s="2" t="s">
        <v>10356</v>
      </c>
      <c r="H159" s="2" t="s">
        <v>8629</v>
      </c>
      <c r="I159" s="2" t="s">
        <v>10357</v>
      </c>
      <c r="J159" s="2" t="s">
        <v>10358</v>
      </c>
      <c r="K159" s="2" t="s">
        <v>279</v>
      </c>
      <c r="L159" s="15" t="s">
        <v>10354</v>
      </c>
      <c r="M159" s="22" t="s">
        <v>223</v>
      </c>
      <c r="N159" s="20" t="s">
        <v>9050</v>
      </c>
      <c r="O159" s="2" t="s">
        <v>8634</v>
      </c>
      <c r="P159" s="2" t="s">
        <v>9832</v>
      </c>
      <c r="R159" s="2" t="s">
        <v>8719</v>
      </c>
      <c r="S159" s="2" t="s">
        <v>8723</v>
      </c>
    </row>
    <row r="160" spans="1:19" x14ac:dyDescent="0.25">
      <c r="A160" s="15" t="s">
        <v>10359</v>
      </c>
      <c r="B160" s="2" t="s">
        <v>10360</v>
      </c>
      <c r="C160" s="3" t="s">
        <v>228</v>
      </c>
      <c r="D160" s="3" t="s">
        <v>228</v>
      </c>
      <c r="E160" s="2" t="s">
        <v>9697</v>
      </c>
      <c r="F160" s="2" t="s">
        <v>10359</v>
      </c>
      <c r="G160" s="2" t="s">
        <v>10361</v>
      </c>
      <c r="H160" s="2" t="s">
        <v>8629</v>
      </c>
      <c r="I160" s="2" t="s">
        <v>10362</v>
      </c>
      <c r="J160" s="2" t="s">
        <v>9586</v>
      </c>
      <c r="K160" s="2" t="s">
        <v>259</v>
      </c>
      <c r="L160" s="15" t="s">
        <v>10359</v>
      </c>
      <c r="M160" s="22" t="s">
        <v>9049</v>
      </c>
      <c r="N160" s="20" t="s">
        <v>9050</v>
      </c>
      <c r="O160" s="2" t="s">
        <v>8634</v>
      </c>
      <c r="R160" s="2" t="s">
        <v>8696</v>
      </c>
      <c r="S160" s="2" t="s">
        <v>8505</v>
      </c>
    </row>
    <row r="161" spans="1:19" x14ac:dyDescent="0.25">
      <c r="A161" s="15" t="s">
        <v>10363</v>
      </c>
      <c r="B161" s="2" t="s">
        <v>10364</v>
      </c>
      <c r="C161" s="3" t="s">
        <v>239</v>
      </c>
      <c r="D161" s="3" t="s">
        <v>239</v>
      </c>
      <c r="E161" s="2" t="s">
        <v>9697</v>
      </c>
      <c r="F161" s="2" t="s">
        <v>10363</v>
      </c>
      <c r="G161" s="2" t="s">
        <v>10365</v>
      </c>
      <c r="H161" s="2" t="s">
        <v>8629</v>
      </c>
      <c r="I161" s="2" t="s">
        <v>10366</v>
      </c>
      <c r="J161" s="2" t="s">
        <v>10367</v>
      </c>
      <c r="K161" s="2" t="s">
        <v>286</v>
      </c>
      <c r="L161" s="15" t="s">
        <v>10363</v>
      </c>
      <c r="M161" s="22" t="s">
        <v>9468</v>
      </c>
      <c r="N161" s="20" t="s">
        <v>8939</v>
      </c>
      <c r="O161" s="2" t="s">
        <v>8634</v>
      </c>
      <c r="P161" s="2" t="s">
        <v>8695</v>
      </c>
      <c r="R161" s="2" t="s">
        <v>8719</v>
      </c>
      <c r="S161" s="2" t="s">
        <v>8723</v>
      </c>
    </row>
    <row r="162" spans="1:19" x14ac:dyDescent="0.25">
      <c r="A162" s="15" t="s">
        <v>10368</v>
      </c>
      <c r="B162" s="2" t="s">
        <v>10369</v>
      </c>
      <c r="C162" s="3" t="s">
        <v>236</v>
      </c>
      <c r="D162" s="3" t="s">
        <v>236</v>
      </c>
      <c r="E162" s="2" t="s">
        <v>9697</v>
      </c>
      <c r="F162" s="2" t="s">
        <v>10368</v>
      </c>
      <c r="G162" s="2" t="s">
        <v>10370</v>
      </c>
      <c r="H162" s="2" t="s">
        <v>8629</v>
      </c>
      <c r="I162" s="2" t="s">
        <v>10371</v>
      </c>
      <c r="J162" s="2" t="s">
        <v>9016</v>
      </c>
      <c r="K162" s="2" t="s">
        <v>254</v>
      </c>
      <c r="L162" s="15" t="s">
        <v>10368</v>
      </c>
      <c r="M162" s="22" t="s">
        <v>9008</v>
      </c>
      <c r="N162" s="20" t="s">
        <v>9017</v>
      </c>
      <c r="O162" s="2" t="s">
        <v>8634</v>
      </c>
      <c r="P162" s="2" t="s">
        <v>9183</v>
      </c>
      <c r="R162" s="2" t="s">
        <v>8696</v>
      </c>
      <c r="S162" s="2" t="s">
        <v>8505</v>
      </c>
    </row>
    <row r="163" spans="1:19" x14ac:dyDescent="0.25">
      <c r="A163" s="15" t="s">
        <v>10372</v>
      </c>
      <c r="B163" s="2" t="s">
        <v>10373</v>
      </c>
      <c r="C163" s="3" t="s">
        <v>244</v>
      </c>
      <c r="D163" s="3" t="s">
        <v>244</v>
      </c>
      <c r="E163" s="2" t="s">
        <v>9697</v>
      </c>
      <c r="F163" s="2" t="s">
        <v>10372</v>
      </c>
      <c r="G163" s="2" t="s">
        <v>10374</v>
      </c>
      <c r="H163" s="2" t="s">
        <v>8629</v>
      </c>
      <c r="I163" s="2" t="s">
        <v>10375</v>
      </c>
      <c r="J163" s="2" t="s">
        <v>10376</v>
      </c>
      <c r="K163" s="2" t="s">
        <v>271</v>
      </c>
      <c r="L163" s="15" t="s">
        <v>10372</v>
      </c>
      <c r="M163" s="22" t="s">
        <v>8741</v>
      </c>
      <c r="N163" s="20" t="s">
        <v>10261</v>
      </c>
      <c r="O163" s="2" t="s">
        <v>8634</v>
      </c>
      <c r="P163" s="2" t="s">
        <v>9183</v>
      </c>
      <c r="R163" s="2" t="s">
        <v>8734</v>
      </c>
      <c r="S163" s="2" t="s">
        <v>8744</v>
      </c>
    </row>
    <row r="164" spans="1:19" x14ac:dyDescent="0.25">
      <c r="A164" s="15" t="s">
        <v>10377</v>
      </c>
      <c r="B164" s="2" t="s">
        <v>10378</v>
      </c>
      <c r="C164" s="3" t="s">
        <v>233</v>
      </c>
      <c r="D164" s="3" t="s">
        <v>233</v>
      </c>
      <c r="E164" s="2" t="s">
        <v>9697</v>
      </c>
      <c r="F164" s="2" t="s">
        <v>10377</v>
      </c>
      <c r="G164" s="2" t="s">
        <v>10379</v>
      </c>
      <c r="H164" s="2" t="s">
        <v>8629</v>
      </c>
      <c r="I164" s="2" t="s">
        <v>10380</v>
      </c>
      <c r="J164" s="2" t="s">
        <v>10381</v>
      </c>
      <c r="K164" s="2" t="s">
        <v>283</v>
      </c>
      <c r="L164" s="15" t="s">
        <v>10377</v>
      </c>
      <c r="M164" s="22" t="s">
        <v>9437</v>
      </c>
      <c r="N164" s="20" t="s">
        <v>228</v>
      </c>
      <c r="O164" s="2" t="s">
        <v>8634</v>
      </c>
      <c r="P164" s="2" t="s">
        <v>9832</v>
      </c>
      <c r="R164" s="2" t="s">
        <v>8719</v>
      </c>
      <c r="S164" s="2" t="s">
        <v>8723</v>
      </c>
    </row>
    <row r="165" spans="1:19" x14ac:dyDescent="0.25">
      <c r="A165" s="15" t="s">
        <v>10382</v>
      </c>
      <c r="B165" s="2" t="s">
        <v>10383</v>
      </c>
      <c r="C165" s="3" t="s">
        <v>223</v>
      </c>
      <c r="D165" s="3" t="s">
        <v>223</v>
      </c>
      <c r="E165" s="2" t="s">
        <v>9697</v>
      </c>
      <c r="F165" s="2" t="s">
        <v>10382</v>
      </c>
      <c r="G165" s="2" t="s">
        <v>10384</v>
      </c>
      <c r="H165" s="2" t="s">
        <v>8629</v>
      </c>
      <c r="I165" s="2" t="s">
        <v>10385</v>
      </c>
      <c r="J165" s="2" t="s">
        <v>10386</v>
      </c>
      <c r="K165" s="2" t="s">
        <v>224</v>
      </c>
      <c r="L165" s="15" t="s">
        <v>10382</v>
      </c>
      <c r="M165" s="22" t="s">
        <v>8683</v>
      </c>
      <c r="N165" s="20" t="s">
        <v>9329</v>
      </c>
      <c r="O165" s="2" t="s">
        <v>8634</v>
      </c>
      <c r="R165" s="2" t="s">
        <v>8696</v>
      </c>
      <c r="S165" s="2" t="s">
        <v>8505</v>
      </c>
    </row>
    <row r="166" spans="1:19" x14ac:dyDescent="0.25">
      <c r="A166" s="15" t="s">
        <v>10387</v>
      </c>
      <c r="B166" s="2" t="s">
        <v>10388</v>
      </c>
      <c r="C166" s="3" t="s">
        <v>223</v>
      </c>
      <c r="D166" s="3" t="s">
        <v>223</v>
      </c>
      <c r="E166" s="2" t="s">
        <v>9697</v>
      </c>
      <c r="F166" s="2" t="s">
        <v>10387</v>
      </c>
      <c r="G166" s="2" t="s">
        <v>10389</v>
      </c>
      <c r="H166" s="2" t="s">
        <v>8629</v>
      </c>
      <c r="I166" s="2" t="s">
        <v>10390</v>
      </c>
      <c r="J166" s="2" t="s">
        <v>10391</v>
      </c>
      <c r="K166" s="2" t="s">
        <v>296</v>
      </c>
      <c r="L166" s="15" t="s">
        <v>10387</v>
      </c>
      <c r="M166" s="22" t="s">
        <v>10392</v>
      </c>
      <c r="N166" s="20" t="s">
        <v>9083</v>
      </c>
      <c r="O166" s="2" t="s">
        <v>8634</v>
      </c>
      <c r="R166" s="2" t="s">
        <v>9353</v>
      </c>
      <c r="S166" s="2" t="s">
        <v>9355</v>
      </c>
    </row>
    <row r="167" spans="1:19" x14ac:dyDescent="0.25">
      <c r="A167" s="15" t="s">
        <v>10393</v>
      </c>
      <c r="B167" s="2" t="s">
        <v>10394</v>
      </c>
      <c r="C167" s="3" t="s">
        <v>221</v>
      </c>
      <c r="D167" s="3" t="s">
        <v>221</v>
      </c>
      <c r="E167" s="2" t="s">
        <v>9697</v>
      </c>
      <c r="F167" s="2" t="s">
        <v>10393</v>
      </c>
      <c r="G167" s="2" t="s">
        <v>10395</v>
      </c>
      <c r="H167" s="2" t="s">
        <v>8629</v>
      </c>
      <c r="I167" s="2" t="s">
        <v>10396</v>
      </c>
      <c r="J167" s="2" t="s">
        <v>10397</v>
      </c>
      <c r="K167" s="2" t="s">
        <v>250</v>
      </c>
      <c r="L167" s="15" t="s">
        <v>10393</v>
      </c>
      <c r="M167" s="22" t="s">
        <v>8954</v>
      </c>
      <c r="N167" s="20" t="s">
        <v>9545</v>
      </c>
      <c r="O167" s="2" t="s">
        <v>8634</v>
      </c>
      <c r="R167" s="2" t="s">
        <v>8963</v>
      </c>
      <c r="S167" s="2" t="s">
        <v>8964</v>
      </c>
    </row>
    <row r="168" spans="1:19" x14ac:dyDescent="0.25">
      <c r="A168" s="15" t="s">
        <v>10398</v>
      </c>
      <c r="B168" s="2" t="s">
        <v>10399</v>
      </c>
      <c r="C168" s="3" t="s">
        <v>244</v>
      </c>
      <c r="D168" s="3" t="s">
        <v>244</v>
      </c>
      <c r="E168" s="2" t="s">
        <v>9697</v>
      </c>
      <c r="F168" s="2" t="s">
        <v>10398</v>
      </c>
      <c r="G168" s="2" t="s">
        <v>10400</v>
      </c>
      <c r="H168" s="2" t="s">
        <v>8629</v>
      </c>
      <c r="I168" s="2" t="s">
        <v>10401</v>
      </c>
      <c r="J168" s="2" t="s">
        <v>10402</v>
      </c>
      <c r="K168" s="2" t="s">
        <v>271</v>
      </c>
      <c r="L168" s="15" t="s">
        <v>10398</v>
      </c>
      <c r="M168" s="22" t="s">
        <v>272</v>
      </c>
      <c r="N168" s="20" t="s">
        <v>9468</v>
      </c>
      <c r="O168" s="2" t="s">
        <v>8634</v>
      </c>
      <c r="P168" s="2" t="s">
        <v>9784</v>
      </c>
      <c r="R168" s="2" t="s">
        <v>8847</v>
      </c>
      <c r="S168" s="2" t="s">
        <v>8850</v>
      </c>
    </row>
    <row r="169" spans="1:19" x14ac:dyDescent="0.25">
      <c r="A169" s="15" t="s">
        <v>10403</v>
      </c>
      <c r="B169" s="2" t="s">
        <v>10404</v>
      </c>
      <c r="C169" s="3" t="s">
        <v>244</v>
      </c>
      <c r="D169" s="3" t="s">
        <v>244</v>
      </c>
      <c r="E169" s="2" t="s">
        <v>9697</v>
      </c>
      <c r="F169" s="2" t="s">
        <v>10403</v>
      </c>
      <c r="G169" s="2" t="s">
        <v>10405</v>
      </c>
      <c r="H169" s="2" t="s">
        <v>8629</v>
      </c>
      <c r="I169" s="2" t="s">
        <v>10406</v>
      </c>
      <c r="J169" s="2" t="s">
        <v>10407</v>
      </c>
      <c r="K169" s="2" t="s">
        <v>271</v>
      </c>
      <c r="L169" s="15" t="s">
        <v>10403</v>
      </c>
      <c r="M169" s="22" t="s">
        <v>272</v>
      </c>
      <c r="N169" s="20" t="s">
        <v>8777</v>
      </c>
      <c r="O169" s="2" t="s">
        <v>8634</v>
      </c>
      <c r="P169" s="2" t="s">
        <v>9784</v>
      </c>
      <c r="R169" s="2" t="s">
        <v>8847</v>
      </c>
      <c r="S169" s="2" t="s">
        <v>8850</v>
      </c>
    </row>
    <row r="170" spans="1:19" x14ac:dyDescent="0.25">
      <c r="A170" s="15" t="s">
        <v>10408</v>
      </c>
      <c r="B170" s="2" t="s">
        <v>10409</v>
      </c>
      <c r="C170" s="3" t="s">
        <v>221</v>
      </c>
      <c r="D170" s="3" t="s">
        <v>221</v>
      </c>
      <c r="E170" s="2" t="s">
        <v>9697</v>
      </c>
      <c r="F170" s="2" t="s">
        <v>10408</v>
      </c>
      <c r="G170" s="2" t="s">
        <v>10410</v>
      </c>
      <c r="H170" s="2" t="s">
        <v>8629</v>
      </c>
      <c r="I170" s="2" t="s">
        <v>10411</v>
      </c>
      <c r="J170" s="2" t="s">
        <v>10412</v>
      </c>
      <c r="K170" s="2" t="s">
        <v>249</v>
      </c>
      <c r="L170" s="15" t="s">
        <v>10408</v>
      </c>
      <c r="M170" s="22" t="s">
        <v>8939</v>
      </c>
      <c r="N170" s="20" t="s">
        <v>10413</v>
      </c>
      <c r="O170" s="2" t="s">
        <v>8634</v>
      </c>
      <c r="P170" s="2" t="s">
        <v>9183</v>
      </c>
      <c r="R170" s="2" t="s">
        <v>8696</v>
      </c>
      <c r="S170" s="2" t="s">
        <v>8505</v>
      </c>
    </row>
    <row r="171" spans="1:19" x14ac:dyDescent="0.25">
      <c r="A171" s="15" t="s">
        <v>10414</v>
      </c>
      <c r="B171" s="2" t="s">
        <v>10415</v>
      </c>
      <c r="C171" s="3" t="s">
        <v>228</v>
      </c>
      <c r="D171" s="3" t="s">
        <v>228</v>
      </c>
      <c r="E171" s="2" t="s">
        <v>9697</v>
      </c>
      <c r="F171" s="2" t="s">
        <v>10414</v>
      </c>
      <c r="G171" s="2" t="s">
        <v>10416</v>
      </c>
      <c r="H171" s="2" t="s">
        <v>8629</v>
      </c>
      <c r="I171" s="2" t="s">
        <v>10417</v>
      </c>
      <c r="J171" s="2" t="s">
        <v>10418</v>
      </c>
      <c r="K171" s="2" t="s">
        <v>229</v>
      </c>
      <c r="L171" s="15" t="s">
        <v>10414</v>
      </c>
      <c r="M171" s="22" t="s">
        <v>8720</v>
      </c>
      <c r="N171" s="20" t="s">
        <v>9059</v>
      </c>
      <c r="O171" s="2" t="s">
        <v>8634</v>
      </c>
      <c r="P171" s="2" t="s">
        <v>8695</v>
      </c>
      <c r="R171" s="2" t="s">
        <v>9393</v>
      </c>
      <c r="S171" s="2" t="s">
        <v>9398</v>
      </c>
    </row>
    <row r="172" spans="1:19" x14ac:dyDescent="0.25">
      <c r="A172" s="15" t="s">
        <v>10414</v>
      </c>
      <c r="B172" s="2" t="s">
        <v>10415</v>
      </c>
      <c r="C172" s="3" t="s">
        <v>228</v>
      </c>
      <c r="D172" s="3" t="s">
        <v>228</v>
      </c>
      <c r="E172" s="2" t="s">
        <v>9697</v>
      </c>
      <c r="F172" s="2" t="s">
        <v>10414</v>
      </c>
      <c r="G172" s="2" t="s">
        <v>10416</v>
      </c>
      <c r="H172" s="2" t="s">
        <v>8629</v>
      </c>
      <c r="I172" s="2" t="s">
        <v>10417</v>
      </c>
      <c r="J172" s="2" t="s">
        <v>10418</v>
      </c>
      <c r="K172" s="2" t="s">
        <v>229</v>
      </c>
      <c r="L172" s="15" t="s">
        <v>10414</v>
      </c>
      <c r="M172" s="22" t="s">
        <v>8720</v>
      </c>
      <c r="N172" s="20" t="s">
        <v>9059</v>
      </c>
      <c r="O172" s="2" t="s">
        <v>8634</v>
      </c>
      <c r="P172" s="2" t="s">
        <v>8695</v>
      </c>
      <c r="R172" s="2" t="s">
        <v>8719</v>
      </c>
      <c r="S172" s="2" t="s">
        <v>8723</v>
      </c>
    </row>
    <row r="173" spans="1:19" x14ac:dyDescent="0.25">
      <c r="A173" s="15" t="s">
        <v>10414</v>
      </c>
      <c r="B173" s="2" t="s">
        <v>10415</v>
      </c>
      <c r="C173" s="3" t="s">
        <v>228</v>
      </c>
      <c r="D173" s="3" t="s">
        <v>228</v>
      </c>
      <c r="E173" s="2" t="s">
        <v>9697</v>
      </c>
      <c r="F173" s="2" t="s">
        <v>10414</v>
      </c>
      <c r="G173" s="2" t="s">
        <v>10416</v>
      </c>
      <c r="H173" s="2" t="s">
        <v>8629</v>
      </c>
      <c r="I173" s="2" t="s">
        <v>10417</v>
      </c>
      <c r="J173" s="2" t="s">
        <v>10418</v>
      </c>
      <c r="K173" s="2" t="s">
        <v>229</v>
      </c>
      <c r="L173" s="15" t="s">
        <v>10414</v>
      </c>
      <c r="M173" s="22" t="s">
        <v>8720</v>
      </c>
      <c r="N173" s="20" t="s">
        <v>8694</v>
      </c>
      <c r="O173" s="2" t="s">
        <v>8634</v>
      </c>
      <c r="P173" s="2" t="s">
        <v>8695</v>
      </c>
      <c r="R173" s="2" t="s">
        <v>9405</v>
      </c>
      <c r="S173" s="2" t="s">
        <v>9406</v>
      </c>
    </row>
    <row r="174" spans="1:19" x14ac:dyDescent="0.25">
      <c r="A174" s="15" t="s">
        <v>10419</v>
      </c>
      <c r="B174" s="2" t="s">
        <v>10420</v>
      </c>
      <c r="C174" s="3" t="s">
        <v>265</v>
      </c>
      <c r="D174" s="3" t="s">
        <v>265</v>
      </c>
      <c r="E174" s="2" t="s">
        <v>9697</v>
      </c>
      <c r="F174" s="2" t="s">
        <v>10419</v>
      </c>
      <c r="G174" s="2" t="s">
        <v>10421</v>
      </c>
      <c r="H174" s="2" t="s">
        <v>8629</v>
      </c>
      <c r="I174" s="2" t="s">
        <v>10422</v>
      </c>
      <c r="J174" s="2" t="s">
        <v>10423</v>
      </c>
      <c r="K174" s="2" t="s">
        <v>291</v>
      </c>
      <c r="L174" s="15" t="s">
        <v>10419</v>
      </c>
      <c r="M174" s="22" t="s">
        <v>9602</v>
      </c>
      <c r="N174" s="20" t="s">
        <v>9083</v>
      </c>
      <c r="O174" s="2" t="s">
        <v>8634</v>
      </c>
      <c r="R174" s="2" t="s">
        <v>9596</v>
      </c>
      <c r="S174" s="2" t="s">
        <v>9603</v>
      </c>
    </row>
    <row r="175" spans="1:19" x14ac:dyDescent="0.25">
      <c r="A175" s="15" t="s">
        <v>10424</v>
      </c>
      <c r="B175" s="2" t="s">
        <v>10425</v>
      </c>
      <c r="C175" s="3" t="s">
        <v>223</v>
      </c>
      <c r="D175" s="3" t="s">
        <v>223</v>
      </c>
      <c r="E175" s="2" t="s">
        <v>9697</v>
      </c>
      <c r="F175" s="2" t="s">
        <v>10424</v>
      </c>
      <c r="G175" s="2" t="s">
        <v>10426</v>
      </c>
      <c r="H175" s="2" t="s">
        <v>8629</v>
      </c>
      <c r="I175" s="2" t="s">
        <v>10427</v>
      </c>
      <c r="J175" s="2" t="s">
        <v>10428</v>
      </c>
      <c r="K175" s="2" t="s">
        <v>224</v>
      </c>
      <c r="L175" s="15" t="s">
        <v>10424</v>
      </c>
      <c r="M175" s="22" t="s">
        <v>8683</v>
      </c>
      <c r="N175" s="20" t="s">
        <v>9090</v>
      </c>
      <c r="O175" s="2" t="s">
        <v>8634</v>
      </c>
      <c r="R175" s="2" t="s">
        <v>8779</v>
      </c>
      <c r="S175" s="2" t="s">
        <v>8785</v>
      </c>
    </row>
    <row r="176" spans="1:19" x14ac:dyDescent="0.25">
      <c r="A176" s="15" t="s">
        <v>10429</v>
      </c>
      <c r="B176" s="2" t="s">
        <v>10430</v>
      </c>
      <c r="C176" s="3" t="s">
        <v>236</v>
      </c>
      <c r="D176" s="3" t="s">
        <v>236</v>
      </c>
      <c r="E176" s="2" t="s">
        <v>9697</v>
      </c>
      <c r="F176" s="2" t="s">
        <v>10429</v>
      </c>
      <c r="G176" s="2" t="s">
        <v>10431</v>
      </c>
      <c r="H176" s="2" t="s">
        <v>8629</v>
      </c>
      <c r="I176" s="2" t="s">
        <v>10432</v>
      </c>
      <c r="J176" s="2" t="s">
        <v>10433</v>
      </c>
      <c r="K176" s="2" t="s">
        <v>254</v>
      </c>
      <c r="L176" s="15" t="s">
        <v>10429</v>
      </c>
      <c r="M176" s="22" t="s">
        <v>9008</v>
      </c>
      <c r="N176" s="20" t="s">
        <v>9272</v>
      </c>
      <c r="O176" s="2" t="s">
        <v>8634</v>
      </c>
      <c r="R176" s="2" t="s">
        <v>8696</v>
      </c>
      <c r="S176" s="2" t="s">
        <v>8505</v>
      </c>
    </row>
    <row r="177" spans="1:19" x14ac:dyDescent="0.25">
      <c r="A177" s="15" t="s">
        <v>10434</v>
      </c>
      <c r="B177" s="2" t="s">
        <v>10435</v>
      </c>
      <c r="C177" s="3" t="s">
        <v>236</v>
      </c>
      <c r="D177" s="3" t="s">
        <v>236</v>
      </c>
      <c r="E177" s="2" t="s">
        <v>9697</v>
      </c>
      <c r="F177" s="2" t="s">
        <v>10434</v>
      </c>
      <c r="G177" s="2" t="s">
        <v>10436</v>
      </c>
      <c r="H177" s="2" t="s">
        <v>8629</v>
      </c>
      <c r="I177" s="2" t="s">
        <v>10437</v>
      </c>
      <c r="J177" s="2" t="s">
        <v>10438</v>
      </c>
      <c r="K177" s="2" t="s">
        <v>254</v>
      </c>
      <c r="L177" s="15" t="s">
        <v>10434</v>
      </c>
      <c r="M177" s="22" t="s">
        <v>9008</v>
      </c>
      <c r="N177" s="20" t="s">
        <v>10439</v>
      </c>
      <c r="O177" s="2" t="s">
        <v>8634</v>
      </c>
      <c r="R177" s="2" t="s">
        <v>8696</v>
      </c>
      <c r="S177" s="2" t="s">
        <v>8505</v>
      </c>
    </row>
    <row r="178" spans="1:19" x14ac:dyDescent="0.25">
      <c r="A178" s="15" t="s">
        <v>10440</v>
      </c>
      <c r="B178" s="2" t="s">
        <v>10441</v>
      </c>
      <c r="C178" s="3" t="s">
        <v>228</v>
      </c>
      <c r="D178" s="3" t="s">
        <v>228</v>
      </c>
      <c r="E178" s="2" t="s">
        <v>9697</v>
      </c>
      <c r="F178" s="2" t="s">
        <v>10440</v>
      </c>
      <c r="G178" s="2" t="s">
        <v>10442</v>
      </c>
      <c r="H178" s="2" t="s">
        <v>8629</v>
      </c>
      <c r="I178" s="2" t="s">
        <v>10443</v>
      </c>
      <c r="J178" s="2" t="s">
        <v>9586</v>
      </c>
      <c r="K178" s="2" t="s">
        <v>259</v>
      </c>
      <c r="L178" s="15" t="s">
        <v>10440</v>
      </c>
      <c r="M178" s="22" t="s">
        <v>9049</v>
      </c>
      <c r="N178" s="20" t="s">
        <v>9050</v>
      </c>
      <c r="O178" s="2" t="s">
        <v>8634</v>
      </c>
      <c r="R178" s="2" t="s">
        <v>8696</v>
      </c>
      <c r="S178" s="2" t="s">
        <v>8505</v>
      </c>
    </row>
    <row r="179" spans="1:19" x14ac:dyDescent="0.25">
      <c r="A179" s="15" t="s">
        <v>10444</v>
      </c>
      <c r="B179" s="2" t="s">
        <v>10445</v>
      </c>
      <c r="C179" s="3" t="s">
        <v>236</v>
      </c>
      <c r="D179" s="3" t="s">
        <v>236</v>
      </c>
      <c r="E179" s="2" t="s">
        <v>9697</v>
      </c>
      <c r="F179" s="2" t="s">
        <v>10444</v>
      </c>
      <c r="G179" s="2" t="s">
        <v>10446</v>
      </c>
      <c r="H179" s="2" t="s">
        <v>8629</v>
      </c>
      <c r="I179" s="2" t="s">
        <v>10447</v>
      </c>
      <c r="J179" s="2" t="s">
        <v>10448</v>
      </c>
      <c r="K179" s="2" t="s">
        <v>254</v>
      </c>
      <c r="L179" s="15" t="s">
        <v>10444</v>
      </c>
      <c r="M179" s="22" t="s">
        <v>9008</v>
      </c>
      <c r="N179" s="20" t="s">
        <v>10266</v>
      </c>
      <c r="O179" s="2" t="s">
        <v>8634</v>
      </c>
      <c r="P179" s="2" t="s">
        <v>8695</v>
      </c>
      <c r="R179" s="2" t="s">
        <v>8719</v>
      </c>
      <c r="S179" s="2" t="s">
        <v>8723</v>
      </c>
    </row>
    <row r="180" spans="1:19" x14ac:dyDescent="0.25">
      <c r="A180" s="15" t="s">
        <v>10449</v>
      </c>
      <c r="B180" s="2" t="s">
        <v>10450</v>
      </c>
      <c r="C180" s="3" t="s">
        <v>223</v>
      </c>
      <c r="D180" s="3" t="s">
        <v>223</v>
      </c>
      <c r="E180" s="2" t="s">
        <v>9697</v>
      </c>
      <c r="F180" s="2" t="s">
        <v>10449</v>
      </c>
      <c r="G180" s="2" t="s">
        <v>10451</v>
      </c>
      <c r="H180" s="2" t="s">
        <v>8629</v>
      </c>
      <c r="I180" s="2" t="s">
        <v>10452</v>
      </c>
      <c r="J180" s="2" t="s">
        <v>10453</v>
      </c>
      <c r="K180" s="2" t="s">
        <v>255</v>
      </c>
      <c r="L180" s="15" t="s">
        <v>10449</v>
      </c>
      <c r="M180" s="22" t="s">
        <v>8665</v>
      </c>
      <c r="N180" s="20" t="s">
        <v>9067</v>
      </c>
      <c r="O180" s="2" t="s">
        <v>8634</v>
      </c>
      <c r="R180" s="2" t="s">
        <v>8696</v>
      </c>
      <c r="S180" s="2" t="s">
        <v>8505</v>
      </c>
    </row>
    <row r="181" spans="1:19" x14ac:dyDescent="0.25">
      <c r="A181" s="15" t="s">
        <v>10454</v>
      </c>
      <c r="B181" s="2" t="s">
        <v>10455</v>
      </c>
      <c r="C181" s="3" t="s">
        <v>233</v>
      </c>
      <c r="D181" s="3" t="s">
        <v>233</v>
      </c>
      <c r="E181" s="2" t="s">
        <v>9697</v>
      </c>
      <c r="F181" s="2" t="s">
        <v>10454</v>
      </c>
      <c r="G181" s="2" t="s">
        <v>10456</v>
      </c>
      <c r="H181" s="2" t="s">
        <v>8629</v>
      </c>
      <c r="I181" s="2" t="s">
        <v>10457</v>
      </c>
      <c r="J181" s="2" t="s">
        <v>8775</v>
      </c>
      <c r="K181" s="2" t="s">
        <v>234</v>
      </c>
      <c r="L181" s="15" t="s">
        <v>10454</v>
      </c>
      <c r="M181" s="22" t="s">
        <v>8777</v>
      </c>
      <c r="N181" s="20" t="s">
        <v>8778</v>
      </c>
      <c r="O181" s="2" t="s">
        <v>8634</v>
      </c>
      <c r="R181" s="2" t="s">
        <v>8696</v>
      </c>
      <c r="S181" s="2" t="s">
        <v>8505</v>
      </c>
    </row>
    <row r="182" spans="1:19" x14ac:dyDescent="0.25">
      <c r="A182" s="15" t="s">
        <v>10458</v>
      </c>
      <c r="B182" s="2" t="s">
        <v>10459</v>
      </c>
      <c r="C182" s="3" t="s">
        <v>228</v>
      </c>
      <c r="D182" s="3" t="s">
        <v>228</v>
      </c>
      <c r="E182" s="2" t="s">
        <v>9697</v>
      </c>
      <c r="F182" s="2" t="s">
        <v>10458</v>
      </c>
      <c r="G182" s="2" t="s">
        <v>10460</v>
      </c>
      <c r="H182" s="2" t="s">
        <v>8629</v>
      </c>
      <c r="I182" s="2" t="s">
        <v>10461</v>
      </c>
      <c r="J182" s="2" t="s">
        <v>10462</v>
      </c>
      <c r="K182" s="2" t="s">
        <v>229</v>
      </c>
      <c r="L182" s="15" t="s">
        <v>10458</v>
      </c>
      <c r="M182" s="22" t="s">
        <v>8720</v>
      </c>
      <c r="N182" s="20" t="s">
        <v>9908</v>
      </c>
      <c r="O182" s="2" t="s">
        <v>8634</v>
      </c>
      <c r="R182" s="2" t="s">
        <v>9616</v>
      </c>
      <c r="S182" s="2" t="s">
        <v>9622</v>
      </c>
    </row>
    <row r="183" spans="1:19" x14ac:dyDescent="0.25">
      <c r="A183" s="15" t="s">
        <v>11095</v>
      </c>
      <c r="B183" s="2" t="s">
        <v>11096</v>
      </c>
      <c r="C183" s="3" t="s">
        <v>223</v>
      </c>
      <c r="D183" s="3" t="s">
        <v>223</v>
      </c>
      <c r="E183" s="2" t="s">
        <v>9697</v>
      </c>
      <c r="F183" s="2" t="s">
        <v>11095</v>
      </c>
      <c r="G183" s="2" t="s">
        <v>11097</v>
      </c>
      <c r="H183" s="2" t="s">
        <v>8629</v>
      </c>
      <c r="I183" s="2" t="s">
        <v>11098</v>
      </c>
      <c r="J183" s="2" t="s">
        <v>11099</v>
      </c>
      <c r="K183" s="2" t="s">
        <v>5185</v>
      </c>
      <c r="L183" s="15" t="s">
        <v>11095</v>
      </c>
      <c r="M183" s="22" t="s">
        <v>228</v>
      </c>
      <c r="N183" s="20" t="s">
        <v>8702</v>
      </c>
      <c r="O183" s="2" t="s">
        <v>8634</v>
      </c>
      <c r="P183" s="2" t="s">
        <v>9183</v>
      </c>
      <c r="R183" s="2" t="s">
        <v>8636</v>
      </c>
      <c r="S183" s="2" t="s">
        <v>8637</v>
      </c>
    </row>
    <row r="184" spans="1:19" x14ac:dyDescent="0.25">
      <c r="A184" s="15" t="s">
        <v>10463</v>
      </c>
      <c r="B184" s="2" t="s">
        <v>10464</v>
      </c>
      <c r="C184" s="3" t="s">
        <v>225</v>
      </c>
      <c r="D184" s="3" t="s">
        <v>225</v>
      </c>
      <c r="E184" s="2" t="s">
        <v>9697</v>
      </c>
      <c r="F184" s="2" t="s">
        <v>10463</v>
      </c>
      <c r="G184" s="2" t="s">
        <v>10465</v>
      </c>
      <c r="H184" s="2" t="s">
        <v>8629</v>
      </c>
      <c r="I184" s="2" t="s">
        <v>10466</v>
      </c>
      <c r="J184" s="2" t="s">
        <v>9198</v>
      </c>
      <c r="K184" s="2" t="s">
        <v>251</v>
      </c>
      <c r="L184" s="15" t="s">
        <v>10463</v>
      </c>
      <c r="M184" s="22" t="s">
        <v>8978</v>
      </c>
      <c r="N184" s="20" t="s">
        <v>9199</v>
      </c>
      <c r="O184" s="2" t="s">
        <v>8634</v>
      </c>
      <c r="P184" s="2" t="s">
        <v>10467</v>
      </c>
      <c r="R184" s="2" t="s">
        <v>8696</v>
      </c>
      <c r="S184" s="2" t="s">
        <v>8505</v>
      </c>
    </row>
    <row r="185" spans="1:19" x14ac:dyDescent="0.25">
      <c r="A185" s="15" t="s">
        <v>10468</v>
      </c>
      <c r="B185" s="2" t="s">
        <v>10469</v>
      </c>
      <c r="C185" s="3" t="s">
        <v>236</v>
      </c>
      <c r="D185" s="3" t="s">
        <v>236</v>
      </c>
      <c r="E185" s="2" t="s">
        <v>9697</v>
      </c>
      <c r="F185" s="2" t="s">
        <v>10468</v>
      </c>
      <c r="G185" s="2" t="s">
        <v>10470</v>
      </c>
      <c r="H185" s="2" t="s">
        <v>8629</v>
      </c>
      <c r="I185" s="2" t="s">
        <v>10471</v>
      </c>
      <c r="J185" s="2" t="s">
        <v>10438</v>
      </c>
      <c r="K185" s="2" t="s">
        <v>254</v>
      </c>
      <c r="L185" s="15" t="s">
        <v>10468</v>
      </c>
      <c r="M185" s="22" t="s">
        <v>9008</v>
      </c>
      <c r="N185" s="20" t="s">
        <v>8947</v>
      </c>
      <c r="O185" s="2" t="s">
        <v>8634</v>
      </c>
      <c r="P185" s="2" t="s">
        <v>8695</v>
      </c>
      <c r="R185" s="2" t="s">
        <v>8719</v>
      </c>
      <c r="S185" s="2" t="s">
        <v>8723</v>
      </c>
    </row>
    <row r="186" spans="1:19" x14ac:dyDescent="0.25">
      <c r="A186" s="15" t="s">
        <v>10472</v>
      </c>
      <c r="B186" s="2" t="s">
        <v>10473</v>
      </c>
      <c r="C186" s="3" t="s">
        <v>221</v>
      </c>
      <c r="D186" s="3" t="s">
        <v>221</v>
      </c>
      <c r="E186" s="2" t="s">
        <v>9697</v>
      </c>
      <c r="F186" s="2" t="s">
        <v>10472</v>
      </c>
      <c r="G186" s="2" t="s">
        <v>10474</v>
      </c>
      <c r="H186" s="2" t="s">
        <v>8629</v>
      </c>
      <c r="I186" s="2" t="s">
        <v>10475</v>
      </c>
      <c r="J186" s="2" t="s">
        <v>10476</v>
      </c>
      <c r="K186" s="2" t="s">
        <v>249</v>
      </c>
      <c r="L186" s="15" t="s">
        <v>10472</v>
      </c>
      <c r="M186" s="22" t="s">
        <v>8939</v>
      </c>
      <c r="N186" s="20" t="s">
        <v>9083</v>
      </c>
      <c r="O186" s="2" t="s">
        <v>8634</v>
      </c>
      <c r="R186" s="2" t="s">
        <v>9077</v>
      </c>
      <c r="S186" s="2" t="s">
        <v>9084</v>
      </c>
    </row>
    <row r="187" spans="1:19" x14ac:dyDescent="0.25">
      <c r="A187" s="15" t="s">
        <v>10472</v>
      </c>
      <c r="B187" s="2" t="s">
        <v>10473</v>
      </c>
      <c r="C187" s="3" t="s">
        <v>221</v>
      </c>
      <c r="D187" s="3" t="s">
        <v>221</v>
      </c>
      <c r="E187" s="2" t="s">
        <v>9697</v>
      </c>
      <c r="F187" s="2" t="s">
        <v>10472</v>
      </c>
      <c r="G187" s="2" t="s">
        <v>10474</v>
      </c>
      <c r="H187" s="2" t="s">
        <v>8629</v>
      </c>
      <c r="I187" s="2" t="s">
        <v>10475</v>
      </c>
      <c r="J187" s="2" t="s">
        <v>10476</v>
      </c>
      <c r="K187" s="2" t="s">
        <v>249</v>
      </c>
      <c r="L187" s="15" t="s">
        <v>10472</v>
      </c>
      <c r="M187" s="22" t="s">
        <v>8939</v>
      </c>
      <c r="N187" s="20" t="s">
        <v>8666</v>
      </c>
      <c r="O187" s="2" t="s">
        <v>8634</v>
      </c>
      <c r="R187" s="2" t="s">
        <v>8696</v>
      </c>
      <c r="S187" s="2" t="s">
        <v>8505</v>
      </c>
    </row>
    <row r="188" spans="1:19" x14ac:dyDescent="0.25">
      <c r="A188" s="15" t="s">
        <v>10477</v>
      </c>
      <c r="B188" s="2" t="s">
        <v>10478</v>
      </c>
      <c r="C188" s="3" t="s">
        <v>225</v>
      </c>
      <c r="D188" s="3" t="s">
        <v>225</v>
      </c>
      <c r="E188" s="2" t="s">
        <v>9697</v>
      </c>
      <c r="F188" s="2" t="s">
        <v>10477</v>
      </c>
      <c r="G188" s="2" t="s">
        <v>10479</v>
      </c>
      <c r="H188" s="2" t="s">
        <v>8629</v>
      </c>
      <c r="I188" s="2" t="s">
        <v>10480</v>
      </c>
      <c r="J188" s="2" t="s">
        <v>10481</v>
      </c>
      <c r="K188" s="2" t="s">
        <v>250</v>
      </c>
      <c r="L188" s="15" t="s">
        <v>10477</v>
      </c>
      <c r="M188" s="22" t="s">
        <v>8954</v>
      </c>
      <c r="N188" s="20" t="s">
        <v>9216</v>
      </c>
      <c r="O188" s="2" t="s">
        <v>8634</v>
      </c>
      <c r="P188" s="2" t="s">
        <v>9183</v>
      </c>
      <c r="R188" s="2" t="s">
        <v>8696</v>
      </c>
      <c r="S188" s="2" t="s">
        <v>8505</v>
      </c>
    </row>
    <row r="189" spans="1:19" x14ac:dyDescent="0.25">
      <c r="A189" s="15" t="s">
        <v>10482</v>
      </c>
      <c r="B189" s="2" t="s">
        <v>10483</v>
      </c>
      <c r="C189" s="3" t="s">
        <v>231</v>
      </c>
      <c r="D189" s="3" t="s">
        <v>231</v>
      </c>
      <c r="E189" s="2" t="s">
        <v>9697</v>
      </c>
      <c r="F189" s="2" t="s">
        <v>10482</v>
      </c>
      <c r="G189" s="2" t="s">
        <v>10484</v>
      </c>
      <c r="H189" s="2" t="s">
        <v>8629</v>
      </c>
      <c r="I189" s="2" t="s">
        <v>10485</v>
      </c>
      <c r="J189" s="2" t="s">
        <v>10486</v>
      </c>
      <c r="K189" s="2" t="s">
        <v>246</v>
      </c>
      <c r="L189" s="15" t="s">
        <v>10487</v>
      </c>
      <c r="M189" s="22" t="s">
        <v>8856</v>
      </c>
      <c r="N189" s="20" t="s">
        <v>228</v>
      </c>
      <c r="O189" s="2" t="s">
        <v>8634</v>
      </c>
      <c r="R189" s="2" t="s">
        <v>8847</v>
      </c>
      <c r="S189" s="2" t="s">
        <v>8850</v>
      </c>
    </row>
    <row r="190" spans="1:19" x14ac:dyDescent="0.25">
      <c r="A190" s="15" t="s">
        <v>10488</v>
      </c>
      <c r="B190" s="2" t="s">
        <v>10489</v>
      </c>
      <c r="C190" s="3" t="s">
        <v>231</v>
      </c>
      <c r="D190" s="3" t="s">
        <v>231</v>
      </c>
      <c r="E190" s="2" t="s">
        <v>9697</v>
      </c>
      <c r="F190" s="2" t="s">
        <v>10488</v>
      </c>
      <c r="G190" s="2" t="s">
        <v>10484</v>
      </c>
      <c r="H190" s="2" t="s">
        <v>8629</v>
      </c>
      <c r="I190" s="2" t="s">
        <v>10490</v>
      </c>
      <c r="J190" s="2" t="s">
        <v>10491</v>
      </c>
      <c r="K190" s="2" t="s">
        <v>246</v>
      </c>
      <c r="L190" s="15" t="s">
        <v>10487</v>
      </c>
      <c r="M190" s="22" t="s">
        <v>8856</v>
      </c>
      <c r="N190" s="20" t="s">
        <v>8866</v>
      </c>
      <c r="O190" s="2" t="s">
        <v>8634</v>
      </c>
      <c r="R190" s="2" t="s">
        <v>8847</v>
      </c>
      <c r="S190" s="2" t="s">
        <v>8850</v>
      </c>
    </row>
    <row r="191" spans="1:19" x14ac:dyDescent="0.25">
      <c r="A191" s="15" t="s">
        <v>10492</v>
      </c>
      <c r="B191" s="2" t="s">
        <v>10493</v>
      </c>
      <c r="C191" s="3" t="s">
        <v>231</v>
      </c>
      <c r="D191" s="3" t="s">
        <v>231</v>
      </c>
      <c r="E191" s="2" t="s">
        <v>9697</v>
      </c>
      <c r="F191" s="2" t="s">
        <v>10492</v>
      </c>
      <c r="G191" s="2" t="s">
        <v>10484</v>
      </c>
      <c r="H191" s="2" t="s">
        <v>8629</v>
      </c>
      <c r="I191" s="2" t="s">
        <v>10494</v>
      </c>
      <c r="J191" s="2" t="s">
        <v>10495</v>
      </c>
      <c r="K191" s="2" t="s">
        <v>246</v>
      </c>
      <c r="L191" s="15" t="s">
        <v>10487</v>
      </c>
      <c r="M191" s="22" t="s">
        <v>8856</v>
      </c>
      <c r="N191" s="20" t="s">
        <v>8684</v>
      </c>
      <c r="O191" s="2" t="s">
        <v>8634</v>
      </c>
      <c r="R191" s="2" t="s">
        <v>8847</v>
      </c>
      <c r="S191" s="2" t="s">
        <v>8850</v>
      </c>
    </row>
    <row r="192" spans="1:19" x14ac:dyDescent="0.25">
      <c r="A192" s="15" t="s">
        <v>10487</v>
      </c>
      <c r="B192" s="2" t="s">
        <v>10496</v>
      </c>
      <c r="C192" s="3" t="s">
        <v>231</v>
      </c>
      <c r="D192" s="3" t="s">
        <v>231</v>
      </c>
      <c r="E192" s="2" t="s">
        <v>9697</v>
      </c>
      <c r="F192" s="2" t="s">
        <v>10487</v>
      </c>
      <c r="G192" s="2" t="s">
        <v>10484</v>
      </c>
      <c r="H192" s="2" t="s">
        <v>8629</v>
      </c>
      <c r="I192" s="2" t="s">
        <v>10497</v>
      </c>
      <c r="J192" s="2" t="s">
        <v>9485</v>
      </c>
      <c r="K192" s="2" t="s">
        <v>246</v>
      </c>
      <c r="L192" s="15" t="s">
        <v>10487</v>
      </c>
      <c r="M192" s="22" t="s">
        <v>8856</v>
      </c>
      <c r="N192" s="20" t="s">
        <v>228</v>
      </c>
      <c r="O192" s="2" t="s">
        <v>8634</v>
      </c>
      <c r="R192" s="2" t="s">
        <v>8847</v>
      </c>
      <c r="S192" s="2" t="s">
        <v>8850</v>
      </c>
    </row>
    <row r="193" spans="1:19" x14ac:dyDescent="0.25">
      <c r="A193" s="15" t="s">
        <v>10498</v>
      </c>
      <c r="B193" s="2" t="s">
        <v>10499</v>
      </c>
      <c r="C193" s="3" t="s">
        <v>228</v>
      </c>
      <c r="D193" s="3" t="s">
        <v>228</v>
      </c>
      <c r="E193" s="2" t="s">
        <v>9697</v>
      </c>
      <c r="F193" s="2" t="s">
        <v>10498</v>
      </c>
      <c r="G193" s="2" t="s">
        <v>10500</v>
      </c>
      <c r="H193" s="2" t="s">
        <v>8629</v>
      </c>
      <c r="I193" s="2" t="s">
        <v>10501</v>
      </c>
      <c r="J193" s="2" t="s">
        <v>10502</v>
      </c>
      <c r="K193" s="2" t="s">
        <v>229</v>
      </c>
      <c r="L193" s="15" t="s">
        <v>10498</v>
      </c>
      <c r="M193" s="22" t="s">
        <v>8720</v>
      </c>
      <c r="N193" s="20" t="s">
        <v>9059</v>
      </c>
      <c r="O193" s="2" t="s">
        <v>8634</v>
      </c>
      <c r="R193" s="2" t="s">
        <v>9393</v>
      </c>
      <c r="S193" s="2" t="s">
        <v>9398</v>
      </c>
    </row>
    <row r="194" spans="1:19" x14ac:dyDescent="0.25">
      <c r="A194" s="15" t="s">
        <v>10498</v>
      </c>
      <c r="B194" s="2" t="s">
        <v>10499</v>
      </c>
      <c r="C194" s="3" t="s">
        <v>228</v>
      </c>
      <c r="D194" s="3" t="s">
        <v>228</v>
      </c>
      <c r="E194" s="2" t="s">
        <v>9697</v>
      </c>
      <c r="F194" s="2" t="s">
        <v>10498</v>
      </c>
      <c r="G194" s="2" t="s">
        <v>10500</v>
      </c>
      <c r="H194" s="2" t="s">
        <v>8629</v>
      </c>
      <c r="I194" s="2" t="s">
        <v>10501</v>
      </c>
      <c r="J194" s="2" t="s">
        <v>10502</v>
      </c>
      <c r="K194" s="2" t="s">
        <v>229</v>
      </c>
      <c r="L194" s="15" t="s">
        <v>10498</v>
      </c>
      <c r="M194" s="22" t="s">
        <v>8720</v>
      </c>
      <c r="N194" s="20" t="s">
        <v>8694</v>
      </c>
      <c r="O194" s="2" t="s">
        <v>8634</v>
      </c>
      <c r="R194" s="2" t="s">
        <v>9405</v>
      </c>
      <c r="S194" s="2" t="s">
        <v>9406</v>
      </c>
    </row>
    <row r="195" spans="1:19" x14ac:dyDescent="0.25">
      <c r="A195" s="15" t="s">
        <v>10503</v>
      </c>
      <c r="B195" s="2" t="s">
        <v>10504</v>
      </c>
      <c r="C195" s="3" t="s">
        <v>239</v>
      </c>
      <c r="D195" s="3" t="s">
        <v>239</v>
      </c>
      <c r="E195" s="2" t="s">
        <v>9697</v>
      </c>
      <c r="F195" s="2" t="s">
        <v>10503</v>
      </c>
      <c r="G195" s="2" t="s">
        <v>10505</v>
      </c>
      <c r="H195" s="2" t="s">
        <v>8629</v>
      </c>
      <c r="I195" s="2" t="s">
        <v>10506</v>
      </c>
      <c r="J195" s="2" t="s">
        <v>10367</v>
      </c>
      <c r="K195" s="2" t="s">
        <v>286</v>
      </c>
      <c r="L195" s="15" t="s">
        <v>10503</v>
      </c>
      <c r="M195" s="22" t="s">
        <v>9468</v>
      </c>
      <c r="N195" s="20" t="s">
        <v>8939</v>
      </c>
      <c r="O195" s="2" t="s">
        <v>8634</v>
      </c>
      <c r="P195" s="2" t="s">
        <v>8695</v>
      </c>
      <c r="R195" s="2" t="s">
        <v>8719</v>
      </c>
      <c r="S195" s="2" t="s">
        <v>8723</v>
      </c>
    </row>
    <row r="196" spans="1:19" x14ac:dyDescent="0.25">
      <c r="A196" s="15" t="s">
        <v>10507</v>
      </c>
      <c r="B196" s="2" t="s">
        <v>10508</v>
      </c>
      <c r="C196" s="3" t="s">
        <v>221</v>
      </c>
      <c r="D196" s="3" t="s">
        <v>221</v>
      </c>
      <c r="E196" s="2" t="s">
        <v>9697</v>
      </c>
      <c r="F196" s="2" t="s">
        <v>10507</v>
      </c>
      <c r="G196" s="2" t="s">
        <v>10509</v>
      </c>
      <c r="H196" s="2" t="s">
        <v>8629</v>
      </c>
      <c r="I196" s="2" t="s">
        <v>10510</v>
      </c>
      <c r="J196" s="2" t="s">
        <v>10511</v>
      </c>
      <c r="K196" s="2" t="s">
        <v>238</v>
      </c>
      <c r="L196" s="15" t="s">
        <v>10507</v>
      </c>
      <c r="M196" s="22" t="s">
        <v>8824</v>
      </c>
      <c r="N196" s="20" t="s">
        <v>10512</v>
      </c>
      <c r="O196" s="2" t="s">
        <v>8634</v>
      </c>
      <c r="R196" s="2" t="s">
        <v>8963</v>
      </c>
      <c r="S196" s="2" t="s">
        <v>8964</v>
      </c>
    </row>
    <row r="197" spans="1:19" x14ac:dyDescent="0.25">
      <c r="A197" s="15" t="s">
        <v>10513</v>
      </c>
      <c r="B197" s="2" t="s">
        <v>10514</v>
      </c>
      <c r="C197" s="3" t="s">
        <v>231</v>
      </c>
      <c r="D197" s="3" t="s">
        <v>231</v>
      </c>
      <c r="E197" s="2" t="s">
        <v>9697</v>
      </c>
      <c r="F197" s="2" t="s">
        <v>10513</v>
      </c>
      <c r="G197" s="2" t="s">
        <v>10515</v>
      </c>
      <c r="H197" s="2" t="s">
        <v>8629</v>
      </c>
      <c r="I197" s="2" t="s">
        <v>10516</v>
      </c>
      <c r="J197" s="2" t="s">
        <v>9334</v>
      </c>
      <c r="K197" s="2" t="s">
        <v>232</v>
      </c>
      <c r="L197" s="15" t="s">
        <v>10513</v>
      </c>
      <c r="M197" s="22" t="s">
        <v>8768</v>
      </c>
      <c r="N197" s="20" t="s">
        <v>9335</v>
      </c>
      <c r="O197" s="2" t="s">
        <v>8634</v>
      </c>
      <c r="R197" s="2" t="s">
        <v>8676</v>
      </c>
      <c r="S197" s="2" t="s">
        <v>8677</v>
      </c>
    </row>
    <row r="198" spans="1:19" x14ac:dyDescent="0.25">
      <c r="A198" s="15" t="s">
        <v>10513</v>
      </c>
      <c r="B198" s="2" t="s">
        <v>10514</v>
      </c>
      <c r="C198" s="3" t="s">
        <v>231</v>
      </c>
      <c r="D198" s="3" t="s">
        <v>231</v>
      </c>
      <c r="E198" s="2" t="s">
        <v>9697</v>
      </c>
      <c r="F198" s="2" t="s">
        <v>10513</v>
      </c>
      <c r="G198" s="2" t="s">
        <v>10515</v>
      </c>
      <c r="H198" s="2" t="s">
        <v>8629</v>
      </c>
      <c r="I198" s="2" t="s">
        <v>10516</v>
      </c>
      <c r="J198" s="2" t="s">
        <v>9334</v>
      </c>
      <c r="K198" s="2" t="s">
        <v>232</v>
      </c>
      <c r="L198" s="15" t="s">
        <v>10513</v>
      </c>
      <c r="M198" s="22" t="s">
        <v>8768</v>
      </c>
      <c r="N198" s="20" t="s">
        <v>244</v>
      </c>
      <c r="O198" s="2" t="s">
        <v>8634</v>
      </c>
      <c r="R198" s="2" t="s">
        <v>8847</v>
      </c>
      <c r="S198" s="2" t="s">
        <v>8850</v>
      </c>
    </row>
    <row r="199" spans="1:19" x14ac:dyDescent="0.25">
      <c r="A199" s="15" t="s">
        <v>10517</v>
      </c>
      <c r="B199" s="2" t="s">
        <v>10518</v>
      </c>
      <c r="C199" s="3" t="s">
        <v>233</v>
      </c>
      <c r="D199" s="3" t="s">
        <v>233</v>
      </c>
      <c r="E199" s="2" t="s">
        <v>9697</v>
      </c>
      <c r="F199" s="2" t="s">
        <v>10517</v>
      </c>
      <c r="G199" s="2" t="s">
        <v>10519</v>
      </c>
      <c r="H199" s="2" t="s">
        <v>8629</v>
      </c>
      <c r="I199" s="2" t="s">
        <v>10520</v>
      </c>
      <c r="J199" s="2" t="s">
        <v>9522</v>
      </c>
      <c r="K199" s="2" t="s">
        <v>238</v>
      </c>
      <c r="L199" s="15" t="s">
        <v>10517</v>
      </c>
      <c r="M199" s="22" t="s">
        <v>8824</v>
      </c>
      <c r="N199" s="20" t="s">
        <v>8684</v>
      </c>
      <c r="O199" s="2" t="s">
        <v>8634</v>
      </c>
      <c r="R199" s="2" t="s">
        <v>9106</v>
      </c>
      <c r="S199" s="2" t="s">
        <v>9108</v>
      </c>
    </row>
    <row r="200" spans="1:19" x14ac:dyDescent="0.25">
      <c r="A200" s="15" t="s">
        <v>10521</v>
      </c>
      <c r="B200" s="2" t="s">
        <v>10522</v>
      </c>
      <c r="C200" s="3" t="s">
        <v>233</v>
      </c>
      <c r="D200" s="3" t="s">
        <v>233</v>
      </c>
      <c r="E200" s="2" t="s">
        <v>9697</v>
      </c>
      <c r="F200" s="2" t="s">
        <v>10521</v>
      </c>
      <c r="G200" s="2" t="s">
        <v>10523</v>
      </c>
      <c r="H200" s="2" t="s">
        <v>8629</v>
      </c>
      <c r="I200" s="2" t="s">
        <v>10524</v>
      </c>
      <c r="J200" s="2" t="s">
        <v>9988</v>
      </c>
      <c r="K200" s="2" t="s">
        <v>283</v>
      </c>
      <c r="L200" s="15" t="s">
        <v>10521</v>
      </c>
      <c r="M200" s="22" t="s">
        <v>9437</v>
      </c>
      <c r="N200" s="20" t="s">
        <v>239</v>
      </c>
      <c r="O200" s="2" t="s">
        <v>8634</v>
      </c>
      <c r="P200" s="2" t="s">
        <v>8695</v>
      </c>
      <c r="R200" s="2" t="s">
        <v>8719</v>
      </c>
      <c r="S200" s="2" t="s">
        <v>8723</v>
      </c>
    </row>
    <row r="201" spans="1:19" x14ac:dyDescent="0.25">
      <c r="A201" s="15" t="s">
        <v>10525</v>
      </c>
      <c r="B201" s="2" t="s">
        <v>10526</v>
      </c>
      <c r="C201" s="3" t="s">
        <v>225</v>
      </c>
      <c r="D201" s="3" t="s">
        <v>225</v>
      </c>
      <c r="E201" s="2" t="s">
        <v>9697</v>
      </c>
      <c r="F201" s="2" t="s">
        <v>10525</v>
      </c>
      <c r="G201" s="2" t="s">
        <v>10527</v>
      </c>
      <c r="H201" s="2" t="s">
        <v>8629</v>
      </c>
      <c r="I201" s="2" t="s">
        <v>10528</v>
      </c>
      <c r="J201" s="2" t="s">
        <v>10529</v>
      </c>
      <c r="K201" s="2" t="s">
        <v>230</v>
      </c>
      <c r="L201" s="15" t="s">
        <v>10525</v>
      </c>
      <c r="M201" s="22" t="s">
        <v>8730</v>
      </c>
      <c r="N201" s="20" t="s">
        <v>9908</v>
      </c>
      <c r="O201" s="2" t="s">
        <v>8634</v>
      </c>
      <c r="R201" s="2" t="s">
        <v>11011</v>
      </c>
      <c r="S201" s="2" t="s">
        <v>11013</v>
      </c>
    </row>
    <row r="202" spans="1:19" x14ac:dyDescent="0.25">
      <c r="A202" s="15" t="s">
        <v>10525</v>
      </c>
      <c r="B202" s="2" t="s">
        <v>10526</v>
      </c>
      <c r="C202" s="3" t="s">
        <v>225</v>
      </c>
      <c r="D202" s="3" t="s">
        <v>225</v>
      </c>
      <c r="E202" s="2" t="s">
        <v>9697</v>
      </c>
      <c r="F202" s="2" t="s">
        <v>10525</v>
      </c>
      <c r="G202" s="2" t="s">
        <v>10527</v>
      </c>
      <c r="H202" s="2" t="s">
        <v>8629</v>
      </c>
      <c r="I202" s="2" t="s">
        <v>10528</v>
      </c>
      <c r="J202" s="2" t="s">
        <v>10529</v>
      </c>
      <c r="K202" s="2" t="s">
        <v>230</v>
      </c>
      <c r="L202" s="15" t="s">
        <v>10525</v>
      </c>
      <c r="M202" s="22" t="s">
        <v>8730</v>
      </c>
      <c r="N202" s="20" t="s">
        <v>9067</v>
      </c>
      <c r="O202" s="2" t="s">
        <v>8634</v>
      </c>
      <c r="R202" s="2" t="s">
        <v>8696</v>
      </c>
      <c r="S202" s="2" t="s">
        <v>8505</v>
      </c>
    </row>
    <row r="203" spans="1:19" x14ac:dyDescent="0.25">
      <c r="A203" s="15" t="s">
        <v>10530</v>
      </c>
      <c r="B203" s="2" t="s">
        <v>10531</v>
      </c>
      <c r="C203" s="3" t="s">
        <v>223</v>
      </c>
      <c r="D203" s="3" t="s">
        <v>223</v>
      </c>
      <c r="E203" s="2" t="s">
        <v>9697</v>
      </c>
      <c r="F203" s="2" t="s">
        <v>10530</v>
      </c>
      <c r="G203" s="2" t="s">
        <v>10532</v>
      </c>
      <c r="H203" s="2" t="s">
        <v>8629</v>
      </c>
      <c r="I203" s="2" t="s">
        <v>10533</v>
      </c>
      <c r="J203" s="2" t="s">
        <v>10534</v>
      </c>
      <c r="K203" s="2" t="s">
        <v>224</v>
      </c>
      <c r="L203" s="15" t="s">
        <v>10530</v>
      </c>
      <c r="M203" s="22" t="s">
        <v>8683</v>
      </c>
      <c r="N203" s="20" t="s">
        <v>9531</v>
      </c>
      <c r="O203" s="2" t="s">
        <v>8634</v>
      </c>
      <c r="R203" s="2" t="s">
        <v>8696</v>
      </c>
      <c r="S203" s="2" t="s">
        <v>8505</v>
      </c>
    </row>
    <row r="204" spans="1:19" x14ac:dyDescent="0.25">
      <c r="A204" s="15" t="s">
        <v>10530</v>
      </c>
      <c r="B204" s="2" t="s">
        <v>10531</v>
      </c>
      <c r="C204" s="3" t="s">
        <v>223</v>
      </c>
      <c r="D204" s="3" t="s">
        <v>223</v>
      </c>
      <c r="E204" s="2" t="s">
        <v>9697</v>
      </c>
      <c r="F204" s="2" t="s">
        <v>10530</v>
      </c>
      <c r="G204" s="2" t="s">
        <v>10532</v>
      </c>
      <c r="H204" s="2" t="s">
        <v>8629</v>
      </c>
      <c r="I204" s="2" t="s">
        <v>10533</v>
      </c>
      <c r="J204" s="2" t="s">
        <v>10534</v>
      </c>
      <c r="K204" s="2" t="s">
        <v>224</v>
      </c>
      <c r="L204" s="15" t="s">
        <v>10530</v>
      </c>
      <c r="M204" s="22" t="s">
        <v>8683</v>
      </c>
      <c r="N204" s="20" t="s">
        <v>9531</v>
      </c>
      <c r="O204" s="2" t="s">
        <v>8634</v>
      </c>
      <c r="R204" s="2" t="s">
        <v>9070</v>
      </c>
      <c r="S204" s="2" t="s">
        <v>9076</v>
      </c>
    </row>
    <row r="205" spans="1:19" x14ac:dyDescent="0.25">
      <c r="A205" s="15" t="s">
        <v>10535</v>
      </c>
      <c r="B205" s="2" t="s">
        <v>10536</v>
      </c>
      <c r="C205" s="3" t="s">
        <v>244</v>
      </c>
      <c r="D205" s="3" t="s">
        <v>244</v>
      </c>
      <c r="E205" s="2" t="s">
        <v>9697</v>
      </c>
      <c r="F205" s="2" t="s">
        <v>10535</v>
      </c>
      <c r="G205" s="2" t="s">
        <v>10537</v>
      </c>
      <c r="H205" s="2" t="s">
        <v>8629</v>
      </c>
      <c r="I205" s="2" t="s">
        <v>10538</v>
      </c>
      <c r="J205" s="2" t="s">
        <v>9979</v>
      </c>
      <c r="K205" s="2" t="s">
        <v>271</v>
      </c>
      <c r="L205" s="15" t="s">
        <v>10535</v>
      </c>
      <c r="M205" s="22" t="s">
        <v>272</v>
      </c>
      <c r="N205" s="20" t="s">
        <v>8721</v>
      </c>
      <c r="O205" s="2" t="s">
        <v>8634</v>
      </c>
      <c r="P205" s="2" t="s">
        <v>9183</v>
      </c>
      <c r="R205" s="2" t="s">
        <v>8847</v>
      </c>
      <c r="S205" s="2" t="s">
        <v>8850</v>
      </c>
    </row>
    <row r="206" spans="1:19" x14ac:dyDescent="0.25">
      <c r="A206" s="15" t="s">
        <v>11100</v>
      </c>
      <c r="B206" s="2" t="s">
        <v>11101</v>
      </c>
      <c r="C206" s="3" t="s">
        <v>244</v>
      </c>
      <c r="D206" s="3" t="s">
        <v>244</v>
      </c>
      <c r="E206" s="2" t="s">
        <v>9697</v>
      </c>
      <c r="F206" s="2" t="s">
        <v>11100</v>
      </c>
      <c r="G206" s="2" t="s">
        <v>11102</v>
      </c>
      <c r="H206" s="2" t="s">
        <v>8629</v>
      </c>
      <c r="I206" s="2" t="s">
        <v>11103</v>
      </c>
      <c r="J206" s="2" t="s">
        <v>9783</v>
      </c>
      <c r="K206" s="2" t="s">
        <v>271</v>
      </c>
      <c r="L206" s="15" t="s">
        <v>11100</v>
      </c>
      <c r="M206" s="22" t="s">
        <v>8741</v>
      </c>
      <c r="N206" s="20" t="s">
        <v>9516</v>
      </c>
      <c r="O206" s="2" t="s">
        <v>8634</v>
      </c>
      <c r="P206" s="2" t="s">
        <v>9183</v>
      </c>
      <c r="R206" s="2" t="s">
        <v>8734</v>
      </c>
      <c r="S206" s="2" t="s">
        <v>8744</v>
      </c>
    </row>
    <row r="207" spans="1:19" x14ac:dyDescent="0.25">
      <c r="A207" s="15" t="s">
        <v>10539</v>
      </c>
      <c r="B207" s="2" t="s">
        <v>10540</v>
      </c>
      <c r="C207" s="3" t="s">
        <v>225</v>
      </c>
      <c r="D207" s="3" t="s">
        <v>225</v>
      </c>
      <c r="E207" s="2" t="s">
        <v>9697</v>
      </c>
      <c r="F207" s="2" t="s">
        <v>10539</v>
      </c>
      <c r="G207" s="2" t="s">
        <v>10541</v>
      </c>
      <c r="H207" s="2" t="s">
        <v>8629</v>
      </c>
      <c r="I207" s="2" t="s">
        <v>10542</v>
      </c>
      <c r="J207" s="2" t="s">
        <v>10543</v>
      </c>
      <c r="K207" s="2" t="s">
        <v>226</v>
      </c>
      <c r="L207" s="15" t="s">
        <v>10539</v>
      </c>
      <c r="M207" s="22" t="s">
        <v>8693</v>
      </c>
      <c r="N207" s="20" t="s">
        <v>9210</v>
      </c>
      <c r="O207" s="2" t="s">
        <v>8634</v>
      </c>
      <c r="P207" s="2" t="s">
        <v>9183</v>
      </c>
      <c r="R207" s="2" t="s">
        <v>8696</v>
      </c>
      <c r="S207" s="2" t="s">
        <v>8505</v>
      </c>
    </row>
    <row r="208" spans="1:19" x14ac:dyDescent="0.25">
      <c r="A208" s="15" t="s">
        <v>10544</v>
      </c>
      <c r="B208" s="2" t="s">
        <v>10545</v>
      </c>
      <c r="C208" s="3" t="s">
        <v>233</v>
      </c>
      <c r="D208" s="3" t="s">
        <v>233</v>
      </c>
      <c r="E208" s="2" t="s">
        <v>9697</v>
      </c>
      <c r="F208" s="2" t="s">
        <v>10544</v>
      </c>
      <c r="G208" s="2" t="s">
        <v>10546</v>
      </c>
      <c r="H208" s="2" t="s">
        <v>8629</v>
      </c>
      <c r="I208" s="2" t="s">
        <v>10547</v>
      </c>
      <c r="J208" s="2" t="s">
        <v>10548</v>
      </c>
      <c r="K208" s="2" t="s">
        <v>279</v>
      </c>
      <c r="L208" s="15" t="s">
        <v>10544</v>
      </c>
      <c r="M208" s="22" t="s">
        <v>223</v>
      </c>
      <c r="N208" s="20" t="s">
        <v>9068</v>
      </c>
      <c r="O208" s="2" t="s">
        <v>8634</v>
      </c>
      <c r="P208" s="2" t="s">
        <v>8695</v>
      </c>
      <c r="R208" s="2" t="s">
        <v>8719</v>
      </c>
      <c r="S208" s="2" t="s">
        <v>8723</v>
      </c>
    </row>
    <row r="209" spans="1:19" x14ac:dyDescent="0.25">
      <c r="A209" s="15" t="s">
        <v>10549</v>
      </c>
      <c r="B209" s="2" t="s">
        <v>10550</v>
      </c>
      <c r="C209" s="3" t="s">
        <v>244</v>
      </c>
      <c r="D209" s="3" t="s">
        <v>244</v>
      </c>
      <c r="E209" s="2" t="s">
        <v>9697</v>
      </c>
      <c r="F209" s="2" t="s">
        <v>10549</v>
      </c>
      <c r="G209" s="2" t="s">
        <v>10551</v>
      </c>
      <c r="H209" s="2" t="s">
        <v>8629</v>
      </c>
      <c r="I209" s="2" t="s">
        <v>10552</v>
      </c>
      <c r="J209" s="2" t="s">
        <v>10553</v>
      </c>
      <c r="K209" s="2" t="s">
        <v>271</v>
      </c>
      <c r="L209" s="15" t="s">
        <v>10549</v>
      </c>
      <c r="M209" s="22" t="s">
        <v>272</v>
      </c>
      <c r="N209" s="20" t="s">
        <v>10217</v>
      </c>
      <c r="O209" s="2" t="s">
        <v>8634</v>
      </c>
      <c r="P209" s="2" t="s">
        <v>9183</v>
      </c>
      <c r="R209" s="2" t="s">
        <v>8847</v>
      </c>
      <c r="S209" s="2" t="s">
        <v>8850</v>
      </c>
    </row>
    <row r="210" spans="1:19" x14ac:dyDescent="0.25">
      <c r="A210" s="15" t="s">
        <v>10554</v>
      </c>
      <c r="B210" s="2" t="s">
        <v>10555</v>
      </c>
      <c r="C210" s="3" t="s">
        <v>272</v>
      </c>
      <c r="D210" s="3" t="s">
        <v>272</v>
      </c>
      <c r="E210" s="2" t="s">
        <v>9697</v>
      </c>
      <c r="F210" s="2" t="s">
        <v>10554</v>
      </c>
      <c r="G210" s="2" t="s">
        <v>10556</v>
      </c>
      <c r="H210" s="2" t="s">
        <v>8629</v>
      </c>
      <c r="I210" s="2" t="s">
        <v>10557</v>
      </c>
      <c r="J210" s="2" t="s">
        <v>10558</v>
      </c>
      <c r="K210" s="2" t="s">
        <v>283</v>
      </c>
      <c r="L210" s="15" t="s">
        <v>10554</v>
      </c>
      <c r="M210" s="22" t="s">
        <v>9437</v>
      </c>
      <c r="N210" s="20" t="s">
        <v>9098</v>
      </c>
      <c r="O210" s="2" t="s">
        <v>8634</v>
      </c>
      <c r="P210" s="2" t="s">
        <v>10348</v>
      </c>
      <c r="R210" s="2" t="s">
        <v>8696</v>
      </c>
      <c r="S210" s="2" t="s">
        <v>8505</v>
      </c>
    </row>
    <row r="211" spans="1:19" x14ac:dyDescent="0.25">
      <c r="A211" s="15" t="s">
        <v>10559</v>
      </c>
      <c r="B211" s="2" t="s">
        <v>10560</v>
      </c>
      <c r="C211" s="3" t="s">
        <v>223</v>
      </c>
      <c r="D211" s="3" t="s">
        <v>223</v>
      </c>
      <c r="E211" s="2" t="s">
        <v>9697</v>
      </c>
      <c r="F211" s="2" t="s">
        <v>10559</v>
      </c>
      <c r="G211" s="2" t="s">
        <v>10561</v>
      </c>
      <c r="H211" s="2" t="s">
        <v>8629</v>
      </c>
      <c r="I211" s="2" t="s">
        <v>10562</v>
      </c>
      <c r="J211" s="2" t="s">
        <v>10563</v>
      </c>
      <c r="K211" s="2" t="s">
        <v>256</v>
      </c>
      <c r="L211" s="15" t="s">
        <v>10559</v>
      </c>
      <c r="M211" s="22" t="s">
        <v>8651</v>
      </c>
      <c r="N211" s="20" t="s">
        <v>223</v>
      </c>
      <c r="O211" s="2" t="s">
        <v>8634</v>
      </c>
      <c r="R211" s="2" t="s">
        <v>8636</v>
      </c>
      <c r="S211" s="2" t="s">
        <v>8637</v>
      </c>
    </row>
    <row r="212" spans="1:19" x14ac:dyDescent="0.25">
      <c r="A212" s="15" t="s">
        <v>10559</v>
      </c>
      <c r="B212" s="2" t="s">
        <v>10560</v>
      </c>
      <c r="C212" s="3" t="s">
        <v>223</v>
      </c>
      <c r="D212" s="3" t="s">
        <v>223</v>
      </c>
      <c r="E212" s="2" t="s">
        <v>9697</v>
      </c>
      <c r="F212" s="2" t="s">
        <v>10559</v>
      </c>
      <c r="G212" s="2" t="s">
        <v>10561</v>
      </c>
      <c r="H212" s="2" t="s">
        <v>8629</v>
      </c>
      <c r="I212" s="2" t="s">
        <v>10562</v>
      </c>
      <c r="J212" s="2" t="s">
        <v>10563</v>
      </c>
      <c r="K212" s="2" t="s">
        <v>256</v>
      </c>
      <c r="L212" s="15" t="s">
        <v>10559</v>
      </c>
      <c r="M212" s="22" t="s">
        <v>8651</v>
      </c>
      <c r="N212" s="20" t="s">
        <v>223</v>
      </c>
      <c r="O212" s="2" t="s">
        <v>8634</v>
      </c>
      <c r="R212" s="2" t="s">
        <v>9155</v>
      </c>
      <c r="S212" s="2" t="s">
        <v>9163</v>
      </c>
    </row>
    <row r="213" spans="1:19" x14ac:dyDescent="0.25">
      <c r="A213" s="15" t="s">
        <v>10559</v>
      </c>
      <c r="B213" s="2" t="s">
        <v>10560</v>
      </c>
      <c r="C213" s="3" t="s">
        <v>223</v>
      </c>
      <c r="D213" s="3" t="s">
        <v>223</v>
      </c>
      <c r="E213" s="2" t="s">
        <v>9697</v>
      </c>
      <c r="F213" s="2" t="s">
        <v>10559</v>
      </c>
      <c r="G213" s="2" t="s">
        <v>10561</v>
      </c>
      <c r="H213" s="2" t="s">
        <v>8629</v>
      </c>
      <c r="I213" s="2" t="s">
        <v>10562</v>
      </c>
      <c r="J213" s="2" t="s">
        <v>10563</v>
      </c>
      <c r="K213" s="2" t="s">
        <v>256</v>
      </c>
      <c r="L213" s="15" t="s">
        <v>10559</v>
      </c>
      <c r="M213" s="22" t="s">
        <v>8651</v>
      </c>
      <c r="N213" s="20" t="s">
        <v>223</v>
      </c>
      <c r="O213" s="2" t="s">
        <v>8634</v>
      </c>
      <c r="R213" s="2" t="s">
        <v>8696</v>
      </c>
      <c r="S213" s="2" t="s">
        <v>8505</v>
      </c>
    </row>
    <row r="214" spans="1:19" x14ac:dyDescent="0.25">
      <c r="A214" s="15" t="s">
        <v>10564</v>
      </c>
      <c r="B214" s="2" t="s">
        <v>10565</v>
      </c>
      <c r="C214" s="3" t="s">
        <v>233</v>
      </c>
      <c r="D214" s="3" t="s">
        <v>233</v>
      </c>
      <c r="E214" s="2" t="s">
        <v>9697</v>
      </c>
      <c r="F214" s="2" t="s">
        <v>10564</v>
      </c>
      <c r="G214" s="2" t="s">
        <v>10566</v>
      </c>
      <c r="H214" s="2" t="s">
        <v>8629</v>
      </c>
      <c r="I214" s="2" t="s">
        <v>10567</v>
      </c>
      <c r="J214" s="2" t="s">
        <v>10568</v>
      </c>
      <c r="K214" s="2" t="s">
        <v>266</v>
      </c>
      <c r="L214" s="15" t="s">
        <v>10564</v>
      </c>
      <c r="M214" s="22" t="s">
        <v>9107</v>
      </c>
      <c r="N214" s="20" t="s">
        <v>9414</v>
      </c>
      <c r="O214" s="2" t="s">
        <v>8634</v>
      </c>
      <c r="R214" s="2" t="s">
        <v>9106</v>
      </c>
      <c r="S214" s="2" t="s">
        <v>9108</v>
      </c>
    </row>
    <row r="215" spans="1:19" x14ac:dyDescent="0.25">
      <c r="A215" s="15" t="s">
        <v>10569</v>
      </c>
      <c r="B215" s="2" t="s">
        <v>10570</v>
      </c>
      <c r="C215" s="3" t="s">
        <v>221</v>
      </c>
      <c r="D215" s="3" t="s">
        <v>221</v>
      </c>
      <c r="E215" s="2" t="s">
        <v>9697</v>
      </c>
      <c r="F215" s="2" t="s">
        <v>10569</v>
      </c>
      <c r="G215" s="2" t="s">
        <v>10571</v>
      </c>
      <c r="H215" s="2" t="s">
        <v>8629</v>
      </c>
      <c r="I215" s="2" t="s">
        <v>10572</v>
      </c>
      <c r="J215" s="2" t="s">
        <v>10573</v>
      </c>
      <c r="K215" s="2" t="s">
        <v>266</v>
      </c>
      <c r="L215" s="15" t="s">
        <v>10569</v>
      </c>
      <c r="M215" s="22" t="s">
        <v>9107</v>
      </c>
      <c r="N215" s="20" t="s">
        <v>9131</v>
      </c>
      <c r="O215" s="2" t="s">
        <v>8634</v>
      </c>
      <c r="P215" s="2" t="s">
        <v>9183</v>
      </c>
      <c r="R215" s="2" t="s">
        <v>9106</v>
      </c>
      <c r="S215" s="2" t="s">
        <v>9108</v>
      </c>
    </row>
    <row r="216" spans="1:19" x14ac:dyDescent="0.25">
      <c r="A216" s="15" t="s">
        <v>10574</v>
      </c>
      <c r="B216" s="2" t="s">
        <v>10575</v>
      </c>
      <c r="C216" s="3" t="s">
        <v>221</v>
      </c>
      <c r="D216" s="3" t="s">
        <v>221</v>
      </c>
      <c r="E216" s="2" t="s">
        <v>9697</v>
      </c>
      <c r="F216" s="2" t="s">
        <v>10574</v>
      </c>
      <c r="G216" s="2" t="s">
        <v>10576</v>
      </c>
      <c r="H216" s="2" t="s">
        <v>8629</v>
      </c>
      <c r="I216" s="2" t="s">
        <v>10577</v>
      </c>
      <c r="J216" s="2" t="s">
        <v>10324</v>
      </c>
      <c r="K216" s="2" t="s">
        <v>249</v>
      </c>
      <c r="L216" s="15" t="s">
        <v>10574</v>
      </c>
      <c r="M216" s="22" t="s">
        <v>8939</v>
      </c>
      <c r="N216" s="20" t="s">
        <v>8940</v>
      </c>
      <c r="O216" s="2" t="s">
        <v>8634</v>
      </c>
      <c r="R216" s="2" t="s">
        <v>8696</v>
      </c>
      <c r="S216" s="2" t="s">
        <v>8505</v>
      </c>
    </row>
    <row r="217" spans="1:19" x14ac:dyDescent="0.25">
      <c r="A217" s="15" t="s">
        <v>10578</v>
      </c>
      <c r="B217" s="2" t="s">
        <v>10579</v>
      </c>
      <c r="C217" s="3" t="s">
        <v>225</v>
      </c>
      <c r="D217" s="3" t="s">
        <v>225</v>
      </c>
      <c r="E217" s="2" t="s">
        <v>9697</v>
      </c>
      <c r="F217" s="2" t="s">
        <v>10578</v>
      </c>
      <c r="G217" s="2" t="s">
        <v>10580</v>
      </c>
      <c r="H217" s="2" t="s">
        <v>8629</v>
      </c>
      <c r="I217" s="2" t="s">
        <v>10581</v>
      </c>
      <c r="J217" s="2" t="s">
        <v>10582</v>
      </c>
      <c r="K217" s="2" t="s">
        <v>230</v>
      </c>
      <c r="L217" s="15" t="s">
        <v>10578</v>
      </c>
      <c r="M217" s="22" t="s">
        <v>8730</v>
      </c>
      <c r="N217" s="20" t="s">
        <v>10439</v>
      </c>
      <c r="O217" s="2" t="s">
        <v>8634</v>
      </c>
      <c r="P217" s="2" t="s">
        <v>9183</v>
      </c>
      <c r="R217" s="2" t="s">
        <v>8696</v>
      </c>
      <c r="S217" s="2" t="s">
        <v>8505</v>
      </c>
    </row>
    <row r="218" spans="1:19" x14ac:dyDescent="0.25">
      <c r="A218" s="15" t="s">
        <v>10583</v>
      </c>
      <c r="B218" s="2" t="s">
        <v>10584</v>
      </c>
      <c r="C218" s="3" t="s">
        <v>223</v>
      </c>
      <c r="D218" s="3" t="s">
        <v>223</v>
      </c>
      <c r="E218" s="2" t="s">
        <v>9697</v>
      </c>
      <c r="F218" s="2" t="s">
        <v>10583</v>
      </c>
      <c r="G218" s="2" t="s">
        <v>10585</v>
      </c>
      <c r="H218" s="2" t="s">
        <v>8629</v>
      </c>
      <c r="I218" s="2" t="s">
        <v>10586</v>
      </c>
      <c r="J218" s="2" t="s">
        <v>10587</v>
      </c>
      <c r="K218" s="2" t="s">
        <v>297</v>
      </c>
      <c r="L218" s="15" t="s">
        <v>10583</v>
      </c>
      <c r="M218" s="22" t="s">
        <v>10588</v>
      </c>
      <c r="N218" s="20" t="s">
        <v>233</v>
      </c>
      <c r="O218" s="2" t="s">
        <v>8634</v>
      </c>
      <c r="R218" s="2" t="s">
        <v>8696</v>
      </c>
      <c r="S218" s="2" t="s">
        <v>8505</v>
      </c>
    </row>
    <row r="219" spans="1:19" x14ac:dyDescent="0.25">
      <c r="A219" s="15" t="s">
        <v>10589</v>
      </c>
      <c r="B219" s="2" t="s">
        <v>10590</v>
      </c>
      <c r="C219" s="3" t="s">
        <v>233</v>
      </c>
      <c r="D219" s="3" t="s">
        <v>233</v>
      </c>
      <c r="E219" s="2" t="s">
        <v>9697</v>
      </c>
      <c r="F219" s="2" t="s">
        <v>10589</v>
      </c>
      <c r="G219" s="2" t="s">
        <v>10591</v>
      </c>
      <c r="H219" s="2" t="s">
        <v>8629</v>
      </c>
      <c r="I219" s="2" t="s">
        <v>10592</v>
      </c>
      <c r="J219" s="2" t="s">
        <v>9928</v>
      </c>
      <c r="K219" s="2" t="s">
        <v>264</v>
      </c>
      <c r="L219" s="15" t="s">
        <v>10589</v>
      </c>
      <c r="M219" s="22" t="s">
        <v>239</v>
      </c>
      <c r="N219" s="20" t="s">
        <v>265</v>
      </c>
      <c r="O219" s="2" t="s">
        <v>8634</v>
      </c>
      <c r="R219" s="2" t="s">
        <v>9106</v>
      </c>
      <c r="S219" s="2" t="s">
        <v>9108</v>
      </c>
    </row>
    <row r="220" spans="1:19" x14ac:dyDescent="0.25">
      <c r="A220" s="15" t="s">
        <v>10593</v>
      </c>
      <c r="B220" s="2" t="s">
        <v>10594</v>
      </c>
      <c r="C220" s="3" t="s">
        <v>236</v>
      </c>
      <c r="D220" s="3" t="s">
        <v>236</v>
      </c>
      <c r="E220" s="2" t="s">
        <v>9697</v>
      </c>
      <c r="F220" s="2" t="s">
        <v>10593</v>
      </c>
      <c r="G220" s="2" t="s">
        <v>10595</v>
      </c>
      <c r="H220" s="2" t="s">
        <v>8629</v>
      </c>
      <c r="I220" s="2" t="s">
        <v>10596</v>
      </c>
      <c r="J220" s="2" t="s">
        <v>10597</v>
      </c>
      <c r="K220" s="2" t="s">
        <v>237</v>
      </c>
      <c r="L220" s="15" t="s">
        <v>10593</v>
      </c>
      <c r="M220" s="22" t="s">
        <v>8801</v>
      </c>
      <c r="N220" s="20" t="s">
        <v>223</v>
      </c>
      <c r="O220" s="2" t="s">
        <v>8634</v>
      </c>
      <c r="R220" s="2" t="s">
        <v>8696</v>
      </c>
      <c r="S220" s="2" t="s">
        <v>8505</v>
      </c>
    </row>
    <row r="221" spans="1:19" x14ac:dyDescent="0.25">
      <c r="A221" s="15" t="s">
        <v>10598</v>
      </c>
      <c r="B221" s="2" t="s">
        <v>10599</v>
      </c>
      <c r="C221" s="3" t="s">
        <v>223</v>
      </c>
      <c r="D221" s="3" t="s">
        <v>223</v>
      </c>
      <c r="E221" s="2" t="s">
        <v>9697</v>
      </c>
      <c r="F221" s="2" t="s">
        <v>10598</v>
      </c>
      <c r="G221" s="2" t="s">
        <v>10600</v>
      </c>
      <c r="H221" s="2" t="s">
        <v>8629</v>
      </c>
      <c r="I221" s="2" t="s">
        <v>10601</v>
      </c>
      <c r="J221" s="2" t="s">
        <v>10602</v>
      </c>
      <c r="K221" s="2" t="s">
        <v>224</v>
      </c>
      <c r="L221" s="15" t="s">
        <v>10598</v>
      </c>
      <c r="M221" s="22" t="s">
        <v>8683</v>
      </c>
      <c r="N221" s="20" t="s">
        <v>8954</v>
      </c>
      <c r="O221" s="2" t="s">
        <v>8634</v>
      </c>
      <c r="R221" s="2" t="s">
        <v>8696</v>
      </c>
      <c r="S221" s="2" t="s">
        <v>8505</v>
      </c>
    </row>
    <row r="222" spans="1:19" x14ac:dyDescent="0.25">
      <c r="A222" s="15" t="s">
        <v>10603</v>
      </c>
      <c r="B222" s="2" t="s">
        <v>10604</v>
      </c>
      <c r="C222" s="3" t="s">
        <v>225</v>
      </c>
      <c r="D222" s="3" t="s">
        <v>225</v>
      </c>
      <c r="E222" s="2" t="s">
        <v>9697</v>
      </c>
      <c r="F222" s="2" t="s">
        <v>10603</v>
      </c>
      <c r="G222" s="2" t="s">
        <v>10605</v>
      </c>
      <c r="H222" s="2" t="s">
        <v>8629</v>
      </c>
      <c r="I222" s="2" t="s">
        <v>10606</v>
      </c>
      <c r="J222" s="2" t="s">
        <v>9204</v>
      </c>
      <c r="K222" s="2" t="s">
        <v>226</v>
      </c>
      <c r="L222" s="15" t="s">
        <v>10603</v>
      </c>
      <c r="M222" s="22" t="s">
        <v>8693</v>
      </c>
      <c r="N222" s="20" t="s">
        <v>9205</v>
      </c>
      <c r="O222" s="2" t="s">
        <v>8634</v>
      </c>
      <c r="P222" s="2" t="s">
        <v>9183</v>
      </c>
      <c r="R222" s="2" t="s">
        <v>8696</v>
      </c>
      <c r="S222" s="2" t="s">
        <v>8505</v>
      </c>
    </row>
    <row r="223" spans="1:19" x14ac:dyDescent="0.25">
      <c r="A223" s="15" t="s">
        <v>10607</v>
      </c>
      <c r="B223" s="2" t="s">
        <v>10608</v>
      </c>
      <c r="C223" s="3" t="s">
        <v>221</v>
      </c>
      <c r="D223" s="3" t="s">
        <v>221</v>
      </c>
      <c r="E223" s="2" t="s">
        <v>9697</v>
      </c>
      <c r="F223" s="2" t="s">
        <v>10607</v>
      </c>
      <c r="G223" s="2" t="s">
        <v>10609</v>
      </c>
      <c r="H223" s="2" t="s">
        <v>8629</v>
      </c>
      <c r="I223" s="2" t="s">
        <v>10610</v>
      </c>
      <c r="J223" s="2" t="s">
        <v>10107</v>
      </c>
      <c r="K223" s="2" t="s">
        <v>249</v>
      </c>
      <c r="L223" s="15" t="s">
        <v>10607</v>
      </c>
      <c r="M223" s="22" t="s">
        <v>8939</v>
      </c>
      <c r="N223" s="20" t="s">
        <v>10108</v>
      </c>
      <c r="O223" s="2" t="s">
        <v>8634</v>
      </c>
      <c r="P223" s="2" t="s">
        <v>9183</v>
      </c>
      <c r="R223" s="2" t="s">
        <v>8696</v>
      </c>
      <c r="S223" s="2" t="s">
        <v>8505</v>
      </c>
    </row>
    <row r="224" spans="1:19" x14ac:dyDescent="0.25">
      <c r="A224" s="15" t="s">
        <v>10611</v>
      </c>
      <c r="B224" s="2" t="s">
        <v>10612</v>
      </c>
      <c r="C224" s="3" t="s">
        <v>236</v>
      </c>
      <c r="D224" s="3" t="s">
        <v>236</v>
      </c>
      <c r="E224" s="2" t="s">
        <v>9697</v>
      </c>
      <c r="F224" s="2" t="s">
        <v>10611</v>
      </c>
      <c r="G224" s="2" t="s">
        <v>10613</v>
      </c>
      <c r="H224" s="2" t="s">
        <v>8629</v>
      </c>
      <c r="I224" s="2" t="s">
        <v>10614</v>
      </c>
      <c r="J224" s="2" t="s">
        <v>9016</v>
      </c>
      <c r="K224" s="2" t="s">
        <v>254</v>
      </c>
      <c r="L224" s="15" t="s">
        <v>10611</v>
      </c>
      <c r="M224" s="22" t="s">
        <v>9008</v>
      </c>
      <c r="N224" s="20" t="s">
        <v>9017</v>
      </c>
      <c r="O224" s="2" t="s">
        <v>8634</v>
      </c>
      <c r="R224" s="2" t="s">
        <v>8696</v>
      </c>
      <c r="S224" s="2" t="s">
        <v>8505</v>
      </c>
    </row>
    <row r="225" spans="1:19" x14ac:dyDescent="0.25">
      <c r="A225" s="15" t="s">
        <v>10615</v>
      </c>
      <c r="B225" s="2" t="s">
        <v>10616</v>
      </c>
      <c r="C225" s="3" t="s">
        <v>225</v>
      </c>
      <c r="D225" s="3" t="s">
        <v>225</v>
      </c>
      <c r="E225" s="2" t="s">
        <v>9697</v>
      </c>
      <c r="F225" s="2" t="s">
        <v>10615</v>
      </c>
      <c r="G225" s="2" t="s">
        <v>10617</v>
      </c>
      <c r="H225" s="2" t="s">
        <v>8629</v>
      </c>
      <c r="I225" s="2" t="s">
        <v>10618</v>
      </c>
      <c r="J225" s="2" t="s">
        <v>10619</v>
      </c>
      <c r="K225" s="2" t="s">
        <v>226</v>
      </c>
      <c r="L225" s="15" t="s">
        <v>10615</v>
      </c>
      <c r="M225" s="22" t="s">
        <v>8693</v>
      </c>
      <c r="N225" s="20" t="s">
        <v>10620</v>
      </c>
      <c r="O225" s="2" t="s">
        <v>8634</v>
      </c>
      <c r="R225" s="2" t="s">
        <v>8963</v>
      </c>
      <c r="S225" s="2" t="s">
        <v>8964</v>
      </c>
    </row>
    <row r="226" spans="1:19" x14ac:dyDescent="0.25">
      <c r="A226" s="15" t="s">
        <v>10621</v>
      </c>
      <c r="B226" s="2" t="s">
        <v>10622</v>
      </c>
      <c r="C226" s="3" t="s">
        <v>244</v>
      </c>
      <c r="D226" s="3" t="s">
        <v>244</v>
      </c>
      <c r="E226" s="2" t="s">
        <v>9697</v>
      </c>
      <c r="F226" s="2" t="s">
        <v>10621</v>
      </c>
      <c r="G226" s="2" t="s">
        <v>10623</v>
      </c>
      <c r="H226" s="2" t="s">
        <v>8629</v>
      </c>
      <c r="I226" s="2" t="s">
        <v>10624</v>
      </c>
      <c r="J226" s="2" t="s">
        <v>10625</v>
      </c>
      <c r="K226" s="2" t="s">
        <v>271</v>
      </c>
      <c r="L226" s="15" t="s">
        <v>10621</v>
      </c>
      <c r="M226" s="22" t="s">
        <v>272</v>
      </c>
      <c r="N226" s="20" t="s">
        <v>8839</v>
      </c>
      <c r="O226" s="2" t="s">
        <v>8634</v>
      </c>
      <c r="P226" s="2" t="s">
        <v>9183</v>
      </c>
      <c r="R226" s="2" t="s">
        <v>8847</v>
      </c>
      <c r="S226" s="2" t="s">
        <v>8850</v>
      </c>
    </row>
    <row r="227" spans="1:19" x14ac:dyDescent="0.25">
      <c r="A227" s="15" t="s">
        <v>10626</v>
      </c>
      <c r="B227" s="2" t="s">
        <v>10627</v>
      </c>
      <c r="C227" s="3" t="s">
        <v>225</v>
      </c>
      <c r="D227" s="3" t="s">
        <v>225</v>
      </c>
      <c r="E227" s="2" t="s">
        <v>9697</v>
      </c>
      <c r="F227" s="2" t="s">
        <v>9178</v>
      </c>
      <c r="G227" s="2" t="s">
        <v>10628</v>
      </c>
      <c r="H227" s="2" t="s">
        <v>8629</v>
      </c>
      <c r="I227" s="2" t="s">
        <v>10629</v>
      </c>
      <c r="J227" s="2" t="s">
        <v>9209</v>
      </c>
      <c r="K227" s="2" t="s">
        <v>226</v>
      </c>
      <c r="L227" s="15" t="s">
        <v>10626</v>
      </c>
      <c r="M227" s="22" t="s">
        <v>8693</v>
      </c>
      <c r="N227" s="20" t="s">
        <v>9210</v>
      </c>
      <c r="O227" s="2" t="s">
        <v>8634</v>
      </c>
      <c r="P227" s="2" t="s">
        <v>9183</v>
      </c>
      <c r="R227" s="2" t="s">
        <v>8696</v>
      </c>
      <c r="S227" s="2" t="s">
        <v>8505</v>
      </c>
    </row>
    <row r="228" spans="1:19" x14ac:dyDescent="0.25">
      <c r="A228" s="15" t="s">
        <v>10630</v>
      </c>
      <c r="B228" s="2" t="s">
        <v>10631</v>
      </c>
      <c r="C228" s="3" t="s">
        <v>236</v>
      </c>
      <c r="D228" s="3" t="s">
        <v>236</v>
      </c>
      <c r="E228" s="2" t="s">
        <v>9697</v>
      </c>
      <c r="F228" s="2" t="s">
        <v>10630</v>
      </c>
      <c r="G228" s="2" t="s">
        <v>10632</v>
      </c>
      <c r="H228" s="2" t="s">
        <v>8629</v>
      </c>
      <c r="I228" s="2" t="s">
        <v>10633</v>
      </c>
      <c r="J228" s="2" t="s">
        <v>9492</v>
      </c>
      <c r="K228" s="2" t="s">
        <v>254</v>
      </c>
      <c r="L228" s="15" t="s">
        <v>10630</v>
      </c>
      <c r="M228" s="22" t="s">
        <v>9008</v>
      </c>
      <c r="N228" s="20" t="s">
        <v>8824</v>
      </c>
      <c r="O228" s="2" t="s">
        <v>8634</v>
      </c>
      <c r="P228" s="2" t="s">
        <v>8695</v>
      </c>
      <c r="R228" s="2" t="s">
        <v>8719</v>
      </c>
      <c r="S228" s="2" t="s">
        <v>8723</v>
      </c>
    </row>
    <row r="229" spans="1:19" x14ac:dyDescent="0.25">
      <c r="A229" s="15" t="s">
        <v>10630</v>
      </c>
      <c r="B229" s="2" t="s">
        <v>10631</v>
      </c>
      <c r="C229" s="3" t="s">
        <v>236</v>
      </c>
      <c r="D229" s="3" t="s">
        <v>236</v>
      </c>
      <c r="E229" s="2" t="s">
        <v>9697</v>
      </c>
      <c r="F229" s="2" t="s">
        <v>10630</v>
      </c>
      <c r="G229" s="2" t="s">
        <v>10632</v>
      </c>
      <c r="H229" s="2" t="s">
        <v>8629</v>
      </c>
      <c r="I229" s="2" t="s">
        <v>10633</v>
      </c>
      <c r="J229" s="2" t="s">
        <v>9492</v>
      </c>
      <c r="K229" s="2" t="s">
        <v>254</v>
      </c>
      <c r="L229" s="15" t="s">
        <v>10630</v>
      </c>
      <c r="M229" s="22" t="s">
        <v>9008</v>
      </c>
      <c r="N229" s="20" t="s">
        <v>8824</v>
      </c>
      <c r="O229" s="2" t="s">
        <v>8634</v>
      </c>
      <c r="P229" s="2" t="s">
        <v>8695</v>
      </c>
      <c r="R229" s="2" t="s">
        <v>8696</v>
      </c>
      <c r="S229" s="2" t="s">
        <v>8505</v>
      </c>
    </row>
    <row r="230" spans="1:19" x14ac:dyDescent="0.25">
      <c r="A230" s="15" t="s">
        <v>10634</v>
      </c>
      <c r="B230" s="2" t="s">
        <v>10635</v>
      </c>
      <c r="C230" s="3" t="s">
        <v>223</v>
      </c>
      <c r="D230" s="3" t="s">
        <v>223</v>
      </c>
      <c r="E230" s="2" t="s">
        <v>9697</v>
      </c>
      <c r="F230" s="2" t="s">
        <v>10634</v>
      </c>
      <c r="G230" s="2" t="s">
        <v>10636</v>
      </c>
      <c r="H230" s="2" t="s">
        <v>8629</v>
      </c>
      <c r="I230" s="2" t="s">
        <v>10637</v>
      </c>
      <c r="J230" s="2" t="s">
        <v>10638</v>
      </c>
      <c r="K230" s="2" t="s">
        <v>256</v>
      </c>
      <c r="L230" s="15" t="s">
        <v>10634</v>
      </c>
      <c r="M230" s="22" t="s">
        <v>8651</v>
      </c>
      <c r="N230" s="20" t="s">
        <v>9643</v>
      </c>
      <c r="O230" s="2" t="s">
        <v>8634</v>
      </c>
      <c r="R230" s="2" t="s">
        <v>8696</v>
      </c>
      <c r="S230" s="2" t="s">
        <v>8505</v>
      </c>
    </row>
    <row r="231" spans="1:19" x14ac:dyDescent="0.25">
      <c r="A231" s="15" t="s">
        <v>10639</v>
      </c>
      <c r="B231" s="2" t="s">
        <v>10640</v>
      </c>
      <c r="C231" s="3" t="s">
        <v>225</v>
      </c>
      <c r="D231" s="3" t="s">
        <v>225</v>
      </c>
      <c r="E231" s="2" t="s">
        <v>9697</v>
      </c>
      <c r="F231" s="2" t="s">
        <v>10639</v>
      </c>
      <c r="G231" s="2" t="s">
        <v>10641</v>
      </c>
      <c r="H231" s="2" t="s">
        <v>8629</v>
      </c>
      <c r="I231" s="2" t="s">
        <v>10642</v>
      </c>
      <c r="J231" s="2" t="s">
        <v>10643</v>
      </c>
      <c r="K231" s="2" t="s">
        <v>226</v>
      </c>
      <c r="L231" s="15" t="s">
        <v>10639</v>
      </c>
      <c r="M231" s="22" t="s">
        <v>8693</v>
      </c>
      <c r="N231" s="20" t="s">
        <v>9210</v>
      </c>
      <c r="O231" s="2" t="s">
        <v>8634</v>
      </c>
      <c r="R231" s="2" t="s">
        <v>8696</v>
      </c>
      <c r="S231" s="2" t="s">
        <v>8505</v>
      </c>
    </row>
    <row r="232" spans="1:19" x14ac:dyDescent="0.25">
      <c r="A232" s="15" t="s">
        <v>10644</v>
      </c>
      <c r="B232" s="2" t="s">
        <v>10645</v>
      </c>
      <c r="C232" s="3" t="s">
        <v>221</v>
      </c>
      <c r="D232" s="3" t="s">
        <v>221</v>
      </c>
      <c r="E232" s="2" t="s">
        <v>9697</v>
      </c>
      <c r="F232" s="2" t="s">
        <v>10644</v>
      </c>
      <c r="G232" s="2" t="s">
        <v>10646</v>
      </c>
      <c r="H232" s="2" t="s">
        <v>8629</v>
      </c>
      <c r="I232" s="2" t="s">
        <v>10647</v>
      </c>
      <c r="J232" s="2" t="s">
        <v>10648</v>
      </c>
      <c r="K232" s="2" t="s">
        <v>234</v>
      </c>
      <c r="L232" s="15" t="s">
        <v>10644</v>
      </c>
      <c r="M232" s="22" t="s">
        <v>8777</v>
      </c>
      <c r="N232" s="20" t="s">
        <v>9060</v>
      </c>
      <c r="O232" s="2" t="s">
        <v>8634</v>
      </c>
      <c r="R232" s="2" t="s">
        <v>8963</v>
      </c>
      <c r="S232" s="2" t="s">
        <v>8964</v>
      </c>
    </row>
    <row r="233" spans="1:19" x14ac:dyDescent="0.25">
      <c r="A233" s="15" t="s">
        <v>10649</v>
      </c>
      <c r="B233" s="2" t="s">
        <v>10650</v>
      </c>
      <c r="C233" s="3" t="s">
        <v>228</v>
      </c>
      <c r="D233" s="3" t="s">
        <v>228</v>
      </c>
      <c r="E233" s="2" t="s">
        <v>9697</v>
      </c>
      <c r="F233" s="2" t="s">
        <v>10649</v>
      </c>
      <c r="G233" s="2" t="s">
        <v>10651</v>
      </c>
      <c r="H233" s="2" t="s">
        <v>8629</v>
      </c>
      <c r="I233" s="2" t="s">
        <v>10652</v>
      </c>
      <c r="J233" s="2" t="s">
        <v>9522</v>
      </c>
      <c r="K233" s="2" t="s">
        <v>229</v>
      </c>
      <c r="L233" s="15" t="s">
        <v>10649</v>
      </c>
      <c r="M233" s="22" t="s">
        <v>8720</v>
      </c>
      <c r="N233" s="20" t="s">
        <v>9515</v>
      </c>
      <c r="O233" s="2" t="s">
        <v>8634</v>
      </c>
      <c r="P233" s="2" t="s">
        <v>9832</v>
      </c>
      <c r="R233" s="2" t="s">
        <v>8719</v>
      </c>
      <c r="S233" s="2" t="s">
        <v>8723</v>
      </c>
    </row>
    <row r="234" spans="1:19" x14ac:dyDescent="0.25">
      <c r="A234" s="15" t="s">
        <v>10653</v>
      </c>
      <c r="B234" s="2" t="s">
        <v>10654</v>
      </c>
      <c r="C234" s="3" t="s">
        <v>233</v>
      </c>
      <c r="D234" s="3" t="s">
        <v>233</v>
      </c>
      <c r="E234" s="2" t="s">
        <v>9697</v>
      </c>
      <c r="F234" s="2" t="s">
        <v>10653</v>
      </c>
      <c r="G234" s="2" t="s">
        <v>10655</v>
      </c>
      <c r="H234" s="2" t="s">
        <v>8629</v>
      </c>
      <c r="I234" s="2" t="s">
        <v>10656</v>
      </c>
      <c r="J234" s="2" t="s">
        <v>10657</v>
      </c>
      <c r="K234" s="2" t="s">
        <v>252</v>
      </c>
      <c r="L234" s="15" t="s">
        <v>10653</v>
      </c>
      <c r="M234" s="22" t="s">
        <v>8991</v>
      </c>
      <c r="N234" s="20" t="s">
        <v>9335</v>
      </c>
      <c r="O234" s="2" t="s">
        <v>8634</v>
      </c>
      <c r="R234" s="2" t="s">
        <v>8963</v>
      </c>
      <c r="S234" s="2" t="s">
        <v>8964</v>
      </c>
    </row>
    <row r="235" spans="1:19" x14ac:dyDescent="0.25">
      <c r="A235" s="15" t="s">
        <v>10658</v>
      </c>
      <c r="B235" s="2" t="s">
        <v>10659</v>
      </c>
      <c r="C235" s="3" t="s">
        <v>272</v>
      </c>
      <c r="D235" s="3" t="s">
        <v>272</v>
      </c>
      <c r="E235" s="2" t="s">
        <v>9697</v>
      </c>
      <c r="F235" s="2" t="s">
        <v>10658</v>
      </c>
      <c r="G235" s="2" t="s">
        <v>10660</v>
      </c>
      <c r="H235" s="2" t="s">
        <v>8629</v>
      </c>
      <c r="I235" s="2" t="s">
        <v>10661</v>
      </c>
      <c r="J235" s="2" t="s">
        <v>9656</v>
      </c>
      <c r="K235" s="2" t="s">
        <v>283</v>
      </c>
      <c r="L235" s="15" t="s">
        <v>10658</v>
      </c>
      <c r="M235" s="22" t="s">
        <v>9437</v>
      </c>
      <c r="N235" s="20" t="s">
        <v>9137</v>
      </c>
      <c r="O235" s="2" t="s">
        <v>8634</v>
      </c>
      <c r="P235" s="2" t="s">
        <v>9183</v>
      </c>
      <c r="R235" s="2" t="s">
        <v>8696</v>
      </c>
      <c r="S235" s="2" t="s">
        <v>8505</v>
      </c>
    </row>
    <row r="236" spans="1:19" x14ac:dyDescent="0.25">
      <c r="A236" s="15" t="s">
        <v>10662</v>
      </c>
      <c r="B236" s="2" t="s">
        <v>10663</v>
      </c>
      <c r="C236" s="3" t="s">
        <v>228</v>
      </c>
      <c r="D236" s="3" t="s">
        <v>228</v>
      </c>
      <c r="E236" s="2" t="s">
        <v>9697</v>
      </c>
      <c r="F236" s="2" t="s">
        <v>10662</v>
      </c>
      <c r="G236" s="2" t="s">
        <v>10664</v>
      </c>
      <c r="H236" s="2" t="s">
        <v>8629</v>
      </c>
      <c r="I236" s="2" t="s">
        <v>10665</v>
      </c>
      <c r="J236" s="2" t="s">
        <v>10666</v>
      </c>
      <c r="K236" s="2" t="s">
        <v>259</v>
      </c>
      <c r="L236" s="15" t="s">
        <v>10662</v>
      </c>
      <c r="M236" s="22" t="s">
        <v>9049</v>
      </c>
      <c r="N236" s="20" t="s">
        <v>9170</v>
      </c>
      <c r="O236" s="2" t="s">
        <v>8634</v>
      </c>
      <c r="R236" s="2" t="s">
        <v>8963</v>
      </c>
      <c r="S236" s="2" t="s">
        <v>8964</v>
      </c>
    </row>
    <row r="237" spans="1:19" x14ac:dyDescent="0.25">
      <c r="A237" s="15" t="s">
        <v>10667</v>
      </c>
      <c r="B237" s="2" t="s">
        <v>10668</v>
      </c>
      <c r="C237" s="3" t="s">
        <v>239</v>
      </c>
      <c r="D237" s="3" t="s">
        <v>239</v>
      </c>
      <c r="E237" s="2" t="s">
        <v>9697</v>
      </c>
      <c r="F237" s="2" t="s">
        <v>10667</v>
      </c>
      <c r="G237" s="2" t="s">
        <v>10669</v>
      </c>
      <c r="H237" s="2" t="s">
        <v>8629</v>
      </c>
      <c r="I237" s="2" t="s">
        <v>10670</v>
      </c>
      <c r="J237" s="2" t="s">
        <v>10671</v>
      </c>
      <c r="K237" s="2" t="s">
        <v>234</v>
      </c>
      <c r="L237" s="15" t="s">
        <v>10667</v>
      </c>
      <c r="M237" s="22" t="s">
        <v>8777</v>
      </c>
      <c r="N237" s="20" t="s">
        <v>9908</v>
      </c>
      <c r="O237" s="2" t="s">
        <v>8634</v>
      </c>
      <c r="P237" s="2" t="s">
        <v>10672</v>
      </c>
      <c r="R237" s="2" t="s">
        <v>8696</v>
      </c>
      <c r="S237" s="2" t="s">
        <v>8505</v>
      </c>
    </row>
    <row r="238" spans="1:19" x14ac:dyDescent="0.25">
      <c r="A238" s="15" t="s">
        <v>10673</v>
      </c>
      <c r="B238" s="2" t="s">
        <v>10674</v>
      </c>
      <c r="C238" s="3" t="s">
        <v>233</v>
      </c>
      <c r="D238" s="3" t="s">
        <v>233</v>
      </c>
      <c r="E238" s="2" t="s">
        <v>9697</v>
      </c>
      <c r="F238" s="2" t="s">
        <v>10673</v>
      </c>
      <c r="G238" s="2" t="s">
        <v>10675</v>
      </c>
      <c r="H238" s="2" t="s">
        <v>8629</v>
      </c>
      <c r="I238" s="2" t="s">
        <v>10676</v>
      </c>
      <c r="J238" s="2" t="s">
        <v>8775</v>
      </c>
      <c r="K238" s="2" t="s">
        <v>234</v>
      </c>
      <c r="L238" s="15" t="s">
        <v>10673</v>
      </c>
      <c r="M238" s="22" t="s">
        <v>8777</v>
      </c>
      <c r="N238" s="20" t="s">
        <v>8778</v>
      </c>
      <c r="O238" s="2" t="s">
        <v>8634</v>
      </c>
      <c r="R238" s="2" t="s">
        <v>8696</v>
      </c>
      <c r="S238" s="2" t="s">
        <v>8505</v>
      </c>
    </row>
    <row r="239" spans="1:19" x14ac:dyDescent="0.25">
      <c r="A239" s="15" t="s">
        <v>10677</v>
      </c>
      <c r="B239" s="2" t="s">
        <v>10678</v>
      </c>
      <c r="C239" s="3" t="s">
        <v>228</v>
      </c>
      <c r="D239" s="3" t="s">
        <v>228</v>
      </c>
      <c r="E239" s="2" t="s">
        <v>9697</v>
      </c>
      <c r="F239" s="2" t="s">
        <v>10677</v>
      </c>
      <c r="G239" s="2" t="s">
        <v>10679</v>
      </c>
      <c r="H239" s="2" t="s">
        <v>8629</v>
      </c>
      <c r="I239" s="2" t="s">
        <v>10680</v>
      </c>
      <c r="J239" s="2" t="s">
        <v>10681</v>
      </c>
      <c r="K239" s="2" t="s">
        <v>229</v>
      </c>
      <c r="L239" s="15" t="s">
        <v>10677</v>
      </c>
      <c r="M239" s="22" t="s">
        <v>8720</v>
      </c>
      <c r="N239" s="20" t="s">
        <v>9370</v>
      </c>
      <c r="O239" s="2" t="s">
        <v>8634</v>
      </c>
      <c r="R239" s="2" t="s">
        <v>9405</v>
      </c>
      <c r="S239" s="2" t="s">
        <v>9406</v>
      </c>
    </row>
    <row r="240" spans="1:19" x14ac:dyDescent="0.25">
      <c r="A240" s="15" t="s">
        <v>10677</v>
      </c>
      <c r="B240" s="2" t="s">
        <v>10678</v>
      </c>
      <c r="C240" s="3" t="s">
        <v>228</v>
      </c>
      <c r="D240" s="3" t="s">
        <v>228</v>
      </c>
      <c r="E240" s="2" t="s">
        <v>9697</v>
      </c>
      <c r="F240" s="2" t="s">
        <v>10677</v>
      </c>
      <c r="G240" s="2" t="s">
        <v>10679</v>
      </c>
      <c r="H240" s="2" t="s">
        <v>8629</v>
      </c>
      <c r="I240" s="2" t="s">
        <v>10680</v>
      </c>
      <c r="J240" s="2" t="s">
        <v>10681</v>
      </c>
      <c r="K240" s="2" t="s">
        <v>229</v>
      </c>
      <c r="L240" s="15" t="s">
        <v>10677</v>
      </c>
      <c r="M240" s="22" t="s">
        <v>8720</v>
      </c>
      <c r="N240" s="20" t="s">
        <v>8900</v>
      </c>
      <c r="O240" s="2" t="s">
        <v>8634</v>
      </c>
      <c r="R240" s="2" t="s">
        <v>9393</v>
      </c>
      <c r="S240" s="2" t="s">
        <v>9398</v>
      </c>
    </row>
    <row r="241" spans="1:19" x14ac:dyDescent="0.25">
      <c r="A241" s="15" t="s">
        <v>10682</v>
      </c>
      <c r="B241" s="2" t="s">
        <v>10683</v>
      </c>
      <c r="C241" s="3" t="s">
        <v>239</v>
      </c>
      <c r="D241" s="3" t="s">
        <v>239</v>
      </c>
      <c r="E241" s="2" t="s">
        <v>9697</v>
      </c>
      <c r="F241" s="2" t="s">
        <v>10682</v>
      </c>
      <c r="G241" s="2" t="s">
        <v>10684</v>
      </c>
      <c r="H241" s="2" t="s">
        <v>8629</v>
      </c>
      <c r="I241" s="2" t="s">
        <v>10685</v>
      </c>
      <c r="J241" s="2" t="s">
        <v>10686</v>
      </c>
      <c r="K241" s="2" t="s">
        <v>240</v>
      </c>
      <c r="L241" s="15" t="s">
        <v>10682</v>
      </c>
      <c r="M241" s="22" t="s">
        <v>8778</v>
      </c>
      <c r="N241" s="20" t="s">
        <v>8839</v>
      </c>
      <c r="O241" s="2" t="s">
        <v>8634</v>
      </c>
      <c r="R241" s="2" t="s">
        <v>8696</v>
      </c>
      <c r="S241" s="2" t="s">
        <v>8505</v>
      </c>
    </row>
    <row r="242" spans="1:19" x14ac:dyDescent="0.25">
      <c r="A242" s="15" t="s">
        <v>10687</v>
      </c>
      <c r="B242" s="2" t="s">
        <v>10688</v>
      </c>
      <c r="C242" s="3" t="s">
        <v>244</v>
      </c>
      <c r="D242" s="3" t="s">
        <v>244</v>
      </c>
      <c r="E242" s="2" t="s">
        <v>9697</v>
      </c>
      <c r="F242" s="2" t="s">
        <v>10687</v>
      </c>
      <c r="G242" s="2" t="s">
        <v>10689</v>
      </c>
      <c r="H242" s="2" t="s">
        <v>8629</v>
      </c>
      <c r="I242" s="2" t="s">
        <v>10690</v>
      </c>
      <c r="J242" s="2" t="s">
        <v>10691</v>
      </c>
      <c r="K242" s="2" t="s">
        <v>271</v>
      </c>
      <c r="L242" s="15" t="s">
        <v>10687</v>
      </c>
      <c r="M242" s="22" t="s">
        <v>8741</v>
      </c>
      <c r="N242" s="20" t="s">
        <v>10692</v>
      </c>
      <c r="O242" s="2" t="s">
        <v>8634</v>
      </c>
      <c r="R242" s="2" t="s">
        <v>9164</v>
      </c>
      <c r="S242" s="2" t="s">
        <v>9171</v>
      </c>
    </row>
    <row r="243" spans="1:19" x14ac:dyDescent="0.25">
      <c r="A243" s="15" t="s">
        <v>10687</v>
      </c>
      <c r="B243" s="2" t="s">
        <v>10688</v>
      </c>
      <c r="C243" s="3" t="s">
        <v>244</v>
      </c>
      <c r="D243" s="3" t="s">
        <v>244</v>
      </c>
      <c r="E243" s="2" t="s">
        <v>9697</v>
      </c>
      <c r="F243" s="2" t="s">
        <v>10687</v>
      </c>
      <c r="G243" s="2" t="s">
        <v>10689</v>
      </c>
      <c r="H243" s="2" t="s">
        <v>8629</v>
      </c>
      <c r="I243" s="2" t="s">
        <v>10690</v>
      </c>
      <c r="J243" s="2" t="s">
        <v>10691</v>
      </c>
      <c r="K243" s="2" t="s">
        <v>271</v>
      </c>
      <c r="L243" s="15" t="s">
        <v>10687</v>
      </c>
      <c r="M243" s="22" t="s">
        <v>272</v>
      </c>
      <c r="N243" s="20" t="s">
        <v>9873</v>
      </c>
      <c r="O243" s="2" t="s">
        <v>8634</v>
      </c>
      <c r="R243" s="2" t="s">
        <v>8847</v>
      </c>
      <c r="S243" s="2" t="s">
        <v>8850</v>
      </c>
    </row>
    <row r="244" spans="1:19" x14ac:dyDescent="0.25">
      <c r="A244" s="15" t="s">
        <v>10693</v>
      </c>
      <c r="B244" s="2" t="s">
        <v>10694</v>
      </c>
      <c r="C244" s="3" t="s">
        <v>225</v>
      </c>
      <c r="D244" s="3" t="s">
        <v>225</v>
      </c>
      <c r="E244" s="2" t="s">
        <v>9697</v>
      </c>
      <c r="F244" s="2" t="s">
        <v>10693</v>
      </c>
      <c r="G244" s="2" t="s">
        <v>10695</v>
      </c>
      <c r="H244" s="2" t="s">
        <v>8629</v>
      </c>
      <c r="I244" s="2" t="s">
        <v>10696</v>
      </c>
      <c r="J244" s="2" t="s">
        <v>10697</v>
      </c>
      <c r="K244" s="2" t="s">
        <v>230</v>
      </c>
      <c r="L244" s="15" t="s">
        <v>10693</v>
      </c>
      <c r="M244" s="22" t="s">
        <v>8730</v>
      </c>
      <c r="N244" s="20" t="s">
        <v>10620</v>
      </c>
      <c r="O244" s="2" t="s">
        <v>8634</v>
      </c>
      <c r="P244" s="2" t="s">
        <v>9183</v>
      </c>
      <c r="R244" s="2" t="s">
        <v>8696</v>
      </c>
      <c r="S244" s="2" t="s">
        <v>8505</v>
      </c>
    </row>
    <row r="245" spans="1:19" x14ac:dyDescent="0.25">
      <c r="A245" s="15" t="s">
        <v>10693</v>
      </c>
      <c r="B245" s="2" t="s">
        <v>10694</v>
      </c>
      <c r="C245" s="3" t="s">
        <v>225</v>
      </c>
      <c r="D245" s="3" t="s">
        <v>225</v>
      </c>
      <c r="E245" s="2" t="s">
        <v>9697</v>
      </c>
      <c r="F245" s="2" t="s">
        <v>10693</v>
      </c>
      <c r="G245" s="2" t="s">
        <v>10695</v>
      </c>
      <c r="H245" s="2" t="s">
        <v>8629</v>
      </c>
      <c r="I245" s="2" t="s">
        <v>10696</v>
      </c>
      <c r="J245" s="2" t="s">
        <v>10697</v>
      </c>
      <c r="K245" s="2" t="s">
        <v>230</v>
      </c>
      <c r="L245" s="15" t="s">
        <v>10693</v>
      </c>
      <c r="M245" s="22" t="s">
        <v>8730</v>
      </c>
      <c r="N245" s="20" t="s">
        <v>10620</v>
      </c>
      <c r="O245" s="2" t="s">
        <v>8634</v>
      </c>
      <c r="P245" s="2" t="s">
        <v>9183</v>
      </c>
      <c r="R245" s="2" t="s">
        <v>9385</v>
      </c>
      <c r="S245" s="2" t="s">
        <v>9392</v>
      </c>
    </row>
    <row r="246" spans="1:19" x14ac:dyDescent="0.25">
      <c r="A246" s="15" t="s">
        <v>10698</v>
      </c>
      <c r="B246" s="2" t="s">
        <v>10699</v>
      </c>
      <c r="C246" s="3" t="s">
        <v>228</v>
      </c>
      <c r="D246" s="3" t="s">
        <v>228</v>
      </c>
      <c r="E246" s="2" t="s">
        <v>9697</v>
      </c>
      <c r="F246" s="2" t="s">
        <v>10698</v>
      </c>
      <c r="G246" s="2" t="s">
        <v>10700</v>
      </c>
      <c r="H246" s="2" t="s">
        <v>8629</v>
      </c>
      <c r="I246" s="2" t="s">
        <v>10701</v>
      </c>
      <c r="J246" s="2" t="s">
        <v>10702</v>
      </c>
      <c r="K246" s="2" t="s">
        <v>229</v>
      </c>
      <c r="L246" s="15" t="s">
        <v>10698</v>
      </c>
      <c r="M246" s="22" t="s">
        <v>8720</v>
      </c>
      <c r="N246" s="20" t="s">
        <v>8752</v>
      </c>
      <c r="O246" s="2" t="s">
        <v>8634</v>
      </c>
      <c r="P246" s="2" t="s">
        <v>8695</v>
      </c>
      <c r="R246" s="2" t="s">
        <v>9405</v>
      </c>
      <c r="S246" s="2" t="s">
        <v>9406</v>
      </c>
    </row>
    <row r="247" spans="1:19" x14ac:dyDescent="0.25">
      <c r="A247" s="15" t="s">
        <v>10698</v>
      </c>
      <c r="B247" s="2" t="s">
        <v>10699</v>
      </c>
      <c r="C247" s="3" t="s">
        <v>228</v>
      </c>
      <c r="D247" s="3" t="s">
        <v>228</v>
      </c>
      <c r="E247" s="2" t="s">
        <v>9697</v>
      </c>
      <c r="F247" s="2" t="s">
        <v>10698</v>
      </c>
      <c r="G247" s="2" t="s">
        <v>10700</v>
      </c>
      <c r="H247" s="2" t="s">
        <v>8629</v>
      </c>
      <c r="I247" s="2" t="s">
        <v>10701</v>
      </c>
      <c r="J247" s="2" t="s">
        <v>10702</v>
      </c>
      <c r="K247" s="2" t="s">
        <v>229</v>
      </c>
      <c r="L247" s="15" t="s">
        <v>10698</v>
      </c>
      <c r="M247" s="22" t="s">
        <v>8720</v>
      </c>
      <c r="N247" s="20" t="s">
        <v>10703</v>
      </c>
      <c r="O247" s="2" t="s">
        <v>8634</v>
      </c>
      <c r="P247" s="2" t="s">
        <v>8695</v>
      </c>
      <c r="R247" s="2" t="s">
        <v>8719</v>
      </c>
      <c r="S247" s="2" t="s">
        <v>8723</v>
      </c>
    </row>
    <row r="248" spans="1:19" x14ac:dyDescent="0.25">
      <c r="A248" s="15" t="s">
        <v>10698</v>
      </c>
      <c r="B248" s="2" t="s">
        <v>10699</v>
      </c>
      <c r="C248" s="3" t="s">
        <v>228</v>
      </c>
      <c r="D248" s="3" t="s">
        <v>228</v>
      </c>
      <c r="E248" s="2" t="s">
        <v>9697</v>
      </c>
      <c r="F248" s="2" t="s">
        <v>10698</v>
      </c>
      <c r="G248" s="2" t="s">
        <v>10700</v>
      </c>
      <c r="H248" s="2" t="s">
        <v>8629</v>
      </c>
      <c r="I248" s="2" t="s">
        <v>10701</v>
      </c>
      <c r="J248" s="2" t="s">
        <v>10702</v>
      </c>
      <c r="K248" s="2" t="s">
        <v>229</v>
      </c>
      <c r="L248" s="15" t="s">
        <v>10698</v>
      </c>
      <c r="M248" s="22" t="s">
        <v>8720</v>
      </c>
      <c r="N248" s="20" t="s">
        <v>10703</v>
      </c>
      <c r="O248" s="2" t="s">
        <v>8634</v>
      </c>
      <c r="P248" s="2" t="s">
        <v>8695</v>
      </c>
      <c r="R248" s="2" t="s">
        <v>9393</v>
      </c>
      <c r="S248" s="2" t="s">
        <v>9398</v>
      </c>
    </row>
    <row r="249" spans="1:19" x14ac:dyDescent="0.25">
      <c r="A249" s="15" t="s">
        <v>10704</v>
      </c>
      <c r="B249" s="2" t="s">
        <v>10705</v>
      </c>
      <c r="C249" s="3" t="s">
        <v>228</v>
      </c>
      <c r="D249" s="3" t="s">
        <v>228</v>
      </c>
      <c r="E249" s="2" t="s">
        <v>9697</v>
      </c>
      <c r="F249" s="2" t="s">
        <v>10704</v>
      </c>
      <c r="G249" s="2" t="s">
        <v>10706</v>
      </c>
      <c r="H249" s="2" t="s">
        <v>8629</v>
      </c>
      <c r="I249" s="2" t="s">
        <v>10707</v>
      </c>
      <c r="J249" s="2" t="s">
        <v>10708</v>
      </c>
      <c r="K249" s="2" t="s">
        <v>271</v>
      </c>
      <c r="L249" s="15" t="s">
        <v>10704</v>
      </c>
      <c r="M249" s="22" t="s">
        <v>272</v>
      </c>
      <c r="N249" s="20" t="s">
        <v>10709</v>
      </c>
      <c r="O249" s="2" t="s">
        <v>8634</v>
      </c>
      <c r="P249" s="2" t="s">
        <v>9183</v>
      </c>
      <c r="R249" s="2" t="s">
        <v>8847</v>
      </c>
      <c r="S249" s="2" t="s">
        <v>8850</v>
      </c>
    </row>
    <row r="250" spans="1:19" x14ac:dyDescent="0.25">
      <c r="A250" s="15" t="s">
        <v>10710</v>
      </c>
      <c r="B250" s="2" t="s">
        <v>10711</v>
      </c>
      <c r="C250" s="3" t="s">
        <v>244</v>
      </c>
      <c r="D250" s="3" t="s">
        <v>244</v>
      </c>
      <c r="E250" s="2" t="s">
        <v>9697</v>
      </c>
      <c r="F250" s="2" t="s">
        <v>10710</v>
      </c>
      <c r="G250" s="2" t="s">
        <v>10712</v>
      </c>
      <c r="H250" s="2" t="s">
        <v>8629</v>
      </c>
      <c r="I250" s="2" t="s">
        <v>10713</v>
      </c>
      <c r="J250" s="2" t="s">
        <v>10714</v>
      </c>
      <c r="K250" s="2" t="s">
        <v>271</v>
      </c>
      <c r="L250" s="15" t="s">
        <v>10710</v>
      </c>
      <c r="M250" s="22" t="s">
        <v>272</v>
      </c>
      <c r="N250" s="20" t="s">
        <v>8947</v>
      </c>
      <c r="O250" s="2" t="s">
        <v>8634</v>
      </c>
      <c r="P250" s="2" t="s">
        <v>9183</v>
      </c>
      <c r="R250" s="2" t="s">
        <v>8847</v>
      </c>
      <c r="S250" s="2" t="s">
        <v>8850</v>
      </c>
    </row>
    <row r="251" spans="1:19" x14ac:dyDescent="0.25">
      <c r="A251" s="15" t="s">
        <v>10715</v>
      </c>
      <c r="B251" s="2" t="s">
        <v>10716</v>
      </c>
      <c r="C251" s="3" t="s">
        <v>228</v>
      </c>
      <c r="D251" s="3" t="s">
        <v>228</v>
      </c>
      <c r="E251" s="2" t="s">
        <v>9697</v>
      </c>
      <c r="F251" s="2" t="s">
        <v>10715</v>
      </c>
      <c r="G251" s="2" t="s">
        <v>10717</v>
      </c>
      <c r="H251" s="2" t="s">
        <v>8629</v>
      </c>
      <c r="I251" s="2" t="s">
        <v>10718</v>
      </c>
      <c r="J251" s="2" t="s">
        <v>9522</v>
      </c>
      <c r="K251" s="2" t="s">
        <v>229</v>
      </c>
      <c r="L251" s="15" t="s">
        <v>10715</v>
      </c>
      <c r="M251" s="22" t="s">
        <v>8720</v>
      </c>
      <c r="N251" s="20" t="s">
        <v>9137</v>
      </c>
      <c r="O251" s="2" t="s">
        <v>8634</v>
      </c>
      <c r="R251" s="2" t="s">
        <v>9405</v>
      </c>
      <c r="S251" s="2" t="s">
        <v>9406</v>
      </c>
    </row>
    <row r="252" spans="1:19" x14ac:dyDescent="0.25">
      <c r="A252" s="15" t="s">
        <v>10715</v>
      </c>
      <c r="B252" s="2" t="s">
        <v>10716</v>
      </c>
      <c r="C252" s="3" t="s">
        <v>228</v>
      </c>
      <c r="D252" s="3" t="s">
        <v>228</v>
      </c>
      <c r="E252" s="2" t="s">
        <v>9697</v>
      </c>
      <c r="F252" s="2" t="s">
        <v>10715</v>
      </c>
      <c r="G252" s="2" t="s">
        <v>10717</v>
      </c>
      <c r="H252" s="2" t="s">
        <v>8629</v>
      </c>
      <c r="I252" s="2" t="s">
        <v>10718</v>
      </c>
      <c r="J252" s="2" t="s">
        <v>9522</v>
      </c>
      <c r="K252" s="2" t="s">
        <v>229</v>
      </c>
      <c r="L252" s="15" t="s">
        <v>10715</v>
      </c>
      <c r="M252" s="22" t="s">
        <v>8720</v>
      </c>
      <c r="N252" s="20" t="s">
        <v>9248</v>
      </c>
      <c r="O252" s="2" t="s">
        <v>8634</v>
      </c>
      <c r="R252" s="2" t="s">
        <v>9393</v>
      </c>
      <c r="S252" s="2" t="s">
        <v>9398</v>
      </c>
    </row>
    <row r="253" spans="1:19" x14ac:dyDescent="0.25">
      <c r="A253" s="15" t="s">
        <v>10719</v>
      </c>
      <c r="B253" s="2" t="s">
        <v>10720</v>
      </c>
      <c r="C253" s="3" t="s">
        <v>223</v>
      </c>
      <c r="D253" s="3" t="s">
        <v>223</v>
      </c>
      <c r="E253" s="2" t="s">
        <v>9697</v>
      </c>
      <c r="F253" s="2" t="s">
        <v>10719</v>
      </c>
      <c r="G253" s="2" t="s">
        <v>10721</v>
      </c>
      <c r="H253" s="2" t="s">
        <v>8629</v>
      </c>
      <c r="I253" s="2" t="s">
        <v>10722</v>
      </c>
      <c r="J253" s="2" t="s">
        <v>10342</v>
      </c>
      <c r="K253" s="2" t="s">
        <v>240</v>
      </c>
      <c r="L253" s="15" t="s">
        <v>10719</v>
      </c>
      <c r="M253" s="22" t="s">
        <v>8778</v>
      </c>
      <c r="N253" s="20" t="s">
        <v>9346</v>
      </c>
      <c r="O253" s="2" t="s">
        <v>8634</v>
      </c>
      <c r="R253" s="2" t="s">
        <v>9353</v>
      </c>
      <c r="S253" s="2" t="s">
        <v>9355</v>
      </c>
    </row>
    <row r="254" spans="1:19" x14ac:dyDescent="0.25">
      <c r="A254" s="15" t="s">
        <v>10719</v>
      </c>
      <c r="B254" s="2" t="s">
        <v>10720</v>
      </c>
      <c r="C254" s="3" t="s">
        <v>223</v>
      </c>
      <c r="D254" s="3" t="s">
        <v>223</v>
      </c>
      <c r="E254" s="2" t="s">
        <v>9697</v>
      </c>
      <c r="F254" s="2" t="s">
        <v>10719</v>
      </c>
      <c r="G254" s="2" t="s">
        <v>10721</v>
      </c>
      <c r="H254" s="2" t="s">
        <v>8629</v>
      </c>
      <c r="I254" s="2" t="s">
        <v>10722</v>
      </c>
      <c r="J254" s="2" t="s">
        <v>10342</v>
      </c>
      <c r="K254" s="2" t="s">
        <v>240</v>
      </c>
      <c r="L254" s="15" t="s">
        <v>10719</v>
      </c>
      <c r="M254" s="22" t="s">
        <v>8778</v>
      </c>
      <c r="N254" s="20" t="s">
        <v>9346</v>
      </c>
      <c r="O254" s="2" t="s">
        <v>8634</v>
      </c>
      <c r="R254" s="2" t="s">
        <v>8696</v>
      </c>
      <c r="S254" s="2" t="s">
        <v>8505</v>
      </c>
    </row>
    <row r="255" spans="1:19" x14ac:dyDescent="0.25">
      <c r="A255" s="15" t="s">
        <v>10723</v>
      </c>
      <c r="B255" s="2" t="s">
        <v>10724</v>
      </c>
      <c r="C255" s="3" t="s">
        <v>231</v>
      </c>
      <c r="D255" s="3" t="s">
        <v>231</v>
      </c>
      <c r="E255" s="2" t="s">
        <v>9697</v>
      </c>
      <c r="F255" s="2" t="s">
        <v>10723</v>
      </c>
      <c r="G255" s="2" t="s">
        <v>10725</v>
      </c>
      <c r="H255" s="2" t="s">
        <v>8629</v>
      </c>
      <c r="I255" s="2" t="s">
        <v>10726</v>
      </c>
      <c r="J255" s="2" t="s">
        <v>10491</v>
      </c>
      <c r="K255" s="2" t="s">
        <v>246</v>
      </c>
      <c r="L255" s="15" t="s">
        <v>10723</v>
      </c>
      <c r="M255" s="22" t="s">
        <v>8856</v>
      </c>
      <c r="N255" s="20" t="s">
        <v>8866</v>
      </c>
      <c r="O255" s="2" t="s">
        <v>8634</v>
      </c>
      <c r="R255" s="2" t="s">
        <v>8847</v>
      </c>
      <c r="S255" s="2" t="s">
        <v>8850</v>
      </c>
    </row>
    <row r="256" spans="1:19" x14ac:dyDescent="0.25">
      <c r="A256" s="15" t="s">
        <v>10727</v>
      </c>
      <c r="B256" s="2" t="s">
        <v>10728</v>
      </c>
      <c r="C256" s="3" t="s">
        <v>225</v>
      </c>
      <c r="D256" s="3" t="s">
        <v>225</v>
      </c>
      <c r="E256" s="2" t="s">
        <v>9697</v>
      </c>
      <c r="F256" s="2" t="s">
        <v>10727</v>
      </c>
      <c r="G256" s="2" t="s">
        <v>10729</v>
      </c>
      <c r="H256" s="2" t="s">
        <v>8629</v>
      </c>
      <c r="I256" s="2" t="s">
        <v>10730</v>
      </c>
      <c r="J256" s="2" t="s">
        <v>10731</v>
      </c>
      <c r="K256" s="2" t="s">
        <v>226</v>
      </c>
      <c r="L256" s="15" t="s">
        <v>10727</v>
      </c>
      <c r="M256" s="22" t="s">
        <v>8693</v>
      </c>
      <c r="N256" s="20" t="s">
        <v>8712</v>
      </c>
      <c r="O256" s="2" t="s">
        <v>8634</v>
      </c>
      <c r="R256" s="2" t="s">
        <v>8696</v>
      </c>
      <c r="S256" s="2" t="s">
        <v>8505</v>
      </c>
    </row>
    <row r="257" spans="1:19" x14ac:dyDescent="0.25">
      <c r="A257" s="15" t="s">
        <v>10732</v>
      </c>
      <c r="B257" s="2" t="s">
        <v>10733</v>
      </c>
      <c r="C257" s="3" t="s">
        <v>244</v>
      </c>
      <c r="D257" s="3" t="s">
        <v>244</v>
      </c>
      <c r="E257" s="2" t="s">
        <v>9697</v>
      </c>
      <c r="F257" s="2" t="s">
        <v>10732</v>
      </c>
      <c r="G257" s="2" t="s">
        <v>10734</v>
      </c>
      <c r="H257" s="2" t="s">
        <v>8629</v>
      </c>
      <c r="I257" s="2" t="s">
        <v>10735</v>
      </c>
      <c r="J257" s="2" t="s">
        <v>10736</v>
      </c>
      <c r="K257" s="2" t="s">
        <v>271</v>
      </c>
      <c r="L257" s="15" t="s">
        <v>10732</v>
      </c>
      <c r="M257" s="22" t="s">
        <v>272</v>
      </c>
      <c r="N257" s="20" t="s">
        <v>8684</v>
      </c>
      <c r="O257" s="2" t="s">
        <v>8634</v>
      </c>
      <c r="P257" s="2" t="s">
        <v>9183</v>
      </c>
      <c r="R257" s="2" t="s">
        <v>8847</v>
      </c>
      <c r="S257" s="2" t="s">
        <v>8850</v>
      </c>
    </row>
    <row r="258" spans="1:19" x14ac:dyDescent="0.25">
      <c r="A258" s="15" t="s">
        <v>10737</v>
      </c>
      <c r="B258" s="2" t="s">
        <v>10738</v>
      </c>
      <c r="C258" s="3" t="s">
        <v>244</v>
      </c>
      <c r="D258" s="3" t="s">
        <v>244</v>
      </c>
      <c r="E258" s="2" t="s">
        <v>9697</v>
      </c>
      <c r="F258" s="2" t="s">
        <v>10737</v>
      </c>
      <c r="G258" s="2" t="s">
        <v>10739</v>
      </c>
      <c r="H258" s="2" t="s">
        <v>8629</v>
      </c>
      <c r="I258" s="2" t="s">
        <v>10740</v>
      </c>
      <c r="J258" s="2" t="s">
        <v>10741</v>
      </c>
      <c r="K258" s="2" t="s">
        <v>271</v>
      </c>
      <c r="L258" s="15" t="s">
        <v>10737</v>
      </c>
      <c r="M258" s="22" t="s">
        <v>272</v>
      </c>
      <c r="N258" s="20" t="s">
        <v>9643</v>
      </c>
      <c r="O258" s="2" t="s">
        <v>8634</v>
      </c>
      <c r="P258" s="2" t="s">
        <v>9183</v>
      </c>
      <c r="R258" s="2" t="s">
        <v>8847</v>
      </c>
      <c r="S258" s="2" t="s">
        <v>8850</v>
      </c>
    </row>
    <row r="259" spans="1:19" x14ac:dyDescent="0.25">
      <c r="A259" s="15" t="s">
        <v>10742</v>
      </c>
      <c r="B259" s="2" t="s">
        <v>10743</v>
      </c>
      <c r="C259" s="3" t="s">
        <v>223</v>
      </c>
      <c r="D259" s="3" t="s">
        <v>223</v>
      </c>
      <c r="E259" s="2" t="s">
        <v>9697</v>
      </c>
      <c r="F259" s="2" t="s">
        <v>10742</v>
      </c>
      <c r="G259" s="2" t="s">
        <v>10744</v>
      </c>
      <c r="H259" s="2" t="s">
        <v>8629</v>
      </c>
      <c r="I259" s="2" t="s">
        <v>10745</v>
      </c>
      <c r="J259" s="2" t="s">
        <v>10534</v>
      </c>
      <c r="K259" s="2" t="s">
        <v>224</v>
      </c>
      <c r="L259" s="15" t="s">
        <v>10742</v>
      </c>
      <c r="M259" s="22" t="s">
        <v>8683</v>
      </c>
      <c r="N259" s="20" t="s">
        <v>9531</v>
      </c>
      <c r="O259" s="2" t="s">
        <v>8634</v>
      </c>
      <c r="R259" s="2" t="s">
        <v>9070</v>
      </c>
      <c r="S259" s="2" t="s">
        <v>9076</v>
      </c>
    </row>
    <row r="260" spans="1:19" x14ac:dyDescent="0.25">
      <c r="A260" s="15" t="s">
        <v>10742</v>
      </c>
      <c r="B260" s="2" t="s">
        <v>10743</v>
      </c>
      <c r="C260" s="3" t="s">
        <v>223</v>
      </c>
      <c r="D260" s="3" t="s">
        <v>223</v>
      </c>
      <c r="E260" s="2" t="s">
        <v>9697</v>
      </c>
      <c r="F260" s="2" t="s">
        <v>10742</v>
      </c>
      <c r="G260" s="2" t="s">
        <v>10744</v>
      </c>
      <c r="H260" s="2" t="s">
        <v>8629</v>
      </c>
      <c r="I260" s="2" t="s">
        <v>10745</v>
      </c>
      <c r="J260" s="2" t="s">
        <v>10534</v>
      </c>
      <c r="K260" s="2" t="s">
        <v>224</v>
      </c>
      <c r="L260" s="15" t="s">
        <v>10742</v>
      </c>
      <c r="M260" s="22" t="s">
        <v>8683</v>
      </c>
      <c r="N260" s="20" t="s">
        <v>9531</v>
      </c>
      <c r="O260" s="2" t="s">
        <v>8634</v>
      </c>
      <c r="R260" s="2" t="s">
        <v>8696</v>
      </c>
      <c r="S260" s="2" t="s">
        <v>8505</v>
      </c>
    </row>
    <row r="261" spans="1:19" x14ac:dyDescent="0.25">
      <c r="A261" s="15" t="s">
        <v>10742</v>
      </c>
      <c r="B261" s="2" t="s">
        <v>10743</v>
      </c>
      <c r="C261" s="3" t="s">
        <v>223</v>
      </c>
      <c r="D261" s="3" t="s">
        <v>223</v>
      </c>
      <c r="E261" s="2" t="s">
        <v>9697</v>
      </c>
      <c r="F261" s="2" t="s">
        <v>10742</v>
      </c>
      <c r="G261" s="2" t="s">
        <v>10744</v>
      </c>
      <c r="H261" s="2" t="s">
        <v>8629</v>
      </c>
      <c r="I261" s="2" t="s">
        <v>10745</v>
      </c>
      <c r="J261" s="2" t="s">
        <v>10534</v>
      </c>
      <c r="K261" s="2" t="s">
        <v>224</v>
      </c>
      <c r="L261" s="15" t="s">
        <v>10742</v>
      </c>
      <c r="M261" s="22" t="s">
        <v>8683</v>
      </c>
      <c r="N261" s="20" t="s">
        <v>9531</v>
      </c>
      <c r="O261" s="2" t="s">
        <v>8634</v>
      </c>
      <c r="R261" s="2" t="s">
        <v>8636</v>
      </c>
      <c r="S261" s="2" t="s">
        <v>8637</v>
      </c>
    </row>
    <row r="262" spans="1:19" x14ac:dyDescent="0.25">
      <c r="A262" s="15" t="s">
        <v>10746</v>
      </c>
      <c r="B262" s="2" t="s">
        <v>10747</v>
      </c>
      <c r="C262" s="3" t="s">
        <v>228</v>
      </c>
      <c r="D262" s="3" t="s">
        <v>228</v>
      </c>
      <c r="E262" s="2" t="s">
        <v>9697</v>
      </c>
      <c r="F262" s="2" t="s">
        <v>10746</v>
      </c>
      <c r="G262" s="2" t="s">
        <v>10748</v>
      </c>
      <c r="H262" s="2" t="s">
        <v>8629</v>
      </c>
      <c r="I262" s="2" t="s">
        <v>10749</v>
      </c>
      <c r="J262" s="2" t="s">
        <v>10750</v>
      </c>
      <c r="K262" s="2" t="s">
        <v>229</v>
      </c>
      <c r="L262" s="15" t="s">
        <v>10746</v>
      </c>
      <c r="M262" s="22" t="s">
        <v>8720</v>
      </c>
      <c r="N262" s="20" t="s">
        <v>9766</v>
      </c>
      <c r="O262" s="2" t="s">
        <v>8634</v>
      </c>
      <c r="P262" s="2" t="s">
        <v>8695</v>
      </c>
      <c r="R262" s="2" t="s">
        <v>8719</v>
      </c>
      <c r="S262" s="2" t="s">
        <v>8723</v>
      </c>
    </row>
    <row r="263" spans="1:19" x14ac:dyDescent="0.25">
      <c r="A263" s="15" t="s">
        <v>10746</v>
      </c>
      <c r="B263" s="2" t="s">
        <v>10747</v>
      </c>
      <c r="C263" s="3" t="s">
        <v>228</v>
      </c>
      <c r="D263" s="3" t="s">
        <v>228</v>
      </c>
      <c r="E263" s="2" t="s">
        <v>9697</v>
      </c>
      <c r="F263" s="2" t="s">
        <v>10746</v>
      </c>
      <c r="G263" s="2" t="s">
        <v>10748</v>
      </c>
      <c r="H263" s="2" t="s">
        <v>8629</v>
      </c>
      <c r="I263" s="2" t="s">
        <v>10749</v>
      </c>
      <c r="J263" s="2" t="s">
        <v>10750</v>
      </c>
      <c r="K263" s="2" t="s">
        <v>229</v>
      </c>
      <c r="L263" s="15" t="s">
        <v>10746</v>
      </c>
      <c r="M263" s="22" t="s">
        <v>8720</v>
      </c>
      <c r="N263" s="20" t="s">
        <v>9766</v>
      </c>
      <c r="O263" s="2" t="s">
        <v>8634</v>
      </c>
      <c r="P263" s="2" t="s">
        <v>8695</v>
      </c>
      <c r="R263" s="2" t="s">
        <v>9393</v>
      </c>
      <c r="S263" s="2" t="s">
        <v>9398</v>
      </c>
    </row>
    <row r="264" spans="1:19" x14ac:dyDescent="0.25">
      <c r="A264" s="15" t="s">
        <v>10746</v>
      </c>
      <c r="B264" s="2" t="s">
        <v>10747</v>
      </c>
      <c r="C264" s="3" t="s">
        <v>228</v>
      </c>
      <c r="D264" s="3" t="s">
        <v>228</v>
      </c>
      <c r="E264" s="2" t="s">
        <v>9697</v>
      </c>
      <c r="F264" s="2" t="s">
        <v>10746</v>
      </c>
      <c r="G264" s="2" t="s">
        <v>10748</v>
      </c>
      <c r="H264" s="2" t="s">
        <v>8629</v>
      </c>
      <c r="I264" s="2" t="s">
        <v>10749</v>
      </c>
      <c r="J264" s="2" t="s">
        <v>10750</v>
      </c>
      <c r="K264" s="2" t="s">
        <v>229</v>
      </c>
      <c r="L264" s="15" t="s">
        <v>10746</v>
      </c>
      <c r="M264" s="22" t="s">
        <v>8720</v>
      </c>
      <c r="N264" s="20" t="s">
        <v>8793</v>
      </c>
      <c r="O264" s="2" t="s">
        <v>8634</v>
      </c>
      <c r="P264" s="2" t="s">
        <v>8695</v>
      </c>
      <c r="R264" s="2" t="s">
        <v>9405</v>
      </c>
      <c r="S264" s="2" t="s">
        <v>9406</v>
      </c>
    </row>
    <row r="265" spans="1:19" x14ac:dyDescent="0.25">
      <c r="A265" s="15" t="s">
        <v>10751</v>
      </c>
      <c r="B265" s="2" t="s">
        <v>10752</v>
      </c>
      <c r="C265" s="3" t="s">
        <v>233</v>
      </c>
      <c r="D265" s="3" t="s">
        <v>233</v>
      </c>
      <c r="E265" s="2" t="s">
        <v>9697</v>
      </c>
      <c r="F265" s="2" t="s">
        <v>10751</v>
      </c>
      <c r="G265" s="2" t="s">
        <v>10753</v>
      </c>
      <c r="H265" s="2" t="s">
        <v>8629</v>
      </c>
      <c r="I265" s="2" t="s">
        <v>10754</v>
      </c>
      <c r="J265" s="2" t="s">
        <v>10136</v>
      </c>
      <c r="K265" s="2" t="s">
        <v>267</v>
      </c>
      <c r="L265" s="15" t="s">
        <v>10751</v>
      </c>
      <c r="M265" s="22" t="s">
        <v>8848</v>
      </c>
      <c r="N265" s="20" t="s">
        <v>8730</v>
      </c>
      <c r="O265" s="2" t="s">
        <v>8634</v>
      </c>
      <c r="R265" s="2" t="s">
        <v>9106</v>
      </c>
      <c r="S265" s="2" t="s">
        <v>9108</v>
      </c>
    </row>
    <row r="266" spans="1:19" x14ac:dyDescent="0.25">
      <c r="A266" s="15" t="s">
        <v>10755</v>
      </c>
      <c r="B266" s="2" t="s">
        <v>10756</v>
      </c>
      <c r="C266" s="3" t="s">
        <v>221</v>
      </c>
      <c r="D266" s="3" t="s">
        <v>221</v>
      </c>
      <c r="E266" s="2" t="s">
        <v>9697</v>
      </c>
      <c r="F266" s="2" t="s">
        <v>10755</v>
      </c>
      <c r="G266" s="2" t="s">
        <v>10757</v>
      </c>
      <c r="H266" s="2" t="s">
        <v>8629</v>
      </c>
      <c r="I266" s="2" t="s">
        <v>10758</v>
      </c>
      <c r="J266" s="2" t="s">
        <v>10107</v>
      </c>
      <c r="K266" s="2" t="s">
        <v>249</v>
      </c>
      <c r="L266" s="15" t="s">
        <v>10755</v>
      </c>
      <c r="M266" s="22" t="s">
        <v>8939</v>
      </c>
      <c r="N266" s="20" t="s">
        <v>10108</v>
      </c>
      <c r="O266" s="2" t="s">
        <v>8634</v>
      </c>
      <c r="R266" s="2" t="s">
        <v>8696</v>
      </c>
      <c r="S266" s="2" t="s">
        <v>8505</v>
      </c>
    </row>
    <row r="267" spans="1:19" x14ac:dyDescent="0.25">
      <c r="A267" s="15" t="s">
        <v>10759</v>
      </c>
      <c r="B267" s="2" t="s">
        <v>10760</v>
      </c>
      <c r="C267" s="3" t="s">
        <v>221</v>
      </c>
      <c r="D267" s="3" t="s">
        <v>221</v>
      </c>
      <c r="E267" s="2" t="s">
        <v>9697</v>
      </c>
      <c r="F267" s="2" t="s">
        <v>10759</v>
      </c>
      <c r="G267" s="2" t="s">
        <v>10761</v>
      </c>
      <c r="H267" s="2" t="s">
        <v>8629</v>
      </c>
      <c r="I267" s="2" t="s">
        <v>10762</v>
      </c>
      <c r="J267" s="2" t="s">
        <v>10107</v>
      </c>
      <c r="K267" s="2" t="s">
        <v>249</v>
      </c>
      <c r="L267" s="15" t="s">
        <v>10759</v>
      </c>
      <c r="M267" s="22" t="s">
        <v>8939</v>
      </c>
      <c r="N267" s="20" t="s">
        <v>10108</v>
      </c>
      <c r="O267" s="2" t="s">
        <v>8634</v>
      </c>
      <c r="R267" s="2" t="s">
        <v>8696</v>
      </c>
      <c r="S267" s="2" t="s">
        <v>8505</v>
      </c>
    </row>
    <row r="268" spans="1:19" x14ac:dyDescent="0.25">
      <c r="A268" s="15" t="s">
        <v>10763</v>
      </c>
      <c r="B268" s="2" t="s">
        <v>10764</v>
      </c>
      <c r="C268" s="3" t="s">
        <v>244</v>
      </c>
      <c r="D268" s="3" t="s">
        <v>244</v>
      </c>
      <c r="E268" s="2" t="s">
        <v>9697</v>
      </c>
      <c r="F268" s="2" t="s">
        <v>10763</v>
      </c>
      <c r="G268" s="2" t="s">
        <v>10765</v>
      </c>
      <c r="H268" s="2" t="s">
        <v>8629</v>
      </c>
      <c r="I268" s="2" t="s">
        <v>10766</v>
      </c>
      <c r="J268" s="2" t="s">
        <v>10767</v>
      </c>
      <c r="K268" s="2" t="s">
        <v>271</v>
      </c>
      <c r="L268" s="15" t="s">
        <v>10763</v>
      </c>
      <c r="M268" s="22" t="s">
        <v>272</v>
      </c>
      <c r="N268" s="20" t="s">
        <v>10233</v>
      </c>
      <c r="O268" s="2" t="s">
        <v>8634</v>
      </c>
      <c r="P268" s="2" t="s">
        <v>9183</v>
      </c>
      <c r="R268" s="2" t="s">
        <v>8847</v>
      </c>
      <c r="S268" s="2" t="s">
        <v>8850</v>
      </c>
    </row>
    <row r="269" spans="1:19" x14ac:dyDescent="0.25">
      <c r="A269" s="15" t="s">
        <v>10768</v>
      </c>
      <c r="B269" s="2" t="s">
        <v>10769</v>
      </c>
      <c r="C269" s="3" t="s">
        <v>228</v>
      </c>
      <c r="D269" s="3" t="s">
        <v>228</v>
      </c>
      <c r="E269" s="2" t="s">
        <v>9697</v>
      </c>
      <c r="F269" s="2" t="s">
        <v>10768</v>
      </c>
      <c r="G269" s="2" t="s">
        <v>10770</v>
      </c>
      <c r="H269" s="2" t="s">
        <v>8629</v>
      </c>
      <c r="I269" s="2" t="s">
        <v>10771</v>
      </c>
      <c r="J269" s="2" t="s">
        <v>10772</v>
      </c>
      <c r="K269" s="2" t="s">
        <v>235</v>
      </c>
      <c r="L269" s="15" t="s">
        <v>10768</v>
      </c>
      <c r="M269" s="22" t="s">
        <v>8792</v>
      </c>
      <c r="N269" s="20" t="s">
        <v>10620</v>
      </c>
      <c r="O269" s="2" t="s">
        <v>8634</v>
      </c>
      <c r="P269" s="2" t="s">
        <v>9183</v>
      </c>
      <c r="R269" s="2" t="s">
        <v>9405</v>
      </c>
      <c r="S269" s="2" t="s">
        <v>9406</v>
      </c>
    </row>
    <row r="270" spans="1:19" x14ac:dyDescent="0.25">
      <c r="A270" s="15" t="s">
        <v>10773</v>
      </c>
      <c r="B270" s="2" t="s">
        <v>10774</v>
      </c>
      <c r="C270" s="3" t="s">
        <v>236</v>
      </c>
      <c r="D270" s="3" t="s">
        <v>236</v>
      </c>
      <c r="E270" s="2" t="s">
        <v>9697</v>
      </c>
      <c r="F270" s="2" t="s">
        <v>10773</v>
      </c>
      <c r="G270" s="2" t="s">
        <v>10775</v>
      </c>
      <c r="H270" s="2" t="s">
        <v>8629</v>
      </c>
      <c r="I270" s="2" t="s">
        <v>10776</v>
      </c>
      <c r="J270" s="2" t="s">
        <v>9016</v>
      </c>
      <c r="K270" s="2" t="s">
        <v>254</v>
      </c>
      <c r="L270" s="15" t="s">
        <v>10773</v>
      </c>
      <c r="M270" s="22" t="s">
        <v>9008</v>
      </c>
      <c r="N270" s="20" t="s">
        <v>9017</v>
      </c>
      <c r="O270" s="2" t="s">
        <v>8634</v>
      </c>
      <c r="R270" s="2" t="s">
        <v>8696</v>
      </c>
      <c r="S270" s="2" t="s">
        <v>8505</v>
      </c>
    </row>
    <row r="271" spans="1:19" x14ac:dyDescent="0.25">
      <c r="A271" s="15" t="s">
        <v>10777</v>
      </c>
      <c r="B271" s="2" t="s">
        <v>10778</v>
      </c>
      <c r="C271" s="3" t="s">
        <v>228</v>
      </c>
      <c r="D271" s="3" t="s">
        <v>228</v>
      </c>
      <c r="E271" s="2" t="s">
        <v>9697</v>
      </c>
      <c r="F271" s="2" t="s">
        <v>10777</v>
      </c>
      <c r="G271" s="2" t="s">
        <v>10779</v>
      </c>
      <c r="H271" s="2" t="s">
        <v>8629</v>
      </c>
      <c r="I271" s="2" t="s">
        <v>10780</v>
      </c>
      <c r="J271" s="2" t="s">
        <v>9057</v>
      </c>
      <c r="K271" s="2" t="s">
        <v>229</v>
      </c>
      <c r="L271" s="15" t="s">
        <v>10777</v>
      </c>
      <c r="M271" s="22" t="s">
        <v>8720</v>
      </c>
      <c r="N271" s="20" t="s">
        <v>8900</v>
      </c>
      <c r="O271" s="2" t="s">
        <v>8634</v>
      </c>
      <c r="R271" s="2" t="s">
        <v>9393</v>
      </c>
      <c r="S271" s="2" t="s">
        <v>9398</v>
      </c>
    </row>
    <row r="272" spans="1:19" x14ac:dyDescent="0.25">
      <c r="A272" s="15" t="s">
        <v>10777</v>
      </c>
      <c r="B272" s="2" t="s">
        <v>10778</v>
      </c>
      <c r="C272" s="3" t="s">
        <v>228</v>
      </c>
      <c r="D272" s="3" t="s">
        <v>228</v>
      </c>
      <c r="E272" s="2" t="s">
        <v>9697</v>
      </c>
      <c r="F272" s="2" t="s">
        <v>10777</v>
      </c>
      <c r="G272" s="2" t="s">
        <v>10779</v>
      </c>
      <c r="H272" s="2" t="s">
        <v>8629</v>
      </c>
      <c r="I272" s="2" t="s">
        <v>10780</v>
      </c>
      <c r="J272" s="2" t="s">
        <v>9057</v>
      </c>
      <c r="K272" s="2" t="s">
        <v>229</v>
      </c>
      <c r="L272" s="15" t="s">
        <v>10777</v>
      </c>
      <c r="M272" s="22" t="s">
        <v>8720</v>
      </c>
      <c r="N272" s="20" t="s">
        <v>9370</v>
      </c>
      <c r="O272" s="2" t="s">
        <v>8634</v>
      </c>
      <c r="R272" s="2" t="s">
        <v>9405</v>
      </c>
      <c r="S272" s="2" t="s">
        <v>9406</v>
      </c>
    </row>
    <row r="273" spans="1:19" x14ac:dyDescent="0.25">
      <c r="A273" s="15" t="s">
        <v>10781</v>
      </c>
      <c r="B273" s="2" t="s">
        <v>10782</v>
      </c>
      <c r="C273" s="3" t="s">
        <v>223</v>
      </c>
      <c r="D273" s="3" t="s">
        <v>223</v>
      </c>
      <c r="E273" s="2" t="s">
        <v>9697</v>
      </c>
      <c r="F273" s="2" t="s">
        <v>10781</v>
      </c>
      <c r="G273" s="2" t="s">
        <v>10783</v>
      </c>
      <c r="H273" s="2" t="s">
        <v>8629</v>
      </c>
      <c r="I273" s="2" t="s">
        <v>10784</v>
      </c>
      <c r="J273" s="2" t="s">
        <v>10785</v>
      </c>
      <c r="K273" s="2" t="s">
        <v>277</v>
      </c>
      <c r="L273" s="15" t="s">
        <v>10781</v>
      </c>
      <c r="M273" s="22" t="s">
        <v>244</v>
      </c>
      <c r="N273" s="20" t="s">
        <v>10786</v>
      </c>
      <c r="O273" s="2" t="s">
        <v>8634</v>
      </c>
      <c r="R273" s="2" t="s">
        <v>9353</v>
      </c>
      <c r="S273" s="2" t="s">
        <v>9355</v>
      </c>
    </row>
    <row r="274" spans="1:19" x14ac:dyDescent="0.25">
      <c r="A274" s="15" t="s">
        <v>10787</v>
      </c>
      <c r="B274" s="2" t="s">
        <v>10788</v>
      </c>
      <c r="C274" s="3" t="s">
        <v>221</v>
      </c>
      <c r="D274" s="3" t="s">
        <v>221</v>
      </c>
      <c r="E274" s="2" t="s">
        <v>9697</v>
      </c>
      <c r="F274" s="2" t="s">
        <v>10787</v>
      </c>
      <c r="G274" s="2" t="s">
        <v>10789</v>
      </c>
      <c r="H274" s="2" t="s">
        <v>8629</v>
      </c>
      <c r="I274" s="2" t="s">
        <v>10790</v>
      </c>
      <c r="J274" s="2" t="s">
        <v>8700</v>
      </c>
      <c r="K274" s="2" t="s">
        <v>238</v>
      </c>
      <c r="L274" s="15" t="s">
        <v>10787</v>
      </c>
      <c r="M274" s="22" t="s">
        <v>8824</v>
      </c>
      <c r="N274" s="20" t="s">
        <v>10512</v>
      </c>
      <c r="O274" s="2" t="s">
        <v>8634</v>
      </c>
      <c r="R274" s="2" t="s">
        <v>8963</v>
      </c>
      <c r="S274" s="2" t="s">
        <v>8964</v>
      </c>
    </row>
    <row r="275" spans="1:19" x14ac:dyDescent="0.25">
      <c r="A275" s="15" t="s">
        <v>10791</v>
      </c>
      <c r="B275" s="2" t="s">
        <v>10792</v>
      </c>
      <c r="C275" s="3" t="s">
        <v>265</v>
      </c>
      <c r="D275" s="3" t="s">
        <v>265</v>
      </c>
      <c r="E275" s="2" t="s">
        <v>9697</v>
      </c>
      <c r="F275" s="2" t="s">
        <v>10791</v>
      </c>
      <c r="G275" s="2" t="s">
        <v>10793</v>
      </c>
      <c r="H275" s="2" t="s">
        <v>8629</v>
      </c>
      <c r="I275" s="2" t="s">
        <v>10794</v>
      </c>
      <c r="J275" s="2" t="s">
        <v>9813</v>
      </c>
      <c r="K275" s="2" t="s">
        <v>291</v>
      </c>
      <c r="L275" s="15" t="s">
        <v>10791</v>
      </c>
      <c r="M275" s="22" t="s">
        <v>9602</v>
      </c>
      <c r="N275" s="20" t="s">
        <v>9083</v>
      </c>
      <c r="O275" s="2" t="s">
        <v>8634</v>
      </c>
      <c r="R275" s="2" t="s">
        <v>9596</v>
      </c>
      <c r="S275" s="2" t="s">
        <v>9603</v>
      </c>
    </row>
    <row r="276" spans="1:19" x14ac:dyDescent="0.25">
      <c r="A276" s="15" t="s">
        <v>10795</v>
      </c>
      <c r="B276" s="2" t="s">
        <v>10796</v>
      </c>
      <c r="C276" s="3" t="s">
        <v>225</v>
      </c>
      <c r="D276" s="3" t="s">
        <v>225</v>
      </c>
      <c r="E276" s="2" t="s">
        <v>9697</v>
      </c>
      <c r="F276" s="2" t="s">
        <v>10795</v>
      </c>
      <c r="G276" s="2" t="s">
        <v>10797</v>
      </c>
      <c r="H276" s="2" t="s">
        <v>8629</v>
      </c>
      <c r="I276" s="2" t="s">
        <v>10798</v>
      </c>
      <c r="J276" s="2" t="s">
        <v>9628</v>
      </c>
      <c r="K276" s="2" t="s">
        <v>226</v>
      </c>
      <c r="L276" s="15" t="s">
        <v>10795</v>
      </c>
      <c r="M276" s="22" t="s">
        <v>8693</v>
      </c>
      <c r="N276" s="20" t="s">
        <v>8712</v>
      </c>
      <c r="O276" s="2" t="s">
        <v>8634</v>
      </c>
      <c r="R276" s="2" t="s">
        <v>8963</v>
      </c>
      <c r="S276" s="2" t="s">
        <v>8964</v>
      </c>
    </row>
    <row r="277" spans="1:19" x14ac:dyDescent="0.25">
      <c r="A277" s="15" t="s">
        <v>10799</v>
      </c>
      <c r="B277" s="2" t="s">
        <v>10800</v>
      </c>
      <c r="C277" s="3" t="s">
        <v>265</v>
      </c>
      <c r="D277" s="3" t="s">
        <v>265</v>
      </c>
      <c r="E277" s="2" t="s">
        <v>9697</v>
      </c>
      <c r="F277" s="2" t="s">
        <v>10799</v>
      </c>
      <c r="G277" s="2" t="s">
        <v>10801</v>
      </c>
      <c r="H277" s="2" t="s">
        <v>8629</v>
      </c>
      <c r="I277" s="2" t="s">
        <v>10802</v>
      </c>
      <c r="J277" s="2" t="s">
        <v>9813</v>
      </c>
      <c r="K277" s="2" t="s">
        <v>291</v>
      </c>
      <c r="L277" s="15" t="s">
        <v>10799</v>
      </c>
      <c r="M277" s="22" t="s">
        <v>9602</v>
      </c>
      <c r="N277" s="20" t="s">
        <v>9083</v>
      </c>
      <c r="O277" s="2" t="s">
        <v>8634</v>
      </c>
      <c r="R277" s="2" t="s">
        <v>9596</v>
      </c>
      <c r="S277" s="2" t="s">
        <v>9603</v>
      </c>
    </row>
    <row r="278" spans="1:19" x14ac:dyDescent="0.25">
      <c r="A278" s="15" t="s">
        <v>10803</v>
      </c>
      <c r="B278" s="2" t="s">
        <v>10804</v>
      </c>
      <c r="C278" s="3" t="s">
        <v>225</v>
      </c>
      <c r="D278" s="3" t="s">
        <v>225</v>
      </c>
      <c r="E278" s="2" t="s">
        <v>9697</v>
      </c>
      <c r="F278" s="2" t="s">
        <v>10803</v>
      </c>
      <c r="G278" s="2" t="s">
        <v>10805</v>
      </c>
      <c r="H278" s="2" t="s">
        <v>8629</v>
      </c>
      <c r="I278" s="2" t="s">
        <v>10806</v>
      </c>
      <c r="J278" s="2" t="s">
        <v>10807</v>
      </c>
      <c r="K278" s="2" t="s">
        <v>230</v>
      </c>
      <c r="L278" s="15" t="s">
        <v>10803</v>
      </c>
      <c r="M278" s="22" t="s">
        <v>8730</v>
      </c>
      <c r="N278" s="20" t="s">
        <v>10808</v>
      </c>
      <c r="O278" s="2" t="s">
        <v>8634</v>
      </c>
      <c r="P278" s="2" t="s">
        <v>9183</v>
      </c>
      <c r="R278" s="2" t="s">
        <v>9310</v>
      </c>
      <c r="S278" s="2" t="s">
        <v>9317</v>
      </c>
    </row>
    <row r="279" spans="1:19" x14ac:dyDescent="0.25">
      <c r="A279" s="15" t="s">
        <v>10809</v>
      </c>
      <c r="B279" s="2" t="s">
        <v>10810</v>
      </c>
      <c r="C279" s="3" t="s">
        <v>221</v>
      </c>
      <c r="D279" s="3" t="s">
        <v>221</v>
      </c>
      <c r="E279" s="2" t="s">
        <v>9697</v>
      </c>
      <c r="F279" s="2" t="s">
        <v>10809</v>
      </c>
      <c r="G279" s="2" t="s">
        <v>10811</v>
      </c>
      <c r="H279" s="2" t="s">
        <v>8629</v>
      </c>
      <c r="I279" s="2" t="s">
        <v>10812</v>
      </c>
      <c r="J279" s="2" t="s">
        <v>10813</v>
      </c>
      <c r="K279" s="2" t="s">
        <v>249</v>
      </c>
      <c r="L279" s="15" t="s">
        <v>10809</v>
      </c>
      <c r="M279" s="22" t="s">
        <v>8939</v>
      </c>
      <c r="N279" s="20" t="s">
        <v>10305</v>
      </c>
      <c r="O279" s="2" t="s">
        <v>8634</v>
      </c>
      <c r="R279" s="2" t="s">
        <v>9077</v>
      </c>
      <c r="S279" s="2" t="s">
        <v>9084</v>
      </c>
    </row>
    <row r="280" spans="1:19" x14ac:dyDescent="0.25">
      <c r="A280" s="15" t="s">
        <v>10814</v>
      </c>
      <c r="B280" s="2" t="s">
        <v>10815</v>
      </c>
      <c r="C280" s="3" t="s">
        <v>221</v>
      </c>
      <c r="D280" s="3" t="s">
        <v>221</v>
      </c>
      <c r="E280" s="2" t="s">
        <v>9697</v>
      </c>
      <c r="F280" s="2" t="s">
        <v>10814</v>
      </c>
      <c r="G280" s="2" t="s">
        <v>10816</v>
      </c>
      <c r="H280" s="2" t="s">
        <v>8629</v>
      </c>
      <c r="I280" s="2" t="s">
        <v>10817</v>
      </c>
      <c r="J280" s="2" t="s">
        <v>10818</v>
      </c>
      <c r="K280" s="2" t="s">
        <v>259</v>
      </c>
      <c r="L280" s="15" t="s">
        <v>10814</v>
      </c>
      <c r="M280" s="22" t="s">
        <v>9049</v>
      </c>
      <c r="N280" s="20" t="s">
        <v>9000</v>
      </c>
      <c r="O280" s="2" t="s">
        <v>8634</v>
      </c>
      <c r="R280" s="2" t="s">
        <v>8963</v>
      </c>
      <c r="S280" s="2" t="s">
        <v>8964</v>
      </c>
    </row>
    <row r="281" spans="1:19" x14ac:dyDescent="0.25">
      <c r="A281" s="15" t="s">
        <v>10819</v>
      </c>
      <c r="B281" s="2" t="s">
        <v>10820</v>
      </c>
      <c r="C281" s="3" t="s">
        <v>236</v>
      </c>
      <c r="D281" s="3" t="s">
        <v>236</v>
      </c>
      <c r="E281" s="2" t="s">
        <v>9697</v>
      </c>
      <c r="F281" s="2" t="s">
        <v>10819</v>
      </c>
      <c r="G281" s="2" t="s">
        <v>10821</v>
      </c>
      <c r="H281" s="2" t="s">
        <v>8629</v>
      </c>
      <c r="I281" s="2" t="s">
        <v>10822</v>
      </c>
      <c r="J281" s="2" t="s">
        <v>9016</v>
      </c>
      <c r="K281" s="2" t="s">
        <v>254</v>
      </c>
      <c r="L281" s="15" t="s">
        <v>10819</v>
      </c>
      <c r="M281" s="22" t="s">
        <v>9008</v>
      </c>
      <c r="N281" s="20" t="s">
        <v>9017</v>
      </c>
      <c r="O281" s="2" t="s">
        <v>8634</v>
      </c>
      <c r="R281" s="2" t="s">
        <v>8696</v>
      </c>
      <c r="S281" s="2" t="s">
        <v>8505</v>
      </c>
    </row>
    <row r="282" spans="1:19" x14ac:dyDescent="0.25">
      <c r="A282" s="15" t="s">
        <v>10823</v>
      </c>
      <c r="B282" s="2" t="s">
        <v>10824</v>
      </c>
      <c r="C282" s="3" t="s">
        <v>221</v>
      </c>
      <c r="D282" s="3" t="s">
        <v>221</v>
      </c>
      <c r="E282" s="2" t="s">
        <v>9697</v>
      </c>
      <c r="F282" s="2" t="s">
        <v>10823</v>
      </c>
      <c r="G282" s="2" t="s">
        <v>10825</v>
      </c>
      <c r="H282" s="2" t="s">
        <v>8629</v>
      </c>
      <c r="I282" s="2" t="s">
        <v>10826</v>
      </c>
      <c r="J282" s="2" t="s">
        <v>10232</v>
      </c>
      <c r="K282" s="2" t="s">
        <v>238</v>
      </c>
      <c r="L282" s="15" t="s">
        <v>10823</v>
      </c>
      <c r="M282" s="22" t="s">
        <v>8824</v>
      </c>
      <c r="N282" s="20" t="s">
        <v>9516</v>
      </c>
      <c r="O282" s="2" t="s">
        <v>8634</v>
      </c>
      <c r="R282" s="2" t="s">
        <v>8963</v>
      </c>
      <c r="S282" s="2" t="s">
        <v>8964</v>
      </c>
    </row>
    <row r="283" spans="1:19" x14ac:dyDescent="0.25">
      <c r="A283" s="15" t="s">
        <v>10827</v>
      </c>
      <c r="B283" s="2" t="s">
        <v>10828</v>
      </c>
      <c r="C283" s="3" t="s">
        <v>228</v>
      </c>
      <c r="D283" s="3" t="s">
        <v>228</v>
      </c>
      <c r="E283" s="2" t="s">
        <v>9697</v>
      </c>
      <c r="F283" s="2" t="s">
        <v>10827</v>
      </c>
      <c r="G283" s="2" t="s">
        <v>10829</v>
      </c>
      <c r="H283" s="2" t="s">
        <v>8629</v>
      </c>
      <c r="I283" s="2" t="s">
        <v>10830</v>
      </c>
      <c r="J283" s="2" t="s">
        <v>10831</v>
      </c>
      <c r="K283" s="2" t="s">
        <v>229</v>
      </c>
      <c r="L283" s="15" t="s">
        <v>10827</v>
      </c>
      <c r="M283" s="22" t="s">
        <v>8720</v>
      </c>
      <c r="N283" s="20" t="s">
        <v>9462</v>
      </c>
      <c r="O283" s="2" t="s">
        <v>8634</v>
      </c>
      <c r="R283" s="2" t="s">
        <v>9393</v>
      </c>
      <c r="S283" s="2" t="s">
        <v>9398</v>
      </c>
    </row>
    <row r="284" spans="1:19" x14ac:dyDescent="0.25">
      <c r="A284" s="15" t="s">
        <v>10827</v>
      </c>
      <c r="B284" s="2" t="s">
        <v>10828</v>
      </c>
      <c r="C284" s="3" t="s">
        <v>228</v>
      </c>
      <c r="D284" s="3" t="s">
        <v>228</v>
      </c>
      <c r="E284" s="2" t="s">
        <v>9697</v>
      </c>
      <c r="F284" s="2" t="s">
        <v>10827</v>
      </c>
      <c r="G284" s="2" t="s">
        <v>10829</v>
      </c>
      <c r="H284" s="2" t="s">
        <v>8629</v>
      </c>
      <c r="I284" s="2" t="s">
        <v>10830</v>
      </c>
      <c r="J284" s="2" t="s">
        <v>10831</v>
      </c>
      <c r="K284" s="2" t="s">
        <v>229</v>
      </c>
      <c r="L284" s="15" t="s">
        <v>10827</v>
      </c>
      <c r="M284" s="22" t="s">
        <v>8720</v>
      </c>
      <c r="N284" s="20" t="s">
        <v>9462</v>
      </c>
      <c r="O284" s="2" t="s">
        <v>8634</v>
      </c>
      <c r="R284" s="2" t="s">
        <v>9405</v>
      </c>
      <c r="S284" s="2" t="s">
        <v>9406</v>
      </c>
    </row>
    <row r="285" spans="1:19" x14ac:dyDescent="0.25">
      <c r="A285" s="15" t="s">
        <v>10832</v>
      </c>
      <c r="B285" s="2" t="s">
        <v>10833</v>
      </c>
      <c r="C285" s="3" t="s">
        <v>223</v>
      </c>
      <c r="D285" s="3" t="s">
        <v>223</v>
      </c>
      <c r="E285" s="2" t="s">
        <v>9697</v>
      </c>
      <c r="F285" s="2" t="s">
        <v>10832</v>
      </c>
      <c r="G285" s="2" t="s">
        <v>10834</v>
      </c>
      <c r="H285" s="2" t="s">
        <v>8629</v>
      </c>
      <c r="I285" s="2" t="s">
        <v>10835</v>
      </c>
      <c r="J285" s="2" t="s">
        <v>10836</v>
      </c>
      <c r="K285" s="2" t="s">
        <v>224</v>
      </c>
      <c r="L285" s="15" t="s">
        <v>10832</v>
      </c>
      <c r="M285" s="22" t="s">
        <v>8683</v>
      </c>
      <c r="N285" s="20" t="s">
        <v>10233</v>
      </c>
      <c r="O285" s="2" t="s">
        <v>8634</v>
      </c>
      <c r="R285" s="2" t="s">
        <v>8696</v>
      </c>
      <c r="S285" s="2" t="s">
        <v>8505</v>
      </c>
    </row>
    <row r="286" spans="1:19" x14ac:dyDescent="0.25">
      <c r="A286" s="15" t="s">
        <v>10837</v>
      </c>
      <c r="B286" s="2" t="s">
        <v>10838</v>
      </c>
      <c r="C286" s="3" t="s">
        <v>225</v>
      </c>
      <c r="D286" s="3" t="s">
        <v>225</v>
      </c>
      <c r="E286" s="2" t="s">
        <v>9697</v>
      </c>
      <c r="F286" s="2" t="s">
        <v>10837</v>
      </c>
      <c r="G286" s="2" t="s">
        <v>10839</v>
      </c>
      <c r="H286" s="2" t="s">
        <v>8629</v>
      </c>
      <c r="I286" s="2" t="s">
        <v>10840</v>
      </c>
      <c r="J286" s="2" t="s">
        <v>10841</v>
      </c>
      <c r="K286" s="2" t="s">
        <v>226</v>
      </c>
      <c r="L286" s="15" t="s">
        <v>10837</v>
      </c>
      <c r="M286" s="22" t="s">
        <v>8693</v>
      </c>
      <c r="N286" s="20" t="s">
        <v>9516</v>
      </c>
      <c r="O286" s="2" t="s">
        <v>8634</v>
      </c>
      <c r="P286" s="2" t="s">
        <v>9183</v>
      </c>
      <c r="R286" s="2" t="s">
        <v>8696</v>
      </c>
      <c r="S286" s="2" t="s">
        <v>8505</v>
      </c>
    </row>
    <row r="287" spans="1:19" x14ac:dyDescent="0.25">
      <c r="A287" s="15" t="s">
        <v>10842</v>
      </c>
      <c r="B287" s="2" t="s">
        <v>10843</v>
      </c>
      <c r="C287" s="3" t="s">
        <v>244</v>
      </c>
      <c r="D287" s="3" t="s">
        <v>244</v>
      </c>
      <c r="E287" s="2" t="s">
        <v>9697</v>
      </c>
      <c r="F287" s="2" t="s">
        <v>10842</v>
      </c>
      <c r="G287" s="2" t="s">
        <v>10844</v>
      </c>
      <c r="H287" s="2" t="s">
        <v>8629</v>
      </c>
      <c r="I287" s="2" t="s">
        <v>10845</v>
      </c>
      <c r="J287" s="2" t="s">
        <v>10846</v>
      </c>
      <c r="K287" s="2" t="s">
        <v>271</v>
      </c>
      <c r="L287" s="15" t="s">
        <v>10842</v>
      </c>
      <c r="M287" s="22" t="s">
        <v>272</v>
      </c>
      <c r="N287" s="20" t="s">
        <v>9067</v>
      </c>
      <c r="O287" s="2" t="s">
        <v>8634</v>
      </c>
      <c r="P287" s="2" t="s">
        <v>9183</v>
      </c>
      <c r="R287" s="2" t="s">
        <v>8847</v>
      </c>
      <c r="S287" s="2" t="s">
        <v>8850</v>
      </c>
    </row>
    <row r="288" spans="1:19" x14ac:dyDescent="0.25">
      <c r="A288" s="15" t="s">
        <v>10847</v>
      </c>
      <c r="B288" s="2" t="s">
        <v>10848</v>
      </c>
      <c r="C288" s="3" t="s">
        <v>223</v>
      </c>
      <c r="D288" s="3" t="s">
        <v>223</v>
      </c>
      <c r="E288" s="2" t="s">
        <v>9697</v>
      </c>
      <c r="F288" s="2" t="s">
        <v>10847</v>
      </c>
      <c r="G288" s="2" t="s">
        <v>10849</v>
      </c>
      <c r="H288" s="2" t="s">
        <v>8629</v>
      </c>
      <c r="I288" s="2" t="s">
        <v>10850</v>
      </c>
      <c r="J288" s="2" t="s">
        <v>9765</v>
      </c>
      <c r="K288" s="2" t="s">
        <v>256</v>
      </c>
      <c r="L288" s="15" t="s">
        <v>10847</v>
      </c>
      <c r="M288" s="22" t="s">
        <v>8651</v>
      </c>
      <c r="N288" s="20" t="s">
        <v>9766</v>
      </c>
      <c r="O288" s="2" t="s">
        <v>8634</v>
      </c>
      <c r="R288" s="2" t="s">
        <v>9061</v>
      </c>
      <c r="S288" s="2" t="s">
        <v>9069</v>
      </c>
    </row>
    <row r="289" spans="1:19" x14ac:dyDescent="0.25">
      <c r="A289" s="15" t="s">
        <v>11104</v>
      </c>
      <c r="B289" s="2" t="s">
        <v>11105</v>
      </c>
      <c r="C289" s="3" t="s">
        <v>225</v>
      </c>
      <c r="D289" s="3" t="s">
        <v>225</v>
      </c>
      <c r="E289" s="2" t="s">
        <v>9697</v>
      </c>
      <c r="F289" s="2" t="s">
        <v>11104</v>
      </c>
      <c r="G289" s="2" t="s">
        <v>11106</v>
      </c>
      <c r="H289" s="2" t="s">
        <v>8629</v>
      </c>
      <c r="I289" s="2" t="s">
        <v>11107</v>
      </c>
      <c r="J289" s="2" t="s">
        <v>11108</v>
      </c>
      <c r="K289" s="2" t="s">
        <v>230</v>
      </c>
      <c r="L289" s="15" t="s">
        <v>11104</v>
      </c>
      <c r="M289" s="22" t="s">
        <v>8730</v>
      </c>
      <c r="N289" s="20" t="s">
        <v>10023</v>
      </c>
      <c r="O289" s="2" t="s">
        <v>8634</v>
      </c>
      <c r="P289" s="2" t="s">
        <v>9183</v>
      </c>
      <c r="R289" s="2" t="s">
        <v>11011</v>
      </c>
      <c r="S289" s="2" t="s">
        <v>11013</v>
      </c>
    </row>
    <row r="290" spans="1:19" x14ac:dyDescent="0.25">
      <c r="A290" s="15" t="s">
        <v>10851</v>
      </c>
      <c r="B290" s="2" t="s">
        <v>10852</v>
      </c>
      <c r="C290" s="3" t="s">
        <v>265</v>
      </c>
      <c r="D290" s="3" t="s">
        <v>265</v>
      </c>
      <c r="E290" s="2" t="s">
        <v>9697</v>
      </c>
      <c r="F290" s="2" t="s">
        <v>10851</v>
      </c>
      <c r="G290" s="2" t="s">
        <v>10853</v>
      </c>
      <c r="H290" s="2" t="s">
        <v>8629</v>
      </c>
      <c r="I290" s="2" t="s">
        <v>10854</v>
      </c>
      <c r="J290" s="2" t="s">
        <v>9813</v>
      </c>
      <c r="K290" s="2" t="s">
        <v>291</v>
      </c>
      <c r="L290" s="15" t="s">
        <v>10851</v>
      </c>
      <c r="M290" s="22" t="s">
        <v>9602</v>
      </c>
      <c r="N290" s="20" t="s">
        <v>9083</v>
      </c>
      <c r="O290" s="2" t="s">
        <v>8634</v>
      </c>
      <c r="R290" s="2" t="s">
        <v>9596</v>
      </c>
      <c r="S290" s="2" t="s">
        <v>9603</v>
      </c>
    </row>
    <row r="291" spans="1:19" x14ac:dyDescent="0.25">
      <c r="A291" s="15" t="s">
        <v>10855</v>
      </c>
      <c r="B291" s="2" t="s">
        <v>10856</v>
      </c>
      <c r="C291" s="3" t="s">
        <v>233</v>
      </c>
      <c r="D291" s="3" t="s">
        <v>233</v>
      </c>
      <c r="E291" s="2" t="s">
        <v>9697</v>
      </c>
      <c r="F291" s="2" t="s">
        <v>10855</v>
      </c>
      <c r="G291" s="2" t="s">
        <v>10857</v>
      </c>
      <c r="H291" s="2" t="s">
        <v>8629</v>
      </c>
      <c r="I291" s="2" t="s">
        <v>10858</v>
      </c>
      <c r="J291" s="2" t="s">
        <v>8775</v>
      </c>
      <c r="K291" s="2" t="s">
        <v>234</v>
      </c>
      <c r="L291" s="15" t="s">
        <v>10855</v>
      </c>
      <c r="M291" s="22" t="s">
        <v>8777</v>
      </c>
      <c r="N291" s="20" t="s">
        <v>8778</v>
      </c>
      <c r="O291" s="2" t="s">
        <v>8634</v>
      </c>
      <c r="R291" s="2" t="s">
        <v>8696</v>
      </c>
      <c r="S291" s="2" t="s">
        <v>8505</v>
      </c>
    </row>
    <row r="292" spans="1:19" x14ac:dyDescent="0.25">
      <c r="A292" s="15" t="s">
        <v>10859</v>
      </c>
      <c r="B292" s="2" t="s">
        <v>10860</v>
      </c>
      <c r="C292" s="3" t="s">
        <v>223</v>
      </c>
      <c r="D292" s="3" t="s">
        <v>223</v>
      </c>
      <c r="E292" s="2" t="s">
        <v>9697</v>
      </c>
      <c r="F292" s="2" t="s">
        <v>10859</v>
      </c>
      <c r="G292" s="2" t="s">
        <v>10861</v>
      </c>
      <c r="H292" s="2" t="s">
        <v>8629</v>
      </c>
      <c r="I292" s="2" t="s">
        <v>10862</v>
      </c>
      <c r="J292" s="2" t="s">
        <v>10863</v>
      </c>
      <c r="K292" s="2" t="s">
        <v>261</v>
      </c>
      <c r="L292" s="15" t="s">
        <v>10859</v>
      </c>
      <c r="M292" s="22" t="s">
        <v>9067</v>
      </c>
      <c r="N292" s="20" t="s">
        <v>9609</v>
      </c>
      <c r="O292" s="2" t="s">
        <v>8634</v>
      </c>
      <c r="R292" s="2" t="s">
        <v>9061</v>
      </c>
      <c r="S292" s="2" t="s">
        <v>9069</v>
      </c>
    </row>
    <row r="293" spans="1:19" x14ac:dyDescent="0.25">
      <c r="A293" s="15" t="s">
        <v>10864</v>
      </c>
      <c r="B293" s="2" t="s">
        <v>10865</v>
      </c>
      <c r="C293" s="3" t="s">
        <v>236</v>
      </c>
      <c r="D293" s="3" t="s">
        <v>236</v>
      </c>
      <c r="E293" s="2" t="s">
        <v>9697</v>
      </c>
      <c r="F293" s="2" t="s">
        <v>10864</v>
      </c>
      <c r="G293" s="2" t="s">
        <v>10866</v>
      </c>
      <c r="H293" s="2" t="s">
        <v>8629</v>
      </c>
      <c r="I293" s="2" t="s">
        <v>10867</v>
      </c>
      <c r="J293" s="2" t="s">
        <v>9561</v>
      </c>
      <c r="K293" s="2" t="s">
        <v>254</v>
      </c>
      <c r="L293" s="15" t="s">
        <v>10864</v>
      </c>
      <c r="M293" s="22" t="s">
        <v>9008</v>
      </c>
      <c r="N293" s="20" t="s">
        <v>9009</v>
      </c>
      <c r="O293" s="2" t="s">
        <v>8634</v>
      </c>
      <c r="R293" s="2" t="s">
        <v>8696</v>
      </c>
      <c r="S293" s="2" t="s">
        <v>8505</v>
      </c>
    </row>
    <row r="294" spans="1:19" x14ac:dyDescent="0.25">
      <c r="A294" s="15" t="s">
        <v>10868</v>
      </c>
      <c r="B294" s="2" t="s">
        <v>10869</v>
      </c>
      <c r="C294" s="3" t="s">
        <v>228</v>
      </c>
      <c r="D294" s="3" t="s">
        <v>228</v>
      </c>
      <c r="E294" s="2" t="s">
        <v>9697</v>
      </c>
      <c r="F294" s="2" t="s">
        <v>10868</v>
      </c>
      <c r="G294" s="2" t="s">
        <v>10870</v>
      </c>
      <c r="H294" s="2" t="s">
        <v>8629</v>
      </c>
      <c r="I294" s="2" t="s">
        <v>10871</v>
      </c>
      <c r="J294" s="2" t="s">
        <v>10872</v>
      </c>
      <c r="K294" s="2" t="s">
        <v>229</v>
      </c>
      <c r="L294" s="15" t="s">
        <v>10868</v>
      </c>
      <c r="M294" s="22" t="s">
        <v>8720</v>
      </c>
      <c r="N294" s="20" t="s">
        <v>9248</v>
      </c>
      <c r="O294" s="2" t="s">
        <v>8634</v>
      </c>
      <c r="R294" s="2" t="s">
        <v>9393</v>
      </c>
      <c r="S294" s="2" t="s">
        <v>9398</v>
      </c>
    </row>
    <row r="295" spans="1:19" x14ac:dyDescent="0.25">
      <c r="A295" s="15" t="s">
        <v>10868</v>
      </c>
      <c r="B295" s="2" t="s">
        <v>10869</v>
      </c>
      <c r="C295" s="3" t="s">
        <v>228</v>
      </c>
      <c r="D295" s="3" t="s">
        <v>228</v>
      </c>
      <c r="E295" s="2" t="s">
        <v>9697</v>
      </c>
      <c r="F295" s="2" t="s">
        <v>10868</v>
      </c>
      <c r="G295" s="2" t="s">
        <v>10870</v>
      </c>
      <c r="H295" s="2" t="s">
        <v>8629</v>
      </c>
      <c r="I295" s="2" t="s">
        <v>10871</v>
      </c>
      <c r="J295" s="2" t="s">
        <v>10872</v>
      </c>
      <c r="K295" s="2" t="s">
        <v>229</v>
      </c>
      <c r="L295" s="15" t="s">
        <v>10868</v>
      </c>
      <c r="M295" s="22" t="s">
        <v>8720</v>
      </c>
      <c r="N295" s="20" t="s">
        <v>9137</v>
      </c>
      <c r="O295" s="2" t="s">
        <v>8634</v>
      </c>
      <c r="R295" s="2" t="s">
        <v>9405</v>
      </c>
      <c r="S295" s="2" t="s">
        <v>9406</v>
      </c>
    </row>
    <row r="296" spans="1:19" x14ac:dyDescent="0.25">
      <c r="A296" s="15" t="s">
        <v>10873</v>
      </c>
      <c r="B296" s="2" t="s">
        <v>10874</v>
      </c>
      <c r="C296" s="3" t="s">
        <v>228</v>
      </c>
      <c r="D296" s="3" t="s">
        <v>228</v>
      </c>
      <c r="E296" s="2" t="s">
        <v>9697</v>
      </c>
      <c r="F296" s="2" t="s">
        <v>10873</v>
      </c>
      <c r="G296" s="2" t="s">
        <v>10875</v>
      </c>
      <c r="H296" s="2" t="s">
        <v>8629</v>
      </c>
      <c r="I296" s="2" t="s">
        <v>10876</v>
      </c>
      <c r="J296" s="2" t="s">
        <v>10872</v>
      </c>
      <c r="K296" s="2" t="s">
        <v>229</v>
      </c>
      <c r="L296" s="15" t="s">
        <v>10873</v>
      </c>
      <c r="M296" s="22" t="s">
        <v>8720</v>
      </c>
      <c r="N296" s="20" t="s">
        <v>9248</v>
      </c>
      <c r="O296" s="2" t="s">
        <v>8634</v>
      </c>
      <c r="R296" s="2" t="s">
        <v>9393</v>
      </c>
      <c r="S296" s="2" t="s">
        <v>9398</v>
      </c>
    </row>
    <row r="297" spans="1:19" x14ac:dyDescent="0.25">
      <c r="A297" s="15" t="s">
        <v>10877</v>
      </c>
      <c r="B297" s="2" t="s">
        <v>10878</v>
      </c>
      <c r="C297" s="3" t="s">
        <v>272</v>
      </c>
      <c r="D297" s="3" t="s">
        <v>272</v>
      </c>
      <c r="E297" s="2" t="s">
        <v>9697</v>
      </c>
      <c r="F297" s="2" t="s">
        <v>10877</v>
      </c>
      <c r="G297" s="2" t="s">
        <v>10879</v>
      </c>
      <c r="H297" s="2" t="s">
        <v>8629</v>
      </c>
      <c r="I297" s="2" t="s">
        <v>10880</v>
      </c>
      <c r="J297" s="2" t="s">
        <v>10881</v>
      </c>
      <c r="K297" s="2" t="s">
        <v>283</v>
      </c>
      <c r="L297" s="15" t="s">
        <v>10877</v>
      </c>
      <c r="M297" s="22" t="s">
        <v>9437</v>
      </c>
      <c r="N297" s="20" t="s">
        <v>9161</v>
      </c>
      <c r="O297" s="2" t="s">
        <v>8634</v>
      </c>
      <c r="P297" s="2" t="s">
        <v>8695</v>
      </c>
      <c r="R297" s="2" t="s">
        <v>8719</v>
      </c>
      <c r="S297" s="2" t="s">
        <v>8723</v>
      </c>
    </row>
    <row r="298" spans="1:19" x14ac:dyDescent="0.25">
      <c r="A298" s="15" t="s">
        <v>10882</v>
      </c>
      <c r="B298" s="2" t="s">
        <v>10883</v>
      </c>
      <c r="C298" s="3" t="s">
        <v>272</v>
      </c>
      <c r="D298" s="3" t="s">
        <v>272</v>
      </c>
      <c r="E298" s="2" t="s">
        <v>9697</v>
      </c>
      <c r="F298" s="2" t="s">
        <v>10882</v>
      </c>
      <c r="G298" s="2" t="s">
        <v>10884</v>
      </c>
      <c r="H298" s="2" t="s">
        <v>8629</v>
      </c>
      <c r="I298" s="2" t="s">
        <v>10885</v>
      </c>
      <c r="J298" s="2" t="s">
        <v>10558</v>
      </c>
      <c r="K298" s="2" t="s">
        <v>283</v>
      </c>
      <c r="L298" s="15" t="s">
        <v>10882</v>
      </c>
      <c r="M298" s="22" t="s">
        <v>9437</v>
      </c>
      <c r="N298" s="20" t="s">
        <v>9098</v>
      </c>
      <c r="O298" s="2" t="s">
        <v>8634</v>
      </c>
      <c r="P298" s="2" t="s">
        <v>9183</v>
      </c>
      <c r="R298" s="2" t="s">
        <v>8696</v>
      </c>
      <c r="S298" s="2" t="s">
        <v>8505</v>
      </c>
    </row>
    <row r="299" spans="1:19" x14ac:dyDescent="0.25">
      <c r="A299" s="15" t="s">
        <v>10886</v>
      </c>
      <c r="B299" s="2" t="s">
        <v>10887</v>
      </c>
      <c r="C299" s="3" t="s">
        <v>272</v>
      </c>
      <c r="D299" s="3" t="s">
        <v>272</v>
      </c>
      <c r="E299" s="2" t="s">
        <v>9697</v>
      </c>
      <c r="F299" s="2" t="s">
        <v>10886</v>
      </c>
      <c r="G299" s="2" t="s">
        <v>10888</v>
      </c>
      <c r="H299" s="2" t="s">
        <v>8629</v>
      </c>
      <c r="I299" s="2" t="s">
        <v>10889</v>
      </c>
      <c r="J299" s="2" t="s">
        <v>10890</v>
      </c>
      <c r="K299" s="2" t="s">
        <v>283</v>
      </c>
      <c r="L299" s="15" t="s">
        <v>10886</v>
      </c>
      <c r="M299" s="22" t="s">
        <v>9437</v>
      </c>
      <c r="N299" s="20" t="s">
        <v>10166</v>
      </c>
      <c r="O299" s="2" t="s">
        <v>8634</v>
      </c>
      <c r="P299" s="2" t="s">
        <v>9183</v>
      </c>
      <c r="R299" s="2" t="s">
        <v>8696</v>
      </c>
      <c r="S299" s="2" t="s">
        <v>8505</v>
      </c>
    </row>
    <row r="300" spans="1:19" x14ac:dyDescent="0.25">
      <c r="A300" s="15" t="s">
        <v>10891</v>
      </c>
      <c r="B300" s="2" t="s">
        <v>10892</v>
      </c>
      <c r="C300" s="3" t="s">
        <v>223</v>
      </c>
      <c r="D300" s="3" t="s">
        <v>223</v>
      </c>
      <c r="E300" s="2" t="s">
        <v>9697</v>
      </c>
      <c r="F300" s="2" t="s">
        <v>10891</v>
      </c>
      <c r="G300" s="2" t="s">
        <v>10893</v>
      </c>
      <c r="H300" s="2" t="s">
        <v>8629</v>
      </c>
      <c r="I300" s="2" t="s">
        <v>10894</v>
      </c>
      <c r="J300" s="2" t="s">
        <v>10895</v>
      </c>
      <c r="K300" s="2" t="s">
        <v>256</v>
      </c>
      <c r="L300" s="15" t="s">
        <v>10891</v>
      </c>
      <c r="M300" s="22" t="s">
        <v>8651</v>
      </c>
      <c r="N300" s="20" t="s">
        <v>8684</v>
      </c>
      <c r="O300" s="2" t="s">
        <v>8634</v>
      </c>
      <c r="R300" s="2" t="s">
        <v>8696</v>
      </c>
      <c r="S300" s="2" t="s">
        <v>8505</v>
      </c>
    </row>
    <row r="301" spans="1:19" x14ac:dyDescent="0.25">
      <c r="A301" s="15" t="s">
        <v>10896</v>
      </c>
      <c r="B301" s="2" t="s">
        <v>10897</v>
      </c>
      <c r="C301" s="3" t="s">
        <v>233</v>
      </c>
      <c r="D301" s="3" t="s">
        <v>233</v>
      </c>
      <c r="E301" s="2" t="s">
        <v>9697</v>
      </c>
      <c r="F301" s="2" t="s">
        <v>10896</v>
      </c>
      <c r="G301" s="2" t="s">
        <v>10898</v>
      </c>
      <c r="H301" s="2" t="s">
        <v>8629</v>
      </c>
      <c r="I301" s="2" t="s">
        <v>10899</v>
      </c>
      <c r="J301" s="2" t="s">
        <v>9368</v>
      </c>
      <c r="K301" s="2" t="s">
        <v>279</v>
      </c>
      <c r="L301" s="15" t="s">
        <v>10896</v>
      </c>
      <c r="M301" s="22" t="s">
        <v>223</v>
      </c>
      <c r="N301" s="20" t="s">
        <v>8900</v>
      </c>
      <c r="O301" s="2" t="s">
        <v>8634</v>
      </c>
      <c r="P301" s="2" t="s">
        <v>8695</v>
      </c>
      <c r="R301" s="2" t="s">
        <v>8719</v>
      </c>
      <c r="S301" s="2" t="s">
        <v>8723</v>
      </c>
    </row>
    <row r="302" spans="1:19" x14ac:dyDescent="0.25">
      <c r="A302" s="15" t="s">
        <v>10900</v>
      </c>
      <c r="B302" s="2" t="s">
        <v>10901</v>
      </c>
      <c r="C302" s="3" t="s">
        <v>225</v>
      </c>
      <c r="D302" s="3" t="s">
        <v>225</v>
      </c>
      <c r="E302" s="2" t="s">
        <v>9697</v>
      </c>
      <c r="F302" s="2" t="s">
        <v>10900</v>
      </c>
      <c r="G302" s="2" t="s">
        <v>10902</v>
      </c>
      <c r="H302" s="2" t="s">
        <v>8629</v>
      </c>
      <c r="I302" s="2" t="s">
        <v>10903</v>
      </c>
      <c r="J302" s="2" t="s">
        <v>9209</v>
      </c>
      <c r="K302" s="2" t="s">
        <v>226</v>
      </c>
      <c r="L302" s="15" t="s">
        <v>10900</v>
      </c>
      <c r="M302" s="22" t="s">
        <v>8693</v>
      </c>
      <c r="N302" s="20" t="s">
        <v>9210</v>
      </c>
      <c r="O302" s="2" t="s">
        <v>8634</v>
      </c>
      <c r="P302" s="2" t="s">
        <v>9183</v>
      </c>
      <c r="R302" s="2" t="s">
        <v>8696</v>
      </c>
      <c r="S302" s="2" t="s">
        <v>8505</v>
      </c>
    </row>
    <row r="303" spans="1:19" x14ac:dyDescent="0.25">
      <c r="A303" s="15" t="s">
        <v>10904</v>
      </c>
      <c r="B303" s="2" t="s">
        <v>10905</v>
      </c>
      <c r="C303" s="3" t="s">
        <v>265</v>
      </c>
      <c r="D303" s="3" t="s">
        <v>265</v>
      </c>
      <c r="E303" s="2" t="s">
        <v>9697</v>
      </c>
      <c r="F303" s="2" t="s">
        <v>10904</v>
      </c>
      <c r="G303" s="2" t="s">
        <v>10906</v>
      </c>
      <c r="H303" s="2" t="s">
        <v>8629</v>
      </c>
      <c r="I303" s="2" t="s">
        <v>10907</v>
      </c>
      <c r="J303" s="2" t="s">
        <v>10908</v>
      </c>
      <c r="K303" s="2" t="s">
        <v>260</v>
      </c>
      <c r="L303" s="15" t="s">
        <v>10904</v>
      </c>
      <c r="M303" s="22" t="s">
        <v>9059</v>
      </c>
      <c r="N303" s="20" t="s">
        <v>8801</v>
      </c>
      <c r="O303" s="2" t="s">
        <v>8634</v>
      </c>
      <c r="R303" s="2" t="s">
        <v>8847</v>
      </c>
      <c r="S303" s="2" t="s">
        <v>8850</v>
      </c>
    </row>
    <row r="304" spans="1:19" x14ac:dyDescent="0.25">
      <c r="A304" s="15" t="s">
        <v>10909</v>
      </c>
      <c r="B304" s="2" t="s">
        <v>10910</v>
      </c>
      <c r="C304" s="3" t="s">
        <v>223</v>
      </c>
      <c r="D304" s="3" t="s">
        <v>223</v>
      </c>
      <c r="E304" s="2" t="s">
        <v>9697</v>
      </c>
      <c r="F304" s="2" t="s">
        <v>10909</v>
      </c>
      <c r="G304" s="2" t="s">
        <v>10911</v>
      </c>
      <c r="H304" s="2" t="s">
        <v>8629</v>
      </c>
      <c r="I304" s="2" t="s">
        <v>10912</v>
      </c>
      <c r="J304" s="2" t="s">
        <v>10913</v>
      </c>
      <c r="K304" s="2" t="s">
        <v>298</v>
      </c>
      <c r="L304" s="15" t="s">
        <v>10909</v>
      </c>
      <c r="M304" s="22" t="s">
        <v>8632</v>
      </c>
      <c r="N304" s="20" t="s">
        <v>8633</v>
      </c>
      <c r="O304" s="2" t="s">
        <v>8634</v>
      </c>
      <c r="P304" s="2" t="s">
        <v>9183</v>
      </c>
      <c r="R304" s="2" t="s">
        <v>8636</v>
      </c>
      <c r="S304" s="2" t="s">
        <v>8637</v>
      </c>
    </row>
    <row r="305" spans="1:19" x14ac:dyDescent="0.25">
      <c r="A305" s="15" t="s">
        <v>11109</v>
      </c>
      <c r="B305" s="2" t="s">
        <v>11110</v>
      </c>
      <c r="C305" s="3" t="s">
        <v>223</v>
      </c>
      <c r="D305" s="3" t="s">
        <v>223</v>
      </c>
      <c r="E305" s="2" t="s">
        <v>9697</v>
      </c>
      <c r="F305" s="2" t="s">
        <v>11109</v>
      </c>
      <c r="G305" s="2" t="s">
        <v>11111</v>
      </c>
      <c r="H305" s="2" t="s">
        <v>8629</v>
      </c>
      <c r="I305" s="2" t="s">
        <v>11112</v>
      </c>
      <c r="J305" s="2" t="s">
        <v>11113</v>
      </c>
      <c r="K305" s="2" t="s">
        <v>298</v>
      </c>
      <c r="L305" s="15" t="s">
        <v>11109</v>
      </c>
      <c r="M305" s="22" t="s">
        <v>8632</v>
      </c>
      <c r="N305" s="20" t="s">
        <v>10620</v>
      </c>
      <c r="O305" s="2" t="s">
        <v>8634</v>
      </c>
      <c r="P305" s="2" t="s">
        <v>11114</v>
      </c>
      <c r="R305" s="2" t="s">
        <v>8636</v>
      </c>
      <c r="S305" s="2" t="s">
        <v>8637</v>
      </c>
    </row>
    <row r="306" spans="1:19" x14ac:dyDescent="0.25">
      <c r="A306" s="15" t="s">
        <v>10914</v>
      </c>
      <c r="B306" s="2" t="s">
        <v>10915</v>
      </c>
      <c r="C306" s="3" t="s">
        <v>265</v>
      </c>
      <c r="D306" s="3" t="s">
        <v>265</v>
      </c>
      <c r="E306" s="2" t="s">
        <v>9697</v>
      </c>
      <c r="F306" s="2" t="s">
        <v>10914</v>
      </c>
      <c r="G306" s="2" t="s">
        <v>10916</v>
      </c>
      <c r="H306" s="2" t="s">
        <v>8629</v>
      </c>
      <c r="I306" s="2" t="s">
        <v>10917</v>
      </c>
      <c r="J306" s="2" t="s">
        <v>10918</v>
      </c>
      <c r="K306" s="2" t="s">
        <v>291</v>
      </c>
      <c r="L306" s="15" t="s">
        <v>10914</v>
      </c>
      <c r="M306" s="22" t="s">
        <v>9602</v>
      </c>
      <c r="N306" s="20" t="s">
        <v>9083</v>
      </c>
      <c r="O306" s="2" t="s">
        <v>8634</v>
      </c>
      <c r="R306" s="2" t="s">
        <v>9596</v>
      </c>
      <c r="S306" s="2" t="s">
        <v>9603</v>
      </c>
    </row>
    <row r="307" spans="1:19" x14ac:dyDescent="0.25">
      <c r="A307" s="15" t="s">
        <v>10919</v>
      </c>
      <c r="B307" s="2" t="s">
        <v>10920</v>
      </c>
      <c r="C307" s="3" t="s">
        <v>223</v>
      </c>
      <c r="D307" s="3" t="s">
        <v>223</v>
      </c>
      <c r="E307" s="2" t="s">
        <v>9697</v>
      </c>
      <c r="F307" s="2" t="s">
        <v>10919</v>
      </c>
      <c r="G307" s="2" t="s">
        <v>10921</v>
      </c>
      <c r="H307" s="2" t="s">
        <v>8629</v>
      </c>
      <c r="I307" s="2" t="s">
        <v>10922</v>
      </c>
      <c r="J307" s="2" t="s">
        <v>10923</v>
      </c>
      <c r="K307" s="2" t="s">
        <v>277</v>
      </c>
      <c r="L307" s="15" t="s">
        <v>10919</v>
      </c>
      <c r="M307" s="22" t="s">
        <v>244</v>
      </c>
      <c r="N307" s="20" t="s">
        <v>10924</v>
      </c>
      <c r="O307" s="2" t="s">
        <v>8634</v>
      </c>
      <c r="R307" s="2" t="s">
        <v>9353</v>
      </c>
      <c r="S307" s="2" t="s">
        <v>9355</v>
      </c>
    </row>
    <row r="308" spans="1:19" x14ac:dyDescent="0.25">
      <c r="A308" s="15" t="s">
        <v>10925</v>
      </c>
      <c r="B308" s="2" t="s">
        <v>10926</v>
      </c>
      <c r="C308" s="3" t="s">
        <v>223</v>
      </c>
      <c r="D308" s="3" t="s">
        <v>223</v>
      </c>
      <c r="E308" s="2" t="s">
        <v>9697</v>
      </c>
      <c r="F308" s="2" t="s">
        <v>10925</v>
      </c>
      <c r="G308" s="2" t="s">
        <v>10927</v>
      </c>
      <c r="H308" s="2" t="s">
        <v>8629</v>
      </c>
      <c r="I308" s="2" t="s">
        <v>10928</v>
      </c>
      <c r="J308" s="2" t="s">
        <v>10929</v>
      </c>
      <c r="K308" s="2" t="s">
        <v>298</v>
      </c>
      <c r="L308" s="15" t="s">
        <v>10925</v>
      </c>
      <c r="M308" s="22" t="s">
        <v>8632</v>
      </c>
      <c r="N308" s="20" t="s">
        <v>8760</v>
      </c>
      <c r="O308" s="2" t="s">
        <v>8634</v>
      </c>
      <c r="R308" s="2" t="s">
        <v>8696</v>
      </c>
      <c r="S308" s="2" t="s">
        <v>8505</v>
      </c>
    </row>
    <row r="309" spans="1:19" x14ac:dyDescent="0.25">
      <c r="A309" s="15" t="s">
        <v>11115</v>
      </c>
      <c r="B309" s="2" t="s">
        <v>11116</v>
      </c>
      <c r="C309" s="3" t="s">
        <v>223</v>
      </c>
      <c r="D309" s="3" t="s">
        <v>223</v>
      </c>
      <c r="E309" s="2" t="s">
        <v>9697</v>
      </c>
      <c r="F309" s="2" t="s">
        <v>11115</v>
      </c>
      <c r="G309" s="2" t="s">
        <v>11117</v>
      </c>
      <c r="H309" s="2" t="s">
        <v>8629</v>
      </c>
      <c r="I309" s="2" t="s">
        <v>11118</v>
      </c>
      <c r="J309" s="2" t="s">
        <v>11119</v>
      </c>
      <c r="K309" s="2" t="s">
        <v>298</v>
      </c>
      <c r="L309" s="15" t="s">
        <v>11115</v>
      </c>
      <c r="M309" s="22" t="s">
        <v>8632</v>
      </c>
      <c r="N309" s="20" t="s">
        <v>11120</v>
      </c>
      <c r="O309" s="2" t="s">
        <v>8634</v>
      </c>
      <c r="P309" s="2" t="s">
        <v>9183</v>
      </c>
      <c r="R309" s="2" t="s">
        <v>8636</v>
      </c>
      <c r="S309" s="2" t="s">
        <v>8637</v>
      </c>
    </row>
    <row r="310" spans="1:19" x14ac:dyDescent="0.25">
      <c r="A310" s="15" t="s">
        <v>10930</v>
      </c>
      <c r="B310" s="2" t="s">
        <v>10931</v>
      </c>
      <c r="C310" s="3" t="s">
        <v>225</v>
      </c>
      <c r="D310" s="3" t="s">
        <v>225</v>
      </c>
      <c r="E310" s="2" t="s">
        <v>9697</v>
      </c>
      <c r="F310" s="2" t="s">
        <v>10930</v>
      </c>
      <c r="G310" s="2" t="s">
        <v>10932</v>
      </c>
      <c r="H310" s="2" t="s">
        <v>8629</v>
      </c>
      <c r="I310" s="2" t="s">
        <v>10933</v>
      </c>
      <c r="J310" s="2" t="s">
        <v>10934</v>
      </c>
      <c r="K310" s="2" t="s">
        <v>230</v>
      </c>
      <c r="L310" s="15" t="s">
        <v>10930</v>
      </c>
      <c r="M310" s="22" t="s">
        <v>8730</v>
      </c>
      <c r="N310" s="20" t="s">
        <v>8866</v>
      </c>
      <c r="O310" s="2" t="s">
        <v>8634</v>
      </c>
      <c r="R310" s="2" t="s">
        <v>9687</v>
      </c>
      <c r="S310" s="2" t="s">
        <v>9694</v>
      </c>
    </row>
    <row r="311" spans="1:19" x14ac:dyDescent="0.25">
      <c r="A311" s="15" t="s">
        <v>10935</v>
      </c>
      <c r="B311" s="2" t="s">
        <v>10936</v>
      </c>
      <c r="C311" s="3" t="s">
        <v>228</v>
      </c>
      <c r="D311" s="3" t="s">
        <v>228</v>
      </c>
      <c r="E311" s="2" t="s">
        <v>9697</v>
      </c>
      <c r="F311" s="2" t="s">
        <v>10935</v>
      </c>
      <c r="G311" s="2" t="s">
        <v>10937</v>
      </c>
      <c r="H311" s="2" t="s">
        <v>8629</v>
      </c>
      <c r="I311" s="2" t="s">
        <v>10938</v>
      </c>
      <c r="J311" s="2" t="s">
        <v>8999</v>
      </c>
      <c r="K311" s="2" t="s">
        <v>229</v>
      </c>
      <c r="L311" s="15" t="s">
        <v>10935</v>
      </c>
      <c r="M311" s="22" t="s">
        <v>8720</v>
      </c>
      <c r="N311" s="20" t="s">
        <v>9000</v>
      </c>
      <c r="O311" s="2" t="s">
        <v>8634</v>
      </c>
      <c r="R311" s="2" t="s">
        <v>8963</v>
      </c>
      <c r="S311" s="2" t="s">
        <v>8964</v>
      </c>
    </row>
    <row r="312" spans="1:19" x14ac:dyDescent="0.25">
      <c r="A312" s="15" t="s">
        <v>10939</v>
      </c>
      <c r="B312" s="2" t="s">
        <v>10940</v>
      </c>
      <c r="C312" s="3" t="s">
        <v>221</v>
      </c>
      <c r="D312" s="3" t="s">
        <v>221</v>
      </c>
      <c r="E312" s="2" t="s">
        <v>9697</v>
      </c>
      <c r="F312" s="2" t="s">
        <v>10939</v>
      </c>
      <c r="G312" s="2" t="s">
        <v>10941</v>
      </c>
      <c r="H312" s="2" t="s">
        <v>8629</v>
      </c>
      <c r="I312" s="2" t="s">
        <v>10942</v>
      </c>
      <c r="J312" s="2" t="s">
        <v>10943</v>
      </c>
      <c r="K312" s="2" t="s">
        <v>227</v>
      </c>
      <c r="L312" s="15" t="s">
        <v>10939</v>
      </c>
      <c r="M312" s="22" t="s">
        <v>8711</v>
      </c>
      <c r="N312" s="20" t="s">
        <v>8848</v>
      </c>
      <c r="O312" s="2" t="s">
        <v>8634</v>
      </c>
      <c r="R312" s="2" t="s">
        <v>8696</v>
      </c>
      <c r="S312" s="2" t="s">
        <v>8505</v>
      </c>
    </row>
    <row r="313" spans="1:19" x14ac:dyDescent="0.25">
      <c r="A313" s="15" t="s">
        <v>10944</v>
      </c>
      <c r="B313" s="2" t="s">
        <v>10945</v>
      </c>
      <c r="C313" s="3" t="s">
        <v>223</v>
      </c>
      <c r="D313" s="3" t="s">
        <v>223</v>
      </c>
      <c r="E313" s="2" t="s">
        <v>9697</v>
      </c>
      <c r="F313" s="2" t="s">
        <v>10944</v>
      </c>
      <c r="G313" s="2" t="s">
        <v>10946</v>
      </c>
      <c r="H313" s="2" t="s">
        <v>8629</v>
      </c>
      <c r="I313" s="2" t="s">
        <v>10947</v>
      </c>
      <c r="J313" s="2" t="s">
        <v>10948</v>
      </c>
      <c r="K313" s="2" t="s">
        <v>224</v>
      </c>
      <c r="L313" s="15" t="s">
        <v>10944</v>
      </c>
      <c r="M313" s="22" t="s">
        <v>8683</v>
      </c>
      <c r="N313" s="20" t="s">
        <v>10233</v>
      </c>
      <c r="O313" s="2" t="s">
        <v>8634</v>
      </c>
      <c r="R313" s="2" t="s">
        <v>8696</v>
      </c>
      <c r="S313" s="2" t="s">
        <v>8505</v>
      </c>
    </row>
    <row r="314" spans="1:19" x14ac:dyDescent="0.25">
      <c r="A314" s="15" t="s">
        <v>10949</v>
      </c>
      <c r="B314" s="2" t="s">
        <v>10950</v>
      </c>
      <c r="C314" s="3" t="s">
        <v>221</v>
      </c>
      <c r="D314" s="3" t="s">
        <v>221</v>
      </c>
      <c r="E314" s="2" t="s">
        <v>9697</v>
      </c>
      <c r="F314" s="2" t="s">
        <v>10949</v>
      </c>
      <c r="G314" s="2" t="s">
        <v>10951</v>
      </c>
      <c r="H314" s="2" t="s">
        <v>8629</v>
      </c>
      <c r="I314" s="2" t="s">
        <v>10952</v>
      </c>
      <c r="J314" s="2" t="s">
        <v>10953</v>
      </c>
      <c r="K314" s="2" t="s">
        <v>227</v>
      </c>
      <c r="L314" s="15" t="s">
        <v>10949</v>
      </c>
      <c r="M314" s="22" t="s">
        <v>8711</v>
      </c>
      <c r="N314" s="20" t="s">
        <v>8712</v>
      </c>
      <c r="O314" s="2" t="s">
        <v>8634</v>
      </c>
      <c r="R314" s="2" t="s">
        <v>8696</v>
      </c>
      <c r="S314" s="2" t="s">
        <v>8505</v>
      </c>
    </row>
    <row r="315" spans="1:19" x14ac:dyDescent="0.25">
      <c r="A315" s="15" t="s">
        <v>10949</v>
      </c>
      <c r="B315" s="264" t="s">
        <v>10950</v>
      </c>
      <c r="C315" s="3" t="s">
        <v>221</v>
      </c>
      <c r="D315" s="3" t="s">
        <v>221</v>
      </c>
      <c r="E315" s="2" t="s">
        <v>9697</v>
      </c>
      <c r="F315" s="2" t="s">
        <v>10949</v>
      </c>
      <c r="G315" s="2" t="s">
        <v>10951</v>
      </c>
      <c r="H315" s="2" t="s">
        <v>8629</v>
      </c>
      <c r="I315" s="2" t="s">
        <v>10952</v>
      </c>
      <c r="J315" s="2" t="s">
        <v>10953</v>
      </c>
      <c r="K315" s="2" t="s">
        <v>227</v>
      </c>
      <c r="L315" s="15" t="s">
        <v>10949</v>
      </c>
      <c r="M315" s="22" t="s">
        <v>8711</v>
      </c>
      <c r="N315" s="20" t="s">
        <v>8712</v>
      </c>
      <c r="O315" s="2" t="s">
        <v>8634</v>
      </c>
      <c r="R315" s="2" t="s">
        <v>8704</v>
      </c>
      <c r="S315" s="2" t="s">
        <v>8713</v>
      </c>
    </row>
    <row r="316" spans="1:19" x14ac:dyDescent="0.25">
      <c r="A316" s="15" t="s">
        <v>10954</v>
      </c>
      <c r="B316" s="264" t="s">
        <v>10955</v>
      </c>
      <c r="C316" s="3" t="s">
        <v>239</v>
      </c>
      <c r="D316" s="3" t="s">
        <v>239</v>
      </c>
      <c r="E316" s="2" t="s">
        <v>9697</v>
      </c>
      <c r="F316" s="2" t="s">
        <v>10954</v>
      </c>
      <c r="G316" s="2" t="s">
        <v>10956</v>
      </c>
      <c r="H316" s="2" t="s">
        <v>8629</v>
      </c>
      <c r="I316" s="2" t="s">
        <v>10957</v>
      </c>
      <c r="J316" s="2" t="s">
        <v>10958</v>
      </c>
      <c r="K316" s="2" t="s">
        <v>240</v>
      </c>
      <c r="L316" s="15" t="s">
        <v>10954</v>
      </c>
      <c r="M316" s="22" t="s">
        <v>8778</v>
      </c>
      <c r="N316" s="20" t="s">
        <v>9766</v>
      </c>
      <c r="O316" s="2" t="s">
        <v>8634</v>
      </c>
      <c r="R316" s="2" t="s">
        <v>8696</v>
      </c>
      <c r="S316" s="2" t="s">
        <v>8505</v>
      </c>
    </row>
    <row r="317" spans="1:19" x14ac:dyDescent="0.25">
      <c r="A317" s="15" t="s">
        <v>10959</v>
      </c>
      <c r="B317" s="264" t="s">
        <v>10960</v>
      </c>
      <c r="C317" s="3" t="s">
        <v>228</v>
      </c>
      <c r="D317" s="3" t="s">
        <v>228</v>
      </c>
      <c r="E317" s="2" t="s">
        <v>9697</v>
      </c>
      <c r="F317" s="2" t="s">
        <v>10959</v>
      </c>
      <c r="G317" s="2" t="s">
        <v>10961</v>
      </c>
      <c r="H317" s="2" t="s">
        <v>8629</v>
      </c>
      <c r="I317" s="2" t="s">
        <v>10962</v>
      </c>
      <c r="J317" s="2" t="s">
        <v>10963</v>
      </c>
      <c r="K317" s="2" t="s">
        <v>229</v>
      </c>
      <c r="L317" s="15" t="s">
        <v>10959</v>
      </c>
      <c r="M317" s="22" t="s">
        <v>8720</v>
      </c>
      <c r="N317" s="20" t="s">
        <v>9068</v>
      </c>
      <c r="O317" s="2" t="s">
        <v>8634</v>
      </c>
      <c r="P317" s="2" t="s">
        <v>8695</v>
      </c>
      <c r="R317" s="2" t="s">
        <v>8719</v>
      </c>
      <c r="S317" s="2" t="s">
        <v>8723</v>
      </c>
    </row>
    <row r="318" spans="1:19" x14ac:dyDescent="0.25">
      <c r="A318" s="15" t="s">
        <v>10959</v>
      </c>
      <c r="B318" s="264" t="s">
        <v>10960</v>
      </c>
      <c r="C318" s="3" t="s">
        <v>228</v>
      </c>
      <c r="D318" s="3" t="s">
        <v>228</v>
      </c>
      <c r="E318" s="2" t="s">
        <v>9697</v>
      </c>
      <c r="F318" s="2" t="s">
        <v>10959</v>
      </c>
      <c r="G318" s="2" t="s">
        <v>10961</v>
      </c>
      <c r="H318" s="2" t="s">
        <v>8629</v>
      </c>
      <c r="I318" s="2" t="s">
        <v>10962</v>
      </c>
      <c r="J318" s="2" t="s">
        <v>10963</v>
      </c>
      <c r="K318" s="2" t="s">
        <v>229</v>
      </c>
      <c r="L318" s="15" t="s">
        <v>10959</v>
      </c>
      <c r="M318" s="22" t="s">
        <v>8720</v>
      </c>
      <c r="N318" s="20" t="s">
        <v>9068</v>
      </c>
      <c r="O318" s="2" t="s">
        <v>8634</v>
      </c>
      <c r="P318" s="2" t="s">
        <v>8695</v>
      </c>
      <c r="R318" s="2" t="s">
        <v>9393</v>
      </c>
      <c r="S318" s="2" t="s">
        <v>9398</v>
      </c>
    </row>
    <row r="319" spans="1:19" x14ac:dyDescent="0.25">
      <c r="A319" s="15" t="s">
        <v>10959</v>
      </c>
      <c r="B319" s="264" t="s">
        <v>10960</v>
      </c>
      <c r="C319" s="3" t="s">
        <v>228</v>
      </c>
      <c r="D319" s="3" t="s">
        <v>228</v>
      </c>
      <c r="E319" s="2" t="s">
        <v>9697</v>
      </c>
      <c r="F319" s="2" t="s">
        <v>10959</v>
      </c>
      <c r="G319" s="2" t="s">
        <v>10961</v>
      </c>
      <c r="H319" s="2" t="s">
        <v>8629</v>
      </c>
      <c r="I319" s="2" t="s">
        <v>10962</v>
      </c>
      <c r="J319" s="2" t="s">
        <v>10963</v>
      </c>
      <c r="K319" s="2" t="s">
        <v>229</v>
      </c>
      <c r="L319" s="15" t="s">
        <v>10959</v>
      </c>
      <c r="M319" s="22" t="s">
        <v>8720</v>
      </c>
      <c r="N319" s="20" t="s">
        <v>9528</v>
      </c>
      <c r="O319" s="2" t="s">
        <v>8634</v>
      </c>
      <c r="P319" s="2" t="s">
        <v>8695</v>
      </c>
      <c r="R319" s="2" t="s">
        <v>9405</v>
      </c>
      <c r="S319" s="2" t="s">
        <v>9406</v>
      </c>
    </row>
    <row r="320" spans="1:19" x14ac:dyDescent="0.25">
      <c r="A320" s="15" t="s">
        <v>10964</v>
      </c>
      <c r="B320" s="264" t="s">
        <v>10965</v>
      </c>
      <c r="C320" s="3" t="s">
        <v>244</v>
      </c>
      <c r="D320" s="3" t="s">
        <v>244</v>
      </c>
      <c r="E320" s="2" t="s">
        <v>9697</v>
      </c>
      <c r="F320" s="2" t="s">
        <v>10964</v>
      </c>
      <c r="G320" s="2" t="s">
        <v>10966</v>
      </c>
      <c r="H320" s="2" t="s">
        <v>8629</v>
      </c>
      <c r="I320" s="2" t="s">
        <v>10967</v>
      </c>
      <c r="J320" s="2" t="s">
        <v>10968</v>
      </c>
      <c r="K320" s="2" t="s">
        <v>271</v>
      </c>
      <c r="L320" s="15" t="s">
        <v>10964</v>
      </c>
      <c r="M320" s="22" t="s">
        <v>272</v>
      </c>
      <c r="N320" s="20" t="s">
        <v>8778</v>
      </c>
      <c r="O320" s="2" t="s">
        <v>8634</v>
      </c>
      <c r="P320" s="2" t="s">
        <v>9183</v>
      </c>
      <c r="R320" s="2" t="s">
        <v>8847</v>
      </c>
      <c r="S320" s="2" t="s">
        <v>8850</v>
      </c>
    </row>
    <row r="321" spans="1:19" x14ac:dyDescent="0.25">
      <c r="A321" s="15" t="s">
        <v>10969</v>
      </c>
      <c r="B321" s="264" t="s">
        <v>10970</v>
      </c>
      <c r="C321" s="3" t="s">
        <v>221</v>
      </c>
      <c r="D321" s="3" t="s">
        <v>221</v>
      </c>
      <c r="E321" s="2" t="s">
        <v>9697</v>
      </c>
      <c r="F321" s="2" t="s">
        <v>10969</v>
      </c>
      <c r="G321" s="2" t="s">
        <v>10971</v>
      </c>
      <c r="H321" s="2" t="s">
        <v>8629</v>
      </c>
      <c r="I321" s="2" t="s">
        <v>10972</v>
      </c>
      <c r="J321" s="2" t="s">
        <v>9188</v>
      </c>
      <c r="K321" s="2" t="s">
        <v>264</v>
      </c>
      <c r="L321" s="15" t="s">
        <v>10969</v>
      </c>
      <c r="M321" s="22" t="s">
        <v>239</v>
      </c>
      <c r="N321" s="20" t="s">
        <v>10973</v>
      </c>
      <c r="O321" s="2" t="s">
        <v>8634</v>
      </c>
      <c r="R321" s="2" t="s">
        <v>9106</v>
      </c>
      <c r="S321" s="2" t="s">
        <v>9108</v>
      </c>
    </row>
    <row r="322" spans="1:19" x14ac:dyDescent="0.25">
      <c r="A322" s="15" t="s">
        <v>10974</v>
      </c>
      <c r="B322" s="264" t="s">
        <v>10975</v>
      </c>
      <c r="C322" s="3" t="s">
        <v>233</v>
      </c>
      <c r="D322" s="3" t="s">
        <v>233</v>
      </c>
      <c r="E322" s="2" t="s">
        <v>9697</v>
      </c>
      <c r="F322" s="2" t="s">
        <v>10974</v>
      </c>
      <c r="G322" s="2" t="s">
        <v>10976</v>
      </c>
      <c r="H322" s="2" t="s">
        <v>8629</v>
      </c>
      <c r="I322" s="2" t="s">
        <v>10977</v>
      </c>
      <c r="J322" s="2" t="s">
        <v>10358</v>
      </c>
      <c r="K322" s="2" t="s">
        <v>279</v>
      </c>
      <c r="L322" s="15" t="s">
        <v>10974</v>
      </c>
      <c r="M322" s="22" t="s">
        <v>223</v>
      </c>
      <c r="N322" s="20" t="s">
        <v>9050</v>
      </c>
      <c r="O322" s="2" t="s">
        <v>8634</v>
      </c>
      <c r="P322" s="2" t="s">
        <v>8695</v>
      </c>
      <c r="R322" s="2" t="s">
        <v>8719</v>
      </c>
      <c r="S322" s="2" t="s">
        <v>8723</v>
      </c>
    </row>
    <row r="323" spans="1:19" x14ac:dyDescent="0.25">
      <c r="A323" s="15" t="s">
        <v>10978</v>
      </c>
      <c r="B323" s="264" t="s">
        <v>10979</v>
      </c>
      <c r="C323" s="3" t="s">
        <v>223</v>
      </c>
      <c r="D323" s="3" t="s">
        <v>223</v>
      </c>
      <c r="E323" s="2" t="s">
        <v>9697</v>
      </c>
      <c r="F323" s="2" t="s">
        <v>10978</v>
      </c>
      <c r="G323" s="2" t="s">
        <v>10980</v>
      </c>
      <c r="H323" s="2" t="s">
        <v>8629</v>
      </c>
      <c r="I323" s="2" t="s">
        <v>10981</v>
      </c>
      <c r="J323" s="2" t="s">
        <v>10982</v>
      </c>
      <c r="K323" s="2" t="s">
        <v>224</v>
      </c>
      <c r="L323" s="15" t="s">
        <v>10978</v>
      </c>
      <c r="M323" s="22" t="s">
        <v>8683</v>
      </c>
      <c r="N323" s="20" t="s">
        <v>8693</v>
      </c>
      <c r="O323" s="2" t="s">
        <v>8634</v>
      </c>
      <c r="R323" s="2" t="s">
        <v>9085</v>
      </c>
      <c r="S323" s="2" t="s">
        <v>9091</v>
      </c>
    </row>
    <row r="324" spans="1:19" x14ac:dyDescent="0.25">
      <c r="A324" s="15" t="s">
        <v>10983</v>
      </c>
      <c r="B324" s="264" t="s">
        <v>10984</v>
      </c>
      <c r="C324" s="3" t="s">
        <v>244</v>
      </c>
      <c r="D324" s="3" t="s">
        <v>244</v>
      </c>
      <c r="E324" s="2" t="s">
        <v>9697</v>
      </c>
      <c r="F324" s="2" t="s">
        <v>10983</v>
      </c>
      <c r="G324" s="2" t="s">
        <v>10985</v>
      </c>
      <c r="H324" s="2" t="s">
        <v>8629</v>
      </c>
      <c r="I324" s="2" t="s">
        <v>10986</v>
      </c>
      <c r="J324" s="2" t="s">
        <v>10987</v>
      </c>
      <c r="K324" s="2" t="s">
        <v>271</v>
      </c>
      <c r="L324" s="15" t="s">
        <v>10983</v>
      </c>
      <c r="M324" s="22" t="s">
        <v>272</v>
      </c>
      <c r="N324" s="20" t="s">
        <v>9462</v>
      </c>
      <c r="O324" s="2" t="s">
        <v>8634</v>
      </c>
      <c r="P324" s="2" t="s">
        <v>9183</v>
      </c>
      <c r="R324" s="2" t="s">
        <v>8847</v>
      </c>
      <c r="S324" s="2" t="s">
        <v>8850</v>
      </c>
    </row>
    <row r="325" spans="1:19" x14ac:dyDescent="0.25">
      <c r="A325" s="15" t="s">
        <v>10988</v>
      </c>
      <c r="B325" s="264" t="s">
        <v>10989</v>
      </c>
      <c r="C325" s="3" t="s">
        <v>228</v>
      </c>
      <c r="D325" s="3" t="s">
        <v>228</v>
      </c>
      <c r="E325" s="2" t="s">
        <v>9697</v>
      </c>
      <c r="F325" s="2" t="s">
        <v>10988</v>
      </c>
      <c r="G325" s="2" t="s">
        <v>10990</v>
      </c>
      <c r="H325" s="2" t="s">
        <v>8629</v>
      </c>
      <c r="I325" s="2" t="s">
        <v>10991</v>
      </c>
      <c r="J325" s="2" t="s">
        <v>10702</v>
      </c>
      <c r="K325" s="2" t="s">
        <v>229</v>
      </c>
      <c r="L325" s="15" t="s">
        <v>10988</v>
      </c>
      <c r="M325" s="22" t="s">
        <v>8720</v>
      </c>
      <c r="N325" s="20" t="s">
        <v>10703</v>
      </c>
      <c r="O325" s="2" t="s">
        <v>8634</v>
      </c>
      <c r="R325" s="2" t="s">
        <v>8696</v>
      </c>
      <c r="S325" s="2" t="s">
        <v>8505</v>
      </c>
    </row>
    <row r="326" spans="1:19" x14ac:dyDescent="0.25">
      <c r="A326" s="15" t="s">
        <v>10992</v>
      </c>
      <c r="B326" s="264" t="s">
        <v>10993</v>
      </c>
      <c r="C326" s="3" t="s">
        <v>244</v>
      </c>
      <c r="D326" s="3" t="s">
        <v>244</v>
      </c>
      <c r="E326" s="2" t="s">
        <v>9697</v>
      </c>
      <c r="F326" s="2" t="s">
        <v>10992</v>
      </c>
      <c r="G326" s="2" t="s">
        <v>10994</v>
      </c>
      <c r="H326" s="2" t="s">
        <v>8629</v>
      </c>
      <c r="I326" s="2" t="s">
        <v>10995</v>
      </c>
      <c r="J326" s="2" t="s">
        <v>10996</v>
      </c>
      <c r="K326" s="2" t="s">
        <v>271</v>
      </c>
      <c r="L326" s="15" t="s">
        <v>10992</v>
      </c>
      <c r="M326" s="22" t="s">
        <v>272</v>
      </c>
      <c r="N326" s="20" t="s">
        <v>9531</v>
      </c>
      <c r="O326" s="2" t="s">
        <v>8634</v>
      </c>
      <c r="P326" s="2" t="s">
        <v>9183</v>
      </c>
      <c r="R326" s="2" t="s">
        <v>8847</v>
      </c>
      <c r="S326" s="2" t="s">
        <v>8850</v>
      </c>
    </row>
  </sheetData>
  <dataValidations count="1">
    <dataValidation type="list" allowBlank="1" showInputMessage="1" showErrorMessage="1" sqref="B2:B326" xr:uid="{602590D0-9556-439B-94E0-512F191BF84F}">
      <formula1>_xlfn.ANCHORARRAY(rngFilteredDPL)</formula1>
    </dataValidation>
  </dataValidations>
  <pageMargins left="0.7" right="0.7" top="0.75" bottom="0.75" header="0.3" footer="0.3"/>
  <pageSetup orientation="portrait" horizontalDpi="1200" verticalDpi="12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83DE-7762-415A-9909-EB1D9FCAB42C}">
  <sheetPr>
    <tabColor rgb="FFFFFF00"/>
  </sheetPr>
  <dimension ref="A1:B1000"/>
  <sheetViews>
    <sheetView workbookViewId="0"/>
  </sheetViews>
  <sheetFormatPr defaultRowHeight="12.75" x14ac:dyDescent="0.2"/>
  <cols>
    <col min="2" max="2" width="146.1640625" customWidth="1"/>
  </cols>
  <sheetData>
    <row r="1" spans="1:2" ht="15" x14ac:dyDescent="0.25">
      <c r="A1" s="164"/>
      <c r="B1" s="36" t="s">
        <v>214</v>
      </c>
    </row>
    <row r="2" spans="1:2" x14ac:dyDescent="0.2">
      <c r="A2" t="e">
        <f ca="1">MATCH(rngPassword,OFFSET(tblDPL[P3DDP6'#2&amp;92$],A1,,ROWS(tblDPL[])),0)+A1</f>
        <v>#N/A</v>
      </c>
      <c r="B2" t="str" cm="1">
        <f t="array" aca="1" ref="B2" ca="1">IF(ISNA(INDEX(tblDPL[Name_By_Location],DPL_Unique!A2)),"",INDEX(tblDPL[Name_By_Location],DPL_Unique!A2))</f>
        <v/>
      </c>
    </row>
    <row r="3" spans="1:2" x14ac:dyDescent="0.2">
      <c r="A3" t="e">
        <f ca="1">MATCH(rngPassword,OFFSET(tblDPL[P3DDP6'#2&amp;92$],A2,,ROWS(tblDPL[])),0)+A2</f>
        <v>#N/A</v>
      </c>
      <c r="B3" t="str" cm="1">
        <f t="array" aca="1" ref="B3" ca="1">IF(ISNA(INDEX(tblDPL[Name_By_Location],DPL_Unique!A3)),"",INDEX(tblDPL[Name_By_Location],DPL_Unique!A3))</f>
        <v/>
      </c>
    </row>
    <row r="4" spans="1:2" x14ac:dyDescent="0.2">
      <c r="A4" t="e">
        <f ca="1">MATCH(rngPassword,OFFSET(tblDPL[P3DDP6'#2&amp;92$],A3,,ROWS(tblDPL[])),0)+A3</f>
        <v>#N/A</v>
      </c>
      <c r="B4" t="str" cm="1">
        <f t="array" aca="1" ref="B4" ca="1">IF(ISNA(INDEX(tblDPL[Name_By_Location],DPL_Unique!A4)),"",INDEX(tblDPL[Name_By_Location],DPL_Unique!A4))</f>
        <v/>
      </c>
    </row>
    <row r="5" spans="1:2" x14ac:dyDescent="0.2">
      <c r="A5" t="e">
        <f ca="1">MATCH(rngPassword,OFFSET(tblDPL[P3DDP6'#2&amp;92$],A4,,ROWS(tblDPL[])),0)+A4</f>
        <v>#N/A</v>
      </c>
      <c r="B5" t="str" cm="1">
        <f t="array" aca="1" ref="B5" ca="1">IF(ISNA(INDEX(tblDPL[Name_By_Location],DPL_Unique!A5)),"",INDEX(tblDPL[Name_By_Location],DPL_Unique!A5))</f>
        <v/>
      </c>
    </row>
    <row r="6" spans="1:2" x14ac:dyDescent="0.2">
      <c r="A6" t="e">
        <f ca="1">MATCH(rngPassword,OFFSET(tblDPL[P3DDP6'#2&amp;92$],A5,,ROWS(tblDPL[])),0)+A5</f>
        <v>#N/A</v>
      </c>
      <c r="B6" t="str" cm="1">
        <f t="array" aca="1" ref="B6" ca="1">IF(ISNA(INDEX(tblDPL[Name_By_Location],DPL_Unique!A6)),"",INDEX(tblDPL[Name_By_Location],DPL_Unique!A6))</f>
        <v/>
      </c>
    </row>
    <row r="7" spans="1:2" x14ac:dyDescent="0.2">
      <c r="A7" t="e">
        <f ca="1">MATCH(rngPassword,OFFSET(tblDPL[P3DDP6'#2&amp;92$],A6,,ROWS(tblDPL[])),0)+A6</f>
        <v>#N/A</v>
      </c>
      <c r="B7" t="str" cm="1">
        <f t="array" aca="1" ref="B7" ca="1">IF(ISNA(INDEX(tblDPL[Name_By_Location],DPL_Unique!A7)),"",INDEX(tblDPL[Name_By_Location],DPL_Unique!A7))</f>
        <v/>
      </c>
    </row>
    <row r="8" spans="1:2" x14ac:dyDescent="0.2">
      <c r="A8" t="e">
        <f ca="1">MATCH(rngPassword,OFFSET(tblDPL[P3DDP6'#2&amp;92$],A7,,ROWS(tblDPL[])),0)+A7</f>
        <v>#N/A</v>
      </c>
      <c r="B8" t="str" cm="1">
        <f t="array" aca="1" ref="B8" ca="1">IF(ISNA(INDEX(tblDPL[Name_By_Location],DPL_Unique!A8)),"",INDEX(tblDPL[Name_By_Location],DPL_Unique!A8))</f>
        <v/>
      </c>
    </row>
    <row r="9" spans="1:2" x14ac:dyDescent="0.2">
      <c r="A9" t="e">
        <f ca="1">MATCH(rngPassword,OFFSET(tblDPL[P3DDP6'#2&amp;92$],A8,,ROWS(tblDPL[])),0)+A8</f>
        <v>#N/A</v>
      </c>
      <c r="B9" t="str" cm="1">
        <f t="array" aca="1" ref="B9" ca="1">IF(ISNA(INDEX(tblDPL[Name_By_Location],DPL_Unique!A9)),"",INDEX(tblDPL[Name_By_Location],DPL_Unique!A9))</f>
        <v/>
      </c>
    </row>
    <row r="10" spans="1:2" x14ac:dyDescent="0.2">
      <c r="A10" t="e">
        <f ca="1">MATCH(rngPassword,OFFSET(tblDPL[P3DDP6'#2&amp;92$],A9,,ROWS(tblDPL[])),0)+A9</f>
        <v>#N/A</v>
      </c>
      <c r="B10" t="str" cm="1">
        <f t="array" aca="1" ref="B10" ca="1">IF(ISNA(INDEX(tblDPL[Name_By_Location],DPL_Unique!A10)),"",INDEX(tblDPL[Name_By_Location],DPL_Unique!A10))</f>
        <v/>
      </c>
    </row>
    <row r="11" spans="1:2" x14ac:dyDescent="0.2">
      <c r="A11" t="e">
        <f ca="1">MATCH(rngPassword,OFFSET(tblDPL[P3DDP6'#2&amp;92$],A10,,ROWS(tblDPL[])),0)+A10</f>
        <v>#N/A</v>
      </c>
      <c r="B11" t="str" cm="1">
        <f t="array" aca="1" ref="B11" ca="1">IF(ISNA(INDEX(tblDPL[Name_By_Location],DPL_Unique!A11)),"",INDEX(tblDPL[Name_By_Location],DPL_Unique!A11))</f>
        <v/>
      </c>
    </row>
    <row r="12" spans="1:2" x14ac:dyDescent="0.2">
      <c r="A12" t="e">
        <f ca="1">MATCH(rngPassword,OFFSET(tblDPL[P3DDP6'#2&amp;92$],A11,,ROWS(tblDPL[])),0)+A11</f>
        <v>#N/A</v>
      </c>
      <c r="B12" t="str" cm="1">
        <f t="array" aca="1" ref="B12" ca="1">IF(ISNA(INDEX(tblDPL[Name_By_Location],DPL_Unique!A12)),"",INDEX(tblDPL[Name_By_Location],DPL_Unique!A12))</f>
        <v/>
      </c>
    </row>
    <row r="13" spans="1:2" x14ac:dyDescent="0.2">
      <c r="A13" t="e">
        <f ca="1">MATCH(rngPassword,OFFSET(tblDPL[P3DDP6'#2&amp;92$],A12,,ROWS(tblDPL[])),0)+A12</f>
        <v>#N/A</v>
      </c>
      <c r="B13" t="str" cm="1">
        <f t="array" aca="1" ref="B13" ca="1">IF(ISNA(INDEX(tblDPL[Name_By_Location],DPL_Unique!A13)),"",INDEX(tblDPL[Name_By_Location],DPL_Unique!A13))</f>
        <v/>
      </c>
    </row>
    <row r="14" spans="1:2" x14ac:dyDescent="0.2">
      <c r="A14" t="e">
        <f ca="1">MATCH(rngPassword,OFFSET(tblDPL[P3DDP6'#2&amp;92$],A13,,ROWS(tblDPL[])),0)+A13</f>
        <v>#N/A</v>
      </c>
      <c r="B14" t="str" cm="1">
        <f t="array" aca="1" ref="B14" ca="1">IF(ISNA(INDEX(tblDPL[Name_By_Location],DPL_Unique!A14)),"",INDEX(tblDPL[Name_By_Location],DPL_Unique!A14))</f>
        <v/>
      </c>
    </row>
    <row r="15" spans="1:2" x14ac:dyDescent="0.2">
      <c r="A15" t="e">
        <f ca="1">MATCH(rngPassword,OFFSET(tblDPL[P3DDP6'#2&amp;92$],A14,,ROWS(tblDPL[])),0)+A14</f>
        <v>#N/A</v>
      </c>
      <c r="B15" t="str" cm="1">
        <f t="array" aca="1" ref="B15" ca="1">IF(ISNA(INDEX(tblDPL[Name_By_Location],DPL_Unique!A15)),"",INDEX(tblDPL[Name_By_Location],DPL_Unique!A15))</f>
        <v/>
      </c>
    </row>
    <row r="16" spans="1:2" x14ac:dyDescent="0.2">
      <c r="A16" t="e">
        <f ca="1">MATCH(rngPassword,OFFSET(tblDPL[P3DDP6'#2&amp;92$],A15,,ROWS(tblDPL[])),0)+A15</f>
        <v>#N/A</v>
      </c>
      <c r="B16" t="str" cm="1">
        <f t="array" aca="1" ref="B16" ca="1">IF(ISNA(INDEX(tblDPL[Name_By_Location],DPL_Unique!A16)),"",INDEX(tblDPL[Name_By_Location],DPL_Unique!A16))</f>
        <v/>
      </c>
    </row>
    <row r="17" spans="1:2" x14ac:dyDescent="0.2">
      <c r="A17" t="e">
        <f ca="1">MATCH(rngPassword,OFFSET(tblDPL[P3DDP6'#2&amp;92$],A16,,ROWS(tblDPL[])),0)+A16</f>
        <v>#N/A</v>
      </c>
      <c r="B17" t="str" cm="1">
        <f t="array" aca="1" ref="B17" ca="1">IF(ISNA(INDEX(tblDPL[Name_By_Location],DPL_Unique!A17)),"",INDEX(tblDPL[Name_By_Location],DPL_Unique!A17))</f>
        <v/>
      </c>
    </row>
    <row r="18" spans="1:2" x14ac:dyDescent="0.2">
      <c r="A18" t="e">
        <f ca="1">MATCH(rngPassword,OFFSET(tblDPL[P3DDP6'#2&amp;92$],A17,,ROWS(tblDPL[])),0)+A17</f>
        <v>#N/A</v>
      </c>
      <c r="B18" t="str" cm="1">
        <f t="array" aca="1" ref="B18" ca="1">IF(ISNA(INDEX(tblDPL[Name_By_Location],DPL_Unique!A18)),"",INDEX(tblDPL[Name_By_Location],DPL_Unique!A18))</f>
        <v/>
      </c>
    </row>
    <row r="19" spans="1:2" x14ac:dyDescent="0.2">
      <c r="A19" t="e">
        <f ca="1">MATCH(rngPassword,OFFSET(tblDPL[P3DDP6'#2&amp;92$],A18,,ROWS(tblDPL[])),0)+A18</f>
        <v>#N/A</v>
      </c>
      <c r="B19" t="str" cm="1">
        <f t="array" aca="1" ref="B19" ca="1">IF(ISNA(INDEX(tblDPL[Name_By_Location],DPL_Unique!A19)),"",INDEX(tblDPL[Name_By_Location],DPL_Unique!A19))</f>
        <v/>
      </c>
    </row>
    <row r="20" spans="1:2" x14ac:dyDescent="0.2">
      <c r="A20" t="e">
        <f ca="1">MATCH(rngPassword,OFFSET(tblDPL[P3DDP6'#2&amp;92$],A19,,ROWS(tblDPL[])),0)+A19</f>
        <v>#N/A</v>
      </c>
      <c r="B20" t="str" cm="1">
        <f t="array" aca="1" ref="B20" ca="1">IF(ISNA(INDEX(tblDPL[Name_By_Location],DPL_Unique!A20)),"",INDEX(tblDPL[Name_By_Location],DPL_Unique!A20))</f>
        <v/>
      </c>
    </row>
    <row r="21" spans="1:2" x14ac:dyDescent="0.2">
      <c r="A21" t="e">
        <f ca="1">MATCH(rngPassword,OFFSET(tblDPL[P3DDP6'#2&amp;92$],A20,,ROWS(tblDPL[])),0)+A20</f>
        <v>#N/A</v>
      </c>
      <c r="B21" t="str" cm="1">
        <f t="array" aca="1" ref="B21" ca="1">IF(ISNA(INDEX(tblDPL[Name_By_Location],DPL_Unique!A21)),"",INDEX(tblDPL[Name_By_Location],DPL_Unique!A21))</f>
        <v/>
      </c>
    </row>
    <row r="22" spans="1:2" x14ac:dyDescent="0.2">
      <c r="A22" t="e">
        <f ca="1">MATCH(rngPassword,OFFSET(tblDPL[P3DDP6'#2&amp;92$],A21,,ROWS(tblDPL[])),0)+A21</f>
        <v>#N/A</v>
      </c>
      <c r="B22" t="str" cm="1">
        <f t="array" aca="1" ref="B22" ca="1">IF(ISNA(INDEX(tblDPL[Name_By_Location],DPL_Unique!A22)),"",INDEX(tblDPL[Name_By_Location],DPL_Unique!A22))</f>
        <v/>
      </c>
    </row>
    <row r="23" spans="1:2" x14ac:dyDescent="0.2">
      <c r="A23" t="e">
        <f ca="1">MATCH(rngPassword,OFFSET(tblDPL[P3DDP6'#2&amp;92$],A22,,ROWS(tblDPL[])),0)+A22</f>
        <v>#N/A</v>
      </c>
      <c r="B23" t="str" cm="1">
        <f t="array" aca="1" ref="B23" ca="1">IF(ISNA(INDEX(tblDPL[Name_By_Location],DPL_Unique!A23)),"",INDEX(tblDPL[Name_By_Location],DPL_Unique!A23))</f>
        <v/>
      </c>
    </row>
    <row r="24" spans="1:2" x14ac:dyDescent="0.2">
      <c r="A24" t="e">
        <f ca="1">MATCH(rngPassword,OFFSET(tblDPL[P3DDP6'#2&amp;92$],A23,,ROWS(tblDPL[])),0)+A23</f>
        <v>#N/A</v>
      </c>
      <c r="B24" t="str" cm="1">
        <f t="array" aca="1" ref="B24" ca="1">IF(ISNA(INDEX(tblDPL[Name_By_Location],DPL_Unique!A24)),"",INDEX(tblDPL[Name_By_Location],DPL_Unique!A24))</f>
        <v/>
      </c>
    </row>
    <row r="25" spans="1:2" x14ac:dyDescent="0.2">
      <c r="A25" t="e">
        <f ca="1">MATCH(rngPassword,OFFSET(tblDPL[P3DDP6'#2&amp;92$],A24,,ROWS(tblDPL[])),0)+A24</f>
        <v>#N/A</v>
      </c>
      <c r="B25" t="str" cm="1">
        <f t="array" aca="1" ref="B25" ca="1">IF(ISNA(INDEX(tblDPL[Name_By_Location],DPL_Unique!A25)),"",INDEX(tblDPL[Name_By_Location],DPL_Unique!A25))</f>
        <v/>
      </c>
    </row>
    <row r="26" spans="1:2" x14ac:dyDescent="0.2">
      <c r="A26" t="e">
        <f ca="1">MATCH(rngPassword,OFFSET(tblDPL[P3DDP6'#2&amp;92$],A25,,ROWS(tblDPL[])),0)+A25</f>
        <v>#N/A</v>
      </c>
      <c r="B26" t="str" cm="1">
        <f t="array" aca="1" ref="B26" ca="1">IF(ISNA(INDEX(tblDPL[Name_By_Location],DPL_Unique!A26)),"",INDEX(tblDPL[Name_By_Location],DPL_Unique!A26))</f>
        <v/>
      </c>
    </row>
    <row r="27" spans="1:2" x14ac:dyDescent="0.2">
      <c r="A27" t="e">
        <f ca="1">MATCH(rngPassword,OFFSET(tblDPL[P3DDP6'#2&amp;92$],A26,,ROWS(tblDPL[])),0)+A26</f>
        <v>#N/A</v>
      </c>
      <c r="B27" t="str" cm="1">
        <f t="array" aca="1" ref="B27" ca="1">IF(ISNA(INDEX(tblDPL[Name_By_Location],DPL_Unique!A27)),"",INDEX(tblDPL[Name_By_Location],DPL_Unique!A27))</f>
        <v/>
      </c>
    </row>
    <row r="28" spans="1:2" x14ac:dyDescent="0.2">
      <c r="A28" t="e">
        <f ca="1">MATCH(rngPassword,OFFSET(tblDPL[P3DDP6'#2&amp;92$],A27,,ROWS(tblDPL[])),0)+A27</f>
        <v>#N/A</v>
      </c>
      <c r="B28" t="str" cm="1">
        <f t="array" aca="1" ref="B28" ca="1">IF(ISNA(INDEX(tblDPL[Name_By_Location],DPL_Unique!A28)),"",INDEX(tblDPL[Name_By_Location],DPL_Unique!A28))</f>
        <v/>
      </c>
    </row>
    <row r="29" spans="1:2" x14ac:dyDescent="0.2">
      <c r="A29" t="e">
        <f ca="1">MATCH(rngPassword,OFFSET(tblDPL[P3DDP6'#2&amp;92$],A28,,ROWS(tblDPL[])),0)+A28</f>
        <v>#N/A</v>
      </c>
      <c r="B29" t="str" cm="1">
        <f t="array" aca="1" ref="B29" ca="1">IF(ISNA(INDEX(tblDPL[Name_By_Location],DPL_Unique!A29)),"",INDEX(tblDPL[Name_By_Location],DPL_Unique!A29))</f>
        <v/>
      </c>
    </row>
    <row r="30" spans="1:2" x14ac:dyDescent="0.2">
      <c r="A30" t="e">
        <f ca="1">MATCH(rngPassword,OFFSET(tblDPL[P3DDP6'#2&amp;92$],A29,,ROWS(tblDPL[])),0)+A29</f>
        <v>#N/A</v>
      </c>
      <c r="B30" t="str" cm="1">
        <f t="array" aca="1" ref="B30" ca="1">IF(ISNA(INDEX(tblDPL[Name_By_Location],DPL_Unique!A30)),"",INDEX(tblDPL[Name_By_Location],DPL_Unique!A30))</f>
        <v/>
      </c>
    </row>
    <row r="31" spans="1:2" x14ac:dyDescent="0.2">
      <c r="A31" t="e">
        <f ca="1">MATCH(rngPassword,OFFSET(tblDPL[P3DDP6'#2&amp;92$],A30,,ROWS(tblDPL[])),0)+A30</f>
        <v>#N/A</v>
      </c>
      <c r="B31" t="str" cm="1">
        <f t="array" aca="1" ref="B31" ca="1">IF(ISNA(INDEX(tblDPL[Name_By_Location],DPL_Unique!A31)),"",INDEX(tblDPL[Name_By_Location],DPL_Unique!A31))</f>
        <v/>
      </c>
    </row>
    <row r="32" spans="1:2" x14ac:dyDescent="0.2">
      <c r="A32" t="e">
        <f ca="1">MATCH(rngPassword,OFFSET(tblDPL[P3DDP6'#2&amp;92$],A31,,ROWS(tblDPL[])),0)+A31</f>
        <v>#N/A</v>
      </c>
      <c r="B32" t="str" cm="1">
        <f t="array" aca="1" ref="B32" ca="1">IF(ISNA(INDEX(tblDPL[Name_By_Location],DPL_Unique!A32)),"",INDEX(tblDPL[Name_By_Location],DPL_Unique!A32))</f>
        <v/>
      </c>
    </row>
    <row r="33" spans="1:2" x14ac:dyDescent="0.2">
      <c r="A33" t="e">
        <f ca="1">MATCH(rngPassword,OFFSET(tblDPL[P3DDP6'#2&amp;92$],A32,,ROWS(tblDPL[])),0)+A32</f>
        <v>#N/A</v>
      </c>
      <c r="B33" t="str" cm="1">
        <f t="array" aca="1" ref="B33" ca="1">IF(ISNA(INDEX(tblDPL[Name_By_Location],DPL_Unique!A33)),"",INDEX(tblDPL[Name_By_Location],DPL_Unique!A33))</f>
        <v/>
      </c>
    </row>
    <row r="34" spans="1:2" x14ac:dyDescent="0.2">
      <c r="A34" t="e">
        <f ca="1">MATCH(rngPassword,OFFSET(tblDPL[P3DDP6'#2&amp;92$],A33,,ROWS(tblDPL[])),0)+A33</f>
        <v>#N/A</v>
      </c>
      <c r="B34" t="str" cm="1">
        <f t="array" aca="1" ref="B34" ca="1">IF(ISNA(INDEX(tblDPL[Name_By_Location],DPL_Unique!A34)),"",INDEX(tblDPL[Name_By_Location],DPL_Unique!A34))</f>
        <v/>
      </c>
    </row>
    <row r="35" spans="1:2" x14ac:dyDescent="0.2">
      <c r="A35" t="e">
        <f ca="1">MATCH(rngPassword,OFFSET(tblDPL[P3DDP6'#2&amp;92$],A34,,ROWS(tblDPL[])),0)+A34</f>
        <v>#N/A</v>
      </c>
      <c r="B35" t="str" cm="1">
        <f t="array" aca="1" ref="B35" ca="1">IF(ISNA(INDEX(tblDPL[Name_By_Location],DPL_Unique!A35)),"",INDEX(tblDPL[Name_By_Location],DPL_Unique!A35))</f>
        <v/>
      </c>
    </row>
    <row r="36" spans="1:2" x14ac:dyDescent="0.2">
      <c r="A36" t="e">
        <f ca="1">MATCH(rngPassword,OFFSET(tblDPL[P3DDP6'#2&amp;92$],A35,,ROWS(tblDPL[])),0)+A35</f>
        <v>#N/A</v>
      </c>
      <c r="B36" t="str" cm="1">
        <f t="array" aca="1" ref="B36" ca="1">IF(ISNA(INDEX(tblDPL[Name_By_Location],DPL_Unique!A36)),"",INDEX(tblDPL[Name_By_Location],DPL_Unique!A36))</f>
        <v/>
      </c>
    </row>
    <row r="37" spans="1:2" x14ac:dyDescent="0.2">
      <c r="A37" t="e">
        <f ca="1">MATCH(rngPassword,OFFSET(tblDPL[P3DDP6'#2&amp;92$],A36,,ROWS(tblDPL[])),0)+A36</f>
        <v>#N/A</v>
      </c>
      <c r="B37" t="str" cm="1">
        <f t="array" aca="1" ref="B37" ca="1">IF(ISNA(INDEX(tblDPL[Name_By_Location],DPL_Unique!A37)),"",INDEX(tblDPL[Name_By_Location],DPL_Unique!A37))</f>
        <v/>
      </c>
    </row>
    <row r="38" spans="1:2" x14ac:dyDescent="0.2">
      <c r="A38" t="e">
        <f ca="1">MATCH(rngPassword,OFFSET(tblDPL[P3DDP6'#2&amp;92$],A37,,ROWS(tblDPL[])),0)+A37</f>
        <v>#N/A</v>
      </c>
      <c r="B38" t="str" cm="1">
        <f t="array" aca="1" ref="B38" ca="1">IF(ISNA(INDEX(tblDPL[Name_By_Location],DPL_Unique!A38)),"",INDEX(tblDPL[Name_By_Location],DPL_Unique!A38))</f>
        <v/>
      </c>
    </row>
    <row r="39" spans="1:2" x14ac:dyDescent="0.2">
      <c r="A39" t="e">
        <f ca="1">MATCH(rngPassword,OFFSET(tblDPL[P3DDP6'#2&amp;92$],A38,,ROWS(tblDPL[])),0)+A38</f>
        <v>#N/A</v>
      </c>
      <c r="B39" t="str" cm="1">
        <f t="array" aca="1" ref="B39" ca="1">IF(ISNA(INDEX(tblDPL[Name_By_Location],DPL_Unique!A39)),"",INDEX(tblDPL[Name_By_Location],DPL_Unique!A39))</f>
        <v/>
      </c>
    </row>
    <row r="40" spans="1:2" x14ac:dyDescent="0.2">
      <c r="A40" t="e">
        <f ca="1">MATCH(rngPassword,OFFSET(tblDPL[P3DDP6'#2&amp;92$],A39,,ROWS(tblDPL[])),0)+A39</f>
        <v>#N/A</v>
      </c>
      <c r="B40" t="str" cm="1">
        <f t="array" aca="1" ref="B40" ca="1">IF(ISNA(INDEX(tblDPL[Name_By_Location],DPL_Unique!A40)),"",INDEX(tblDPL[Name_By_Location],DPL_Unique!A40))</f>
        <v/>
      </c>
    </row>
    <row r="41" spans="1:2" x14ac:dyDescent="0.2">
      <c r="A41" t="e">
        <f ca="1">MATCH(rngPassword,OFFSET(tblDPL[P3DDP6'#2&amp;92$],A40,,ROWS(tblDPL[])),0)+A40</f>
        <v>#N/A</v>
      </c>
      <c r="B41" t="str" cm="1">
        <f t="array" aca="1" ref="B41" ca="1">IF(ISNA(INDEX(tblDPL[Name_By_Location],DPL_Unique!A41)),"",INDEX(tblDPL[Name_By_Location],DPL_Unique!A41))</f>
        <v/>
      </c>
    </row>
    <row r="42" spans="1:2" x14ac:dyDescent="0.2">
      <c r="A42" t="e">
        <f ca="1">MATCH(rngPassword,OFFSET(tblDPL[P3DDP6'#2&amp;92$],A41,,ROWS(tblDPL[])),0)+A41</f>
        <v>#N/A</v>
      </c>
      <c r="B42" t="str" cm="1">
        <f t="array" aca="1" ref="B42" ca="1">IF(ISNA(INDEX(tblDPL[Name_By_Location],DPL_Unique!A42)),"",INDEX(tblDPL[Name_By_Location],DPL_Unique!A42))</f>
        <v/>
      </c>
    </row>
    <row r="43" spans="1:2" x14ac:dyDescent="0.2">
      <c r="A43" t="e">
        <f ca="1">MATCH(rngPassword,OFFSET(tblDPL[P3DDP6'#2&amp;92$],A42,,ROWS(tblDPL[])),0)+A42</f>
        <v>#N/A</v>
      </c>
      <c r="B43" t="str" cm="1">
        <f t="array" aca="1" ref="B43" ca="1">IF(ISNA(INDEX(tblDPL[Name_By_Location],DPL_Unique!A43)),"",INDEX(tblDPL[Name_By_Location],DPL_Unique!A43))</f>
        <v/>
      </c>
    </row>
    <row r="44" spans="1:2" x14ac:dyDescent="0.2">
      <c r="A44" t="e">
        <f ca="1">MATCH(rngPassword,OFFSET(tblDPL[P3DDP6'#2&amp;92$],A43,,ROWS(tblDPL[])),0)+A43</f>
        <v>#N/A</v>
      </c>
      <c r="B44" t="str" cm="1">
        <f t="array" aca="1" ref="B44" ca="1">IF(ISNA(INDEX(tblDPL[Name_By_Location],DPL_Unique!A44)),"",INDEX(tblDPL[Name_By_Location],DPL_Unique!A44))</f>
        <v/>
      </c>
    </row>
    <row r="45" spans="1:2" x14ac:dyDescent="0.2">
      <c r="A45" t="e">
        <f ca="1">MATCH(rngPassword,OFFSET(tblDPL[P3DDP6'#2&amp;92$],A44,,ROWS(tblDPL[])),0)+A44</f>
        <v>#N/A</v>
      </c>
      <c r="B45" t="str" cm="1">
        <f t="array" aca="1" ref="B45" ca="1">IF(ISNA(INDEX(tblDPL[Name_By_Location],DPL_Unique!A45)),"",INDEX(tblDPL[Name_By_Location],DPL_Unique!A45))</f>
        <v/>
      </c>
    </row>
    <row r="46" spans="1:2" x14ac:dyDescent="0.2">
      <c r="A46" t="e">
        <f ca="1">MATCH(rngPassword,OFFSET(tblDPL[P3DDP6'#2&amp;92$],A45,,ROWS(tblDPL[])),0)+A45</f>
        <v>#N/A</v>
      </c>
      <c r="B46" t="str" cm="1">
        <f t="array" aca="1" ref="B46" ca="1">IF(ISNA(INDEX(tblDPL[Name_By_Location],DPL_Unique!A46)),"",INDEX(tblDPL[Name_By_Location],DPL_Unique!A46))</f>
        <v/>
      </c>
    </row>
    <row r="47" spans="1:2" x14ac:dyDescent="0.2">
      <c r="A47" t="e">
        <f ca="1">MATCH(rngPassword,OFFSET(tblDPL[P3DDP6'#2&amp;92$],A46,,ROWS(tblDPL[])),0)+A46</f>
        <v>#N/A</v>
      </c>
      <c r="B47" t="str" cm="1">
        <f t="array" aca="1" ref="B47" ca="1">IF(ISNA(INDEX(tblDPL[Name_By_Location],DPL_Unique!A47)),"",INDEX(tblDPL[Name_By_Location],DPL_Unique!A47))</f>
        <v/>
      </c>
    </row>
    <row r="48" spans="1:2" x14ac:dyDescent="0.2">
      <c r="A48" t="e">
        <f ca="1">MATCH(rngPassword,OFFSET(tblDPL[P3DDP6'#2&amp;92$],A47,,ROWS(tblDPL[])),0)+A47</f>
        <v>#N/A</v>
      </c>
      <c r="B48" t="str" cm="1">
        <f t="array" aca="1" ref="B48" ca="1">IF(ISNA(INDEX(tblDPL[Name_By_Location],DPL_Unique!A48)),"",INDEX(tblDPL[Name_By_Location],DPL_Unique!A48))</f>
        <v/>
      </c>
    </row>
    <row r="49" spans="1:2" x14ac:dyDescent="0.2">
      <c r="A49" t="e">
        <f ca="1">MATCH(rngPassword,OFFSET(tblDPL[P3DDP6'#2&amp;92$],A48,,ROWS(tblDPL[])),0)+A48</f>
        <v>#N/A</v>
      </c>
      <c r="B49" t="str" cm="1">
        <f t="array" aca="1" ref="B49" ca="1">IF(ISNA(INDEX(tblDPL[Name_By_Location],DPL_Unique!A49)),"",INDEX(tblDPL[Name_By_Location],DPL_Unique!A49))</f>
        <v/>
      </c>
    </row>
    <row r="50" spans="1:2" x14ac:dyDescent="0.2">
      <c r="A50" t="e">
        <f ca="1">MATCH(rngPassword,OFFSET(tblDPL[P3DDP6'#2&amp;92$],A49,,ROWS(tblDPL[])),0)+A49</f>
        <v>#N/A</v>
      </c>
      <c r="B50" t="str" cm="1">
        <f t="array" aca="1" ref="B50" ca="1">IF(ISNA(INDEX(tblDPL[Name_By_Location],DPL_Unique!A50)),"",INDEX(tblDPL[Name_By_Location],DPL_Unique!A50))</f>
        <v/>
      </c>
    </row>
    <row r="51" spans="1:2" x14ac:dyDescent="0.2">
      <c r="A51" t="e">
        <f ca="1">MATCH(rngPassword,OFFSET(tblDPL[P3DDP6'#2&amp;92$],A50,,ROWS(tblDPL[])),0)+A50</f>
        <v>#N/A</v>
      </c>
      <c r="B51" t="str" cm="1">
        <f t="array" aca="1" ref="B51" ca="1">IF(ISNA(INDEX(tblDPL[Name_By_Location],DPL_Unique!A51)),"",INDEX(tblDPL[Name_By_Location],DPL_Unique!A51))</f>
        <v/>
      </c>
    </row>
    <row r="52" spans="1:2" x14ac:dyDescent="0.2">
      <c r="A52" t="e">
        <f ca="1">MATCH(rngPassword,OFFSET(tblDPL[P3DDP6'#2&amp;92$],A51,,ROWS(tblDPL[])),0)+A51</f>
        <v>#N/A</v>
      </c>
      <c r="B52" t="str" cm="1">
        <f t="array" aca="1" ref="B52" ca="1">IF(ISNA(INDEX(tblDPL[Name_By_Location],DPL_Unique!A52)),"",INDEX(tblDPL[Name_By_Location],DPL_Unique!A52))</f>
        <v/>
      </c>
    </row>
    <row r="53" spans="1:2" x14ac:dyDescent="0.2">
      <c r="A53" t="e">
        <f ca="1">MATCH(rngPassword,OFFSET(tblDPL[P3DDP6'#2&amp;92$],A52,,ROWS(tblDPL[])),0)+A52</f>
        <v>#N/A</v>
      </c>
      <c r="B53" t="str" cm="1">
        <f t="array" aca="1" ref="B53" ca="1">IF(ISNA(INDEX(tblDPL[Name_By_Location],DPL_Unique!A53)),"",INDEX(tblDPL[Name_By_Location],DPL_Unique!A53))</f>
        <v/>
      </c>
    </row>
    <row r="54" spans="1:2" x14ac:dyDescent="0.2">
      <c r="A54" t="e">
        <f ca="1">MATCH(rngPassword,OFFSET(tblDPL[P3DDP6'#2&amp;92$],A53,,ROWS(tblDPL[])),0)+A53</f>
        <v>#N/A</v>
      </c>
      <c r="B54" t="str" cm="1">
        <f t="array" aca="1" ref="B54" ca="1">IF(ISNA(INDEX(tblDPL[Name_By_Location],DPL_Unique!A54)),"",INDEX(tblDPL[Name_By_Location],DPL_Unique!A54))</f>
        <v/>
      </c>
    </row>
    <row r="55" spans="1:2" x14ac:dyDescent="0.2">
      <c r="A55" t="e">
        <f ca="1">MATCH(rngPassword,OFFSET(tblDPL[P3DDP6'#2&amp;92$],A54,,ROWS(tblDPL[])),0)+A54</f>
        <v>#N/A</v>
      </c>
      <c r="B55" t="str" cm="1">
        <f t="array" aca="1" ref="B55" ca="1">IF(ISNA(INDEX(tblDPL[Name_By_Location],DPL_Unique!A55)),"",INDEX(tblDPL[Name_By_Location],DPL_Unique!A55))</f>
        <v/>
      </c>
    </row>
    <row r="56" spans="1:2" x14ac:dyDescent="0.2">
      <c r="A56" t="e">
        <f ca="1">MATCH(rngPassword,OFFSET(tblDPL[P3DDP6'#2&amp;92$],A55,,ROWS(tblDPL[])),0)+A55</f>
        <v>#N/A</v>
      </c>
      <c r="B56" t="str" cm="1">
        <f t="array" aca="1" ref="B56" ca="1">IF(ISNA(INDEX(tblDPL[Name_By_Location],DPL_Unique!A56)),"",INDEX(tblDPL[Name_By_Location],DPL_Unique!A56))</f>
        <v/>
      </c>
    </row>
    <row r="57" spans="1:2" x14ac:dyDescent="0.2">
      <c r="A57" t="e">
        <f ca="1">MATCH(rngPassword,OFFSET(tblDPL[P3DDP6'#2&amp;92$],A56,,ROWS(tblDPL[])),0)+A56</f>
        <v>#N/A</v>
      </c>
      <c r="B57" t="str" cm="1">
        <f t="array" aca="1" ref="B57" ca="1">IF(ISNA(INDEX(tblDPL[Name_By_Location],DPL_Unique!A57)),"",INDEX(tblDPL[Name_By_Location],DPL_Unique!A57))</f>
        <v/>
      </c>
    </row>
    <row r="58" spans="1:2" x14ac:dyDescent="0.2">
      <c r="A58" t="e">
        <f ca="1">MATCH(rngPassword,OFFSET(tblDPL[P3DDP6'#2&amp;92$],A57,,ROWS(tblDPL[])),0)+A57</f>
        <v>#N/A</v>
      </c>
      <c r="B58" t="str" cm="1">
        <f t="array" aca="1" ref="B58" ca="1">IF(ISNA(INDEX(tblDPL[Name_By_Location],DPL_Unique!A58)),"",INDEX(tblDPL[Name_By_Location],DPL_Unique!A58))</f>
        <v/>
      </c>
    </row>
    <row r="59" spans="1:2" x14ac:dyDescent="0.2">
      <c r="A59" t="e">
        <f ca="1">MATCH(rngPassword,OFFSET(tblDPL[P3DDP6'#2&amp;92$],A58,,ROWS(tblDPL[])),0)+A58</f>
        <v>#N/A</v>
      </c>
      <c r="B59" t="str" cm="1">
        <f t="array" aca="1" ref="B59" ca="1">IF(ISNA(INDEX(tblDPL[Name_By_Location],DPL_Unique!A59)),"",INDEX(tblDPL[Name_By_Location],DPL_Unique!A59))</f>
        <v/>
      </c>
    </row>
    <row r="60" spans="1:2" x14ac:dyDescent="0.2">
      <c r="A60" t="e">
        <f ca="1">MATCH(rngPassword,OFFSET(tblDPL[P3DDP6'#2&amp;92$],A59,,ROWS(tblDPL[])),0)+A59</f>
        <v>#N/A</v>
      </c>
      <c r="B60" t="str" cm="1">
        <f t="array" aca="1" ref="B60" ca="1">IF(ISNA(INDEX(tblDPL[Name_By_Location],DPL_Unique!A60)),"",INDEX(tblDPL[Name_By_Location],DPL_Unique!A60))</f>
        <v/>
      </c>
    </row>
    <row r="61" spans="1:2" x14ac:dyDescent="0.2">
      <c r="A61" t="e">
        <f ca="1">MATCH(rngPassword,OFFSET(tblDPL[P3DDP6'#2&amp;92$],A60,,ROWS(tblDPL[])),0)+A60</f>
        <v>#N/A</v>
      </c>
      <c r="B61" t="str" cm="1">
        <f t="array" aca="1" ref="B61" ca="1">IF(ISNA(INDEX(tblDPL[Name_By_Location],DPL_Unique!A61)),"",INDEX(tblDPL[Name_By_Location],DPL_Unique!A61))</f>
        <v/>
      </c>
    </row>
    <row r="62" spans="1:2" x14ac:dyDescent="0.2">
      <c r="A62" t="e">
        <f ca="1">MATCH(rngPassword,OFFSET(tblDPL[P3DDP6'#2&amp;92$],A61,,ROWS(tblDPL[])),0)+A61</f>
        <v>#N/A</v>
      </c>
      <c r="B62" t="str" cm="1">
        <f t="array" aca="1" ref="B62" ca="1">IF(ISNA(INDEX(tblDPL[Name_By_Location],DPL_Unique!A62)),"",INDEX(tblDPL[Name_By_Location],DPL_Unique!A62))</f>
        <v/>
      </c>
    </row>
    <row r="63" spans="1:2" x14ac:dyDescent="0.2">
      <c r="A63" t="e">
        <f ca="1">MATCH(rngPassword,OFFSET(tblDPL[P3DDP6'#2&amp;92$],A62,,ROWS(tblDPL[])),0)+A62</f>
        <v>#N/A</v>
      </c>
      <c r="B63" t="str" cm="1">
        <f t="array" aca="1" ref="B63" ca="1">IF(ISNA(INDEX(tblDPL[Name_By_Location],DPL_Unique!A63)),"",INDEX(tblDPL[Name_By_Location],DPL_Unique!A63))</f>
        <v/>
      </c>
    </row>
    <row r="64" spans="1:2" x14ac:dyDescent="0.2">
      <c r="A64" t="e">
        <f ca="1">MATCH(rngPassword,OFFSET(tblDPL[P3DDP6'#2&amp;92$],A63,,ROWS(tblDPL[])),0)+A63</f>
        <v>#N/A</v>
      </c>
      <c r="B64" t="str" cm="1">
        <f t="array" aca="1" ref="B64" ca="1">IF(ISNA(INDEX(tblDPL[Name_By_Location],DPL_Unique!A64)),"",INDEX(tblDPL[Name_By_Location],DPL_Unique!A64))</f>
        <v/>
      </c>
    </row>
    <row r="65" spans="1:2" x14ac:dyDescent="0.2">
      <c r="A65" t="e">
        <f ca="1">MATCH(rngPassword,OFFSET(tblDPL[P3DDP6'#2&amp;92$],A64,,ROWS(tblDPL[])),0)+A64</f>
        <v>#N/A</v>
      </c>
      <c r="B65" t="str" cm="1">
        <f t="array" aca="1" ref="B65" ca="1">IF(ISNA(INDEX(tblDPL[Name_By_Location],DPL_Unique!A65)),"",INDEX(tblDPL[Name_By_Location],DPL_Unique!A65))</f>
        <v/>
      </c>
    </row>
    <row r="66" spans="1:2" x14ac:dyDescent="0.2">
      <c r="A66" t="e">
        <f ca="1">MATCH(rngPassword,OFFSET(tblDPL[P3DDP6'#2&amp;92$],A65,,ROWS(tblDPL[])),0)+A65</f>
        <v>#N/A</v>
      </c>
      <c r="B66" t="str" cm="1">
        <f t="array" aca="1" ref="B66" ca="1">IF(ISNA(INDEX(tblDPL[Name_By_Location],DPL_Unique!A66)),"",INDEX(tblDPL[Name_By_Location],DPL_Unique!A66))</f>
        <v/>
      </c>
    </row>
    <row r="67" spans="1:2" x14ac:dyDescent="0.2">
      <c r="A67" t="e">
        <f ca="1">MATCH(rngPassword,OFFSET(tblDPL[P3DDP6'#2&amp;92$],A66,,ROWS(tblDPL[])),0)+A66</f>
        <v>#N/A</v>
      </c>
      <c r="B67" t="str" cm="1">
        <f t="array" aca="1" ref="B67" ca="1">IF(ISNA(INDEX(tblDPL[Name_By_Location],DPL_Unique!A67)),"",INDEX(tblDPL[Name_By_Location],DPL_Unique!A67))</f>
        <v/>
      </c>
    </row>
    <row r="68" spans="1:2" x14ac:dyDescent="0.2">
      <c r="A68" t="e">
        <f ca="1">MATCH(rngPassword,OFFSET(tblDPL[P3DDP6'#2&amp;92$],A67,,ROWS(tblDPL[])),0)+A67</f>
        <v>#N/A</v>
      </c>
      <c r="B68" t="str" cm="1">
        <f t="array" aca="1" ref="B68" ca="1">IF(ISNA(INDEX(tblDPL[Name_By_Location],DPL_Unique!A68)),"",INDEX(tblDPL[Name_By_Location],DPL_Unique!A68))</f>
        <v/>
      </c>
    </row>
    <row r="69" spans="1:2" x14ac:dyDescent="0.2">
      <c r="A69" t="e">
        <f ca="1">MATCH(rngPassword,OFFSET(tblDPL[P3DDP6'#2&amp;92$],A68,,ROWS(tblDPL[])),0)+A68</f>
        <v>#N/A</v>
      </c>
      <c r="B69" t="str" cm="1">
        <f t="array" aca="1" ref="B69" ca="1">IF(ISNA(INDEX(tblDPL[Name_By_Location],DPL_Unique!A69)),"",INDEX(tblDPL[Name_By_Location],DPL_Unique!A69))</f>
        <v/>
      </c>
    </row>
    <row r="70" spans="1:2" x14ac:dyDescent="0.2">
      <c r="A70" t="e">
        <f ca="1">MATCH(rngPassword,OFFSET(tblDPL[P3DDP6'#2&amp;92$],A69,,ROWS(tblDPL[])),0)+A69</f>
        <v>#N/A</v>
      </c>
      <c r="B70" t="str" cm="1">
        <f t="array" aca="1" ref="B70" ca="1">IF(ISNA(INDEX(tblDPL[Name_By_Location],DPL_Unique!A70)),"",INDEX(tblDPL[Name_By_Location],DPL_Unique!A70))</f>
        <v/>
      </c>
    </row>
    <row r="71" spans="1:2" x14ac:dyDescent="0.2">
      <c r="A71" t="e">
        <f ca="1">MATCH(rngPassword,OFFSET(tblDPL[P3DDP6'#2&amp;92$],A70,,ROWS(tblDPL[])),0)+A70</f>
        <v>#N/A</v>
      </c>
      <c r="B71" t="str" cm="1">
        <f t="array" aca="1" ref="B71" ca="1">IF(ISNA(INDEX(tblDPL[Name_By_Location],DPL_Unique!A71)),"",INDEX(tblDPL[Name_By_Location],DPL_Unique!A71))</f>
        <v/>
      </c>
    </row>
    <row r="72" spans="1:2" x14ac:dyDescent="0.2">
      <c r="A72" t="e">
        <f ca="1">MATCH(rngPassword,OFFSET(tblDPL[P3DDP6'#2&amp;92$],A71,,ROWS(tblDPL[])),0)+A71</f>
        <v>#N/A</v>
      </c>
      <c r="B72" t="str" cm="1">
        <f t="array" aca="1" ref="B72" ca="1">IF(ISNA(INDEX(tblDPL[Name_By_Location],DPL_Unique!A72)),"",INDEX(tblDPL[Name_By_Location],DPL_Unique!A72))</f>
        <v/>
      </c>
    </row>
    <row r="73" spans="1:2" x14ac:dyDescent="0.2">
      <c r="A73" t="e">
        <f ca="1">MATCH(rngPassword,OFFSET(tblDPL[P3DDP6'#2&amp;92$],A72,,ROWS(tblDPL[])),0)+A72</f>
        <v>#N/A</v>
      </c>
      <c r="B73" t="str" cm="1">
        <f t="array" aca="1" ref="B73" ca="1">IF(ISNA(INDEX(tblDPL[Name_By_Location],DPL_Unique!A73)),"",INDEX(tblDPL[Name_By_Location],DPL_Unique!A73))</f>
        <v/>
      </c>
    </row>
    <row r="74" spans="1:2" x14ac:dyDescent="0.2">
      <c r="A74" t="e">
        <f ca="1">MATCH(rngPassword,OFFSET(tblDPL[P3DDP6'#2&amp;92$],A73,,ROWS(tblDPL[])),0)+A73</f>
        <v>#N/A</v>
      </c>
      <c r="B74" t="str" cm="1">
        <f t="array" aca="1" ref="B74" ca="1">IF(ISNA(INDEX(tblDPL[Name_By_Location],DPL_Unique!A74)),"",INDEX(tblDPL[Name_By_Location],DPL_Unique!A74))</f>
        <v/>
      </c>
    </row>
    <row r="75" spans="1:2" x14ac:dyDescent="0.2">
      <c r="A75" t="e">
        <f ca="1">MATCH(rngPassword,OFFSET(tblDPL[P3DDP6'#2&amp;92$],A74,,ROWS(tblDPL[])),0)+A74</f>
        <v>#N/A</v>
      </c>
      <c r="B75" t="str" cm="1">
        <f t="array" aca="1" ref="B75" ca="1">IF(ISNA(INDEX(tblDPL[Name_By_Location],DPL_Unique!A75)),"",INDEX(tblDPL[Name_By_Location],DPL_Unique!A75))</f>
        <v/>
      </c>
    </row>
    <row r="76" spans="1:2" x14ac:dyDescent="0.2">
      <c r="A76" t="e">
        <f ca="1">MATCH(rngPassword,OFFSET(tblDPL[P3DDP6'#2&amp;92$],A75,,ROWS(tblDPL[])),0)+A75</f>
        <v>#N/A</v>
      </c>
      <c r="B76" t="str" cm="1">
        <f t="array" aca="1" ref="B76" ca="1">IF(ISNA(INDEX(tblDPL[Name_By_Location],DPL_Unique!A76)),"",INDEX(tblDPL[Name_By_Location],DPL_Unique!A76))</f>
        <v/>
      </c>
    </row>
    <row r="77" spans="1:2" x14ac:dyDescent="0.2">
      <c r="A77" t="e">
        <f ca="1">MATCH(rngPassword,OFFSET(tblDPL[P3DDP6'#2&amp;92$],A76,,ROWS(tblDPL[])),0)+A76</f>
        <v>#N/A</v>
      </c>
      <c r="B77" t="str" cm="1">
        <f t="array" aca="1" ref="B77" ca="1">IF(ISNA(INDEX(tblDPL[Name_By_Location],DPL_Unique!A77)),"",INDEX(tblDPL[Name_By_Location],DPL_Unique!A77))</f>
        <v/>
      </c>
    </row>
    <row r="78" spans="1:2" x14ac:dyDescent="0.2">
      <c r="A78" t="e">
        <f ca="1">MATCH(rngPassword,OFFSET(tblDPL[P3DDP6'#2&amp;92$],A77,,ROWS(tblDPL[])),0)+A77</f>
        <v>#N/A</v>
      </c>
      <c r="B78" t="str" cm="1">
        <f t="array" aca="1" ref="B78" ca="1">IF(ISNA(INDEX(tblDPL[Name_By_Location],DPL_Unique!A78)),"",INDEX(tblDPL[Name_By_Location],DPL_Unique!A78))</f>
        <v/>
      </c>
    </row>
    <row r="79" spans="1:2" x14ac:dyDescent="0.2">
      <c r="A79" t="e">
        <f ca="1">MATCH(rngPassword,OFFSET(tblDPL[P3DDP6'#2&amp;92$],A78,,ROWS(tblDPL[])),0)+A78</f>
        <v>#N/A</v>
      </c>
      <c r="B79" t="str" cm="1">
        <f t="array" aca="1" ref="B79" ca="1">IF(ISNA(INDEX(tblDPL[Name_By_Location],DPL_Unique!A79)),"",INDEX(tblDPL[Name_By_Location],DPL_Unique!A79))</f>
        <v/>
      </c>
    </row>
    <row r="80" spans="1:2" x14ac:dyDescent="0.2">
      <c r="A80" t="e">
        <f ca="1">MATCH(rngPassword,OFFSET(tblDPL[P3DDP6'#2&amp;92$],A79,,ROWS(tblDPL[])),0)+A79</f>
        <v>#N/A</v>
      </c>
      <c r="B80" t="str" cm="1">
        <f t="array" aca="1" ref="B80" ca="1">IF(ISNA(INDEX(tblDPL[Name_By_Location],DPL_Unique!A80)),"",INDEX(tblDPL[Name_By_Location],DPL_Unique!A80))</f>
        <v/>
      </c>
    </row>
    <row r="81" spans="1:2" x14ac:dyDescent="0.2">
      <c r="A81" t="e">
        <f ca="1">MATCH(rngPassword,OFFSET(tblDPL[P3DDP6'#2&amp;92$],A80,,ROWS(tblDPL[])),0)+A80</f>
        <v>#N/A</v>
      </c>
      <c r="B81" t="str" cm="1">
        <f t="array" aca="1" ref="B81" ca="1">IF(ISNA(INDEX(tblDPL[Name_By_Location],DPL_Unique!A81)),"",INDEX(tblDPL[Name_By_Location],DPL_Unique!A81))</f>
        <v/>
      </c>
    </row>
    <row r="82" spans="1:2" x14ac:dyDescent="0.2">
      <c r="A82" t="e">
        <f ca="1">MATCH(rngPassword,OFFSET(tblDPL[P3DDP6'#2&amp;92$],A81,,ROWS(tblDPL[])),0)+A81</f>
        <v>#N/A</v>
      </c>
      <c r="B82" t="str" cm="1">
        <f t="array" aca="1" ref="B82" ca="1">IF(ISNA(INDEX(tblDPL[Name_By_Location],DPL_Unique!A82)),"",INDEX(tblDPL[Name_By_Location],DPL_Unique!A82))</f>
        <v/>
      </c>
    </row>
    <row r="83" spans="1:2" x14ac:dyDescent="0.2">
      <c r="A83" t="e">
        <f ca="1">MATCH(rngPassword,OFFSET(tblDPL[P3DDP6'#2&amp;92$],A82,,ROWS(tblDPL[])),0)+A82</f>
        <v>#N/A</v>
      </c>
      <c r="B83" t="str" cm="1">
        <f t="array" aca="1" ref="B83" ca="1">IF(ISNA(INDEX(tblDPL[Name_By_Location],DPL_Unique!A83)),"",INDEX(tblDPL[Name_By_Location],DPL_Unique!A83))</f>
        <v/>
      </c>
    </row>
    <row r="84" spans="1:2" x14ac:dyDescent="0.2">
      <c r="A84" t="e">
        <f ca="1">MATCH(rngPassword,OFFSET(tblDPL[P3DDP6'#2&amp;92$],A83,,ROWS(tblDPL[])),0)+A83</f>
        <v>#N/A</v>
      </c>
      <c r="B84" t="str" cm="1">
        <f t="array" aca="1" ref="B84" ca="1">IF(ISNA(INDEX(tblDPL[Name_By_Location],DPL_Unique!A84)),"",INDEX(tblDPL[Name_By_Location],DPL_Unique!A84))</f>
        <v/>
      </c>
    </row>
    <row r="85" spans="1:2" x14ac:dyDescent="0.2">
      <c r="A85" t="e">
        <f ca="1">MATCH(rngPassword,OFFSET(tblDPL[P3DDP6'#2&amp;92$],A84,,ROWS(tblDPL[])),0)+A84</f>
        <v>#N/A</v>
      </c>
      <c r="B85" t="str" cm="1">
        <f t="array" aca="1" ref="B85" ca="1">IF(ISNA(INDEX(tblDPL[Name_By_Location],DPL_Unique!A85)),"",INDEX(tblDPL[Name_By_Location],DPL_Unique!A85))</f>
        <v/>
      </c>
    </row>
    <row r="86" spans="1:2" x14ac:dyDescent="0.2">
      <c r="A86" t="e">
        <f ca="1">MATCH(rngPassword,OFFSET(tblDPL[P3DDP6'#2&amp;92$],A85,,ROWS(tblDPL[])),0)+A85</f>
        <v>#N/A</v>
      </c>
      <c r="B86" t="str" cm="1">
        <f t="array" aca="1" ref="B86" ca="1">IF(ISNA(INDEX(tblDPL[Name_By_Location],DPL_Unique!A86)),"",INDEX(tblDPL[Name_By_Location],DPL_Unique!A86))</f>
        <v/>
      </c>
    </row>
    <row r="87" spans="1:2" x14ac:dyDescent="0.2">
      <c r="A87" t="e">
        <f ca="1">MATCH(rngPassword,OFFSET(tblDPL[P3DDP6'#2&amp;92$],A86,,ROWS(tblDPL[])),0)+A86</f>
        <v>#N/A</v>
      </c>
      <c r="B87" t="str" cm="1">
        <f t="array" aca="1" ref="B87" ca="1">IF(ISNA(INDEX(tblDPL[Name_By_Location],DPL_Unique!A87)),"",INDEX(tblDPL[Name_By_Location],DPL_Unique!A87))</f>
        <v/>
      </c>
    </row>
    <row r="88" spans="1:2" x14ac:dyDescent="0.2">
      <c r="A88" t="e">
        <f ca="1">MATCH(rngPassword,OFFSET(tblDPL[P3DDP6'#2&amp;92$],A87,,ROWS(tblDPL[])),0)+A87</f>
        <v>#N/A</v>
      </c>
      <c r="B88" t="str" cm="1">
        <f t="array" aca="1" ref="B88" ca="1">IF(ISNA(INDEX(tblDPL[Name_By_Location],DPL_Unique!A88)),"",INDEX(tblDPL[Name_By_Location],DPL_Unique!A88))</f>
        <v/>
      </c>
    </row>
    <row r="89" spans="1:2" x14ac:dyDescent="0.2">
      <c r="A89" t="e">
        <f ca="1">MATCH(rngPassword,OFFSET(tblDPL[P3DDP6'#2&amp;92$],A88,,ROWS(tblDPL[])),0)+A88</f>
        <v>#N/A</v>
      </c>
      <c r="B89" t="str" cm="1">
        <f t="array" aca="1" ref="B89" ca="1">IF(ISNA(INDEX(tblDPL[Name_By_Location],DPL_Unique!A89)),"",INDEX(tblDPL[Name_By_Location],DPL_Unique!A89))</f>
        <v/>
      </c>
    </row>
    <row r="90" spans="1:2" x14ac:dyDescent="0.2">
      <c r="A90" t="e">
        <f ca="1">MATCH(rngPassword,OFFSET(tblDPL[P3DDP6'#2&amp;92$],A89,,ROWS(tblDPL[])),0)+A89</f>
        <v>#N/A</v>
      </c>
      <c r="B90" t="str" cm="1">
        <f t="array" aca="1" ref="B90" ca="1">IF(ISNA(INDEX(tblDPL[Name_By_Location],DPL_Unique!A90)),"",INDEX(tblDPL[Name_By_Location],DPL_Unique!A90))</f>
        <v/>
      </c>
    </row>
    <row r="91" spans="1:2" x14ac:dyDescent="0.2">
      <c r="A91" t="e">
        <f ca="1">MATCH(rngPassword,OFFSET(tblDPL[P3DDP6'#2&amp;92$],A90,,ROWS(tblDPL[])),0)+A90</f>
        <v>#N/A</v>
      </c>
      <c r="B91" t="str" cm="1">
        <f t="array" aca="1" ref="B91" ca="1">IF(ISNA(INDEX(tblDPL[Name_By_Location],DPL_Unique!A91)),"",INDEX(tblDPL[Name_By_Location],DPL_Unique!A91))</f>
        <v/>
      </c>
    </row>
    <row r="92" spans="1:2" x14ac:dyDescent="0.2">
      <c r="A92" t="e">
        <f ca="1">MATCH(rngPassword,OFFSET(tblDPL[P3DDP6'#2&amp;92$],A91,,ROWS(tblDPL[])),0)+A91</f>
        <v>#N/A</v>
      </c>
      <c r="B92" t="str" cm="1">
        <f t="array" aca="1" ref="B92" ca="1">IF(ISNA(INDEX(tblDPL[Name_By_Location],DPL_Unique!A92)),"",INDEX(tblDPL[Name_By_Location],DPL_Unique!A92))</f>
        <v/>
      </c>
    </row>
    <row r="93" spans="1:2" x14ac:dyDescent="0.2">
      <c r="A93" t="e">
        <f ca="1">MATCH(rngPassword,OFFSET(tblDPL[P3DDP6'#2&amp;92$],A92,,ROWS(tblDPL[])),0)+A92</f>
        <v>#N/A</v>
      </c>
      <c r="B93" t="str" cm="1">
        <f t="array" aca="1" ref="B93" ca="1">IF(ISNA(INDEX(tblDPL[Name_By_Location],DPL_Unique!A93)),"",INDEX(tblDPL[Name_By_Location],DPL_Unique!A93))</f>
        <v/>
      </c>
    </row>
    <row r="94" spans="1:2" x14ac:dyDescent="0.2">
      <c r="A94" t="e">
        <f ca="1">MATCH(rngPassword,OFFSET(tblDPL[P3DDP6'#2&amp;92$],A93,,ROWS(tblDPL[])),0)+A93</f>
        <v>#N/A</v>
      </c>
      <c r="B94" t="str" cm="1">
        <f t="array" aca="1" ref="B94" ca="1">IF(ISNA(INDEX(tblDPL[Name_By_Location],DPL_Unique!A94)),"",INDEX(tblDPL[Name_By_Location],DPL_Unique!A94))</f>
        <v/>
      </c>
    </row>
    <row r="95" spans="1:2" x14ac:dyDescent="0.2">
      <c r="A95" t="e">
        <f ca="1">MATCH(rngPassword,OFFSET(tblDPL[P3DDP6'#2&amp;92$],A94,,ROWS(tblDPL[])),0)+A94</f>
        <v>#N/A</v>
      </c>
      <c r="B95" t="str" cm="1">
        <f t="array" aca="1" ref="B95" ca="1">IF(ISNA(INDEX(tblDPL[Name_By_Location],DPL_Unique!A95)),"",INDEX(tblDPL[Name_By_Location],DPL_Unique!A95))</f>
        <v/>
      </c>
    </row>
    <row r="96" spans="1:2" x14ac:dyDescent="0.2">
      <c r="A96" t="e">
        <f ca="1">MATCH(rngPassword,OFFSET(tblDPL[P3DDP6'#2&amp;92$],A95,,ROWS(tblDPL[])),0)+A95</f>
        <v>#N/A</v>
      </c>
      <c r="B96" t="str" cm="1">
        <f t="array" aca="1" ref="B96" ca="1">IF(ISNA(INDEX(tblDPL[Name_By_Location],DPL_Unique!A96)),"",INDEX(tblDPL[Name_By_Location],DPL_Unique!A96))</f>
        <v/>
      </c>
    </row>
    <row r="97" spans="1:2" x14ac:dyDescent="0.2">
      <c r="A97" t="e">
        <f ca="1">MATCH(rngPassword,OFFSET(tblDPL[P3DDP6'#2&amp;92$],A96,,ROWS(tblDPL[])),0)+A96</f>
        <v>#N/A</v>
      </c>
      <c r="B97" t="str" cm="1">
        <f t="array" aca="1" ref="B97" ca="1">IF(ISNA(INDEX(tblDPL[Name_By_Location],DPL_Unique!A97)),"",INDEX(tblDPL[Name_By_Location],DPL_Unique!A97))</f>
        <v/>
      </c>
    </row>
    <row r="98" spans="1:2" x14ac:dyDescent="0.2">
      <c r="A98" t="e">
        <f ca="1">MATCH(rngPassword,OFFSET(tblDPL[P3DDP6'#2&amp;92$],A97,,ROWS(tblDPL[])),0)+A97</f>
        <v>#N/A</v>
      </c>
      <c r="B98" t="str" cm="1">
        <f t="array" aca="1" ref="B98" ca="1">IF(ISNA(INDEX(tblDPL[Name_By_Location],DPL_Unique!A98)),"",INDEX(tblDPL[Name_By_Location],DPL_Unique!A98))</f>
        <v/>
      </c>
    </row>
    <row r="99" spans="1:2" x14ac:dyDescent="0.2">
      <c r="A99" t="e">
        <f ca="1">MATCH(rngPassword,OFFSET(tblDPL[P3DDP6'#2&amp;92$],A98,,ROWS(tblDPL[])),0)+A98</f>
        <v>#N/A</v>
      </c>
      <c r="B99" t="str" cm="1">
        <f t="array" aca="1" ref="B99" ca="1">IF(ISNA(INDEX(tblDPL[Name_By_Location],DPL_Unique!A99)),"",INDEX(tblDPL[Name_By_Location],DPL_Unique!A99))</f>
        <v/>
      </c>
    </row>
    <row r="100" spans="1:2" x14ac:dyDescent="0.2">
      <c r="A100" t="e">
        <f ca="1">MATCH(rngPassword,OFFSET(tblDPL[P3DDP6'#2&amp;92$],A99,,ROWS(tblDPL[])),0)+A99</f>
        <v>#N/A</v>
      </c>
      <c r="B100" t="str" cm="1">
        <f t="array" aca="1" ref="B100" ca="1">IF(ISNA(INDEX(tblDPL[Name_By_Location],DPL_Unique!A100)),"",INDEX(tblDPL[Name_By_Location],DPL_Unique!A100))</f>
        <v/>
      </c>
    </row>
    <row r="101" spans="1:2" x14ac:dyDescent="0.2">
      <c r="A101" t="e">
        <f ca="1">MATCH(rngPassword,OFFSET(tblDPL[P3DDP6'#2&amp;92$],A100,,ROWS(tblDPL[])),0)+A100</f>
        <v>#N/A</v>
      </c>
      <c r="B101" t="str" cm="1">
        <f t="array" aca="1" ref="B101" ca="1">IF(ISNA(INDEX(tblDPL[Name_By_Location],DPL_Unique!A101)),"",INDEX(tblDPL[Name_By_Location],DPL_Unique!A101))</f>
        <v/>
      </c>
    </row>
    <row r="102" spans="1:2" x14ac:dyDescent="0.2">
      <c r="A102" t="e">
        <f ca="1">MATCH(rngPassword,OFFSET(tblDPL[P3DDP6'#2&amp;92$],A101,,ROWS(tblDPL[])),0)+A101</f>
        <v>#N/A</v>
      </c>
      <c r="B102" t="str" cm="1">
        <f t="array" aca="1" ref="B102" ca="1">IF(ISNA(INDEX(tblDPL[Name_By_Location],DPL_Unique!A102)),"",INDEX(tblDPL[Name_By_Location],DPL_Unique!A102))</f>
        <v/>
      </c>
    </row>
    <row r="103" spans="1:2" x14ac:dyDescent="0.2">
      <c r="A103" t="e">
        <f ca="1">MATCH(rngPassword,OFFSET(tblDPL[P3DDP6'#2&amp;92$],A102,,ROWS(tblDPL[])),0)+A102</f>
        <v>#N/A</v>
      </c>
      <c r="B103" t="str" cm="1">
        <f t="array" aca="1" ref="B103" ca="1">IF(ISNA(INDEX(tblDPL[Name_By_Location],DPL_Unique!A103)),"",INDEX(tblDPL[Name_By_Location],DPL_Unique!A103))</f>
        <v/>
      </c>
    </row>
    <row r="104" spans="1:2" x14ac:dyDescent="0.2">
      <c r="A104" t="e">
        <f ca="1">MATCH(rngPassword,OFFSET(tblDPL[P3DDP6'#2&amp;92$],A103,,ROWS(tblDPL[])),0)+A103</f>
        <v>#N/A</v>
      </c>
      <c r="B104" t="str" cm="1">
        <f t="array" aca="1" ref="B104" ca="1">IF(ISNA(INDEX(tblDPL[Name_By_Location],DPL_Unique!A104)),"",INDEX(tblDPL[Name_By_Location],DPL_Unique!A104))</f>
        <v/>
      </c>
    </row>
    <row r="105" spans="1:2" x14ac:dyDescent="0.2">
      <c r="A105" t="e">
        <f ca="1">MATCH(rngPassword,OFFSET(tblDPL[P3DDP6'#2&amp;92$],A104,,ROWS(tblDPL[])),0)+A104</f>
        <v>#N/A</v>
      </c>
      <c r="B105" t="str" cm="1">
        <f t="array" aca="1" ref="B105" ca="1">IF(ISNA(INDEX(tblDPL[Name_By_Location],DPL_Unique!A105)),"",INDEX(tblDPL[Name_By_Location],DPL_Unique!A105))</f>
        <v/>
      </c>
    </row>
    <row r="106" spans="1:2" x14ac:dyDescent="0.2">
      <c r="A106" t="e">
        <f ca="1">MATCH(rngPassword,OFFSET(tblDPL[P3DDP6'#2&amp;92$],A105,,ROWS(tblDPL[])),0)+A105</f>
        <v>#N/A</v>
      </c>
      <c r="B106" t="str" cm="1">
        <f t="array" aca="1" ref="B106" ca="1">IF(ISNA(INDEX(tblDPL[Name_By_Location],DPL_Unique!A106)),"",INDEX(tblDPL[Name_By_Location],DPL_Unique!A106))</f>
        <v/>
      </c>
    </row>
    <row r="107" spans="1:2" x14ac:dyDescent="0.2">
      <c r="A107" t="e">
        <f ca="1">MATCH(rngPassword,OFFSET(tblDPL[P3DDP6'#2&amp;92$],A106,,ROWS(tblDPL[])),0)+A106</f>
        <v>#N/A</v>
      </c>
      <c r="B107" t="str" cm="1">
        <f t="array" aca="1" ref="B107" ca="1">IF(ISNA(INDEX(tblDPL[Name_By_Location],DPL_Unique!A107)),"",INDEX(tblDPL[Name_By_Location],DPL_Unique!A107))</f>
        <v/>
      </c>
    </row>
    <row r="108" spans="1:2" x14ac:dyDescent="0.2">
      <c r="A108" t="e">
        <f ca="1">MATCH(rngPassword,OFFSET(tblDPL[P3DDP6'#2&amp;92$],A107,,ROWS(tblDPL[])),0)+A107</f>
        <v>#N/A</v>
      </c>
      <c r="B108" t="str" cm="1">
        <f t="array" aca="1" ref="B108" ca="1">IF(ISNA(INDEX(tblDPL[Name_By_Location],DPL_Unique!A108)),"",INDEX(tblDPL[Name_By_Location],DPL_Unique!A108))</f>
        <v/>
      </c>
    </row>
    <row r="109" spans="1:2" x14ac:dyDescent="0.2">
      <c r="A109" t="e">
        <f ca="1">MATCH(rngPassword,OFFSET(tblDPL[P3DDP6'#2&amp;92$],A108,,ROWS(tblDPL[])),0)+A108</f>
        <v>#N/A</v>
      </c>
      <c r="B109" t="str" cm="1">
        <f t="array" aca="1" ref="B109" ca="1">IF(ISNA(INDEX(tblDPL[Name_By_Location],DPL_Unique!A109)),"",INDEX(tblDPL[Name_By_Location],DPL_Unique!A109))</f>
        <v/>
      </c>
    </row>
    <row r="110" spans="1:2" x14ac:dyDescent="0.2">
      <c r="A110" t="e">
        <f ca="1">MATCH(rngPassword,OFFSET(tblDPL[P3DDP6'#2&amp;92$],A109,,ROWS(tblDPL[])),0)+A109</f>
        <v>#N/A</v>
      </c>
      <c r="B110" t="str" cm="1">
        <f t="array" aca="1" ref="B110" ca="1">IF(ISNA(INDEX(tblDPL[Name_By_Location],DPL_Unique!A110)),"",INDEX(tblDPL[Name_By_Location],DPL_Unique!A110))</f>
        <v/>
      </c>
    </row>
    <row r="111" spans="1:2" x14ac:dyDescent="0.2">
      <c r="A111" t="e">
        <f ca="1">MATCH(rngPassword,OFFSET(tblDPL[P3DDP6'#2&amp;92$],A110,,ROWS(tblDPL[])),0)+A110</f>
        <v>#N/A</v>
      </c>
      <c r="B111" t="str" cm="1">
        <f t="array" aca="1" ref="B111" ca="1">IF(ISNA(INDEX(tblDPL[Name_By_Location],DPL_Unique!A111)),"",INDEX(tblDPL[Name_By_Location],DPL_Unique!A111))</f>
        <v/>
      </c>
    </row>
    <row r="112" spans="1:2" x14ac:dyDescent="0.2">
      <c r="A112" t="e">
        <f ca="1">MATCH(rngPassword,OFFSET(tblDPL[P3DDP6'#2&amp;92$],A111,,ROWS(tblDPL[])),0)+A111</f>
        <v>#N/A</v>
      </c>
      <c r="B112" t="str" cm="1">
        <f t="array" aca="1" ref="B112" ca="1">IF(ISNA(INDEX(tblDPL[Name_By_Location],DPL_Unique!A112)),"",INDEX(tblDPL[Name_By_Location],DPL_Unique!A112))</f>
        <v/>
      </c>
    </row>
    <row r="113" spans="1:2" x14ac:dyDescent="0.2">
      <c r="A113" t="e">
        <f ca="1">MATCH(rngPassword,OFFSET(tblDPL[P3DDP6'#2&amp;92$],A112,,ROWS(tblDPL[])),0)+A112</f>
        <v>#N/A</v>
      </c>
      <c r="B113" t="str" cm="1">
        <f t="array" aca="1" ref="B113" ca="1">IF(ISNA(INDEX(tblDPL[Name_By_Location],DPL_Unique!A113)),"",INDEX(tblDPL[Name_By_Location],DPL_Unique!A113))</f>
        <v/>
      </c>
    </row>
    <row r="114" spans="1:2" x14ac:dyDescent="0.2">
      <c r="A114" t="e">
        <f ca="1">MATCH(rngPassword,OFFSET(tblDPL[P3DDP6'#2&amp;92$],A113,,ROWS(tblDPL[])),0)+A113</f>
        <v>#N/A</v>
      </c>
      <c r="B114" t="str" cm="1">
        <f t="array" aca="1" ref="B114" ca="1">IF(ISNA(INDEX(tblDPL[Name_By_Location],DPL_Unique!A114)),"",INDEX(tblDPL[Name_By_Location],DPL_Unique!A114))</f>
        <v/>
      </c>
    </row>
    <row r="115" spans="1:2" x14ac:dyDescent="0.2">
      <c r="A115" t="e">
        <f ca="1">MATCH(rngPassword,OFFSET(tblDPL[P3DDP6'#2&amp;92$],A114,,ROWS(tblDPL[])),0)+A114</f>
        <v>#N/A</v>
      </c>
      <c r="B115" t="str" cm="1">
        <f t="array" aca="1" ref="B115" ca="1">IF(ISNA(INDEX(tblDPL[Name_By_Location],DPL_Unique!A115)),"",INDEX(tblDPL[Name_By_Location],DPL_Unique!A115))</f>
        <v/>
      </c>
    </row>
    <row r="116" spans="1:2" x14ac:dyDescent="0.2">
      <c r="A116" t="e">
        <f ca="1">MATCH(rngPassword,OFFSET(tblDPL[P3DDP6'#2&amp;92$],A115,,ROWS(tblDPL[])),0)+A115</f>
        <v>#N/A</v>
      </c>
      <c r="B116" t="str" cm="1">
        <f t="array" aca="1" ref="B116" ca="1">IF(ISNA(INDEX(tblDPL[Name_By_Location],DPL_Unique!A116)),"",INDEX(tblDPL[Name_By_Location],DPL_Unique!A116))</f>
        <v/>
      </c>
    </row>
    <row r="117" spans="1:2" x14ac:dyDescent="0.2">
      <c r="A117" t="e">
        <f ca="1">MATCH(rngPassword,OFFSET(tblDPL[P3DDP6'#2&amp;92$],A116,,ROWS(tblDPL[])),0)+A116</f>
        <v>#N/A</v>
      </c>
      <c r="B117" t="str" cm="1">
        <f t="array" aca="1" ref="B117" ca="1">IF(ISNA(INDEX(tblDPL[Name_By_Location],DPL_Unique!A117)),"",INDEX(tblDPL[Name_By_Location],DPL_Unique!A117))</f>
        <v/>
      </c>
    </row>
    <row r="118" spans="1:2" x14ac:dyDescent="0.2">
      <c r="A118" t="e">
        <f ca="1">MATCH(rngPassword,OFFSET(tblDPL[P3DDP6'#2&amp;92$],A117,,ROWS(tblDPL[])),0)+A117</f>
        <v>#N/A</v>
      </c>
      <c r="B118" t="str" cm="1">
        <f t="array" aca="1" ref="B118" ca="1">IF(ISNA(INDEX(tblDPL[Name_By_Location],DPL_Unique!A118)),"",INDEX(tblDPL[Name_By_Location],DPL_Unique!A118))</f>
        <v/>
      </c>
    </row>
    <row r="119" spans="1:2" x14ac:dyDescent="0.2">
      <c r="A119" t="e">
        <f ca="1">MATCH(rngPassword,OFFSET(tblDPL[P3DDP6'#2&amp;92$],A118,,ROWS(tblDPL[])),0)+A118</f>
        <v>#N/A</v>
      </c>
      <c r="B119" t="str" cm="1">
        <f t="array" aca="1" ref="B119" ca="1">IF(ISNA(INDEX(tblDPL[Name_By_Location],DPL_Unique!A119)),"",INDEX(tblDPL[Name_By_Location],DPL_Unique!A119))</f>
        <v/>
      </c>
    </row>
    <row r="120" spans="1:2" x14ac:dyDescent="0.2">
      <c r="A120" t="e">
        <f ca="1">MATCH(rngPassword,OFFSET(tblDPL[P3DDP6'#2&amp;92$],A119,,ROWS(tblDPL[])),0)+A119</f>
        <v>#N/A</v>
      </c>
      <c r="B120" t="str" cm="1">
        <f t="array" aca="1" ref="B120" ca="1">IF(ISNA(INDEX(tblDPL[Name_By_Location],DPL_Unique!A120)),"",INDEX(tblDPL[Name_By_Location],DPL_Unique!A120))</f>
        <v/>
      </c>
    </row>
    <row r="121" spans="1:2" x14ac:dyDescent="0.2">
      <c r="A121" t="e">
        <f ca="1">MATCH(rngPassword,OFFSET(tblDPL[P3DDP6'#2&amp;92$],A120,,ROWS(tblDPL[])),0)+A120</f>
        <v>#N/A</v>
      </c>
      <c r="B121" t="str" cm="1">
        <f t="array" aca="1" ref="B121" ca="1">IF(ISNA(INDEX(tblDPL[Name_By_Location],DPL_Unique!A121)),"",INDEX(tblDPL[Name_By_Location],DPL_Unique!A121))</f>
        <v/>
      </c>
    </row>
    <row r="122" spans="1:2" x14ac:dyDescent="0.2">
      <c r="A122" t="e">
        <f ca="1">MATCH(rngPassword,OFFSET(tblDPL[P3DDP6'#2&amp;92$],A121,,ROWS(tblDPL[])),0)+A121</f>
        <v>#N/A</v>
      </c>
      <c r="B122" t="str" cm="1">
        <f t="array" aca="1" ref="B122" ca="1">IF(ISNA(INDEX(tblDPL[Name_By_Location],DPL_Unique!A122)),"",INDEX(tblDPL[Name_By_Location],DPL_Unique!A122))</f>
        <v/>
      </c>
    </row>
    <row r="123" spans="1:2" x14ac:dyDescent="0.2">
      <c r="A123" t="e">
        <f ca="1">MATCH(rngPassword,OFFSET(tblDPL[P3DDP6'#2&amp;92$],A122,,ROWS(tblDPL[])),0)+A122</f>
        <v>#N/A</v>
      </c>
      <c r="B123" t="str" cm="1">
        <f t="array" aca="1" ref="B123" ca="1">IF(ISNA(INDEX(tblDPL[Name_By_Location],DPL_Unique!A123)),"",INDEX(tblDPL[Name_By_Location],DPL_Unique!A123))</f>
        <v/>
      </c>
    </row>
    <row r="124" spans="1:2" x14ac:dyDescent="0.2">
      <c r="A124" t="e">
        <f ca="1">MATCH(rngPassword,OFFSET(tblDPL[P3DDP6'#2&amp;92$],A123,,ROWS(tblDPL[])),0)+A123</f>
        <v>#N/A</v>
      </c>
      <c r="B124" t="str" cm="1">
        <f t="array" aca="1" ref="B124" ca="1">IF(ISNA(INDEX(tblDPL[Name_By_Location],DPL_Unique!A124)),"",INDEX(tblDPL[Name_By_Location],DPL_Unique!A124))</f>
        <v/>
      </c>
    </row>
    <row r="125" spans="1:2" x14ac:dyDescent="0.2">
      <c r="A125" t="e">
        <f ca="1">MATCH(rngPassword,OFFSET(tblDPL[P3DDP6'#2&amp;92$],A124,,ROWS(tblDPL[])),0)+A124</f>
        <v>#N/A</v>
      </c>
      <c r="B125" t="str" cm="1">
        <f t="array" aca="1" ref="B125" ca="1">IF(ISNA(INDEX(tblDPL[Name_By_Location],DPL_Unique!A125)),"",INDEX(tblDPL[Name_By_Location],DPL_Unique!A125))</f>
        <v/>
      </c>
    </row>
    <row r="126" spans="1:2" x14ac:dyDescent="0.2">
      <c r="A126" t="e">
        <f ca="1">MATCH(rngPassword,OFFSET(tblDPL[P3DDP6'#2&amp;92$],A125,,ROWS(tblDPL[])),0)+A125</f>
        <v>#N/A</v>
      </c>
      <c r="B126" t="str" cm="1">
        <f t="array" aca="1" ref="B126" ca="1">IF(ISNA(INDEX(tblDPL[Name_By_Location],DPL_Unique!A126)),"",INDEX(tblDPL[Name_By_Location],DPL_Unique!A126))</f>
        <v/>
      </c>
    </row>
    <row r="127" spans="1:2" x14ac:dyDescent="0.2">
      <c r="A127" t="e">
        <f ca="1">MATCH(rngPassword,OFFSET(tblDPL[P3DDP6'#2&amp;92$],A126,,ROWS(tblDPL[])),0)+A126</f>
        <v>#N/A</v>
      </c>
      <c r="B127" t="str" cm="1">
        <f t="array" aca="1" ref="B127" ca="1">IF(ISNA(INDEX(tblDPL[Name_By_Location],DPL_Unique!A127)),"",INDEX(tblDPL[Name_By_Location],DPL_Unique!A127))</f>
        <v/>
      </c>
    </row>
    <row r="128" spans="1:2" x14ac:dyDescent="0.2">
      <c r="A128" t="e">
        <f ca="1">MATCH(rngPassword,OFFSET(tblDPL[P3DDP6'#2&amp;92$],A127,,ROWS(tblDPL[])),0)+A127</f>
        <v>#N/A</v>
      </c>
      <c r="B128" t="str" cm="1">
        <f t="array" aca="1" ref="B128" ca="1">IF(ISNA(INDEX(tblDPL[Name_By_Location],DPL_Unique!A128)),"",INDEX(tblDPL[Name_By_Location],DPL_Unique!A128))</f>
        <v/>
      </c>
    </row>
    <row r="129" spans="1:2" x14ac:dyDescent="0.2">
      <c r="A129" t="e">
        <f ca="1">MATCH(rngPassword,OFFSET(tblDPL[P3DDP6'#2&amp;92$],A128,,ROWS(tblDPL[])),0)+A128</f>
        <v>#N/A</v>
      </c>
      <c r="B129" t="str" cm="1">
        <f t="array" aca="1" ref="B129" ca="1">IF(ISNA(INDEX(tblDPL[Name_By_Location],DPL_Unique!A129)),"",INDEX(tblDPL[Name_By_Location],DPL_Unique!A129))</f>
        <v/>
      </c>
    </row>
    <row r="130" spans="1:2" x14ac:dyDescent="0.2">
      <c r="A130" t="e">
        <f ca="1">MATCH(rngPassword,OFFSET(tblDPL[P3DDP6'#2&amp;92$],A129,,ROWS(tblDPL[])),0)+A129</f>
        <v>#N/A</v>
      </c>
      <c r="B130" t="str" cm="1">
        <f t="array" aca="1" ref="B130" ca="1">IF(ISNA(INDEX(tblDPL[Name_By_Location],DPL_Unique!A130)),"",INDEX(tblDPL[Name_By_Location],DPL_Unique!A130))</f>
        <v/>
      </c>
    </row>
    <row r="131" spans="1:2" x14ac:dyDescent="0.2">
      <c r="A131" t="e">
        <f ca="1">MATCH(rngPassword,OFFSET(tblDPL[P3DDP6'#2&amp;92$],A130,,ROWS(tblDPL[])),0)+A130</f>
        <v>#N/A</v>
      </c>
      <c r="B131" t="str" cm="1">
        <f t="array" aca="1" ref="B131" ca="1">IF(ISNA(INDEX(tblDPL[Name_By_Location],DPL_Unique!A131)),"",INDEX(tblDPL[Name_By_Location],DPL_Unique!A131))</f>
        <v/>
      </c>
    </row>
    <row r="132" spans="1:2" x14ac:dyDescent="0.2">
      <c r="A132" t="e">
        <f ca="1">MATCH(rngPassword,OFFSET(tblDPL[P3DDP6'#2&amp;92$],A131,,ROWS(tblDPL[])),0)+A131</f>
        <v>#N/A</v>
      </c>
      <c r="B132" t="str" cm="1">
        <f t="array" aca="1" ref="B132" ca="1">IF(ISNA(INDEX(tblDPL[Name_By_Location],DPL_Unique!A132)),"",INDEX(tblDPL[Name_By_Location],DPL_Unique!A132))</f>
        <v/>
      </c>
    </row>
    <row r="133" spans="1:2" x14ac:dyDescent="0.2">
      <c r="A133" t="e">
        <f ca="1">MATCH(rngPassword,OFFSET(tblDPL[P3DDP6'#2&amp;92$],A132,,ROWS(tblDPL[])),0)+A132</f>
        <v>#N/A</v>
      </c>
      <c r="B133" t="str" cm="1">
        <f t="array" aca="1" ref="B133" ca="1">IF(ISNA(INDEX(tblDPL[Name_By_Location],DPL_Unique!A133)),"",INDEX(tblDPL[Name_By_Location],DPL_Unique!A133))</f>
        <v/>
      </c>
    </row>
    <row r="134" spans="1:2" x14ac:dyDescent="0.2">
      <c r="A134" t="e">
        <f ca="1">MATCH(rngPassword,OFFSET(tblDPL[P3DDP6'#2&amp;92$],A133,,ROWS(tblDPL[])),0)+A133</f>
        <v>#N/A</v>
      </c>
      <c r="B134" t="str" cm="1">
        <f t="array" aca="1" ref="B134" ca="1">IF(ISNA(INDEX(tblDPL[Name_By_Location],DPL_Unique!A134)),"",INDEX(tblDPL[Name_By_Location],DPL_Unique!A134))</f>
        <v/>
      </c>
    </row>
    <row r="135" spans="1:2" x14ac:dyDescent="0.2">
      <c r="A135" t="e">
        <f ca="1">MATCH(rngPassword,OFFSET(tblDPL[P3DDP6'#2&amp;92$],A134,,ROWS(tblDPL[])),0)+A134</f>
        <v>#N/A</v>
      </c>
      <c r="B135" t="str" cm="1">
        <f t="array" aca="1" ref="B135" ca="1">IF(ISNA(INDEX(tblDPL[Name_By_Location],DPL_Unique!A135)),"",INDEX(tblDPL[Name_By_Location],DPL_Unique!A135))</f>
        <v/>
      </c>
    </row>
    <row r="136" spans="1:2" x14ac:dyDescent="0.2">
      <c r="A136" t="e">
        <f ca="1">MATCH(rngPassword,OFFSET(tblDPL[P3DDP6'#2&amp;92$],A135,,ROWS(tblDPL[])),0)+A135</f>
        <v>#N/A</v>
      </c>
      <c r="B136" t="str" cm="1">
        <f t="array" aca="1" ref="B136" ca="1">IF(ISNA(INDEX(tblDPL[Name_By_Location],DPL_Unique!A136)),"",INDEX(tblDPL[Name_By_Location],DPL_Unique!A136))</f>
        <v/>
      </c>
    </row>
    <row r="137" spans="1:2" x14ac:dyDescent="0.2">
      <c r="A137" t="e">
        <f ca="1">MATCH(rngPassword,OFFSET(tblDPL[P3DDP6'#2&amp;92$],A136,,ROWS(tblDPL[])),0)+A136</f>
        <v>#N/A</v>
      </c>
      <c r="B137" t="str" cm="1">
        <f t="array" aca="1" ref="B137" ca="1">IF(ISNA(INDEX(tblDPL[Name_By_Location],DPL_Unique!A137)),"",INDEX(tblDPL[Name_By_Location],DPL_Unique!A137))</f>
        <v/>
      </c>
    </row>
    <row r="138" spans="1:2" x14ac:dyDescent="0.2">
      <c r="A138" t="e">
        <f ca="1">MATCH(rngPassword,OFFSET(tblDPL[P3DDP6'#2&amp;92$],A137,,ROWS(tblDPL[])),0)+A137</f>
        <v>#N/A</v>
      </c>
      <c r="B138" t="str" cm="1">
        <f t="array" aca="1" ref="B138" ca="1">IF(ISNA(INDEX(tblDPL[Name_By_Location],DPL_Unique!A138)),"",INDEX(tblDPL[Name_By_Location],DPL_Unique!A138))</f>
        <v/>
      </c>
    </row>
    <row r="139" spans="1:2" x14ac:dyDescent="0.2">
      <c r="A139" t="e">
        <f ca="1">MATCH(rngPassword,OFFSET(tblDPL[P3DDP6'#2&amp;92$],A138,,ROWS(tblDPL[])),0)+A138</f>
        <v>#N/A</v>
      </c>
      <c r="B139" t="str" cm="1">
        <f t="array" aca="1" ref="B139" ca="1">IF(ISNA(INDEX(tblDPL[Name_By_Location],DPL_Unique!A139)),"",INDEX(tblDPL[Name_By_Location],DPL_Unique!A139))</f>
        <v/>
      </c>
    </row>
    <row r="140" spans="1:2" x14ac:dyDescent="0.2">
      <c r="A140" t="e">
        <f ca="1">MATCH(rngPassword,OFFSET(tblDPL[P3DDP6'#2&amp;92$],A139,,ROWS(tblDPL[])),0)+A139</f>
        <v>#N/A</v>
      </c>
      <c r="B140" t="str" cm="1">
        <f t="array" aca="1" ref="B140" ca="1">IF(ISNA(INDEX(tblDPL[Name_By_Location],DPL_Unique!A140)),"",INDEX(tblDPL[Name_By_Location],DPL_Unique!A140))</f>
        <v/>
      </c>
    </row>
    <row r="141" spans="1:2" x14ac:dyDescent="0.2">
      <c r="A141" t="e">
        <f ca="1">MATCH(rngPassword,OFFSET(tblDPL[P3DDP6'#2&amp;92$],A140,,ROWS(tblDPL[])),0)+A140</f>
        <v>#N/A</v>
      </c>
      <c r="B141" t="str" cm="1">
        <f t="array" aca="1" ref="B141" ca="1">IF(ISNA(INDEX(tblDPL[Name_By_Location],DPL_Unique!A141)),"",INDEX(tblDPL[Name_By_Location],DPL_Unique!A141))</f>
        <v/>
      </c>
    </row>
    <row r="142" spans="1:2" x14ac:dyDescent="0.2">
      <c r="A142" t="e">
        <f ca="1">MATCH(rngPassword,OFFSET(tblDPL[P3DDP6'#2&amp;92$],A141,,ROWS(tblDPL[])),0)+A141</f>
        <v>#N/A</v>
      </c>
      <c r="B142" t="str" cm="1">
        <f t="array" aca="1" ref="B142" ca="1">IF(ISNA(INDEX(tblDPL[Name_By_Location],DPL_Unique!A142)),"",INDEX(tblDPL[Name_By_Location],DPL_Unique!A142))</f>
        <v/>
      </c>
    </row>
    <row r="143" spans="1:2" x14ac:dyDescent="0.2">
      <c r="A143" t="e">
        <f ca="1">MATCH(rngPassword,OFFSET(tblDPL[P3DDP6'#2&amp;92$],A142,,ROWS(tblDPL[])),0)+A142</f>
        <v>#N/A</v>
      </c>
      <c r="B143" t="str" cm="1">
        <f t="array" aca="1" ref="B143" ca="1">IF(ISNA(INDEX(tblDPL[Name_By_Location],DPL_Unique!A143)),"",INDEX(tblDPL[Name_By_Location],DPL_Unique!A143))</f>
        <v/>
      </c>
    </row>
    <row r="144" spans="1:2" x14ac:dyDescent="0.2">
      <c r="A144" t="e">
        <f ca="1">MATCH(rngPassword,OFFSET(tblDPL[P3DDP6'#2&amp;92$],A143,,ROWS(tblDPL[])),0)+A143</f>
        <v>#N/A</v>
      </c>
      <c r="B144" t="str" cm="1">
        <f t="array" aca="1" ref="B144" ca="1">IF(ISNA(INDEX(tblDPL[Name_By_Location],DPL_Unique!A144)),"",INDEX(tblDPL[Name_By_Location],DPL_Unique!A144))</f>
        <v/>
      </c>
    </row>
    <row r="145" spans="1:2" x14ac:dyDescent="0.2">
      <c r="A145" t="e">
        <f ca="1">MATCH(rngPassword,OFFSET(tblDPL[P3DDP6'#2&amp;92$],A144,,ROWS(tblDPL[])),0)+A144</f>
        <v>#N/A</v>
      </c>
      <c r="B145" t="str" cm="1">
        <f t="array" aca="1" ref="B145" ca="1">IF(ISNA(INDEX(tblDPL[Name_By_Location],DPL_Unique!A145)),"",INDEX(tblDPL[Name_By_Location],DPL_Unique!A145))</f>
        <v/>
      </c>
    </row>
    <row r="146" spans="1:2" x14ac:dyDescent="0.2">
      <c r="A146" t="e">
        <f ca="1">MATCH(rngPassword,OFFSET(tblDPL[P3DDP6'#2&amp;92$],A145,,ROWS(tblDPL[])),0)+A145</f>
        <v>#N/A</v>
      </c>
      <c r="B146" t="str" cm="1">
        <f t="array" aca="1" ref="B146" ca="1">IF(ISNA(INDEX(tblDPL[Name_By_Location],DPL_Unique!A146)),"",INDEX(tblDPL[Name_By_Location],DPL_Unique!A146))</f>
        <v/>
      </c>
    </row>
    <row r="147" spans="1:2" x14ac:dyDescent="0.2">
      <c r="A147" t="e">
        <f ca="1">MATCH(rngPassword,OFFSET(tblDPL[P3DDP6'#2&amp;92$],A146,,ROWS(tblDPL[])),0)+A146</f>
        <v>#N/A</v>
      </c>
      <c r="B147" t="str" cm="1">
        <f t="array" aca="1" ref="B147" ca="1">IF(ISNA(INDEX(tblDPL[Name_By_Location],DPL_Unique!A147)),"",INDEX(tblDPL[Name_By_Location],DPL_Unique!A147))</f>
        <v/>
      </c>
    </row>
    <row r="148" spans="1:2" x14ac:dyDescent="0.2">
      <c r="A148" t="e">
        <f ca="1">MATCH(rngPassword,OFFSET(tblDPL[P3DDP6'#2&amp;92$],A147,,ROWS(tblDPL[])),0)+A147</f>
        <v>#N/A</v>
      </c>
      <c r="B148" t="str" cm="1">
        <f t="array" aca="1" ref="B148" ca="1">IF(ISNA(INDEX(tblDPL[Name_By_Location],DPL_Unique!A148)),"",INDEX(tblDPL[Name_By_Location],DPL_Unique!A148))</f>
        <v/>
      </c>
    </row>
    <row r="149" spans="1:2" x14ac:dyDescent="0.2">
      <c r="A149" t="e">
        <f ca="1">MATCH(rngPassword,OFFSET(tblDPL[P3DDP6'#2&amp;92$],A148,,ROWS(tblDPL[])),0)+A148</f>
        <v>#N/A</v>
      </c>
      <c r="B149" t="str" cm="1">
        <f t="array" aca="1" ref="B149" ca="1">IF(ISNA(INDEX(tblDPL[Name_By_Location],DPL_Unique!A149)),"",INDEX(tblDPL[Name_By_Location],DPL_Unique!A149))</f>
        <v/>
      </c>
    </row>
    <row r="150" spans="1:2" x14ac:dyDescent="0.2">
      <c r="A150" t="e">
        <f ca="1">MATCH(rngPassword,OFFSET(tblDPL[P3DDP6'#2&amp;92$],A149,,ROWS(tblDPL[])),0)+A149</f>
        <v>#N/A</v>
      </c>
      <c r="B150" t="str" cm="1">
        <f t="array" aca="1" ref="B150" ca="1">IF(ISNA(INDEX(tblDPL[Name_By_Location],DPL_Unique!A150)),"",INDEX(tblDPL[Name_By_Location],DPL_Unique!A150))</f>
        <v/>
      </c>
    </row>
    <row r="151" spans="1:2" x14ac:dyDescent="0.2">
      <c r="A151" t="e">
        <f ca="1">MATCH(rngPassword,OFFSET(tblDPL[P3DDP6'#2&amp;92$],A150,,ROWS(tblDPL[])),0)+A150</f>
        <v>#N/A</v>
      </c>
      <c r="B151" t="str" cm="1">
        <f t="array" aca="1" ref="B151" ca="1">IF(ISNA(INDEX(tblDPL[Name_By_Location],DPL_Unique!A151)),"",INDEX(tblDPL[Name_By_Location],DPL_Unique!A151))</f>
        <v/>
      </c>
    </row>
    <row r="152" spans="1:2" x14ac:dyDescent="0.2">
      <c r="A152" t="e">
        <f ca="1">MATCH(rngPassword,OFFSET(tblDPL[P3DDP6'#2&amp;92$],A151,,ROWS(tblDPL[])),0)+A151</f>
        <v>#N/A</v>
      </c>
      <c r="B152" t="str" cm="1">
        <f t="array" aca="1" ref="B152" ca="1">IF(ISNA(INDEX(tblDPL[Name_By_Location],DPL_Unique!A152)),"",INDEX(tblDPL[Name_By_Location],DPL_Unique!A152))</f>
        <v/>
      </c>
    </row>
    <row r="153" spans="1:2" x14ac:dyDescent="0.2">
      <c r="A153" t="e">
        <f ca="1">MATCH(rngPassword,OFFSET(tblDPL[P3DDP6'#2&amp;92$],A152,,ROWS(tblDPL[])),0)+A152</f>
        <v>#N/A</v>
      </c>
      <c r="B153" t="str" cm="1">
        <f t="array" aca="1" ref="B153" ca="1">IF(ISNA(INDEX(tblDPL[Name_By_Location],DPL_Unique!A153)),"",INDEX(tblDPL[Name_By_Location],DPL_Unique!A153))</f>
        <v/>
      </c>
    </row>
    <row r="154" spans="1:2" x14ac:dyDescent="0.2">
      <c r="A154" t="e">
        <f ca="1">MATCH(rngPassword,OFFSET(tblDPL[P3DDP6'#2&amp;92$],A153,,ROWS(tblDPL[])),0)+A153</f>
        <v>#N/A</v>
      </c>
      <c r="B154" t="str" cm="1">
        <f t="array" aca="1" ref="B154" ca="1">IF(ISNA(INDEX(tblDPL[Name_By_Location],DPL_Unique!A154)),"",INDEX(tblDPL[Name_By_Location],DPL_Unique!A154))</f>
        <v/>
      </c>
    </row>
    <row r="155" spans="1:2" x14ac:dyDescent="0.2">
      <c r="A155" t="e">
        <f ca="1">MATCH(rngPassword,OFFSET(tblDPL[P3DDP6'#2&amp;92$],A154,,ROWS(tblDPL[])),0)+A154</f>
        <v>#N/A</v>
      </c>
      <c r="B155" t="str" cm="1">
        <f t="array" aca="1" ref="B155" ca="1">IF(ISNA(INDEX(tblDPL[Name_By_Location],DPL_Unique!A155)),"",INDEX(tblDPL[Name_By_Location],DPL_Unique!A155))</f>
        <v/>
      </c>
    </row>
    <row r="156" spans="1:2" x14ac:dyDescent="0.2">
      <c r="A156" t="e">
        <f ca="1">MATCH(rngPassword,OFFSET(tblDPL[P3DDP6'#2&amp;92$],A155,,ROWS(tblDPL[])),0)+A155</f>
        <v>#N/A</v>
      </c>
      <c r="B156" t="str" cm="1">
        <f t="array" aca="1" ref="B156" ca="1">IF(ISNA(INDEX(tblDPL[Name_By_Location],DPL_Unique!A156)),"",INDEX(tblDPL[Name_By_Location],DPL_Unique!A156))</f>
        <v/>
      </c>
    </row>
    <row r="157" spans="1:2" x14ac:dyDescent="0.2">
      <c r="A157" t="e">
        <f ca="1">MATCH(rngPassword,OFFSET(tblDPL[P3DDP6'#2&amp;92$],A156,,ROWS(tblDPL[])),0)+A156</f>
        <v>#N/A</v>
      </c>
      <c r="B157" t="str" cm="1">
        <f t="array" aca="1" ref="B157" ca="1">IF(ISNA(INDEX(tblDPL[Name_By_Location],DPL_Unique!A157)),"",INDEX(tblDPL[Name_By_Location],DPL_Unique!A157))</f>
        <v/>
      </c>
    </row>
    <row r="158" spans="1:2" x14ac:dyDescent="0.2">
      <c r="A158" t="e">
        <f ca="1">MATCH(rngPassword,OFFSET(tblDPL[P3DDP6'#2&amp;92$],A157,,ROWS(tblDPL[])),0)+A157</f>
        <v>#N/A</v>
      </c>
      <c r="B158" t="str" cm="1">
        <f t="array" aca="1" ref="B158" ca="1">IF(ISNA(INDEX(tblDPL[Name_By_Location],DPL_Unique!A158)),"",INDEX(tblDPL[Name_By_Location],DPL_Unique!A158))</f>
        <v/>
      </c>
    </row>
    <row r="159" spans="1:2" x14ac:dyDescent="0.2">
      <c r="A159" t="e">
        <f ca="1">MATCH(rngPassword,OFFSET(tblDPL[P3DDP6'#2&amp;92$],A158,,ROWS(tblDPL[])),0)+A158</f>
        <v>#N/A</v>
      </c>
      <c r="B159" t="str" cm="1">
        <f t="array" aca="1" ref="B159" ca="1">IF(ISNA(INDEX(tblDPL[Name_By_Location],DPL_Unique!A159)),"",INDEX(tblDPL[Name_By_Location],DPL_Unique!A159))</f>
        <v/>
      </c>
    </row>
    <row r="160" spans="1:2" x14ac:dyDescent="0.2">
      <c r="A160" t="e">
        <f ca="1">MATCH(rngPassword,OFFSET(tblDPL[P3DDP6'#2&amp;92$],A159,,ROWS(tblDPL[])),0)+A159</f>
        <v>#N/A</v>
      </c>
      <c r="B160" t="str" cm="1">
        <f t="array" aca="1" ref="B160" ca="1">IF(ISNA(INDEX(tblDPL[Name_By_Location],DPL_Unique!A160)),"",INDEX(tblDPL[Name_By_Location],DPL_Unique!A160))</f>
        <v/>
      </c>
    </row>
    <row r="161" spans="1:2" x14ac:dyDescent="0.2">
      <c r="A161" t="e">
        <f ca="1">MATCH(rngPassword,OFFSET(tblDPL[P3DDP6'#2&amp;92$],A160,,ROWS(tblDPL[])),0)+A160</f>
        <v>#N/A</v>
      </c>
      <c r="B161" t="str" cm="1">
        <f t="array" aca="1" ref="B161" ca="1">IF(ISNA(INDEX(tblDPL[Name_By_Location],DPL_Unique!A161)),"",INDEX(tblDPL[Name_By_Location],DPL_Unique!A161))</f>
        <v/>
      </c>
    </row>
    <row r="162" spans="1:2" x14ac:dyDescent="0.2">
      <c r="A162" t="e">
        <f ca="1">MATCH(rngPassword,OFFSET(tblDPL[P3DDP6'#2&amp;92$],A161,,ROWS(tblDPL[])),0)+A161</f>
        <v>#N/A</v>
      </c>
      <c r="B162" t="str" cm="1">
        <f t="array" aca="1" ref="B162" ca="1">IF(ISNA(INDEX(tblDPL[Name_By_Location],DPL_Unique!A162)),"",INDEX(tblDPL[Name_By_Location],DPL_Unique!A162))</f>
        <v/>
      </c>
    </row>
    <row r="163" spans="1:2" x14ac:dyDescent="0.2">
      <c r="A163" t="e">
        <f ca="1">MATCH(rngPassword,OFFSET(tblDPL[P3DDP6'#2&amp;92$],A162,,ROWS(tblDPL[])),0)+A162</f>
        <v>#N/A</v>
      </c>
      <c r="B163" t="str" cm="1">
        <f t="array" aca="1" ref="B163" ca="1">IF(ISNA(INDEX(tblDPL[Name_By_Location],DPL_Unique!A163)),"",INDEX(tblDPL[Name_By_Location],DPL_Unique!A163))</f>
        <v/>
      </c>
    </row>
    <row r="164" spans="1:2" x14ac:dyDescent="0.2">
      <c r="A164" t="e">
        <f ca="1">MATCH(rngPassword,OFFSET(tblDPL[P3DDP6'#2&amp;92$],A163,,ROWS(tblDPL[])),0)+A163</f>
        <v>#N/A</v>
      </c>
      <c r="B164" t="str" cm="1">
        <f t="array" aca="1" ref="B164" ca="1">IF(ISNA(INDEX(tblDPL[Name_By_Location],DPL_Unique!A164)),"",INDEX(tblDPL[Name_By_Location],DPL_Unique!A164))</f>
        <v/>
      </c>
    </row>
    <row r="165" spans="1:2" x14ac:dyDescent="0.2">
      <c r="A165" t="e">
        <f ca="1">MATCH(rngPassword,OFFSET(tblDPL[P3DDP6'#2&amp;92$],A164,,ROWS(tblDPL[])),0)+A164</f>
        <v>#N/A</v>
      </c>
      <c r="B165" t="str" cm="1">
        <f t="array" aca="1" ref="B165" ca="1">IF(ISNA(INDEX(tblDPL[Name_By_Location],DPL_Unique!A165)),"",INDEX(tblDPL[Name_By_Location],DPL_Unique!A165))</f>
        <v/>
      </c>
    </row>
    <row r="166" spans="1:2" x14ac:dyDescent="0.2">
      <c r="A166" t="e">
        <f ca="1">MATCH(rngPassword,OFFSET(tblDPL[P3DDP6'#2&amp;92$],A165,,ROWS(tblDPL[])),0)+A165</f>
        <v>#N/A</v>
      </c>
      <c r="B166" t="str" cm="1">
        <f t="array" aca="1" ref="B166" ca="1">IF(ISNA(INDEX(tblDPL[Name_By_Location],DPL_Unique!A166)),"",INDEX(tblDPL[Name_By_Location],DPL_Unique!A166))</f>
        <v/>
      </c>
    </row>
    <row r="167" spans="1:2" x14ac:dyDescent="0.2">
      <c r="A167" t="e">
        <f ca="1">MATCH(rngPassword,OFFSET(tblDPL[P3DDP6'#2&amp;92$],A166,,ROWS(tblDPL[])),0)+A166</f>
        <v>#N/A</v>
      </c>
      <c r="B167" t="str" cm="1">
        <f t="array" aca="1" ref="B167" ca="1">IF(ISNA(INDEX(tblDPL[Name_By_Location],DPL_Unique!A167)),"",INDEX(tblDPL[Name_By_Location],DPL_Unique!A167))</f>
        <v/>
      </c>
    </row>
    <row r="168" spans="1:2" x14ac:dyDescent="0.2">
      <c r="A168" t="e">
        <f ca="1">MATCH(rngPassword,OFFSET(tblDPL[P3DDP6'#2&amp;92$],A167,,ROWS(tblDPL[])),0)+A167</f>
        <v>#N/A</v>
      </c>
      <c r="B168" t="str" cm="1">
        <f t="array" aca="1" ref="B168" ca="1">IF(ISNA(INDEX(tblDPL[Name_By_Location],DPL_Unique!A168)),"",INDEX(tblDPL[Name_By_Location],DPL_Unique!A168))</f>
        <v/>
      </c>
    </row>
    <row r="169" spans="1:2" x14ac:dyDescent="0.2">
      <c r="A169" t="e">
        <f ca="1">MATCH(rngPassword,OFFSET(tblDPL[P3DDP6'#2&amp;92$],A168,,ROWS(tblDPL[])),0)+A168</f>
        <v>#N/A</v>
      </c>
      <c r="B169" t="str" cm="1">
        <f t="array" aca="1" ref="B169" ca="1">IF(ISNA(INDEX(tblDPL[Name_By_Location],DPL_Unique!A169)),"",INDEX(tblDPL[Name_By_Location],DPL_Unique!A169))</f>
        <v/>
      </c>
    </row>
    <row r="170" spans="1:2" x14ac:dyDescent="0.2">
      <c r="A170" t="e">
        <f ca="1">MATCH(rngPassword,OFFSET(tblDPL[P3DDP6'#2&amp;92$],A169,,ROWS(tblDPL[])),0)+A169</f>
        <v>#N/A</v>
      </c>
      <c r="B170" t="str" cm="1">
        <f t="array" aca="1" ref="B170" ca="1">IF(ISNA(INDEX(tblDPL[Name_By_Location],DPL_Unique!A170)),"",INDEX(tblDPL[Name_By_Location],DPL_Unique!A170))</f>
        <v/>
      </c>
    </row>
    <row r="171" spans="1:2" x14ac:dyDescent="0.2">
      <c r="A171" t="e">
        <f ca="1">MATCH(rngPassword,OFFSET(tblDPL[P3DDP6'#2&amp;92$],A170,,ROWS(tblDPL[])),0)+A170</f>
        <v>#N/A</v>
      </c>
      <c r="B171" t="str" cm="1">
        <f t="array" aca="1" ref="B171" ca="1">IF(ISNA(INDEX(tblDPL[Name_By_Location],DPL_Unique!A171)),"",INDEX(tblDPL[Name_By_Location],DPL_Unique!A171))</f>
        <v/>
      </c>
    </row>
    <row r="172" spans="1:2" x14ac:dyDescent="0.2">
      <c r="A172" t="e">
        <f ca="1">MATCH(rngPassword,OFFSET(tblDPL[P3DDP6'#2&amp;92$],A171,,ROWS(tblDPL[])),0)+A171</f>
        <v>#N/A</v>
      </c>
      <c r="B172" t="str" cm="1">
        <f t="array" aca="1" ref="B172" ca="1">IF(ISNA(INDEX(tblDPL[Name_By_Location],DPL_Unique!A172)),"",INDEX(tblDPL[Name_By_Location],DPL_Unique!A172))</f>
        <v/>
      </c>
    </row>
    <row r="173" spans="1:2" x14ac:dyDescent="0.2">
      <c r="A173" t="e">
        <f ca="1">MATCH(rngPassword,OFFSET(tblDPL[P3DDP6'#2&amp;92$],A172,,ROWS(tblDPL[])),0)+A172</f>
        <v>#N/A</v>
      </c>
      <c r="B173" t="str" cm="1">
        <f t="array" aca="1" ref="B173" ca="1">IF(ISNA(INDEX(tblDPL[Name_By_Location],DPL_Unique!A173)),"",INDEX(tblDPL[Name_By_Location],DPL_Unique!A173))</f>
        <v/>
      </c>
    </row>
    <row r="174" spans="1:2" x14ac:dyDescent="0.2">
      <c r="A174" t="e">
        <f ca="1">MATCH(rngPassword,OFFSET(tblDPL[P3DDP6'#2&amp;92$],A173,,ROWS(tblDPL[])),0)+A173</f>
        <v>#N/A</v>
      </c>
      <c r="B174" t="str" cm="1">
        <f t="array" aca="1" ref="B174" ca="1">IF(ISNA(INDEX(tblDPL[Name_By_Location],DPL_Unique!A174)),"",INDEX(tblDPL[Name_By_Location],DPL_Unique!A174))</f>
        <v/>
      </c>
    </row>
    <row r="175" spans="1:2" x14ac:dyDescent="0.2">
      <c r="A175" t="e">
        <f ca="1">MATCH(rngPassword,OFFSET(tblDPL[P3DDP6'#2&amp;92$],A174,,ROWS(tblDPL[])),0)+A174</f>
        <v>#N/A</v>
      </c>
      <c r="B175" t="str" cm="1">
        <f t="array" aca="1" ref="B175" ca="1">IF(ISNA(INDEX(tblDPL[Name_By_Location],DPL_Unique!A175)),"",INDEX(tblDPL[Name_By_Location],DPL_Unique!A175))</f>
        <v/>
      </c>
    </row>
    <row r="176" spans="1:2" x14ac:dyDescent="0.2">
      <c r="A176" t="e">
        <f ca="1">MATCH(rngPassword,OFFSET(tblDPL[P3DDP6'#2&amp;92$],A175,,ROWS(tblDPL[])),0)+A175</f>
        <v>#N/A</v>
      </c>
      <c r="B176" t="str" cm="1">
        <f t="array" aca="1" ref="B176" ca="1">IF(ISNA(INDEX(tblDPL[Name_By_Location],DPL_Unique!A176)),"",INDEX(tblDPL[Name_By_Location],DPL_Unique!A176))</f>
        <v/>
      </c>
    </row>
    <row r="177" spans="1:2" x14ac:dyDescent="0.2">
      <c r="A177" t="e">
        <f ca="1">MATCH(rngPassword,OFFSET(tblDPL[P3DDP6'#2&amp;92$],A176,,ROWS(tblDPL[])),0)+A176</f>
        <v>#N/A</v>
      </c>
      <c r="B177" t="str" cm="1">
        <f t="array" aca="1" ref="B177" ca="1">IF(ISNA(INDEX(tblDPL[Name_By_Location],DPL_Unique!A177)),"",INDEX(tblDPL[Name_By_Location],DPL_Unique!A177))</f>
        <v/>
      </c>
    </row>
    <row r="178" spans="1:2" x14ac:dyDescent="0.2">
      <c r="A178" t="e">
        <f ca="1">MATCH(rngPassword,OFFSET(tblDPL[P3DDP6'#2&amp;92$],A177,,ROWS(tblDPL[])),0)+A177</f>
        <v>#N/A</v>
      </c>
      <c r="B178" t="str" cm="1">
        <f t="array" aca="1" ref="B178" ca="1">IF(ISNA(INDEX(tblDPL[Name_By_Location],DPL_Unique!A178)),"",INDEX(tblDPL[Name_By_Location],DPL_Unique!A178))</f>
        <v/>
      </c>
    </row>
    <row r="179" spans="1:2" x14ac:dyDescent="0.2">
      <c r="A179" t="e">
        <f ca="1">MATCH(rngPassword,OFFSET(tblDPL[P3DDP6'#2&amp;92$],A178,,ROWS(tblDPL[])),0)+A178</f>
        <v>#N/A</v>
      </c>
      <c r="B179" t="str" cm="1">
        <f t="array" aca="1" ref="B179" ca="1">IF(ISNA(INDEX(tblDPL[Name_By_Location],DPL_Unique!A179)),"",INDEX(tblDPL[Name_By_Location],DPL_Unique!A179))</f>
        <v/>
      </c>
    </row>
    <row r="180" spans="1:2" x14ac:dyDescent="0.2">
      <c r="A180" t="e">
        <f ca="1">MATCH(rngPassword,OFFSET(tblDPL[P3DDP6'#2&amp;92$],A179,,ROWS(tblDPL[])),0)+A179</f>
        <v>#N/A</v>
      </c>
      <c r="B180" t="str" cm="1">
        <f t="array" aca="1" ref="B180" ca="1">IF(ISNA(INDEX(tblDPL[Name_By_Location],DPL_Unique!A180)),"",INDEX(tblDPL[Name_By_Location],DPL_Unique!A180))</f>
        <v/>
      </c>
    </row>
    <row r="181" spans="1:2" x14ac:dyDescent="0.2">
      <c r="A181" t="e">
        <f ca="1">MATCH(rngPassword,OFFSET(tblDPL[P3DDP6'#2&amp;92$],A180,,ROWS(tblDPL[])),0)+A180</f>
        <v>#N/A</v>
      </c>
      <c r="B181" t="str" cm="1">
        <f t="array" aca="1" ref="B181" ca="1">IF(ISNA(INDEX(tblDPL[Name_By_Location],DPL_Unique!A181)),"",INDEX(tblDPL[Name_By_Location],DPL_Unique!A181))</f>
        <v/>
      </c>
    </row>
    <row r="182" spans="1:2" x14ac:dyDescent="0.2">
      <c r="A182" t="e">
        <f ca="1">MATCH(rngPassword,OFFSET(tblDPL[P3DDP6'#2&amp;92$],A181,,ROWS(tblDPL[])),0)+A181</f>
        <v>#N/A</v>
      </c>
      <c r="B182" t="str" cm="1">
        <f t="array" aca="1" ref="B182" ca="1">IF(ISNA(INDEX(tblDPL[Name_By_Location],DPL_Unique!A182)),"",INDEX(tblDPL[Name_By_Location],DPL_Unique!A182))</f>
        <v/>
      </c>
    </row>
    <row r="183" spans="1:2" x14ac:dyDescent="0.2">
      <c r="A183" t="e">
        <f ca="1">MATCH(rngPassword,OFFSET(tblDPL[P3DDP6'#2&amp;92$],A182,,ROWS(tblDPL[])),0)+A182</f>
        <v>#N/A</v>
      </c>
      <c r="B183" t="str" cm="1">
        <f t="array" aca="1" ref="B183" ca="1">IF(ISNA(INDEX(tblDPL[Name_By_Location],DPL_Unique!A183)),"",INDEX(tblDPL[Name_By_Location],DPL_Unique!A183))</f>
        <v/>
      </c>
    </row>
    <row r="184" spans="1:2" x14ac:dyDescent="0.2">
      <c r="A184" t="e">
        <f ca="1">MATCH(rngPassword,OFFSET(tblDPL[P3DDP6'#2&amp;92$],A183,,ROWS(tblDPL[])),0)+A183</f>
        <v>#N/A</v>
      </c>
      <c r="B184" t="str" cm="1">
        <f t="array" aca="1" ref="B184" ca="1">IF(ISNA(INDEX(tblDPL[Name_By_Location],DPL_Unique!A184)),"",INDEX(tblDPL[Name_By_Location],DPL_Unique!A184))</f>
        <v/>
      </c>
    </row>
    <row r="185" spans="1:2" x14ac:dyDescent="0.2">
      <c r="A185" t="e">
        <f ca="1">MATCH(rngPassword,OFFSET(tblDPL[P3DDP6'#2&amp;92$],A184,,ROWS(tblDPL[])),0)+A184</f>
        <v>#N/A</v>
      </c>
      <c r="B185" t="str" cm="1">
        <f t="array" aca="1" ref="B185" ca="1">IF(ISNA(INDEX(tblDPL[Name_By_Location],DPL_Unique!A185)),"",INDEX(tblDPL[Name_By_Location],DPL_Unique!A185))</f>
        <v/>
      </c>
    </row>
    <row r="186" spans="1:2" x14ac:dyDescent="0.2">
      <c r="A186" t="e">
        <f ca="1">MATCH(rngPassword,OFFSET(tblDPL[P3DDP6'#2&amp;92$],A185,,ROWS(tblDPL[])),0)+A185</f>
        <v>#N/A</v>
      </c>
      <c r="B186" t="str" cm="1">
        <f t="array" aca="1" ref="B186" ca="1">IF(ISNA(INDEX(tblDPL[Name_By_Location],DPL_Unique!A186)),"",INDEX(tblDPL[Name_By_Location],DPL_Unique!A186))</f>
        <v/>
      </c>
    </row>
    <row r="187" spans="1:2" x14ac:dyDescent="0.2">
      <c r="A187" t="e">
        <f ca="1">MATCH(rngPassword,OFFSET(tblDPL[P3DDP6'#2&amp;92$],A186,,ROWS(tblDPL[])),0)+A186</f>
        <v>#N/A</v>
      </c>
      <c r="B187" t="str" cm="1">
        <f t="array" aca="1" ref="B187" ca="1">IF(ISNA(INDEX(tblDPL[Name_By_Location],DPL_Unique!A187)),"",INDEX(tblDPL[Name_By_Location],DPL_Unique!A187))</f>
        <v/>
      </c>
    </row>
    <row r="188" spans="1:2" x14ac:dyDescent="0.2">
      <c r="A188" t="e">
        <f ca="1">MATCH(rngPassword,OFFSET(tblDPL[P3DDP6'#2&amp;92$],A187,,ROWS(tblDPL[])),0)+A187</f>
        <v>#N/A</v>
      </c>
      <c r="B188" t="str" cm="1">
        <f t="array" aca="1" ref="B188" ca="1">IF(ISNA(INDEX(tblDPL[Name_By_Location],DPL_Unique!A188)),"",INDEX(tblDPL[Name_By_Location],DPL_Unique!A188))</f>
        <v/>
      </c>
    </row>
    <row r="189" spans="1:2" x14ac:dyDescent="0.2">
      <c r="A189" t="e">
        <f ca="1">MATCH(rngPassword,OFFSET(tblDPL[P3DDP6'#2&amp;92$],A188,,ROWS(tblDPL[])),0)+A188</f>
        <v>#N/A</v>
      </c>
      <c r="B189" t="str" cm="1">
        <f t="array" aca="1" ref="B189" ca="1">IF(ISNA(INDEX(tblDPL[Name_By_Location],DPL_Unique!A189)),"",INDEX(tblDPL[Name_By_Location],DPL_Unique!A189))</f>
        <v/>
      </c>
    </row>
    <row r="190" spans="1:2" x14ac:dyDescent="0.2">
      <c r="A190" t="e">
        <f ca="1">MATCH(rngPassword,OFFSET(tblDPL[P3DDP6'#2&amp;92$],A189,,ROWS(tblDPL[])),0)+A189</f>
        <v>#N/A</v>
      </c>
      <c r="B190" t="str" cm="1">
        <f t="array" aca="1" ref="B190" ca="1">IF(ISNA(INDEX(tblDPL[Name_By_Location],DPL_Unique!A190)),"",INDEX(tblDPL[Name_By_Location],DPL_Unique!A190))</f>
        <v/>
      </c>
    </row>
    <row r="191" spans="1:2" x14ac:dyDescent="0.2">
      <c r="A191" t="e">
        <f ca="1">MATCH(rngPassword,OFFSET(tblDPL[P3DDP6'#2&amp;92$],A190,,ROWS(tblDPL[])),0)+A190</f>
        <v>#N/A</v>
      </c>
      <c r="B191" t="str" cm="1">
        <f t="array" aca="1" ref="B191" ca="1">IF(ISNA(INDEX(tblDPL[Name_By_Location],DPL_Unique!A191)),"",INDEX(tblDPL[Name_By_Location],DPL_Unique!A191))</f>
        <v/>
      </c>
    </row>
    <row r="192" spans="1:2" x14ac:dyDescent="0.2">
      <c r="A192" t="e">
        <f ca="1">MATCH(rngPassword,OFFSET(tblDPL[P3DDP6'#2&amp;92$],A191,,ROWS(tblDPL[])),0)+A191</f>
        <v>#N/A</v>
      </c>
      <c r="B192" t="str" cm="1">
        <f t="array" aca="1" ref="B192" ca="1">IF(ISNA(INDEX(tblDPL[Name_By_Location],DPL_Unique!A192)),"",INDEX(tblDPL[Name_By_Location],DPL_Unique!A192))</f>
        <v/>
      </c>
    </row>
    <row r="193" spans="1:2" x14ac:dyDescent="0.2">
      <c r="A193" t="e">
        <f ca="1">MATCH(rngPassword,OFFSET(tblDPL[P3DDP6'#2&amp;92$],A192,,ROWS(tblDPL[])),0)+A192</f>
        <v>#N/A</v>
      </c>
      <c r="B193" t="str" cm="1">
        <f t="array" aca="1" ref="B193" ca="1">IF(ISNA(INDEX(tblDPL[Name_By_Location],DPL_Unique!A193)),"",INDEX(tblDPL[Name_By_Location],DPL_Unique!A193))</f>
        <v/>
      </c>
    </row>
    <row r="194" spans="1:2" x14ac:dyDescent="0.2">
      <c r="A194" t="e">
        <f ca="1">MATCH(rngPassword,OFFSET(tblDPL[P3DDP6'#2&amp;92$],A193,,ROWS(tblDPL[])),0)+A193</f>
        <v>#N/A</v>
      </c>
      <c r="B194" t="str" cm="1">
        <f t="array" aca="1" ref="B194" ca="1">IF(ISNA(INDEX(tblDPL[Name_By_Location],DPL_Unique!A194)),"",INDEX(tblDPL[Name_By_Location],DPL_Unique!A194))</f>
        <v/>
      </c>
    </row>
    <row r="195" spans="1:2" x14ac:dyDescent="0.2">
      <c r="A195" t="e">
        <f ca="1">MATCH(rngPassword,OFFSET(tblDPL[P3DDP6'#2&amp;92$],A194,,ROWS(tblDPL[])),0)+A194</f>
        <v>#N/A</v>
      </c>
      <c r="B195" t="str" cm="1">
        <f t="array" aca="1" ref="B195" ca="1">IF(ISNA(INDEX(tblDPL[Name_By_Location],DPL_Unique!A195)),"",INDEX(tblDPL[Name_By_Location],DPL_Unique!A195))</f>
        <v/>
      </c>
    </row>
    <row r="196" spans="1:2" x14ac:dyDescent="0.2">
      <c r="A196" t="e">
        <f ca="1">MATCH(rngPassword,OFFSET(tblDPL[P3DDP6'#2&amp;92$],A195,,ROWS(tblDPL[])),0)+A195</f>
        <v>#N/A</v>
      </c>
      <c r="B196" t="str" cm="1">
        <f t="array" aca="1" ref="B196" ca="1">IF(ISNA(INDEX(tblDPL[Name_By_Location],DPL_Unique!A196)),"",INDEX(tblDPL[Name_By_Location],DPL_Unique!A196))</f>
        <v/>
      </c>
    </row>
    <row r="197" spans="1:2" x14ac:dyDescent="0.2">
      <c r="A197" t="e">
        <f ca="1">MATCH(rngPassword,OFFSET(tblDPL[P3DDP6'#2&amp;92$],A196,,ROWS(tblDPL[])),0)+A196</f>
        <v>#N/A</v>
      </c>
      <c r="B197" t="str" cm="1">
        <f t="array" aca="1" ref="B197" ca="1">IF(ISNA(INDEX(tblDPL[Name_By_Location],DPL_Unique!A197)),"",INDEX(tblDPL[Name_By_Location],DPL_Unique!A197))</f>
        <v/>
      </c>
    </row>
    <row r="198" spans="1:2" x14ac:dyDescent="0.2">
      <c r="A198" t="e">
        <f ca="1">MATCH(rngPassword,OFFSET(tblDPL[P3DDP6'#2&amp;92$],A197,,ROWS(tblDPL[])),0)+A197</f>
        <v>#N/A</v>
      </c>
      <c r="B198" t="str" cm="1">
        <f t="array" aca="1" ref="B198" ca="1">IF(ISNA(INDEX(tblDPL[Name_By_Location],DPL_Unique!A198)),"",INDEX(tblDPL[Name_By_Location],DPL_Unique!A198))</f>
        <v/>
      </c>
    </row>
    <row r="199" spans="1:2" x14ac:dyDescent="0.2">
      <c r="A199" t="e">
        <f ca="1">MATCH(rngPassword,OFFSET(tblDPL[P3DDP6'#2&amp;92$],A198,,ROWS(tblDPL[])),0)+A198</f>
        <v>#N/A</v>
      </c>
      <c r="B199" t="str" cm="1">
        <f t="array" aca="1" ref="B199" ca="1">IF(ISNA(INDEX(tblDPL[Name_By_Location],DPL_Unique!A199)),"",INDEX(tblDPL[Name_By_Location],DPL_Unique!A199))</f>
        <v/>
      </c>
    </row>
    <row r="200" spans="1:2" x14ac:dyDescent="0.2">
      <c r="A200" t="e">
        <f ca="1">MATCH(rngPassword,OFFSET(tblDPL[P3DDP6'#2&amp;92$],A199,,ROWS(tblDPL[])),0)+A199</f>
        <v>#N/A</v>
      </c>
      <c r="B200" t="str" cm="1">
        <f t="array" aca="1" ref="B200" ca="1">IF(ISNA(INDEX(tblDPL[Name_By_Location],DPL_Unique!A200)),"",INDEX(tblDPL[Name_By_Location],DPL_Unique!A200))</f>
        <v/>
      </c>
    </row>
    <row r="201" spans="1:2" x14ac:dyDescent="0.2">
      <c r="A201" t="e">
        <f ca="1">MATCH(rngPassword,OFFSET(tblDPL[P3DDP6'#2&amp;92$],A200,,ROWS(tblDPL[])),0)+A200</f>
        <v>#N/A</v>
      </c>
      <c r="B201" t="str" cm="1">
        <f t="array" aca="1" ref="B201" ca="1">IF(ISNA(INDEX(tblDPL[Name_By_Location],DPL_Unique!A201)),"",INDEX(tblDPL[Name_By_Location],DPL_Unique!A201))</f>
        <v/>
      </c>
    </row>
    <row r="202" spans="1:2" x14ac:dyDescent="0.2">
      <c r="A202" t="e">
        <f ca="1">MATCH(rngPassword,OFFSET(tblDPL[P3DDP6'#2&amp;92$],A201,,ROWS(tblDPL[])),0)+A201</f>
        <v>#N/A</v>
      </c>
      <c r="B202" t="str" cm="1">
        <f t="array" aca="1" ref="B202" ca="1">IF(ISNA(INDEX(tblDPL[Name_By_Location],DPL_Unique!A202)),"",INDEX(tblDPL[Name_By_Location],DPL_Unique!A202))</f>
        <v/>
      </c>
    </row>
    <row r="203" spans="1:2" x14ac:dyDescent="0.2">
      <c r="A203" t="e">
        <f ca="1">MATCH(rngPassword,OFFSET(tblDPL[P3DDP6'#2&amp;92$],A202,,ROWS(tblDPL[])),0)+A202</f>
        <v>#N/A</v>
      </c>
      <c r="B203" t="str" cm="1">
        <f t="array" aca="1" ref="B203" ca="1">IF(ISNA(INDEX(tblDPL[Name_By_Location],DPL_Unique!A203)),"",INDEX(tblDPL[Name_By_Location],DPL_Unique!A203))</f>
        <v/>
      </c>
    </row>
    <row r="204" spans="1:2" x14ac:dyDescent="0.2">
      <c r="A204" t="e">
        <f ca="1">MATCH(rngPassword,OFFSET(tblDPL[P3DDP6'#2&amp;92$],A203,,ROWS(tblDPL[])),0)+A203</f>
        <v>#N/A</v>
      </c>
      <c r="B204" t="str" cm="1">
        <f t="array" aca="1" ref="B204" ca="1">IF(ISNA(INDEX(tblDPL[Name_By_Location],DPL_Unique!A204)),"",INDEX(tblDPL[Name_By_Location],DPL_Unique!A204))</f>
        <v/>
      </c>
    </row>
    <row r="205" spans="1:2" x14ac:dyDescent="0.2">
      <c r="A205" t="e">
        <f ca="1">MATCH(rngPassword,OFFSET(tblDPL[P3DDP6'#2&amp;92$],A204,,ROWS(tblDPL[])),0)+A204</f>
        <v>#N/A</v>
      </c>
      <c r="B205" t="str" cm="1">
        <f t="array" aca="1" ref="B205" ca="1">IF(ISNA(INDEX(tblDPL[Name_By_Location],DPL_Unique!A205)),"",INDEX(tblDPL[Name_By_Location],DPL_Unique!A205))</f>
        <v/>
      </c>
    </row>
    <row r="206" spans="1:2" x14ac:dyDescent="0.2">
      <c r="A206" t="e">
        <f ca="1">MATCH(rngPassword,OFFSET(tblDPL[P3DDP6'#2&amp;92$],A205,,ROWS(tblDPL[])),0)+A205</f>
        <v>#N/A</v>
      </c>
      <c r="B206" t="str" cm="1">
        <f t="array" aca="1" ref="B206" ca="1">IF(ISNA(INDEX(tblDPL[Name_By_Location],DPL_Unique!A206)),"",INDEX(tblDPL[Name_By_Location],DPL_Unique!A206))</f>
        <v/>
      </c>
    </row>
    <row r="207" spans="1:2" x14ac:dyDescent="0.2">
      <c r="A207" t="e">
        <f ca="1">MATCH(rngPassword,OFFSET(tblDPL[P3DDP6'#2&amp;92$],A206,,ROWS(tblDPL[])),0)+A206</f>
        <v>#N/A</v>
      </c>
      <c r="B207" t="str" cm="1">
        <f t="array" aca="1" ref="B207" ca="1">IF(ISNA(INDEX(tblDPL[Name_By_Location],DPL_Unique!A207)),"",INDEX(tblDPL[Name_By_Location],DPL_Unique!A207))</f>
        <v/>
      </c>
    </row>
    <row r="208" spans="1:2" x14ac:dyDescent="0.2">
      <c r="A208" t="e">
        <f ca="1">MATCH(rngPassword,OFFSET(tblDPL[P3DDP6'#2&amp;92$],A207,,ROWS(tblDPL[])),0)+A207</f>
        <v>#N/A</v>
      </c>
      <c r="B208" t="str" cm="1">
        <f t="array" aca="1" ref="B208" ca="1">IF(ISNA(INDEX(tblDPL[Name_By_Location],DPL_Unique!A208)),"",INDEX(tblDPL[Name_By_Location],DPL_Unique!A208))</f>
        <v/>
      </c>
    </row>
    <row r="209" spans="1:2" x14ac:dyDescent="0.2">
      <c r="A209" t="e">
        <f ca="1">MATCH(rngPassword,OFFSET(tblDPL[P3DDP6'#2&amp;92$],A208,,ROWS(tblDPL[])),0)+A208</f>
        <v>#N/A</v>
      </c>
      <c r="B209" t="str" cm="1">
        <f t="array" aca="1" ref="B209" ca="1">IF(ISNA(INDEX(tblDPL[Name_By_Location],DPL_Unique!A209)),"",INDEX(tblDPL[Name_By_Location],DPL_Unique!A209))</f>
        <v/>
      </c>
    </row>
    <row r="210" spans="1:2" x14ac:dyDescent="0.2">
      <c r="A210" t="e">
        <f ca="1">MATCH(rngPassword,OFFSET(tblDPL[P3DDP6'#2&amp;92$],A209,,ROWS(tblDPL[])),0)+A209</f>
        <v>#N/A</v>
      </c>
      <c r="B210" t="str" cm="1">
        <f t="array" aca="1" ref="B210" ca="1">IF(ISNA(INDEX(tblDPL[Name_By_Location],DPL_Unique!A210)),"",INDEX(tblDPL[Name_By_Location],DPL_Unique!A210))</f>
        <v/>
      </c>
    </row>
    <row r="211" spans="1:2" x14ac:dyDescent="0.2">
      <c r="A211" t="e">
        <f ca="1">MATCH(rngPassword,OFFSET(tblDPL[P3DDP6'#2&amp;92$],A210,,ROWS(tblDPL[])),0)+A210</f>
        <v>#N/A</v>
      </c>
      <c r="B211" t="str" cm="1">
        <f t="array" aca="1" ref="B211" ca="1">IF(ISNA(INDEX(tblDPL[Name_By_Location],DPL_Unique!A211)),"",INDEX(tblDPL[Name_By_Location],DPL_Unique!A211))</f>
        <v/>
      </c>
    </row>
    <row r="212" spans="1:2" x14ac:dyDescent="0.2">
      <c r="A212" t="e">
        <f ca="1">MATCH(rngPassword,OFFSET(tblDPL[P3DDP6'#2&amp;92$],A211,,ROWS(tblDPL[])),0)+A211</f>
        <v>#N/A</v>
      </c>
      <c r="B212" t="str" cm="1">
        <f t="array" aca="1" ref="B212" ca="1">IF(ISNA(INDEX(tblDPL[Name_By_Location],DPL_Unique!A212)),"",INDEX(tblDPL[Name_By_Location],DPL_Unique!A212))</f>
        <v/>
      </c>
    </row>
    <row r="213" spans="1:2" x14ac:dyDescent="0.2">
      <c r="A213" t="e">
        <f ca="1">MATCH(rngPassword,OFFSET(tblDPL[P3DDP6'#2&amp;92$],A212,,ROWS(tblDPL[])),0)+A212</f>
        <v>#N/A</v>
      </c>
      <c r="B213" t="str" cm="1">
        <f t="array" aca="1" ref="B213" ca="1">IF(ISNA(INDEX(tblDPL[Name_By_Location],DPL_Unique!A213)),"",INDEX(tblDPL[Name_By_Location],DPL_Unique!A213))</f>
        <v/>
      </c>
    </row>
    <row r="214" spans="1:2" x14ac:dyDescent="0.2">
      <c r="A214" t="e">
        <f ca="1">MATCH(rngPassword,OFFSET(tblDPL[P3DDP6'#2&amp;92$],A213,,ROWS(tblDPL[])),0)+A213</f>
        <v>#N/A</v>
      </c>
      <c r="B214" t="str" cm="1">
        <f t="array" aca="1" ref="B214" ca="1">IF(ISNA(INDEX(tblDPL[Name_By_Location],DPL_Unique!A214)),"",INDEX(tblDPL[Name_By_Location],DPL_Unique!A214))</f>
        <v/>
      </c>
    </row>
    <row r="215" spans="1:2" x14ac:dyDescent="0.2">
      <c r="A215" t="e">
        <f ca="1">MATCH(rngPassword,OFFSET(tblDPL[P3DDP6'#2&amp;92$],A214,,ROWS(tblDPL[])),0)+A214</f>
        <v>#N/A</v>
      </c>
      <c r="B215" t="str" cm="1">
        <f t="array" aca="1" ref="B215" ca="1">IF(ISNA(INDEX(tblDPL[Name_By_Location],DPL_Unique!A215)),"",INDEX(tblDPL[Name_By_Location],DPL_Unique!A215))</f>
        <v/>
      </c>
    </row>
    <row r="216" spans="1:2" x14ac:dyDescent="0.2">
      <c r="A216" t="e">
        <f ca="1">MATCH(rngPassword,OFFSET(tblDPL[P3DDP6'#2&amp;92$],A215,,ROWS(tblDPL[])),0)+A215</f>
        <v>#N/A</v>
      </c>
      <c r="B216" t="str" cm="1">
        <f t="array" aca="1" ref="B216" ca="1">IF(ISNA(INDEX(tblDPL[Name_By_Location],DPL_Unique!A216)),"",INDEX(tblDPL[Name_By_Location],DPL_Unique!A216))</f>
        <v/>
      </c>
    </row>
    <row r="217" spans="1:2" x14ac:dyDescent="0.2">
      <c r="A217" t="e">
        <f ca="1">MATCH(rngPassword,OFFSET(tblDPL[P3DDP6'#2&amp;92$],A216,,ROWS(tblDPL[])),0)+A216</f>
        <v>#N/A</v>
      </c>
      <c r="B217" t="str" cm="1">
        <f t="array" aca="1" ref="B217" ca="1">IF(ISNA(INDEX(tblDPL[Name_By_Location],DPL_Unique!A217)),"",INDEX(tblDPL[Name_By_Location],DPL_Unique!A217))</f>
        <v/>
      </c>
    </row>
    <row r="218" spans="1:2" x14ac:dyDescent="0.2">
      <c r="A218" t="e">
        <f ca="1">MATCH(rngPassword,OFFSET(tblDPL[P3DDP6'#2&amp;92$],A217,,ROWS(tblDPL[])),0)+A217</f>
        <v>#N/A</v>
      </c>
      <c r="B218" t="str" cm="1">
        <f t="array" aca="1" ref="B218" ca="1">IF(ISNA(INDEX(tblDPL[Name_By_Location],DPL_Unique!A218)),"",INDEX(tblDPL[Name_By_Location],DPL_Unique!A218))</f>
        <v/>
      </c>
    </row>
    <row r="219" spans="1:2" x14ac:dyDescent="0.2">
      <c r="A219" t="e">
        <f ca="1">MATCH(rngPassword,OFFSET(tblDPL[P3DDP6'#2&amp;92$],A218,,ROWS(tblDPL[])),0)+A218</f>
        <v>#N/A</v>
      </c>
      <c r="B219" t="str" cm="1">
        <f t="array" aca="1" ref="B219" ca="1">IF(ISNA(INDEX(tblDPL[Name_By_Location],DPL_Unique!A219)),"",INDEX(tblDPL[Name_By_Location],DPL_Unique!A219))</f>
        <v/>
      </c>
    </row>
    <row r="220" spans="1:2" x14ac:dyDescent="0.2">
      <c r="A220" t="e">
        <f ca="1">MATCH(rngPassword,OFFSET(tblDPL[P3DDP6'#2&amp;92$],A219,,ROWS(tblDPL[])),0)+A219</f>
        <v>#N/A</v>
      </c>
      <c r="B220" t="str" cm="1">
        <f t="array" aca="1" ref="B220" ca="1">IF(ISNA(INDEX(tblDPL[Name_By_Location],DPL_Unique!A220)),"",INDEX(tblDPL[Name_By_Location],DPL_Unique!A220))</f>
        <v/>
      </c>
    </row>
    <row r="221" spans="1:2" x14ac:dyDescent="0.2">
      <c r="A221" t="e">
        <f ca="1">MATCH(rngPassword,OFFSET(tblDPL[P3DDP6'#2&amp;92$],A220,,ROWS(tblDPL[])),0)+A220</f>
        <v>#N/A</v>
      </c>
      <c r="B221" t="str" cm="1">
        <f t="array" aca="1" ref="B221" ca="1">IF(ISNA(INDEX(tblDPL[Name_By_Location],DPL_Unique!A221)),"",INDEX(tblDPL[Name_By_Location],DPL_Unique!A221))</f>
        <v/>
      </c>
    </row>
    <row r="222" spans="1:2" x14ac:dyDescent="0.2">
      <c r="A222" t="e">
        <f ca="1">MATCH(rngPassword,OFFSET(tblDPL[P3DDP6'#2&amp;92$],A221,,ROWS(tblDPL[])),0)+A221</f>
        <v>#N/A</v>
      </c>
      <c r="B222" t="str" cm="1">
        <f t="array" aca="1" ref="B222" ca="1">IF(ISNA(INDEX(tblDPL[Name_By_Location],DPL_Unique!A222)),"",INDEX(tblDPL[Name_By_Location],DPL_Unique!A222))</f>
        <v/>
      </c>
    </row>
    <row r="223" spans="1:2" x14ac:dyDescent="0.2">
      <c r="A223" t="e">
        <f ca="1">MATCH(rngPassword,OFFSET(tblDPL[P3DDP6'#2&amp;92$],A222,,ROWS(tblDPL[])),0)+A222</f>
        <v>#N/A</v>
      </c>
      <c r="B223" t="str" cm="1">
        <f t="array" aca="1" ref="B223" ca="1">IF(ISNA(INDEX(tblDPL[Name_By_Location],DPL_Unique!A223)),"",INDEX(tblDPL[Name_By_Location],DPL_Unique!A223))</f>
        <v/>
      </c>
    </row>
    <row r="224" spans="1:2" x14ac:dyDescent="0.2">
      <c r="A224" t="e">
        <f ca="1">MATCH(rngPassword,OFFSET(tblDPL[P3DDP6'#2&amp;92$],A223,,ROWS(tblDPL[])),0)+A223</f>
        <v>#N/A</v>
      </c>
      <c r="B224" t="str" cm="1">
        <f t="array" aca="1" ref="B224" ca="1">IF(ISNA(INDEX(tblDPL[Name_By_Location],DPL_Unique!A224)),"",INDEX(tblDPL[Name_By_Location],DPL_Unique!A224))</f>
        <v/>
      </c>
    </row>
    <row r="225" spans="1:2" x14ac:dyDescent="0.2">
      <c r="A225" t="e">
        <f ca="1">MATCH(rngPassword,OFFSET(tblDPL[P3DDP6'#2&amp;92$],A224,,ROWS(tblDPL[])),0)+A224</f>
        <v>#N/A</v>
      </c>
      <c r="B225" t="str" cm="1">
        <f t="array" aca="1" ref="B225" ca="1">IF(ISNA(INDEX(tblDPL[Name_By_Location],DPL_Unique!A225)),"",INDEX(tblDPL[Name_By_Location],DPL_Unique!A225))</f>
        <v/>
      </c>
    </row>
    <row r="226" spans="1:2" x14ac:dyDescent="0.2">
      <c r="A226" t="e">
        <f ca="1">MATCH(rngPassword,OFFSET(tblDPL[P3DDP6'#2&amp;92$],A225,,ROWS(tblDPL[])),0)+A225</f>
        <v>#N/A</v>
      </c>
      <c r="B226" t="str" cm="1">
        <f t="array" aca="1" ref="B226" ca="1">IF(ISNA(INDEX(tblDPL[Name_By_Location],DPL_Unique!A226)),"",INDEX(tblDPL[Name_By_Location],DPL_Unique!A226))</f>
        <v/>
      </c>
    </row>
    <row r="227" spans="1:2" x14ac:dyDescent="0.2">
      <c r="A227" t="e">
        <f ca="1">MATCH(rngPassword,OFFSET(tblDPL[P3DDP6'#2&amp;92$],A226,,ROWS(tblDPL[])),0)+A226</f>
        <v>#N/A</v>
      </c>
      <c r="B227" t="str" cm="1">
        <f t="array" aca="1" ref="B227" ca="1">IF(ISNA(INDEX(tblDPL[Name_By_Location],DPL_Unique!A227)),"",INDEX(tblDPL[Name_By_Location],DPL_Unique!A227))</f>
        <v/>
      </c>
    </row>
    <row r="228" spans="1:2" x14ac:dyDescent="0.2">
      <c r="A228" t="e">
        <f ca="1">MATCH(rngPassword,OFFSET(tblDPL[P3DDP6'#2&amp;92$],A227,,ROWS(tblDPL[])),0)+A227</f>
        <v>#N/A</v>
      </c>
      <c r="B228" t="str" cm="1">
        <f t="array" aca="1" ref="B228" ca="1">IF(ISNA(INDEX(tblDPL[Name_By_Location],DPL_Unique!A228)),"",INDEX(tblDPL[Name_By_Location],DPL_Unique!A228))</f>
        <v/>
      </c>
    </row>
    <row r="229" spans="1:2" x14ac:dyDescent="0.2">
      <c r="A229" t="e">
        <f ca="1">MATCH(rngPassword,OFFSET(tblDPL[P3DDP6'#2&amp;92$],A228,,ROWS(tblDPL[])),0)+A228</f>
        <v>#N/A</v>
      </c>
      <c r="B229" t="str" cm="1">
        <f t="array" aca="1" ref="B229" ca="1">IF(ISNA(INDEX(tblDPL[Name_By_Location],DPL_Unique!A229)),"",INDEX(tblDPL[Name_By_Location],DPL_Unique!A229))</f>
        <v/>
      </c>
    </row>
    <row r="230" spans="1:2" x14ac:dyDescent="0.2">
      <c r="A230" t="e">
        <f ca="1">MATCH(rngPassword,OFFSET(tblDPL[P3DDP6'#2&amp;92$],A229,,ROWS(tblDPL[])),0)+A229</f>
        <v>#N/A</v>
      </c>
      <c r="B230" t="str" cm="1">
        <f t="array" aca="1" ref="B230" ca="1">IF(ISNA(INDEX(tblDPL[Name_By_Location],DPL_Unique!A230)),"",INDEX(tblDPL[Name_By_Location],DPL_Unique!A230))</f>
        <v/>
      </c>
    </row>
    <row r="231" spans="1:2" x14ac:dyDescent="0.2">
      <c r="A231" t="e">
        <f ca="1">MATCH(rngPassword,OFFSET(tblDPL[P3DDP6'#2&amp;92$],A230,,ROWS(tblDPL[])),0)+A230</f>
        <v>#N/A</v>
      </c>
      <c r="B231" t="str" cm="1">
        <f t="array" aca="1" ref="B231" ca="1">IF(ISNA(INDEX(tblDPL[Name_By_Location],DPL_Unique!A231)),"",INDEX(tblDPL[Name_By_Location],DPL_Unique!A231))</f>
        <v/>
      </c>
    </row>
    <row r="232" spans="1:2" x14ac:dyDescent="0.2">
      <c r="A232" t="e">
        <f ca="1">MATCH(rngPassword,OFFSET(tblDPL[P3DDP6'#2&amp;92$],A231,,ROWS(tblDPL[])),0)+A231</f>
        <v>#N/A</v>
      </c>
      <c r="B232" t="str" cm="1">
        <f t="array" aca="1" ref="B232" ca="1">IF(ISNA(INDEX(tblDPL[Name_By_Location],DPL_Unique!A232)),"",INDEX(tblDPL[Name_By_Location],DPL_Unique!A232))</f>
        <v/>
      </c>
    </row>
    <row r="233" spans="1:2" x14ac:dyDescent="0.2">
      <c r="A233" t="e">
        <f ca="1">MATCH(rngPassword,OFFSET(tblDPL[P3DDP6'#2&amp;92$],A232,,ROWS(tblDPL[])),0)+A232</f>
        <v>#N/A</v>
      </c>
      <c r="B233" t="str" cm="1">
        <f t="array" aca="1" ref="B233" ca="1">IF(ISNA(INDEX(tblDPL[Name_By_Location],DPL_Unique!A233)),"",INDEX(tblDPL[Name_By_Location],DPL_Unique!A233))</f>
        <v/>
      </c>
    </row>
    <row r="234" spans="1:2" x14ac:dyDescent="0.2">
      <c r="A234" t="e">
        <f ca="1">MATCH(rngPassword,OFFSET(tblDPL[P3DDP6'#2&amp;92$],A233,,ROWS(tblDPL[])),0)+A233</f>
        <v>#N/A</v>
      </c>
      <c r="B234" t="str" cm="1">
        <f t="array" aca="1" ref="B234" ca="1">IF(ISNA(INDEX(tblDPL[Name_By_Location],DPL_Unique!A234)),"",INDEX(tblDPL[Name_By_Location],DPL_Unique!A234))</f>
        <v/>
      </c>
    </row>
    <row r="235" spans="1:2" x14ac:dyDescent="0.2">
      <c r="A235" t="e">
        <f ca="1">MATCH(rngPassword,OFFSET(tblDPL[P3DDP6'#2&amp;92$],A234,,ROWS(tblDPL[])),0)+A234</f>
        <v>#N/A</v>
      </c>
      <c r="B235" t="str" cm="1">
        <f t="array" aca="1" ref="B235" ca="1">IF(ISNA(INDEX(tblDPL[Name_By_Location],DPL_Unique!A235)),"",INDEX(tblDPL[Name_By_Location],DPL_Unique!A235))</f>
        <v/>
      </c>
    </row>
    <row r="236" spans="1:2" x14ac:dyDescent="0.2">
      <c r="A236" t="e">
        <f ca="1">MATCH(rngPassword,OFFSET(tblDPL[P3DDP6'#2&amp;92$],A235,,ROWS(tblDPL[])),0)+A235</f>
        <v>#N/A</v>
      </c>
      <c r="B236" t="str" cm="1">
        <f t="array" aca="1" ref="B236" ca="1">IF(ISNA(INDEX(tblDPL[Name_By_Location],DPL_Unique!A236)),"",INDEX(tblDPL[Name_By_Location],DPL_Unique!A236))</f>
        <v/>
      </c>
    </row>
    <row r="237" spans="1:2" x14ac:dyDescent="0.2">
      <c r="A237" t="e">
        <f ca="1">MATCH(rngPassword,OFFSET(tblDPL[P3DDP6'#2&amp;92$],A236,,ROWS(tblDPL[])),0)+A236</f>
        <v>#N/A</v>
      </c>
      <c r="B237" t="str" cm="1">
        <f t="array" aca="1" ref="B237" ca="1">IF(ISNA(INDEX(tblDPL[Name_By_Location],DPL_Unique!A237)),"",INDEX(tblDPL[Name_By_Location],DPL_Unique!A237))</f>
        <v/>
      </c>
    </row>
    <row r="238" spans="1:2" x14ac:dyDescent="0.2">
      <c r="A238" t="e">
        <f ca="1">MATCH(rngPassword,OFFSET(tblDPL[P3DDP6'#2&amp;92$],A237,,ROWS(tblDPL[])),0)+A237</f>
        <v>#N/A</v>
      </c>
      <c r="B238" t="str" cm="1">
        <f t="array" aca="1" ref="B238" ca="1">IF(ISNA(INDEX(tblDPL[Name_By_Location],DPL_Unique!A238)),"",INDEX(tblDPL[Name_By_Location],DPL_Unique!A238))</f>
        <v/>
      </c>
    </row>
    <row r="239" spans="1:2" x14ac:dyDescent="0.2">
      <c r="A239" t="e">
        <f ca="1">MATCH(rngPassword,OFFSET(tblDPL[P3DDP6'#2&amp;92$],A238,,ROWS(tblDPL[])),0)+A238</f>
        <v>#N/A</v>
      </c>
      <c r="B239" t="str" cm="1">
        <f t="array" aca="1" ref="B239" ca="1">IF(ISNA(INDEX(tblDPL[Name_By_Location],DPL_Unique!A239)),"",INDEX(tblDPL[Name_By_Location],DPL_Unique!A239))</f>
        <v/>
      </c>
    </row>
    <row r="240" spans="1:2" x14ac:dyDescent="0.2">
      <c r="A240" t="e">
        <f ca="1">MATCH(rngPassword,OFFSET(tblDPL[P3DDP6'#2&amp;92$],A239,,ROWS(tblDPL[])),0)+A239</f>
        <v>#N/A</v>
      </c>
      <c r="B240" t="str" cm="1">
        <f t="array" aca="1" ref="B240" ca="1">IF(ISNA(INDEX(tblDPL[Name_By_Location],DPL_Unique!A240)),"",INDEX(tblDPL[Name_By_Location],DPL_Unique!A240))</f>
        <v/>
      </c>
    </row>
    <row r="241" spans="1:2" x14ac:dyDescent="0.2">
      <c r="A241" t="e">
        <f ca="1">MATCH(rngPassword,OFFSET(tblDPL[P3DDP6'#2&amp;92$],A240,,ROWS(tblDPL[])),0)+A240</f>
        <v>#N/A</v>
      </c>
      <c r="B241" t="str" cm="1">
        <f t="array" aca="1" ref="B241" ca="1">IF(ISNA(INDEX(tblDPL[Name_By_Location],DPL_Unique!A241)),"",INDEX(tblDPL[Name_By_Location],DPL_Unique!A241))</f>
        <v/>
      </c>
    </row>
    <row r="242" spans="1:2" x14ac:dyDescent="0.2">
      <c r="A242" t="e">
        <f ca="1">MATCH(rngPassword,OFFSET(tblDPL[P3DDP6'#2&amp;92$],A241,,ROWS(tblDPL[])),0)+A241</f>
        <v>#N/A</v>
      </c>
      <c r="B242" t="str" cm="1">
        <f t="array" aca="1" ref="B242" ca="1">IF(ISNA(INDEX(tblDPL[Name_By_Location],DPL_Unique!A242)),"",INDEX(tblDPL[Name_By_Location],DPL_Unique!A242))</f>
        <v/>
      </c>
    </row>
    <row r="243" spans="1:2" x14ac:dyDescent="0.2">
      <c r="A243" t="e">
        <f ca="1">MATCH(rngPassword,OFFSET(tblDPL[P3DDP6'#2&amp;92$],A242,,ROWS(tblDPL[])),0)+A242</f>
        <v>#N/A</v>
      </c>
      <c r="B243" t="str" cm="1">
        <f t="array" aca="1" ref="B243" ca="1">IF(ISNA(INDEX(tblDPL[Name_By_Location],DPL_Unique!A243)),"",INDEX(tblDPL[Name_By_Location],DPL_Unique!A243))</f>
        <v/>
      </c>
    </row>
    <row r="244" spans="1:2" x14ac:dyDescent="0.2">
      <c r="A244" t="e">
        <f ca="1">MATCH(rngPassword,OFFSET(tblDPL[P3DDP6'#2&amp;92$],A243,,ROWS(tblDPL[])),0)+A243</f>
        <v>#N/A</v>
      </c>
      <c r="B244" t="str" cm="1">
        <f t="array" aca="1" ref="B244" ca="1">IF(ISNA(INDEX(tblDPL[Name_By_Location],DPL_Unique!A244)),"",INDEX(tblDPL[Name_By_Location],DPL_Unique!A244))</f>
        <v/>
      </c>
    </row>
    <row r="245" spans="1:2" x14ac:dyDescent="0.2">
      <c r="A245" t="e">
        <f ca="1">MATCH(rngPassword,OFFSET(tblDPL[P3DDP6'#2&amp;92$],A244,,ROWS(tblDPL[])),0)+A244</f>
        <v>#N/A</v>
      </c>
      <c r="B245" t="str" cm="1">
        <f t="array" aca="1" ref="B245" ca="1">IF(ISNA(INDEX(tblDPL[Name_By_Location],DPL_Unique!A245)),"",INDEX(tblDPL[Name_By_Location],DPL_Unique!A245))</f>
        <v/>
      </c>
    </row>
    <row r="246" spans="1:2" x14ac:dyDescent="0.2">
      <c r="A246" t="e">
        <f ca="1">MATCH(rngPassword,OFFSET(tblDPL[P3DDP6'#2&amp;92$],A245,,ROWS(tblDPL[])),0)+A245</f>
        <v>#N/A</v>
      </c>
      <c r="B246" t="str" cm="1">
        <f t="array" aca="1" ref="B246" ca="1">IF(ISNA(INDEX(tblDPL[Name_By_Location],DPL_Unique!A246)),"",INDEX(tblDPL[Name_By_Location],DPL_Unique!A246))</f>
        <v/>
      </c>
    </row>
    <row r="247" spans="1:2" x14ac:dyDescent="0.2">
      <c r="A247" t="e">
        <f ca="1">MATCH(rngPassword,OFFSET(tblDPL[P3DDP6'#2&amp;92$],A246,,ROWS(tblDPL[])),0)+A246</f>
        <v>#N/A</v>
      </c>
      <c r="B247" t="str" cm="1">
        <f t="array" aca="1" ref="B247" ca="1">IF(ISNA(INDEX(tblDPL[Name_By_Location],DPL_Unique!A247)),"",INDEX(tblDPL[Name_By_Location],DPL_Unique!A247))</f>
        <v/>
      </c>
    </row>
    <row r="248" spans="1:2" x14ac:dyDescent="0.2">
      <c r="A248" t="e">
        <f ca="1">MATCH(rngPassword,OFFSET(tblDPL[P3DDP6'#2&amp;92$],A247,,ROWS(tblDPL[])),0)+A247</f>
        <v>#N/A</v>
      </c>
      <c r="B248" t="str" cm="1">
        <f t="array" aca="1" ref="B248" ca="1">IF(ISNA(INDEX(tblDPL[Name_By_Location],DPL_Unique!A248)),"",INDEX(tblDPL[Name_By_Location],DPL_Unique!A248))</f>
        <v/>
      </c>
    </row>
    <row r="249" spans="1:2" x14ac:dyDescent="0.2">
      <c r="A249" t="e">
        <f ca="1">MATCH(rngPassword,OFFSET(tblDPL[P3DDP6'#2&amp;92$],A248,,ROWS(tblDPL[])),0)+A248</f>
        <v>#N/A</v>
      </c>
      <c r="B249" t="str" cm="1">
        <f t="array" aca="1" ref="B249" ca="1">IF(ISNA(INDEX(tblDPL[Name_By_Location],DPL_Unique!A249)),"",INDEX(tblDPL[Name_By_Location],DPL_Unique!A249))</f>
        <v/>
      </c>
    </row>
    <row r="250" spans="1:2" x14ac:dyDescent="0.2">
      <c r="A250" t="e">
        <f ca="1">MATCH(rngPassword,OFFSET(tblDPL[P3DDP6'#2&amp;92$],A249,,ROWS(tblDPL[])),0)+A249</f>
        <v>#N/A</v>
      </c>
      <c r="B250" t="str" cm="1">
        <f t="array" aca="1" ref="B250" ca="1">IF(ISNA(INDEX(tblDPL[Name_By_Location],DPL_Unique!A250)),"",INDEX(tblDPL[Name_By_Location],DPL_Unique!A250))</f>
        <v/>
      </c>
    </row>
    <row r="251" spans="1:2" x14ac:dyDescent="0.2">
      <c r="A251" t="e">
        <f ca="1">MATCH(rngPassword,OFFSET(tblDPL[P3DDP6'#2&amp;92$],A250,,ROWS(tblDPL[])),0)+A250</f>
        <v>#N/A</v>
      </c>
      <c r="B251" t="str" cm="1">
        <f t="array" aca="1" ref="B251" ca="1">IF(ISNA(INDEX(tblDPL[Name_By_Location],DPL_Unique!A251)),"",INDEX(tblDPL[Name_By_Location],DPL_Unique!A251))</f>
        <v/>
      </c>
    </row>
    <row r="252" spans="1:2" x14ac:dyDescent="0.2">
      <c r="A252" t="e">
        <f ca="1">MATCH(rngPassword,OFFSET(tblDPL[P3DDP6'#2&amp;92$],A251,,ROWS(tblDPL[])),0)+A251</f>
        <v>#N/A</v>
      </c>
      <c r="B252" t="str" cm="1">
        <f t="array" aca="1" ref="B252" ca="1">IF(ISNA(INDEX(tblDPL[Name_By_Location],DPL_Unique!A252)),"",INDEX(tblDPL[Name_By_Location],DPL_Unique!A252))</f>
        <v/>
      </c>
    </row>
    <row r="253" spans="1:2" x14ac:dyDescent="0.2">
      <c r="A253" t="e">
        <f ca="1">MATCH(rngPassword,OFFSET(tblDPL[P3DDP6'#2&amp;92$],A252,,ROWS(tblDPL[])),0)+A252</f>
        <v>#N/A</v>
      </c>
      <c r="B253" t="str" cm="1">
        <f t="array" aca="1" ref="B253" ca="1">IF(ISNA(INDEX(tblDPL[Name_By_Location],DPL_Unique!A253)),"",INDEX(tblDPL[Name_By_Location],DPL_Unique!A253))</f>
        <v/>
      </c>
    </row>
    <row r="254" spans="1:2" x14ac:dyDescent="0.2">
      <c r="A254" t="e">
        <f ca="1">MATCH(rngPassword,OFFSET(tblDPL[P3DDP6'#2&amp;92$],A253,,ROWS(tblDPL[])),0)+A253</f>
        <v>#N/A</v>
      </c>
      <c r="B254" t="str" cm="1">
        <f t="array" aca="1" ref="B254" ca="1">IF(ISNA(INDEX(tblDPL[Name_By_Location],DPL_Unique!A254)),"",INDEX(tblDPL[Name_By_Location],DPL_Unique!A254))</f>
        <v/>
      </c>
    </row>
    <row r="255" spans="1:2" x14ac:dyDescent="0.2">
      <c r="A255" t="e">
        <f ca="1">MATCH(rngPassword,OFFSET(tblDPL[P3DDP6'#2&amp;92$],A254,,ROWS(tblDPL[])),0)+A254</f>
        <v>#N/A</v>
      </c>
      <c r="B255" t="str" cm="1">
        <f t="array" aca="1" ref="B255" ca="1">IF(ISNA(INDEX(tblDPL[Name_By_Location],DPL_Unique!A255)),"",INDEX(tblDPL[Name_By_Location],DPL_Unique!A255))</f>
        <v/>
      </c>
    </row>
    <row r="256" spans="1:2" x14ac:dyDescent="0.2">
      <c r="A256" t="e">
        <f ca="1">MATCH(rngPassword,OFFSET(tblDPL[P3DDP6'#2&amp;92$],A255,,ROWS(tblDPL[])),0)+A255</f>
        <v>#N/A</v>
      </c>
      <c r="B256" t="str" cm="1">
        <f t="array" aca="1" ref="B256" ca="1">IF(ISNA(INDEX(tblDPL[Name_By_Location],DPL_Unique!A256)),"",INDEX(tblDPL[Name_By_Location],DPL_Unique!A256))</f>
        <v/>
      </c>
    </row>
    <row r="257" spans="1:2" x14ac:dyDescent="0.2">
      <c r="A257" t="e">
        <f ca="1">MATCH(rngPassword,OFFSET(tblDPL[P3DDP6'#2&amp;92$],A256,,ROWS(tblDPL[])),0)+A256</f>
        <v>#N/A</v>
      </c>
      <c r="B257" t="str" cm="1">
        <f t="array" aca="1" ref="B257" ca="1">IF(ISNA(INDEX(tblDPL[Name_By_Location],DPL_Unique!A257)),"",INDEX(tblDPL[Name_By_Location],DPL_Unique!A257))</f>
        <v/>
      </c>
    </row>
    <row r="258" spans="1:2" x14ac:dyDescent="0.2">
      <c r="A258" t="e">
        <f ca="1">MATCH(rngPassword,OFFSET(tblDPL[P3DDP6'#2&amp;92$],A257,,ROWS(tblDPL[])),0)+A257</f>
        <v>#N/A</v>
      </c>
      <c r="B258" t="str" cm="1">
        <f t="array" aca="1" ref="B258" ca="1">IF(ISNA(INDEX(tblDPL[Name_By_Location],DPL_Unique!A258)),"",INDEX(tblDPL[Name_By_Location],DPL_Unique!A258))</f>
        <v/>
      </c>
    </row>
    <row r="259" spans="1:2" x14ac:dyDescent="0.2">
      <c r="A259" t="e">
        <f ca="1">MATCH(rngPassword,OFFSET(tblDPL[P3DDP6'#2&amp;92$],A258,,ROWS(tblDPL[])),0)+A258</f>
        <v>#N/A</v>
      </c>
      <c r="B259" t="str" cm="1">
        <f t="array" aca="1" ref="B259" ca="1">IF(ISNA(INDEX(tblDPL[Name_By_Location],DPL_Unique!A259)),"",INDEX(tblDPL[Name_By_Location],DPL_Unique!A259))</f>
        <v/>
      </c>
    </row>
    <row r="260" spans="1:2" x14ac:dyDescent="0.2">
      <c r="A260" t="e">
        <f ca="1">MATCH(rngPassword,OFFSET(tblDPL[P3DDP6'#2&amp;92$],A259,,ROWS(tblDPL[])),0)+A259</f>
        <v>#N/A</v>
      </c>
      <c r="B260" t="str" cm="1">
        <f t="array" aca="1" ref="B260" ca="1">IF(ISNA(INDEX(tblDPL[Name_By_Location],DPL_Unique!A260)),"",INDEX(tblDPL[Name_By_Location],DPL_Unique!A260))</f>
        <v/>
      </c>
    </row>
    <row r="261" spans="1:2" x14ac:dyDescent="0.2">
      <c r="A261" t="e">
        <f ca="1">MATCH(rngPassword,OFFSET(tblDPL[P3DDP6'#2&amp;92$],A260,,ROWS(tblDPL[])),0)+A260</f>
        <v>#N/A</v>
      </c>
      <c r="B261" t="str" cm="1">
        <f t="array" aca="1" ref="B261" ca="1">IF(ISNA(INDEX(tblDPL[Name_By_Location],DPL_Unique!A261)),"",INDEX(tblDPL[Name_By_Location],DPL_Unique!A261))</f>
        <v/>
      </c>
    </row>
    <row r="262" spans="1:2" x14ac:dyDescent="0.2">
      <c r="A262" t="e">
        <f ca="1">MATCH(rngPassword,OFFSET(tblDPL[P3DDP6'#2&amp;92$],A261,,ROWS(tblDPL[])),0)+A261</f>
        <v>#N/A</v>
      </c>
      <c r="B262" t="str" cm="1">
        <f t="array" aca="1" ref="B262" ca="1">IF(ISNA(INDEX(tblDPL[Name_By_Location],DPL_Unique!A262)),"",INDEX(tblDPL[Name_By_Location],DPL_Unique!A262))</f>
        <v/>
      </c>
    </row>
    <row r="263" spans="1:2" x14ac:dyDescent="0.2">
      <c r="A263" t="e">
        <f ca="1">MATCH(rngPassword,OFFSET(tblDPL[P3DDP6'#2&amp;92$],A262,,ROWS(tblDPL[])),0)+A262</f>
        <v>#N/A</v>
      </c>
      <c r="B263" t="str" cm="1">
        <f t="array" aca="1" ref="B263" ca="1">IF(ISNA(INDEX(tblDPL[Name_By_Location],DPL_Unique!A263)),"",INDEX(tblDPL[Name_By_Location],DPL_Unique!A263))</f>
        <v/>
      </c>
    </row>
    <row r="264" spans="1:2" x14ac:dyDescent="0.2">
      <c r="A264" t="e">
        <f ca="1">MATCH(rngPassword,OFFSET(tblDPL[P3DDP6'#2&amp;92$],A263,,ROWS(tblDPL[])),0)+A263</f>
        <v>#N/A</v>
      </c>
      <c r="B264" t="str" cm="1">
        <f t="array" aca="1" ref="B264" ca="1">IF(ISNA(INDEX(tblDPL[Name_By_Location],DPL_Unique!A264)),"",INDEX(tblDPL[Name_By_Location],DPL_Unique!A264))</f>
        <v/>
      </c>
    </row>
    <row r="265" spans="1:2" x14ac:dyDescent="0.2">
      <c r="A265" t="e">
        <f ca="1">MATCH(rngPassword,OFFSET(tblDPL[P3DDP6'#2&amp;92$],A264,,ROWS(tblDPL[])),0)+A264</f>
        <v>#N/A</v>
      </c>
      <c r="B265" t="str" cm="1">
        <f t="array" aca="1" ref="B265" ca="1">IF(ISNA(INDEX(tblDPL[Name_By_Location],DPL_Unique!A265)),"",INDEX(tblDPL[Name_By_Location],DPL_Unique!A265))</f>
        <v/>
      </c>
    </row>
    <row r="266" spans="1:2" x14ac:dyDescent="0.2">
      <c r="A266" t="e">
        <f ca="1">MATCH(rngPassword,OFFSET(tblDPL[P3DDP6'#2&amp;92$],A265,,ROWS(tblDPL[])),0)+A265</f>
        <v>#N/A</v>
      </c>
      <c r="B266" t="str" cm="1">
        <f t="array" aca="1" ref="B266" ca="1">IF(ISNA(INDEX(tblDPL[Name_By_Location],DPL_Unique!A266)),"",INDEX(tblDPL[Name_By_Location],DPL_Unique!A266))</f>
        <v/>
      </c>
    </row>
    <row r="267" spans="1:2" x14ac:dyDescent="0.2">
      <c r="A267" t="e">
        <f ca="1">MATCH(rngPassword,OFFSET(tblDPL[P3DDP6'#2&amp;92$],A266,,ROWS(tblDPL[])),0)+A266</f>
        <v>#N/A</v>
      </c>
      <c r="B267" t="str" cm="1">
        <f t="array" aca="1" ref="B267" ca="1">IF(ISNA(INDEX(tblDPL[Name_By_Location],DPL_Unique!A267)),"",INDEX(tblDPL[Name_By_Location],DPL_Unique!A267))</f>
        <v/>
      </c>
    </row>
    <row r="268" spans="1:2" x14ac:dyDescent="0.2">
      <c r="A268" t="e">
        <f ca="1">MATCH(rngPassword,OFFSET(tblDPL[P3DDP6'#2&amp;92$],A267,,ROWS(tblDPL[])),0)+A267</f>
        <v>#N/A</v>
      </c>
      <c r="B268" t="str" cm="1">
        <f t="array" aca="1" ref="B268" ca="1">IF(ISNA(INDEX(tblDPL[Name_By_Location],DPL_Unique!A268)),"",INDEX(tblDPL[Name_By_Location],DPL_Unique!A268))</f>
        <v/>
      </c>
    </row>
    <row r="269" spans="1:2" x14ac:dyDescent="0.2">
      <c r="A269" t="e">
        <f ca="1">MATCH(rngPassword,OFFSET(tblDPL[P3DDP6'#2&amp;92$],A268,,ROWS(tblDPL[])),0)+A268</f>
        <v>#N/A</v>
      </c>
      <c r="B269" t="str" cm="1">
        <f t="array" aca="1" ref="B269" ca="1">IF(ISNA(INDEX(tblDPL[Name_By_Location],DPL_Unique!A269)),"",INDEX(tblDPL[Name_By_Location],DPL_Unique!A269))</f>
        <v/>
      </c>
    </row>
    <row r="270" spans="1:2" x14ac:dyDescent="0.2">
      <c r="A270" t="e">
        <f ca="1">MATCH(rngPassword,OFFSET(tblDPL[P3DDP6'#2&amp;92$],A269,,ROWS(tblDPL[])),0)+A269</f>
        <v>#N/A</v>
      </c>
      <c r="B270" t="str" cm="1">
        <f t="array" aca="1" ref="B270" ca="1">IF(ISNA(INDEX(tblDPL[Name_By_Location],DPL_Unique!A270)),"",INDEX(tblDPL[Name_By_Location],DPL_Unique!A270))</f>
        <v/>
      </c>
    </row>
    <row r="271" spans="1:2" x14ac:dyDescent="0.2">
      <c r="A271" t="e">
        <f ca="1">MATCH(rngPassword,OFFSET(tblDPL[P3DDP6'#2&amp;92$],A270,,ROWS(tblDPL[])),0)+A270</f>
        <v>#N/A</v>
      </c>
      <c r="B271" t="str" cm="1">
        <f t="array" aca="1" ref="B271" ca="1">IF(ISNA(INDEX(tblDPL[Name_By_Location],DPL_Unique!A271)),"",INDEX(tblDPL[Name_By_Location],DPL_Unique!A271))</f>
        <v/>
      </c>
    </row>
    <row r="272" spans="1:2" x14ac:dyDescent="0.2">
      <c r="A272" t="e">
        <f ca="1">MATCH(rngPassword,OFFSET(tblDPL[P3DDP6'#2&amp;92$],A271,,ROWS(tblDPL[])),0)+A271</f>
        <v>#N/A</v>
      </c>
      <c r="B272" t="str" cm="1">
        <f t="array" aca="1" ref="B272" ca="1">IF(ISNA(INDEX(tblDPL[Name_By_Location],DPL_Unique!A272)),"",INDEX(tblDPL[Name_By_Location],DPL_Unique!A272))</f>
        <v/>
      </c>
    </row>
    <row r="273" spans="1:2" x14ac:dyDescent="0.2">
      <c r="A273" t="e">
        <f ca="1">MATCH(rngPassword,OFFSET(tblDPL[P3DDP6'#2&amp;92$],A272,,ROWS(tblDPL[])),0)+A272</f>
        <v>#N/A</v>
      </c>
      <c r="B273" t="str" cm="1">
        <f t="array" aca="1" ref="B273" ca="1">IF(ISNA(INDEX(tblDPL[Name_By_Location],DPL_Unique!A273)),"",INDEX(tblDPL[Name_By_Location],DPL_Unique!A273))</f>
        <v/>
      </c>
    </row>
    <row r="274" spans="1:2" x14ac:dyDescent="0.2">
      <c r="A274" t="e">
        <f ca="1">MATCH(rngPassword,OFFSET(tblDPL[P3DDP6'#2&amp;92$],A273,,ROWS(tblDPL[])),0)+A273</f>
        <v>#N/A</v>
      </c>
      <c r="B274" t="str" cm="1">
        <f t="array" aca="1" ref="B274" ca="1">IF(ISNA(INDEX(tblDPL[Name_By_Location],DPL_Unique!A274)),"",INDEX(tblDPL[Name_By_Location],DPL_Unique!A274))</f>
        <v/>
      </c>
    </row>
    <row r="275" spans="1:2" x14ac:dyDescent="0.2">
      <c r="A275" t="e">
        <f ca="1">MATCH(rngPassword,OFFSET(tblDPL[P3DDP6'#2&amp;92$],A274,,ROWS(tblDPL[])),0)+A274</f>
        <v>#N/A</v>
      </c>
      <c r="B275" t="str" cm="1">
        <f t="array" aca="1" ref="B275" ca="1">IF(ISNA(INDEX(tblDPL[Name_By_Location],DPL_Unique!A275)),"",INDEX(tblDPL[Name_By_Location],DPL_Unique!A275))</f>
        <v/>
      </c>
    </row>
    <row r="276" spans="1:2" x14ac:dyDescent="0.2">
      <c r="A276" t="e">
        <f ca="1">MATCH(rngPassword,OFFSET(tblDPL[P3DDP6'#2&amp;92$],A275,,ROWS(tblDPL[])),0)+A275</f>
        <v>#N/A</v>
      </c>
      <c r="B276" t="str" cm="1">
        <f t="array" aca="1" ref="B276" ca="1">IF(ISNA(INDEX(tblDPL[Name_By_Location],DPL_Unique!A276)),"",INDEX(tblDPL[Name_By_Location],DPL_Unique!A276))</f>
        <v/>
      </c>
    </row>
    <row r="277" spans="1:2" x14ac:dyDescent="0.2">
      <c r="A277" t="e">
        <f ca="1">MATCH(rngPassword,OFFSET(tblDPL[P3DDP6'#2&amp;92$],A276,,ROWS(tblDPL[])),0)+A276</f>
        <v>#N/A</v>
      </c>
      <c r="B277" t="str" cm="1">
        <f t="array" aca="1" ref="B277" ca="1">IF(ISNA(INDEX(tblDPL[Name_By_Location],DPL_Unique!A277)),"",INDEX(tblDPL[Name_By_Location],DPL_Unique!A277))</f>
        <v/>
      </c>
    </row>
    <row r="278" spans="1:2" x14ac:dyDescent="0.2">
      <c r="A278" t="e">
        <f ca="1">MATCH(rngPassword,OFFSET(tblDPL[P3DDP6'#2&amp;92$],A277,,ROWS(tblDPL[])),0)+A277</f>
        <v>#N/A</v>
      </c>
      <c r="B278" t="str" cm="1">
        <f t="array" aca="1" ref="B278" ca="1">IF(ISNA(INDEX(tblDPL[Name_By_Location],DPL_Unique!A278)),"",INDEX(tblDPL[Name_By_Location],DPL_Unique!A278))</f>
        <v/>
      </c>
    </row>
    <row r="279" spans="1:2" x14ac:dyDescent="0.2">
      <c r="A279" t="e">
        <f ca="1">MATCH(rngPassword,OFFSET(tblDPL[P3DDP6'#2&amp;92$],A278,,ROWS(tblDPL[])),0)+A278</f>
        <v>#N/A</v>
      </c>
      <c r="B279" t="str" cm="1">
        <f t="array" aca="1" ref="B279" ca="1">IF(ISNA(INDEX(tblDPL[Name_By_Location],DPL_Unique!A279)),"",INDEX(tblDPL[Name_By_Location],DPL_Unique!A279))</f>
        <v/>
      </c>
    </row>
    <row r="280" spans="1:2" x14ac:dyDescent="0.2">
      <c r="A280" t="e">
        <f ca="1">MATCH(rngPassword,OFFSET(tblDPL[P3DDP6'#2&amp;92$],A279,,ROWS(tblDPL[])),0)+A279</f>
        <v>#N/A</v>
      </c>
      <c r="B280" t="str" cm="1">
        <f t="array" aca="1" ref="B280" ca="1">IF(ISNA(INDEX(tblDPL[Name_By_Location],DPL_Unique!A280)),"",INDEX(tblDPL[Name_By_Location],DPL_Unique!A280))</f>
        <v/>
      </c>
    </row>
    <row r="281" spans="1:2" x14ac:dyDescent="0.2">
      <c r="A281" t="e">
        <f ca="1">MATCH(rngPassword,OFFSET(tblDPL[P3DDP6'#2&amp;92$],A280,,ROWS(tblDPL[])),0)+A280</f>
        <v>#N/A</v>
      </c>
      <c r="B281" t="str" cm="1">
        <f t="array" aca="1" ref="B281" ca="1">IF(ISNA(INDEX(tblDPL[Name_By_Location],DPL_Unique!A281)),"",INDEX(tblDPL[Name_By_Location],DPL_Unique!A281))</f>
        <v/>
      </c>
    </row>
    <row r="282" spans="1:2" x14ac:dyDescent="0.2">
      <c r="A282" t="e">
        <f ca="1">MATCH(rngPassword,OFFSET(tblDPL[P3DDP6'#2&amp;92$],A281,,ROWS(tblDPL[])),0)+A281</f>
        <v>#N/A</v>
      </c>
      <c r="B282" t="str" cm="1">
        <f t="array" aca="1" ref="B282" ca="1">IF(ISNA(INDEX(tblDPL[Name_By_Location],DPL_Unique!A282)),"",INDEX(tblDPL[Name_By_Location],DPL_Unique!A282))</f>
        <v/>
      </c>
    </row>
    <row r="283" spans="1:2" x14ac:dyDescent="0.2">
      <c r="A283" t="e">
        <f ca="1">MATCH(rngPassword,OFFSET(tblDPL[P3DDP6'#2&amp;92$],A282,,ROWS(tblDPL[])),0)+A282</f>
        <v>#N/A</v>
      </c>
      <c r="B283" t="str" cm="1">
        <f t="array" aca="1" ref="B283" ca="1">IF(ISNA(INDEX(tblDPL[Name_By_Location],DPL_Unique!A283)),"",INDEX(tblDPL[Name_By_Location],DPL_Unique!A283))</f>
        <v/>
      </c>
    </row>
    <row r="284" spans="1:2" x14ac:dyDescent="0.2">
      <c r="A284" t="e">
        <f ca="1">MATCH(rngPassword,OFFSET(tblDPL[P3DDP6'#2&amp;92$],A283,,ROWS(tblDPL[])),0)+A283</f>
        <v>#N/A</v>
      </c>
      <c r="B284" t="str" cm="1">
        <f t="array" aca="1" ref="B284" ca="1">IF(ISNA(INDEX(tblDPL[Name_By_Location],DPL_Unique!A284)),"",INDEX(tblDPL[Name_By_Location],DPL_Unique!A284))</f>
        <v/>
      </c>
    </row>
    <row r="285" spans="1:2" x14ac:dyDescent="0.2">
      <c r="A285" t="e">
        <f ca="1">MATCH(rngPassword,OFFSET(tblDPL[P3DDP6'#2&amp;92$],A284,,ROWS(tblDPL[])),0)+A284</f>
        <v>#N/A</v>
      </c>
      <c r="B285" t="str" cm="1">
        <f t="array" aca="1" ref="B285" ca="1">IF(ISNA(INDEX(tblDPL[Name_By_Location],DPL_Unique!A285)),"",INDEX(tblDPL[Name_By_Location],DPL_Unique!A285))</f>
        <v/>
      </c>
    </row>
    <row r="286" spans="1:2" x14ac:dyDescent="0.2">
      <c r="A286" t="e">
        <f ca="1">MATCH(rngPassword,OFFSET(tblDPL[P3DDP6'#2&amp;92$],A285,,ROWS(tblDPL[])),0)+A285</f>
        <v>#N/A</v>
      </c>
      <c r="B286" t="str" cm="1">
        <f t="array" aca="1" ref="B286" ca="1">IF(ISNA(INDEX(tblDPL[Name_By_Location],DPL_Unique!A286)),"",INDEX(tblDPL[Name_By_Location],DPL_Unique!A286))</f>
        <v/>
      </c>
    </row>
    <row r="287" spans="1:2" x14ac:dyDescent="0.2">
      <c r="A287" t="e">
        <f ca="1">MATCH(rngPassword,OFFSET(tblDPL[P3DDP6'#2&amp;92$],A286,,ROWS(tblDPL[])),0)+A286</f>
        <v>#N/A</v>
      </c>
      <c r="B287" t="str" cm="1">
        <f t="array" aca="1" ref="B287" ca="1">IF(ISNA(INDEX(tblDPL[Name_By_Location],DPL_Unique!A287)),"",INDEX(tblDPL[Name_By_Location],DPL_Unique!A287))</f>
        <v/>
      </c>
    </row>
    <row r="288" spans="1:2" x14ac:dyDescent="0.2">
      <c r="A288" t="e">
        <f ca="1">MATCH(rngPassword,OFFSET(tblDPL[P3DDP6'#2&amp;92$],A287,,ROWS(tblDPL[])),0)+A287</f>
        <v>#N/A</v>
      </c>
      <c r="B288" t="str" cm="1">
        <f t="array" aca="1" ref="B288" ca="1">IF(ISNA(INDEX(tblDPL[Name_By_Location],DPL_Unique!A288)),"",INDEX(tblDPL[Name_By_Location],DPL_Unique!A288))</f>
        <v/>
      </c>
    </row>
    <row r="289" spans="1:2" x14ac:dyDescent="0.2">
      <c r="A289" t="e">
        <f ca="1">MATCH(rngPassword,OFFSET(tblDPL[P3DDP6'#2&amp;92$],A288,,ROWS(tblDPL[])),0)+A288</f>
        <v>#N/A</v>
      </c>
      <c r="B289" t="str" cm="1">
        <f t="array" aca="1" ref="B289" ca="1">IF(ISNA(INDEX(tblDPL[Name_By_Location],DPL_Unique!A289)),"",INDEX(tblDPL[Name_By_Location],DPL_Unique!A289))</f>
        <v/>
      </c>
    </row>
    <row r="290" spans="1:2" x14ac:dyDescent="0.2">
      <c r="A290" t="e">
        <f ca="1">MATCH(rngPassword,OFFSET(tblDPL[P3DDP6'#2&amp;92$],A289,,ROWS(tblDPL[])),0)+A289</f>
        <v>#N/A</v>
      </c>
      <c r="B290" t="str" cm="1">
        <f t="array" aca="1" ref="B290" ca="1">IF(ISNA(INDEX(tblDPL[Name_By_Location],DPL_Unique!A290)),"",INDEX(tblDPL[Name_By_Location],DPL_Unique!A290))</f>
        <v/>
      </c>
    </row>
    <row r="291" spans="1:2" x14ac:dyDescent="0.2">
      <c r="A291" t="e">
        <f ca="1">MATCH(rngPassword,OFFSET(tblDPL[P3DDP6'#2&amp;92$],A290,,ROWS(tblDPL[])),0)+A290</f>
        <v>#N/A</v>
      </c>
      <c r="B291" t="str" cm="1">
        <f t="array" aca="1" ref="B291" ca="1">IF(ISNA(INDEX(tblDPL[Name_By_Location],DPL_Unique!A291)),"",INDEX(tblDPL[Name_By_Location],DPL_Unique!A291))</f>
        <v/>
      </c>
    </row>
    <row r="292" spans="1:2" x14ac:dyDescent="0.2">
      <c r="A292" t="e">
        <f ca="1">MATCH(rngPassword,OFFSET(tblDPL[P3DDP6'#2&amp;92$],A291,,ROWS(tblDPL[])),0)+A291</f>
        <v>#N/A</v>
      </c>
      <c r="B292" t="str" cm="1">
        <f t="array" aca="1" ref="B292" ca="1">IF(ISNA(INDEX(tblDPL[Name_By_Location],DPL_Unique!A292)),"",INDEX(tblDPL[Name_By_Location],DPL_Unique!A292))</f>
        <v/>
      </c>
    </row>
    <row r="293" spans="1:2" x14ac:dyDescent="0.2">
      <c r="A293" t="e">
        <f ca="1">MATCH(rngPassword,OFFSET(tblDPL[P3DDP6'#2&amp;92$],A292,,ROWS(tblDPL[])),0)+A292</f>
        <v>#N/A</v>
      </c>
      <c r="B293" t="str" cm="1">
        <f t="array" aca="1" ref="B293" ca="1">IF(ISNA(INDEX(tblDPL[Name_By_Location],DPL_Unique!A293)),"",INDEX(tblDPL[Name_By_Location],DPL_Unique!A293))</f>
        <v/>
      </c>
    </row>
    <row r="294" spans="1:2" x14ac:dyDescent="0.2">
      <c r="A294" t="e">
        <f ca="1">MATCH(rngPassword,OFFSET(tblDPL[P3DDP6'#2&amp;92$],A293,,ROWS(tblDPL[])),0)+A293</f>
        <v>#N/A</v>
      </c>
      <c r="B294" t="str" cm="1">
        <f t="array" aca="1" ref="B294" ca="1">IF(ISNA(INDEX(tblDPL[Name_By_Location],DPL_Unique!A294)),"",INDEX(tblDPL[Name_By_Location],DPL_Unique!A294))</f>
        <v/>
      </c>
    </row>
    <row r="295" spans="1:2" x14ac:dyDescent="0.2">
      <c r="A295" t="e">
        <f ca="1">MATCH(rngPassword,OFFSET(tblDPL[P3DDP6'#2&amp;92$],A294,,ROWS(tblDPL[])),0)+A294</f>
        <v>#N/A</v>
      </c>
      <c r="B295" t="str" cm="1">
        <f t="array" aca="1" ref="B295" ca="1">IF(ISNA(INDEX(tblDPL[Name_By_Location],DPL_Unique!A295)),"",INDEX(tblDPL[Name_By_Location],DPL_Unique!A295))</f>
        <v/>
      </c>
    </row>
    <row r="296" spans="1:2" x14ac:dyDescent="0.2">
      <c r="A296" t="e">
        <f ca="1">MATCH(rngPassword,OFFSET(tblDPL[P3DDP6'#2&amp;92$],A295,,ROWS(tblDPL[])),0)+A295</f>
        <v>#N/A</v>
      </c>
      <c r="B296" t="str" cm="1">
        <f t="array" aca="1" ref="B296" ca="1">IF(ISNA(INDEX(tblDPL[Name_By_Location],DPL_Unique!A296)),"",INDEX(tblDPL[Name_By_Location],DPL_Unique!A296))</f>
        <v/>
      </c>
    </row>
    <row r="297" spans="1:2" x14ac:dyDescent="0.2">
      <c r="A297" t="e">
        <f ca="1">MATCH(rngPassword,OFFSET(tblDPL[P3DDP6'#2&amp;92$],A296,,ROWS(tblDPL[])),0)+A296</f>
        <v>#N/A</v>
      </c>
      <c r="B297" t="str" cm="1">
        <f t="array" aca="1" ref="B297" ca="1">IF(ISNA(INDEX(tblDPL[Name_By_Location],DPL_Unique!A297)),"",INDEX(tblDPL[Name_By_Location],DPL_Unique!A297))</f>
        <v/>
      </c>
    </row>
    <row r="298" spans="1:2" x14ac:dyDescent="0.2">
      <c r="A298" t="e">
        <f ca="1">MATCH(rngPassword,OFFSET(tblDPL[P3DDP6'#2&amp;92$],A297,,ROWS(tblDPL[])),0)+A297</f>
        <v>#N/A</v>
      </c>
      <c r="B298" t="str" cm="1">
        <f t="array" aca="1" ref="B298" ca="1">IF(ISNA(INDEX(tblDPL[Name_By_Location],DPL_Unique!A298)),"",INDEX(tblDPL[Name_By_Location],DPL_Unique!A298))</f>
        <v/>
      </c>
    </row>
    <row r="299" spans="1:2" x14ac:dyDescent="0.2">
      <c r="A299" t="e">
        <f ca="1">MATCH(rngPassword,OFFSET(tblDPL[P3DDP6'#2&amp;92$],A298,,ROWS(tblDPL[])),0)+A298</f>
        <v>#N/A</v>
      </c>
      <c r="B299" t="str" cm="1">
        <f t="array" aca="1" ref="B299" ca="1">IF(ISNA(INDEX(tblDPL[Name_By_Location],DPL_Unique!A299)),"",INDEX(tblDPL[Name_By_Location],DPL_Unique!A299))</f>
        <v/>
      </c>
    </row>
    <row r="300" spans="1:2" x14ac:dyDescent="0.2">
      <c r="A300" t="e">
        <f ca="1">MATCH(rngPassword,OFFSET(tblDPL[P3DDP6'#2&amp;92$],A299,,ROWS(tblDPL[])),0)+A299</f>
        <v>#N/A</v>
      </c>
      <c r="B300" t="str" cm="1">
        <f t="array" aca="1" ref="B300" ca="1">IF(ISNA(INDEX(tblDPL[Name_By_Location],DPL_Unique!A300)),"",INDEX(tblDPL[Name_By_Location],DPL_Unique!A300))</f>
        <v/>
      </c>
    </row>
    <row r="301" spans="1:2" x14ac:dyDescent="0.2">
      <c r="A301" t="e">
        <f ca="1">MATCH(rngPassword,OFFSET(tblDPL[P3DDP6'#2&amp;92$],A300,,ROWS(tblDPL[])),0)+A300</f>
        <v>#N/A</v>
      </c>
      <c r="B301" t="str" cm="1">
        <f t="array" aca="1" ref="B301" ca="1">IF(ISNA(INDEX(tblDPL[Name_By_Location],DPL_Unique!A301)),"",INDEX(tblDPL[Name_By_Location],DPL_Unique!A301))</f>
        <v/>
      </c>
    </row>
    <row r="302" spans="1:2" x14ac:dyDescent="0.2">
      <c r="A302" t="e">
        <f ca="1">MATCH(rngPassword,OFFSET(tblDPL[P3DDP6'#2&amp;92$],A301,,ROWS(tblDPL[])),0)+A301</f>
        <v>#N/A</v>
      </c>
      <c r="B302" t="str" cm="1">
        <f t="array" aca="1" ref="B302" ca="1">IF(ISNA(INDEX(tblDPL[Name_By_Location],DPL_Unique!A302)),"",INDEX(tblDPL[Name_By_Location],DPL_Unique!A302))</f>
        <v/>
      </c>
    </row>
    <row r="303" spans="1:2" x14ac:dyDescent="0.2">
      <c r="A303" t="e">
        <f ca="1">MATCH(rngPassword,OFFSET(tblDPL[P3DDP6'#2&amp;92$],A302,,ROWS(tblDPL[])),0)+A302</f>
        <v>#N/A</v>
      </c>
      <c r="B303" t="str" cm="1">
        <f t="array" aca="1" ref="B303" ca="1">IF(ISNA(INDEX(tblDPL[Name_By_Location],DPL_Unique!A303)),"",INDEX(tblDPL[Name_By_Location],DPL_Unique!A303))</f>
        <v/>
      </c>
    </row>
    <row r="304" spans="1:2" x14ac:dyDescent="0.2">
      <c r="A304" t="e">
        <f ca="1">MATCH(rngPassword,OFFSET(tblDPL[P3DDP6'#2&amp;92$],A303,,ROWS(tblDPL[])),0)+A303</f>
        <v>#N/A</v>
      </c>
      <c r="B304" t="str" cm="1">
        <f t="array" aca="1" ref="B304" ca="1">IF(ISNA(INDEX(tblDPL[Name_By_Location],DPL_Unique!A304)),"",INDEX(tblDPL[Name_By_Location],DPL_Unique!A304))</f>
        <v/>
      </c>
    </row>
    <row r="305" spans="1:2" x14ac:dyDescent="0.2">
      <c r="A305" t="e">
        <f ca="1">MATCH(rngPassword,OFFSET(tblDPL[P3DDP6'#2&amp;92$],A304,,ROWS(tblDPL[])),0)+A304</f>
        <v>#N/A</v>
      </c>
      <c r="B305" t="str" cm="1">
        <f t="array" aca="1" ref="B305" ca="1">IF(ISNA(INDEX(tblDPL[Name_By_Location],DPL_Unique!A305)),"",INDEX(tblDPL[Name_By_Location],DPL_Unique!A305))</f>
        <v/>
      </c>
    </row>
    <row r="306" spans="1:2" x14ac:dyDescent="0.2">
      <c r="A306" t="e">
        <f ca="1">MATCH(rngPassword,OFFSET(tblDPL[P3DDP6'#2&amp;92$],A305,,ROWS(tblDPL[])),0)+A305</f>
        <v>#N/A</v>
      </c>
      <c r="B306" t="str" cm="1">
        <f t="array" aca="1" ref="B306" ca="1">IF(ISNA(INDEX(tblDPL[Name_By_Location],DPL_Unique!A306)),"",INDEX(tblDPL[Name_By_Location],DPL_Unique!A306))</f>
        <v/>
      </c>
    </row>
    <row r="307" spans="1:2" x14ac:dyDescent="0.2">
      <c r="A307" t="e">
        <f ca="1">MATCH(rngPassword,OFFSET(tblDPL[P3DDP6'#2&amp;92$],A306,,ROWS(tblDPL[])),0)+A306</f>
        <v>#N/A</v>
      </c>
      <c r="B307" t="str" cm="1">
        <f t="array" aca="1" ref="B307" ca="1">IF(ISNA(INDEX(tblDPL[Name_By_Location],DPL_Unique!A307)),"",INDEX(tblDPL[Name_By_Location],DPL_Unique!A307))</f>
        <v/>
      </c>
    </row>
    <row r="308" spans="1:2" x14ac:dyDescent="0.2">
      <c r="A308" t="e">
        <f ca="1">MATCH(rngPassword,OFFSET(tblDPL[P3DDP6'#2&amp;92$],A307,,ROWS(tblDPL[])),0)+A307</f>
        <v>#N/A</v>
      </c>
      <c r="B308" t="str" cm="1">
        <f t="array" aca="1" ref="B308" ca="1">IF(ISNA(INDEX(tblDPL[Name_By_Location],DPL_Unique!A308)),"",INDEX(tblDPL[Name_By_Location],DPL_Unique!A308))</f>
        <v/>
      </c>
    </row>
    <row r="309" spans="1:2" x14ac:dyDescent="0.2">
      <c r="A309" t="e">
        <f ca="1">MATCH(rngPassword,OFFSET(tblDPL[P3DDP6'#2&amp;92$],A308,,ROWS(tblDPL[])),0)+A308</f>
        <v>#N/A</v>
      </c>
      <c r="B309" t="str" cm="1">
        <f t="array" aca="1" ref="B309" ca="1">IF(ISNA(INDEX(tblDPL[Name_By_Location],DPL_Unique!A309)),"",INDEX(tblDPL[Name_By_Location],DPL_Unique!A309))</f>
        <v/>
      </c>
    </row>
    <row r="310" spans="1:2" x14ac:dyDescent="0.2">
      <c r="A310" t="e">
        <f ca="1">MATCH(rngPassword,OFFSET(tblDPL[P3DDP6'#2&amp;92$],A309,,ROWS(tblDPL[])),0)+A309</f>
        <v>#N/A</v>
      </c>
      <c r="B310" t="str" cm="1">
        <f t="array" aca="1" ref="B310" ca="1">IF(ISNA(INDEX(tblDPL[Name_By_Location],DPL_Unique!A310)),"",INDEX(tblDPL[Name_By_Location],DPL_Unique!A310))</f>
        <v/>
      </c>
    </row>
    <row r="311" spans="1:2" x14ac:dyDescent="0.2">
      <c r="A311" t="e">
        <f ca="1">MATCH(rngPassword,OFFSET(tblDPL[P3DDP6'#2&amp;92$],A310,,ROWS(tblDPL[])),0)+A310</f>
        <v>#N/A</v>
      </c>
      <c r="B311" t="str" cm="1">
        <f t="array" aca="1" ref="B311" ca="1">IF(ISNA(INDEX(tblDPL[Name_By_Location],DPL_Unique!A311)),"",INDEX(tblDPL[Name_By_Location],DPL_Unique!A311))</f>
        <v/>
      </c>
    </row>
    <row r="312" spans="1:2" x14ac:dyDescent="0.2">
      <c r="A312" t="e">
        <f ca="1">MATCH(rngPassword,OFFSET(tblDPL[P3DDP6'#2&amp;92$],A311,,ROWS(tblDPL[])),0)+A311</f>
        <v>#N/A</v>
      </c>
      <c r="B312" t="str" cm="1">
        <f t="array" aca="1" ref="B312" ca="1">IF(ISNA(INDEX(tblDPL[Name_By_Location],DPL_Unique!A312)),"",INDEX(tblDPL[Name_By_Location],DPL_Unique!A312))</f>
        <v/>
      </c>
    </row>
    <row r="313" spans="1:2" x14ac:dyDescent="0.2">
      <c r="A313" t="e">
        <f ca="1">MATCH(rngPassword,OFFSET(tblDPL[P3DDP6'#2&amp;92$],A312,,ROWS(tblDPL[])),0)+A312</f>
        <v>#N/A</v>
      </c>
      <c r="B313" t="str" cm="1">
        <f t="array" aca="1" ref="B313" ca="1">IF(ISNA(INDEX(tblDPL[Name_By_Location],DPL_Unique!A313)),"",INDEX(tblDPL[Name_By_Location],DPL_Unique!A313))</f>
        <v/>
      </c>
    </row>
    <row r="314" spans="1:2" x14ac:dyDescent="0.2">
      <c r="A314" t="e">
        <f ca="1">MATCH(rngPassword,OFFSET(tblDPL[P3DDP6'#2&amp;92$],A313,,ROWS(tblDPL[])),0)+A313</f>
        <v>#N/A</v>
      </c>
      <c r="B314" t="str" cm="1">
        <f t="array" aca="1" ref="B314" ca="1">IF(ISNA(INDEX(tblDPL[Name_By_Location],DPL_Unique!A314)),"",INDEX(tblDPL[Name_By_Location],DPL_Unique!A314))</f>
        <v/>
      </c>
    </row>
    <row r="315" spans="1:2" x14ac:dyDescent="0.2">
      <c r="A315" t="e">
        <f ca="1">MATCH(rngPassword,OFFSET(tblDPL[P3DDP6'#2&amp;92$],A314,,ROWS(tblDPL[])),0)+A314</f>
        <v>#N/A</v>
      </c>
      <c r="B315" t="str" cm="1">
        <f t="array" aca="1" ref="B315" ca="1">IF(ISNA(INDEX(tblDPL[Name_By_Location],DPL_Unique!A315)),"",INDEX(tblDPL[Name_By_Location],DPL_Unique!A315))</f>
        <v/>
      </c>
    </row>
    <row r="316" spans="1:2" x14ac:dyDescent="0.2">
      <c r="A316" t="e">
        <f ca="1">MATCH(rngPassword,OFFSET(tblDPL[P3DDP6'#2&amp;92$],A315,,ROWS(tblDPL[])),0)+A315</f>
        <v>#N/A</v>
      </c>
      <c r="B316" t="str" cm="1">
        <f t="array" aca="1" ref="B316" ca="1">IF(ISNA(INDEX(tblDPL[Name_By_Location],DPL_Unique!A316)),"",INDEX(tblDPL[Name_By_Location],DPL_Unique!A316))</f>
        <v/>
      </c>
    </row>
    <row r="317" spans="1:2" x14ac:dyDescent="0.2">
      <c r="A317" t="e">
        <f ca="1">MATCH(rngPassword,OFFSET(tblDPL[P3DDP6'#2&amp;92$],A316,,ROWS(tblDPL[])),0)+A316</f>
        <v>#N/A</v>
      </c>
      <c r="B317" t="str" cm="1">
        <f t="array" aca="1" ref="B317" ca="1">IF(ISNA(INDEX(tblDPL[Name_By_Location],DPL_Unique!A317)),"",INDEX(tblDPL[Name_By_Location],DPL_Unique!A317))</f>
        <v/>
      </c>
    </row>
    <row r="318" spans="1:2" x14ac:dyDescent="0.2">
      <c r="A318" t="e">
        <f ca="1">MATCH(rngPassword,OFFSET(tblDPL[P3DDP6'#2&amp;92$],A317,,ROWS(tblDPL[])),0)+A317</f>
        <v>#N/A</v>
      </c>
      <c r="B318" t="str" cm="1">
        <f t="array" aca="1" ref="B318" ca="1">IF(ISNA(INDEX(tblDPL[Name_By_Location],DPL_Unique!A318)),"",INDEX(tblDPL[Name_By_Location],DPL_Unique!A318))</f>
        <v/>
      </c>
    </row>
    <row r="319" spans="1:2" x14ac:dyDescent="0.2">
      <c r="A319" t="e">
        <f ca="1">MATCH(rngPassword,OFFSET(tblDPL[P3DDP6'#2&amp;92$],A318,,ROWS(tblDPL[])),0)+A318</f>
        <v>#N/A</v>
      </c>
      <c r="B319" t="str" cm="1">
        <f t="array" aca="1" ref="B319" ca="1">IF(ISNA(INDEX(tblDPL[Name_By_Location],DPL_Unique!A319)),"",INDEX(tblDPL[Name_By_Location],DPL_Unique!A319))</f>
        <v/>
      </c>
    </row>
    <row r="320" spans="1:2" x14ac:dyDescent="0.2">
      <c r="A320" t="e">
        <f ca="1">MATCH(rngPassword,OFFSET(tblDPL[P3DDP6'#2&amp;92$],A319,,ROWS(tblDPL[])),0)+A319</f>
        <v>#N/A</v>
      </c>
      <c r="B320" t="str" cm="1">
        <f t="array" aca="1" ref="B320" ca="1">IF(ISNA(INDEX(tblDPL[Name_By_Location],DPL_Unique!A320)),"",INDEX(tblDPL[Name_By_Location],DPL_Unique!A320))</f>
        <v/>
      </c>
    </row>
    <row r="321" spans="1:2" x14ac:dyDescent="0.2">
      <c r="A321" t="e">
        <f ca="1">MATCH(rngPassword,OFFSET(tblDPL[P3DDP6'#2&amp;92$],A320,,ROWS(tblDPL[])),0)+A320</f>
        <v>#N/A</v>
      </c>
      <c r="B321" t="str" cm="1">
        <f t="array" aca="1" ref="B321" ca="1">IF(ISNA(INDEX(tblDPL[Name_By_Location],DPL_Unique!A321)),"",INDEX(tblDPL[Name_By_Location],DPL_Unique!A321))</f>
        <v/>
      </c>
    </row>
    <row r="322" spans="1:2" x14ac:dyDescent="0.2">
      <c r="A322" t="e">
        <f ca="1">MATCH(rngPassword,OFFSET(tblDPL[P3DDP6'#2&amp;92$],A321,,ROWS(tblDPL[])),0)+A321</f>
        <v>#N/A</v>
      </c>
      <c r="B322" t="str" cm="1">
        <f t="array" aca="1" ref="B322" ca="1">IF(ISNA(INDEX(tblDPL[Name_By_Location],DPL_Unique!A322)),"",INDEX(tblDPL[Name_By_Location],DPL_Unique!A322))</f>
        <v/>
      </c>
    </row>
    <row r="323" spans="1:2" x14ac:dyDescent="0.2">
      <c r="A323" t="e">
        <f ca="1">MATCH(rngPassword,OFFSET(tblDPL[P3DDP6'#2&amp;92$],A322,,ROWS(tblDPL[])),0)+A322</f>
        <v>#N/A</v>
      </c>
      <c r="B323" t="str" cm="1">
        <f t="array" aca="1" ref="B323" ca="1">IF(ISNA(INDEX(tblDPL[Name_By_Location],DPL_Unique!A323)),"",INDEX(tblDPL[Name_By_Location],DPL_Unique!A323))</f>
        <v/>
      </c>
    </row>
    <row r="324" spans="1:2" x14ac:dyDescent="0.2">
      <c r="A324" t="e">
        <f ca="1">MATCH(rngPassword,OFFSET(tblDPL[P3DDP6'#2&amp;92$],A323,,ROWS(tblDPL[])),0)+A323</f>
        <v>#N/A</v>
      </c>
      <c r="B324" t="str" cm="1">
        <f t="array" aca="1" ref="B324" ca="1">IF(ISNA(INDEX(tblDPL[Name_By_Location],DPL_Unique!A324)),"",INDEX(tblDPL[Name_By_Location],DPL_Unique!A324))</f>
        <v/>
      </c>
    </row>
    <row r="325" spans="1:2" x14ac:dyDescent="0.2">
      <c r="A325" t="e">
        <f ca="1">MATCH(rngPassword,OFFSET(tblDPL[P3DDP6'#2&amp;92$],A324,,ROWS(tblDPL[])),0)+A324</f>
        <v>#N/A</v>
      </c>
      <c r="B325" t="str" cm="1">
        <f t="array" aca="1" ref="B325" ca="1">IF(ISNA(INDEX(tblDPL[Name_By_Location],DPL_Unique!A325)),"",INDEX(tblDPL[Name_By_Location],DPL_Unique!A325))</f>
        <v/>
      </c>
    </row>
    <row r="326" spans="1:2" x14ac:dyDescent="0.2">
      <c r="A326" t="e">
        <f ca="1">MATCH(rngPassword,OFFSET(tblDPL[P3DDP6'#2&amp;92$],A325,,ROWS(tblDPL[])),0)+A325</f>
        <v>#N/A</v>
      </c>
      <c r="B326" t="str" cm="1">
        <f t="array" aca="1" ref="B326" ca="1">IF(ISNA(INDEX(tblDPL[Name_By_Location],DPL_Unique!A326)),"",INDEX(tblDPL[Name_By_Location],DPL_Unique!A326))</f>
        <v/>
      </c>
    </row>
    <row r="327" spans="1:2" x14ac:dyDescent="0.2">
      <c r="A327" t="e">
        <f ca="1">MATCH(rngPassword,OFFSET(tblDPL[P3DDP6'#2&amp;92$],A326,,ROWS(tblDPL[])),0)+A326</f>
        <v>#N/A</v>
      </c>
      <c r="B327" t="str" cm="1">
        <f t="array" aca="1" ref="B327" ca="1">IF(ISNA(INDEX(tblDPL[Name_By_Location],DPL_Unique!A327)),"",INDEX(tblDPL[Name_By_Location],DPL_Unique!A327))</f>
        <v/>
      </c>
    </row>
    <row r="328" spans="1:2" x14ac:dyDescent="0.2">
      <c r="A328" t="e">
        <f ca="1">MATCH(rngPassword,OFFSET(tblDPL[P3DDP6'#2&amp;92$],A327,,ROWS(tblDPL[])),0)+A327</f>
        <v>#N/A</v>
      </c>
      <c r="B328" t="str" cm="1">
        <f t="array" aca="1" ref="B328" ca="1">IF(ISNA(INDEX(tblDPL[Name_By_Location],DPL_Unique!A328)),"",INDEX(tblDPL[Name_By_Location],DPL_Unique!A328))</f>
        <v/>
      </c>
    </row>
    <row r="329" spans="1:2" x14ac:dyDescent="0.2">
      <c r="A329" t="e">
        <f ca="1">MATCH(rngPassword,OFFSET(tblDPL[P3DDP6'#2&amp;92$],A328,,ROWS(tblDPL[])),0)+A328</f>
        <v>#N/A</v>
      </c>
      <c r="B329" t="str" cm="1">
        <f t="array" aca="1" ref="B329" ca="1">IF(ISNA(INDEX(tblDPL[Name_By_Location],DPL_Unique!A329)),"",INDEX(tblDPL[Name_By_Location],DPL_Unique!A329))</f>
        <v/>
      </c>
    </row>
    <row r="330" spans="1:2" x14ac:dyDescent="0.2">
      <c r="A330" t="e">
        <f ca="1">MATCH(rngPassword,OFFSET(tblDPL[P3DDP6'#2&amp;92$],A329,,ROWS(tblDPL[])),0)+A329</f>
        <v>#N/A</v>
      </c>
      <c r="B330" t="str" cm="1">
        <f t="array" aca="1" ref="B330" ca="1">IF(ISNA(INDEX(tblDPL[Name_By_Location],DPL_Unique!A330)),"",INDEX(tblDPL[Name_By_Location],DPL_Unique!A330))</f>
        <v/>
      </c>
    </row>
    <row r="331" spans="1:2" x14ac:dyDescent="0.2">
      <c r="A331" t="e">
        <f ca="1">MATCH(rngPassword,OFFSET(tblDPL[P3DDP6'#2&amp;92$],A330,,ROWS(tblDPL[])),0)+A330</f>
        <v>#N/A</v>
      </c>
      <c r="B331" t="str" cm="1">
        <f t="array" aca="1" ref="B331" ca="1">IF(ISNA(INDEX(tblDPL[Name_By_Location],DPL_Unique!A331)),"",INDEX(tblDPL[Name_By_Location],DPL_Unique!A331))</f>
        <v/>
      </c>
    </row>
    <row r="332" spans="1:2" x14ac:dyDescent="0.2">
      <c r="A332" t="e">
        <f ca="1">MATCH(rngPassword,OFFSET(tblDPL[P3DDP6'#2&amp;92$],A331,,ROWS(tblDPL[])),0)+A331</f>
        <v>#N/A</v>
      </c>
      <c r="B332" t="str" cm="1">
        <f t="array" aca="1" ref="B332" ca="1">IF(ISNA(INDEX(tblDPL[Name_By_Location],DPL_Unique!A332)),"",INDEX(tblDPL[Name_By_Location],DPL_Unique!A332))</f>
        <v/>
      </c>
    </row>
    <row r="333" spans="1:2" x14ac:dyDescent="0.2">
      <c r="A333" t="e">
        <f ca="1">MATCH(rngPassword,OFFSET(tblDPL[P3DDP6'#2&amp;92$],A332,,ROWS(tblDPL[])),0)+A332</f>
        <v>#N/A</v>
      </c>
      <c r="B333" t="str" cm="1">
        <f t="array" aca="1" ref="B333" ca="1">IF(ISNA(INDEX(tblDPL[Name_By_Location],DPL_Unique!A333)),"",INDEX(tblDPL[Name_By_Location],DPL_Unique!A333))</f>
        <v/>
      </c>
    </row>
    <row r="334" spans="1:2" x14ac:dyDescent="0.2">
      <c r="A334" t="e">
        <f ca="1">MATCH(rngPassword,OFFSET(tblDPL[P3DDP6'#2&amp;92$],A333,,ROWS(tblDPL[])),0)+A333</f>
        <v>#N/A</v>
      </c>
      <c r="B334" t="str" cm="1">
        <f t="array" aca="1" ref="B334" ca="1">IF(ISNA(INDEX(tblDPL[Name_By_Location],DPL_Unique!A334)),"",INDEX(tblDPL[Name_By_Location],DPL_Unique!A334))</f>
        <v/>
      </c>
    </row>
    <row r="335" spans="1:2" x14ac:dyDescent="0.2">
      <c r="A335" t="e">
        <f ca="1">MATCH(rngPassword,OFFSET(tblDPL[P3DDP6'#2&amp;92$],A334,,ROWS(tblDPL[])),0)+A334</f>
        <v>#N/A</v>
      </c>
      <c r="B335" t="str" cm="1">
        <f t="array" aca="1" ref="B335" ca="1">IF(ISNA(INDEX(tblDPL[Name_By_Location],DPL_Unique!A335)),"",INDEX(tblDPL[Name_By_Location],DPL_Unique!A335))</f>
        <v/>
      </c>
    </row>
    <row r="336" spans="1:2" x14ac:dyDescent="0.2">
      <c r="A336" t="e">
        <f ca="1">MATCH(rngPassword,OFFSET(tblDPL[P3DDP6'#2&amp;92$],A335,,ROWS(tblDPL[])),0)+A335</f>
        <v>#N/A</v>
      </c>
      <c r="B336" t="str" cm="1">
        <f t="array" aca="1" ref="B336" ca="1">IF(ISNA(INDEX(tblDPL[Name_By_Location],DPL_Unique!A336)),"",INDEX(tblDPL[Name_By_Location],DPL_Unique!A336))</f>
        <v/>
      </c>
    </row>
    <row r="337" spans="1:2" x14ac:dyDescent="0.2">
      <c r="A337" t="e">
        <f ca="1">MATCH(rngPassword,OFFSET(tblDPL[P3DDP6'#2&amp;92$],A336,,ROWS(tblDPL[])),0)+A336</f>
        <v>#N/A</v>
      </c>
      <c r="B337" t="str" cm="1">
        <f t="array" aca="1" ref="B337" ca="1">IF(ISNA(INDEX(tblDPL[Name_By_Location],DPL_Unique!A337)),"",INDEX(tblDPL[Name_By_Location],DPL_Unique!A337))</f>
        <v/>
      </c>
    </row>
    <row r="338" spans="1:2" x14ac:dyDescent="0.2">
      <c r="A338" t="e">
        <f ca="1">MATCH(rngPassword,OFFSET(tblDPL[P3DDP6'#2&amp;92$],A337,,ROWS(tblDPL[])),0)+A337</f>
        <v>#N/A</v>
      </c>
      <c r="B338" t="str" cm="1">
        <f t="array" aca="1" ref="B338" ca="1">IF(ISNA(INDEX(tblDPL[Name_By_Location],DPL_Unique!A338)),"",INDEX(tblDPL[Name_By_Location],DPL_Unique!A338))</f>
        <v/>
      </c>
    </row>
    <row r="339" spans="1:2" x14ac:dyDescent="0.2">
      <c r="A339" t="e">
        <f ca="1">MATCH(rngPassword,OFFSET(tblDPL[P3DDP6'#2&amp;92$],A338,,ROWS(tblDPL[])),0)+A338</f>
        <v>#N/A</v>
      </c>
      <c r="B339" t="str" cm="1">
        <f t="array" aca="1" ref="B339" ca="1">IF(ISNA(INDEX(tblDPL[Name_By_Location],DPL_Unique!A339)),"",INDEX(tblDPL[Name_By_Location],DPL_Unique!A339))</f>
        <v/>
      </c>
    </row>
    <row r="340" spans="1:2" x14ac:dyDescent="0.2">
      <c r="A340" t="e">
        <f ca="1">MATCH(rngPassword,OFFSET(tblDPL[P3DDP6'#2&amp;92$],A339,,ROWS(tblDPL[])),0)+A339</f>
        <v>#N/A</v>
      </c>
      <c r="B340" t="str" cm="1">
        <f t="array" aca="1" ref="B340" ca="1">IF(ISNA(INDEX(tblDPL[Name_By_Location],DPL_Unique!A340)),"",INDEX(tblDPL[Name_By_Location],DPL_Unique!A340))</f>
        <v/>
      </c>
    </row>
    <row r="341" spans="1:2" x14ac:dyDescent="0.2">
      <c r="A341" t="e">
        <f ca="1">MATCH(rngPassword,OFFSET(tblDPL[P3DDP6'#2&amp;92$],A340,,ROWS(tblDPL[])),0)+A340</f>
        <v>#N/A</v>
      </c>
      <c r="B341" t="str" cm="1">
        <f t="array" aca="1" ref="B341" ca="1">IF(ISNA(INDEX(tblDPL[Name_By_Location],DPL_Unique!A341)),"",INDEX(tblDPL[Name_By_Location],DPL_Unique!A341))</f>
        <v/>
      </c>
    </row>
    <row r="342" spans="1:2" x14ac:dyDescent="0.2">
      <c r="A342" t="e">
        <f ca="1">MATCH(rngPassword,OFFSET(tblDPL[P3DDP6'#2&amp;92$],A341,,ROWS(tblDPL[])),0)+A341</f>
        <v>#N/A</v>
      </c>
      <c r="B342" t="str" cm="1">
        <f t="array" aca="1" ref="B342" ca="1">IF(ISNA(INDEX(tblDPL[Name_By_Location],DPL_Unique!A342)),"",INDEX(tblDPL[Name_By_Location],DPL_Unique!A342))</f>
        <v/>
      </c>
    </row>
    <row r="343" spans="1:2" x14ac:dyDescent="0.2">
      <c r="A343" t="e">
        <f ca="1">MATCH(rngPassword,OFFSET(tblDPL[P3DDP6'#2&amp;92$],A342,,ROWS(tblDPL[])),0)+A342</f>
        <v>#N/A</v>
      </c>
      <c r="B343" t="str" cm="1">
        <f t="array" aca="1" ref="B343" ca="1">IF(ISNA(INDEX(tblDPL[Name_By_Location],DPL_Unique!A343)),"",INDEX(tblDPL[Name_By_Location],DPL_Unique!A343))</f>
        <v/>
      </c>
    </row>
    <row r="344" spans="1:2" x14ac:dyDescent="0.2">
      <c r="A344" t="e">
        <f ca="1">MATCH(rngPassword,OFFSET(tblDPL[P3DDP6'#2&amp;92$],A343,,ROWS(tblDPL[])),0)+A343</f>
        <v>#N/A</v>
      </c>
      <c r="B344" t="str" cm="1">
        <f t="array" aca="1" ref="B344" ca="1">IF(ISNA(INDEX(tblDPL[Name_By_Location],DPL_Unique!A344)),"",INDEX(tblDPL[Name_By_Location],DPL_Unique!A344))</f>
        <v/>
      </c>
    </row>
    <row r="345" spans="1:2" x14ac:dyDescent="0.2">
      <c r="A345" t="e">
        <f ca="1">MATCH(rngPassword,OFFSET(tblDPL[P3DDP6'#2&amp;92$],A344,,ROWS(tblDPL[])),0)+A344</f>
        <v>#N/A</v>
      </c>
      <c r="B345" t="str" cm="1">
        <f t="array" aca="1" ref="B345" ca="1">IF(ISNA(INDEX(tblDPL[Name_By_Location],DPL_Unique!A345)),"",INDEX(tblDPL[Name_By_Location],DPL_Unique!A345))</f>
        <v/>
      </c>
    </row>
    <row r="346" spans="1:2" x14ac:dyDescent="0.2">
      <c r="A346" t="e">
        <f ca="1">MATCH(rngPassword,OFFSET(tblDPL[P3DDP6'#2&amp;92$],A345,,ROWS(tblDPL[])),0)+A345</f>
        <v>#N/A</v>
      </c>
      <c r="B346" t="str" cm="1">
        <f t="array" aca="1" ref="B346" ca="1">IF(ISNA(INDEX(tblDPL[Name_By_Location],DPL_Unique!A346)),"",INDEX(tblDPL[Name_By_Location],DPL_Unique!A346))</f>
        <v/>
      </c>
    </row>
    <row r="347" spans="1:2" x14ac:dyDescent="0.2">
      <c r="A347" t="e">
        <f ca="1">MATCH(rngPassword,OFFSET(tblDPL[P3DDP6'#2&amp;92$],A346,,ROWS(tblDPL[])),0)+A346</f>
        <v>#N/A</v>
      </c>
      <c r="B347" t="str" cm="1">
        <f t="array" aca="1" ref="B347" ca="1">IF(ISNA(INDEX(tblDPL[Name_By_Location],DPL_Unique!A347)),"",INDEX(tblDPL[Name_By_Location],DPL_Unique!A347))</f>
        <v/>
      </c>
    </row>
    <row r="348" spans="1:2" x14ac:dyDescent="0.2">
      <c r="A348" t="e">
        <f ca="1">MATCH(rngPassword,OFFSET(tblDPL[P3DDP6'#2&amp;92$],A347,,ROWS(tblDPL[])),0)+A347</f>
        <v>#N/A</v>
      </c>
      <c r="B348" t="str" cm="1">
        <f t="array" aca="1" ref="B348" ca="1">IF(ISNA(INDEX(tblDPL[Name_By_Location],DPL_Unique!A348)),"",INDEX(tblDPL[Name_By_Location],DPL_Unique!A348))</f>
        <v/>
      </c>
    </row>
    <row r="349" spans="1:2" x14ac:dyDescent="0.2">
      <c r="A349" t="e">
        <f ca="1">MATCH(rngPassword,OFFSET(tblDPL[P3DDP6'#2&amp;92$],A348,,ROWS(tblDPL[])),0)+A348</f>
        <v>#N/A</v>
      </c>
      <c r="B349" t="str" cm="1">
        <f t="array" aca="1" ref="B349" ca="1">IF(ISNA(INDEX(tblDPL[Name_By_Location],DPL_Unique!A349)),"",INDEX(tblDPL[Name_By_Location],DPL_Unique!A349))</f>
        <v/>
      </c>
    </row>
    <row r="350" spans="1:2" x14ac:dyDescent="0.2">
      <c r="A350" t="e">
        <f ca="1">MATCH(rngPassword,OFFSET(tblDPL[P3DDP6'#2&amp;92$],A349,,ROWS(tblDPL[])),0)+A349</f>
        <v>#N/A</v>
      </c>
      <c r="B350" t="str" cm="1">
        <f t="array" aca="1" ref="B350" ca="1">IF(ISNA(INDEX(tblDPL[Name_By_Location],DPL_Unique!A350)),"",INDEX(tblDPL[Name_By_Location],DPL_Unique!A350))</f>
        <v/>
      </c>
    </row>
    <row r="351" spans="1:2" x14ac:dyDescent="0.2">
      <c r="A351" t="e">
        <f ca="1">MATCH(rngPassword,OFFSET(tblDPL[P3DDP6'#2&amp;92$],A350,,ROWS(tblDPL[])),0)+A350</f>
        <v>#N/A</v>
      </c>
      <c r="B351" t="str" cm="1">
        <f t="array" aca="1" ref="B351" ca="1">IF(ISNA(INDEX(tblDPL[Name_By_Location],DPL_Unique!A351)),"",INDEX(tblDPL[Name_By_Location],DPL_Unique!A351))</f>
        <v/>
      </c>
    </row>
    <row r="352" spans="1:2" x14ac:dyDescent="0.2">
      <c r="A352" t="e">
        <f ca="1">MATCH(rngPassword,OFFSET(tblDPL[P3DDP6'#2&amp;92$],A351,,ROWS(tblDPL[])),0)+A351</f>
        <v>#N/A</v>
      </c>
      <c r="B352" t="str" cm="1">
        <f t="array" aca="1" ref="B352" ca="1">IF(ISNA(INDEX(tblDPL[Name_By_Location],DPL_Unique!A352)),"",INDEX(tblDPL[Name_By_Location],DPL_Unique!A352))</f>
        <v/>
      </c>
    </row>
    <row r="353" spans="1:2" x14ac:dyDescent="0.2">
      <c r="A353" t="e">
        <f ca="1">MATCH(rngPassword,OFFSET(tblDPL[P3DDP6'#2&amp;92$],A352,,ROWS(tblDPL[])),0)+A352</f>
        <v>#N/A</v>
      </c>
      <c r="B353" t="str" cm="1">
        <f t="array" aca="1" ref="B353" ca="1">IF(ISNA(INDEX(tblDPL[Name_By_Location],DPL_Unique!A353)),"",INDEX(tblDPL[Name_By_Location],DPL_Unique!A353))</f>
        <v/>
      </c>
    </row>
    <row r="354" spans="1:2" x14ac:dyDescent="0.2">
      <c r="A354" t="e">
        <f ca="1">MATCH(rngPassword,OFFSET(tblDPL[P3DDP6'#2&amp;92$],A353,,ROWS(tblDPL[])),0)+A353</f>
        <v>#N/A</v>
      </c>
      <c r="B354" t="str" cm="1">
        <f t="array" aca="1" ref="B354" ca="1">IF(ISNA(INDEX(tblDPL[Name_By_Location],DPL_Unique!A354)),"",INDEX(tblDPL[Name_By_Location],DPL_Unique!A354))</f>
        <v/>
      </c>
    </row>
    <row r="355" spans="1:2" x14ac:dyDescent="0.2">
      <c r="A355" t="e">
        <f ca="1">MATCH(rngPassword,OFFSET(tblDPL[P3DDP6'#2&amp;92$],A354,,ROWS(tblDPL[])),0)+A354</f>
        <v>#N/A</v>
      </c>
      <c r="B355" t="str" cm="1">
        <f t="array" aca="1" ref="B355" ca="1">IF(ISNA(INDEX(tblDPL[Name_By_Location],DPL_Unique!A355)),"",INDEX(tblDPL[Name_By_Location],DPL_Unique!A355))</f>
        <v/>
      </c>
    </row>
    <row r="356" spans="1:2" x14ac:dyDescent="0.2">
      <c r="A356" t="e">
        <f ca="1">MATCH(rngPassword,OFFSET(tblDPL[P3DDP6'#2&amp;92$],A355,,ROWS(tblDPL[])),0)+A355</f>
        <v>#N/A</v>
      </c>
      <c r="B356" t="str" cm="1">
        <f t="array" aca="1" ref="B356" ca="1">IF(ISNA(INDEX(tblDPL[Name_By_Location],DPL_Unique!A356)),"",INDEX(tblDPL[Name_By_Location],DPL_Unique!A356))</f>
        <v/>
      </c>
    </row>
    <row r="357" spans="1:2" x14ac:dyDescent="0.2">
      <c r="A357" t="e">
        <f ca="1">MATCH(rngPassword,OFFSET(tblDPL[P3DDP6'#2&amp;92$],A356,,ROWS(tblDPL[])),0)+A356</f>
        <v>#N/A</v>
      </c>
      <c r="B357" t="str" cm="1">
        <f t="array" aca="1" ref="B357" ca="1">IF(ISNA(INDEX(tblDPL[Name_By_Location],DPL_Unique!A357)),"",INDEX(tblDPL[Name_By_Location],DPL_Unique!A357))</f>
        <v/>
      </c>
    </row>
    <row r="358" spans="1:2" x14ac:dyDescent="0.2">
      <c r="A358" t="e">
        <f ca="1">MATCH(rngPassword,OFFSET(tblDPL[P3DDP6'#2&amp;92$],A357,,ROWS(tblDPL[])),0)+A357</f>
        <v>#N/A</v>
      </c>
      <c r="B358" t="str" cm="1">
        <f t="array" aca="1" ref="B358" ca="1">IF(ISNA(INDEX(tblDPL[Name_By_Location],DPL_Unique!A358)),"",INDEX(tblDPL[Name_By_Location],DPL_Unique!A358))</f>
        <v/>
      </c>
    </row>
    <row r="359" spans="1:2" x14ac:dyDescent="0.2">
      <c r="A359" t="e">
        <f ca="1">MATCH(rngPassword,OFFSET(tblDPL[P3DDP6'#2&amp;92$],A358,,ROWS(tblDPL[])),0)+A358</f>
        <v>#N/A</v>
      </c>
      <c r="B359" t="str" cm="1">
        <f t="array" aca="1" ref="B359" ca="1">IF(ISNA(INDEX(tblDPL[Name_By_Location],DPL_Unique!A359)),"",INDEX(tblDPL[Name_By_Location],DPL_Unique!A359))</f>
        <v/>
      </c>
    </row>
    <row r="360" spans="1:2" x14ac:dyDescent="0.2">
      <c r="A360" t="e">
        <f ca="1">MATCH(rngPassword,OFFSET(tblDPL[P3DDP6'#2&amp;92$],A359,,ROWS(tblDPL[])),0)+A359</f>
        <v>#N/A</v>
      </c>
      <c r="B360" t="str" cm="1">
        <f t="array" aca="1" ref="B360" ca="1">IF(ISNA(INDEX(tblDPL[Name_By_Location],DPL_Unique!A360)),"",INDEX(tblDPL[Name_By_Location],DPL_Unique!A360))</f>
        <v/>
      </c>
    </row>
    <row r="361" spans="1:2" x14ac:dyDescent="0.2">
      <c r="A361" t="e">
        <f ca="1">MATCH(rngPassword,OFFSET(tblDPL[P3DDP6'#2&amp;92$],A360,,ROWS(tblDPL[])),0)+A360</f>
        <v>#N/A</v>
      </c>
      <c r="B361" t="str" cm="1">
        <f t="array" aca="1" ref="B361" ca="1">IF(ISNA(INDEX(tblDPL[Name_By_Location],DPL_Unique!A361)),"",INDEX(tblDPL[Name_By_Location],DPL_Unique!A361))</f>
        <v/>
      </c>
    </row>
    <row r="362" spans="1:2" x14ac:dyDescent="0.2">
      <c r="A362" t="e">
        <f ca="1">MATCH(rngPassword,OFFSET(tblDPL[P3DDP6'#2&amp;92$],A361,,ROWS(tblDPL[])),0)+A361</f>
        <v>#N/A</v>
      </c>
      <c r="B362" t="str" cm="1">
        <f t="array" aca="1" ref="B362" ca="1">IF(ISNA(INDEX(tblDPL[Name_By_Location],DPL_Unique!A362)),"",INDEX(tblDPL[Name_By_Location],DPL_Unique!A362))</f>
        <v/>
      </c>
    </row>
    <row r="363" spans="1:2" x14ac:dyDescent="0.2">
      <c r="A363" t="e">
        <f ca="1">MATCH(rngPassword,OFFSET(tblDPL[P3DDP6'#2&amp;92$],A362,,ROWS(tblDPL[])),0)+A362</f>
        <v>#N/A</v>
      </c>
      <c r="B363" t="str" cm="1">
        <f t="array" aca="1" ref="B363" ca="1">IF(ISNA(INDEX(tblDPL[Name_By_Location],DPL_Unique!A363)),"",INDEX(tblDPL[Name_By_Location],DPL_Unique!A363))</f>
        <v/>
      </c>
    </row>
    <row r="364" spans="1:2" x14ac:dyDescent="0.2">
      <c r="A364" t="e">
        <f ca="1">MATCH(rngPassword,OFFSET(tblDPL[P3DDP6'#2&amp;92$],A363,,ROWS(tblDPL[])),0)+A363</f>
        <v>#N/A</v>
      </c>
      <c r="B364" t="str" cm="1">
        <f t="array" aca="1" ref="B364" ca="1">IF(ISNA(INDEX(tblDPL[Name_By_Location],DPL_Unique!A364)),"",INDEX(tblDPL[Name_By_Location],DPL_Unique!A364))</f>
        <v/>
      </c>
    </row>
    <row r="365" spans="1:2" x14ac:dyDescent="0.2">
      <c r="A365" t="e">
        <f ca="1">MATCH(rngPassword,OFFSET(tblDPL[P3DDP6'#2&amp;92$],A364,,ROWS(tblDPL[])),0)+A364</f>
        <v>#N/A</v>
      </c>
      <c r="B365" t="str" cm="1">
        <f t="array" aca="1" ref="B365" ca="1">IF(ISNA(INDEX(tblDPL[Name_By_Location],DPL_Unique!A365)),"",INDEX(tblDPL[Name_By_Location],DPL_Unique!A365))</f>
        <v/>
      </c>
    </row>
    <row r="366" spans="1:2" x14ac:dyDescent="0.2">
      <c r="A366" t="e">
        <f ca="1">MATCH(rngPassword,OFFSET(tblDPL[P3DDP6'#2&amp;92$],A365,,ROWS(tblDPL[])),0)+A365</f>
        <v>#N/A</v>
      </c>
      <c r="B366" t="str" cm="1">
        <f t="array" aca="1" ref="B366" ca="1">IF(ISNA(INDEX(tblDPL[Name_By_Location],DPL_Unique!A366)),"",INDEX(tblDPL[Name_By_Location],DPL_Unique!A366))</f>
        <v/>
      </c>
    </row>
    <row r="367" spans="1:2" x14ac:dyDescent="0.2">
      <c r="A367" t="e">
        <f ca="1">MATCH(rngPassword,OFFSET(tblDPL[P3DDP6'#2&amp;92$],A366,,ROWS(tblDPL[])),0)+A366</f>
        <v>#N/A</v>
      </c>
      <c r="B367" t="str" cm="1">
        <f t="array" aca="1" ref="B367" ca="1">IF(ISNA(INDEX(tblDPL[Name_By_Location],DPL_Unique!A367)),"",INDEX(tblDPL[Name_By_Location],DPL_Unique!A367))</f>
        <v/>
      </c>
    </row>
    <row r="368" spans="1:2" x14ac:dyDescent="0.2">
      <c r="A368" t="e">
        <f ca="1">MATCH(rngPassword,OFFSET(tblDPL[P3DDP6'#2&amp;92$],A367,,ROWS(tblDPL[])),0)+A367</f>
        <v>#N/A</v>
      </c>
      <c r="B368" t="str" cm="1">
        <f t="array" aca="1" ref="B368" ca="1">IF(ISNA(INDEX(tblDPL[Name_By_Location],DPL_Unique!A368)),"",INDEX(tblDPL[Name_By_Location],DPL_Unique!A368))</f>
        <v/>
      </c>
    </row>
    <row r="369" spans="1:2" x14ac:dyDescent="0.2">
      <c r="A369" t="e">
        <f ca="1">MATCH(rngPassword,OFFSET(tblDPL[P3DDP6'#2&amp;92$],A368,,ROWS(tblDPL[])),0)+A368</f>
        <v>#N/A</v>
      </c>
      <c r="B369" t="str" cm="1">
        <f t="array" aca="1" ref="B369" ca="1">IF(ISNA(INDEX(tblDPL[Name_By_Location],DPL_Unique!A369)),"",INDEX(tblDPL[Name_By_Location],DPL_Unique!A369))</f>
        <v/>
      </c>
    </row>
    <row r="370" spans="1:2" x14ac:dyDescent="0.2">
      <c r="A370" t="e">
        <f ca="1">MATCH(rngPassword,OFFSET(tblDPL[P3DDP6'#2&amp;92$],A369,,ROWS(tblDPL[])),0)+A369</f>
        <v>#N/A</v>
      </c>
      <c r="B370" t="str" cm="1">
        <f t="array" aca="1" ref="B370" ca="1">IF(ISNA(INDEX(tblDPL[Name_By_Location],DPL_Unique!A370)),"",INDEX(tblDPL[Name_By_Location],DPL_Unique!A370))</f>
        <v/>
      </c>
    </row>
    <row r="371" spans="1:2" x14ac:dyDescent="0.2">
      <c r="A371" t="e">
        <f ca="1">MATCH(rngPassword,OFFSET(tblDPL[P3DDP6'#2&amp;92$],A370,,ROWS(tblDPL[])),0)+A370</f>
        <v>#N/A</v>
      </c>
      <c r="B371" t="str" cm="1">
        <f t="array" aca="1" ref="B371" ca="1">IF(ISNA(INDEX(tblDPL[Name_By_Location],DPL_Unique!A371)),"",INDEX(tblDPL[Name_By_Location],DPL_Unique!A371))</f>
        <v/>
      </c>
    </row>
    <row r="372" spans="1:2" x14ac:dyDescent="0.2">
      <c r="A372" t="e">
        <f ca="1">MATCH(rngPassword,OFFSET(tblDPL[P3DDP6'#2&amp;92$],A371,,ROWS(tblDPL[])),0)+A371</f>
        <v>#N/A</v>
      </c>
      <c r="B372" t="str" cm="1">
        <f t="array" aca="1" ref="B372" ca="1">IF(ISNA(INDEX(tblDPL[Name_By_Location],DPL_Unique!A372)),"",INDEX(tblDPL[Name_By_Location],DPL_Unique!A372))</f>
        <v/>
      </c>
    </row>
    <row r="373" spans="1:2" x14ac:dyDescent="0.2">
      <c r="A373" t="e">
        <f ca="1">MATCH(rngPassword,OFFSET(tblDPL[P3DDP6'#2&amp;92$],A372,,ROWS(tblDPL[])),0)+A372</f>
        <v>#N/A</v>
      </c>
      <c r="B373" t="str" cm="1">
        <f t="array" aca="1" ref="B373" ca="1">IF(ISNA(INDEX(tblDPL[Name_By_Location],DPL_Unique!A373)),"",INDEX(tblDPL[Name_By_Location],DPL_Unique!A373))</f>
        <v/>
      </c>
    </row>
    <row r="374" spans="1:2" x14ac:dyDescent="0.2">
      <c r="A374" t="e">
        <f ca="1">MATCH(rngPassword,OFFSET(tblDPL[P3DDP6'#2&amp;92$],A373,,ROWS(tblDPL[])),0)+A373</f>
        <v>#N/A</v>
      </c>
      <c r="B374" t="str" cm="1">
        <f t="array" aca="1" ref="B374" ca="1">IF(ISNA(INDEX(tblDPL[Name_By_Location],DPL_Unique!A374)),"",INDEX(tblDPL[Name_By_Location],DPL_Unique!A374))</f>
        <v/>
      </c>
    </row>
    <row r="375" spans="1:2" x14ac:dyDescent="0.2">
      <c r="A375" t="e">
        <f ca="1">MATCH(rngPassword,OFFSET(tblDPL[P3DDP6'#2&amp;92$],A374,,ROWS(tblDPL[])),0)+A374</f>
        <v>#N/A</v>
      </c>
      <c r="B375" t="str" cm="1">
        <f t="array" aca="1" ref="B375" ca="1">IF(ISNA(INDEX(tblDPL[Name_By_Location],DPL_Unique!A375)),"",INDEX(tblDPL[Name_By_Location],DPL_Unique!A375))</f>
        <v/>
      </c>
    </row>
    <row r="376" spans="1:2" x14ac:dyDescent="0.2">
      <c r="A376" t="e">
        <f ca="1">MATCH(rngPassword,OFFSET(tblDPL[P3DDP6'#2&amp;92$],A375,,ROWS(tblDPL[])),0)+A375</f>
        <v>#N/A</v>
      </c>
      <c r="B376" t="str" cm="1">
        <f t="array" aca="1" ref="B376" ca="1">IF(ISNA(INDEX(tblDPL[Name_By_Location],DPL_Unique!A376)),"",INDEX(tblDPL[Name_By_Location],DPL_Unique!A376))</f>
        <v/>
      </c>
    </row>
    <row r="377" spans="1:2" x14ac:dyDescent="0.2">
      <c r="A377" t="e">
        <f ca="1">MATCH(rngPassword,OFFSET(tblDPL[P3DDP6'#2&amp;92$],A376,,ROWS(tblDPL[])),0)+A376</f>
        <v>#N/A</v>
      </c>
      <c r="B377" t="str" cm="1">
        <f t="array" aca="1" ref="B377" ca="1">IF(ISNA(INDEX(tblDPL[Name_By_Location],DPL_Unique!A377)),"",INDEX(tblDPL[Name_By_Location],DPL_Unique!A377))</f>
        <v/>
      </c>
    </row>
    <row r="378" spans="1:2" x14ac:dyDescent="0.2">
      <c r="A378" t="e">
        <f ca="1">MATCH(rngPassword,OFFSET(tblDPL[P3DDP6'#2&amp;92$],A377,,ROWS(tblDPL[])),0)+A377</f>
        <v>#N/A</v>
      </c>
      <c r="B378" t="str" cm="1">
        <f t="array" aca="1" ref="B378" ca="1">IF(ISNA(INDEX(tblDPL[Name_By_Location],DPL_Unique!A378)),"",INDEX(tblDPL[Name_By_Location],DPL_Unique!A378))</f>
        <v/>
      </c>
    </row>
    <row r="379" spans="1:2" x14ac:dyDescent="0.2">
      <c r="A379" t="e">
        <f ca="1">MATCH(rngPassword,OFFSET(tblDPL[P3DDP6'#2&amp;92$],A378,,ROWS(tblDPL[])),0)+A378</f>
        <v>#N/A</v>
      </c>
      <c r="B379" t="str" cm="1">
        <f t="array" aca="1" ref="B379" ca="1">IF(ISNA(INDEX(tblDPL[Name_By_Location],DPL_Unique!A379)),"",INDEX(tblDPL[Name_By_Location],DPL_Unique!A379))</f>
        <v/>
      </c>
    </row>
    <row r="380" spans="1:2" x14ac:dyDescent="0.2">
      <c r="A380" t="e">
        <f ca="1">MATCH(rngPassword,OFFSET(tblDPL[P3DDP6'#2&amp;92$],A379,,ROWS(tblDPL[])),0)+A379</f>
        <v>#N/A</v>
      </c>
      <c r="B380" t="str" cm="1">
        <f t="array" aca="1" ref="B380" ca="1">IF(ISNA(INDEX(tblDPL[Name_By_Location],DPL_Unique!A380)),"",INDEX(tblDPL[Name_By_Location],DPL_Unique!A380))</f>
        <v/>
      </c>
    </row>
    <row r="381" spans="1:2" x14ac:dyDescent="0.2">
      <c r="A381" t="e">
        <f ca="1">MATCH(rngPassword,OFFSET(tblDPL[P3DDP6'#2&amp;92$],A380,,ROWS(tblDPL[])),0)+A380</f>
        <v>#N/A</v>
      </c>
      <c r="B381" t="str" cm="1">
        <f t="array" aca="1" ref="B381" ca="1">IF(ISNA(INDEX(tblDPL[Name_By_Location],DPL_Unique!A381)),"",INDEX(tblDPL[Name_By_Location],DPL_Unique!A381))</f>
        <v/>
      </c>
    </row>
    <row r="382" spans="1:2" x14ac:dyDescent="0.2">
      <c r="A382" t="e">
        <f ca="1">MATCH(rngPassword,OFFSET(tblDPL[P3DDP6'#2&amp;92$],A381,,ROWS(tblDPL[])),0)+A381</f>
        <v>#N/A</v>
      </c>
      <c r="B382" t="str" cm="1">
        <f t="array" aca="1" ref="B382" ca="1">IF(ISNA(INDEX(tblDPL[Name_By_Location],DPL_Unique!A382)),"",INDEX(tblDPL[Name_By_Location],DPL_Unique!A382))</f>
        <v/>
      </c>
    </row>
    <row r="383" spans="1:2" x14ac:dyDescent="0.2">
      <c r="A383" t="e">
        <f ca="1">MATCH(rngPassword,OFFSET(tblDPL[P3DDP6'#2&amp;92$],A382,,ROWS(tblDPL[])),0)+A382</f>
        <v>#N/A</v>
      </c>
      <c r="B383" t="str" cm="1">
        <f t="array" aca="1" ref="B383" ca="1">IF(ISNA(INDEX(tblDPL[Name_By_Location],DPL_Unique!A383)),"",INDEX(tblDPL[Name_By_Location],DPL_Unique!A383))</f>
        <v/>
      </c>
    </row>
    <row r="384" spans="1:2" x14ac:dyDescent="0.2">
      <c r="A384" t="e">
        <f ca="1">MATCH(rngPassword,OFFSET(tblDPL[P3DDP6'#2&amp;92$],A383,,ROWS(tblDPL[])),0)+A383</f>
        <v>#N/A</v>
      </c>
      <c r="B384" t="str" cm="1">
        <f t="array" aca="1" ref="B384" ca="1">IF(ISNA(INDEX(tblDPL[Name_By_Location],DPL_Unique!A384)),"",INDEX(tblDPL[Name_By_Location],DPL_Unique!A384))</f>
        <v/>
      </c>
    </row>
    <row r="385" spans="1:2" x14ac:dyDescent="0.2">
      <c r="A385" t="e">
        <f ca="1">MATCH(rngPassword,OFFSET(tblDPL[P3DDP6'#2&amp;92$],A384,,ROWS(tblDPL[])),0)+A384</f>
        <v>#N/A</v>
      </c>
      <c r="B385" t="str" cm="1">
        <f t="array" aca="1" ref="B385" ca="1">IF(ISNA(INDEX(tblDPL[Name_By_Location],DPL_Unique!A385)),"",INDEX(tblDPL[Name_By_Location],DPL_Unique!A385))</f>
        <v/>
      </c>
    </row>
    <row r="386" spans="1:2" x14ac:dyDescent="0.2">
      <c r="A386" t="e">
        <f ca="1">MATCH(rngPassword,OFFSET(tblDPL[P3DDP6'#2&amp;92$],A385,,ROWS(tblDPL[])),0)+A385</f>
        <v>#N/A</v>
      </c>
      <c r="B386" t="str" cm="1">
        <f t="array" aca="1" ref="B386" ca="1">IF(ISNA(INDEX(tblDPL[Name_By_Location],DPL_Unique!A386)),"",INDEX(tblDPL[Name_By_Location],DPL_Unique!A386))</f>
        <v/>
      </c>
    </row>
    <row r="387" spans="1:2" x14ac:dyDescent="0.2">
      <c r="A387" t="e">
        <f ca="1">MATCH(rngPassword,OFFSET(tblDPL[P3DDP6'#2&amp;92$],A386,,ROWS(tblDPL[])),0)+A386</f>
        <v>#N/A</v>
      </c>
      <c r="B387" t="str" cm="1">
        <f t="array" aca="1" ref="B387" ca="1">IF(ISNA(INDEX(tblDPL[Name_By_Location],DPL_Unique!A387)),"",INDEX(tblDPL[Name_By_Location],DPL_Unique!A387))</f>
        <v/>
      </c>
    </row>
    <row r="388" spans="1:2" x14ac:dyDescent="0.2">
      <c r="A388" t="e">
        <f ca="1">MATCH(rngPassword,OFFSET(tblDPL[P3DDP6'#2&amp;92$],A387,,ROWS(tblDPL[])),0)+A387</f>
        <v>#N/A</v>
      </c>
      <c r="B388" t="str" cm="1">
        <f t="array" aca="1" ref="B388" ca="1">IF(ISNA(INDEX(tblDPL[Name_By_Location],DPL_Unique!A388)),"",INDEX(tblDPL[Name_By_Location],DPL_Unique!A388))</f>
        <v/>
      </c>
    </row>
    <row r="389" spans="1:2" x14ac:dyDescent="0.2">
      <c r="A389" t="e">
        <f ca="1">MATCH(rngPassword,OFFSET(tblDPL[P3DDP6'#2&amp;92$],A388,,ROWS(tblDPL[])),0)+A388</f>
        <v>#N/A</v>
      </c>
      <c r="B389" t="str" cm="1">
        <f t="array" aca="1" ref="B389" ca="1">IF(ISNA(INDEX(tblDPL[Name_By_Location],DPL_Unique!A389)),"",INDEX(tblDPL[Name_By_Location],DPL_Unique!A389))</f>
        <v/>
      </c>
    </row>
    <row r="390" spans="1:2" x14ac:dyDescent="0.2">
      <c r="A390" t="e">
        <f ca="1">MATCH(rngPassword,OFFSET(tblDPL[P3DDP6'#2&amp;92$],A389,,ROWS(tblDPL[])),0)+A389</f>
        <v>#N/A</v>
      </c>
      <c r="B390" t="str" cm="1">
        <f t="array" aca="1" ref="B390" ca="1">IF(ISNA(INDEX(tblDPL[Name_By_Location],DPL_Unique!A390)),"",INDEX(tblDPL[Name_By_Location],DPL_Unique!A390))</f>
        <v/>
      </c>
    </row>
    <row r="391" spans="1:2" x14ac:dyDescent="0.2">
      <c r="A391" t="e">
        <f ca="1">MATCH(rngPassword,OFFSET(tblDPL[P3DDP6'#2&amp;92$],A390,,ROWS(tblDPL[])),0)+A390</f>
        <v>#N/A</v>
      </c>
      <c r="B391" t="str" cm="1">
        <f t="array" aca="1" ref="B391" ca="1">IF(ISNA(INDEX(tblDPL[Name_By_Location],DPL_Unique!A391)),"",INDEX(tblDPL[Name_By_Location],DPL_Unique!A391))</f>
        <v/>
      </c>
    </row>
    <row r="392" spans="1:2" x14ac:dyDescent="0.2">
      <c r="A392" t="e">
        <f ca="1">MATCH(rngPassword,OFFSET(tblDPL[P3DDP6'#2&amp;92$],A391,,ROWS(tblDPL[])),0)+A391</f>
        <v>#N/A</v>
      </c>
      <c r="B392" t="str" cm="1">
        <f t="array" aca="1" ref="B392" ca="1">IF(ISNA(INDEX(tblDPL[Name_By_Location],DPL_Unique!A392)),"",INDEX(tblDPL[Name_By_Location],DPL_Unique!A392))</f>
        <v/>
      </c>
    </row>
    <row r="393" spans="1:2" x14ac:dyDescent="0.2">
      <c r="A393" t="e">
        <f ca="1">MATCH(rngPassword,OFFSET(tblDPL[P3DDP6'#2&amp;92$],A392,,ROWS(tblDPL[])),0)+A392</f>
        <v>#N/A</v>
      </c>
      <c r="B393" t="str" cm="1">
        <f t="array" aca="1" ref="B393" ca="1">IF(ISNA(INDEX(tblDPL[Name_By_Location],DPL_Unique!A393)),"",INDEX(tblDPL[Name_By_Location],DPL_Unique!A393))</f>
        <v/>
      </c>
    </row>
    <row r="394" spans="1:2" x14ac:dyDescent="0.2">
      <c r="A394" t="e">
        <f ca="1">MATCH(rngPassword,OFFSET(tblDPL[P3DDP6'#2&amp;92$],A393,,ROWS(tblDPL[])),0)+A393</f>
        <v>#N/A</v>
      </c>
      <c r="B394" t="str" cm="1">
        <f t="array" aca="1" ref="B394" ca="1">IF(ISNA(INDEX(tblDPL[Name_By_Location],DPL_Unique!A394)),"",INDEX(tblDPL[Name_By_Location],DPL_Unique!A394))</f>
        <v/>
      </c>
    </row>
    <row r="395" spans="1:2" x14ac:dyDescent="0.2">
      <c r="A395" t="e">
        <f ca="1">MATCH(rngPassword,OFFSET(tblDPL[P3DDP6'#2&amp;92$],A394,,ROWS(tblDPL[])),0)+A394</f>
        <v>#N/A</v>
      </c>
      <c r="B395" t="str" cm="1">
        <f t="array" aca="1" ref="B395" ca="1">IF(ISNA(INDEX(tblDPL[Name_By_Location],DPL_Unique!A395)),"",INDEX(tblDPL[Name_By_Location],DPL_Unique!A395))</f>
        <v/>
      </c>
    </row>
    <row r="396" spans="1:2" x14ac:dyDescent="0.2">
      <c r="A396" t="e">
        <f ca="1">MATCH(rngPassword,OFFSET(tblDPL[P3DDP6'#2&amp;92$],A395,,ROWS(tblDPL[])),0)+A395</f>
        <v>#N/A</v>
      </c>
      <c r="B396" t="str" cm="1">
        <f t="array" aca="1" ref="B396" ca="1">IF(ISNA(INDEX(tblDPL[Name_By_Location],DPL_Unique!A396)),"",INDEX(tblDPL[Name_By_Location],DPL_Unique!A396))</f>
        <v/>
      </c>
    </row>
    <row r="397" spans="1:2" x14ac:dyDescent="0.2">
      <c r="A397" t="e">
        <f ca="1">MATCH(rngPassword,OFFSET(tblDPL[P3DDP6'#2&amp;92$],A396,,ROWS(tblDPL[])),0)+A396</f>
        <v>#N/A</v>
      </c>
      <c r="B397" t="str" cm="1">
        <f t="array" aca="1" ref="B397" ca="1">IF(ISNA(INDEX(tblDPL[Name_By_Location],DPL_Unique!A397)),"",INDEX(tblDPL[Name_By_Location],DPL_Unique!A397))</f>
        <v/>
      </c>
    </row>
    <row r="398" spans="1:2" x14ac:dyDescent="0.2">
      <c r="A398" t="e">
        <f ca="1">MATCH(rngPassword,OFFSET(tblDPL[P3DDP6'#2&amp;92$],A397,,ROWS(tblDPL[])),0)+A397</f>
        <v>#N/A</v>
      </c>
      <c r="B398" t="str" cm="1">
        <f t="array" aca="1" ref="B398" ca="1">IF(ISNA(INDEX(tblDPL[Name_By_Location],DPL_Unique!A398)),"",INDEX(tblDPL[Name_By_Location],DPL_Unique!A398))</f>
        <v/>
      </c>
    </row>
    <row r="399" spans="1:2" x14ac:dyDescent="0.2">
      <c r="A399" t="e">
        <f ca="1">MATCH(rngPassword,OFFSET(tblDPL[P3DDP6'#2&amp;92$],A398,,ROWS(tblDPL[])),0)+A398</f>
        <v>#N/A</v>
      </c>
      <c r="B399" t="str" cm="1">
        <f t="array" aca="1" ref="B399" ca="1">IF(ISNA(INDEX(tblDPL[Name_By_Location],DPL_Unique!A399)),"",INDEX(tblDPL[Name_By_Location],DPL_Unique!A399))</f>
        <v/>
      </c>
    </row>
    <row r="400" spans="1:2" x14ac:dyDescent="0.2">
      <c r="A400" t="e">
        <f ca="1">MATCH(rngPassword,OFFSET(tblDPL[P3DDP6'#2&amp;92$],A399,,ROWS(tblDPL[])),0)+A399</f>
        <v>#N/A</v>
      </c>
      <c r="B400" t="str" cm="1">
        <f t="array" aca="1" ref="B400" ca="1">IF(ISNA(INDEX(tblDPL[Name_By_Location],DPL_Unique!A400)),"",INDEX(tblDPL[Name_By_Location],DPL_Unique!A400))</f>
        <v/>
      </c>
    </row>
    <row r="401" spans="1:2" x14ac:dyDescent="0.2">
      <c r="A401" t="e">
        <f ca="1">MATCH(rngPassword,OFFSET(tblDPL[P3DDP6'#2&amp;92$],A400,,ROWS(tblDPL[])),0)+A400</f>
        <v>#N/A</v>
      </c>
      <c r="B401" t="str" cm="1">
        <f t="array" aca="1" ref="B401" ca="1">IF(ISNA(INDEX(tblDPL[Name_By_Location],DPL_Unique!A401)),"",INDEX(tblDPL[Name_By_Location],DPL_Unique!A401))</f>
        <v/>
      </c>
    </row>
    <row r="402" spans="1:2" x14ac:dyDescent="0.2">
      <c r="A402" t="e">
        <f ca="1">MATCH(rngPassword,OFFSET(tblDPL[P3DDP6'#2&amp;92$],A401,,ROWS(tblDPL[])),0)+A401</f>
        <v>#N/A</v>
      </c>
      <c r="B402" t="str" cm="1">
        <f t="array" aca="1" ref="B402" ca="1">IF(ISNA(INDEX(tblDPL[Name_By_Location],DPL_Unique!A402)),"",INDEX(tblDPL[Name_By_Location],DPL_Unique!A402))</f>
        <v/>
      </c>
    </row>
    <row r="403" spans="1:2" x14ac:dyDescent="0.2">
      <c r="A403" t="e">
        <f ca="1">MATCH(rngPassword,OFFSET(tblDPL[P3DDP6'#2&amp;92$],A402,,ROWS(tblDPL[])),0)+A402</f>
        <v>#N/A</v>
      </c>
      <c r="B403" t="str" cm="1">
        <f t="array" aca="1" ref="B403" ca="1">IF(ISNA(INDEX(tblDPL[Name_By_Location],DPL_Unique!A403)),"",INDEX(tblDPL[Name_By_Location],DPL_Unique!A403))</f>
        <v/>
      </c>
    </row>
    <row r="404" spans="1:2" x14ac:dyDescent="0.2">
      <c r="A404" t="e">
        <f ca="1">MATCH(rngPassword,OFFSET(tblDPL[P3DDP6'#2&amp;92$],A403,,ROWS(tblDPL[])),0)+A403</f>
        <v>#N/A</v>
      </c>
      <c r="B404" t="str" cm="1">
        <f t="array" aca="1" ref="B404" ca="1">IF(ISNA(INDEX(tblDPL[Name_By_Location],DPL_Unique!A404)),"",INDEX(tblDPL[Name_By_Location],DPL_Unique!A404))</f>
        <v/>
      </c>
    </row>
    <row r="405" spans="1:2" x14ac:dyDescent="0.2">
      <c r="A405" t="e">
        <f ca="1">MATCH(rngPassword,OFFSET(tblDPL[P3DDP6'#2&amp;92$],A404,,ROWS(tblDPL[])),0)+A404</f>
        <v>#N/A</v>
      </c>
      <c r="B405" t="str" cm="1">
        <f t="array" aca="1" ref="B405" ca="1">IF(ISNA(INDEX(tblDPL[Name_By_Location],DPL_Unique!A405)),"",INDEX(tblDPL[Name_By_Location],DPL_Unique!A405))</f>
        <v/>
      </c>
    </row>
    <row r="406" spans="1:2" x14ac:dyDescent="0.2">
      <c r="A406" t="e">
        <f ca="1">MATCH(rngPassword,OFFSET(tblDPL[P3DDP6'#2&amp;92$],A405,,ROWS(tblDPL[])),0)+A405</f>
        <v>#N/A</v>
      </c>
      <c r="B406" t="str" cm="1">
        <f t="array" aca="1" ref="B406" ca="1">IF(ISNA(INDEX(tblDPL[Name_By_Location],DPL_Unique!A406)),"",INDEX(tblDPL[Name_By_Location],DPL_Unique!A406))</f>
        <v/>
      </c>
    </row>
    <row r="407" spans="1:2" x14ac:dyDescent="0.2">
      <c r="A407" t="e">
        <f ca="1">MATCH(rngPassword,OFFSET(tblDPL[P3DDP6'#2&amp;92$],A406,,ROWS(tblDPL[])),0)+A406</f>
        <v>#N/A</v>
      </c>
      <c r="B407" t="str" cm="1">
        <f t="array" aca="1" ref="B407" ca="1">IF(ISNA(INDEX(tblDPL[Name_By_Location],DPL_Unique!A407)),"",INDEX(tblDPL[Name_By_Location],DPL_Unique!A407))</f>
        <v/>
      </c>
    </row>
    <row r="408" spans="1:2" x14ac:dyDescent="0.2">
      <c r="A408" t="e">
        <f ca="1">MATCH(rngPassword,OFFSET(tblDPL[P3DDP6'#2&amp;92$],A407,,ROWS(tblDPL[])),0)+A407</f>
        <v>#N/A</v>
      </c>
      <c r="B408" t="str" cm="1">
        <f t="array" aca="1" ref="B408" ca="1">IF(ISNA(INDEX(tblDPL[Name_By_Location],DPL_Unique!A408)),"",INDEX(tblDPL[Name_By_Location],DPL_Unique!A408))</f>
        <v/>
      </c>
    </row>
    <row r="409" spans="1:2" x14ac:dyDescent="0.2">
      <c r="A409" t="e">
        <f ca="1">MATCH(rngPassword,OFFSET(tblDPL[P3DDP6'#2&amp;92$],A408,,ROWS(tblDPL[])),0)+A408</f>
        <v>#N/A</v>
      </c>
      <c r="B409" t="str" cm="1">
        <f t="array" aca="1" ref="B409" ca="1">IF(ISNA(INDEX(tblDPL[Name_By_Location],DPL_Unique!A409)),"",INDEX(tblDPL[Name_By_Location],DPL_Unique!A409))</f>
        <v/>
      </c>
    </row>
    <row r="410" spans="1:2" x14ac:dyDescent="0.2">
      <c r="A410" t="e">
        <f ca="1">MATCH(rngPassword,OFFSET(tblDPL[P3DDP6'#2&amp;92$],A409,,ROWS(tblDPL[])),0)+A409</f>
        <v>#N/A</v>
      </c>
      <c r="B410" t="str" cm="1">
        <f t="array" aca="1" ref="B410" ca="1">IF(ISNA(INDEX(tblDPL[Name_By_Location],DPL_Unique!A410)),"",INDEX(tblDPL[Name_By_Location],DPL_Unique!A410))</f>
        <v/>
      </c>
    </row>
    <row r="411" spans="1:2" x14ac:dyDescent="0.2">
      <c r="A411" t="e">
        <f ca="1">MATCH(rngPassword,OFFSET(tblDPL[P3DDP6'#2&amp;92$],A410,,ROWS(tblDPL[])),0)+A410</f>
        <v>#N/A</v>
      </c>
      <c r="B411" t="str" cm="1">
        <f t="array" aca="1" ref="B411" ca="1">IF(ISNA(INDEX(tblDPL[Name_By_Location],DPL_Unique!A411)),"",INDEX(tblDPL[Name_By_Location],DPL_Unique!A411))</f>
        <v/>
      </c>
    </row>
    <row r="412" spans="1:2" x14ac:dyDescent="0.2">
      <c r="A412" t="e">
        <f ca="1">MATCH(rngPassword,OFFSET(tblDPL[P3DDP6'#2&amp;92$],A411,,ROWS(tblDPL[])),0)+A411</f>
        <v>#N/A</v>
      </c>
      <c r="B412" t="str" cm="1">
        <f t="array" aca="1" ref="B412" ca="1">IF(ISNA(INDEX(tblDPL[Name_By_Location],DPL_Unique!A412)),"",INDEX(tblDPL[Name_By_Location],DPL_Unique!A412))</f>
        <v/>
      </c>
    </row>
    <row r="413" spans="1:2" x14ac:dyDescent="0.2">
      <c r="A413" t="e">
        <f ca="1">MATCH(rngPassword,OFFSET(tblDPL[P3DDP6'#2&amp;92$],A412,,ROWS(tblDPL[])),0)+A412</f>
        <v>#N/A</v>
      </c>
      <c r="B413" t="str" cm="1">
        <f t="array" aca="1" ref="B413" ca="1">IF(ISNA(INDEX(tblDPL[Name_By_Location],DPL_Unique!A413)),"",INDEX(tblDPL[Name_By_Location],DPL_Unique!A413))</f>
        <v/>
      </c>
    </row>
    <row r="414" spans="1:2" x14ac:dyDescent="0.2">
      <c r="A414" t="e">
        <f ca="1">MATCH(rngPassword,OFFSET(tblDPL[P3DDP6'#2&amp;92$],A413,,ROWS(tblDPL[])),0)+A413</f>
        <v>#N/A</v>
      </c>
      <c r="B414" t="str" cm="1">
        <f t="array" aca="1" ref="B414" ca="1">IF(ISNA(INDEX(tblDPL[Name_By_Location],DPL_Unique!A414)),"",INDEX(tblDPL[Name_By_Location],DPL_Unique!A414))</f>
        <v/>
      </c>
    </row>
    <row r="415" spans="1:2" x14ac:dyDescent="0.2">
      <c r="A415" t="e">
        <f ca="1">MATCH(rngPassword,OFFSET(tblDPL[P3DDP6'#2&amp;92$],A414,,ROWS(tblDPL[])),0)+A414</f>
        <v>#N/A</v>
      </c>
      <c r="B415" t="str" cm="1">
        <f t="array" aca="1" ref="B415" ca="1">IF(ISNA(INDEX(tblDPL[Name_By_Location],DPL_Unique!A415)),"",INDEX(tblDPL[Name_By_Location],DPL_Unique!A415))</f>
        <v/>
      </c>
    </row>
    <row r="416" spans="1:2" x14ac:dyDescent="0.2">
      <c r="A416" t="e">
        <f ca="1">MATCH(rngPassword,OFFSET(tblDPL[P3DDP6'#2&amp;92$],A415,,ROWS(tblDPL[])),0)+A415</f>
        <v>#N/A</v>
      </c>
      <c r="B416" t="str" cm="1">
        <f t="array" aca="1" ref="B416" ca="1">IF(ISNA(INDEX(tblDPL[Name_By_Location],DPL_Unique!A416)),"",INDEX(tblDPL[Name_By_Location],DPL_Unique!A416))</f>
        <v/>
      </c>
    </row>
    <row r="417" spans="1:2" x14ac:dyDescent="0.2">
      <c r="A417" t="e">
        <f ca="1">MATCH(rngPassword,OFFSET(tblDPL[P3DDP6'#2&amp;92$],A416,,ROWS(tblDPL[])),0)+A416</f>
        <v>#N/A</v>
      </c>
      <c r="B417" t="str" cm="1">
        <f t="array" aca="1" ref="B417" ca="1">IF(ISNA(INDEX(tblDPL[Name_By_Location],DPL_Unique!A417)),"",INDEX(tblDPL[Name_By_Location],DPL_Unique!A417))</f>
        <v/>
      </c>
    </row>
    <row r="418" spans="1:2" x14ac:dyDescent="0.2">
      <c r="A418" t="e">
        <f ca="1">MATCH(rngPassword,OFFSET(tblDPL[P3DDP6'#2&amp;92$],A417,,ROWS(tblDPL[])),0)+A417</f>
        <v>#N/A</v>
      </c>
      <c r="B418" t="str" cm="1">
        <f t="array" aca="1" ref="B418" ca="1">IF(ISNA(INDEX(tblDPL[Name_By_Location],DPL_Unique!A418)),"",INDEX(tblDPL[Name_By_Location],DPL_Unique!A418))</f>
        <v/>
      </c>
    </row>
    <row r="419" spans="1:2" x14ac:dyDescent="0.2">
      <c r="A419" t="e">
        <f ca="1">MATCH(rngPassword,OFFSET(tblDPL[P3DDP6'#2&amp;92$],A418,,ROWS(tblDPL[])),0)+A418</f>
        <v>#N/A</v>
      </c>
      <c r="B419" t="str" cm="1">
        <f t="array" aca="1" ref="B419" ca="1">IF(ISNA(INDEX(tblDPL[Name_By_Location],DPL_Unique!A419)),"",INDEX(tblDPL[Name_By_Location],DPL_Unique!A419))</f>
        <v/>
      </c>
    </row>
    <row r="420" spans="1:2" x14ac:dyDescent="0.2">
      <c r="A420" t="e">
        <f ca="1">MATCH(rngPassword,OFFSET(tblDPL[P3DDP6'#2&amp;92$],A419,,ROWS(tblDPL[])),0)+A419</f>
        <v>#N/A</v>
      </c>
      <c r="B420" t="str" cm="1">
        <f t="array" aca="1" ref="B420" ca="1">IF(ISNA(INDEX(tblDPL[Name_By_Location],DPL_Unique!A420)),"",INDEX(tblDPL[Name_By_Location],DPL_Unique!A420))</f>
        <v/>
      </c>
    </row>
    <row r="421" spans="1:2" x14ac:dyDescent="0.2">
      <c r="A421" t="e">
        <f ca="1">MATCH(rngPassword,OFFSET(tblDPL[P3DDP6'#2&amp;92$],A420,,ROWS(tblDPL[])),0)+A420</f>
        <v>#N/A</v>
      </c>
      <c r="B421" t="str" cm="1">
        <f t="array" aca="1" ref="B421" ca="1">IF(ISNA(INDEX(tblDPL[Name_By_Location],DPL_Unique!A421)),"",INDEX(tblDPL[Name_By_Location],DPL_Unique!A421))</f>
        <v/>
      </c>
    </row>
    <row r="422" spans="1:2" x14ac:dyDescent="0.2">
      <c r="A422" t="e">
        <f ca="1">MATCH(rngPassword,OFFSET(tblDPL[P3DDP6'#2&amp;92$],A421,,ROWS(tblDPL[])),0)+A421</f>
        <v>#N/A</v>
      </c>
      <c r="B422" t="str" cm="1">
        <f t="array" aca="1" ref="B422" ca="1">IF(ISNA(INDEX(tblDPL[Name_By_Location],DPL_Unique!A422)),"",INDEX(tblDPL[Name_By_Location],DPL_Unique!A422))</f>
        <v/>
      </c>
    </row>
    <row r="423" spans="1:2" x14ac:dyDescent="0.2">
      <c r="A423" t="e">
        <f ca="1">MATCH(rngPassword,OFFSET(tblDPL[P3DDP6'#2&amp;92$],A422,,ROWS(tblDPL[])),0)+A422</f>
        <v>#N/A</v>
      </c>
      <c r="B423" t="str" cm="1">
        <f t="array" aca="1" ref="B423" ca="1">IF(ISNA(INDEX(tblDPL[Name_By_Location],DPL_Unique!A423)),"",INDEX(tblDPL[Name_By_Location],DPL_Unique!A423))</f>
        <v/>
      </c>
    </row>
    <row r="424" spans="1:2" x14ac:dyDescent="0.2">
      <c r="A424" t="e">
        <f ca="1">MATCH(rngPassword,OFFSET(tblDPL[P3DDP6'#2&amp;92$],A423,,ROWS(tblDPL[])),0)+A423</f>
        <v>#N/A</v>
      </c>
      <c r="B424" t="str" cm="1">
        <f t="array" aca="1" ref="B424" ca="1">IF(ISNA(INDEX(tblDPL[Name_By_Location],DPL_Unique!A424)),"",INDEX(tblDPL[Name_By_Location],DPL_Unique!A424))</f>
        <v/>
      </c>
    </row>
    <row r="425" spans="1:2" x14ac:dyDescent="0.2">
      <c r="A425" t="e">
        <f ca="1">MATCH(rngPassword,OFFSET(tblDPL[P3DDP6'#2&amp;92$],A424,,ROWS(tblDPL[])),0)+A424</f>
        <v>#N/A</v>
      </c>
      <c r="B425" t="str" cm="1">
        <f t="array" aca="1" ref="B425" ca="1">IF(ISNA(INDEX(tblDPL[Name_By_Location],DPL_Unique!A425)),"",INDEX(tblDPL[Name_By_Location],DPL_Unique!A425))</f>
        <v/>
      </c>
    </row>
    <row r="426" spans="1:2" x14ac:dyDescent="0.2">
      <c r="A426" t="e">
        <f ca="1">MATCH(rngPassword,OFFSET(tblDPL[P3DDP6'#2&amp;92$],A425,,ROWS(tblDPL[])),0)+A425</f>
        <v>#N/A</v>
      </c>
      <c r="B426" t="str" cm="1">
        <f t="array" aca="1" ref="B426" ca="1">IF(ISNA(INDEX(tblDPL[Name_By_Location],DPL_Unique!A426)),"",INDEX(tblDPL[Name_By_Location],DPL_Unique!A426))</f>
        <v/>
      </c>
    </row>
    <row r="427" spans="1:2" x14ac:dyDescent="0.2">
      <c r="A427" t="e">
        <f ca="1">MATCH(rngPassword,OFFSET(tblDPL[P3DDP6'#2&amp;92$],A426,,ROWS(tblDPL[])),0)+A426</f>
        <v>#N/A</v>
      </c>
      <c r="B427" t="str" cm="1">
        <f t="array" aca="1" ref="B427" ca="1">IF(ISNA(INDEX(tblDPL[Name_By_Location],DPL_Unique!A427)),"",INDEX(tblDPL[Name_By_Location],DPL_Unique!A427))</f>
        <v/>
      </c>
    </row>
    <row r="428" spans="1:2" x14ac:dyDescent="0.2">
      <c r="A428" t="e">
        <f ca="1">MATCH(rngPassword,OFFSET(tblDPL[P3DDP6'#2&amp;92$],A427,,ROWS(tblDPL[])),0)+A427</f>
        <v>#N/A</v>
      </c>
      <c r="B428" t="str" cm="1">
        <f t="array" aca="1" ref="B428" ca="1">IF(ISNA(INDEX(tblDPL[Name_By_Location],DPL_Unique!A428)),"",INDEX(tblDPL[Name_By_Location],DPL_Unique!A428))</f>
        <v/>
      </c>
    </row>
    <row r="429" spans="1:2" x14ac:dyDescent="0.2">
      <c r="A429" t="e">
        <f ca="1">MATCH(rngPassword,OFFSET(tblDPL[P3DDP6'#2&amp;92$],A428,,ROWS(tblDPL[])),0)+A428</f>
        <v>#N/A</v>
      </c>
      <c r="B429" t="str" cm="1">
        <f t="array" aca="1" ref="B429" ca="1">IF(ISNA(INDEX(tblDPL[Name_By_Location],DPL_Unique!A429)),"",INDEX(tblDPL[Name_By_Location],DPL_Unique!A429))</f>
        <v/>
      </c>
    </row>
    <row r="430" spans="1:2" x14ac:dyDescent="0.2">
      <c r="A430" t="e">
        <f ca="1">MATCH(rngPassword,OFFSET(tblDPL[P3DDP6'#2&amp;92$],A429,,ROWS(tblDPL[])),0)+A429</f>
        <v>#N/A</v>
      </c>
      <c r="B430" t="str" cm="1">
        <f t="array" aca="1" ref="B430" ca="1">IF(ISNA(INDEX(tblDPL[Name_By_Location],DPL_Unique!A430)),"",INDEX(tblDPL[Name_By_Location],DPL_Unique!A430))</f>
        <v/>
      </c>
    </row>
    <row r="431" spans="1:2" x14ac:dyDescent="0.2">
      <c r="A431" t="e">
        <f ca="1">MATCH(rngPassword,OFFSET(tblDPL[P3DDP6'#2&amp;92$],A430,,ROWS(tblDPL[])),0)+A430</f>
        <v>#N/A</v>
      </c>
      <c r="B431" t="str" cm="1">
        <f t="array" aca="1" ref="B431" ca="1">IF(ISNA(INDEX(tblDPL[Name_By_Location],DPL_Unique!A431)),"",INDEX(tblDPL[Name_By_Location],DPL_Unique!A431))</f>
        <v/>
      </c>
    </row>
    <row r="432" spans="1:2" x14ac:dyDescent="0.2">
      <c r="A432" t="e">
        <f ca="1">MATCH(rngPassword,OFFSET(tblDPL[P3DDP6'#2&amp;92$],A431,,ROWS(tblDPL[])),0)+A431</f>
        <v>#N/A</v>
      </c>
      <c r="B432" t="str" cm="1">
        <f t="array" aca="1" ref="B432" ca="1">IF(ISNA(INDEX(tblDPL[Name_By_Location],DPL_Unique!A432)),"",INDEX(tblDPL[Name_By_Location],DPL_Unique!A432))</f>
        <v/>
      </c>
    </row>
    <row r="433" spans="1:2" x14ac:dyDescent="0.2">
      <c r="A433" t="e">
        <f ca="1">MATCH(rngPassword,OFFSET(tblDPL[P3DDP6'#2&amp;92$],A432,,ROWS(tblDPL[])),0)+A432</f>
        <v>#N/A</v>
      </c>
      <c r="B433" t="str" cm="1">
        <f t="array" aca="1" ref="B433" ca="1">IF(ISNA(INDEX(tblDPL[Name_By_Location],DPL_Unique!A433)),"",INDEX(tblDPL[Name_By_Location],DPL_Unique!A433))</f>
        <v/>
      </c>
    </row>
    <row r="434" spans="1:2" x14ac:dyDescent="0.2">
      <c r="A434" t="e">
        <f ca="1">MATCH(rngPassword,OFFSET(tblDPL[P3DDP6'#2&amp;92$],A433,,ROWS(tblDPL[])),0)+A433</f>
        <v>#N/A</v>
      </c>
      <c r="B434" t="str" cm="1">
        <f t="array" aca="1" ref="B434" ca="1">IF(ISNA(INDEX(tblDPL[Name_By_Location],DPL_Unique!A434)),"",INDEX(tblDPL[Name_By_Location],DPL_Unique!A434))</f>
        <v/>
      </c>
    </row>
    <row r="435" spans="1:2" x14ac:dyDescent="0.2">
      <c r="A435" t="e">
        <f ca="1">MATCH(rngPassword,OFFSET(tblDPL[P3DDP6'#2&amp;92$],A434,,ROWS(tblDPL[])),0)+A434</f>
        <v>#N/A</v>
      </c>
      <c r="B435" t="str" cm="1">
        <f t="array" aca="1" ref="B435" ca="1">IF(ISNA(INDEX(tblDPL[Name_By_Location],DPL_Unique!A435)),"",INDEX(tblDPL[Name_By_Location],DPL_Unique!A435))</f>
        <v/>
      </c>
    </row>
    <row r="436" spans="1:2" x14ac:dyDescent="0.2">
      <c r="A436" t="e">
        <f ca="1">MATCH(rngPassword,OFFSET(tblDPL[P3DDP6'#2&amp;92$],A435,,ROWS(tblDPL[])),0)+A435</f>
        <v>#N/A</v>
      </c>
      <c r="B436" t="str" cm="1">
        <f t="array" aca="1" ref="B436" ca="1">IF(ISNA(INDEX(tblDPL[Name_By_Location],DPL_Unique!A436)),"",INDEX(tblDPL[Name_By_Location],DPL_Unique!A436))</f>
        <v/>
      </c>
    </row>
    <row r="437" spans="1:2" x14ac:dyDescent="0.2">
      <c r="A437" t="e">
        <f ca="1">MATCH(rngPassword,OFFSET(tblDPL[P3DDP6'#2&amp;92$],A436,,ROWS(tblDPL[])),0)+A436</f>
        <v>#N/A</v>
      </c>
      <c r="B437" t="str" cm="1">
        <f t="array" aca="1" ref="B437" ca="1">IF(ISNA(INDEX(tblDPL[Name_By_Location],DPL_Unique!A437)),"",INDEX(tblDPL[Name_By_Location],DPL_Unique!A437))</f>
        <v/>
      </c>
    </row>
    <row r="438" spans="1:2" x14ac:dyDescent="0.2">
      <c r="A438" t="e">
        <f ca="1">MATCH(rngPassword,OFFSET(tblDPL[P3DDP6'#2&amp;92$],A437,,ROWS(tblDPL[])),0)+A437</f>
        <v>#N/A</v>
      </c>
      <c r="B438" t="str" cm="1">
        <f t="array" aca="1" ref="B438" ca="1">IF(ISNA(INDEX(tblDPL[Name_By_Location],DPL_Unique!A438)),"",INDEX(tblDPL[Name_By_Location],DPL_Unique!A438))</f>
        <v/>
      </c>
    </row>
    <row r="439" spans="1:2" x14ac:dyDescent="0.2">
      <c r="A439" t="e">
        <f ca="1">MATCH(rngPassword,OFFSET(tblDPL[P3DDP6'#2&amp;92$],A438,,ROWS(tblDPL[])),0)+A438</f>
        <v>#N/A</v>
      </c>
      <c r="B439" t="str" cm="1">
        <f t="array" aca="1" ref="B439" ca="1">IF(ISNA(INDEX(tblDPL[Name_By_Location],DPL_Unique!A439)),"",INDEX(tblDPL[Name_By_Location],DPL_Unique!A439))</f>
        <v/>
      </c>
    </row>
    <row r="440" spans="1:2" x14ac:dyDescent="0.2">
      <c r="A440" t="e">
        <f ca="1">MATCH(rngPassword,OFFSET(tblDPL[P3DDP6'#2&amp;92$],A439,,ROWS(tblDPL[])),0)+A439</f>
        <v>#N/A</v>
      </c>
      <c r="B440" t="str" cm="1">
        <f t="array" aca="1" ref="B440" ca="1">IF(ISNA(INDEX(tblDPL[Name_By_Location],DPL_Unique!A440)),"",INDEX(tblDPL[Name_By_Location],DPL_Unique!A440))</f>
        <v/>
      </c>
    </row>
    <row r="441" spans="1:2" x14ac:dyDescent="0.2">
      <c r="A441" t="e">
        <f ca="1">MATCH(rngPassword,OFFSET(tblDPL[P3DDP6'#2&amp;92$],A440,,ROWS(tblDPL[])),0)+A440</f>
        <v>#N/A</v>
      </c>
      <c r="B441" t="str" cm="1">
        <f t="array" aca="1" ref="B441" ca="1">IF(ISNA(INDEX(tblDPL[Name_By_Location],DPL_Unique!A441)),"",INDEX(tblDPL[Name_By_Location],DPL_Unique!A441))</f>
        <v/>
      </c>
    </row>
    <row r="442" spans="1:2" x14ac:dyDescent="0.2">
      <c r="A442" t="e">
        <f ca="1">MATCH(rngPassword,OFFSET(tblDPL[P3DDP6'#2&amp;92$],A441,,ROWS(tblDPL[])),0)+A441</f>
        <v>#N/A</v>
      </c>
      <c r="B442" t="str" cm="1">
        <f t="array" aca="1" ref="B442" ca="1">IF(ISNA(INDEX(tblDPL[Name_By_Location],DPL_Unique!A442)),"",INDEX(tblDPL[Name_By_Location],DPL_Unique!A442))</f>
        <v/>
      </c>
    </row>
    <row r="443" spans="1:2" x14ac:dyDescent="0.2">
      <c r="A443" t="e">
        <f ca="1">MATCH(rngPassword,OFFSET(tblDPL[P3DDP6'#2&amp;92$],A442,,ROWS(tblDPL[])),0)+A442</f>
        <v>#N/A</v>
      </c>
      <c r="B443" t="str" cm="1">
        <f t="array" aca="1" ref="B443" ca="1">IF(ISNA(INDEX(tblDPL[Name_By_Location],DPL_Unique!A443)),"",INDEX(tblDPL[Name_By_Location],DPL_Unique!A443))</f>
        <v/>
      </c>
    </row>
    <row r="444" spans="1:2" x14ac:dyDescent="0.2">
      <c r="A444" t="e">
        <f ca="1">MATCH(rngPassword,OFFSET(tblDPL[P3DDP6'#2&amp;92$],A443,,ROWS(tblDPL[])),0)+A443</f>
        <v>#N/A</v>
      </c>
      <c r="B444" t="str" cm="1">
        <f t="array" aca="1" ref="B444" ca="1">IF(ISNA(INDEX(tblDPL[Name_By_Location],DPL_Unique!A444)),"",INDEX(tblDPL[Name_By_Location],DPL_Unique!A444))</f>
        <v/>
      </c>
    </row>
    <row r="445" spans="1:2" x14ac:dyDescent="0.2">
      <c r="A445" t="e">
        <f ca="1">MATCH(rngPassword,OFFSET(tblDPL[P3DDP6'#2&amp;92$],A444,,ROWS(tblDPL[])),0)+A444</f>
        <v>#N/A</v>
      </c>
      <c r="B445" t="str" cm="1">
        <f t="array" aca="1" ref="B445" ca="1">IF(ISNA(INDEX(tblDPL[Name_By_Location],DPL_Unique!A445)),"",INDEX(tblDPL[Name_By_Location],DPL_Unique!A445))</f>
        <v/>
      </c>
    </row>
    <row r="446" spans="1:2" x14ac:dyDescent="0.2">
      <c r="A446" t="e">
        <f ca="1">MATCH(rngPassword,OFFSET(tblDPL[P3DDP6'#2&amp;92$],A445,,ROWS(tblDPL[])),0)+A445</f>
        <v>#N/A</v>
      </c>
      <c r="B446" t="str" cm="1">
        <f t="array" aca="1" ref="B446" ca="1">IF(ISNA(INDEX(tblDPL[Name_By_Location],DPL_Unique!A446)),"",INDEX(tblDPL[Name_By_Location],DPL_Unique!A446))</f>
        <v/>
      </c>
    </row>
    <row r="447" spans="1:2" x14ac:dyDescent="0.2">
      <c r="A447" t="e">
        <f ca="1">MATCH(rngPassword,OFFSET(tblDPL[P3DDP6'#2&amp;92$],A446,,ROWS(tblDPL[])),0)+A446</f>
        <v>#N/A</v>
      </c>
      <c r="B447" t="str" cm="1">
        <f t="array" aca="1" ref="B447" ca="1">IF(ISNA(INDEX(tblDPL[Name_By_Location],DPL_Unique!A447)),"",INDEX(tblDPL[Name_By_Location],DPL_Unique!A447))</f>
        <v/>
      </c>
    </row>
    <row r="448" spans="1:2" x14ac:dyDescent="0.2">
      <c r="A448" t="e">
        <f ca="1">MATCH(rngPassword,OFFSET(tblDPL[P3DDP6'#2&amp;92$],A447,,ROWS(tblDPL[])),0)+A447</f>
        <v>#N/A</v>
      </c>
      <c r="B448" t="str" cm="1">
        <f t="array" aca="1" ref="B448" ca="1">IF(ISNA(INDEX(tblDPL[Name_By_Location],DPL_Unique!A448)),"",INDEX(tblDPL[Name_By_Location],DPL_Unique!A448))</f>
        <v/>
      </c>
    </row>
    <row r="449" spans="1:2" x14ac:dyDescent="0.2">
      <c r="A449" t="e">
        <f ca="1">MATCH(rngPassword,OFFSET(tblDPL[P3DDP6'#2&amp;92$],A448,,ROWS(tblDPL[])),0)+A448</f>
        <v>#N/A</v>
      </c>
      <c r="B449" t="str" cm="1">
        <f t="array" aca="1" ref="B449" ca="1">IF(ISNA(INDEX(tblDPL[Name_By_Location],DPL_Unique!A449)),"",INDEX(tblDPL[Name_By_Location],DPL_Unique!A449))</f>
        <v/>
      </c>
    </row>
    <row r="450" spans="1:2" x14ac:dyDescent="0.2">
      <c r="A450" t="e">
        <f ca="1">MATCH(rngPassword,OFFSET(tblDPL[P3DDP6'#2&amp;92$],A449,,ROWS(tblDPL[])),0)+A449</f>
        <v>#N/A</v>
      </c>
      <c r="B450" t="str" cm="1">
        <f t="array" aca="1" ref="B450" ca="1">IF(ISNA(INDEX(tblDPL[Name_By_Location],DPL_Unique!A450)),"",INDEX(tblDPL[Name_By_Location],DPL_Unique!A450))</f>
        <v/>
      </c>
    </row>
    <row r="451" spans="1:2" x14ac:dyDescent="0.2">
      <c r="A451" t="e">
        <f ca="1">MATCH(rngPassword,OFFSET(tblDPL[P3DDP6'#2&amp;92$],A450,,ROWS(tblDPL[])),0)+A450</f>
        <v>#N/A</v>
      </c>
      <c r="B451" t="str" cm="1">
        <f t="array" aca="1" ref="B451" ca="1">IF(ISNA(INDEX(tblDPL[Name_By_Location],DPL_Unique!A451)),"",INDEX(tblDPL[Name_By_Location],DPL_Unique!A451))</f>
        <v/>
      </c>
    </row>
    <row r="452" spans="1:2" x14ac:dyDescent="0.2">
      <c r="A452" t="e">
        <f ca="1">MATCH(rngPassword,OFFSET(tblDPL[P3DDP6'#2&amp;92$],A451,,ROWS(tblDPL[])),0)+A451</f>
        <v>#N/A</v>
      </c>
      <c r="B452" t="str" cm="1">
        <f t="array" aca="1" ref="B452" ca="1">IF(ISNA(INDEX(tblDPL[Name_By_Location],DPL_Unique!A452)),"",INDEX(tblDPL[Name_By_Location],DPL_Unique!A452))</f>
        <v/>
      </c>
    </row>
    <row r="453" spans="1:2" x14ac:dyDescent="0.2">
      <c r="A453" t="e">
        <f ca="1">MATCH(rngPassword,OFFSET(tblDPL[P3DDP6'#2&amp;92$],A452,,ROWS(tblDPL[])),0)+A452</f>
        <v>#N/A</v>
      </c>
      <c r="B453" t="str" cm="1">
        <f t="array" aca="1" ref="B453" ca="1">IF(ISNA(INDEX(tblDPL[Name_By_Location],DPL_Unique!A453)),"",INDEX(tblDPL[Name_By_Location],DPL_Unique!A453))</f>
        <v/>
      </c>
    </row>
    <row r="454" spans="1:2" x14ac:dyDescent="0.2">
      <c r="A454" t="e">
        <f ca="1">MATCH(rngPassword,OFFSET(tblDPL[P3DDP6'#2&amp;92$],A453,,ROWS(tblDPL[])),0)+A453</f>
        <v>#N/A</v>
      </c>
      <c r="B454" t="str" cm="1">
        <f t="array" aca="1" ref="B454" ca="1">IF(ISNA(INDEX(tblDPL[Name_By_Location],DPL_Unique!A454)),"",INDEX(tblDPL[Name_By_Location],DPL_Unique!A454))</f>
        <v/>
      </c>
    </row>
    <row r="455" spans="1:2" x14ac:dyDescent="0.2">
      <c r="A455" t="e">
        <f ca="1">MATCH(rngPassword,OFFSET(tblDPL[P3DDP6'#2&amp;92$],A454,,ROWS(tblDPL[])),0)+A454</f>
        <v>#N/A</v>
      </c>
      <c r="B455" t="str" cm="1">
        <f t="array" aca="1" ref="B455" ca="1">IF(ISNA(INDEX(tblDPL[Name_By_Location],DPL_Unique!A455)),"",INDEX(tblDPL[Name_By_Location],DPL_Unique!A455))</f>
        <v/>
      </c>
    </row>
    <row r="456" spans="1:2" x14ac:dyDescent="0.2">
      <c r="A456" t="e">
        <f ca="1">MATCH(rngPassword,OFFSET(tblDPL[P3DDP6'#2&amp;92$],A455,,ROWS(tblDPL[])),0)+A455</f>
        <v>#N/A</v>
      </c>
      <c r="B456" t="str" cm="1">
        <f t="array" aca="1" ref="B456" ca="1">IF(ISNA(INDEX(tblDPL[Name_By_Location],DPL_Unique!A456)),"",INDEX(tblDPL[Name_By_Location],DPL_Unique!A456))</f>
        <v/>
      </c>
    </row>
    <row r="457" spans="1:2" x14ac:dyDescent="0.2">
      <c r="A457" t="e">
        <f ca="1">MATCH(rngPassword,OFFSET(tblDPL[P3DDP6'#2&amp;92$],A456,,ROWS(tblDPL[])),0)+A456</f>
        <v>#N/A</v>
      </c>
      <c r="B457" t="str" cm="1">
        <f t="array" aca="1" ref="B457" ca="1">IF(ISNA(INDEX(tblDPL[Name_By_Location],DPL_Unique!A457)),"",INDEX(tblDPL[Name_By_Location],DPL_Unique!A457))</f>
        <v/>
      </c>
    </row>
    <row r="458" spans="1:2" x14ac:dyDescent="0.2">
      <c r="A458" t="e">
        <f ca="1">MATCH(rngPassword,OFFSET(tblDPL[P3DDP6'#2&amp;92$],A457,,ROWS(tblDPL[])),0)+A457</f>
        <v>#N/A</v>
      </c>
      <c r="B458" t="str" cm="1">
        <f t="array" aca="1" ref="B458" ca="1">IF(ISNA(INDEX(tblDPL[Name_By_Location],DPL_Unique!A458)),"",INDEX(tblDPL[Name_By_Location],DPL_Unique!A458))</f>
        <v/>
      </c>
    </row>
    <row r="459" spans="1:2" x14ac:dyDescent="0.2">
      <c r="A459" t="e">
        <f ca="1">MATCH(rngPassword,OFFSET(tblDPL[P3DDP6'#2&amp;92$],A458,,ROWS(tblDPL[])),0)+A458</f>
        <v>#N/A</v>
      </c>
      <c r="B459" t="str" cm="1">
        <f t="array" aca="1" ref="B459" ca="1">IF(ISNA(INDEX(tblDPL[Name_By_Location],DPL_Unique!A459)),"",INDEX(tblDPL[Name_By_Location],DPL_Unique!A459))</f>
        <v/>
      </c>
    </row>
    <row r="460" spans="1:2" x14ac:dyDescent="0.2">
      <c r="A460" t="e">
        <f ca="1">MATCH(rngPassword,OFFSET(tblDPL[P3DDP6'#2&amp;92$],A459,,ROWS(tblDPL[])),0)+A459</f>
        <v>#N/A</v>
      </c>
      <c r="B460" t="str" cm="1">
        <f t="array" aca="1" ref="B460" ca="1">IF(ISNA(INDEX(tblDPL[Name_By_Location],DPL_Unique!A460)),"",INDEX(tblDPL[Name_By_Location],DPL_Unique!A460))</f>
        <v/>
      </c>
    </row>
    <row r="461" spans="1:2" x14ac:dyDescent="0.2">
      <c r="A461" t="e">
        <f ca="1">MATCH(rngPassword,OFFSET(tblDPL[P3DDP6'#2&amp;92$],A460,,ROWS(tblDPL[])),0)+A460</f>
        <v>#N/A</v>
      </c>
      <c r="B461" t="str" cm="1">
        <f t="array" aca="1" ref="B461" ca="1">IF(ISNA(INDEX(tblDPL[Name_By_Location],DPL_Unique!A461)),"",INDEX(tblDPL[Name_By_Location],DPL_Unique!A461))</f>
        <v/>
      </c>
    </row>
    <row r="462" spans="1:2" x14ac:dyDescent="0.2">
      <c r="A462" t="e">
        <f ca="1">MATCH(rngPassword,OFFSET(tblDPL[P3DDP6'#2&amp;92$],A461,,ROWS(tblDPL[])),0)+A461</f>
        <v>#N/A</v>
      </c>
      <c r="B462" t="str" cm="1">
        <f t="array" aca="1" ref="B462" ca="1">IF(ISNA(INDEX(tblDPL[Name_By_Location],DPL_Unique!A462)),"",INDEX(tblDPL[Name_By_Location],DPL_Unique!A462))</f>
        <v/>
      </c>
    </row>
    <row r="463" spans="1:2" x14ac:dyDescent="0.2">
      <c r="A463" t="e">
        <f ca="1">MATCH(rngPassword,OFFSET(tblDPL[P3DDP6'#2&amp;92$],A462,,ROWS(tblDPL[])),0)+A462</f>
        <v>#N/A</v>
      </c>
      <c r="B463" t="str" cm="1">
        <f t="array" aca="1" ref="B463" ca="1">IF(ISNA(INDEX(tblDPL[Name_By_Location],DPL_Unique!A463)),"",INDEX(tblDPL[Name_By_Location],DPL_Unique!A463))</f>
        <v/>
      </c>
    </row>
    <row r="464" spans="1:2" x14ac:dyDescent="0.2">
      <c r="A464" t="e">
        <f ca="1">MATCH(rngPassword,OFFSET(tblDPL[P3DDP6'#2&amp;92$],A463,,ROWS(tblDPL[])),0)+A463</f>
        <v>#N/A</v>
      </c>
      <c r="B464" t="str" cm="1">
        <f t="array" aca="1" ref="B464" ca="1">IF(ISNA(INDEX(tblDPL[Name_By_Location],DPL_Unique!A464)),"",INDEX(tblDPL[Name_By_Location],DPL_Unique!A464))</f>
        <v/>
      </c>
    </row>
    <row r="465" spans="1:2" x14ac:dyDescent="0.2">
      <c r="A465" t="e">
        <f ca="1">MATCH(rngPassword,OFFSET(tblDPL[P3DDP6'#2&amp;92$],A464,,ROWS(tblDPL[])),0)+A464</f>
        <v>#N/A</v>
      </c>
      <c r="B465" t="str" cm="1">
        <f t="array" aca="1" ref="B465" ca="1">IF(ISNA(INDEX(tblDPL[Name_By_Location],DPL_Unique!A465)),"",INDEX(tblDPL[Name_By_Location],DPL_Unique!A465))</f>
        <v/>
      </c>
    </row>
    <row r="466" spans="1:2" x14ac:dyDescent="0.2">
      <c r="A466" t="e">
        <f ca="1">MATCH(rngPassword,OFFSET(tblDPL[P3DDP6'#2&amp;92$],A465,,ROWS(tblDPL[])),0)+A465</f>
        <v>#N/A</v>
      </c>
      <c r="B466" t="str" cm="1">
        <f t="array" aca="1" ref="B466" ca="1">IF(ISNA(INDEX(tblDPL[Name_By_Location],DPL_Unique!A466)),"",INDEX(tblDPL[Name_By_Location],DPL_Unique!A466))</f>
        <v/>
      </c>
    </row>
    <row r="467" spans="1:2" x14ac:dyDescent="0.2">
      <c r="A467" t="e">
        <f ca="1">MATCH(rngPassword,OFFSET(tblDPL[P3DDP6'#2&amp;92$],A466,,ROWS(tblDPL[])),0)+A466</f>
        <v>#N/A</v>
      </c>
      <c r="B467" t="str" cm="1">
        <f t="array" aca="1" ref="B467" ca="1">IF(ISNA(INDEX(tblDPL[Name_By_Location],DPL_Unique!A467)),"",INDEX(tblDPL[Name_By_Location],DPL_Unique!A467))</f>
        <v/>
      </c>
    </row>
    <row r="468" spans="1:2" x14ac:dyDescent="0.2">
      <c r="A468" t="e">
        <f ca="1">MATCH(rngPassword,OFFSET(tblDPL[P3DDP6'#2&amp;92$],A467,,ROWS(tblDPL[])),0)+A467</f>
        <v>#N/A</v>
      </c>
      <c r="B468" t="str" cm="1">
        <f t="array" aca="1" ref="B468" ca="1">IF(ISNA(INDEX(tblDPL[Name_By_Location],DPL_Unique!A468)),"",INDEX(tblDPL[Name_By_Location],DPL_Unique!A468))</f>
        <v/>
      </c>
    </row>
    <row r="469" spans="1:2" x14ac:dyDescent="0.2">
      <c r="A469" t="e">
        <f ca="1">MATCH(rngPassword,OFFSET(tblDPL[P3DDP6'#2&amp;92$],A468,,ROWS(tblDPL[])),0)+A468</f>
        <v>#N/A</v>
      </c>
      <c r="B469" t="str" cm="1">
        <f t="array" aca="1" ref="B469" ca="1">IF(ISNA(INDEX(tblDPL[Name_By_Location],DPL_Unique!A469)),"",INDEX(tblDPL[Name_By_Location],DPL_Unique!A469))</f>
        <v/>
      </c>
    </row>
    <row r="470" spans="1:2" x14ac:dyDescent="0.2">
      <c r="A470" t="e">
        <f ca="1">MATCH(rngPassword,OFFSET(tblDPL[P3DDP6'#2&amp;92$],A469,,ROWS(tblDPL[])),0)+A469</f>
        <v>#N/A</v>
      </c>
      <c r="B470" t="str" cm="1">
        <f t="array" aca="1" ref="B470" ca="1">IF(ISNA(INDEX(tblDPL[Name_By_Location],DPL_Unique!A470)),"",INDEX(tblDPL[Name_By_Location],DPL_Unique!A470))</f>
        <v/>
      </c>
    </row>
    <row r="471" spans="1:2" x14ac:dyDescent="0.2">
      <c r="A471" t="e">
        <f ca="1">MATCH(rngPassword,OFFSET(tblDPL[P3DDP6'#2&amp;92$],A470,,ROWS(tblDPL[])),0)+A470</f>
        <v>#N/A</v>
      </c>
      <c r="B471" t="str" cm="1">
        <f t="array" aca="1" ref="B471" ca="1">IF(ISNA(INDEX(tblDPL[Name_By_Location],DPL_Unique!A471)),"",INDEX(tblDPL[Name_By_Location],DPL_Unique!A471))</f>
        <v/>
      </c>
    </row>
    <row r="472" spans="1:2" x14ac:dyDescent="0.2">
      <c r="A472" t="e">
        <f ca="1">MATCH(rngPassword,OFFSET(tblDPL[P3DDP6'#2&amp;92$],A471,,ROWS(tblDPL[])),0)+A471</f>
        <v>#N/A</v>
      </c>
      <c r="B472" t="str" cm="1">
        <f t="array" aca="1" ref="B472" ca="1">IF(ISNA(INDEX(tblDPL[Name_By_Location],DPL_Unique!A472)),"",INDEX(tblDPL[Name_By_Location],DPL_Unique!A472))</f>
        <v/>
      </c>
    </row>
    <row r="473" spans="1:2" x14ac:dyDescent="0.2">
      <c r="A473" t="e">
        <f ca="1">MATCH(rngPassword,OFFSET(tblDPL[P3DDP6'#2&amp;92$],A472,,ROWS(tblDPL[])),0)+A472</f>
        <v>#N/A</v>
      </c>
      <c r="B473" t="str" cm="1">
        <f t="array" aca="1" ref="B473" ca="1">IF(ISNA(INDEX(tblDPL[Name_By_Location],DPL_Unique!A473)),"",INDEX(tblDPL[Name_By_Location],DPL_Unique!A473))</f>
        <v/>
      </c>
    </row>
    <row r="474" spans="1:2" x14ac:dyDescent="0.2">
      <c r="A474" t="e">
        <f ca="1">MATCH(rngPassword,OFFSET(tblDPL[P3DDP6'#2&amp;92$],A473,,ROWS(tblDPL[])),0)+A473</f>
        <v>#N/A</v>
      </c>
      <c r="B474" t="str" cm="1">
        <f t="array" aca="1" ref="B474" ca="1">IF(ISNA(INDEX(tblDPL[Name_By_Location],DPL_Unique!A474)),"",INDEX(tblDPL[Name_By_Location],DPL_Unique!A474))</f>
        <v/>
      </c>
    </row>
    <row r="475" spans="1:2" x14ac:dyDescent="0.2">
      <c r="A475" t="e">
        <f ca="1">MATCH(rngPassword,OFFSET(tblDPL[P3DDP6'#2&amp;92$],A474,,ROWS(tblDPL[])),0)+A474</f>
        <v>#N/A</v>
      </c>
      <c r="B475" t="str" cm="1">
        <f t="array" aca="1" ref="B475" ca="1">IF(ISNA(INDEX(tblDPL[Name_By_Location],DPL_Unique!A475)),"",INDEX(tblDPL[Name_By_Location],DPL_Unique!A475))</f>
        <v/>
      </c>
    </row>
    <row r="476" spans="1:2" x14ac:dyDescent="0.2">
      <c r="A476" t="e">
        <f ca="1">MATCH(rngPassword,OFFSET(tblDPL[P3DDP6'#2&amp;92$],A475,,ROWS(tblDPL[])),0)+A475</f>
        <v>#N/A</v>
      </c>
      <c r="B476" t="str" cm="1">
        <f t="array" aca="1" ref="B476" ca="1">IF(ISNA(INDEX(tblDPL[Name_By_Location],DPL_Unique!A476)),"",INDEX(tblDPL[Name_By_Location],DPL_Unique!A476))</f>
        <v/>
      </c>
    </row>
    <row r="477" spans="1:2" x14ac:dyDescent="0.2">
      <c r="A477" t="e">
        <f ca="1">MATCH(rngPassword,OFFSET(tblDPL[P3DDP6'#2&amp;92$],A476,,ROWS(tblDPL[])),0)+A476</f>
        <v>#N/A</v>
      </c>
      <c r="B477" t="str" cm="1">
        <f t="array" aca="1" ref="B477" ca="1">IF(ISNA(INDEX(tblDPL[Name_By_Location],DPL_Unique!A477)),"",INDEX(tblDPL[Name_By_Location],DPL_Unique!A477))</f>
        <v/>
      </c>
    </row>
    <row r="478" spans="1:2" x14ac:dyDescent="0.2">
      <c r="A478" t="e">
        <f ca="1">MATCH(rngPassword,OFFSET(tblDPL[P3DDP6'#2&amp;92$],A477,,ROWS(tblDPL[])),0)+A477</f>
        <v>#N/A</v>
      </c>
      <c r="B478" t="str" cm="1">
        <f t="array" aca="1" ref="B478" ca="1">IF(ISNA(INDEX(tblDPL[Name_By_Location],DPL_Unique!A478)),"",INDEX(tblDPL[Name_By_Location],DPL_Unique!A478))</f>
        <v/>
      </c>
    </row>
    <row r="479" spans="1:2" x14ac:dyDescent="0.2">
      <c r="A479" t="e">
        <f ca="1">MATCH(rngPassword,OFFSET(tblDPL[P3DDP6'#2&amp;92$],A478,,ROWS(tblDPL[])),0)+A478</f>
        <v>#N/A</v>
      </c>
      <c r="B479" t="str" cm="1">
        <f t="array" aca="1" ref="B479" ca="1">IF(ISNA(INDEX(tblDPL[Name_By_Location],DPL_Unique!A479)),"",INDEX(tblDPL[Name_By_Location],DPL_Unique!A479))</f>
        <v/>
      </c>
    </row>
    <row r="480" spans="1:2" x14ac:dyDescent="0.2">
      <c r="A480" t="e">
        <f ca="1">MATCH(rngPassword,OFFSET(tblDPL[P3DDP6'#2&amp;92$],A479,,ROWS(tblDPL[])),0)+A479</f>
        <v>#N/A</v>
      </c>
      <c r="B480" t="str" cm="1">
        <f t="array" aca="1" ref="B480" ca="1">IF(ISNA(INDEX(tblDPL[Name_By_Location],DPL_Unique!A480)),"",INDEX(tblDPL[Name_By_Location],DPL_Unique!A480))</f>
        <v/>
      </c>
    </row>
    <row r="481" spans="1:2" x14ac:dyDescent="0.2">
      <c r="A481" t="e">
        <f ca="1">MATCH(rngPassword,OFFSET(tblDPL[P3DDP6'#2&amp;92$],A480,,ROWS(tblDPL[])),0)+A480</f>
        <v>#N/A</v>
      </c>
      <c r="B481" t="str" cm="1">
        <f t="array" aca="1" ref="B481" ca="1">IF(ISNA(INDEX(tblDPL[Name_By_Location],DPL_Unique!A481)),"",INDEX(tblDPL[Name_By_Location],DPL_Unique!A481))</f>
        <v/>
      </c>
    </row>
    <row r="482" spans="1:2" x14ac:dyDescent="0.2">
      <c r="A482" t="e">
        <f ca="1">MATCH(rngPassword,OFFSET(tblDPL[P3DDP6'#2&amp;92$],A481,,ROWS(tblDPL[])),0)+A481</f>
        <v>#N/A</v>
      </c>
      <c r="B482" t="str" cm="1">
        <f t="array" aca="1" ref="B482" ca="1">IF(ISNA(INDEX(tblDPL[Name_By_Location],DPL_Unique!A482)),"",INDEX(tblDPL[Name_By_Location],DPL_Unique!A482))</f>
        <v/>
      </c>
    </row>
    <row r="483" spans="1:2" x14ac:dyDescent="0.2">
      <c r="A483" t="e">
        <f ca="1">MATCH(rngPassword,OFFSET(tblDPL[P3DDP6'#2&amp;92$],A482,,ROWS(tblDPL[])),0)+A482</f>
        <v>#N/A</v>
      </c>
      <c r="B483" t="str" cm="1">
        <f t="array" aca="1" ref="B483" ca="1">IF(ISNA(INDEX(tblDPL[Name_By_Location],DPL_Unique!A483)),"",INDEX(tblDPL[Name_By_Location],DPL_Unique!A483))</f>
        <v/>
      </c>
    </row>
    <row r="484" spans="1:2" x14ac:dyDescent="0.2">
      <c r="A484" t="e">
        <f ca="1">MATCH(rngPassword,OFFSET(tblDPL[P3DDP6'#2&amp;92$],A483,,ROWS(tblDPL[])),0)+A483</f>
        <v>#N/A</v>
      </c>
      <c r="B484" t="str" cm="1">
        <f t="array" aca="1" ref="B484" ca="1">IF(ISNA(INDEX(tblDPL[Name_By_Location],DPL_Unique!A484)),"",INDEX(tblDPL[Name_By_Location],DPL_Unique!A484))</f>
        <v/>
      </c>
    </row>
    <row r="485" spans="1:2" x14ac:dyDescent="0.2">
      <c r="A485" t="e">
        <f ca="1">MATCH(rngPassword,OFFSET(tblDPL[P3DDP6'#2&amp;92$],A484,,ROWS(tblDPL[])),0)+A484</f>
        <v>#N/A</v>
      </c>
      <c r="B485" t="str" cm="1">
        <f t="array" aca="1" ref="B485" ca="1">IF(ISNA(INDEX(tblDPL[Name_By_Location],DPL_Unique!A485)),"",INDEX(tblDPL[Name_By_Location],DPL_Unique!A485))</f>
        <v/>
      </c>
    </row>
    <row r="486" spans="1:2" x14ac:dyDescent="0.2">
      <c r="A486" t="e">
        <f ca="1">MATCH(rngPassword,OFFSET(tblDPL[P3DDP6'#2&amp;92$],A485,,ROWS(tblDPL[])),0)+A485</f>
        <v>#N/A</v>
      </c>
      <c r="B486" t="str" cm="1">
        <f t="array" aca="1" ref="B486" ca="1">IF(ISNA(INDEX(tblDPL[Name_By_Location],DPL_Unique!A486)),"",INDEX(tblDPL[Name_By_Location],DPL_Unique!A486))</f>
        <v/>
      </c>
    </row>
    <row r="487" spans="1:2" x14ac:dyDescent="0.2">
      <c r="A487" t="e">
        <f ca="1">MATCH(rngPassword,OFFSET(tblDPL[P3DDP6'#2&amp;92$],A486,,ROWS(tblDPL[])),0)+A486</f>
        <v>#N/A</v>
      </c>
      <c r="B487" t="str" cm="1">
        <f t="array" aca="1" ref="B487" ca="1">IF(ISNA(INDEX(tblDPL[Name_By_Location],DPL_Unique!A487)),"",INDEX(tblDPL[Name_By_Location],DPL_Unique!A487))</f>
        <v/>
      </c>
    </row>
    <row r="488" spans="1:2" x14ac:dyDescent="0.2">
      <c r="A488" t="e">
        <f ca="1">MATCH(rngPassword,OFFSET(tblDPL[P3DDP6'#2&amp;92$],A487,,ROWS(tblDPL[])),0)+A487</f>
        <v>#N/A</v>
      </c>
      <c r="B488" t="str" cm="1">
        <f t="array" aca="1" ref="B488" ca="1">IF(ISNA(INDEX(tblDPL[Name_By_Location],DPL_Unique!A488)),"",INDEX(tblDPL[Name_By_Location],DPL_Unique!A488))</f>
        <v/>
      </c>
    </row>
    <row r="489" spans="1:2" x14ac:dyDescent="0.2">
      <c r="A489" t="e">
        <f ca="1">MATCH(rngPassword,OFFSET(tblDPL[P3DDP6'#2&amp;92$],A488,,ROWS(tblDPL[])),0)+A488</f>
        <v>#N/A</v>
      </c>
      <c r="B489" t="str" cm="1">
        <f t="array" aca="1" ref="B489" ca="1">IF(ISNA(INDEX(tblDPL[Name_By_Location],DPL_Unique!A489)),"",INDEX(tblDPL[Name_By_Location],DPL_Unique!A489))</f>
        <v/>
      </c>
    </row>
    <row r="490" spans="1:2" x14ac:dyDescent="0.2">
      <c r="A490" t="e">
        <f ca="1">MATCH(rngPassword,OFFSET(tblDPL[P3DDP6'#2&amp;92$],A489,,ROWS(tblDPL[])),0)+A489</f>
        <v>#N/A</v>
      </c>
      <c r="B490" t="str" cm="1">
        <f t="array" aca="1" ref="B490" ca="1">IF(ISNA(INDEX(tblDPL[Name_By_Location],DPL_Unique!A490)),"",INDEX(tblDPL[Name_By_Location],DPL_Unique!A490))</f>
        <v/>
      </c>
    </row>
    <row r="491" spans="1:2" x14ac:dyDescent="0.2">
      <c r="A491" t="e">
        <f ca="1">MATCH(rngPassword,OFFSET(tblDPL[P3DDP6'#2&amp;92$],A490,,ROWS(tblDPL[])),0)+A490</f>
        <v>#N/A</v>
      </c>
      <c r="B491" t="str" cm="1">
        <f t="array" aca="1" ref="B491" ca="1">IF(ISNA(INDEX(tblDPL[Name_By_Location],DPL_Unique!A491)),"",INDEX(tblDPL[Name_By_Location],DPL_Unique!A491))</f>
        <v/>
      </c>
    </row>
    <row r="492" spans="1:2" x14ac:dyDescent="0.2">
      <c r="A492" t="e">
        <f ca="1">MATCH(rngPassword,OFFSET(tblDPL[P3DDP6'#2&amp;92$],A491,,ROWS(tblDPL[])),0)+A491</f>
        <v>#N/A</v>
      </c>
      <c r="B492" t="str" cm="1">
        <f t="array" aca="1" ref="B492" ca="1">IF(ISNA(INDEX(tblDPL[Name_By_Location],DPL_Unique!A492)),"",INDEX(tblDPL[Name_By_Location],DPL_Unique!A492))</f>
        <v/>
      </c>
    </row>
    <row r="493" spans="1:2" x14ac:dyDescent="0.2">
      <c r="A493" t="e">
        <f ca="1">MATCH(rngPassword,OFFSET(tblDPL[P3DDP6'#2&amp;92$],A492,,ROWS(tblDPL[])),0)+A492</f>
        <v>#N/A</v>
      </c>
      <c r="B493" t="str" cm="1">
        <f t="array" aca="1" ref="B493" ca="1">IF(ISNA(INDEX(tblDPL[Name_By_Location],DPL_Unique!A493)),"",INDEX(tblDPL[Name_By_Location],DPL_Unique!A493))</f>
        <v/>
      </c>
    </row>
    <row r="494" spans="1:2" x14ac:dyDescent="0.2">
      <c r="A494" t="e">
        <f ca="1">MATCH(rngPassword,OFFSET(tblDPL[P3DDP6'#2&amp;92$],A493,,ROWS(tblDPL[])),0)+A493</f>
        <v>#N/A</v>
      </c>
      <c r="B494" t="str" cm="1">
        <f t="array" aca="1" ref="B494" ca="1">IF(ISNA(INDEX(tblDPL[Name_By_Location],DPL_Unique!A494)),"",INDEX(tblDPL[Name_By_Location],DPL_Unique!A494))</f>
        <v/>
      </c>
    </row>
    <row r="495" spans="1:2" x14ac:dyDescent="0.2">
      <c r="A495" t="e">
        <f ca="1">MATCH(rngPassword,OFFSET(tblDPL[P3DDP6'#2&amp;92$],A494,,ROWS(tblDPL[])),0)+A494</f>
        <v>#N/A</v>
      </c>
      <c r="B495" t="str" cm="1">
        <f t="array" aca="1" ref="B495" ca="1">IF(ISNA(INDEX(tblDPL[Name_By_Location],DPL_Unique!A495)),"",INDEX(tblDPL[Name_By_Location],DPL_Unique!A495))</f>
        <v/>
      </c>
    </row>
    <row r="496" spans="1:2" x14ac:dyDescent="0.2">
      <c r="A496" t="e">
        <f ca="1">MATCH(rngPassword,OFFSET(tblDPL[P3DDP6'#2&amp;92$],A495,,ROWS(tblDPL[])),0)+A495</f>
        <v>#N/A</v>
      </c>
      <c r="B496" t="str" cm="1">
        <f t="array" aca="1" ref="B496" ca="1">IF(ISNA(INDEX(tblDPL[Name_By_Location],DPL_Unique!A496)),"",INDEX(tblDPL[Name_By_Location],DPL_Unique!A496))</f>
        <v/>
      </c>
    </row>
    <row r="497" spans="1:2" x14ac:dyDescent="0.2">
      <c r="A497" t="e">
        <f ca="1">MATCH(rngPassword,OFFSET(tblDPL[P3DDP6'#2&amp;92$],A496,,ROWS(tblDPL[])),0)+A496</f>
        <v>#N/A</v>
      </c>
      <c r="B497" t="str" cm="1">
        <f t="array" aca="1" ref="B497" ca="1">IF(ISNA(INDEX(tblDPL[Name_By_Location],DPL_Unique!A497)),"",INDEX(tblDPL[Name_By_Location],DPL_Unique!A497))</f>
        <v/>
      </c>
    </row>
    <row r="498" spans="1:2" x14ac:dyDescent="0.2">
      <c r="A498" t="e">
        <f ca="1">MATCH(rngPassword,OFFSET(tblDPL[P3DDP6'#2&amp;92$],A497,,ROWS(tblDPL[])),0)+A497</f>
        <v>#N/A</v>
      </c>
      <c r="B498" t="str" cm="1">
        <f t="array" aca="1" ref="B498" ca="1">IF(ISNA(INDEX(tblDPL[Name_By_Location],DPL_Unique!A498)),"",INDEX(tblDPL[Name_By_Location],DPL_Unique!A498))</f>
        <v/>
      </c>
    </row>
    <row r="499" spans="1:2" x14ac:dyDescent="0.2">
      <c r="A499" t="e">
        <f ca="1">MATCH(rngPassword,OFFSET(tblDPL[P3DDP6'#2&amp;92$],A498,,ROWS(tblDPL[])),0)+A498</f>
        <v>#N/A</v>
      </c>
      <c r="B499" t="str" cm="1">
        <f t="array" aca="1" ref="B499" ca="1">IF(ISNA(INDEX(tblDPL[Name_By_Location],DPL_Unique!A499)),"",INDEX(tblDPL[Name_By_Location],DPL_Unique!A499))</f>
        <v/>
      </c>
    </row>
    <row r="500" spans="1:2" x14ac:dyDescent="0.2">
      <c r="A500" t="e">
        <f ca="1">MATCH(rngPassword,OFFSET(tblDPL[P3DDP6'#2&amp;92$],A499,,ROWS(tblDPL[])),0)+A499</f>
        <v>#N/A</v>
      </c>
      <c r="B500" t="str" cm="1">
        <f t="array" aca="1" ref="B500" ca="1">IF(ISNA(INDEX(tblDPL[Name_By_Location],DPL_Unique!A500)),"",INDEX(tblDPL[Name_By_Location],DPL_Unique!A500))</f>
        <v/>
      </c>
    </row>
    <row r="501" spans="1:2" x14ac:dyDescent="0.2">
      <c r="A501" t="e">
        <f ca="1">MATCH(rngPassword,OFFSET(tblDPL[P3DDP6'#2&amp;92$],A500,,ROWS(tblDPL[])),0)+A500</f>
        <v>#N/A</v>
      </c>
      <c r="B501" t="str" cm="1">
        <f t="array" aca="1" ref="B501" ca="1">IF(ISNA(INDEX(tblDPL[Name_By_Location],DPL_Unique!A501)),"",INDEX(tblDPL[Name_By_Location],DPL_Unique!A501))</f>
        <v/>
      </c>
    </row>
    <row r="502" spans="1:2" x14ac:dyDescent="0.2">
      <c r="A502" t="e">
        <f ca="1">MATCH(rngPassword,OFFSET(tblDPL[P3DDP6'#2&amp;92$],A501,,ROWS(tblDPL[])),0)+A501</f>
        <v>#N/A</v>
      </c>
      <c r="B502" t="str" cm="1">
        <f t="array" aca="1" ref="B502" ca="1">IF(ISNA(INDEX(tblDPL[Name_By_Location],DPL_Unique!A502)),"",INDEX(tblDPL[Name_By_Location],DPL_Unique!A502))</f>
        <v/>
      </c>
    </row>
    <row r="503" spans="1:2" x14ac:dyDescent="0.2">
      <c r="A503" t="e">
        <f ca="1">MATCH(rngPassword,OFFSET(tblDPL[P3DDP6'#2&amp;92$],A502,,ROWS(tblDPL[])),0)+A502</f>
        <v>#N/A</v>
      </c>
      <c r="B503" t="str" cm="1">
        <f t="array" aca="1" ref="B503" ca="1">IF(ISNA(INDEX(tblDPL[Name_By_Location],DPL_Unique!A503)),"",INDEX(tblDPL[Name_By_Location],DPL_Unique!A503))</f>
        <v/>
      </c>
    </row>
    <row r="504" spans="1:2" x14ac:dyDescent="0.2">
      <c r="A504" t="e">
        <f ca="1">MATCH(rngPassword,OFFSET(tblDPL[P3DDP6'#2&amp;92$],A503,,ROWS(tblDPL[])),0)+A503</f>
        <v>#N/A</v>
      </c>
      <c r="B504" t="str" cm="1">
        <f t="array" aca="1" ref="B504" ca="1">IF(ISNA(INDEX(tblDPL[Name_By_Location],DPL_Unique!A504)),"",INDEX(tblDPL[Name_By_Location],DPL_Unique!A504))</f>
        <v/>
      </c>
    </row>
    <row r="505" spans="1:2" x14ac:dyDescent="0.2">
      <c r="A505" t="e">
        <f ca="1">MATCH(rngPassword,OFFSET(tblDPL[P3DDP6'#2&amp;92$],A504,,ROWS(tblDPL[])),0)+A504</f>
        <v>#N/A</v>
      </c>
      <c r="B505" t="str" cm="1">
        <f t="array" aca="1" ref="B505" ca="1">IF(ISNA(INDEX(tblDPL[Name_By_Location],DPL_Unique!A505)),"",INDEX(tblDPL[Name_By_Location],DPL_Unique!A505))</f>
        <v/>
      </c>
    </row>
    <row r="506" spans="1:2" x14ac:dyDescent="0.2">
      <c r="A506" t="e">
        <f ca="1">MATCH(rngPassword,OFFSET(tblDPL[P3DDP6'#2&amp;92$],A505,,ROWS(tblDPL[])),0)+A505</f>
        <v>#N/A</v>
      </c>
      <c r="B506" t="str" cm="1">
        <f t="array" aca="1" ref="B506" ca="1">IF(ISNA(INDEX(tblDPL[Name_By_Location],DPL_Unique!A506)),"",INDEX(tblDPL[Name_By_Location],DPL_Unique!A506))</f>
        <v/>
      </c>
    </row>
    <row r="507" spans="1:2" x14ac:dyDescent="0.2">
      <c r="A507" t="e">
        <f ca="1">MATCH(rngPassword,OFFSET(tblDPL[P3DDP6'#2&amp;92$],A506,,ROWS(tblDPL[])),0)+A506</f>
        <v>#N/A</v>
      </c>
      <c r="B507" t="str" cm="1">
        <f t="array" aca="1" ref="B507" ca="1">IF(ISNA(INDEX(tblDPL[Name_By_Location],DPL_Unique!A507)),"",INDEX(tblDPL[Name_By_Location],DPL_Unique!A507))</f>
        <v/>
      </c>
    </row>
    <row r="508" spans="1:2" x14ac:dyDescent="0.2">
      <c r="A508" t="e">
        <f ca="1">MATCH(rngPassword,OFFSET(tblDPL[P3DDP6'#2&amp;92$],A507,,ROWS(tblDPL[])),0)+A507</f>
        <v>#N/A</v>
      </c>
      <c r="B508" t="str" cm="1">
        <f t="array" aca="1" ref="B508" ca="1">IF(ISNA(INDEX(tblDPL[Name_By_Location],DPL_Unique!A508)),"",INDEX(tblDPL[Name_By_Location],DPL_Unique!A508))</f>
        <v/>
      </c>
    </row>
    <row r="509" spans="1:2" x14ac:dyDescent="0.2">
      <c r="A509" t="e">
        <f ca="1">MATCH(rngPassword,OFFSET(tblDPL[P3DDP6'#2&amp;92$],A508,,ROWS(tblDPL[])),0)+A508</f>
        <v>#N/A</v>
      </c>
      <c r="B509" t="str" cm="1">
        <f t="array" aca="1" ref="B509" ca="1">IF(ISNA(INDEX(tblDPL[Name_By_Location],DPL_Unique!A509)),"",INDEX(tblDPL[Name_By_Location],DPL_Unique!A509))</f>
        <v/>
      </c>
    </row>
    <row r="510" spans="1:2" x14ac:dyDescent="0.2">
      <c r="A510" t="e">
        <f ca="1">MATCH(rngPassword,OFFSET(tblDPL[P3DDP6'#2&amp;92$],A509,,ROWS(tblDPL[])),0)+A509</f>
        <v>#N/A</v>
      </c>
      <c r="B510" t="str" cm="1">
        <f t="array" aca="1" ref="B510" ca="1">IF(ISNA(INDEX(tblDPL[Name_By_Location],DPL_Unique!A510)),"",INDEX(tblDPL[Name_By_Location],DPL_Unique!A510))</f>
        <v/>
      </c>
    </row>
    <row r="511" spans="1:2" x14ac:dyDescent="0.2">
      <c r="A511" t="e">
        <f ca="1">MATCH(rngPassword,OFFSET(tblDPL[P3DDP6'#2&amp;92$],A510,,ROWS(tblDPL[])),0)+A510</f>
        <v>#N/A</v>
      </c>
      <c r="B511" t="str" cm="1">
        <f t="array" aca="1" ref="B511" ca="1">IF(ISNA(INDEX(tblDPL[Name_By_Location],DPL_Unique!A511)),"",INDEX(tblDPL[Name_By_Location],DPL_Unique!A511))</f>
        <v/>
      </c>
    </row>
    <row r="512" spans="1:2" x14ac:dyDescent="0.2">
      <c r="A512" t="e">
        <f ca="1">MATCH(rngPassword,OFFSET(tblDPL[P3DDP6'#2&amp;92$],A511,,ROWS(tblDPL[])),0)+A511</f>
        <v>#N/A</v>
      </c>
      <c r="B512" t="str" cm="1">
        <f t="array" aca="1" ref="B512" ca="1">IF(ISNA(INDEX(tblDPL[Name_By_Location],DPL_Unique!A512)),"",INDEX(tblDPL[Name_By_Location],DPL_Unique!A512))</f>
        <v/>
      </c>
    </row>
    <row r="513" spans="1:2" x14ac:dyDescent="0.2">
      <c r="A513" t="e">
        <f ca="1">MATCH(rngPassword,OFFSET(tblDPL[P3DDP6'#2&amp;92$],A512,,ROWS(tblDPL[])),0)+A512</f>
        <v>#N/A</v>
      </c>
      <c r="B513" t="str" cm="1">
        <f t="array" aca="1" ref="B513" ca="1">IF(ISNA(INDEX(tblDPL[Name_By_Location],DPL_Unique!A513)),"",INDEX(tblDPL[Name_By_Location],DPL_Unique!A513))</f>
        <v/>
      </c>
    </row>
    <row r="514" spans="1:2" x14ac:dyDescent="0.2">
      <c r="A514" t="e">
        <f ca="1">MATCH(rngPassword,OFFSET(tblDPL[P3DDP6'#2&amp;92$],A513,,ROWS(tblDPL[])),0)+A513</f>
        <v>#N/A</v>
      </c>
      <c r="B514" t="str" cm="1">
        <f t="array" aca="1" ref="B514" ca="1">IF(ISNA(INDEX(tblDPL[Name_By_Location],DPL_Unique!A514)),"",INDEX(tblDPL[Name_By_Location],DPL_Unique!A514))</f>
        <v/>
      </c>
    </row>
    <row r="515" spans="1:2" x14ac:dyDescent="0.2">
      <c r="A515" t="e">
        <f ca="1">MATCH(rngPassword,OFFSET(tblDPL[P3DDP6'#2&amp;92$],A514,,ROWS(tblDPL[])),0)+A514</f>
        <v>#N/A</v>
      </c>
      <c r="B515" t="str" cm="1">
        <f t="array" aca="1" ref="B515" ca="1">IF(ISNA(INDEX(tblDPL[Name_By_Location],DPL_Unique!A515)),"",INDEX(tblDPL[Name_By_Location],DPL_Unique!A515))</f>
        <v/>
      </c>
    </row>
    <row r="516" spans="1:2" x14ac:dyDescent="0.2">
      <c r="A516" t="e">
        <f ca="1">MATCH(rngPassword,OFFSET(tblDPL[P3DDP6'#2&amp;92$],A515,,ROWS(tblDPL[])),0)+A515</f>
        <v>#N/A</v>
      </c>
      <c r="B516" t="str" cm="1">
        <f t="array" aca="1" ref="B516" ca="1">IF(ISNA(INDEX(tblDPL[Name_By_Location],DPL_Unique!A516)),"",INDEX(tblDPL[Name_By_Location],DPL_Unique!A516))</f>
        <v/>
      </c>
    </row>
    <row r="517" spans="1:2" x14ac:dyDescent="0.2">
      <c r="A517" t="e">
        <f ca="1">MATCH(rngPassword,OFFSET(tblDPL[P3DDP6'#2&amp;92$],A516,,ROWS(tblDPL[])),0)+A516</f>
        <v>#N/A</v>
      </c>
      <c r="B517" t="str" cm="1">
        <f t="array" aca="1" ref="B517" ca="1">IF(ISNA(INDEX(tblDPL[Name_By_Location],DPL_Unique!A517)),"",INDEX(tblDPL[Name_By_Location],DPL_Unique!A517))</f>
        <v/>
      </c>
    </row>
    <row r="518" spans="1:2" x14ac:dyDescent="0.2">
      <c r="A518" t="e">
        <f ca="1">MATCH(rngPassword,OFFSET(tblDPL[P3DDP6'#2&amp;92$],A517,,ROWS(tblDPL[])),0)+A517</f>
        <v>#N/A</v>
      </c>
      <c r="B518" t="str" cm="1">
        <f t="array" aca="1" ref="B518" ca="1">IF(ISNA(INDEX(tblDPL[Name_By_Location],DPL_Unique!A518)),"",INDEX(tblDPL[Name_By_Location],DPL_Unique!A518))</f>
        <v/>
      </c>
    </row>
    <row r="519" spans="1:2" x14ac:dyDescent="0.2">
      <c r="A519" t="e">
        <f ca="1">MATCH(rngPassword,OFFSET(tblDPL[P3DDP6'#2&amp;92$],A518,,ROWS(tblDPL[])),0)+A518</f>
        <v>#N/A</v>
      </c>
      <c r="B519" t="str" cm="1">
        <f t="array" aca="1" ref="B519" ca="1">IF(ISNA(INDEX(tblDPL[Name_By_Location],DPL_Unique!A519)),"",INDEX(tblDPL[Name_By_Location],DPL_Unique!A519))</f>
        <v/>
      </c>
    </row>
    <row r="520" spans="1:2" x14ac:dyDescent="0.2">
      <c r="A520" t="e">
        <f ca="1">MATCH(rngPassword,OFFSET(tblDPL[P3DDP6'#2&amp;92$],A519,,ROWS(tblDPL[])),0)+A519</f>
        <v>#N/A</v>
      </c>
      <c r="B520" t="str" cm="1">
        <f t="array" aca="1" ref="B520" ca="1">IF(ISNA(INDEX(tblDPL[Name_By_Location],DPL_Unique!A520)),"",INDEX(tblDPL[Name_By_Location],DPL_Unique!A520))</f>
        <v/>
      </c>
    </row>
    <row r="521" spans="1:2" x14ac:dyDescent="0.2">
      <c r="A521" t="e">
        <f ca="1">MATCH(rngPassword,OFFSET(tblDPL[P3DDP6'#2&amp;92$],A520,,ROWS(tblDPL[])),0)+A520</f>
        <v>#N/A</v>
      </c>
      <c r="B521" t="str" cm="1">
        <f t="array" aca="1" ref="B521" ca="1">IF(ISNA(INDEX(tblDPL[Name_By_Location],DPL_Unique!A521)),"",INDEX(tblDPL[Name_By_Location],DPL_Unique!A521))</f>
        <v/>
      </c>
    </row>
    <row r="522" spans="1:2" x14ac:dyDescent="0.2">
      <c r="A522" t="e">
        <f ca="1">MATCH(rngPassword,OFFSET(tblDPL[P3DDP6'#2&amp;92$],A521,,ROWS(tblDPL[])),0)+A521</f>
        <v>#N/A</v>
      </c>
      <c r="B522" t="str" cm="1">
        <f t="array" aca="1" ref="B522" ca="1">IF(ISNA(INDEX(tblDPL[Name_By_Location],DPL_Unique!A522)),"",INDEX(tblDPL[Name_By_Location],DPL_Unique!A522))</f>
        <v/>
      </c>
    </row>
    <row r="523" spans="1:2" x14ac:dyDescent="0.2">
      <c r="A523" t="e">
        <f ca="1">MATCH(rngPassword,OFFSET(tblDPL[P3DDP6'#2&amp;92$],A522,,ROWS(tblDPL[])),0)+A522</f>
        <v>#N/A</v>
      </c>
      <c r="B523" t="str" cm="1">
        <f t="array" aca="1" ref="B523" ca="1">IF(ISNA(INDEX(tblDPL[Name_By_Location],DPL_Unique!A523)),"",INDEX(tblDPL[Name_By_Location],DPL_Unique!A523))</f>
        <v/>
      </c>
    </row>
    <row r="524" spans="1:2" x14ac:dyDescent="0.2">
      <c r="A524" t="e">
        <f ca="1">MATCH(rngPassword,OFFSET(tblDPL[P3DDP6'#2&amp;92$],A523,,ROWS(tblDPL[])),0)+A523</f>
        <v>#N/A</v>
      </c>
      <c r="B524" t="str" cm="1">
        <f t="array" aca="1" ref="B524" ca="1">IF(ISNA(INDEX(tblDPL[Name_By_Location],DPL_Unique!A524)),"",INDEX(tblDPL[Name_By_Location],DPL_Unique!A524))</f>
        <v/>
      </c>
    </row>
    <row r="525" spans="1:2" x14ac:dyDescent="0.2">
      <c r="A525" t="e">
        <f ca="1">MATCH(rngPassword,OFFSET(tblDPL[P3DDP6'#2&amp;92$],A524,,ROWS(tblDPL[])),0)+A524</f>
        <v>#N/A</v>
      </c>
      <c r="B525" t="str" cm="1">
        <f t="array" aca="1" ref="B525" ca="1">IF(ISNA(INDEX(tblDPL[Name_By_Location],DPL_Unique!A525)),"",INDEX(tblDPL[Name_By_Location],DPL_Unique!A525))</f>
        <v/>
      </c>
    </row>
    <row r="526" spans="1:2" x14ac:dyDescent="0.2">
      <c r="A526" t="e">
        <f ca="1">MATCH(rngPassword,OFFSET(tblDPL[P3DDP6'#2&amp;92$],A525,,ROWS(tblDPL[])),0)+A525</f>
        <v>#N/A</v>
      </c>
      <c r="B526" t="str" cm="1">
        <f t="array" aca="1" ref="B526" ca="1">IF(ISNA(INDEX(tblDPL[Name_By_Location],DPL_Unique!A526)),"",INDEX(tblDPL[Name_By_Location],DPL_Unique!A526))</f>
        <v/>
      </c>
    </row>
    <row r="527" spans="1:2" x14ac:dyDescent="0.2">
      <c r="A527" t="e">
        <f ca="1">MATCH(rngPassword,OFFSET(tblDPL[P3DDP6'#2&amp;92$],A526,,ROWS(tblDPL[])),0)+A526</f>
        <v>#N/A</v>
      </c>
      <c r="B527" t="str" cm="1">
        <f t="array" aca="1" ref="B527" ca="1">IF(ISNA(INDEX(tblDPL[Name_By_Location],DPL_Unique!A527)),"",INDEX(tblDPL[Name_By_Location],DPL_Unique!A527))</f>
        <v/>
      </c>
    </row>
    <row r="528" spans="1:2" x14ac:dyDescent="0.2">
      <c r="A528" t="e">
        <f ca="1">MATCH(rngPassword,OFFSET(tblDPL[P3DDP6'#2&amp;92$],A527,,ROWS(tblDPL[])),0)+A527</f>
        <v>#N/A</v>
      </c>
      <c r="B528" t="str" cm="1">
        <f t="array" aca="1" ref="B528" ca="1">IF(ISNA(INDEX(tblDPL[Name_By_Location],DPL_Unique!A528)),"",INDEX(tblDPL[Name_By_Location],DPL_Unique!A528))</f>
        <v/>
      </c>
    </row>
    <row r="529" spans="1:2" x14ac:dyDescent="0.2">
      <c r="A529" t="e">
        <f ca="1">MATCH(rngPassword,OFFSET(tblDPL[P3DDP6'#2&amp;92$],A528,,ROWS(tblDPL[])),0)+A528</f>
        <v>#N/A</v>
      </c>
      <c r="B529" t="str" cm="1">
        <f t="array" aca="1" ref="B529" ca="1">IF(ISNA(INDEX(tblDPL[Name_By_Location],DPL_Unique!A529)),"",INDEX(tblDPL[Name_By_Location],DPL_Unique!A529))</f>
        <v/>
      </c>
    </row>
    <row r="530" spans="1:2" x14ac:dyDescent="0.2">
      <c r="A530" t="e">
        <f ca="1">MATCH(rngPassword,OFFSET(tblDPL[P3DDP6'#2&amp;92$],A529,,ROWS(tblDPL[])),0)+A529</f>
        <v>#N/A</v>
      </c>
      <c r="B530" t="str" cm="1">
        <f t="array" aca="1" ref="B530" ca="1">IF(ISNA(INDEX(tblDPL[Name_By_Location],DPL_Unique!A530)),"",INDEX(tblDPL[Name_By_Location],DPL_Unique!A530))</f>
        <v/>
      </c>
    </row>
    <row r="531" spans="1:2" x14ac:dyDescent="0.2">
      <c r="A531" t="e">
        <f ca="1">MATCH(rngPassword,OFFSET(tblDPL[P3DDP6'#2&amp;92$],A530,,ROWS(tblDPL[])),0)+A530</f>
        <v>#N/A</v>
      </c>
      <c r="B531" t="str" cm="1">
        <f t="array" aca="1" ref="B531" ca="1">IF(ISNA(INDEX(tblDPL[Name_By_Location],DPL_Unique!A531)),"",INDEX(tblDPL[Name_By_Location],DPL_Unique!A531))</f>
        <v/>
      </c>
    </row>
    <row r="532" spans="1:2" x14ac:dyDescent="0.2">
      <c r="A532" t="e">
        <f ca="1">MATCH(rngPassword,OFFSET(tblDPL[P3DDP6'#2&amp;92$],A531,,ROWS(tblDPL[])),0)+A531</f>
        <v>#N/A</v>
      </c>
      <c r="B532" t="str" cm="1">
        <f t="array" aca="1" ref="B532" ca="1">IF(ISNA(INDEX(tblDPL[Name_By_Location],DPL_Unique!A532)),"",INDEX(tblDPL[Name_By_Location],DPL_Unique!A532))</f>
        <v/>
      </c>
    </row>
    <row r="533" spans="1:2" x14ac:dyDescent="0.2">
      <c r="A533" t="e">
        <f ca="1">MATCH(rngPassword,OFFSET(tblDPL[P3DDP6'#2&amp;92$],A532,,ROWS(tblDPL[])),0)+A532</f>
        <v>#N/A</v>
      </c>
      <c r="B533" t="str" cm="1">
        <f t="array" aca="1" ref="B533" ca="1">IF(ISNA(INDEX(tblDPL[Name_By_Location],DPL_Unique!A533)),"",INDEX(tblDPL[Name_By_Location],DPL_Unique!A533))</f>
        <v/>
      </c>
    </row>
    <row r="534" spans="1:2" x14ac:dyDescent="0.2">
      <c r="A534" t="e">
        <f ca="1">MATCH(rngPassword,OFFSET(tblDPL[P3DDP6'#2&amp;92$],A533,,ROWS(tblDPL[])),0)+A533</f>
        <v>#N/A</v>
      </c>
      <c r="B534" t="str" cm="1">
        <f t="array" aca="1" ref="B534" ca="1">IF(ISNA(INDEX(tblDPL[Name_By_Location],DPL_Unique!A534)),"",INDEX(tblDPL[Name_By_Location],DPL_Unique!A534))</f>
        <v/>
      </c>
    </row>
    <row r="535" spans="1:2" x14ac:dyDescent="0.2">
      <c r="A535" t="e">
        <f ca="1">MATCH(rngPassword,OFFSET(tblDPL[P3DDP6'#2&amp;92$],A534,,ROWS(tblDPL[])),0)+A534</f>
        <v>#N/A</v>
      </c>
      <c r="B535" t="str" cm="1">
        <f t="array" aca="1" ref="B535" ca="1">IF(ISNA(INDEX(tblDPL[Name_By_Location],DPL_Unique!A535)),"",INDEX(tblDPL[Name_By_Location],DPL_Unique!A535))</f>
        <v/>
      </c>
    </row>
    <row r="536" spans="1:2" x14ac:dyDescent="0.2">
      <c r="A536" t="e">
        <f ca="1">MATCH(rngPassword,OFFSET(tblDPL[P3DDP6'#2&amp;92$],A535,,ROWS(tblDPL[])),0)+A535</f>
        <v>#N/A</v>
      </c>
      <c r="B536" t="str" cm="1">
        <f t="array" aca="1" ref="B536" ca="1">IF(ISNA(INDEX(tblDPL[Name_By_Location],DPL_Unique!A536)),"",INDEX(tblDPL[Name_By_Location],DPL_Unique!A536))</f>
        <v/>
      </c>
    </row>
    <row r="537" spans="1:2" x14ac:dyDescent="0.2">
      <c r="A537" t="e">
        <f ca="1">MATCH(rngPassword,OFFSET(tblDPL[P3DDP6'#2&amp;92$],A536,,ROWS(tblDPL[])),0)+A536</f>
        <v>#N/A</v>
      </c>
      <c r="B537" t="str" cm="1">
        <f t="array" aca="1" ref="B537" ca="1">IF(ISNA(INDEX(tblDPL[Name_By_Location],DPL_Unique!A537)),"",INDEX(tblDPL[Name_By_Location],DPL_Unique!A537))</f>
        <v/>
      </c>
    </row>
    <row r="538" spans="1:2" x14ac:dyDescent="0.2">
      <c r="A538" t="e">
        <f ca="1">MATCH(rngPassword,OFFSET(tblDPL[P3DDP6'#2&amp;92$],A537,,ROWS(tblDPL[])),0)+A537</f>
        <v>#N/A</v>
      </c>
      <c r="B538" t="str" cm="1">
        <f t="array" aca="1" ref="B538" ca="1">IF(ISNA(INDEX(tblDPL[Name_By_Location],DPL_Unique!A538)),"",INDEX(tblDPL[Name_By_Location],DPL_Unique!A538))</f>
        <v/>
      </c>
    </row>
    <row r="539" spans="1:2" x14ac:dyDescent="0.2">
      <c r="A539" t="e">
        <f ca="1">MATCH(rngPassword,OFFSET(tblDPL[P3DDP6'#2&amp;92$],A538,,ROWS(tblDPL[])),0)+A538</f>
        <v>#N/A</v>
      </c>
      <c r="B539" t="str" cm="1">
        <f t="array" aca="1" ref="B539" ca="1">IF(ISNA(INDEX(tblDPL[Name_By_Location],DPL_Unique!A539)),"",INDEX(tblDPL[Name_By_Location],DPL_Unique!A539))</f>
        <v/>
      </c>
    </row>
    <row r="540" spans="1:2" x14ac:dyDescent="0.2">
      <c r="A540" t="e">
        <f ca="1">MATCH(rngPassword,OFFSET(tblDPL[P3DDP6'#2&amp;92$],A539,,ROWS(tblDPL[])),0)+A539</f>
        <v>#N/A</v>
      </c>
      <c r="B540" t="str" cm="1">
        <f t="array" aca="1" ref="B540" ca="1">IF(ISNA(INDEX(tblDPL[Name_By_Location],DPL_Unique!A540)),"",INDEX(tblDPL[Name_By_Location],DPL_Unique!A540))</f>
        <v/>
      </c>
    </row>
    <row r="541" spans="1:2" x14ac:dyDescent="0.2">
      <c r="A541" t="e">
        <f ca="1">MATCH(rngPassword,OFFSET(tblDPL[P3DDP6'#2&amp;92$],A540,,ROWS(tblDPL[])),0)+A540</f>
        <v>#N/A</v>
      </c>
      <c r="B541" t="str" cm="1">
        <f t="array" aca="1" ref="B541" ca="1">IF(ISNA(INDEX(tblDPL[Name_By_Location],DPL_Unique!A541)),"",INDEX(tblDPL[Name_By_Location],DPL_Unique!A541))</f>
        <v/>
      </c>
    </row>
    <row r="542" spans="1:2" x14ac:dyDescent="0.2">
      <c r="A542" t="e">
        <f ca="1">MATCH(rngPassword,OFFSET(tblDPL[P3DDP6'#2&amp;92$],A541,,ROWS(tblDPL[])),0)+A541</f>
        <v>#N/A</v>
      </c>
      <c r="B542" t="str" cm="1">
        <f t="array" aca="1" ref="B542" ca="1">IF(ISNA(INDEX(tblDPL[Name_By_Location],DPL_Unique!A542)),"",INDEX(tblDPL[Name_By_Location],DPL_Unique!A542))</f>
        <v/>
      </c>
    </row>
    <row r="543" spans="1:2" x14ac:dyDescent="0.2">
      <c r="A543" t="e">
        <f ca="1">MATCH(rngPassword,OFFSET(tblDPL[P3DDP6'#2&amp;92$],A542,,ROWS(tblDPL[])),0)+A542</f>
        <v>#N/A</v>
      </c>
      <c r="B543" t="str" cm="1">
        <f t="array" aca="1" ref="B543" ca="1">IF(ISNA(INDEX(tblDPL[Name_By_Location],DPL_Unique!A543)),"",INDEX(tblDPL[Name_By_Location],DPL_Unique!A543))</f>
        <v/>
      </c>
    </row>
    <row r="544" spans="1:2" x14ac:dyDescent="0.2">
      <c r="A544" t="e">
        <f ca="1">MATCH(rngPassword,OFFSET(tblDPL[P3DDP6'#2&amp;92$],A543,,ROWS(tblDPL[])),0)+A543</f>
        <v>#N/A</v>
      </c>
      <c r="B544" t="str" cm="1">
        <f t="array" aca="1" ref="B544" ca="1">IF(ISNA(INDEX(tblDPL[Name_By_Location],DPL_Unique!A544)),"",INDEX(tblDPL[Name_By_Location],DPL_Unique!A544))</f>
        <v/>
      </c>
    </row>
    <row r="545" spans="1:2" x14ac:dyDescent="0.2">
      <c r="A545" t="e">
        <f ca="1">MATCH(rngPassword,OFFSET(tblDPL[P3DDP6'#2&amp;92$],A544,,ROWS(tblDPL[])),0)+A544</f>
        <v>#N/A</v>
      </c>
      <c r="B545" t="str" cm="1">
        <f t="array" aca="1" ref="B545" ca="1">IF(ISNA(INDEX(tblDPL[Name_By_Location],DPL_Unique!A545)),"",INDEX(tblDPL[Name_By_Location],DPL_Unique!A545))</f>
        <v/>
      </c>
    </row>
    <row r="546" spans="1:2" x14ac:dyDescent="0.2">
      <c r="A546" t="e">
        <f ca="1">MATCH(rngPassword,OFFSET(tblDPL[P3DDP6'#2&amp;92$],A545,,ROWS(tblDPL[])),0)+A545</f>
        <v>#N/A</v>
      </c>
      <c r="B546" t="str" cm="1">
        <f t="array" aca="1" ref="B546" ca="1">IF(ISNA(INDEX(tblDPL[Name_By_Location],DPL_Unique!A546)),"",INDEX(tblDPL[Name_By_Location],DPL_Unique!A546))</f>
        <v/>
      </c>
    </row>
    <row r="547" spans="1:2" x14ac:dyDescent="0.2">
      <c r="A547" t="e">
        <f ca="1">MATCH(rngPassword,OFFSET(tblDPL[P3DDP6'#2&amp;92$],A546,,ROWS(tblDPL[])),0)+A546</f>
        <v>#N/A</v>
      </c>
      <c r="B547" t="str" cm="1">
        <f t="array" aca="1" ref="B547" ca="1">IF(ISNA(INDEX(tblDPL[Name_By_Location],DPL_Unique!A547)),"",INDEX(tblDPL[Name_By_Location],DPL_Unique!A547))</f>
        <v/>
      </c>
    </row>
    <row r="548" spans="1:2" x14ac:dyDescent="0.2">
      <c r="A548" t="e">
        <f ca="1">MATCH(rngPassword,OFFSET(tblDPL[P3DDP6'#2&amp;92$],A547,,ROWS(tblDPL[])),0)+A547</f>
        <v>#N/A</v>
      </c>
      <c r="B548" t="str" cm="1">
        <f t="array" aca="1" ref="B548" ca="1">IF(ISNA(INDEX(tblDPL[Name_By_Location],DPL_Unique!A548)),"",INDEX(tblDPL[Name_By_Location],DPL_Unique!A548))</f>
        <v/>
      </c>
    </row>
    <row r="549" spans="1:2" x14ac:dyDescent="0.2">
      <c r="A549" t="e">
        <f ca="1">MATCH(rngPassword,OFFSET(tblDPL[P3DDP6'#2&amp;92$],A548,,ROWS(tblDPL[])),0)+A548</f>
        <v>#N/A</v>
      </c>
      <c r="B549" t="str" cm="1">
        <f t="array" aca="1" ref="B549" ca="1">IF(ISNA(INDEX(tblDPL[Name_By_Location],DPL_Unique!A549)),"",INDEX(tblDPL[Name_By_Location],DPL_Unique!A549))</f>
        <v/>
      </c>
    </row>
    <row r="550" spans="1:2" x14ac:dyDescent="0.2">
      <c r="A550" t="e">
        <f ca="1">MATCH(rngPassword,OFFSET(tblDPL[P3DDP6'#2&amp;92$],A549,,ROWS(tblDPL[])),0)+A549</f>
        <v>#N/A</v>
      </c>
      <c r="B550" t="str" cm="1">
        <f t="array" aca="1" ref="B550" ca="1">IF(ISNA(INDEX(tblDPL[Name_By_Location],DPL_Unique!A550)),"",INDEX(tblDPL[Name_By_Location],DPL_Unique!A550))</f>
        <v/>
      </c>
    </row>
    <row r="551" spans="1:2" x14ac:dyDescent="0.2">
      <c r="A551" t="e">
        <f ca="1">MATCH(rngPassword,OFFSET(tblDPL[P3DDP6'#2&amp;92$],A550,,ROWS(tblDPL[])),0)+A550</f>
        <v>#N/A</v>
      </c>
      <c r="B551" t="str" cm="1">
        <f t="array" aca="1" ref="B551" ca="1">IF(ISNA(INDEX(tblDPL[Name_By_Location],DPL_Unique!A551)),"",INDEX(tblDPL[Name_By_Location],DPL_Unique!A551))</f>
        <v/>
      </c>
    </row>
    <row r="552" spans="1:2" x14ac:dyDescent="0.2">
      <c r="A552" t="e">
        <f ca="1">MATCH(rngPassword,OFFSET(tblDPL[P3DDP6'#2&amp;92$],A551,,ROWS(tblDPL[])),0)+A551</f>
        <v>#N/A</v>
      </c>
      <c r="B552" t="str" cm="1">
        <f t="array" aca="1" ref="B552" ca="1">IF(ISNA(INDEX(tblDPL[Name_By_Location],DPL_Unique!A552)),"",INDEX(tblDPL[Name_By_Location],DPL_Unique!A552))</f>
        <v/>
      </c>
    </row>
    <row r="553" spans="1:2" x14ac:dyDescent="0.2">
      <c r="A553" t="e">
        <f ca="1">MATCH(rngPassword,OFFSET(tblDPL[P3DDP6'#2&amp;92$],A552,,ROWS(tblDPL[])),0)+A552</f>
        <v>#N/A</v>
      </c>
      <c r="B553" t="str" cm="1">
        <f t="array" aca="1" ref="B553" ca="1">IF(ISNA(INDEX(tblDPL[Name_By_Location],DPL_Unique!A553)),"",INDEX(tblDPL[Name_By_Location],DPL_Unique!A553))</f>
        <v/>
      </c>
    </row>
    <row r="554" spans="1:2" x14ac:dyDescent="0.2">
      <c r="A554" t="e">
        <f ca="1">MATCH(rngPassword,OFFSET(tblDPL[P3DDP6'#2&amp;92$],A553,,ROWS(tblDPL[])),0)+A553</f>
        <v>#N/A</v>
      </c>
      <c r="B554" t="str" cm="1">
        <f t="array" aca="1" ref="B554" ca="1">IF(ISNA(INDEX(tblDPL[Name_By_Location],DPL_Unique!A554)),"",INDEX(tblDPL[Name_By_Location],DPL_Unique!A554))</f>
        <v/>
      </c>
    </row>
    <row r="555" spans="1:2" x14ac:dyDescent="0.2">
      <c r="A555" t="e">
        <f ca="1">MATCH(rngPassword,OFFSET(tblDPL[P3DDP6'#2&amp;92$],A554,,ROWS(tblDPL[])),0)+A554</f>
        <v>#N/A</v>
      </c>
      <c r="B555" t="str" cm="1">
        <f t="array" aca="1" ref="B555" ca="1">IF(ISNA(INDEX(tblDPL[Name_By_Location],DPL_Unique!A555)),"",INDEX(tblDPL[Name_By_Location],DPL_Unique!A555))</f>
        <v/>
      </c>
    </row>
    <row r="556" spans="1:2" x14ac:dyDescent="0.2">
      <c r="A556" t="e">
        <f ca="1">MATCH(rngPassword,OFFSET(tblDPL[P3DDP6'#2&amp;92$],A555,,ROWS(tblDPL[])),0)+A555</f>
        <v>#N/A</v>
      </c>
      <c r="B556" t="str" cm="1">
        <f t="array" aca="1" ref="B556" ca="1">IF(ISNA(INDEX(tblDPL[Name_By_Location],DPL_Unique!A556)),"",INDEX(tblDPL[Name_By_Location],DPL_Unique!A556))</f>
        <v/>
      </c>
    </row>
    <row r="557" spans="1:2" x14ac:dyDescent="0.2">
      <c r="A557" t="e">
        <f ca="1">MATCH(rngPassword,OFFSET(tblDPL[P3DDP6'#2&amp;92$],A556,,ROWS(tblDPL[])),0)+A556</f>
        <v>#N/A</v>
      </c>
      <c r="B557" t="str" cm="1">
        <f t="array" aca="1" ref="B557" ca="1">IF(ISNA(INDEX(tblDPL[Name_By_Location],DPL_Unique!A557)),"",INDEX(tblDPL[Name_By_Location],DPL_Unique!A557))</f>
        <v/>
      </c>
    </row>
    <row r="558" spans="1:2" x14ac:dyDescent="0.2">
      <c r="A558" t="e">
        <f ca="1">MATCH(rngPassword,OFFSET(tblDPL[P3DDP6'#2&amp;92$],A557,,ROWS(tblDPL[])),0)+A557</f>
        <v>#N/A</v>
      </c>
      <c r="B558" t="str" cm="1">
        <f t="array" aca="1" ref="B558" ca="1">IF(ISNA(INDEX(tblDPL[Name_By_Location],DPL_Unique!A558)),"",INDEX(tblDPL[Name_By_Location],DPL_Unique!A558))</f>
        <v/>
      </c>
    </row>
    <row r="559" spans="1:2" x14ac:dyDescent="0.2">
      <c r="A559" t="e">
        <f ca="1">MATCH(rngPassword,OFFSET(tblDPL[P3DDP6'#2&amp;92$],A558,,ROWS(tblDPL[])),0)+A558</f>
        <v>#N/A</v>
      </c>
      <c r="B559" t="str" cm="1">
        <f t="array" aca="1" ref="B559" ca="1">IF(ISNA(INDEX(tblDPL[Name_By_Location],DPL_Unique!A559)),"",INDEX(tblDPL[Name_By_Location],DPL_Unique!A559))</f>
        <v/>
      </c>
    </row>
    <row r="560" spans="1:2" x14ac:dyDescent="0.2">
      <c r="A560" t="e">
        <f ca="1">MATCH(rngPassword,OFFSET(tblDPL[P3DDP6'#2&amp;92$],A559,,ROWS(tblDPL[])),0)+A559</f>
        <v>#N/A</v>
      </c>
      <c r="B560" t="str" cm="1">
        <f t="array" aca="1" ref="B560" ca="1">IF(ISNA(INDEX(tblDPL[Name_By_Location],DPL_Unique!A560)),"",INDEX(tblDPL[Name_By_Location],DPL_Unique!A560))</f>
        <v/>
      </c>
    </row>
    <row r="561" spans="1:2" x14ac:dyDescent="0.2">
      <c r="A561" t="e">
        <f ca="1">MATCH(rngPassword,OFFSET(tblDPL[P3DDP6'#2&amp;92$],A560,,ROWS(tblDPL[])),0)+A560</f>
        <v>#N/A</v>
      </c>
      <c r="B561" t="str" cm="1">
        <f t="array" aca="1" ref="B561" ca="1">IF(ISNA(INDEX(tblDPL[Name_By_Location],DPL_Unique!A561)),"",INDEX(tblDPL[Name_By_Location],DPL_Unique!A561))</f>
        <v/>
      </c>
    </row>
    <row r="562" spans="1:2" x14ac:dyDescent="0.2">
      <c r="A562" t="e">
        <f ca="1">MATCH(rngPassword,OFFSET(tblDPL[P3DDP6'#2&amp;92$],A561,,ROWS(tblDPL[])),0)+A561</f>
        <v>#N/A</v>
      </c>
      <c r="B562" t="str" cm="1">
        <f t="array" aca="1" ref="B562" ca="1">IF(ISNA(INDEX(tblDPL[Name_By_Location],DPL_Unique!A562)),"",INDEX(tblDPL[Name_By_Location],DPL_Unique!A562))</f>
        <v/>
      </c>
    </row>
    <row r="563" spans="1:2" x14ac:dyDescent="0.2">
      <c r="A563" t="e">
        <f ca="1">MATCH(rngPassword,OFFSET(tblDPL[P3DDP6'#2&amp;92$],A562,,ROWS(tblDPL[])),0)+A562</f>
        <v>#N/A</v>
      </c>
      <c r="B563" t="str" cm="1">
        <f t="array" aca="1" ref="B563" ca="1">IF(ISNA(INDEX(tblDPL[Name_By_Location],DPL_Unique!A563)),"",INDEX(tblDPL[Name_By_Location],DPL_Unique!A563))</f>
        <v/>
      </c>
    </row>
    <row r="564" spans="1:2" x14ac:dyDescent="0.2">
      <c r="A564" t="e">
        <f ca="1">MATCH(rngPassword,OFFSET(tblDPL[P3DDP6'#2&amp;92$],A563,,ROWS(tblDPL[])),0)+A563</f>
        <v>#N/A</v>
      </c>
      <c r="B564" t="str" cm="1">
        <f t="array" aca="1" ref="B564" ca="1">IF(ISNA(INDEX(tblDPL[Name_By_Location],DPL_Unique!A564)),"",INDEX(tblDPL[Name_By_Location],DPL_Unique!A564))</f>
        <v/>
      </c>
    </row>
    <row r="565" spans="1:2" x14ac:dyDescent="0.2">
      <c r="A565" t="e">
        <f ca="1">MATCH(rngPassword,OFFSET(tblDPL[P3DDP6'#2&amp;92$],A564,,ROWS(tblDPL[])),0)+A564</f>
        <v>#N/A</v>
      </c>
      <c r="B565" t="str" cm="1">
        <f t="array" aca="1" ref="B565" ca="1">IF(ISNA(INDEX(tblDPL[Name_By_Location],DPL_Unique!A565)),"",INDEX(tblDPL[Name_By_Location],DPL_Unique!A565))</f>
        <v/>
      </c>
    </row>
    <row r="566" spans="1:2" x14ac:dyDescent="0.2">
      <c r="A566" t="e">
        <f ca="1">MATCH(rngPassword,OFFSET(tblDPL[P3DDP6'#2&amp;92$],A565,,ROWS(tblDPL[])),0)+A565</f>
        <v>#N/A</v>
      </c>
      <c r="B566" t="str" cm="1">
        <f t="array" aca="1" ref="B566" ca="1">IF(ISNA(INDEX(tblDPL[Name_By_Location],DPL_Unique!A566)),"",INDEX(tblDPL[Name_By_Location],DPL_Unique!A566))</f>
        <v/>
      </c>
    </row>
    <row r="567" spans="1:2" x14ac:dyDescent="0.2">
      <c r="A567" t="e">
        <f ca="1">MATCH(rngPassword,OFFSET(tblDPL[P3DDP6'#2&amp;92$],A566,,ROWS(tblDPL[])),0)+A566</f>
        <v>#N/A</v>
      </c>
      <c r="B567" t="str" cm="1">
        <f t="array" aca="1" ref="B567" ca="1">IF(ISNA(INDEX(tblDPL[Name_By_Location],DPL_Unique!A567)),"",INDEX(tblDPL[Name_By_Location],DPL_Unique!A567))</f>
        <v/>
      </c>
    </row>
    <row r="568" spans="1:2" x14ac:dyDescent="0.2">
      <c r="A568" t="e">
        <f ca="1">MATCH(rngPassword,OFFSET(tblDPL[P3DDP6'#2&amp;92$],A567,,ROWS(tblDPL[])),0)+A567</f>
        <v>#N/A</v>
      </c>
      <c r="B568" t="str" cm="1">
        <f t="array" aca="1" ref="B568" ca="1">IF(ISNA(INDEX(tblDPL[Name_By_Location],DPL_Unique!A568)),"",INDEX(tblDPL[Name_By_Location],DPL_Unique!A568))</f>
        <v/>
      </c>
    </row>
    <row r="569" spans="1:2" x14ac:dyDescent="0.2">
      <c r="A569" t="e">
        <f ca="1">MATCH(rngPassword,OFFSET(tblDPL[P3DDP6'#2&amp;92$],A568,,ROWS(tblDPL[])),0)+A568</f>
        <v>#N/A</v>
      </c>
      <c r="B569" t="str" cm="1">
        <f t="array" aca="1" ref="B569" ca="1">IF(ISNA(INDEX(tblDPL[Name_By_Location],DPL_Unique!A569)),"",INDEX(tblDPL[Name_By_Location],DPL_Unique!A569))</f>
        <v/>
      </c>
    </row>
    <row r="570" spans="1:2" x14ac:dyDescent="0.2">
      <c r="A570" t="e">
        <f ca="1">MATCH(rngPassword,OFFSET(tblDPL[P3DDP6'#2&amp;92$],A569,,ROWS(tblDPL[])),0)+A569</f>
        <v>#N/A</v>
      </c>
      <c r="B570" t="str" cm="1">
        <f t="array" aca="1" ref="B570" ca="1">IF(ISNA(INDEX(tblDPL[Name_By_Location],DPL_Unique!A570)),"",INDEX(tblDPL[Name_By_Location],DPL_Unique!A570))</f>
        <v/>
      </c>
    </row>
    <row r="571" spans="1:2" x14ac:dyDescent="0.2">
      <c r="A571" t="e">
        <f ca="1">MATCH(rngPassword,OFFSET(tblDPL[P3DDP6'#2&amp;92$],A570,,ROWS(tblDPL[])),0)+A570</f>
        <v>#N/A</v>
      </c>
      <c r="B571" t="str" cm="1">
        <f t="array" aca="1" ref="B571" ca="1">IF(ISNA(INDEX(tblDPL[Name_By_Location],DPL_Unique!A571)),"",INDEX(tblDPL[Name_By_Location],DPL_Unique!A571))</f>
        <v/>
      </c>
    </row>
    <row r="572" spans="1:2" x14ac:dyDescent="0.2">
      <c r="A572" t="e">
        <f ca="1">MATCH(rngPassword,OFFSET(tblDPL[P3DDP6'#2&amp;92$],A571,,ROWS(tblDPL[])),0)+A571</f>
        <v>#N/A</v>
      </c>
      <c r="B572" t="str" cm="1">
        <f t="array" aca="1" ref="B572" ca="1">IF(ISNA(INDEX(tblDPL[Name_By_Location],DPL_Unique!A572)),"",INDEX(tblDPL[Name_By_Location],DPL_Unique!A572))</f>
        <v/>
      </c>
    </row>
    <row r="573" spans="1:2" x14ac:dyDescent="0.2">
      <c r="A573" t="e">
        <f ca="1">MATCH(rngPassword,OFFSET(tblDPL[P3DDP6'#2&amp;92$],A572,,ROWS(tblDPL[])),0)+A572</f>
        <v>#N/A</v>
      </c>
      <c r="B573" t="str" cm="1">
        <f t="array" aca="1" ref="B573" ca="1">IF(ISNA(INDEX(tblDPL[Name_By_Location],DPL_Unique!A573)),"",INDEX(tblDPL[Name_By_Location],DPL_Unique!A573))</f>
        <v/>
      </c>
    </row>
    <row r="574" spans="1:2" x14ac:dyDescent="0.2">
      <c r="A574" t="e">
        <f ca="1">MATCH(rngPassword,OFFSET(tblDPL[P3DDP6'#2&amp;92$],A573,,ROWS(tblDPL[])),0)+A573</f>
        <v>#N/A</v>
      </c>
      <c r="B574" t="str" cm="1">
        <f t="array" aca="1" ref="B574" ca="1">IF(ISNA(INDEX(tblDPL[Name_By_Location],DPL_Unique!A574)),"",INDEX(tblDPL[Name_By_Location],DPL_Unique!A574))</f>
        <v/>
      </c>
    </row>
    <row r="575" spans="1:2" x14ac:dyDescent="0.2">
      <c r="A575" t="e">
        <f ca="1">MATCH(rngPassword,OFFSET(tblDPL[P3DDP6'#2&amp;92$],A574,,ROWS(tblDPL[])),0)+A574</f>
        <v>#N/A</v>
      </c>
      <c r="B575" t="str" cm="1">
        <f t="array" aca="1" ref="B575" ca="1">IF(ISNA(INDEX(tblDPL[Name_By_Location],DPL_Unique!A575)),"",INDEX(tblDPL[Name_By_Location],DPL_Unique!A575))</f>
        <v/>
      </c>
    </row>
    <row r="576" spans="1:2" x14ac:dyDescent="0.2">
      <c r="A576" t="e">
        <f ca="1">MATCH(rngPassword,OFFSET(tblDPL[P3DDP6'#2&amp;92$],A575,,ROWS(tblDPL[])),0)+A575</f>
        <v>#N/A</v>
      </c>
      <c r="B576" t="str" cm="1">
        <f t="array" aca="1" ref="B576" ca="1">IF(ISNA(INDEX(tblDPL[Name_By_Location],DPL_Unique!A576)),"",INDEX(tblDPL[Name_By_Location],DPL_Unique!A576))</f>
        <v/>
      </c>
    </row>
    <row r="577" spans="1:2" x14ac:dyDescent="0.2">
      <c r="A577" t="e">
        <f ca="1">MATCH(rngPassword,OFFSET(tblDPL[P3DDP6'#2&amp;92$],A576,,ROWS(tblDPL[])),0)+A576</f>
        <v>#N/A</v>
      </c>
      <c r="B577" t="str" cm="1">
        <f t="array" aca="1" ref="B577" ca="1">IF(ISNA(INDEX(tblDPL[Name_By_Location],DPL_Unique!A577)),"",INDEX(tblDPL[Name_By_Location],DPL_Unique!A577))</f>
        <v/>
      </c>
    </row>
    <row r="578" spans="1:2" x14ac:dyDescent="0.2">
      <c r="A578" t="e">
        <f ca="1">MATCH(rngPassword,OFFSET(tblDPL[P3DDP6'#2&amp;92$],A577,,ROWS(tblDPL[])),0)+A577</f>
        <v>#N/A</v>
      </c>
      <c r="B578" t="str" cm="1">
        <f t="array" aca="1" ref="B578" ca="1">IF(ISNA(INDEX(tblDPL[Name_By_Location],DPL_Unique!A578)),"",INDEX(tblDPL[Name_By_Location],DPL_Unique!A578))</f>
        <v/>
      </c>
    </row>
    <row r="579" spans="1:2" x14ac:dyDescent="0.2">
      <c r="A579" t="e">
        <f ca="1">MATCH(rngPassword,OFFSET(tblDPL[P3DDP6'#2&amp;92$],A578,,ROWS(tblDPL[])),0)+A578</f>
        <v>#N/A</v>
      </c>
      <c r="B579" t="str" cm="1">
        <f t="array" aca="1" ref="B579" ca="1">IF(ISNA(INDEX(tblDPL[Name_By_Location],DPL_Unique!A579)),"",INDEX(tblDPL[Name_By_Location],DPL_Unique!A579))</f>
        <v/>
      </c>
    </row>
    <row r="580" spans="1:2" x14ac:dyDescent="0.2">
      <c r="A580" t="e">
        <f ca="1">MATCH(rngPassword,OFFSET(tblDPL[P3DDP6'#2&amp;92$],A579,,ROWS(tblDPL[])),0)+A579</f>
        <v>#N/A</v>
      </c>
      <c r="B580" t="str" cm="1">
        <f t="array" aca="1" ref="B580" ca="1">IF(ISNA(INDEX(tblDPL[Name_By_Location],DPL_Unique!A580)),"",INDEX(tblDPL[Name_By_Location],DPL_Unique!A580))</f>
        <v/>
      </c>
    </row>
    <row r="581" spans="1:2" x14ac:dyDescent="0.2">
      <c r="A581" t="e">
        <f ca="1">MATCH(rngPassword,OFFSET(tblDPL[P3DDP6'#2&amp;92$],A580,,ROWS(tblDPL[])),0)+A580</f>
        <v>#N/A</v>
      </c>
      <c r="B581" t="str" cm="1">
        <f t="array" aca="1" ref="B581" ca="1">IF(ISNA(INDEX(tblDPL[Name_By_Location],DPL_Unique!A581)),"",INDEX(tblDPL[Name_By_Location],DPL_Unique!A581))</f>
        <v/>
      </c>
    </row>
    <row r="582" spans="1:2" x14ac:dyDescent="0.2">
      <c r="A582" t="e">
        <f ca="1">MATCH(rngPassword,OFFSET(tblDPL[P3DDP6'#2&amp;92$],A581,,ROWS(tblDPL[])),0)+A581</f>
        <v>#N/A</v>
      </c>
      <c r="B582" t="str" cm="1">
        <f t="array" aca="1" ref="B582" ca="1">IF(ISNA(INDEX(tblDPL[Name_By_Location],DPL_Unique!A582)),"",INDEX(tblDPL[Name_By_Location],DPL_Unique!A582))</f>
        <v/>
      </c>
    </row>
    <row r="583" spans="1:2" x14ac:dyDescent="0.2">
      <c r="A583" t="e">
        <f ca="1">MATCH(rngPassword,OFFSET(tblDPL[P3DDP6'#2&amp;92$],A582,,ROWS(tblDPL[])),0)+A582</f>
        <v>#N/A</v>
      </c>
      <c r="B583" t="str" cm="1">
        <f t="array" aca="1" ref="B583" ca="1">IF(ISNA(INDEX(tblDPL[Name_By_Location],DPL_Unique!A583)),"",INDEX(tblDPL[Name_By_Location],DPL_Unique!A583))</f>
        <v/>
      </c>
    </row>
    <row r="584" spans="1:2" x14ac:dyDescent="0.2">
      <c r="A584" t="e">
        <f ca="1">MATCH(rngPassword,OFFSET(tblDPL[P3DDP6'#2&amp;92$],A583,,ROWS(tblDPL[])),0)+A583</f>
        <v>#N/A</v>
      </c>
      <c r="B584" t="str" cm="1">
        <f t="array" aca="1" ref="B584" ca="1">IF(ISNA(INDEX(tblDPL[Name_By_Location],DPL_Unique!A584)),"",INDEX(tblDPL[Name_By_Location],DPL_Unique!A584))</f>
        <v/>
      </c>
    </row>
    <row r="585" spans="1:2" x14ac:dyDescent="0.2">
      <c r="A585" t="e">
        <f ca="1">MATCH(rngPassword,OFFSET(tblDPL[P3DDP6'#2&amp;92$],A584,,ROWS(tblDPL[])),0)+A584</f>
        <v>#N/A</v>
      </c>
      <c r="B585" t="str" cm="1">
        <f t="array" aca="1" ref="B585" ca="1">IF(ISNA(INDEX(tblDPL[Name_By_Location],DPL_Unique!A585)),"",INDEX(tblDPL[Name_By_Location],DPL_Unique!A585))</f>
        <v/>
      </c>
    </row>
    <row r="586" spans="1:2" x14ac:dyDescent="0.2">
      <c r="A586" t="e">
        <f ca="1">MATCH(rngPassword,OFFSET(tblDPL[P3DDP6'#2&amp;92$],A585,,ROWS(tblDPL[])),0)+A585</f>
        <v>#N/A</v>
      </c>
      <c r="B586" t="str" cm="1">
        <f t="array" aca="1" ref="B586" ca="1">IF(ISNA(INDEX(tblDPL[Name_By_Location],DPL_Unique!A586)),"",INDEX(tblDPL[Name_By_Location],DPL_Unique!A586))</f>
        <v/>
      </c>
    </row>
    <row r="587" spans="1:2" x14ac:dyDescent="0.2">
      <c r="A587" t="e">
        <f ca="1">MATCH(rngPassword,OFFSET(tblDPL[P3DDP6'#2&amp;92$],A586,,ROWS(tblDPL[])),0)+A586</f>
        <v>#N/A</v>
      </c>
      <c r="B587" t="str" cm="1">
        <f t="array" aca="1" ref="B587" ca="1">IF(ISNA(INDEX(tblDPL[Name_By_Location],DPL_Unique!A587)),"",INDEX(tblDPL[Name_By_Location],DPL_Unique!A587))</f>
        <v/>
      </c>
    </row>
    <row r="588" spans="1:2" x14ac:dyDescent="0.2">
      <c r="A588" t="e">
        <f ca="1">MATCH(rngPassword,OFFSET(tblDPL[P3DDP6'#2&amp;92$],A587,,ROWS(tblDPL[])),0)+A587</f>
        <v>#N/A</v>
      </c>
      <c r="B588" t="str" cm="1">
        <f t="array" aca="1" ref="B588" ca="1">IF(ISNA(INDEX(tblDPL[Name_By_Location],DPL_Unique!A588)),"",INDEX(tblDPL[Name_By_Location],DPL_Unique!A588))</f>
        <v/>
      </c>
    </row>
    <row r="589" spans="1:2" x14ac:dyDescent="0.2">
      <c r="A589" t="e">
        <f ca="1">MATCH(rngPassword,OFFSET(tblDPL[P3DDP6'#2&amp;92$],A588,,ROWS(tblDPL[])),0)+A588</f>
        <v>#N/A</v>
      </c>
      <c r="B589" t="str" cm="1">
        <f t="array" aca="1" ref="B589" ca="1">IF(ISNA(INDEX(tblDPL[Name_By_Location],DPL_Unique!A589)),"",INDEX(tblDPL[Name_By_Location],DPL_Unique!A589))</f>
        <v/>
      </c>
    </row>
    <row r="590" spans="1:2" x14ac:dyDescent="0.2">
      <c r="A590" t="e">
        <f ca="1">MATCH(rngPassword,OFFSET(tblDPL[P3DDP6'#2&amp;92$],A589,,ROWS(tblDPL[])),0)+A589</f>
        <v>#N/A</v>
      </c>
      <c r="B590" t="str" cm="1">
        <f t="array" aca="1" ref="B590" ca="1">IF(ISNA(INDEX(tblDPL[Name_By_Location],DPL_Unique!A590)),"",INDEX(tblDPL[Name_By_Location],DPL_Unique!A590))</f>
        <v/>
      </c>
    </row>
    <row r="591" spans="1:2" x14ac:dyDescent="0.2">
      <c r="A591" t="e">
        <f ca="1">MATCH(rngPassword,OFFSET(tblDPL[P3DDP6'#2&amp;92$],A590,,ROWS(tblDPL[])),0)+A590</f>
        <v>#N/A</v>
      </c>
      <c r="B591" t="str" cm="1">
        <f t="array" aca="1" ref="B591" ca="1">IF(ISNA(INDEX(tblDPL[Name_By_Location],DPL_Unique!A591)),"",INDEX(tblDPL[Name_By_Location],DPL_Unique!A591))</f>
        <v/>
      </c>
    </row>
    <row r="592" spans="1:2" x14ac:dyDescent="0.2">
      <c r="A592" t="e">
        <f ca="1">MATCH(rngPassword,OFFSET(tblDPL[P3DDP6'#2&amp;92$],A591,,ROWS(tblDPL[])),0)+A591</f>
        <v>#N/A</v>
      </c>
      <c r="B592" t="str" cm="1">
        <f t="array" aca="1" ref="B592" ca="1">IF(ISNA(INDEX(tblDPL[Name_By_Location],DPL_Unique!A592)),"",INDEX(tblDPL[Name_By_Location],DPL_Unique!A592))</f>
        <v/>
      </c>
    </row>
    <row r="593" spans="1:2" x14ac:dyDescent="0.2">
      <c r="A593" t="e">
        <f ca="1">MATCH(rngPassword,OFFSET(tblDPL[P3DDP6'#2&amp;92$],A592,,ROWS(tblDPL[])),0)+A592</f>
        <v>#N/A</v>
      </c>
      <c r="B593" t="str" cm="1">
        <f t="array" aca="1" ref="B593" ca="1">IF(ISNA(INDEX(tblDPL[Name_By_Location],DPL_Unique!A593)),"",INDEX(tblDPL[Name_By_Location],DPL_Unique!A593))</f>
        <v/>
      </c>
    </row>
    <row r="594" spans="1:2" x14ac:dyDescent="0.2">
      <c r="A594" t="e">
        <f ca="1">MATCH(rngPassword,OFFSET(tblDPL[P3DDP6'#2&amp;92$],A593,,ROWS(tblDPL[])),0)+A593</f>
        <v>#N/A</v>
      </c>
      <c r="B594" t="str" cm="1">
        <f t="array" aca="1" ref="B594" ca="1">IF(ISNA(INDEX(tblDPL[Name_By_Location],DPL_Unique!A594)),"",INDEX(tblDPL[Name_By_Location],DPL_Unique!A594))</f>
        <v/>
      </c>
    </row>
    <row r="595" spans="1:2" x14ac:dyDescent="0.2">
      <c r="A595" t="e">
        <f ca="1">MATCH(rngPassword,OFFSET(tblDPL[P3DDP6'#2&amp;92$],A594,,ROWS(tblDPL[])),0)+A594</f>
        <v>#N/A</v>
      </c>
      <c r="B595" t="str" cm="1">
        <f t="array" aca="1" ref="B595" ca="1">IF(ISNA(INDEX(tblDPL[Name_By_Location],DPL_Unique!A595)),"",INDEX(tblDPL[Name_By_Location],DPL_Unique!A595))</f>
        <v/>
      </c>
    </row>
    <row r="596" spans="1:2" x14ac:dyDescent="0.2">
      <c r="A596" t="e">
        <f ca="1">MATCH(rngPassword,OFFSET(tblDPL[P3DDP6'#2&amp;92$],A595,,ROWS(tblDPL[])),0)+A595</f>
        <v>#N/A</v>
      </c>
      <c r="B596" t="str" cm="1">
        <f t="array" aca="1" ref="B596" ca="1">IF(ISNA(INDEX(tblDPL[Name_By_Location],DPL_Unique!A596)),"",INDEX(tblDPL[Name_By_Location],DPL_Unique!A596))</f>
        <v/>
      </c>
    </row>
    <row r="597" spans="1:2" x14ac:dyDescent="0.2">
      <c r="A597" t="e">
        <f ca="1">MATCH(rngPassword,OFFSET(tblDPL[P3DDP6'#2&amp;92$],A596,,ROWS(tblDPL[])),0)+A596</f>
        <v>#N/A</v>
      </c>
      <c r="B597" t="str" cm="1">
        <f t="array" aca="1" ref="B597" ca="1">IF(ISNA(INDEX(tblDPL[Name_By_Location],DPL_Unique!A597)),"",INDEX(tblDPL[Name_By_Location],DPL_Unique!A597))</f>
        <v/>
      </c>
    </row>
    <row r="598" spans="1:2" x14ac:dyDescent="0.2">
      <c r="A598" t="e">
        <f ca="1">MATCH(rngPassword,OFFSET(tblDPL[P3DDP6'#2&amp;92$],A597,,ROWS(tblDPL[])),0)+A597</f>
        <v>#N/A</v>
      </c>
      <c r="B598" t="str" cm="1">
        <f t="array" aca="1" ref="B598" ca="1">IF(ISNA(INDEX(tblDPL[Name_By_Location],DPL_Unique!A598)),"",INDEX(tblDPL[Name_By_Location],DPL_Unique!A598))</f>
        <v/>
      </c>
    </row>
    <row r="599" spans="1:2" x14ac:dyDescent="0.2">
      <c r="A599" t="e">
        <f ca="1">MATCH(rngPassword,OFFSET(tblDPL[P3DDP6'#2&amp;92$],A598,,ROWS(tblDPL[])),0)+A598</f>
        <v>#N/A</v>
      </c>
      <c r="B599" t="str" cm="1">
        <f t="array" aca="1" ref="B599" ca="1">IF(ISNA(INDEX(tblDPL[Name_By_Location],DPL_Unique!A599)),"",INDEX(tblDPL[Name_By_Location],DPL_Unique!A599))</f>
        <v/>
      </c>
    </row>
    <row r="600" spans="1:2" x14ac:dyDescent="0.2">
      <c r="A600" t="e">
        <f ca="1">MATCH(rngPassword,OFFSET(tblDPL[P3DDP6'#2&amp;92$],A599,,ROWS(tblDPL[])),0)+A599</f>
        <v>#N/A</v>
      </c>
      <c r="B600" t="str" cm="1">
        <f t="array" aca="1" ref="B600" ca="1">IF(ISNA(INDEX(tblDPL[Name_By_Location],DPL_Unique!A600)),"",INDEX(tblDPL[Name_By_Location],DPL_Unique!A600))</f>
        <v/>
      </c>
    </row>
    <row r="601" spans="1:2" x14ac:dyDescent="0.2">
      <c r="A601" t="e">
        <f ca="1">MATCH(rngPassword,OFFSET(tblDPL[P3DDP6'#2&amp;92$],A600,,ROWS(tblDPL[])),0)+A600</f>
        <v>#N/A</v>
      </c>
      <c r="B601" t="str" cm="1">
        <f t="array" aca="1" ref="B601" ca="1">IF(ISNA(INDEX(tblDPL[Name_By_Location],DPL_Unique!A601)),"",INDEX(tblDPL[Name_By_Location],DPL_Unique!A601))</f>
        <v/>
      </c>
    </row>
    <row r="602" spans="1:2" x14ac:dyDescent="0.2">
      <c r="A602" t="e">
        <f ca="1">MATCH(rngPassword,OFFSET(tblDPL[P3DDP6'#2&amp;92$],A601,,ROWS(tblDPL[])),0)+A601</f>
        <v>#N/A</v>
      </c>
      <c r="B602" t="str" cm="1">
        <f t="array" aca="1" ref="B602" ca="1">IF(ISNA(INDEX(tblDPL[Name_By_Location],DPL_Unique!A602)),"",INDEX(tblDPL[Name_By_Location],DPL_Unique!A602))</f>
        <v/>
      </c>
    </row>
    <row r="603" spans="1:2" x14ac:dyDescent="0.2">
      <c r="A603" t="e">
        <f ca="1">MATCH(rngPassword,OFFSET(tblDPL[P3DDP6'#2&amp;92$],A602,,ROWS(tblDPL[])),0)+A602</f>
        <v>#N/A</v>
      </c>
      <c r="B603" t="str" cm="1">
        <f t="array" aca="1" ref="B603" ca="1">IF(ISNA(INDEX(tblDPL[Name_By_Location],DPL_Unique!A603)),"",INDEX(tblDPL[Name_By_Location],DPL_Unique!A603))</f>
        <v/>
      </c>
    </row>
    <row r="604" spans="1:2" x14ac:dyDescent="0.2">
      <c r="A604" t="e">
        <f ca="1">MATCH(rngPassword,OFFSET(tblDPL[P3DDP6'#2&amp;92$],A603,,ROWS(tblDPL[])),0)+A603</f>
        <v>#N/A</v>
      </c>
      <c r="B604" t="str" cm="1">
        <f t="array" aca="1" ref="B604" ca="1">IF(ISNA(INDEX(tblDPL[Name_By_Location],DPL_Unique!A604)),"",INDEX(tblDPL[Name_By_Location],DPL_Unique!A604))</f>
        <v/>
      </c>
    </row>
    <row r="605" spans="1:2" x14ac:dyDescent="0.2">
      <c r="A605" t="e">
        <f ca="1">MATCH(rngPassword,OFFSET(tblDPL[P3DDP6'#2&amp;92$],A604,,ROWS(tblDPL[])),0)+A604</f>
        <v>#N/A</v>
      </c>
      <c r="B605" t="str" cm="1">
        <f t="array" aca="1" ref="B605" ca="1">IF(ISNA(INDEX(tblDPL[Name_By_Location],DPL_Unique!A605)),"",INDEX(tblDPL[Name_By_Location],DPL_Unique!A605))</f>
        <v/>
      </c>
    </row>
    <row r="606" spans="1:2" x14ac:dyDescent="0.2">
      <c r="A606" t="e">
        <f ca="1">MATCH(rngPassword,OFFSET(tblDPL[P3DDP6'#2&amp;92$],A605,,ROWS(tblDPL[])),0)+A605</f>
        <v>#N/A</v>
      </c>
      <c r="B606" t="str" cm="1">
        <f t="array" aca="1" ref="B606" ca="1">IF(ISNA(INDEX(tblDPL[Name_By_Location],DPL_Unique!A606)),"",INDEX(tblDPL[Name_By_Location],DPL_Unique!A606))</f>
        <v/>
      </c>
    </row>
    <row r="607" spans="1:2" x14ac:dyDescent="0.2">
      <c r="A607" t="e">
        <f ca="1">MATCH(rngPassword,OFFSET(tblDPL[P3DDP6'#2&amp;92$],A606,,ROWS(tblDPL[])),0)+A606</f>
        <v>#N/A</v>
      </c>
      <c r="B607" t="str" cm="1">
        <f t="array" aca="1" ref="B607" ca="1">IF(ISNA(INDEX(tblDPL[Name_By_Location],DPL_Unique!A607)),"",INDEX(tblDPL[Name_By_Location],DPL_Unique!A607))</f>
        <v/>
      </c>
    </row>
    <row r="608" spans="1:2" x14ac:dyDescent="0.2">
      <c r="A608" t="e">
        <f ca="1">MATCH(rngPassword,OFFSET(tblDPL[P3DDP6'#2&amp;92$],A607,,ROWS(tblDPL[])),0)+A607</f>
        <v>#N/A</v>
      </c>
      <c r="B608" t="str" cm="1">
        <f t="array" aca="1" ref="B608" ca="1">IF(ISNA(INDEX(tblDPL[Name_By_Location],DPL_Unique!A608)),"",INDEX(tblDPL[Name_By_Location],DPL_Unique!A608))</f>
        <v/>
      </c>
    </row>
    <row r="609" spans="1:2" x14ac:dyDescent="0.2">
      <c r="A609" t="e">
        <f ca="1">MATCH(rngPassword,OFFSET(tblDPL[P3DDP6'#2&amp;92$],A608,,ROWS(tblDPL[])),0)+A608</f>
        <v>#N/A</v>
      </c>
      <c r="B609" t="str" cm="1">
        <f t="array" aca="1" ref="B609" ca="1">IF(ISNA(INDEX(tblDPL[Name_By_Location],DPL_Unique!A609)),"",INDEX(tblDPL[Name_By_Location],DPL_Unique!A609))</f>
        <v/>
      </c>
    </row>
    <row r="610" spans="1:2" x14ac:dyDescent="0.2">
      <c r="A610" t="e">
        <f ca="1">MATCH(rngPassword,OFFSET(tblDPL[P3DDP6'#2&amp;92$],A609,,ROWS(tblDPL[])),0)+A609</f>
        <v>#N/A</v>
      </c>
      <c r="B610" t="str" cm="1">
        <f t="array" aca="1" ref="B610" ca="1">IF(ISNA(INDEX(tblDPL[Name_By_Location],DPL_Unique!A610)),"",INDEX(tblDPL[Name_By_Location],DPL_Unique!A610))</f>
        <v/>
      </c>
    </row>
    <row r="611" spans="1:2" x14ac:dyDescent="0.2">
      <c r="A611" t="e">
        <f ca="1">MATCH(rngPassword,OFFSET(tblDPL[P3DDP6'#2&amp;92$],A610,,ROWS(tblDPL[])),0)+A610</f>
        <v>#N/A</v>
      </c>
      <c r="B611" t="str" cm="1">
        <f t="array" aca="1" ref="B611" ca="1">IF(ISNA(INDEX(tblDPL[Name_By_Location],DPL_Unique!A611)),"",INDEX(tblDPL[Name_By_Location],DPL_Unique!A611))</f>
        <v/>
      </c>
    </row>
    <row r="612" spans="1:2" x14ac:dyDescent="0.2">
      <c r="A612" t="e">
        <f ca="1">MATCH(rngPassword,OFFSET(tblDPL[P3DDP6'#2&amp;92$],A611,,ROWS(tblDPL[])),0)+A611</f>
        <v>#N/A</v>
      </c>
      <c r="B612" t="str" cm="1">
        <f t="array" aca="1" ref="B612" ca="1">IF(ISNA(INDEX(tblDPL[Name_By_Location],DPL_Unique!A612)),"",INDEX(tblDPL[Name_By_Location],DPL_Unique!A612))</f>
        <v/>
      </c>
    </row>
    <row r="613" spans="1:2" x14ac:dyDescent="0.2">
      <c r="A613" t="e">
        <f ca="1">MATCH(rngPassword,OFFSET(tblDPL[P3DDP6'#2&amp;92$],A612,,ROWS(tblDPL[])),0)+A612</f>
        <v>#N/A</v>
      </c>
      <c r="B613" t="str" cm="1">
        <f t="array" aca="1" ref="B613" ca="1">IF(ISNA(INDEX(tblDPL[Name_By_Location],DPL_Unique!A613)),"",INDEX(tblDPL[Name_By_Location],DPL_Unique!A613))</f>
        <v/>
      </c>
    </row>
    <row r="614" spans="1:2" x14ac:dyDescent="0.2">
      <c r="A614" t="e">
        <f ca="1">MATCH(rngPassword,OFFSET(tblDPL[P3DDP6'#2&amp;92$],A613,,ROWS(tblDPL[])),0)+A613</f>
        <v>#N/A</v>
      </c>
      <c r="B614" t="str" cm="1">
        <f t="array" aca="1" ref="B614" ca="1">IF(ISNA(INDEX(tblDPL[Name_By_Location],DPL_Unique!A614)),"",INDEX(tblDPL[Name_By_Location],DPL_Unique!A614))</f>
        <v/>
      </c>
    </row>
    <row r="615" spans="1:2" x14ac:dyDescent="0.2">
      <c r="A615" t="e">
        <f ca="1">MATCH(rngPassword,OFFSET(tblDPL[P3DDP6'#2&amp;92$],A614,,ROWS(tblDPL[])),0)+A614</f>
        <v>#N/A</v>
      </c>
      <c r="B615" t="str" cm="1">
        <f t="array" aca="1" ref="B615" ca="1">IF(ISNA(INDEX(tblDPL[Name_By_Location],DPL_Unique!A615)),"",INDEX(tblDPL[Name_By_Location],DPL_Unique!A615))</f>
        <v/>
      </c>
    </row>
    <row r="616" spans="1:2" x14ac:dyDescent="0.2">
      <c r="A616" t="e">
        <f ca="1">MATCH(rngPassword,OFFSET(tblDPL[P3DDP6'#2&amp;92$],A615,,ROWS(tblDPL[])),0)+A615</f>
        <v>#N/A</v>
      </c>
      <c r="B616" t="str" cm="1">
        <f t="array" aca="1" ref="B616" ca="1">IF(ISNA(INDEX(tblDPL[Name_By_Location],DPL_Unique!A616)),"",INDEX(tblDPL[Name_By_Location],DPL_Unique!A616))</f>
        <v/>
      </c>
    </row>
    <row r="617" spans="1:2" x14ac:dyDescent="0.2">
      <c r="A617" t="e">
        <f ca="1">MATCH(rngPassword,OFFSET(tblDPL[P3DDP6'#2&amp;92$],A616,,ROWS(tblDPL[])),0)+A616</f>
        <v>#N/A</v>
      </c>
      <c r="B617" t="str" cm="1">
        <f t="array" aca="1" ref="B617" ca="1">IF(ISNA(INDEX(tblDPL[Name_By_Location],DPL_Unique!A617)),"",INDEX(tblDPL[Name_By_Location],DPL_Unique!A617))</f>
        <v/>
      </c>
    </row>
    <row r="618" spans="1:2" x14ac:dyDescent="0.2">
      <c r="A618" t="e">
        <f ca="1">MATCH(rngPassword,OFFSET(tblDPL[P3DDP6'#2&amp;92$],A617,,ROWS(tblDPL[])),0)+A617</f>
        <v>#N/A</v>
      </c>
      <c r="B618" t="str" cm="1">
        <f t="array" aca="1" ref="B618" ca="1">IF(ISNA(INDEX(tblDPL[Name_By_Location],DPL_Unique!A618)),"",INDEX(tblDPL[Name_By_Location],DPL_Unique!A618))</f>
        <v/>
      </c>
    </row>
    <row r="619" spans="1:2" x14ac:dyDescent="0.2">
      <c r="A619" t="e">
        <f ca="1">MATCH(rngPassword,OFFSET(tblDPL[P3DDP6'#2&amp;92$],A618,,ROWS(tblDPL[])),0)+A618</f>
        <v>#N/A</v>
      </c>
      <c r="B619" t="str" cm="1">
        <f t="array" aca="1" ref="B619" ca="1">IF(ISNA(INDEX(tblDPL[Name_By_Location],DPL_Unique!A619)),"",INDEX(tblDPL[Name_By_Location],DPL_Unique!A619))</f>
        <v/>
      </c>
    </row>
    <row r="620" spans="1:2" x14ac:dyDescent="0.2">
      <c r="A620" t="e">
        <f ca="1">MATCH(rngPassword,OFFSET(tblDPL[P3DDP6'#2&amp;92$],A619,,ROWS(tblDPL[])),0)+A619</f>
        <v>#N/A</v>
      </c>
      <c r="B620" t="str" cm="1">
        <f t="array" aca="1" ref="B620" ca="1">IF(ISNA(INDEX(tblDPL[Name_By_Location],DPL_Unique!A620)),"",INDEX(tblDPL[Name_By_Location],DPL_Unique!A620))</f>
        <v/>
      </c>
    </row>
    <row r="621" spans="1:2" x14ac:dyDescent="0.2">
      <c r="A621" t="e">
        <f ca="1">MATCH(rngPassword,OFFSET(tblDPL[P3DDP6'#2&amp;92$],A620,,ROWS(tblDPL[])),0)+A620</f>
        <v>#N/A</v>
      </c>
      <c r="B621" t="str" cm="1">
        <f t="array" aca="1" ref="B621" ca="1">IF(ISNA(INDEX(tblDPL[Name_By_Location],DPL_Unique!A621)),"",INDEX(tblDPL[Name_By_Location],DPL_Unique!A621))</f>
        <v/>
      </c>
    </row>
    <row r="622" spans="1:2" x14ac:dyDescent="0.2">
      <c r="A622" t="e">
        <f ca="1">MATCH(rngPassword,OFFSET(tblDPL[P3DDP6'#2&amp;92$],A621,,ROWS(tblDPL[])),0)+A621</f>
        <v>#N/A</v>
      </c>
      <c r="B622" t="str" cm="1">
        <f t="array" aca="1" ref="B622" ca="1">IF(ISNA(INDEX(tblDPL[Name_By_Location],DPL_Unique!A622)),"",INDEX(tblDPL[Name_By_Location],DPL_Unique!A622))</f>
        <v/>
      </c>
    </row>
    <row r="623" spans="1:2" x14ac:dyDescent="0.2">
      <c r="A623" t="e">
        <f ca="1">MATCH(rngPassword,OFFSET(tblDPL[P3DDP6'#2&amp;92$],A622,,ROWS(tblDPL[])),0)+A622</f>
        <v>#N/A</v>
      </c>
      <c r="B623" t="str" cm="1">
        <f t="array" aca="1" ref="B623" ca="1">IF(ISNA(INDEX(tblDPL[Name_By_Location],DPL_Unique!A623)),"",INDEX(tblDPL[Name_By_Location],DPL_Unique!A623))</f>
        <v/>
      </c>
    </row>
    <row r="624" spans="1:2" x14ac:dyDescent="0.2">
      <c r="A624" t="e">
        <f ca="1">MATCH(rngPassword,OFFSET(tblDPL[P3DDP6'#2&amp;92$],A623,,ROWS(tblDPL[])),0)+A623</f>
        <v>#N/A</v>
      </c>
      <c r="B624" t="str" cm="1">
        <f t="array" aca="1" ref="B624" ca="1">IF(ISNA(INDEX(tblDPL[Name_By_Location],DPL_Unique!A624)),"",INDEX(tblDPL[Name_By_Location],DPL_Unique!A624))</f>
        <v/>
      </c>
    </row>
    <row r="625" spans="1:2" x14ac:dyDescent="0.2">
      <c r="A625" t="e">
        <f ca="1">MATCH(rngPassword,OFFSET(tblDPL[P3DDP6'#2&amp;92$],A624,,ROWS(tblDPL[])),0)+A624</f>
        <v>#N/A</v>
      </c>
      <c r="B625" t="str" cm="1">
        <f t="array" aca="1" ref="B625" ca="1">IF(ISNA(INDEX(tblDPL[Name_By_Location],DPL_Unique!A625)),"",INDEX(tblDPL[Name_By_Location],DPL_Unique!A625))</f>
        <v/>
      </c>
    </row>
    <row r="626" spans="1:2" x14ac:dyDescent="0.2">
      <c r="A626" t="e">
        <f ca="1">MATCH(rngPassword,OFFSET(tblDPL[P3DDP6'#2&amp;92$],A625,,ROWS(tblDPL[])),0)+A625</f>
        <v>#N/A</v>
      </c>
      <c r="B626" t="str" cm="1">
        <f t="array" aca="1" ref="B626" ca="1">IF(ISNA(INDEX(tblDPL[Name_By_Location],DPL_Unique!A626)),"",INDEX(tblDPL[Name_By_Location],DPL_Unique!A626))</f>
        <v/>
      </c>
    </row>
    <row r="627" spans="1:2" x14ac:dyDescent="0.2">
      <c r="A627" t="e">
        <f ca="1">MATCH(rngPassword,OFFSET(tblDPL[P3DDP6'#2&amp;92$],A626,,ROWS(tblDPL[])),0)+A626</f>
        <v>#N/A</v>
      </c>
      <c r="B627" t="str" cm="1">
        <f t="array" aca="1" ref="B627" ca="1">IF(ISNA(INDEX(tblDPL[Name_By_Location],DPL_Unique!A627)),"",INDEX(tblDPL[Name_By_Location],DPL_Unique!A627))</f>
        <v/>
      </c>
    </row>
    <row r="628" spans="1:2" x14ac:dyDescent="0.2">
      <c r="A628" t="e">
        <f ca="1">MATCH(rngPassword,OFFSET(tblDPL[P3DDP6'#2&amp;92$],A627,,ROWS(tblDPL[])),0)+A627</f>
        <v>#N/A</v>
      </c>
      <c r="B628" t="str" cm="1">
        <f t="array" aca="1" ref="B628" ca="1">IF(ISNA(INDEX(tblDPL[Name_By_Location],DPL_Unique!A628)),"",INDEX(tblDPL[Name_By_Location],DPL_Unique!A628))</f>
        <v/>
      </c>
    </row>
    <row r="629" spans="1:2" x14ac:dyDescent="0.2">
      <c r="A629" t="e">
        <f ca="1">MATCH(rngPassword,OFFSET(tblDPL[P3DDP6'#2&amp;92$],A628,,ROWS(tblDPL[])),0)+A628</f>
        <v>#N/A</v>
      </c>
      <c r="B629" t="str" cm="1">
        <f t="array" aca="1" ref="B629" ca="1">IF(ISNA(INDEX(tblDPL[Name_By_Location],DPL_Unique!A629)),"",INDEX(tblDPL[Name_By_Location],DPL_Unique!A629))</f>
        <v/>
      </c>
    </row>
    <row r="630" spans="1:2" x14ac:dyDescent="0.2">
      <c r="A630" t="e">
        <f ca="1">MATCH(rngPassword,OFFSET(tblDPL[P3DDP6'#2&amp;92$],A629,,ROWS(tblDPL[])),0)+A629</f>
        <v>#N/A</v>
      </c>
      <c r="B630" t="str" cm="1">
        <f t="array" aca="1" ref="B630" ca="1">IF(ISNA(INDEX(tblDPL[Name_By_Location],DPL_Unique!A630)),"",INDEX(tblDPL[Name_By_Location],DPL_Unique!A630))</f>
        <v/>
      </c>
    </row>
    <row r="631" spans="1:2" x14ac:dyDescent="0.2">
      <c r="A631" t="e">
        <f ca="1">MATCH(rngPassword,OFFSET(tblDPL[P3DDP6'#2&amp;92$],A630,,ROWS(tblDPL[])),0)+A630</f>
        <v>#N/A</v>
      </c>
      <c r="B631" t="str" cm="1">
        <f t="array" aca="1" ref="B631" ca="1">IF(ISNA(INDEX(tblDPL[Name_By_Location],DPL_Unique!A631)),"",INDEX(tblDPL[Name_By_Location],DPL_Unique!A631))</f>
        <v/>
      </c>
    </row>
    <row r="632" spans="1:2" x14ac:dyDescent="0.2">
      <c r="A632" t="e">
        <f ca="1">MATCH(rngPassword,OFFSET(tblDPL[P3DDP6'#2&amp;92$],A631,,ROWS(tblDPL[])),0)+A631</f>
        <v>#N/A</v>
      </c>
      <c r="B632" t="str" cm="1">
        <f t="array" aca="1" ref="B632" ca="1">IF(ISNA(INDEX(tblDPL[Name_By_Location],DPL_Unique!A632)),"",INDEX(tblDPL[Name_By_Location],DPL_Unique!A632))</f>
        <v/>
      </c>
    </row>
    <row r="633" spans="1:2" x14ac:dyDescent="0.2">
      <c r="A633" t="e">
        <f ca="1">MATCH(rngPassword,OFFSET(tblDPL[P3DDP6'#2&amp;92$],A632,,ROWS(tblDPL[])),0)+A632</f>
        <v>#N/A</v>
      </c>
      <c r="B633" t="str" cm="1">
        <f t="array" aca="1" ref="B633" ca="1">IF(ISNA(INDEX(tblDPL[Name_By_Location],DPL_Unique!A633)),"",INDEX(tblDPL[Name_By_Location],DPL_Unique!A633))</f>
        <v/>
      </c>
    </row>
    <row r="634" spans="1:2" x14ac:dyDescent="0.2">
      <c r="A634" t="e">
        <f ca="1">MATCH(rngPassword,OFFSET(tblDPL[P3DDP6'#2&amp;92$],A633,,ROWS(tblDPL[])),0)+A633</f>
        <v>#N/A</v>
      </c>
      <c r="B634" t="str" cm="1">
        <f t="array" aca="1" ref="B634" ca="1">IF(ISNA(INDEX(tblDPL[Name_By_Location],DPL_Unique!A634)),"",INDEX(tblDPL[Name_By_Location],DPL_Unique!A634))</f>
        <v/>
      </c>
    </row>
    <row r="635" spans="1:2" x14ac:dyDescent="0.2">
      <c r="A635" t="e">
        <f ca="1">MATCH(rngPassword,OFFSET(tblDPL[P3DDP6'#2&amp;92$],A634,,ROWS(tblDPL[])),0)+A634</f>
        <v>#N/A</v>
      </c>
      <c r="B635" t="str" cm="1">
        <f t="array" aca="1" ref="B635" ca="1">IF(ISNA(INDEX(tblDPL[Name_By_Location],DPL_Unique!A635)),"",INDEX(tblDPL[Name_By_Location],DPL_Unique!A635))</f>
        <v/>
      </c>
    </row>
    <row r="636" spans="1:2" x14ac:dyDescent="0.2">
      <c r="A636" t="e">
        <f ca="1">MATCH(rngPassword,OFFSET(tblDPL[P3DDP6'#2&amp;92$],A635,,ROWS(tblDPL[])),0)+A635</f>
        <v>#N/A</v>
      </c>
      <c r="B636" t="str" cm="1">
        <f t="array" aca="1" ref="B636" ca="1">IF(ISNA(INDEX(tblDPL[Name_By_Location],DPL_Unique!A636)),"",INDEX(tblDPL[Name_By_Location],DPL_Unique!A636))</f>
        <v/>
      </c>
    </row>
    <row r="637" spans="1:2" x14ac:dyDescent="0.2">
      <c r="A637" t="e">
        <f ca="1">MATCH(rngPassword,OFFSET(tblDPL[P3DDP6'#2&amp;92$],A636,,ROWS(tblDPL[])),0)+A636</f>
        <v>#N/A</v>
      </c>
      <c r="B637" t="str" cm="1">
        <f t="array" aca="1" ref="B637" ca="1">IF(ISNA(INDEX(tblDPL[Name_By_Location],DPL_Unique!A637)),"",INDEX(tblDPL[Name_By_Location],DPL_Unique!A637))</f>
        <v/>
      </c>
    </row>
    <row r="638" spans="1:2" x14ac:dyDescent="0.2">
      <c r="A638" t="e">
        <f ca="1">MATCH(rngPassword,OFFSET(tblDPL[P3DDP6'#2&amp;92$],A637,,ROWS(tblDPL[])),0)+A637</f>
        <v>#N/A</v>
      </c>
      <c r="B638" t="str" cm="1">
        <f t="array" aca="1" ref="B638" ca="1">IF(ISNA(INDEX(tblDPL[Name_By_Location],DPL_Unique!A638)),"",INDEX(tblDPL[Name_By_Location],DPL_Unique!A638))</f>
        <v/>
      </c>
    </row>
    <row r="639" spans="1:2" x14ac:dyDescent="0.2">
      <c r="A639" t="e">
        <f ca="1">MATCH(rngPassword,OFFSET(tblDPL[P3DDP6'#2&amp;92$],A638,,ROWS(tblDPL[])),0)+A638</f>
        <v>#N/A</v>
      </c>
      <c r="B639" t="str" cm="1">
        <f t="array" aca="1" ref="B639" ca="1">IF(ISNA(INDEX(tblDPL[Name_By_Location],DPL_Unique!A639)),"",INDEX(tblDPL[Name_By_Location],DPL_Unique!A639))</f>
        <v/>
      </c>
    </row>
    <row r="640" spans="1:2" x14ac:dyDescent="0.2">
      <c r="A640" t="e">
        <f ca="1">MATCH(rngPassword,OFFSET(tblDPL[P3DDP6'#2&amp;92$],A639,,ROWS(tblDPL[])),0)+A639</f>
        <v>#N/A</v>
      </c>
      <c r="B640" t="str" cm="1">
        <f t="array" aca="1" ref="B640" ca="1">IF(ISNA(INDEX(tblDPL[Name_By_Location],DPL_Unique!A640)),"",INDEX(tblDPL[Name_By_Location],DPL_Unique!A640))</f>
        <v/>
      </c>
    </row>
    <row r="641" spans="1:2" x14ac:dyDescent="0.2">
      <c r="A641" t="e">
        <f ca="1">MATCH(rngPassword,OFFSET(tblDPL[P3DDP6'#2&amp;92$],A640,,ROWS(tblDPL[])),0)+A640</f>
        <v>#N/A</v>
      </c>
      <c r="B641" t="str" cm="1">
        <f t="array" aca="1" ref="B641" ca="1">IF(ISNA(INDEX(tblDPL[Name_By_Location],DPL_Unique!A641)),"",INDEX(tblDPL[Name_By_Location],DPL_Unique!A641))</f>
        <v/>
      </c>
    </row>
    <row r="642" spans="1:2" x14ac:dyDescent="0.2">
      <c r="A642" t="e">
        <f ca="1">MATCH(rngPassword,OFFSET(tblDPL[P3DDP6'#2&amp;92$],A641,,ROWS(tblDPL[])),0)+A641</f>
        <v>#N/A</v>
      </c>
      <c r="B642" t="str" cm="1">
        <f t="array" aca="1" ref="B642" ca="1">IF(ISNA(INDEX(tblDPL[Name_By_Location],DPL_Unique!A642)),"",INDEX(tblDPL[Name_By_Location],DPL_Unique!A642))</f>
        <v/>
      </c>
    </row>
    <row r="643" spans="1:2" x14ac:dyDescent="0.2">
      <c r="A643" t="e">
        <f ca="1">MATCH(rngPassword,OFFSET(tblDPL[P3DDP6'#2&amp;92$],A642,,ROWS(tblDPL[])),0)+A642</f>
        <v>#N/A</v>
      </c>
      <c r="B643" t="str" cm="1">
        <f t="array" aca="1" ref="B643" ca="1">IF(ISNA(INDEX(tblDPL[Name_By_Location],DPL_Unique!A643)),"",INDEX(tblDPL[Name_By_Location],DPL_Unique!A643))</f>
        <v/>
      </c>
    </row>
    <row r="644" spans="1:2" x14ac:dyDescent="0.2">
      <c r="A644" t="e">
        <f ca="1">MATCH(rngPassword,OFFSET(tblDPL[P3DDP6'#2&amp;92$],A643,,ROWS(tblDPL[])),0)+A643</f>
        <v>#N/A</v>
      </c>
      <c r="B644" t="str" cm="1">
        <f t="array" aca="1" ref="B644" ca="1">IF(ISNA(INDEX(tblDPL[Name_By_Location],DPL_Unique!A644)),"",INDEX(tblDPL[Name_By_Location],DPL_Unique!A644))</f>
        <v/>
      </c>
    </row>
    <row r="645" spans="1:2" x14ac:dyDescent="0.2">
      <c r="A645" t="e">
        <f ca="1">MATCH(rngPassword,OFFSET(tblDPL[P3DDP6'#2&amp;92$],A644,,ROWS(tblDPL[])),0)+A644</f>
        <v>#N/A</v>
      </c>
      <c r="B645" t="str" cm="1">
        <f t="array" aca="1" ref="B645" ca="1">IF(ISNA(INDEX(tblDPL[Name_By_Location],DPL_Unique!A645)),"",INDEX(tblDPL[Name_By_Location],DPL_Unique!A645))</f>
        <v/>
      </c>
    </row>
    <row r="646" spans="1:2" x14ac:dyDescent="0.2">
      <c r="A646" t="e">
        <f ca="1">MATCH(rngPassword,OFFSET(tblDPL[P3DDP6'#2&amp;92$],A645,,ROWS(tblDPL[])),0)+A645</f>
        <v>#N/A</v>
      </c>
      <c r="B646" t="str" cm="1">
        <f t="array" aca="1" ref="B646" ca="1">IF(ISNA(INDEX(tblDPL[Name_By_Location],DPL_Unique!A646)),"",INDEX(tblDPL[Name_By_Location],DPL_Unique!A646))</f>
        <v/>
      </c>
    </row>
    <row r="647" spans="1:2" x14ac:dyDescent="0.2">
      <c r="A647" t="e">
        <f ca="1">MATCH(rngPassword,OFFSET(tblDPL[P3DDP6'#2&amp;92$],A646,,ROWS(tblDPL[])),0)+A646</f>
        <v>#N/A</v>
      </c>
      <c r="B647" t="str" cm="1">
        <f t="array" aca="1" ref="B647" ca="1">IF(ISNA(INDEX(tblDPL[Name_By_Location],DPL_Unique!A647)),"",INDEX(tblDPL[Name_By_Location],DPL_Unique!A647))</f>
        <v/>
      </c>
    </row>
    <row r="648" spans="1:2" x14ac:dyDescent="0.2">
      <c r="A648" t="e">
        <f ca="1">MATCH(rngPassword,OFFSET(tblDPL[P3DDP6'#2&amp;92$],A647,,ROWS(tblDPL[])),0)+A647</f>
        <v>#N/A</v>
      </c>
      <c r="B648" t="str" cm="1">
        <f t="array" aca="1" ref="B648" ca="1">IF(ISNA(INDEX(tblDPL[Name_By_Location],DPL_Unique!A648)),"",INDEX(tblDPL[Name_By_Location],DPL_Unique!A648))</f>
        <v/>
      </c>
    </row>
    <row r="649" spans="1:2" x14ac:dyDescent="0.2">
      <c r="A649" t="e">
        <f ca="1">MATCH(rngPassword,OFFSET(tblDPL[P3DDP6'#2&amp;92$],A648,,ROWS(tblDPL[])),0)+A648</f>
        <v>#N/A</v>
      </c>
      <c r="B649" t="str" cm="1">
        <f t="array" aca="1" ref="B649" ca="1">IF(ISNA(INDEX(tblDPL[Name_By_Location],DPL_Unique!A649)),"",INDEX(tblDPL[Name_By_Location],DPL_Unique!A649))</f>
        <v/>
      </c>
    </row>
    <row r="650" spans="1:2" x14ac:dyDescent="0.2">
      <c r="A650" t="e">
        <f ca="1">MATCH(rngPassword,OFFSET(tblDPL[P3DDP6'#2&amp;92$],A649,,ROWS(tblDPL[])),0)+A649</f>
        <v>#N/A</v>
      </c>
      <c r="B650" t="str" cm="1">
        <f t="array" aca="1" ref="B650" ca="1">IF(ISNA(INDEX(tblDPL[Name_By_Location],DPL_Unique!A650)),"",INDEX(tblDPL[Name_By_Location],DPL_Unique!A650))</f>
        <v/>
      </c>
    </row>
    <row r="651" spans="1:2" x14ac:dyDescent="0.2">
      <c r="A651" t="e">
        <f ca="1">MATCH(rngPassword,OFFSET(tblDPL[P3DDP6'#2&amp;92$],A650,,ROWS(tblDPL[])),0)+A650</f>
        <v>#N/A</v>
      </c>
      <c r="B651" t="str" cm="1">
        <f t="array" aca="1" ref="B651" ca="1">IF(ISNA(INDEX(tblDPL[Name_By_Location],DPL_Unique!A651)),"",INDEX(tblDPL[Name_By_Location],DPL_Unique!A651))</f>
        <v/>
      </c>
    </row>
    <row r="652" spans="1:2" x14ac:dyDescent="0.2">
      <c r="A652" t="e">
        <f ca="1">MATCH(rngPassword,OFFSET(tblDPL[P3DDP6'#2&amp;92$],A651,,ROWS(tblDPL[])),0)+A651</f>
        <v>#N/A</v>
      </c>
      <c r="B652" t="str" cm="1">
        <f t="array" aca="1" ref="B652" ca="1">IF(ISNA(INDEX(tblDPL[Name_By_Location],DPL_Unique!A652)),"",INDEX(tblDPL[Name_By_Location],DPL_Unique!A652))</f>
        <v/>
      </c>
    </row>
    <row r="653" spans="1:2" x14ac:dyDescent="0.2">
      <c r="A653" t="e">
        <f ca="1">MATCH(rngPassword,OFFSET(tblDPL[P3DDP6'#2&amp;92$],A652,,ROWS(tblDPL[])),0)+A652</f>
        <v>#N/A</v>
      </c>
      <c r="B653" t="str" cm="1">
        <f t="array" aca="1" ref="B653" ca="1">IF(ISNA(INDEX(tblDPL[Name_By_Location],DPL_Unique!A653)),"",INDEX(tblDPL[Name_By_Location],DPL_Unique!A653))</f>
        <v/>
      </c>
    </row>
    <row r="654" spans="1:2" x14ac:dyDescent="0.2">
      <c r="A654" t="e">
        <f ca="1">MATCH(rngPassword,OFFSET(tblDPL[P3DDP6'#2&amp;92$],A653,,ROWS(tblDPL[])),0)+A653</f>
        <v>#N/A</v>
      </c>
      <c r="B654" t="str" cm="1">
        <f t="array" aca="1" ref="B654" ca="1">IF(ISNA(INDEX(tblDPL[Name_By_Location],DPL_Unique!A654)),"",INDEX(tblDPL[Name_By_Location],DPL_Unique!A654))</f>
        <v/>
      </c>
    </row>
    <row r="655" spans="1:2" x14ac:dyDescent="0.2">
      <c r="A655" t="e">
        <f ca="1">MATCH(rngPassword,OFFSET(tblDPL[P3DDP6'#2&amp;92$],A654,,ROWS(tblDPL[])),0)+A654</f>
        <v>#N/A</v>
      </c>
      <c r="B655" t="str" cm="1">
        <f t="array" aca="1" ref="B655" ca="1">IF(ISNA(INDEX(tblDPL[Name_By_Location],DPL_Unique!A655)),"",INDEX(tblDPL[Name_By_Location],DPL_Unique!A655))</f>
        <v/>
      </c>
    </row>
    <row r="656" spans="1:2" x14ac:dyDescent="0.2">
      <c r="A656" t="e">
        <f ca="1">MATCH(rngPassword,OFFSET(tblDPL[P3DDP6'#2&amp;92$],A655,,ROWS(tblDPL[])),0)+A655</f>
        <v>#N/A</v>
      </c>
      <c r="B656" t="str" cm="1">
        <f t="array" aca="1" ref="B656" ca="1">IF(ISNA(INDEX(tblDPL[Name_By_Location],DPL_Unique!A656)),"",INDEX(tblDPL[Name_By_Location],DPL_Unique!A656))</f>
        <v/>
      </c>
    </row>
    <row r="657" spans="1:2" x14ac:dyDescent="0.2">
      <c r="A657" t="e">
        <f ca="1">MATCH(rngPassword,OFFSET(tblDPL[P3DDP6'#2&amp;92$],A656,,ROWS(tblDPL[])),0)+A656</f>
        <v>#N/A</v>
      </c>
      <c r="B657" t="str" cm="1">
        <f t="array" aca="1" ref="B657" ca="1">IF(ISNA(INDEX(tblDPL[Name_By_Location],DPL_Unique!A657)),"",INDEX(tblDPL[Name_By_Location],DPL_Unique!A657))</f>
        <v/>
      </c>
    </row>
    <row r="658" spans="1:2" x14ac:dyDescent="0.2">
      <c r="A658" t="e">
        <f ca="1">MATCH(rngPassword,OFFSET(tblDPL[P3DDP6'#2&amp;92$],A657,,ROWS(tblDPL[])),0)+A657</f>
        <v>#N/A</v>
      </c>
      <c r="B658" t="str" cm="1">
        <f t="array" aca="1" ref="B658" ca="1">IF(ISNA(INDEX(tblDPL[Name_By_Location],DPL_Unique!A658)),"",INDEX(tblDPL[Name_By_Location],DPL_Unique!A658))</f>
        <v/>
      </c>
    </row>
    <row r="659" spans="1:2" x14ac:dyDescent="0.2">
      <c r="A659" t="e">
        <f ca="1">MATCH(rngPassword,OFFSET(tblDPL[P3DDP6'#2&amp;92$],A658,,ROWS(tblDPL[])),0)+A658</f>
        <v>#N/A</v>
      </c>
      <c r="B659" t="str" cm="1">
        <f t="array" aca="1" ref="B659" ca="1">IF(ISNA(INDEX(tblDPL[Name_By_Location],DPL_Unique!A659)),"",INDEX(tblDPL[Name_By_Location],DPL_Unique!A659))</f>
        <v/>
      </c>
    </row>
    <row r="660" spans="1:2" x14ac:dyDescent="0.2">
      <c r="A660" t="e">
        <f ca="1">MATCH(rngPassword,OFFSET(tblDPL[P3DDP6'#2&amp;92$],A659,,ROWS(tblDPL[])),0)+A659</f>
        <v>#N/A</v>
      </c>
      <c r="B660" t="str" cm="1">
        <f t="array" aca="1" ref="B660" ca="1">IF(ISNA(INDEX(tblDPL[Name_By_Location],DPL_Unique!A660)),"",INDEX(tblDPL[Name_By_Location],DPL_Unique!A660))</f>
        <v/>
      </c>
    </row>
    <row r="661" spans="1:2" x14ac:dyDescent="0.2">
      <c r="A661" t="e">
        <f ca="1">MATCH(rngPassword,OFFSET(tblDPL[P3DDP6'#2&amp;92$],A660,,ROWS(tblDPL[])),0)+A660</f>
        <v>#N/A</v>
      </c>
      <c r="B661" t="str" cm="1">
        <f t="array" aca="1" ref="B661" ca="1">IF(ISNA(INDEX(tblDPL[Name_By_Location],DPL_Unique!A661)),"",INDEX(tblDPL[Name_By_Location],DPL_Unique!A661))</f>
        <v/>
      </c>
    </row>
    <row r="662" spans="1:2" x14ac:dyDescent="0.2">
      <c r="A662" t="e">
        <f ca="1">MATCH(rngPassword,OFFSET(tblDPL[P3DDP6'#2&amp;92$],A661,,ROWS(tblDPL[])),0)+A661</f>
        <v>#N/A</v>
      </c>
      <c r="B662" t="str" cm="1">
        <f t="array" aca="1" ref="B662" ca="1">IF(ISNA(INDEX(tblDPL[Name_By_Location],DPL_Unique!A662)),"",INDEX(tblDPL[Name_By_Location],DPL_Unique!A662))</f>
        <v/>
      </c>
    </row>
    <row r="663" spans="1:2" x14ac:dyDescent="0.2">
      <c r="A663" t="e">
        <f ca="1">MATCH(rngPassword,OFFSET(tblDPL[P3DDP6'#2&amp;92$],A662,,ROWS(tblDPL[])),0)+A662</f>
        <v>#N/A</v>
      </c>
      <c r="B663" t="str" cm="1">
        <f t="array" aca="1" ref="B663" ca="1">IF(ISNA(INDEX(tblDPL[Name_By_Location],DPL_Unique!A663)),"",INDEX(tblDPL[Name_By_Location],DPL_Unique!A663))</f>
        <v/>
      </c>
    </row>
    <row r="664" spans="1:2" x14ac:dyDescent="0.2">
      <c r="A664" t="e">
        <f ca="1">MATCH(rngPassword,OFFSET(tblDPL[P3DDP6'#2&amp;92$],A663,,ROWS(tblDPL[])),0)+A663</f>
        <v>#N/A</v>
      </c>
      <c r="B664" t="str" cm="1">
        <f t="array" aca="1" ref="B664" ca="1">IF(ISNA(INDEX(tblDPL[Name_By_Location],DPL_Unique!A664)),"",INDEX(tblDPL[Name_By_Location],DPL_Unique!A664))</f>
        <v/>
      </c>
    </row>
    <row r="665" spans="1:2" x14ac:dyDescent="0.2">
      <c r="A665" t="e">
        <f ca="1">MATCH(rngPassword,OFFSET(tblDPL[P3DDP6'#2&amp;92$],A664,,ROWS(tblDPL[])),0)+A664</f>
        <v>#N/A</v>
      </c>
      <c r="B665" t="str" cm="1">
        <f t="array" aca="1" ref="B665" ca="1">IF(ISNA(INDEX(tblDPL[Name_By_Location],DPL_Unique!A665)),"",INDEX(tblDPL[Name_By_Location],DPL_Unique!A665))</f>
        <v/>
      </c>
    </row>
    <row r="666" spans="1:2" x14ac:dyDescent="0.2">
      <c r="A666" t="e">
        <f ca="1">MATCH(rngPassword,OFFSET(tblDPL[P3DDP6'#2&amp;92$],A665,,ROWS(tblDPL[])),0)+A665</f>
        <v>#N/A</v>
      </c>
      <c r="B666" t="str" cm="1">
        <f t="array" aca="1" ref="B666" ca="1">IF(ISNA(INDEX(tblDPL[Name_By_Location],DPL_Unique!A666)),"",INDEX(tblDPL[Name_By_Location],DPL_Unique!A666))</f>
        <v/>
      </c>
    </row>
    <row r="667" spans="1:2" x14ac:dyDescent="0.2">
      <c r="A667" t="e">
        <f ca="1">MATCH(rngPassword,OFFSET(tblDPL[P3DDP6'#2&amp;92$],A666,,ROWS(tblDPL[])),0)+A666</f>
        <v>#N/A</v>
      </c>
      <c r="B667" t="str" cm="1">
        <f t="array" aca="1" ref="B667" ca="1">IF(ISNA(INDEX(tblDPL[Name_By_Location],DPL_Unique!A667)),"",INDEX(tblDPL[Name_By_Location],DPL_Unique!A667))</f>
        <v/>
      </c>
    </row>
    <row r="668" spans="1:2" x14ac:dyDescent="0.2">
      <c r="A668" t="e">
        <f ca="1">MATCH(rngPassword,OFFSET(tblDPL[P3DDP6'#2&amp;92$],A667,,ROWS(tblDPL[])),0)+A667</f>
        <v>#N/A</v>
      </c>
      <c r="B668" t="str" cm="1">
        <f t="array" aca="1" ref="B668" ca="1">IF(ISNA(INDEX(tblDPL[Name_By_Location],DPL_Unique!A668)),"",INDEX(tblDPL[Name_By_Location],DPL_Unique!A668))</f>
        <v/>
      </c>
    </row>
    <row r="669" spans="1:2" x14ac:dyDescent="0.2">
      <c r="A669" t="e">
        <f ca="1">MATCH(rngPassword,OFFSET(tblDPL[P3DDP6'#2&amp;92$],A668,,ROWS(tblDPL[])),0)+A668</f>
        <v>#N/A</v>
      </c>
      <c r="B669" t="str" cm="1">
        <f t="array" aca="1" ref="B669" ca="1">IF(ISNA(INDEX(tblDPL[Name_By_Location],DPL_Unique!A669)),"",INDEX(tblDPL[Name_By_Location],DPL_Unique!A669))</f>
        <v/>
      </c>
    </row>
    <row r="670" spans="1:2" x14ac:dyDescent="0.2">
      <c r="A670" t="e">
        <f ca="1">MATCH(rngPassword,OFFSET(tblDPL[P3DDP6'#2&amp;92$],A669,,ROWS(tblDPL[])),0)+A669</f>
        <v>#N/A</v>
      </c>
      <c r="B670" t="str" cm="1">
        <f t="array" aca="1" ref="B670" ca="1">IF(ISNA(INDEX(tblDPL[Name_By_Location],DPL_Unique!A670)),"",INDEX(tblDPL[Name_By_Location],DPL_Unique!A670))</f>
        <v/>
      </c>
    </row>
    <row r="671" spans="1:2" x14ac:dyDescent="0.2">
      <c r="A671" t="e">
        <f ca="1">MATCH(rngPassword,OFFSET(tblDPL[P3DDP6'#2&amp;92$],A670,,ROWS(tblDPL[])),0)+A670</f>
        <v>#N/A</v>
      </c>
      <c r="B671" t="str" cm="1">
        <f t="array" aca="1" ref="B671" ca="1">IF(ISNA(INDEX(tblDPL[Name_By_Location],DPL_Unique!A671)),"",INDEX(tblDPL[Name_By_Location],DPL_Unique!A671))</f>
        <v/>
      </c>
    </row>
    <row r="672" spans="1:2" x14ac:dyDescent="0.2">
      <c r="A672" t="e">
        <f ca="1">MATCH(rngPassword,OFFSET(tblDPL[P3DDP6'#2&amp;92$],A671,,ROWS(tblDPL[])),0)+A671</f>
        <v>#N/A</v>
      </c>
      <c r="B672" t="str" cm="1">
        <f t="array" aca="1" ref="B672" ca="1">IF(ISNA(INDEX(tblDPL[Name_By_Location],DPL_Unique!A672)),"",INDEX(tblDPL[Name_By_Location],DPL_Unique!A672))</f>
        <v/>
      </c>
    </row>
    <row r="673" spans="1:2" x14ac:dyDescent="0.2">
      <c r="A673" t="e">
        <f ca="1">MATCH(rngPassword,OFFSET(tblDPL[P3DDP6'#2&amp;92$],A672,,ROWS(tblDPL[])),0)+A672</f>
        <v>#N/A</v>
      </c>
      <c r="B673" t="str" cm="1">
        <f t="array" aca="1" ref="B673" ca="1">IF(ISNA(INDEX(tblDPL[Name_By_Location],DPL_Unique!A673)),"",INDEX(tblDPL[Name_By_Location],DPL_Unique!A673))</f>
        <v/>
      </c>
    </row>
    <row r="674" spans="1:2" x14ac:dyDescent="0.2">
      <c r="A674" t="e">
        <f ca="1">MATCH(rngPassword,OFFSET(tblDPL[P3DDP6'#2&amp;92$],A673,,ROWS(tblDPL[])),0)+A673</f>
        <v>#N/A</v>
      </c>
      <c r="B674" t="str" cm="1">
        <f t="array" aca="1" ref="B674" ca="1">IF(ISNA(INDEX(tblDPL[Name_By_Location],DPL_Unique!A674)),"",INDEX(tblDPL[Name_By_Location],DPL_Unique!A674))</f>
        <v/>
      </c>
    </row>
    <row r="675" spans="1:2" x14ac:dyDescent="0.2">
      <c r="A675" t="e">
        <f ca="1">MATCH(rngPassword,OFFSET(tblDPL[P3DDP6'#2&amp;92$],A674,,ROWS(tblDPL[])),0)+A674</f>
        <v>#N/A</v>
      </c>
      <c r="B675" t="str" cm="1">
        <f t="array" aca="1" ref="B675" ca="1">IF(ISNA(INDEX(tblDPL[Name_By_Location],DPL_Unique!A675)),"",INDEX(tblDPL[Name_By_Location],DPL_Unique!A675))</f>
        <v/>
      </c>
    </row>
    <row r="676" spans="1:2" x14ac:dyDescent="0.2">
      <c r="A676" t="e">
        <f ca="1">MATCH(rngPassword,OFFSET(tblDPL[P3DDP6'#2&amp;92$],A675,,ROWS(tblDPL[])),0)+A675</f>
        <v>#N/A</v>
      </c>
      <c r="B676" t="str" cm="1">
        <f t="array" aca="1" ref="B676" ca="1">IF(ISNA(INDEX(tblDPL[Name_By_Location],DPL_Unique!A676)),"",INDEX(tblDPL[Name_By_Location],DPL_Unique!A676))</f>
        <v/>
      </c>
    </row>
    <row r="677" spans="1:2" x14ac:dyDescent="0.2">
      <c r="A677" t="e">
        <f ca="1">MATCH(rngPassword,OFFSET(tblDPL[P3DDP6'#2&amp;92$],A676,,ROWS(tblDPL[])),0)+A676</f>
        <v>#N/A</v>
      </c>
      <c r="B677" t="str" cm="1">
        <f t="array" aca="1" ref="B677" ca="1">IF(ISNA(INDEX(tblDPL[Name_By_Location],DPL_Unique!A677)),"",INDEX(tblDPL[Name_By_Location],DPL_Unique!A677))</f>
        <v/>
      </c>
    </row>
    <row r="678" spans="1:2" x14ac:dyDescent="0.2">
      <c r="A678" t="e">
        <f ca="1">MATCH(rngPassword,OFFSET(tblDPL[P3DDP6'#2&amp;92$],A677,,ROWS(tblDPL[])),0)+A677</f>
        <v>#N/A</v>
      </c>
      <c r="B678" t="str" cm="1">
        <f t="array" aca="1" ref="B678" ca="1">IF(ISNA(INDEX(tblDPL[Name_By_Location],DPL_Unique!A678)),"",INDEX(tblDPL[Name_By_Location],DPL_Unique!A678))</f>
        <v/>
      </c>
    </row>
    <row r="679" spans="1:2" x14ac:dyDescent="0.2">
      <c r="A679" t="e">
        <f ca="1">MATCH(rngPassword,OFFSET(tblDPL[P3DDP6'#2&amp;92$],A678,,ROWS(tblDPL[])),0)+A678</f>
        <v>#N/A</v>
      </c>
      <c r="B679" t="str" cm="1">
        <f t="array" aca="1" ref="B679" ca="1">IF(ISNA(INDEX(tblDPL[Name_By_Location],DPL_Unique!A679)),"",INDEX(tblDPL[Name_By_Location],DPL_Unique!A679))</f>
        <v/>
      </c>
    </row>
    <row r="680" spans="1:2" x14ac:dyDescent="0.2">
      <c r="A680" t="e">
        <f ca="1">MATCH(rngPassword,OFFSET(tblDPL[P3DDP6'#2&amp;92$],A679,,ROWS(tblDPL[])),0)+A679</f>
        <v>#N/A</v>
      </c>
      <c r="B680" t="str" cm="1">
        <f t="array" aca="1" ref="B680" ca="1">IF(ISNA(INDEX(tblDPL[Name_By_Location],DPL_Unique!A680)),"",INDEX(tblDPL[Name_By_Location],DPL_Unique!A680))</f>
        <v/>
      </c>
    </row>
    <row r="681" spans="1:2" x14ac:dyDescent="0.2">
      <c r="A681" t="e">
        <f ca="1">MATCH(rngPassword,OFFSET(tblDPL[P3DDP6'#2&amp;92$],A680,,ROWS(tblDPL[])),0)+A680</f>
        <v>#N/A</v>
      </c>
      <c r="B681" t="str" cm="1">
        <f t="array" aca="1" ref="B681" ca="1">IF(ISNA(INDEX(tblDPL[Name_By_Location],DPL_Unique!A681)),"",INDEX(tblDPL[Name_By_Location],DPL_Unique!A681))</f>
        <v/>
      </c>
    </row>
    <row r="682" spans="1:2" x14ac:dyDescent="0.2">
      <c r="A682" t="e">
        <f ca="1">MATCH(rngPassword,OFFSET(tblDPL[P3DDP6'#2&amp;92$],A681,,ROWS(tblDPL[])),0)+A681</f>
        <v>#N/A</v>
      </c>
      <c r="B682" t="str" cm="1">
        <f t="array" aca="1" ref="B682" ca="1">IF(ISNA(INDEX(tblDPL[Name_By_Location],DPL_Unique!A682)),"",INDEX(tblDPL[Name_By_Location],DPL_Unique!A682))</f>
        <v/>
      </c>
    </row>
    <row r="683" spans="1:2" x14ac:dyDescent="0.2">
      <c r="A683" t="e">
        <f ca="1">MATCH(rngPassword,OFFSET(tblDPL[P3DDP6'#2&amp;92$],A682,,ROWS(tblDPL[])),0)+A682</f>
        <v>#N/A</v>
      </c>
      <c r="B683" t="str" cm="1">
        <f t="array" aca="1" ref="B683" ca="1">IF(ISNA(INDEX(tblDPL[Name_By_Location],DPL_Unique!A683)),"",INDEX(tblDPL[Name_By_Location],DPL_Unique!A683))</f>
        <v/>
      </c>
    </row>
    <row r="684" spans="1:2" x14ac:dyDescent="0.2">
      <c r="A684" t="e">
        <f ca="1">MATCH(rngPassword,OFFSET(tblDPL[P3DDP6'#2&amp;92$],A683,,ROWS(tblDPL[])),0)+A683</f>
        <v>#N/A</v>
      </c>
      <c r="B684" t="str" cm="1">
        <f t="array" aca="1" ref="B684" ca="1">IF(ISNA(INDEX(tblDPL[Name_By_Location],DPL_Unique!A684)),"",INDEX(tblDPL[Name_By_Location],DPL_Unique!A684))</f>
        <v/>
      </c>
    </row>
    <row r="685" spans="1:2" x14ac:dyDescent="0.2">
      <c r="A685" t="e">
        <f ca="1">MATCH(rngPassword,OFFSET(tblDPL[P3DDP6'#2&amp;92$],A684,,ROWS(tblDPL[])),0)+A684</f>
        <v>#N/A</v>
      </c>
      <c r="B685" t="str" cm="1">
        <f t="array" aca="1" ref="B685" ca="1">IF(ISNA(INDEX(tblDPL[Name_By_Location],DPL_Unique!A685)),"",INDEX(tblDPL[Name_By_Location],DPL_Unique!A685))</f>
        <v/>
      </c>
    </row>
    <row r="686" spans="1:2" x14ac:dyDescent="0.2">
      <c r="A686" t="e">
        <f ca="1">MATCH(rngPassword,OFFSET(tblDPL[P3DDP6'#2&amp;92$],A685,,ROWS(tblDPL[])),0)+A685</f>
        <v>#N/A</v>
      </c>
      <c r="B686" t="str" cm="1">
        <f t="array" aca="1" ref="B686" ca="1">IF(ISNA(INDEX(tblDPL[Name_By_Location],DPL_Unique!A686)),"",INDEX(tblDPL[Name_By_Location],DPL_Unique!A686))</f>
        <v/>
      </c>
    </row>
    <row r="687" spans="1:2" x14ac:dyDescent="0.2">
      <c r="A687" t="e">
        <f ca="1">MATCH(rngPassword,OFFSET(tblDPL[P3DDP6'#2&amp;92$],A686,,ROWS(tblDPL[])),0)+A686</f>
        <v>#N/A</v>
      </c>
      <c r="B687" t="str" cm="1">
        <f t="array" aca="1" ref="B687" ca="1">IF(ISNA(INDEX(tblDPL[Name_By_Location],DPL_Unique!A687)),"",INDEX(tblDPL[Name_By_Location],DPL_Unique!A687))</f>
        <v/>
      </c>
    </row>
    <row r="688" spans="1:2" x14ac:dyDescent="0.2">
      <c r="A688" t="e">
        <f ca="1">MATCH(rngPassword,OFFSET(tblDPL[P3DDP6'#2&amp;92$],A687,,ROWS(tblDPL[])),0)+A687</f>
        <v>#N/A</v>
      </c>
      <c r="B688" t="str" cm="1">
        <f t="array" aca="1" ref="B688" ca="1">IF(ISNA(INDEX(tblDPL[Name_By_Location],DPL_Unique!A688)),"",INDEX(tblDPL[Name_By_Location],DPL_Unique!A688))</f>
        <v/>
      </c>
    </row>
    <row r="689" spans="1:2" x14ac:dyDescent="0.2">
      <c r="A689" t="e">
        <f ca="1">MATCH(rngPassword,OFFSET(tblDPL[P3DDP6'#2&amp;92$],A688,,ROWS(tblDPL[])),0)+A688</f>
        <v>#N/A</v>
      </c>
      <c r="B689" t="str" cm="1">
        <f t="array" aca="1" ref="B689" ca="1">IF(ISNA(INDEX(tblDPL[Name_By_Location],DPL_Unique!A689)),"",INDEX(tblDPL[Name_By_Location],DPL_Unique!A689))</f>
        <v/>
      </c>
    </row>
    <row r="690" spans="1:2" x14ac:dyDescent="0.2">
      <c r="A690" t="e">
        <f ca="1">MATCH(rngPassword,OFFSET(tblDPL[P3DDP6'#2&amp;92$],A689,,ROWS(tblDPL[])),0)+A689</f>
        <v>#N/A</v>
      </c>
      <c r="B690" t="str" cm="1">
        <f t="array" aca="1" ref="B690" ca="1">IF(ISNA(INDEX(tblDPL[Name_By_Location],DPL_Unique!A690)),"",INDEX(tblDPL[Name_By_Location],DPL_Unique!A690))</f>
        <v/>
      </c>
    </row>
    <row r="691" spans="1:2" x14ac:dyDescent="0.2">
      <c r="A691" t="e">
        <f ca="1">MATCH(rngPassword,OFFSET(tblDPL[P3DDP6'#2&amp;92$],A690,,ROWS(tblDPL[])),0)+A690</f>
        <v>#N/A</v>
      </c>
      <c r="B691" t="str" cm="1">
        <f t="array" aca="1" ref="B691" ca="1">IF(ISNA(INDEX(tblDPL[Name_By_Location],DPL_Unique!A691)),"",INDEX(tblDPL[Name_By_Location],DPL_Unique!A691))</f>
        <v/>
      </c>
    </row>
    <row r="692" spans="1:2" x14ac:dyDescent="0.2">
      <c r="A692" t="e">
        <f ca="1">MATCH(rngPassword,OFFSET(tblDPL[P3DDP6'#2&amp;92$],A691,,ROWS(tblDPL[])),0)+A691</f>
        <v>#N/A</v>
      </c>
      <c r="B692" t="str" cm="1">
        <f t="array" aca="1" ref="B692" ca="1">IF(ISNA(INDEX(tblDPL[Name_By_Location],DPL_Unique!A692)),"",INDEX(tblDPL[Name_By_Location],DPL_Unique!A692))</f>
        <v/>
      </c>
    </row>
    <row r="693" spans="1:2" x14ac:dyDescent="0.2">
      <c r="A693" t="e">
        <f ca="1">MATCH(rngPassword,OFFSET(tblDPL[P3DDP6'#2&amp;92$],A692,,ROWS(tblDPL[])),0)+A692</f>
        <v>#N/A</v>
      </c>
      <c r="B693" t="str" cm="1">
        <f t="array" aca="1" ref="B693" ca="1">IF(ISNA(INDEX(tblDPL[Name_By_Location],DPL_Unique!A693)),"",INDEX(tblDPL[Name_By_Location],DPL_Unique!A693))</f>
        <v/>
      </c>
    </row>
    <row r="694" spans="1:2" x14ac:dyDescent="0.2">
      <c r="A694" t="e">
        <f ca="1">MATCH(rngPassword,OFFSET(tblDPL[P3DDP6'#2&amp;92$],A693,,ROWS(tblDPL[])),0)+A693</f>
        <v>#N/A</v>
      </c>
      <c r="B694" t="str" cm="1">
        <f t="array" aca="1" ref="B694" ca="1">IF(ISNA(INDEX(tblDPL[Name_By_Location],DPL_Unique!A694)),"",INDEX(tblDPL[Name_By_Location],DPL_Unique!A694))</f>
        <v/>
      </c>
    </row>
    <row r="695" spans="1:2" x14ac:dyDescent="0.2">
      <c r="A695" t="e">
        <f ca="1">MATCH(rngPassword,OFFSET(tblDPL[P3DDP6'#2&amp;92$],A694,,ROWS(tblDPL[])),0)+A694</f>
        <v>#N/A</v>
      </c>
      <c r="B695" t="str" cm="1">
        <f t="array" aca="1" ref="B695" ca="1">IF(ISNA(INDEX(tblDPL[Name_By_Location],DPL_Unique!A695)),"",INDEX(tblDPL[Name_By_Location],DPL_Unique!A695))</f>
        <v/>
      </c>
    </row>
    <row r="696" spans="1:2" x14ac:dyDescent="0.2">
      <c r="A696" t="e">
        <f ca="1">MATCH(rngPassword,OFFSET(tblDPL[P3DDP6'#2&amp;92$],A695,,ROWS(tblDPL[])),0)+A695</f>
        <v>#N/A</v>
      </c>
      <c r="B696" t="str" cm="1">
        <f t="array" aca="1" ref="B696" ca="1">IF(ISNA(INDEX(tblDPL[Name_By_Location],DPL_Unique!A696)),"",INDEX(tblDPL[Name_By_Location],DPL_Unique!A696))</f>
        <v/>
      </c>
    </row>
    <row r="697" spans="1:2" x14ac:dyDescent="0.2">
      <c r="A697" t="e">
        <f ca="1">MATCH(rngPassword,OFFSET(tblDPL[P3DDP6'#2&amp;92$],A696,,ROWS(tblDPL[])),0)+A696</f>
        <v>#N/A</v>
      </c>
      <c r="B697" t="str" cm="1">
        <f t="array" aca="1" ref="B697" ca="1">IF(ISNA(INDEX(tblDPL[Name_By_Location],DPL_Unique!A697)),"",INDEX(tblDPL[Name_By_Location],DPL_Unique!A697))</f>
        <v/>
      </c>
    </row>
    <row r="698" spans="1:2" x14ac:dyDescent="0.2">
      <c r="A698" t="e">
        <f ca="1">MATCH(rngPassword,OFFSET(tblDPL[P3DDP6'#2&amp;92$],A697,,ROWS(tblDPL[])),0)+A697</f>
        <v>#N/A</v>
      </c>
      <c r="B698" t="str" cm="1">
        <f t="array" aca="1" ref="B698" ca="1">IF(ISNA(INDEX(tblDPL[Name_By_Location],DPL_Unique!A698)),"",INDEX(tblDPL[Name_By_Location],DPL_Unique!A698))</f>
        <v/>
      </c>
    </row>
    <row r="699" spans="1:2" x14ac:dyDescent="0.2">
      <c r="A699" t="e">
        <f ca="1">MATCH(rngPassword,OFFSET(tblDPL[P3DDP6'#2&amp;92$],A698,,ROWS(tblDPL[])),0)+A698</f>
        <v>#N/A</v>
      </c>
      <c r="B699" t="str" cm="1">
        <f t="array" aca="1" ref="B699" ca="1">IF(ISNA(INDEX(tblDPL[Name_By_Location],DPL_Unique!A699)),"",INDEX(tblDPL[Name_By_Location],DPL_Unique!A699))</f>
        <v/>
      </c>
    </row>
    <row r="700" spans="1:2" x14ac:dyDescent="0.2">
      <c r="A700" t="e">
        <f ca="1">MATCH(rngPassword,OFFSET(tblDPL[P3DDP6'#2&amp;92$],A699,,ROWS(tblDPL[])),0)+A699</f>
        <v>#N/A</v>
      </c>
      <c r="B700" t="str" cm="1">
        <f t="array" aca="1" ref="B700" ca="1">IF(ISNA(INDEX(tblDPL[Name_By_Location],DPL_Unique!A700)),"",INDEX(tblDPL[Name_By_Location],DPL_Unique!A700))</f>
        <v/>
      </c>
    </row>
    <row r="701" spans="1:2" x14ac:dyDescent="0.2">
      <c r="A701" t="e">
        <f ca="1">MATCH(rngPassword,OFFSET(tblDPL[P3DDP6'#2&amp;92$],A700,,ROWS(tblDPL[])),0)+A700</f>
        <v>#N/A</v>
      </c>
      <c r="B701" t="str" cm="1">
        <f t="array" aca="1" ref="B701" ca="1">IF(ISNA(INDEX(tblDPL[Name_By_Location],DPL_Unique!A701)),"",INDEX(tblDPL[Name_By_Location],DPL_Unique!A701))</f>
        <v/>
      </c>
    </row>
    <row r="702" spans="1:2" x14ac:dyDescent="0.2">
      <c r="A702" t="e">
        <f ca="1">MATCH(rngPassword,OFFSET(tblDPL[P3DDP6'#2&amp;92$],A701,,ROWS(tblDPL[])),0)+A701</f>
        <v>#N/A</v>
      </c>
      <c r="B702" t="str" cm="1">
        <f t="array" aca="1" ref="B702" ca="1">IF(ISNA(INDEX(tblDPL[Name_By_Location],DPL_Unique!A702)),"",INDEX(tblDPL[Name_By_Location],DPL_Unique!A702))</f>
        <v/>
      </c>
    </row>
    <row r="703" spans="1:2" x14ac:dyDescent="0.2">
      <c r="A703" t="e">
        <f ca="1">MATCH(rngPassword,OFFSET(tblDPL[P3DDP6'#2&amp;92$],A702,,ROWS(tblDPL[])),0)+A702</f>
        <v>#N/A</v>
      </c>
      <c r="B703" t="str" cm="1">
        <f t="array" aca="1" ref="B703" ca="1">IF(ISNA(INDEX(tblDPL[Name_By_Location],DPL_Unique!A703)),"",INDEX(tblDPL[Name_By_Location],DPL_Unique!A703))</f>
        <v/>
      </c>
    </row>
    <row r="704" spans="1:2" x14ac:dyDescent="0.2">
      <c r="A704" t="e">
        <f ca="1">MATCH(rngPassword,OFFSET(tblDPL[P3DDP6'#2&amp;92$],A703,,ROWS(tblDPL[])),0)+A703</f>
        <v>#N/A</v>
      </c>
      <c r="B704" t="str" cm="1">
        <f t="array" aca="1" ref="B704" ca="1">IF(ISNA(INDEX(tblDPL[Name_By_Location],DPL_Unique!A704)),"",INDEX(tblDPL[Name_By_Location],DPL_Unique!A704))</f>
        <v/>
      </c>
    </row>
    <row r="705" spans="1:2" x14ac:dyDescent="0.2">
      <c r="A705" t="e">
        <f ca="1">MATCH(rngPassword,OFFSET(tblDPL[P3DDP6'#2&amp;92$],A704,,ROWS(tblDPL[])),0)+A704</f>
        <v>#N/A</v>
      </c>
      <c r="B705" t="str" cm="1">
        <f t="array" aca="1" ref="B705" ca="1">IF(ISNA(INDEX(tblDPL[Name_By_Location],DPL_Unique!A705)),"",INDEX(tblDPL[Name_By_Location],DPL_Unique!A705))</f>
        <v/>
      </c>
    </row>
    <row r="706" spans="1:2" x14ac:dyDescent="0.2">
      <c r="A706" t="e">
        <f ca="1">MATCH(rngPassword,OFFSET(tblDPL[P3DDP6'#2&amp;92$],A705,,ROWS(tblDPL[])),0)+A705</f>
        <v>#N/A</v>
      </c>
      <c r="B706" t="str" cm="1">
        <f t="array" aca="1" ref="B706" ca="1">IF(ISNA(INDEX(tblDPL[Name_By_Location],DPL_Unique!A706)),"",INDEX(tblDPL[Name_By_Location],DPL_Unique!A706))</f>
        <v/>
      </c>
    </row>
    <row r="707" spans="1:2" x14ac:dyDescent="0.2">
      <c r="A707" t="e">
        <f ca="1">MATCH(rngPassword,OFFSET(tblDPL[P3DDP6'#2&amp;92$],A706,,ROWS(tblDPL[])),0)+A706</f>
        <v>#N/A</v>
      </c>
      <c r="B707" t="str" cm="1">
        <f t="array" aca="1" ref="B707" ca="1">IF(ISNA(INDEX(tblDPL[Name_By_Location],DPL_Unique!A707)),"",INDEX(tblDPL[Name_By_Location],DPL_Unique!A707))</f>
        <v/>
      </c>
    </row>
    <row r="708" spans="1:2" x14ac:dyDescent="0.2">
      <c r="A708" t="e">
        <f ca="1">MATCH(rngPassword,OFFSET(tblDPL[P3DDP6'#2&amp;92$],A707,,ROWS(tblDPL[])),0)+A707</f>
        <v>#N/A</v>
      </c>
      <c r="B708" t="str" cm="1">
        <f t="array" aca="1" ref="B708" ca="1">IF(ISNA(INDEX(tblDPL[Name_By_Location],DPL_Unique!A708)),"",INDEX(tblDPL[Name_By_Location],DPL_Unique!A708))</f>
        <v/>
      </c>
    </row>
    <row r="709" spans="1:2" x14ac:dyDescent="0.2">
      <c r="A709" t="e">
        <f ca="1">MATCH(rngPassword,OFFSET(tblDPL[P3DDP6'#2&amp;92$],A708,,ROWS(tblDPL[])),0)+A708</f>
        <v>#N/A</v>
      </c>
      <c r="B709" t="str" cm="1">
        <f t="array" aca="1" ref="B709" ca="1">IF(ISNA(INDEX(tblDPL[Name_By_Location],DPL_Unique!A709)),"",INDEX(tblDPL[Name_By_Location],DPL_Unique!A709))</f>
        <v/>
      </c>
    </row>
    <row r="710" spans="1:2" x14ac:dyDescent="0.2">
      <c r="A710" t="e">
        <f ca="1">MATCH(rngPassword,OFFSET(tblDPL[P3DDP6'#2&amp;92$],A709,,ROWS(tblDPL[])),0)+A709</f>
        <v>#N/A</v>
      </c>
      <c r="B710" t="str" cm="1">
        <f t="array" aca="1" ref="B710" ca="1">IF(ISNA(INDEX(tblDPL[Name_By_Location],DPL_Unique!A710)),"",INDEX(tblDPL[Name_By_Location],DPL_Unique!A710))</f>
        <v/>
      </c>
    </row>
    <row r="711" spans="1:2" x14ac:dyDescent="0.2">
      <c r="A711" t="e">
        <f ca="1">MATCH(rngPassword,OFFSET(tblDPL[P3DDP6'#2&amp;92$],A710,,ROWS(tblDPL[])),0)+A710</f>
        <v>#N/A</v>
      </c>
      <c r="B711" t="str" cm="1">
        <f t="array" aca="1" ref="B711" ca="1">IF(ISNA(INDEX(tblDPL[Name_By_Location],DPL_Unique!A711)),"",INDEX(tblDPL[Name_By_Location],DPL_Unique!A711))</f>
        <v/>
      </c>
    </row>
    <row r="712" spans="1:2" x14ac:dyDescent="0.2">
      <c r="A712" t="e">
        <f ca="1">MATCH(rngPassword,OFFSET(tblDPL[P3DDP6'#2&amp;92$],A711,,ROWS(tblDPL[])),0)+A711</f>
        <v>#N/A</v>
      </c>
      <c r="B712" t="str" cm="1">
        <f t="array" aca="1" ref="B712" ca="1">IF(ISNA(INDEX(tblDPL[Name_By_Location],DPL_Unique!A712)),"",INDEX(tblDPL[Name_By_Location],DPL_Unique!A712))</f>
        <v/>
      </c>
    </row>
    <row r="713" spans="1:2" x14ac:dyDescent="0.2">
      <c r="A713" t="e">
        <f ca="1">MATCH(rngPassword,OFFSET(tblDPL[P3DDP6'#2&amp;92$],A712,,ROWS(tblDPL[])),0)+A712</f>
        <v>#N/A</v>
      </c>
      <c r="B713" t="str" cm="1">
        <f t="array" aca="1" ref="B713" ca="1">IF(ISNA(INDEX(tblDPL[Name_By_Location],DPL_Unique!A713)),"",INDEX(tblDPL[Name_By_Location],DPL_Unique!A713))</f>
        <v/>
      </c>
    </row>
    <row r="714" spans="1:2" x14ac:dyDescent="0.2">
      <c r="A714" t="e">
        <f ca="1">MATCH(rngPassword,OFFSET(tblDPL[P3DDP6'#2&amp;92$],A713,,ROWS(tblDPL[])),0)+A713</f>
        <v>#N/A</v>
      </c>
      <c r="B714" t="str" cm="1">
        <f t="array" aca="1" ref="B714" ca="1">IF(ISNA(INDEX(tblDPL[Name_By_Location],DPL_Unique!A714)),"",INDEX(tblDPL[Name_By_Location],DPL_Unique!A714))</f>
        <v/>
      </c>
    </row>
    <row r="715" spans="1:2" x14ac:dyDescent="0.2">
      <c r="A715" t="e">
        <f ca="1">MATCH(rngPassword,OFFSET(tblDPL[P3DDP6'#2&amp;92$],A714,,ROWS(tblDPL[])),0)+A714</f>
        <v>#N/A</v>
      </c>
      <c r="B715" t="str" cm="1">
        <f t="array" aca="1" ref="B715" ca="1">IF(ISNA(INDEX(tblDPL[Name_By_Location],DPL_Unique!A715)),"",INDEX(tblDPL[Name_By_Location],DPL_Unique!A715))</f>
        <v/>
      </c>
    </row>
    <row r="716" spans="1:2" x14ac:dyDescent="0.2">
      <c r="A716" t="e">
        <f ca="1">MATCH(rngPassword,OFFSET(tblDPL[P3DDP6'#2&amp;92$],A715,,ROWS(tblDPL[])),0)+A715</f>
        <v>#N/A</v>
      </c>
      <c r="B716" t="str" cm="1">
        <f t="array" aca="1" ref="B716" ca="1">IF(ISNA(INDEX(tblDPL[Name_By_Location],DPL_Unique!A716)),"",INDEX(tblDPL[Name_By_Location],DPL_Unique!A716))</f>
        <v/>
      </c>
    </row>
    <row r="717" spans="1:2" x14ac:dyDescent="0.2">
      <c r="A717" t="e">
        <f ca="1">MATCH(rngPassword,OFFSET(tblDPL[P3DDP6'#2&amp;92$],A716,,ROWS(tblDPL[])),0)+A716</f>
        <v>#N/A</v>
      </c>
      <c r="B717" t="str" cm="1">
        <f t="array" aca="1" ref="B717" ca="1">IF(ISNA(INDEX(tblDPL[Name_By_Location],DPL_Unique!A717)),"",INDEX(tblDPL[Name_By_Location],DPL_Unique!A717))</f>
        <v/>
      </c>
    </row>
    <row r="718" spans="1:2" x14ac:dyDescent="0.2">
      <c r="A718" t="e">
        <f ca="1">MATCH(rngPassword,OFFSET(tblDPL[P3DDP6'#2&amp;92$],A717,,ROWS(tblDPL[])),0)+A717</f>
        <v>#N/A</v>
      </c>
      <c r="B718" t="str" cm="1">
        <f t="array" aca="1" ref="B718" ca="1">IF(ISNA(INDEX(tblDPL[Name_By_Location],DPL_Unique!A718)),"",INDEX(tblDPL[Name_By_Location],DPL_Unique!A718))</f>
        <v/>
      </c>
    </row>
    <row r="719" spans="1:2" x14ac:dyDescent="0.2">
      <c r="A719" t="e">
        <f ca="1">MATCH(rngPassword,OFFSET(tblDPL[P3DDP6'#2&amp;92$],A718,,ROWS(tblDPL[])),0)+A718</f>
        <v>#N/A</v>
      </c>
      <c r="B719" t="str" cm="1">
        <f t="array" aca="1" ref="B719" ca="1">IF(ISNA(INDEX(tblDPL[Name_By_Location],DPL_Unique!A719)),"",INDEX(tblDPL[Name_By_Location],DPL_Unique!A719))</f>
        <v/>
      </c>
    </row>
    <row r="720" spans="1:2" x14ac:dyDescent="0.2">
      <c r="A720" t="e">
        <f ca="1">MATCH(rngPassword,OFFSET(tblDPL[P3DDP6'#2&amp;92$],A719,,ROWS(tblDPL[])),0)+A719</f>
        <v>#N/A</v>
      </c>
      <c r="B720" t="str" cm="1">
        <f t="array" aca="1" ref="B720" ca="1">IF(ISNA(INDEX(tblDPL[Name_By_Location],DPL_Unique!A720)),"",INDEX(tblDPL[Name_By_Location],DPL_Unique!A720))</f>
        <v/>
      </c>
    </row>
    <row r="721" spans="1:2" x14ac:dyDescent="0.2">
      <c r="A721" t="e">
        <f ca="1">MATCH(rngPassword,OFFSET(tblDPL[P3DDP6'#2&amp;92$],A720,,ROWS(tblDPL[])),0)+A720</f>
        <v>#N/A</v>
      </c>
      <c r="B721" t="str" cm="1">
        <f t="array" aca="1" ref="B721" ca="1">IF(ISNA(INDEX(tblDPL[Name_By_Location],DPL_Unique!A721)),"",INDEX(tblDPL[Name_By_Location],DPL_Unique!A721))</f>
        <v/>
      </c>
    </row>
    <row r="722" spans="1:2" x14ac:dyDescent="0.2">
      <c r="A722" t="e">
        <f ca="1">MATCH(rngPassword,OFFSET(tblDPL[P3DDP6'#2&amp;92$],A721,,ROWS(tblDPL[])),0)+A721</f>
        <v>#N/A</v>
      </c>
      <c r="B722" t="str" cm="1">
        <f t="array" aca="1" ref="B722" ca="1">IF(ISNA(INDEX(tblDPL[Name_By_Location],DPL_Unique!A722)),"",INDEX(tblDPL[Name_By_Location],DPL_Unique!A722))</f>
        <v/>
      </c>
    </row>
    <row r="723" spans="1:2" x14ac:dyDescent="0.2">
      <c r="A723" t="e">
        <f ca="1">MATCH(rngPassword,OFFSET(tblDPL[P3DDP6'#2&amp;92$],A722,,ROWS(tblDPL[])),0)+A722</f>
        <v>#N/A</v>
      </c>
      <c r="B723" t="str" cm="1">
        <f t="array" aca="1" ref="B723" ca="1">IF(ISNA(INDEX(tblDPL[Name_By_Location],DPL_Unique!A723)),"",INDEX(tblDPL[Name_By_Location],DPL_Unique!A723))</f>
        <v/>
      </c>
    </row>
    <row r="724" spans="1:2" x14ac:dyDescent="0.2">
      <c r="A724" t="e">
        <f ca="1">MATCH(rngPassword,OFFSET(tblDPL[P3DDP6'#2&amp;92$],A723,,ROWS(tblDPL[])),0)+A723</f>
        <v>#N/A</v>
      </c>
      <c r="B724" t="str" cm="1">
        <f t="array" aca="1" ref="B724" ca="1">IF(ISNA(INDEX(tblDPL[Name_By_Location],DPL_Unique!A724)),"",INDEX(tblDPL[Name_By_Location],DPL_Unique!A724))</f>
        <v/>
      </c>
    </row>
    <row r="725" spans="1:2" x14ac:dyDescent="0.2">
      <c r="A725" t="e">
        <f ca="1">MATCH(rngPassword,OFFSET(tblDPL[P3DDP6'#2&amp;92$],A724,,ROWS(tblDPL[])),0)+A724</f>
        <v>#N/A</v>
      </c>
      <c r="B725" t="str" cm="1">
        <f t="array" aca="1" ref="B725" ca="1">IF(ISNA(INDEX(tblDPL[Name_By_Location],DPL_Unique!A725)),"",INDEX(tblDPL[Name_By_Location],DPL_Unique!A725))</f>
        <v/>
      </c>
    </row>
    <row r="726" spans="1:2" x14ac:dyDescent="0.2">
      <c r="A726" t="e">
        <f ca="1">MATCH(rngPassword,OFFSET(tblDPL[P3DDP6'#2&amp;92$],A725,,ROWS(tblDPL[])),0)+A725</f>
        <v>#N/A</v>
      </c>
      <c r="B726" t="str" cm="1">
        <f t="array" aca="1" ref="B726" ca="1">IF(ISNA(INDEX(tblDPL[Name_By_Location],DPL_Unique!A726)),"",INDEX(tblDPL[Name_By_Location],DPL_Unique!A726))</f>
        <v/>
      </c>
    </row>
    <row r="727" spans="1:2" x14ac:dyDescent="0.2">
      <c r="A727" t="e">
        <f ca="1">MATCH(rngPassword,OFFSET(tblDPL[P3DDP6'#2&amp;92$],A726,,ROWS(tblDPL[])),0)+A726</f>
        <v>#N/A</v>
      </c>
      <c r="B727" t="str" cm="1">
        <f t="array" aca="1" ref="B727" ca="1">IF(ISNA(INDEX(tblDPL[Name_By_Location],DPL_Unique!A727)),"",INDEX(tblDPL[Name_By_Location],DPL_Unique!A727))</f>
        <v/>
      </c>
    </row>
    <row r="728" spans="1:2" x14ac:dyDescent="0.2">
      <c r="A728" t="e">
        <f ca="1">MATCH(rngPassword,OFFSET(tblDPL[P3DDP6'#2&amp;92$],A727,,ROWS(tblDPL[])),0)+A727</f>
        <v>#N/A</v>
      </c>
      <c r="B728" t="str" cm="1">
        <f t="array" aca="1" ref="B728" ca="1">IF(ISNA(INDEX(tblDPL[Name_By_Location],DPL_Unique!A728)),"",INDEX(tblDPL[Name_By_Location],DPL_Unique!A728))</f>
        <v/>
      </c>
    </row>
    <row r="729" spans="1:2" x14ac:dyDescent="0.2">
      <c r="A729" t="e">
        <f ca="1">MATCH(rngPassword,OFFSET(tblDPL[P3DDP6'#2&amp;92$],A728,,ROWS(tblDPL[])),0)+A728</f>
        <v>#N/A</v>
      </c>
      <c r="B729" t="str" cm="1">
        <f t="array" aca="1" ref="B729" ca="1">IF(ISNA(INDEX(tblDPL[Name_By_Location],DPL_Unique!A729)),"",INDEX(tblDPL[Name_By_Location],DPL_Unique!A729))</f>
        <v/>
      </c>
    </row>
    <row r="730" spans="1:2" x14ac:dyDescent="0.2">
      <c r="A730" t="e">
        <f ca="1">MATCH(rngPassword,OFFSET(tblDPL[P3DDP6'#2&amp;92$],A729,,ROWS(tblDPL[])),0)+A729</f>
        <v>#N/A</v>
      </c>
      <c r="B730" t="str" cm="1">
        <f t="array" aca="1" ref="B730" ca="1">IF(ISNA(INDEX(tblDPL[Name_By_Location],DPL_Unique!A730)),"",INDEX(tblDPL[Name_By_Location],DPL_Unique!A730))</f>
        <v/>
      </c>
    </row>
    <row r="731" spans="1:2" x14ac:dyDescent="0.2">
      <c r="A731" t="e">
        <f ca="1">MATCH(rngPassword,OFFSET(tblDPL[P3DDP6'#2&amp;92$],A730,,ROWS(tblDPL[])),0)+A730</f>
        <v>#N/A</v>
      </c>
      <c r="B731" t="str" cm="1">
        <f t="array" aca="1" ref="B731" ca="1">IF(ISNA(INDEX(tblDPL[Name_By_Location],DPL_Unique!A731)),"",INDEX(tblDPL[Name_By_Location],DPL_Unique!A731))</f>
        <v/>
      </c>
    </row>
    <row r="732" spans="1:2" x14ac:dyDescent="0.2">
      <c r="A732" t="e">
        <f ca="1">MATCH(rngPassword,OFFSET(tblDPL[P3DDP6'#2&amp;92$],A731,,ROWS(tblDPL[])),0)+A731</f>
        <v>#N/A</v>
      </c>
      <c r="B732" t="str" cm="1">
        <f t="array" aca="1" ref="B732" ca="1">IF(ISNA(INDEX(tblDPL[Name_By_Location],DPL_Unique!A732)),"",INDEX(tblDPL[Name_By_Location],DPL_Unique!A732))</f>
        <v/>
      </c>
    </row>
    <row r="733" spans="1:2" x14ac:dyDescent="0.2">
      <c r="A733" t="e">
        <f ca="1">MATCH(rngPassword,OFFSET(tblDPL[P3DDP6'#2&amp;92$],A732,,ROWS(tblDPL[])),0)+A732</f>
        <v>#N/A</v>
      </c>
      <c r="B733" t="str" cm="1">
        <f t="array" aca="1" ref="B733" ca="1">IF(ISNA(INDEX(tblDPL[Name_By_Location],DPL_Unique!A733)),"",INDEX(tblDPL[Name_By_Location],DPL_Unique!A733))</f>
        <v/>
      </c>
    </row>
    <row r="734" spans="1:2" x14ac:dyDescent="0.2">
      <c r="A734" t="e">
        <f ca="1">MATCH(rngPassword,OFFSET(tblDPL[P3DDP6'#2&amp;92$],A733,,ROWS(tblDPL[])),0)+A733</f>
        <v>#N/A</v>
      </c>
      <c r="B734" t="str" cm="1">
        <f t="array" aca="1" ref="B734" ca="1">IF(ISNA(INDEX(tblDPL[Name_By_Location],DPL_Unique!A734)),"",INDEX(tblDPL[Name_By_Location],DPL_Unique!A734))</f>
        <v/>
      </c>
    </row>
    <row r="735" spans="1:2" x14ac:dyDescent="0.2">
      <c r="A735" t="e">
        <f ca="1">MATCH(rngPassword,OFFSET(tblDPL[P3DDP6'#2&amp;92$],A734,,ROWS(tblDPL[])),0)+A734</f>
        <v>#N/A</v>
      </c>
      <c r="B735" t="str" cm="1">
        <f t="array" aca="1" ref="B735" ca="1">IF(ISNA(INDEX(tblDPL[Name_By_Location],DPL_Unique!A735)),"",INDEX(tblDPL[Name_By_Location],DPL_Unique!A735))</f>
        <v/>
      </c>
    </row>
    <row r="736" spans="1:2" x14ac:dyDescent="0.2">
      <c r="A736" t="e">
        <f ca="1">MATCH(rngPassword,OFFSET(tblDPL[P3DDP6'#2&amp;92$],A735,,ROWS(tblDPL[])),0)+A735</f>
        <v>#N/A</v>
      </c>
      <c r="B736" t="str" cm="1">
        <f t="array" aca="1" ref="B736" ca="1">IF(ISNA(INDEX(tblDPL[Name_By_Location],DPL_Unique!A736)),"",INDEX(tblDPL[Name_By_Location],DPL_Unique!A736))</f>
        <v/>
      </c>
    </row>
    <row r="737" spans="1:2" x14ac:dyDescent="0.2">
      <c r="A737" t="e">
        <f ca="1">MATCH(rngPassword,OFFSET(tblDPL[P3DDP6'#2&amp;92$],A736,,ROWS(tblDPL[])),0)+A736</f>
        <v>#N/A</v>
      </c>
      <c r="B737" t="str" cm="1">
        <f t="array" aca="1" ref="B737" ca="1">IF(ISNA(INDEX(tblDPL[Name_By_Location],DPL_Unique!A737)),"",INDEX(tblDPL[Name_By_Location],DPL_Unique!A737))</f>
        <v/>
      </c>
    </row>
    <row r="738" spans="1:2" x14ac:dyDescent="0.2">
      <c r="A738" t="e">
        <f ca="1">MATCH(rngPassword,OFFSET(tblDPL[P3DDP6'#2&amp;92$],A737,,ROWS(tblDPL[])),0)+A737</f>
        <v>#N/A</v>
      </c>
      <c r="B738" t="str" cm="1">
        <f t="array" aca="1" ref="B738" ca="1">IF(ISNA(INDEX(tblDPL[Name_By_Location],DPL_Unique!A738)),"",INDEX(tblDPL[Name_By_Location],DPL_Unique!A738))</f>
        <v/>
      </c>
    </row>
    <row r="739" spans="1:2" x14ac:dyDescent="0.2">
      <c r="A739" t="e">
        <f ca="1">MATCH(rngPassword,OFFSET(tblDPL[P3DDP6'#2&amp;92$],A738,,ROWS(tblDPL[])),0)+A738</f>
        <v>#N/A</v>
      </c>
      <c r="B739" t="str" cm="1">
        <f t="array" aca="1" ref="B739" ca="1">IF(ISNA(INDEX(tblDPL[Name_By_Location],DPL_Unique!A739)),"",INDEX(tblDPL[Name_By_Location],DPL_Unique!A739))</f>
        <v/>
      </c>
    </row>
    <row r="740" spans="1:2" x14ac:dyDescent="0.2">
      <c r="A740" t="e">
        <f ca="1">MATCH(rngPassword,OFFSET(tblDPL[P3DDP6'#2&amp;92$],A739,,ROWS(tblDPL[])),0)+A739</f>
        <v>#N/A</v>
      </c>
      <c r="B740" t="str" cm="1">
        <f t="array" aca="1" ref="B740" ca="1">IF(ISNA(INDEX(tblDPL[Name_By_Location],DPL_Unique!A740)),"",INDEX(tblDPL[Name_By_Location],DPL_Unique!A740))</f>
        <v/>
      </c>
    </row>
    <row r="741" spans="1:2" x14ac:dyDescent="0.2">
      <c r="A741" t="e">
        <f ca="1">MATCH(rngPassword,OFFSET(tblDPL[P3DDP6'#2&amp;92$],A740,,ROWS(tblDPL[])),0)+A740</f>
        <v>#N/A</v>
      </c>
      <c r="B741" t="str" cm="1">
        <f t="array" aca="1" ref="B741" ca="1">IF(ISNA(INDEX(tblDPL[Name_By_Location],DPL_Unique!A741)),"",INDEX(tblDPL[Name_By_Location],DPL_Unique!A741))</f>
        <v/>
      </c>
    </row>
    <row r="742" spans="1:2" x14ac:dyDescent="0.2">
      <c r="A742" t="e">
        <f ca="1">MATCH(rngPassword,OFFSET(tblDPL[P3DDP6'#2&amp;92$],A741,,ROWS(tblDPL[])),0)+A741</f>
        <v>#N/A</v>
      </c>
      <c r="B742" t="str" cm="1">
        <f t="array" aca="1" ref="B742" ca="1">IF(ISNA(INDEX(tblDPL[Name_By_Location],DPL_Unique!A742)),"",INDEX(tblDPL[Name_By_Location],DPL_Unique!A742))</f>
        <v/>
      </c>
    </row>
    <row r="743" spans="1:2" x14ac:dyDescent="0.2">
      <c r="A743" t="e">
        <f ca="1">MATCH(rngPassword,OFFSET(tblDPL[P3DDP6'#2&amp;92$],A742,,ROWS(tblDPL[])),0)+A742</f>
        <v>#N/A</v>
      </c>
      <c r="B743" t="str" cm="1">
        <f t="array" aca="1" ref="B743" ca="1">IF(ISNA(INDEX(tblDPL[Name_By_Location],DPL_Unique!A743)),"",INDEX(tblDPL[Name_By_Location],DPL_Unique!A743))</f>
        <v/>
      </c>
    </row>
    <row r="744" spans="1:2" x14ac:dyDescent="0.2">
      <c r="A744" t="e">
        <f ca="1">MATCH(rngPassword,OFFSET(tblDPL[P3DDP6'#2&amp;92$],A743,,ROWS(tblDPL[])),0)+A743</f>
        <v>#N/A</v>
      </c>
      <c r="B744" t="str" cm="1">
        <f t="array" aca="1" ref="B744" ca="1">IF(ISNA(INDEX(tblDPL[Name_By_Location],DPL_Unique!A744)),"",INDEX(tblDPL[Name_By_Location],DPL_Unique!A744))</f>
        <v/>
      </c>
    </row>
    <row r="745" spans="1:2" x14ac:dyDescent="0.2">
      <c r="A745" t="e">
        <f ca="1">MATCH(rngPassword,OFFSET(tblDPL[P3DDP6'#2&amp;92$],A744,,ROWS(tblDPL[])),0)+A744</f>
        <v>#N/A</v>
      </c>
      <c r="B745" t="str" cm="1">
        <f t="array" aca="1" ref="B745" ca="1">IF(ISNA(INDEX(tblDPL[Name_By_Location],DPL_Unique!A745)),"",INDEX(tblDPL[Name_By_Location],DPL_Unique!A745))</f>
        <v/>
      </c>
    </row>
    <row r="746" spans="1:2" x14ac:dyDescent="0.2">
      <c r="A746" t="e">
        <f ca="1">MATCH(rngPassword,OFFSET(tblDPL[P3DDP6'#2&amp;92$],A745,,ROWS(tblDPL[])),0)+A745</f>
        <v>#N/A</v>
      </c>
      <c r="B746" t="str" cm="1">
        <f t="array" aca="1" ref="B746" ca="1">IF(ISNA(INDEX(tblDPL[Name_By_Location],DPL_Unique!A746)),"",INDEX(tblDPL[Name_By_Location],DPL_Unique!A746))</f>
        <v/>
      </c>
    </row>
    <row r="747" spans="1:2" x14ac:dyDescent="0.2">
      <c r="A747" t="e">
        <f ca="1">MATCH(rngPassword,OFFSET(tblDPL[P3DDP6'#2&amp;92$],A746,,ROWS(tblDPL[])),0)+A746</f>
        <v>#N/A</v>
      </c>
      <c r="B747" t="str" cm="1">
        <f t="array" aca="1" ref="B747" ca="1">IF(ISNA(INDEX(tblDPL[Name_By_Location],DPL_Unique!A747)),"",INDEX(tblDPL[Name_By_Location],DPL_Unique!A747))</f>
        <v/>
      </c>
    </row>
    <row r="748" spans="1:2" x14ac:dyDescent="0.2">
      <c r="A748" t="e">
        <f ca="1">MATCH(rngPassword,OFFSET(tblDPL[P3DDP6'#2&amp;92$],A747,,ROWS(tblDPL[])),0)+A747</f>
        <v>#N/A</v>
      </c>
      <c r="B748" t="str" cm="1">
        <f t="array" aca="1" ref="B748" ca="1">IF(ISNA(INDEX(tblDPL[Name_By_Location],DPL_Unique!A748)),"",INDEX(tblDPL[Name_By_Location],DPL_Unique!A748))</f>
        <v/>
      </c>
    </row>
    <row r="749" spans="1:2" x14ac:dyDescent="0.2">
      <c r="A749" t="e">
        <f ca="1">MATCH(rngPassword,OFFSET(tblDPL[P3DDP6'#2&amp;92$],A748,,ROWS(tblDPL[])),0)+A748</f>
        <v>#N/A</v>
      </c>
      <c r="B749" t="str" cm="1">
        <f t="array" aca="1" ref="B749" ca="1">IF(ISNA(INDEX(tblDPL[Name_By_Location],DPL_Unique!A749)),"",INDEX(tblDPL[Name_By_Location],DPL_Unique!A749))</f>
        <v/>
      </c>
    </row>
    <row r="750" spans="1:2" x14ac:dyDescent="0.2">
      <c r="A750" t="e">
        <f ca="1">MATCH(rngPassword,OFFSET(tblDPL[P3DDP6'#2&amp;92$],A749,,ROWS(tblDPL[])),0)+A749</f>
        <v>#N/A</v>
      </c>
      <c r="B750" t="str" cm="1">
        <f t="array" aca="1" ref="B750" ca="1">IF(ISNA(INDEX(tblDPL[Name_By_Location],DPL_Unique!A750)),"",INDEX(tblDPL[Name_By_Location],DPL_Unique!A750))</f>
        <v/>
      </c>
    </row>
    <row r="751" spans="1:2" x14ac:dyDescent="0.2">
      <c r="A751" t="e">
        <f ca="1">MATCH(rngPassword,OFFSET(tblDPL[P3DDP6'#2&amp;92$],A750,,ROWS(tblDPL[])),0)+A750</f>
        <v>#N/A</v>
      </c>
      <c r="B751" t="str" cm="1">
        <f t="array" aca="1" ref="B751" ca="1">IF(ISNA(INDEX(tblDPL[Name_By_Location],DPL_Unique!A751)),"",INDEX(tblDPL[Name_By_Location],DPL_Unique!A751))</f>
        <v/>
      </c>
    </row>
    <row r="752" spans="1:2" x14ac:dyDescent="0.2">
      <c r="A752" t="e">
        <f ca="1">MATCH(rngPassword,OFFSET(tblDPL[P3DDP6'#2&amp;92$],A751,,ROWS(tblDPL[])),0)+A751</f>
        <v>#N/A</v>
      </c>
      <c r="B752" t="str" cm="1">
        <f t="array" aca="1" ref="B752" ca="1">IF(ISNA(INDEX(tblDPL[Name_By_Location],DPL_Unique!A752)),"",INDEX(tblDPL[Name_By_Location],DPL_Unique!A752))</f>
        <v/>
      </c>
    </row>
    <row r="753" spans="1:2" x14ac:dyDescent="0.2">
      <c r="A753" t="e">
        <f ca="1">MATCH(rngPassword,OFFSET(tblDPL[P3DDP6'#2&amp;92$],A752,,ROWS(tblDPL[])),0)+A752</f>
        <v>#N/A</v>
      </c>
      <c r="B753" t="str" cm="1">
        <f t="array" aca="1" ref="B753" ca="1">IF(ISNA(INDEX(tblDPL[Name_By_Location],DPL_Unique!A753)),"",INDEX(tblDPL[Name_By_Location],DPL_Unique!A753))</f>
        <v/>
      </c>
    </row>
    <row r="754" spans="1:2" x14ac:dyDescent="0.2">
      <c r="A754" t="e">
        <f ca="1">MATCH(rngPassword,OFFSET(tblDPL[P3DDP6'#2&amp;92$],A753,,ROWS(tblDPL[])),0)+A753</f>
        <v>#N/A</v>
      </c>
      <c r="B754" t="str" cm="1">
        <f t="array" aca="1" ref="B754" ca="1">IF(ISNA(INDEX(tblDPL[Name_By_Location],DPL_Unique!A754)),"",INDEX(tblDPL[Name_By_Location],DPL_Unique!A754))</f>
        <v/>
      </c>
    </row>
    <row r="755" spans="1:2" x14ac:dyDescent="0.2">
      <c r="A755" t="e">
        <f ca="1">MATCH(rngPassword,OFFSET(tblDPL[P3DDP6'#2&amp;92$],A754,,ROWS(tblDPL[])),0)+A754</f>
        <v>#N/A</v>
      </c>
      <c r="B755" t="str" cm="1">
        <f t="array" aca="1" ref="B755" ca="1">IF(ISNA(INDEX(tblDPL[Name_By_Location],DPL_Unique!A755)),"",INDEX(tblDPL[Name_By_Location],DPL_Unique!A755))</f>
        <v/>
      </c>
    </row>
    <row r="756" spans="1:2" x14ac:dyDescent="0.2">
      <c r="A756" t="e">
        <f ca="1">MATCH(rngPassword,OFFSET(tblDPL[P3DDP6'#2&amp;92$],A755,,ROWS(tblDPL[])),0)+A755</f>
        <v>#N/A</v>
      </c>
      <c r="B756" t="str" cm="1">
        <f t="array" aca="1" ref="B756" ca="1">IF(ISNA(INDEX(tblDPL[Name_By_Location],DPL_Unique!A756)),"",INDEX(tblDPL[Name_By_Location],DPL_Unique!A756))</f>
        <v/>
      </c>
    </row>
    <row r="757" spans="1:2" x14ac:dyDescent="0.2">
      <c r="A757" t="e">
        <f ca="1">MATCH(rngPassword,OFFSET(tblDPL[P3DDP6'#2&amp;92$],A756,,ROWS(tblDPL[])),0)+A756</f>
        <v>#N/A</v>
      </c>
      <c r="B757" t="str" cm="1">
        <f t="array" aca="1" ref="B757" ca="1">IF(ISNA(INDEX(tblDPL[Name_By_Location],DPL_Unique!A757)),"",INDEX(tblDPL[Name_By_Location],DPL_Unique!A757))</f>
        <v/>
      </c>
    </row>
    <row r="758" spans="1:2" x14ac:dyDescent="0.2">
      <c r="A758" t="e">
        <f ca="1">MATCH(rngPassword,OFFSET(tblDPL[P3DDP6'#2&amp;92$],A757,,ROWS(tblDPL[])),0)+A757</f>
        <v>#N/A</v>
      </c>
      <c r="B758" t="str" cm="1">
        <f t="array" aca="1" ref="B758" ca="1">IF(ISNA(INDEX(tblDPL[Name_By_Location],DPL_Unique!A758)),"",INDEX(tblDPL[Name_By_Location],DPL_Unique!A758))</f>
        <v/>
      </c>
    </row>
    <row r="759" spans="1:2" x14ac:dyDescent="0.2">
      <c r="A759" t="e">
        <f ca="1">MATCH(rngPassword,OFFSET(tblDPL[P3DDP6'#2&amp;92$],A758,,ROWS(tblDPL[])),0)+A758</f>
        <v>#N/A</v>
      </c>
      <c r="B759" t="str" cm="1">
        <f t="array" aca="1" ref="B759" ca="1">IF(ISNA(INDEX(tblDPL[Name_By_Location],DPL_Unique!A759)),"",INDEX(tblDPL[Name_By_Location],DPL_Unique!A759))</f>
        <v/>
      </c>
    </row>
    <row r="760" spans="1:2" x14ac:dyDescent="0.2">
      <c r="A760" t="e">
        <f ca="1">MATCH(rngPassword,OFFSET(tblDPL[P3DDP6'#2&amp;92$],A759,,ROWS(tblDPL[])),0)+A759</f>
        <v>#N/A</v>
      </c>
      <c r="B760" t="str" cm="1">
        <f t="array" aca="1" ref="B760" ca="1">IF(ISNA(INDEX(tblDPL[Name_By_Location],DPL_Unique!A760)),"",INDEX(tblDPL[Name_By_Location],DPL_Unique!A760))</f>
        <v/>
      </c>
    </row>
    <row r="761" spans="1:2" x14ac:dyDescent="0.2">
      <c r="A761" t="e">
        <f ca="1">MATCH(rngPassword,OFFSET(tblDPL[P3DDP6'#2&amp;92$],A760,,ROWS(tblDPL[])),0)+A760</f>
        <v>#N/A</v>
      </c>
      <c r="B761" t="str" cm="1">
        <f t="array" aca="1" ref="B761" ca="1">IF(ISNA(INDEX(tblDPL[Name_By_Location],DPL_Unique!A761)),"",INDEX(tblDPL[Name_By_Location],DPL_Unique!A761))</f>
        <v/>
      </c>
    </row>
    <row r="762" spans="1:2" x14ac:dyDescent="0.2">
      <c r="A762" t="e">
        <f ca="1">MATCH(rngPassword,OFFSET(tblDPL[P3DDP6'#2&amp;92$],A761,,ROWS(tblDPL[])),0)+A761</f>
        <v>#N/A</v>
      </c>
      <c r="B762" t="str" cm="1">
        <f t="array" aca="1" ref="B762" ca="1">IF(ISNA(INDEX(tblDPL[Name_By_Location],DPL_Unique!A762)),"",INDEX(tblDPL[Name_By_Location],DPL_Unique!A762))</f>
        <v/>
      </c>
    </row>
    <row r="763" spans="1:2" x14ac:dyDescent="0.2">
      <c r="A763" t="e">
        <f ca="1">MATCH(rngPassword,OFFSET(tblDPL[P3DDP6'#2&amp;92$],A762,,ROWS(tblDPL[])),0)+A762</f>
        <v>#N/A</v>
      </c>
      <c r="B763" t="str" cm="1">
        <f t="array" aca="1" ref="B763" ca="1">IF(ISNA(INDEX(tblDPL[Name_By_Location],DPL_Unique!A763)),"",INDEX(tblDPL[Name_By_Location],DPL_Unique!A763))</f>
        <v/>
      </c>
    </row>
    <row r="764" spans="1:2" x14ac:dyDescent="0.2">
      <c r="A764" t="e">
        <f ca="1">MATCH(rngPassword,OFFSET(tblDPL[P3DDP6'#2&amp;92$],A763,,ROWS(tblDPL[])),0)+A763</f>
        <v>#N/A</v>
      </c>
      <c r="B764" t="str" cm="1">
        <f t="array" aca="1" ref="B764" ca="1">IF(ISNA(INDEX(tblDPL[Name_By_Location],DPL_Unique!A764)),"",INDEX(tblDPL[Name_By_Location],DPL_Unique!A764))</f>
        <v/>
      </c>
    </row>
    <row r="765" spans="1:2" x14ac:dyDescent="0.2">
      <c r="A765" t="e">
        <f ca="1">MATCH(rngPassword,OFFSET(tblDPL[P3DDP6'#2&amp;92$],A764,,ROWS(tblDPL[])),0)+A764</f>
        <v>#N/A</v>
      </c>
      <c r="B765" t="str" cm="1">
        <f t="array" aca="1" ref="B765" ca="1">IF(ISNA(INDEX(tblDPL[Name_By_Location],DPL_Unique!A765)),"",INDEX(tblDPL[Name_By_Location],DPL_Unique!A765))</f>
        <v/>
      </c>
    </row>
    <row r="766" spans="1:2" x14ac:dyDescent="0.2">
      <c r="A766" t="e">
        <f ca="1">MATCH(rngPassword,OFFSET(tblDPL[P3DDP6'#2&amp;92$],A765,,ROWS(tblDPL[])),0)+A765</f>
        <v>#N/A</v>
      </c>
      <c r="B766" t="str" cm="1">
        <f t="array" aca="1" ref="B766" ca="1">IF(ISNA(INDEX(tblDPL[Name_By_Location],DPL_Unique!A766)),"",INDEX(tblDPL[Name_By_Location],DPL_Unique!A766))</f>
        <v/>
      </c>
    </row>
    <row r="767" spans="1:2" x14ac:dyDescent="0.2">
      <c r="A767" t="e">
        <f ca="1">MATCH(rngPassword,OFFSET(tblDPL[P3DDP6'#2&amp;92$],A766,,ROWS(tblDPL[])),0)+A766</f>
        <v>#N/A</v>
      </c>
      <c r="B767" t="str" cm="1">
        <f t="array" aca="1" ref="B767" ca="1">IF(ISNA(INDEX(tblDPL[Name_By_Location],DPL_Unique!A767)),"",INDEX(tblDPL[Name_By_Location],DPL_Unique!A767))</f>
        <v/>
      </c>
    </row>
    <row r="768" spans="1:2" x14ac:dyDescent="0.2">
      <c r="A768" t="e">
        <f ca="1">MATCH(rngPassword,OFFSET(tblDPL[P3DDP6'#2&amp;92$],A767,,ROWS(tblDPL[])),0)+A767</f>
        <v>#N/A</v>
      </c>
      <c r="B768" t="str" cm="1">
        <f t="array" aca="1" ref="B768" ca="1">IF(ISNA(INDEX(tblDPL[Name_By_Location],DPL_Unique!A768)),"",INDEX(tblDPL[Name_By_Location],DPL_Unique!A768))</f>
        <v/>
      </c>
    </row>
    <row r="769" spans="1:2" x14ac:dyDescent="0.2">
      <c r="A769" t="e">
        <f ca="1">MATCH(rngPassword,OFFSET(tblDPL[P3DDP6'#2&amp;92$],A768,,ROWS(tblDPL[])),0)+A768</f>
        <v>#N/A</v>
      </c>
      <c r="B769" t="str" cm="1">
        <f t="array" aca="1" ref="B769" ca="1">IF(ISNA(INDEX(tblDPL[Name_By_Location],DPL_Unique!A769)),"",INDEX(tblDPL[Name_By_Location],DPL_Unique!A769))</f>
        <v/>
      </c>
    </row>
    <row r="770" spans="1:2" x14ac:dyDescent="0.2">
      <c r="A770" t="e">
        <f ca="1">MATCH(rngPassword,OFFSET(tblDPL[P3DDP6'#2&amp;92$],A769,,ROWS(tblDPL[])),0)+A769</f>
        <v>#N/A</v>
      </c>
      <c r="B770" t="str" cm="1">
        <f t="array" aca="1" ref="B770" ca="1">IF(ISNA(INDEX(tblDPL[Name_By_Location],DPL_Unique!A770)),"",INDEX(tblDPL[Name_By_Location],DPL_Unique!A770))</f>
        <v/>
      </c>
    </row>
    <row r="771" spans="1:2" x14ac:dyDescent="0.2">
      <c r="A771" t="e">
        <f ca="1">MATCH(rngPassword,OFFSET(tblDPL[P3DDP6'#2&amp;92$],A770,,ROWS(tblDPL[])),0)+A770</f>
        <v>#N/A</v>
      </c>
      <c r="B771" t="str" cm="1">
        <f t="array" aca="1" ref="B771" ca="1">IF(ISNA(INDEX(tblDPL[Name_By_Location],DPL_Unique!A771)),"",INDEX(tblDPL[Name_By_Location],DPL_Unique!A771))</f>
        <v/>
      </c>
    </row>
    <row r="772" spans="1:2" x14ac:dyDescent="0.2">
      <c r="A772" t="e">
        <f ca="1">MATCH(rngPassword,OFFSET(tblDPL[P3DDP6'#2&amp;92$],A771,,ROWS(tblDPL[])),0)+A771</f>
        <v>#N/A</v>
      </c>
      <c r="B772" t="str" cm="1">
        <f t="array" aca="1" ref="B772" ca="1">IF(ISNA(INDEX(tblDPL[Name_By_Location],DPL_Unique!A772)),"",INDEX(tblDPL[Name_By_Location],DPL_Unique!A772))</f>
        <v/>
      </c>
    </row>
    <row r="773" spans="1:2" x14ac:dyDescent="0.2">
      <c r="A773" t="e">
        <f ca="1">MATCH(rngPassword,OFFSET(tblDPL[P3DDP6'#2&amp;92$],A772,,ROWS(tblDPL[])),0)+A772</f>
        <v>#N/A</v>
      </c>
      <c r="B773" t="str" cm="1">
        <f t="array" aca="1" ref="B773" ca="1">IF(ISNA(INDEX(tblDPL[Name_By_Location],DPL_Unique!A773)),"",INDEX(tblDPL[Name_By_Location],DPL_Unique!A773))</f>
        <v/>
      </c>
    </row>
    <row r="774" spans="1:2" x14ac:dyDescent="0.2">
      <c r="A774" t="e">
        <f ca="1">MATCH(rngPassword,OFFSET(tblDPL[P3DDP6'#2&amp;92$],A773,,ROWS(tblDPL[])),0)+A773</f>
        <v>#N/A</v>
      </c>
      <c r="B774" t="str" cm="1">
        <f t="array" aca="1" ref="B774" ca="1">IF(ISNA(INDEX(tblDPL[Name_By_Location],DPL_Unique!A774)),"",INDEX(tblDPL[Name_By_Location],DPL_Unique!A774))</f>
        <v/>
      </c>
    </row>
    <row r="775" spans="1:2" x14ac:dyDescent="0.2">
      <c r="A775" t="e">
        <f ca="1">MATCH(rngPassword,OFFSET(tblDPL[P3DDP6'#2&amp;92$],A774,,ROWS(tblDPL[])),0)+A774</f>
        <v>#N/A</v>
      </c>
      <c r="B775" t="str" cm="1">
        <f t="array" aca="1" ref="B775" ca="1">IF(ISNA(INDEX(tblDPL[Name_By_Location],DPL_Unique!A775)),"",INDEX(tblDPL[Name_By_Location],DPL_Unique!A775))</f>
        <v/>
      </c>
    </row>
    <row r="776" spans="1:2" x14ac:dyDescent="0.2">
      <c r="A776" t="e">
        <f ca="1">MATCH(rngPassword,OFFSET(tblDPL[P3DDP6'#2&amp;92$],A775,,ROWS(tblDPL[])),0)+A775</f>
        <v>#N/A</v>
      </c>
      <c r="B776" t="str" cm="1">
        <f t="array" aca="1" ref="B776" ca="1">IF(ISNA(INDEX(tblDPL[Name_By_Location],DPL_Unique!A776)),"",INDEX(tblDPL[Name_By_Location],DPL_Unique!A776))</f>
        <v/>
      </c>
    </row>
    <row r="777" spans="1:2" x14ac:dyDescent="0.2">
      <c r="A777" t="e">
        <f ca="1">MATCH(rngPassword,OFFSET(tblDPL[P3DDP6'#2&amp;92$],A776,,ROWS(tblDPL[])),0)+A776</f>
        <v>#N/A</v>
      </c>
      <c r="B777" t="str" cm="1">
        <f t="array" aca="1" ref="B777" ca="1">IF(ISNA(INDEX(tblDPL[Name_By_Location],DPL_Unique!A777)),"",INDEX(tblDPL[Name_By_Location],DPL_Unique!A777))</f>
        <v/>
      </c>
    </row>
    <row r="778" spans="1:2" x14ac:dyDescent="0.2">
      <c r="A778" t="e">
        <f ca="1">MATCH(rngPassword,OFFSET(tblDPL[P3DDP6'#2&amp;92$],A777,,ROWS(tblDPL[])),0)+A777</f>
        <v>#N/A</v>
      </c>
      <c r="B778" t="str" cm="1">
        <f t="array" aca="1" ref="B778" ca="1">IF(ISNA(INDEX(tblDPL[Name_By_Location],DPL_Unique!A778)),"",INDEX(tblDPL[Name_By_Location],DPL_Unique!A778))</f>
        <v/>
      </c>
    </row>
    <row r="779" spans="1:2" x14ac:dyDescent="0.2">
      <c r="A779" t="e">
        <f ca="1">MATCH(rngPassword,OFFSET(tblDPL[P3DDP6'#2&amp;92$],A778,,ROWS(tblDPL[])),0)+A778</f>
        <v>#N/A</v>
      </c>
      <c r="B779" t="str" cm="1">
        <f t="array" aca="1" ref="B779" ca="1">IF(ISNA(INDEX(tblDPL[Name_By_Location],DPL_Unique!A779)),"",INDEX(tblDPL[Name_By_Location],DPL_Unique!A779))</f>
        <v/>
      </c>
    </row>
    <row r="780" spans="1:2" x14ac:dyDescent="0.2">
      <c r="A780" t="e">
        <f ca="1">MATCH(rngPassword,OFFSET(tblDPL[P3DDP6'#2&amp;92$],A779,,ROWS(tblDPL[])),0)+A779</f>
        <v>#N/A</v>
      </c>
      <c r="B780" t="str" cm="1">
        <f t="array" aca="1" ref="B780" ca="1">IF(ISNA(INDEX(tblDPL[Name_By_Location],DPL_Unique!A780)),"",INDEX(tblDPL[Name_By_Location],DPL_Unique!A780))</f>
        <v/>
      </c>
    </row>
    <row r="781" spans="1:2" x14ac:dyDescent="0.2">
      <c r="A781" t="e">
        <f ca="1">MATCH(rngPassword,OFFSET(tblDPL[P3DDP6'#2&amp;92$],A780,,ROWS(tblDPL[])),0)+A780</f>
        <v>#N/A</v>
      </c>
      <c r="B781" t="str" cm="1">
        <f t="array" aca="1" ref="B781" ca="1">IF(ISNA(INDEX(tblDPL[Name_By_Location],DPL_Unique!A781)),"",INDEX(tblDPL[Name_By_Location],DPL_Unique!A781))</f>
        <v/>
      </c>
    </row>
    <row r="782" spans="1:2" x14ac:dyDescent="0.2">
      <c r="A782" t="e">
        <f ca="1">MATCH(rngPassword,OFFSET(tblDPL[P3DDP6'#2&amp;92$],A781,,ROWS(tblDPL[])),0)+A781</f>
        <v>#N/A</v>
      </c>
      <c r="B782" t="str" cm="1">
        <f t="array" aca="1" ref="B782" ca="1">IF(ISNA(INDEX(tblDPL[Name_By_Location],DPL_Unique!A782)),"",INDEX(tblDPL[Name_By_Location],DPL_Unique!A782))</f>
        <v/>
      </c>
    </row>
    <row r="783" spans="1:2" x14ac:dyDescent="0.2">
      <c r="A783" t="e">
        <f ca="1">MATCH(rngPassword,OFFSET(tblDPL[P3DDP6'#2&amp;92$],A782,,ROWS(tblDPL[])),0)+A782</f>
        <v>#N/A</v>
      </c>
      <c r="B783" t="str" cm="1">
        <f t="array" aca="1" ref="B783" ca="1">IF(ISNA(INDEX(tblDPL[Name_By_Location],DPL_Unique!A783)),"",INDEX(tblDPL[Name_By_Location],DPL_Unique!A783))</f>
        <v/>
      </c>
    </row>
    <row r="784" spans="1:2" x14ac:dyDescent="0.2">
      <c r="A784" t="e">
        <f ca="1">MATCH(rngPassword,OFFSET(tblDPL[P3DDP6'#2&amp;92$],A783,,ROWS(tblDPL[])),0)+A783</f>
        <v>#N/A</v>
      </c>
      <c r="B784" t="str" cm="1">
        <f t="array" aca="1" ref="B784" ca="1">IF(ISNA(INDEX(tblDPL[Name_By_Location],DPL_Unique!A784)),"",INDEX(tblDPL[Name_By_Location],DPL_Unique!A784))</f>
        <v/>
      </c>
    </row>
    <row r="785" spans="1:2" x14ac:dyDescent="0.2">
      <c r="A785" t="e">
        <f ca="1">MATCH(rngPassword,OFFSET(tblDPL[P3DDP6'#2&amp;92$],A784,,ROWS(tblDPL[])),0)+A784</f>
        <v>#N/A</v>
      </c>
      <c r="B785" t="str" cm="1">
        <f t="array" aca="1" ref="B785" ca="1">IF(ISNA(INDEX(tblDPL[Name_By_Location],DPL_Unique!A785)),"",INDEX(tblDPL[Name_By_Location],DPL_Unique!A785))</f>
        <v/>
      </c>
    </row>
    <row r="786" spans="1:2" x14ac:dyDescent="0.2">
      <c r="A786" t="e">
        <f ca="1">MATCH(rngPassword,OFFSET(tblDPL[P3DDP6'#2&amp;92$],A785,,ROWS(tblDPL[])),0)+A785</f>
        <v>#N/A</v>
      </c>
      <c r="B786" t="str" cm="1">
        <f t="array" aca="1" ref="B786" ca="1">IF(ISNA(INDEX(tblDPL[Name_By_Location],DPL_Unique!A786)),"",INDEX(tblDPL[Name_By_Location],DPL_Unique!A786))</f>
        <v/>
      </c>
    </row>
    <row r="787" spans="1:2" x14ac:dyDescent="0.2">
      <c r="A787" t="e">
        <f ca="1">MATCH(rngPassword,OFFSET(tblDPL[P3DDP6'#2&amp;92$],A786,,ROWS(tblDPL[])),0)+A786</f>
        <v>#N/A</v>
      </c>
      <c r="B787" t="str" cm="1">
        <f t="array" aca="1" ref="B787" ca="1">IF(ISNA(INDEX(tblDPL[Name_By_Location],DPL_Unique!A787)),"",INDEX(tblDPL[Name_By_Location],DPL_Unique!A787))</f>
        <v/>
      </c>
    </row>
    <row r="788" spans="1:2" x14ac:dyDescent="0.2">
      <c r="A788" t="e">
        <f ca="1">MATCH(rngPassword,OFFSET(tblDPL[P3DDP6'#2&amp;92$],A787,,ROWS(tblDPL[])),0)+A787</f>
        <v>#N/A</v>
      </c>
      <c r="B788" t="str" cm="1">
        <f t="array" aca="1" ref="B788" ca="1">IF(ISNA(INDEX(tblDPL[Name_By_Location],DPL_Unique!A788)),"",INDEX(tblDPL[Name_By_Location],DPL_Unique!A788))</f>
        <v/>
      </c>
    </row>
    <row r="789" spans="1:2" x14ac:dyDescent="0.2">
      <c r="A789" t="e">
        <f ca="1">MATCH(rngPassword,OFFSET(tblDPL[P3DDP6'#2&amp;92$],A788,,ROWS(tblDPL[])),0)+A788</f>
        <v>#N/A</v>
      </c>
      <c r="B789" t="str" cm="1">
        <f t="array" aca="1" ref="B789" ca="1">IF(ISNA(INDEX(tblDPL[Name_By_Location],DPL_Unique!A789)),"",INDEX(tblDPL[Name_By_Location],DPL_Unique!A789))</f>
        <v/>
      </c>
    </row>
    <row r="790" spans="1:2" x14ac:dyDescent="0.2">
      <c r="A790" t="e">
        <f ca="1">MATCH(rngPassword,OFFSET(tblDPL[P3DDP6'#2&amp;92$],A789,,ROWS(tblDPL[])),0)+A789</f>
        <v>#N/A</v>
      </c>
      <c r="B790" t="str" cm="1">
        <f t="array" aca="1" ref="B790" ca="1">IF(ISNA(INDEX(tblDPL[Name_By_Location],DPL_Unique!A790)),"",INDEX(tblDPL[Name_By_Location],DPL_Unique!A790))</f>
        <v/>
      </c>
    </row>
    <row r="791" spans="1:2" x14ac:dyDescent="0.2">
      <c r="A791" t="e">
        <f ca="1">MATCH(rngPassword,OFFSET(tblDPL[P3DDP6'#2&amp;92$],A790,,ROWS(tblDPL[])),0)+A790</f>
        <v>#N/A</v>
      </c>
      <c r="B791" t="str" cm="1">
        <f t="array" aca="1" ref="B791" ca="1">IF(ISNA(INDEX(tblDPL[Name_By_Location],DPL_Unique!A791)),"",INDEX(tblDPL[Name_By_Location],DPL_Unique!A791))</f>
        <v/>
      </c>
    </row>
    <row r="792" spans="1:2" x14ac:dyDescent="0.2">
      <c r="A792" t="e">
        <f ca="1">MATCH(rngPassword,OFFSET(tblDPL[P3DDP6'#2&amp;92$],A791,,ROWS(tblDPL[])),0)+A791</f>
        <v>#N/A</v>
      </c>
      <c r="B792" t="str" cm="1">
        <f t="array" aca="1" ref="B792" ca="1">IF(ISNA(INDEX(tblDPL[Name_By_Location],DPL_Unique!A792)),"",INDEX(tblDPL[Name_By_Location],DPL_Unique!A792))</f>
        <v/>
      </c>
    </row>
    <row r="793" spans="1:2" x14ac:dyDescent="0.2">
      <c r="A793" t="e">
        <f ca="1">MATCH(rngPassword,OFFSET(tblDPL[P3DDP6'#2&amp;92$],A792,,ROWS(tblDPL[])),0)+A792</f>
        <v>#N/A</v>
      </c>
      <c r="B793" t="str" cm="1">
        <f t="array" aca="1" ref="B793" ca="1">IF(ISNA(INDEX(tblDPL[Name_By_Location],DPL_Unique!A793)),"",INDEX(tblDPL[Name_By_Location],DPL_Unique!A793))</f>
        <v/>
      </c>
    </row>
    <row r="794" spans="1:2" x14ac:dyDescent="0.2">
      <c r="A794" t="e">
        <f ca="1">MATCH(rngPassword,OFFSET(tblDPL[P3DDP6'#2&amp;92$],A793,,ROWS(tblDPL[])),0)+A793</f>
        <v>#N/A</v>
      </c>
      <c r="B794" t="str" cm="1">
        <f t="array" aca="1" ref="B794" ca="1">IF(ISNA(INDEX(tblDPL[Name_By_Location],DPL_Unique!A794)),"",INDEX(tblDPL[Name_By_Location],DPL_Unique!A794))</f>
        <v/>
      </c>
    </row>
    <row r="795" spans="1:2" x14ac:dyDescent="0.2">
      <c r="A795" t="e">
        <f ca="1">MATCH(rngPassword,OFFSET(tblDPL[P3DDP6'#2&amp;92$],A794,,ROWS(tblDPL[])),0)+A794</f>
        <v>#N/A</v>
      </c>
      <c r="B795" t="str" cm="1">
        <f t="array" aca="1" ref="B795" ca="1">IF(ISNA(INDEX(tblDPL[Name_By_Location],DPL_Unique!A795)),"",INDEX(tblDPL[Name_By_Location],DPL_Unique!A795))</f>
        <v/>
      </c>
    </row>
    <row r="796" spans="1:2" x14ac:dyDescent="0.2">
      <c r="A796" t="e">
        <f ca="1">MATCH(rngPassword,OFFSET(tblDPL[P3DDP6'#2&amp;92$],A795,,ROWS(tblDPL[])),0)+A795</f>
        <v>#N/A</v>
      </c>
      <c r="B796" t="str" cm="1">
        <f t="array" aca="1" ref="B796" ca="1">IF(ISNA(INDEX(tblDPL[Name_By_Location],DPL_Unique!A796)),"",INDEX(tblDPL[Name_By_Location],DPL_Unique!A796))</f>
        <v/>
      </c>
    </row>
    <row r="797" spans="1:2" x14ac:dyDescent="0.2">
      <c r="A797" t="e">
        <f ca="1">MATCH(rngPassword,OFFSET(tblDPL[P3DDP6'#2&amp;92$],A796,,ROWS(tblDPL[])),0)+A796</f>
        <v>#N/A</v>
      </c>
      <c r="B797" t="str" cm="1">
        <f t="array" aca="1" ref="B797" ca="1">IF(ISNA(INDEX(tblDPL[Name_By_Location],DPL_Unique!A797)),"",INDEX(tblDPL[Name_By_Location],DPL_Unique!A797))</f>
        <v/>
      </c>
    </row>
    <row r="798" spans="1:2" x14ac:dyDescent="0.2">
      <c r="A798" t="e">
        <f ca="1">MATCH(rngPassword,OFFSET(tblDPL[P3DDP6'#2&amp;92$],A797,,ROWS(tblDPL[])),0)+A797</f>
        <v>#N/A</v>
      </c>
      <c r="B798" t="str" cm="1">
        <f t="array" aca="1" ref="B798" ca="1">IF(ISNA(INDEX(tblDPL[Name_By_Location],DPL_Unique!A798)),"",INDEX(tblDPL[Name_By_Location],DPL_Unique!A798))</f>
        <v/>
      </c>
    </row>
    <row r="799" spans="1:2" x14ac:dyDescent="0.2">
      <c r="A799" t="e">
        <f ca="1">MATCH(rngPassword,OFFSET(tblDPL[P3DDP6'#2&amp;92$],A798,,ROWS(tblDPL[])),0)+A798</f>
        <v>#N/A</v>
      </c>
      <c r="B799" t="str" cm="1">
        <f t="array" aca="1" ref="B799" ca="1">IF(ISNA(INDEX(tblDPL[Name_By_Location],DPL_Unique!A799)),"",INDEX(tblDPL[Name_By_Location],DPL_Unique!A799))</f>
        <v/>
      </c>
    </row>
    <row r="800" spans="1:2" x14ac:dyDescent="0.2">
      <c r="A800" t="e">
        <f ca="1">MATCH(rngPassword,OFFSET(tblDPL[P3DDP6'#2&amp;92$],A799,,ROWS(tblDPL[])),0)+A799</f>
        <v>#N/A</v>
      </c>
      <c r="B800" t="str" cm="1">
        <f t="array" aca="1" ref="B800" ca="1">IF(ISNA(INDEX(tblDPL[Name_By_Location],DPL_Unique!A800)),"",INDEX(tblDPL[Name_By_Location],DPL_Unique!A800))</f>
        <v/>
      </c>
    </row>
    <row r="801" spans="1:2" x14ac:dyDescent="0.2">
      <c r="A801" t="e">
        <f ca="1">MATCH(rngPassword,OFFSET(tblDPL[P3DDP6'#2&amp;92$],A800,,ROWS(tblDPL[])),0)+A800</f>
        <v>#N/A</v>
      </c>
      <c r="B801" t="str" cm="1">
        <f t="array" aca="1" ref="B801" ca="1">IF(ISNA(INDEX(tblDPL[Name_By_Location],DPL_Unique!A801)),"",INDEX(tblDPL[Name_By_Location],DPL_Unique!A801))</f>
        <v/>
      </c>
    </row>
    <row r="802" spans="1:2" x14ac:dyDescent="0.2">
      <c r="A802" t="e">
        <f ca="1">MATCH(rngPassword,OFFSET(tblDPL[P3DDP6'#2&amp;92$],A801,,ROWS(tblDPL[])),0)+A801</f>
        <v>#N/A</v>
      </c>
      <c r="B802" t="str" cm="1">
        <f t="array" aca="1" ref="B802" ca="1">IF(ISNA(INDEX(tblDPL[Name_By_Location],DPL_Unique!A802)),"",INDEX(tblDPL[Name_By_Location],DPL_Unique!A802))</f>
        <v/>
      </c>
    </row>
    <row r="803" spans="1:2" x14ac:dyDescent="0.2">
      <c r="A803" t="e">
        <f ca="1">MATCH(rngPassword,OFFSET(tblDPL[P3DDP6'#2&amp;92$],A802,,ROWS(tblDPL[])),0)+A802</f>
        <v>#N/A</v>
      </c>
      <c r="B803" t="str" cm="1">
        <f t="array" aca="1" ref="B803" ca="1">IF(ISNA(INDEX(tblDPL[Name_By_Location],DPL_Unique!A803)),"",INDEX(tblDPL[Name_By_Location],DPL_Unique!A803))</f>
        <v/>
      </c>
    </row>
    <row r="804" spans="1:2" x14ac:dyDescent="0.2">
      <c r="A804" t="e">
        <f ca="1">MATCH(rngPassword,OFFSET(tblDPL[P3DDP6'#2&amp;92$],A803,,ROWS(tblDPL[])),0)+A803</f>
        <v>#N/A</v>
      </c>
      <c r="B804" t="str" cm="1">
        <f t="array" aca="1" ref="B804" ca="1">IF(ISNA(INDEX(tblDPL[Name_By_Location],DPL_Unique!A804)),"",INDEX(tblDPL[Name_By_Location],DPL_Unique!A804))</f>
        <v/>
      </c>
    </row>
    <row r="805" spans="1:2" x14ac:dyDescent="0.2">
      <c r="A805" t="e">
        <f ca="1">MATCH(rngPassword,OFFSET(tblDPL[P3DDP6'#2&amp;92$],A804,,ROWS(tblDPL[])),0)+A804</f>
        <v>#N/A</v>
      </c>
      <c r="B805" t="str" cm="1">
        <f t="array" aca="1" ref="B805" ca="1">IF(ISNA(INDEX(tblDPL[Name_By_Location],DPL_Unique!A805)),"",INDEX(tblDPL[Name_By_Location],DPL_Unique!A805))</f>
        <v/>
      </c>
    </row>
    <row r="806" spans="1:2" x14ac:dyDescent="0.2">
      <c r="A806" t="e">
        <f ca="1">MATCH(rngPassword,OFFSET(tblDPL[P3DDP6'#2&amp;92$],A805,,ROWS(tblDPL[])),0)+A805</f>
        <v>#N/A</v>
      </c>
      <c r="B806" t="str" cm="1">
        <f t="array" aca="1" ref="B806" ca="1">IF(ISNA(INDEX(tblDPL[Name_By_Location],DPL_Unique!A806)),"",INDEX(tblDPL[Name_By_Location],DPL_Unique!A806))</f>
        <v/>
      </c>
    </row>
    <row r="807" spans="1:2" x14ac:dyDescent="0.2">
      <c r="A807" t="e">
        <f ca="1">MATCH(rngPassword,OFFSET(tblDPL[P3DDP6'#2&amp;92$],A806,,ROWS(tblDPL[])),0)+A806</f>
        <v>#N/A</v>
      </c>
      <c r="B807" t="str" cm="1">
        <f t="array" aca="1" ref="B807" ca="1">IF(ISNA(INDEX(tblDPL[Name_By_Location],DPL_Unique!A807)),"",INDEX(tblDPL[Name_By_Location],DPL_Unique!A807))</f>
        <v/>
      </c>
    </row>
    <row r="808" spans="1:2" x14ac:dyDescent="0.2">
      <c r="A808" t="e">
        <f ca="1">MATCH(rngPassword,OFFSET(tblDPL[P3DDP6'#2&amp;92$],A807,,ROWS(tblDPL[])),0)+A807</f>
        <v>#N/A</v>
      </c>
      <c r="B808" t="str" cm="1">
        <f t="array" aca="1" ref="B808" ca="1">IF(ISNA(INDEX(tblDPL[Name_By_Location],DPL_Unique!A808)),"",INDEX(tblDPL[Name_By_Location],DPL_Unique!A808))</f>
        <v/>
      </c>
    </row>
    <row r="809" spans="1:2" x14ac:dyDescent="0.2">
      <c r="A809" t="e">
        <f ca="1">MATCH(rngPassword,OFFSET(tblDPL[P3DDP6'#2&amp;92$],A808,,ROWS(tblDPL[])),0)+A808</f>
        <v>#N/A</v>
      </c>
      <c r="B809" t="str" cm="1">
        <f t="array" aca="1" ref="B809" ca="1">IF(ISNA(INDEX(tblDPL[Name_By_Location],DPL_Unique!A809)),"",INDEX(tblDPL[Name_By_Location],DPL_Unique!A809))</f>
        <v/>
      </c>
    </row>
    <row r="810" spans="1:2" x14ac:dyDescent="0.2">
      <c r="A810" t="e">
        <f ca="1">MATCH(rngPassword,OFFSET(tblDPL[P3DDP6'#2&amp;92$],A809,,ROWS(tblDPL[])),0)+A809</f>
        <v>#N/A</v>
      </c>
      <c r="B810" t="str" cm="1">
        <f t="array" aca="1" ref="B810" ca="1">IF(ISNA(INDEX(tblDPL[Name_By_Location],DPL_Unique!A810)),"",INDEX(tblDPL[Name_By_Location],DPL_Unique!A810))</f>
        <v/>
      </c>
    </row>
    <row r="811" spans="1:2" x14ac:dyDescent="0.2">
      <c r="A811" t="e">
        <f ca="1">MATCH(rngPassword,OFFSET(tblDPL[P3DDP6'#2&amp;92$],A810,,ROWS(tblDPL[])),0)+A810</f>
        <v>#N/A</v>
      </c>
      <c r="B811" t="str" cm="1">
        <f t="array" aca="1" ref="B811" ca="1">IF(ISNA(INDEX(tblDPL[Name_By_Location],DPL_Unique!A811)),"",INDEX(tblDPL[Name_By_Location],DPL_Unique!A811))</f>
        <v/>
      </c>
    </row>
    <row r="812" spans="1:2" x14ac:dyDescent="0.2">
      <c r="A812" t="e">
        <f ca="1">MATCH(rngPassword,OFFSET(tblDPL[P3DDP6'#2&amp;92$],A811,,ROWS(tblDPL[])),0)+A811</f>
        <v>#N/A</v>
      </c>
      <c r="B812" t="str" cm="1">
        <f t="array" aca="1" ref="B812" ca="1">IF(ISNA(INDEX(tblDPL[Name_By_Location],DPL_Unique!A812)),"",INDEX(tblDPL[Name_By_Location],DPL_Unique!A812))</f>
        <v/>
      </c>
    </row>
    <row r="813" spans="1:2" x14ac:dyDescent="0.2">
      <c r="A813" t="e">
        <f ca="1">MATCH(rngPassword,OFFSET(tblDPL[P3DDP6'#2&amp;92$],A812,,ROWS(tblDPL[])),0)+A812</f>
        <v>#N/A</v>
      </c>
      <c r="B813" t="str" cm="1">
        <f t="array" aca="1" ref="B813" ca="1">IF(ISNA(INDEX(tblDPL[Name_By_Location],DPL_Unique!A813)),"",INDEX(tblDPL[Name_By_Location],DPL_Unique!A813))</f>
        <v/>
      </c>
    </row>
    <row r="814" spans="1:2" x14ac:dyDescent="0.2">
      <c r="A814" t="e">
        <f ca="1">MATCH(rngPassword,OFFSET(tblDPL[P3DDP6'#2&amp;92$],A813,,ROWS(tblDPL[])),0)+A813</f>
        <v>#N/A</v>
      </c>
      <c r="B814" t="str" cm="1">
        <f t="array" aca="1" ref="B814" ca="1">IF(ISNA(INDEX(tblDPL[Name_By_Location],DPL_Unique!A814)),"",INDEX(tblDPL[Name_By_Location],DPL_Unique!A814))</f>
        <v/>
      </c>
    </row>
    <row r="815" spans="1:2" x14ac:dyDescent="0.2">
      <c r="A815" t="e">
        <f ca="1">MATCH(rngPassword,OFFSET(tblDPL[P3DDP6'#2&amp;92$],A814,,ROWS(tblDPL[])),0)+A814</f>
        <v>#N/A</v>
      </c>
      <c r="B815" t="str" cm="1">
        <f t="array" aca="1" ref="B815" ca="1">IF(ISNA(INDEX(tblDPL[Name_By_Location],DPL_Unique!A815)),"",INDEX(tblDPL[Name_By_Location],DPL_Unique!A815))</f>
        <v/>
      </c>
    </row>
    <row r="816" spans="1:2" x14ac:dyDescent="0.2">
      <c r="A816" t="e">
        <f ca="1">MATCH(rngPassword,OFFSET(tblDPL[P3DDP6'#2&amp;92$],A815,,ROWS(tblDPL[])),0)+A815</f>
        <v>#N/A</v>
      </c>
      <c r="B816" t="str" cm="1">
        <f t="array" aca="1" ref="B816" ca="1">IF(ISNA(INDEX(tblDPL[Name_By_Location],DPL_Unique!A816)),"",INDEX(tblDPL[Name_By_Location],DPL_Unique!A816))</f>
        <v/>
      </c>
    </row>
    <row r="817" spans="1:2" x14ac:dyDescent="0.2">
      <c r="A817" t="e">
        <f ca="1">MATCH(rngPassword,OFFSET(tblDPL[P3DDP6'#2&amp;92$],A816,,ROWS(tblDPL[])),0)+A816</f>
        <v>#N/A</v>
      </c>
      <c r="B817" t="str" cm="1">
        <f t="array" aca="1" ref="B817" ca="1">IF(ISNA(INDEX(tblDPL[Name_By_Location],DPL_Unique!A817)),"",INDEX(tblDPL[Name_By_Location],DPL_Unique!A817))</f>
        <v/>
      </c>
    </row>
    <row r="818" spans="1:2" x14ac:dyDescent="0.2">
      <c r="A818" t="e">
        <f ca="1">MATCH(rngPassword,OFFSET(tblDPL[P3DDP6'#2&amp;92$],A817,,ROWS(tblDPL[])),0)+A817</f>
        <v>#N/A</v>
      </c>
      <c r="B818" t="str" cm="1">
        <f t="array" aca="1" ref="B818" ca="1">IF(ISNA(INDEX(tblDPL[Name_By_Location],DPL_Unique!A818)),"",INDEX(tblDPL[Name_By_Location],DPL_Unique!A818))</f>
        <v/>
      </c>
    </row>
    <row r="819" spans="1:2" x14ac:dyDescent="0.2">
      <c r="A819" t="e">
        <f ca="1">MATCH(rngPassword,OFFSET(tblDPL[P3DDP6'#2&amp;92$],A818,,ROWS(tblDPL[])),0)+A818</f>
        <v>#N/A</v>
      </c>
      <c r="B819" t="str" cm="1">
        <f t="array" aca="1" ref="B819" ca="1">IF(ISNA(INDEX(tblDPL[Name_By_Location],DPL_Unique!A819)),"",INDEX(tblDPL[Name_By_Location],DPL_Unique!A819))</f>
        <v/>
      </c>
    </row>
    <row r="820" spans="1:2" x14ac:dyDescent="0.2">
      <c r="A820" t="e">
        <f ca="1">MATCH(rngPassword,OFFSET(tblDPL[P3DDP6'#2&amp;92$],A819,,ROWS(tblDPL[])),0)+A819</f>
        <v>#N/A</v>
      </c>
      <c r="B820" t="str" cm="1">
        <f t="array" aca="1" ref="B820" ca="1">IF(ISNA(INDEX(tblDPL[Name_By_Location],DPL_Unique!A820)),"",INDEX(tblDPL[Name_By_Location],DPL_Unique!A820))</f>
        <v/>
      </c>
    </row>
    <row r="821" spans="1:2" x14ac:dyDescent="0.2">
      <c r="A821" t="e">
        <f ca="1">MATCH(rngPassword,OFFSET(tblDPL[P3DDP6'#2&amp;92$],A820,,ROWS(tblDPL[])),0)+A820</f>
        <v>#N/A</v>
      </c>
      <c r="B821" t="str" cm="1">
        <f t="array" aca="1" ref="B821" ca="1">IF(ISNA(INDEX(tblDPL[Name_By_Location],DPL_Unique!A821)),"",INDEX(tblDPL[Name_By_Location],DPL_Unique!A821))</f>
        <v/>
      </c>
    </row>
    <row r="822" spans="1:2" x14ac:dyDescent="0.2">
      <c r="A822" t="e">
        <f ca="1">MATCH(rngPassword,OFFSET(tblDPL[P3DDP6'#2&amp;92$],A821,,ROWS(tblDPL[])),0)+A821</f>
        <v>#N/A</v>
      </c>
      <c r="B822" t="str" cm="1">
        <f t="array" aca="1" ref="B822" ca="1">IF(ISNA(INDEX(tblDPL[Name_By_Location],DPL_Unique!A822)),"",INDEX(tblDPL[Name_By_Location],DPL_Unique!A822))</f>
        <v/>
      </c>
    </row>
    <row r="823" spans="1:2" x14ac:dyDescent="0.2">
      <c r="A823" t="e">
        <f ca="1">MATCH(rngPassword,OFFSET(tblDPL[P3DDP6'#2&amp;92$],A822,,ROWS(tblDPL[])),0)+A822</f>
        <v>#N/A</v>
      </c>
      <c r="B823" t="str" cm="1">
        <f t="array" aca="1" ref="B823" ca="1">IF(ISNA(INDEX(tblDPL[Name_By_Location],DPL_Unique!A823)),"",INDEX(tblDPL[Name_By_Location],DPL_Unique!A823))</f>
        <v/>
      </c>
    </row>
    <row r="824" spans="1:2" x14ac:dyDescent="0.2">
      <c r="A824" t="e">
        <f ca="1">MATCH(rngPassword,OFFSET(tblDPL[P3DDP6'#2&amp;92$],A823,,ROWS(tblDPL[])),0)+A823</f>
        <v>#N/A</v>
      </c>
      <c r="B824" t="str" cm="1">
        <f t="array" aca="1" ref="B824" ca="1">IF(ISNA(INDEX(tblDPL[Name_By_Location],DPL_Unique!A824)),"",INDEX(tblDPL[Name_By_Location],DPL_Unique!A824))</f>
        <v/>
      </c>
    </row>
    <row r="825" spans="1:2" x14ac:dyDescent="0.2">
      <c r="A825" t="e">
        <f ca="1">MATCH(rngPassword,OFFSET(tblDPL[P3DDP6'#2&amp;92$],A824,,ROWS(tblDPL[])),0)+A824</f>
        <v>#N/A</v>
      </c>
      <c r="B825" t="str" cm="1">
        <f t="array" aca="1" ref="B825" ca="1">IF(ISNA(INDEX(tblDPL[Name_By_Location],DPL_Unique!A825)),"",INDEX(tblDPL[Name_By_Location],DPL_Unique!A825))</f>
        <v/>
      </c>
    </row>
    <row r="826" spans="1:2" x14ac:dyDescent="0.2">
      <c r="A826" t="e">
        <f ca="1">MATCH(rngPassword,OFFSET(tblDPL[P3DDP6'#2&amp;92$],A825,,ROWS(tblDPL[])),0)+A825</f>
        <v>#N/A</v>
      </c>
      <c r="B826" t="str" cm="1">
        <f t="array" aca="1" ref="B826" ca="1">IF(ISNA(INDEX(tblDPL[Name_By_Location],DPL_Unique!A826)),"",INDEX(tblDPL[Name_By_Location],DPL_Unique!A826))</f>
        <v/>
      </c>
    </row>
    <row r="827" spans="1:2" x14ac:dyDescent="0.2">
      <c r="A827" t="e">
        <f ca="1">MATCH(rngPassword,OFFSET(tblDPL[P3DDP6'#2&amp;92$],A826,,ROWS(tblDPL[])),0)+A826</f>
        <v>#N/A</v>
      </c>
      <c r="B827" t="str" cm="1">
        <f t="array" aca="1" ref="B827" ca="1">IF(ISNA(INDEX(tblDPL[Name_By_Location],DPL_Unique!A827)),"",INDEX(tblDPL[Name_By_Location],DPL_Unique!A827))</f>
        <v/>
      </c>
    </row>
    <row r="828" spans="1:2" x14ac:dyDescent="0.2">
      <c r="A828" t="e">
        <f ca="1">MATCH(rngPassword,OFFSET(tblDPL[P3DDP6'#2&amp;92$],A827,,ROWS(tblDPL[])),0)+A827</f>
        <v>#N/A</v>
      </c>
      <c r="B828" t="str" cm="1">
        <f t="array" aca="1" ref="B828" ca="1">IF(ISNA(INDEX(tblDPL[Name_By_Location],DPL_Unique!A828)),"",INDEX(tblDPL[Name_By_Location],DPL_Unique!A828))</f>
        <v/>
      </c>
    </row>
    <row r="829" spans="1:2" x14ac:dyDescent="0.2">
      <c r="A829" t="e">
        <f ca="1">MATCH(rngPassword,OFFSET(tblDPL[P3DDP6'#2&amp;92$],A828,,ROWS(tblDPL[])),0)+A828</f>
        <v>#N/A</v>
      </c>
      <c r="B829" t="str" cm="1">
        <f t="array" aca="1" ref="B829" ca="1">IF(ISNA(INDEX(tblDPL[Name_By_Location],DPL_Unique!A829)),"",INDEX(tblDPL[Name_By_Location],DPL_Unique!A829))</f>
        <v/>
      </c>
    </row>
    <row r="830" spans="1:2" x14ac:dyDescent="0.2">
      <c r="A830" t="e">
        <f ca="1">MATCH(rngPassword,OFFSET(tblDPL[P3DDP6'#2&amp;92$],A829,,ROWS(tblDPL[])),0)+A829</f>
        <v>#N/A</v>
      </c>
      <c r="B830" t="str" cm="1">
        <f t="array" aca="1" ref="B830" ca="1">IF(ISNA(INDEX(tblDPL[Name_By_Location],DPL_Unique!A830)),"",INDEX(tblDPL[Name_By_Location],DPL_Unique!A830))</f>
        <v/>
      </c>
    </row>
    <row r="831" spans="1:2" x14ac:dyDescent="0.2">
      <c r="A831" t="e">
        <f ca="1">MATCH(rngPassword,OFFSET(tblDPL[P3DDP6'#2&amp;92$],A830,,ROWS(tblDPL[])),0)+A830</f>
        <v>#N/A</v>
      </c>
      <c r="B831" t="str" cm="1">
        <f t="array" aca="1" ref="B831" ca="1">IF(ISNA(INDEX(tblDPL[Name_By_Location],DPL_Unique!A831)),"",INDEX(tblDPL[Name_By_Location],DPL_Unique!A831))</f>
        <v/>
      </c>
    </row>
    <row r="832" spans="1:2" x14ac:dyDescent="0.2">
      <c r="A832" t="e">
        <f ca="1">MATCH(rngPassword,OFFSET(tblDPL[P3DDP6'#2&amp;92$],A831,,ROWS(tblDPL[])),0)+A831</f>
        <v>#N/A</v>
      </c>
      <c r="B832" t="str" cm="1">
        <f t="array" aca="1" ref="B832" ca="1">IF(ISNA(INDEX(tblDPL[Name_By_Location],DPL_Unique!A832)),"",INDEX(tblDPL[Name_By_Location],DPL_Unique!A832))</f>
        <v/>
      </c>
    </row>
    <row r="833" spans="1:2" x14ac:dyDescent="0.2">
      <c r="A833" t="e">
        <f ca="1">MATCH(rngPassword,OFFSET(tblDPL[P3DDP6'#2&amp;92$],A832,,ROWS(tblDPL[])),0)+A832</f>
        <v>#N/A</v>
      </c>
      <c r="B833" t="str" cm="1">
        <f t="array" aca="1" ref="B833" ca="1">IF(ISNA(INDEX(tblDPL[Name_By_Location],DPL_Unique!A833)),"",INDEX(tblDPL[Name_By_Location],DPL_Unique!A833))</f>
        <v/>
      </c>
    </row>
    <row r="834" spans="1:2" x14ac:dyDescent="0.2">
      <c r="A834" t="e">
        <f ca="1">MATCH(rngPassword,OFFSET(tblDPL[P3DDP6'#2&amp;92$],A833,,ROWS(tblDPL[])),0)+A833</f>
        <v>#N/A</v>
      </c>
      <c r="B834" t="str" cm="1">
        <f t="array" aca="1" ref="B834" ca="1">IF(ISNA(INDEX(tblDPL[Name_By_Location],DPL_Unique!A834)),"",INDEX(tblDPL[Name_By_Location],DPL_Unique!A834))</f>
        <v/>
      </c>
    </row>
    <row r="835" spans="1:2" x14ac:dyDescent="0.2">
      <c r="A835" t="e">
        <f ca="1">MATCH(rngPassword,OFFSET(tblDPL[P3DDP6'#2&amp;92$],A834,,ROWS(tblDPL[])),0)+A834</f>
        <v>#N/A</v>
      </c>
      <c r="B835" t="str" cm="1">
        <f t="array" aca="1" ref="B835" ca="1">IF(ISNA(INDEX(tblDPL[Name_By_Location],DPL_Unique!A835)),"",INDEX(tblDPL[Name_By_Location],DPL_Unique!A835))</f>
        <v/>
      </c>
    </row>
    <row r="836" spans="1:2" x14ac:dyDescent="0.2">
      <c r="A836" t="e">
        <f ca="1">MATCH(rngPassword,OFFSET(tblDPL[P3DDP6'#2&amp;92$],A835,,ROWS(tblDPL[])),0)+A835</f>
        <v>#N/A</v>
      </c>
      <c r="B836" t="str" cm="1">
        <f t="array" aca="1" ref="B836" ca="1">IF(ISNA(INDEX(tblDPL[Name_By_Location],DPL_Unique!A836)),"",INDEX(tblDPL[Name_By_Location],DPL_Unique!A836))</f>
        <v/>
      </c>
    </row>
    <row r="837" spans="1:2" x14ac:dyDescent="0.2">
      <c r="A837" t="e">
        <f ca="1">MATCH(rngPassword,OFFSET(tblDPL[P3DDP6'#2&amp;92$],A836,,ROWS(tblDPL[])),0)+A836</f>
        <v>#N/A</v>
      </c>
      <c r="B837" t="str" cm="1">
        <f t="array" aca="1" ref="B837" ca="1">IF(ISNA(INDEX(tblDPL[Name_By_Location],DPL_Unique!A837)),"",INDEX(tblDPL[Name_By_Location],DPL_Unique!A837))</f>
        <v/>
      </c>
    </row>
    <row r="838" spans="1:2" x14ac:dyDescent="0.2">
      <c r="A838" t="e">
        <f ca="1">MATCH(rngPassword,OFFSET(tblDPL[P3DDP6'#2&amp;92$],A837,,ROWS(tblDPL[])),0)+A837</f>
        <v>#N/A</v>
      </c>
      <c r="B838" t="str" cm="1">
        <f t="array" aca="1" ref="B838" ca="1">IF(ISNA(INDEX(tblDPL[Name_By_Location],DPL_Unique!A838)),"",INDEX(tblDPL[Name_By_Location],DPL_Unique!A838))</f>
        <v/>
      </c>
    </row>
    <row r="839" spans="1:2" x14ac:dyDescent="0.2">
      <c r="A839" t="e">
        <f ca="1">MATCH(rngPassword,OFFSET(tblDPL[P3DDP6'#2&amp;92$],A838,,ROWS(tblDPL[])),0)+A838</f>
        <v>#N/A</v>
      </c>
      <c r="B839" t="str" cm="1">
        <f t="array" aca="1" ref="B839" ca="1">IF(ISNA(INDEX(tblDPL[Name_By_Location],DPL_Unique!A839)),"",INDEX(tblDPL[Name_By_Location],DPL_Unique!A839))</f>
        <v/>
      </c>
    </row>
    <row r="840" spans="1:2" x14ac:dyDescent="0.2">
      <c r="A840" t="e">
        <f ca="1">MATCH(rngPassword,OFFSET(tblDPL[P3DDP6'#2&amp;92$],A839,,ROWS(tblDPL[])),0)+A839</f>
        <v>#N/A</v>
      </c>
      <c r="B840" t="str" cm="1">
        <f t="array" aca="1" ref="B840" ca="1">IF(ISNA(INDEX(tblDPL[Name_By_Location],DPL_Unique!A840)),"",INDEX(tblDPL[Name_By_Location],DPL_Unique!A840))</f>
        <v/>
      </c>
    </row>
    <row r="841" spans="1:2" x14ac:dyDescent="0.2">
      <c r="A841" t="e">
        <f ca="1">MATCH(rngPassword,OFFSET(tblDPL[P3DDP6'#2&amp;92$],A840,,ROWS(tblDPL[])),0)+A840</f>
        <v>#N/A</v>
      </c>
      <c r="B841" t="str" cm="1">
        <f t="array" aca="1" ref="B841" ca="1">IF(ISNA(INDEX(tblDPL[Name_By_Location],DPL_Unique!A841)),"",INDEX(tblDPL[Name_By_Location],DPL_Unique!A841))</f>
        <v/>
      </c>
    </row>
    <row r="842" spans="1:2" x14ac:dyDescent="0.2">
      <c r="A842" t="e">
        <f ca="1">MATCH(rngPassword,OFFSET(tblDPL[P3DDP6'#2&amp;92$],A841,,ROWS(tblDPL[])),0)+A841</f>
        <v>#N/A</v>
      </c>
      <c r="B842" t="str" cm="1">
        <f t="array" aca="1" ref="B842" ca="1">IF(ISNA(INDEX(tblDPL[Name_By_Location],DPL_Unique!A842)),"",INDEX(tblDPL[Name_By_Location],DPL_Unique!A842))</f>
        <v/>
      </c>
    </row>
    <row r="843" spans="1:2" x14ac:dyDescent="0.2">
      <c r="A843" t="e">
        <f ca="1">MATCH(rngPassword,OFFSET(tblDPL[P3DDP6'#2&amp;92$],A842,,ROWS(tblDPL[])),0)+A842</f>
        <v>#N/A</v>
      </c>
      <c r="B843" t="str" cm="1">
        <f t="array" aca="1" ref="B843" ca="1">IF(ISNA(INDEX(tblDPL[Name_By_Location],DPL_Unique!A843)),"",INDEX(tblDPL[Name_By_Location],DPL_Unique!A843))</f>
        <v/>
      </c>
    </row>
    <row r="844" spans="1:2" x14ac:dyDescent="0.2">
      <c r="A844" t="e">
        <f ca="1">MATCH(rngPassword,OFFSET(tblDPL[P3DDP6'#2&amp;92$],A843,,ROWS(tblDPL[])),0)+A843</f>
        <v>#N/A</v>
      </c>
      <c r="B844" t="str" cm="1">
        <f t="array" aca="1" ref="B844" ca="1">IF(ISNA(INDEX(tblDPL[Name_By_Location],DPL_Unique!A844)),"",INDEX(tblDPL[Name_By_Location],DPL_Unique!A844))</f>
        <v/>
      </c>
    </row>
    <row r="845" spans="1:2" x14ac:dyDescent="0.2">
      <c r="A845" t="e">
        <f ca="1">MATCH(rngPassword,OFFSET(tblDPL[P3DDP6'#2&amp;92$],A844,,ROWS(tblDPL[])),0)+A844</f>
        <v>#N/A</v>
      </c>
      <c r="B845" t="str" cm="1">
        <f t="array" aca="1" ref="B845" ca="1">IF(ISNA(INDEX(tblDPL[Name_By_Location],DPL_Unique!A845)),"",INDEX(tblDPL[Name_By_Location],DPL_Unique!A845))</f>
        <v/>
      </c>
    </row>
    <row r="846" spans="1:2" x14ac:dyDescent="0.2">
      <c r="A846" t="e">
        <f ca="1">MATCH(rngPassword,OFFSET(tblDPL[P3DDP6'#2&amp;92$],A845,,ROWS(tblDPL[])),0)+A845</f>
        <v>#N/A</v>
      </c>
      <c r="B846" t="str" cm="1">
        <f t="array" aca="1" ref="B846" ca="1">IF(ISNA(INDEX(tblDPL[Name_By_Location],DPL_Unique!A846)),"",INDEX(tblDPL[Name_By_Location],DPL_Unique!A846))</f>
        <v/>
      </c>
    </row>
    <row r="847" spans="1:2" x14ac:dyDescent="0.2">
      <c r="A847" t="e">
        <f ca="1">MATCH(rngPassword,OFFSET(tblDPL[P3DDP6'#2&amp;92$],A846,,ROWS(tblDPL[])),0)+A846</f>
        <v>#N/A</v>
      </c>
      <c r="B847" t="str" cm="1">
        <f t="array" aca="1" ref="B847" ca="1">IF(ISNA(INDEX(tblDPL[Name_By_Location],DPL_Unique!A847)),"",INDEX(tblDPL[Name_By_Location],DPL_Unique!A847))</f>
        <v/>
      </c>
    </row>
    <row r="848" spans="1:2" x14ac:dyDescent="0.2">
      <c r="A848" t="e">
        <f ca="1">MATCH(rngPassword,OFFSET(tblDPL[P3DDP6'#2&amp;92$],A847,,ROWS(tblDPL[])),0)+A847</f>
        <v>#N/A</v>
      </c>
      <c r="B848" t="str" cm="1">
        <f t="array" aca="1" ref="B848" ca="1">IF(ISNA(INDEX(tblDPL[Name_By_Location],DPL_Unique!A848)),"",INDEX(tblDPL[Name_By_Location],DPL_Unique!A848))</f>
        <v/>
      </c>
    </row>
    <row r="849" spans="1:2" x14ac:dyDescent="0.2">
      <c r="A849" t="e">
        <f ca="1">MATCH(rngPassword,OFFSET(tblDPL[P3DDP6'#2&amp;92$],A848,,ROWS(tblDPL[])),0)+A848</f>
        <v>#N/A</v>
      </c>
      <c r="B849" t="str" cm="1">
        <f t="array" aca="1" ref="B849" ca="1">IF(ISNA(INDEX(tblDPL[Name_By_Location],DPL_Unique!A849)),"",INDEX(tblDPL[Name_By_Location],DPL_Unique!A849))</f>
        <v/>
      </c>
    </row>
    <row r="850" spans="1:2" x14ac:dyDescent="0.2">
      <c r="A850" t="e">
        <f ca="1">MATCH(rngPassword,OFFSET(tblDPL[P3DDP6'#2&amp;92$],A849,,ROWS(tblDPL[])),0)+A849</f>
        <v>#N/A</v>
      </c>
      <c r="B850" t="str" cm="1">
        <f t="array" aca="1" ref="B850" ca="1">IF(ISNA(INDEX(tblDPL[Name_By_Location],DPL_Unique!A850)),"",INDEX(tblDPL[Name_By_Location],DPL_Unique!A850))</f>
        <v/>
      </c>
    </row>
    <row r="851" spans="1:2" x14ac:dyDescent="0.2">
      <c r="A851" t="e">
        <f ca="1">MATCH(rngPassword,OFFSET(tblDPL[P3DDP6'#2&amp;92$],A850,,ROWS(tblDPL[])),0)+A850</f>
        <v>#N/A</v>
      </c>
      <c r="B851" t="str" cm="1">
        <f t="array" aca="1" ref="B851" ca="1">IF(ISNA(INDEX(tblDPL[Name_By_Location],DPL_Unique!A851)),"",INDEX(tblDPL[Name_By_Location],DPL_Unique!A851))</f>
        <v/>
      </c>
    </row>
    <row r="852" spans="1:2" x14ac:dyDescent="0.2">
      <c r="A852" t="e">
        <f ca="1">MATCH(rngPassword,OFFSET(tblDPL[P3DDP6'#2&amp;92$],A851,,ROWS(tblDPL[])),0)+A851</f>
        <v>#N/A</v>
      </c>
      <c r="B852" t="str" cm="1">
        <f t="array" aca="1" ref="B852" ca="1">IF(ISNA(INDEX(tblDPL[Name_By_Location],DPL_Unique!A852)),"",INDEX(tblDPL[Name_By_Location],DPL_Unique!A852))</f>
        <v/>
      </c>
    </row>
    <row r="853" spans="1:2" x14ac:dyDescent="0.2">
      <c r="A853" t="e">
        <f ca="1">MATCH(rngPassword,OFFSET(tblDPL[P3DDP6'#2&amp;92$],A852,,ROWS(tblDPL[])),0)+A852</f>
        <v>#N/A</v>
      </c>
      <c r="B853" t="str" cm="1">
        <f t="array" aca="1" ref="B853" ca="1">IF(ISNA(INDEX(tblDPL[Name_By_Location],DPL_Unique!A853)),"",INDEX(tblDPL[Name_By_Location],DPL_Unique!A853))</f>
        <v/>
      </c>
    </row>
    <row r="854" spans="1:2" x14ac:dyDescent="0.2">
      <c r="A854" t="e">
        <f ca="1">MATCH(rngPassword,OFFSET(tblDPL[P3DDP6'#2&amp;92$],A853,,ROWS(tblDPL[])),0)+A853</f>
        <v>#N/A</v>
      </c>
      <c r="B854" t="str" cm="1">
        <f t="array" aca="1" ref="B854" ca="1">IF(ISNA(INDEX(tblDPL[Name_By_Location],DPL_Unique!A854)),"",INDEX(tblDPL[Name_By_Location],DPL_Unique!A854))</f>
        <v/>
      </c>
    </row>
    <row r="855" spans="1:2" x14ac:dyDescent="0.2">
      <c r="A855" t="e">
        <f ca="1">MATCH(rngPassword,OFFSET(tblDPL[P3DDP6'#2&amp;92$],A854,,ROWS(tblDPL[])),0)+A854</f>
        <v>#N/A</v>
      </c>
      <c r="B855" t="str" cm="1">
        <f t="array" aca="1" ref="B855" ca="1">IF(ISNA(INDEX(tblDPL[Name_By_Location],DPL_Unique!A855)),"",INDEX(tblDPL[Name_By_Location],DPL_Unique!A855))</f>
        <v/>
      </c>
    </row>
    <row r="856" spans="1:2" x14ac:dyDescent="0.2">
      <c r="A856" t="e">
        <f ca="1">MATCH(rngPassword,OFFSET(tblDPL[P3DDP6'#2&amp;92$],A855,,ROWS(tblDPL[])),0)+A855</f>
        <v>#N/A</v>
      </c>
      <c r="B856" t="str" cm="1">
        <f t="array" aca="1" ref="B856" ca="1">IF(ISNA(INDEX(tblDPL[Name_By_Location],DPL_Unique!A856)),"",INDEX(tblDPL[Name_By_Location],DPL_Unique!A856))</f>
        <v/>
      </c>
    </row>
    <row r="857" spans="1:2" x14ac:dyDescent="0.2">
      <c r="A857" t="e">
        <f ca="1">MATCH(rngPassword,OFFSET(tblDPL[P3DDP6'#2&amp;92$],A856,,ROWS(tblDPL[])),0)+A856</f>
        <v>#N/A</v>
      </c>
      <c r="B857" t="str" cm="1">
        <f t="array" aca="1" ref="B857" ca="1">IF(ISNA(INDEX(tblDPL[Name_By_Location],DPL_Unique!A857)),"",INDEX(tblDPL[Name_By_Location],DPL_Unique!A857))</f>
        <v/>
      </c>
    </row>
    <row r="858" spans="1:2" x14ac:dyDescent="0.2">
      <c r="A858" t="e">
        <f ca="1">MATCH(rngPassword,OFFSET(tblDPL[P3DDP6'#2&amp;92$],A857,,ROWS(tblDPL[])),0)+A857</f>
        <v>#N/A</v>
      </c>
      <c r="B858" t="str" cm="1">
        <f t="array" aca="1" ref="B858" ca="1">IF(ISNA(INDEX(tblDPL[Name_By_Location],DPL_Unique!A858)),"",INDEX(tblDPL[Name_By_Location],DPL_Unique!A858))</f>
        <v/>
      </c>
    </row>
    <row r="859" spans="1:2" x14ac:dyDescent="0.2">
      <c r="A859" t="e">
        <f ca="1">MATCH(rngPassword,OFFSET(tblDPL[P3DDP6'#2&amp;92$],A858,,ROWS(tblDPL[])),0)+A858</f>
        <v>#N/A</v>
      </c>
      <c r="B859" t="str" cm="1">
        <f t="array" aca="1" ref="B859" ca="1">IF(ISNA(INDEX(tblDPL[Name_By_Location],DPL_Unique!A859)),"",INDEX(tblDPL[Name_By_Location],DPL_Unique!A859))</f>
        <v/>
      </c>
    </row>
    <row r="860" spans="1:2" x14ac:dyDescent="0.2">
      <c r="A860" t="e">
        <f ca="1">MATCH(rngPassword,OFFSET(tblDPL[P3DDP6'#2&amp;92$],A859,,ROWS(tblDPL[])),0)+A859</f>
        <v>#N/A</v>
      </c>
      <c r="B860" t="str" cm="1">
        <f t="array" aca="1" ref="B860" ca="1">IF(ISNA(INDEX(tblDPL[Name_By_Location],DPL_Unique!A860)),"",INDEX(tblDPL[Name_By_Location],DPL_Unique!A860))</f>
        <v/>
      </c>
    </row>
    <row r="861" spans="1:2" x14ac:dyDescent="0.2">
      <c r="A861" t="e">
        <f ca="1">MATCH(rngPassword,OFFSET(tblDPL[P3DDP6'#2&amp;92$],A860,,ROWS(tblDPL[])),0)+A860</f>
        <v>#N/A</v>
      </c>
      <c r="B861" t="str" cm="1">
        <f t="array" aca="1" ref="B861" ca="1">IF(ISNA(INDEX(tblDPL[Name_By_Location],DPL_Unique!A861)),"",INDEX(tblDPL[Name_By_Location],DPL_Unique!A861))</f>
        <v/>
      </c>
    </row>
    <row r="862" spans="1:2" x14ac:dyDescent="0.2">
      <c r="A862" t="e">
        <f ca="1">MATCH(rngPassword,OFFSET(tblDPL[P3DDP6'#2&amp;92$],A861,,ROWS(tblDPL[])),0)+A861</f>
        <v>#N/A</v>
      </c>
      <c r="B862" t="str" cm="1">
        <f t="array" aca="1" ref="B862" ca="1">IF(ISNA(INDEX(tblDPL[Name_By_Location],DPL_Unique!A862)),"",INDEX(tblDPL[Name_By_Location],DPL_Unique!A862))</f>
        <v/>
      </c>
    </row>
    <row r="863" spans="1:2" x14ac:dyDescent="0.2">
      <c r="A863" t="e">
        <f ca="1">MATCH(rngPassword,OFFSET(tblDPL[P3DDP6'#2&amp;92$],A862,,ROWS(tblDPL[])),0)+A862</f>
        <v>#N/A</v>
      </c>
      <c r="B863" t="str" cm="1">
        <f t="array" aca="1" ref="B863" ca="1">IF(ISNA(INDEX(tblDPL[Name_By_Location],DPL_Unique!A863)),"",INDEX(tblDPL[Name_By_Location],DPL_Unique!A863))</f>
        <v/>
      </c>
    </row>
    <row r="864" spans="1:2" x14ac:dyDescent="0.2">
      <c r="A864" t="e">
        <f ca="1">MATCH(rngPassword,OFFSET(tblDPL[P3DDP6'#2&amp;92$],A863,,ROWS(tblDPL[])),0)+A863</f>
        <v>#N/A</v>
      </c>
      <c r="B864" t="str" cm="1">
        <f t="array" aca="1" ref="B864" ca="1">IF(ISNA(INDEX(tblDPL[Name_By_Location],DPL_Unique!A864)),"",INDEX(tblDPL[Name_By_Location],DPL_Unique!A864))</f>
        <v/>
      </c>
    </row>
    <row r="865" spans="1:2" x14ac:dyDescent="0.2">
      <c r="A865" t="e">
        <f ca="1">MATCH(rngPassword,OFFSET(tblDPL[P3DDP6'#2&amp;92$],A864,,ROWS(tblDPL[])),0)+A864</f>
        <v>#N/A</v>
      </c>
      <c r="B865" t="str" cm="1">
        <f t="array" aca="1" ref="B865" ca="1">IF(ISNA(INDEX(tblDPL[Name_By_Location],DPL_Unique!A865)),"",INDEX(tblDPL[Name_By_Location],DPL_Unique!A865))</f>
        <v/>
      </c>
    </row>
    <row r="866" spans="1:2" x14ac:dyDescent="0.2">
      <c r="A866" t="e">
        <f ca="1">MATCH(rngPassword,OFFSET(tblDPL[P3DDP6'#2&amp;92$],A865,,ROWS(tblDPL[])),0)+A865</f>
        <v>#N/A</v>
      </c>
      <c r="B866" t="str" cm="1">
        <f t="array" aca="1" ref="B866" ca="1">IF(ISNA(INDEX(tblDPL[Name_By_Location],DPL_Unique!A866)),"",INDEX(tblDPL[Name_By_Location],DPL_Unique!A866))</f>
        <v/>
      </c>
    </row>
    <row r="867" spans="1:2" x14ac:dyDescent="0.2">
      <c r="A867" t="e">
        <f ca="1">MATCH(rngPassword,OFFSET(tblDPL[P3DDP6'#2&amp;92$],A866,,ROWS(tblDPL[])),0)+A866</f>
        <v>#N/A</v>
      </c>
      <c r="B867" t="str" cm="1">
        <f t="array" aca="1" ref="B867" ca="1">IF(ISNA(INDEX(tblDPL[Name_By_Location],DPL_Unique!A867)),"",INDEX(tblDPL[Name_By_Location],DPL_Unique!A867))</f>
        <v/>
      </c>
    </row>
    <row r="868" spans="1:2" x14ac:dyDescent="0.2">
      <c r="A868" t="e">
        <f ca="1">MATCH(rngPassword,OFFSET(tblDPL[P3DDP6'#2&amp;92$],A867,,ROWS(tblDPL[])),0)+A867</f>
        <v>#N/A</v>
      </c>
      <c r="B868" t="str" cm="1">
        <f t="array" aca="1" ref="B868" ca="1">IF(ISNA(INDEX(tblDPL[Name_By_Location],DPL_Unique!A868)),"",INDEX(tblDPL[Name_By_Location],DPL_Unique!A868))</f>
        <v/>
      </c>
    </row>
    <row r="869" spans="1:2" x14ac:dyDescent="0.2">
      <c r="A869" t="e">
        <f ca="1">MATCH(rngPassword,OFFSET(tblDPL[P3DDP6'#2&amp;92$],A868,,ROWS(tblDPL[])),0)+A868</f>
        <v>#N/A</v>
      </c>
      <c r="B869" t="str" cm="1">
        <f t="array" aca="1" ref="B869" ca="1">IF(ISNA(INDEX(tblDPL[Name_By_Location],DPL_Unique!A869)),"",INDEX(tblDPL[Name_By_Location],DPL_Unique!A869))</f>
        <v/>
      </c>
    </row>
    <row r="870" spans="1:2" x14ac:dyDescent="0.2">
      <c r="A870" t="e">
        <f ca="1">MATCH(rngPassword,OFFSET(tblDPL[P3DDP6'#2&amp;92$],A869,,ROWS(tblDPL[])),0)+A869</f>
        <v>#N/A</v>
      </c>
      <c r="B870" t="str" cm="1">
        <f t="array" aca="1" ref="B870" ca="1">IF(ISNA(INDEX(tblDPL[Name_By_Location],DPL_Unique!A870)),"",INDEX(tblDPL[Name_By_Location],DPL_Unique!A870))</f>
        <v/>
      </c>
    </row>
    <row r="871" spans="1:2" x14ac:dyDescent="0.2">
      <c r="A871" t="e">
        <f ca="1">MATCH(rngPassword,OFFSET(tblDPL[P3DDP6'#2&amp;92$],A870,,ROWS(tblDPL[])),0)+A870</f>
        <v>#N/A</v>
      </c>
      <c r="B871" t="str" cm="1">
        <f t="array" aca="1" ref="B871" ca="1">IF(ISNA(INDEX(tblDPL[Name_By_Location],DPL_Unique!A871)),"",INDEX(tblDPL[Name_By_Location],DPL_Unique!A871))</f>
        <v/>
      </c>
    </row>
    <row r="872" spans="1:2" x14ac:dyDescent="0.2">
      <c r="A872" t="e">
        <f ca="1">MATCH(rngPassword,OFFSET(tblDPL[P3DDP6'#2&amp;92$],A871,,ROWS(tblDPL[])),0)+A871</f>
        <v>#N/A</v>
      </c>
      <c r="B872" t="str" cm="1">
        <f t="array" aca="1" ref="B872" ca="1">IF(ISNA(INDEX(tblDPL[Name_By_Location],DPL_Unique!A872)),"",INDEX(tblDPL[Name_By_Location],DPL_Unique!A872))</f>
        <v/>
      </c>
    </row>
    <row r="873" spans="1:2" x14ac:dyDescent="0.2">
      <c r="A873" t="e">
        <f ca="1">MATCH(rngPassword,OFFSET(tblDPL[P3DDP6'#2&amp;92$],A872,,ROWS(tblDPL[])),0)+A872</f>
        <v>#N/A</v>
      </c>
      <c r="B873" t="str" cm="1">
        <f t="array" aca="1" ref="B873" ca="1">IF(ISNA(INDEX(tblDPL[Name_By_Location],DPL_Unique!A873)),"",INDEX(tblDPL[Name_By_Location],DPL_Unique!A873))</f>
        <v/>
      </c>
    </row>
    <row r="874" spans="1:2" x14ac:dyDescent="0.2">
      <c r="A874" t="e">
        <f ca="1">MATCH(rngPassword,OFFSET(tblDPL[P3DDP6'#2&amp;92$],A873,,ROWS(tblDPL[])),0)+A873</f>
        <v>#N/A</v>
      </c>
      <c r="B874" t="str" cm="1">
        <f t="array" aca="1" ref="B874" ca="1">IF(ISNA(INDEX(tblDPL[Name_By_Location],DPL_Unique!A874)),"",INDEX(tblDPL[Name_By_Location],DPL_Unique!A874))</f>
        <v/>
      </c>
    </row>
    <row r="875" spans="1:2" x14ac:dyDescent="0.2">
      <c r="A875" t="e">
        <f ca="1">MATCH(rngPassword,OFFSET(tblDPL[P3DDP6'#2&amp;92$],A874,,ROWS(tblDPL[])),0)+A874</f>
        <v>#N/A</v>
      </c>
      <c r="B875" t="str" cm="1">
        <f t="array" aca="1" ref="B875" ca="1">IF(ISNA(INDEX(tblDPL[Name_By_Location],DPL_Unique!A875)),"",INDEX(tblDPL[Name_By_Location],DPL_Unique!A875))</f>
        <v/>
      </c>
    </row>
    <row r="876" spans="1:2" x14ac:dyDescent="0.2">
      <c r="A876" t="e">
        <f ca="1">MATCH(rngPassword,OFFSET(tblDPL[P3DDP6'#2&amp;92$],A875,,ROWS(tblDPL[])),0)+A875</f>
        <v>#N/A</v>
      </c>
      <c r="B876" t="str" cm="1">
        <f t="array" aca="1" ref="B876" ca="1">IF(ISNA(INDEX(tblDPL[Name_By_Location],DPL_Unique!A876)),"",INDEX(tblDPL[Name_By_Location],DPL_Unique!A876))</f>
        <v/>
      </c>
    </row>
    <row r="877" spans="1:2" x14ac:dyDescent="0.2">
      <c r="A877" t="e">
        <f ca="1">MATCH(rngPassword,OFFSET(tblDPL[P3DDP6'#2&amp;92$],A876,,ROWS(tblDPL[])),0)+A876</f>
        <v>#N/A</v>
      </c>
      <c r="B877" t="str" cm="1">
        <f t="array" aca="1" ref="B877" ca="1">IF(ISNA(INDEX(tblDPL[Name_By_Location],DPL_Unique!A877)),"",INDEX(tblDPL[Name_By_Location],DPL_Unique!A877))</f>
        <v/>
      </c>
    </row>
    <row r="878" spans="1:2" x14ac:dyDescent="0.2">
      <c r="A878" t="e">
        <f ca="1">MATCH(rngPassword,OFFSET(tblDPL[P3DDP6'#2&amp;92$],A877,,ROWS(tblDPL[])),0)+A877</f>
        <v>#N/A</v>
      </c>
      <c r="B878" t="str" cm="1">
        <f t="array" aca="1" ref="B878" ca="1">IF(ISNA(INDEX(tblDPL[Name_By_Location],DPL_Unique!A878)),"",INDEX(tblDPL[Name_By_Location],DPL_Unique!A878))</f>
        <v/>
      </c>
    </row>
    <row r="879" spans="1:2" x14ac:dyDescent="0.2">
      <c r="A879" t="e">
        <f ca="1">MATCH(rngPassword,OFFSET(tblDPL[P3DDP6'#2&amp;92$],A878,,ROWS(tblDPL[])),0)+A878</f>
        <v>#N/A</v>
      </c>
      <c r="B879" t="str" cm="1">
        <f t="array" aca="1" ref="B879" ca="1">IF(ISNA(INDEX(tblDPL[Name_By_Location],DPL_Unique!A879)),"",INDEX(tblDPL[Name_By_Location],DPL_Unique!A879))</f>
        <v/>
      </c>
    </row>
    <row r="880" spans="1:2" x14ac:dyDescent="0.2">
      <c r="A880" t="e">
        <f ca="1">MATCH(rngPassword,OFFSET(tblDPL[P3DDP6'#2&amp;92$],A879,,ROWS(tblDPL[])),0)+A879</f>
        <v>#N/A</v>
      </c>
      <c r="B880" t="str" cm="1">
        <f t="array" aca="1" ref="B880" ca="1">IF(ISNA(INDEX(tblDPL[Name_By_Location],DPL_Unique!A880)),"",INDEX(tblDPL[Name_By_Location],DPL_Unique!A880))</f>
        <v/>
      </c>
    </row>
    <row r="881" spans="1:2" x14ac:dyDescent="0.2">
      <c r="A881" t="e">
        <f ca="1">MATCH(rngPassword,OFFSET(tblDPL[P3DDP6'#2&amp;92$],A880,,ROWS(tblDPL[])),0)+A880</f>
        <v>#N/A</v>
      </c>
      <c r="B881" t="str" cm="1">
        <f t="array" aca="1" ref="B881" ca="1">IF(ISNA(INDEX(tblDPL[Name_By_Location],DPL_Unique!A881)),"",INDEX(tblDPL[Name_By_Location],DPL_Unique!A881))</f>
        <v/>
      </c>
    </row>
    <row r="882" spans="1:2" x14ac:dyDescent="0.2">
      <c r="A882" t="e">
        <f ca="1">MATCH(rngPassword,OFFSET(tblDPL[P3DDP6'#2&amp;92$],A881,,ROWS(tblDPL[])),0)+A881</f>
        <v>#N/A</v>
      </c>
      <c r="B882" t="str" cm="1">
        <f t="array" aca="1" ref="B882" ca="1">IF(ISNA(INDEX(tblDPL[Name_By_Location],DPL_Unique!A882)),"",INDEX(tblDPL[Name_By_Location],DPL_Unique!A882))</f>
        <v/>
      </c>
    </row>
    <row r="883" spans="1:2" x14ac:dyDescent="0.2">
      <c r="A883" t="e">
        <f ca="1">MATCH(rngPassword,OFFSET(tblDPL[P3DDP6'#2&amp;92$],A882,,ROWS(tblDPL[])),0)+A882</f>
        <v>#N/A</v>
      </c>
      <c r="B883" t="str" cm="1">
        <f t="array" aca="1" ref="B883" ca="1">IF(ISNA(INDEX(tblDPL[Name_By_Location],DPL_Unique!A883)),"",INDEX(tblDPL[Name_By_Location],DPL_Unique!A883))</f>
        <v/>
      </c>
    </row>
    <row r="884" spans="1:2" x14ac:dyDescent="0.2">
      <c r="A884" t="e">
        <f ca="1">MATCH(rngPassword,OFFSET(tblDPL[P3DDP6'#2&amp;92$],A883,,ROWS(tblDPL[])),0)+A883</f>
        <v>#N/A</v>
      </c>
      <c r="B884" t="str" cm="1">
        <f t="array" aca="1" ref="B884" ca="1">IF(ISNA(INDEX(tblDPL[Name_By_Location],DPL_Unique!A884)),"",INDEX(tblDPL[Name_By_Location],DPL_Unique!A884))</f>
        <v/>
      </c>
    </row>
    <row r="885" spans="1:2" x14ac:dyDescent="0.2">
      <c r="A885" t="e">
        <f ca="1">MATCH(rngPassword,OFFSET(tblDPL[P3DDP6'#2&amp;92$],A884,,ROWS(tblDPL[])),0)+A884</f>
        <v>#N/A</v>
      </c>
      <c r="B885" t="str" cm="1">
        <f t="array" aca="1" ref="B885" ca="1">IF(ISNA(INDEX(tblDPL[Name_By_Location],DPL_Unique!A885)),"",INDEX(tblDPL[Name_By_Location],DPL_Unique!A885))</f>
        <v/>
      </c>
    </row>
    <row r="886" spans="1:2" x14ac:dyDescent="0.2">
      <c r="A886" t="e">
        <f ca="1">MATCH(rngPassword,OFFSET(tblDPL[P3DDP6'#2&amp;92$],A885,,ROWS(tblDPL[])),0)+A885</f>
        <v>#N/A</v>
      </c>
      <c r="B886" t="str" cm="1">
        <f t="array" aca="1" ref="B886" ca="1">IF(ISNA(INDEX(tblDPL[Name_By_Location],DPL_Unique!A886)),"",INDEX(tblDPL[Name_By_Location],DPL_Unique!A886))</f>
        <v/>
      </c>
    </row>
    <row r="887" spans="1:2" x14ac:dyDescent="0.2">
      <c r="A887" t="e">
        <f ca="1">MATCH(rngPassword,OFFSET(tblDPL[P3DDP6'#2&amp;92$],A886,,ROWS(tblDPL[])),0)+A886</f>
        <v>#N/A</v>
      </c>
      <c r="B887" t="str" cm="1">
        <f t="array" aca="1" ref="B887" ca="1">IF(ISNA(INDEX(tblDPL[Name_By_Location],DPL_Unique!A887)),"",INDEX(tblDPL[Name_By_Location],DPL_Unique!A887))</f>
        <v/>
      </c>
    </row>
    <row r="888" spans="1:2" x14ac:dyDescent="0.2">
      <c r="A888" t="e">
        <f ca="1">MATCH(rngPassword,OFFSET(tblDPL[P3DDP6'#2&amp;92$],A887,,ROWS(tblDPL[])),0)+A887</f>
        <v>#N/A</v>
      </c>
      <c r="B888" t="str" cm="1">
        <f t="array" aca="1" ref="B888" ca="1">IF(ISNA(INDEX(tblDPL[Name_By_Location],DPL_Unique!A888)),"",INDEX(tblDPL[Name_By_Location],DPL_Unique!A888))</f>
        <v/>
      </c>
    </row>
    <row r="889" spans="1:2" x14ac:dyDescent="0.2">
      <c r="A889" t="e">
        <f ca="1">MATCH(rngPassword,OFFSET(tblDPL[P3DDP6'#2&amp;92$],A888,,ROWS(tblDPL[])),0)+A888</f>
        <v>#N/A</v>
      </c>
      <c r="B889" t="str" cm="1">
        <f t="array" aca="1" ref="B889" ca="1">IF(ISNA(INDEX(tblDPL[Name_By_Location],DPL_Unique!A889)),"",INDEX(tblDPL[Name_By_Location],DPL_Unique!A889))</f>
        <v/>
      </c>
    </row>
    <row r="890" spans="1:2" x14ac:dyDescent="0.2">
      <c r="A890" t="e">
        <f ca="1">MATCH(rngPassword,OFFSET(tblDPL[P3DDP6'#2&amp;92$],A889,,ROWS(tblDPL[])),0)+A889</f>
        <v>#N/A</v>
      </c>
      <c r="B890" t="str" cm="1">
        <f t="array" aca="1" ref="B890" ca="1">IF(ISNA(INDEX(tblDPL[Name_By_Location],DPL_Unique!A890)),"",INDEX(tblDPL[Name_By_Location],DPL_Unique!A890))</f>
        <v/>
      </c>
    </row>
    <row r="891" spans="1:2" x14ac:dyDescent="0.2">
      <c r="A891" t="e">
        <f ca="1">MATCH(rngPassword,OFFSET(tblDPL[P3DDP6'#2&amp;92$],A890,,ROWS(tblDPL[])),0)+A890</f>
        <v>#N/A</v>
      </c>
      <c r="B891" t="str" cm="1">
        <f t="array" aca="1" ref="B891" ca="1">IF(ISNA(INDEX(tblDPL[Name_By_Location],DPL_Unique!A891)),"",INDEX(tblDPL[Name_By_Location],DPL_Unique!A891))</f>
        <v/>
      </c>
    </row>
    <row r="892" spans="1:2" x14ac:dyDescent="0.2">
      <c r="A892" t="e">
        <f ca="1">MATCH(rngPassword,OFFSET(tblDPL[P3DDP6'#2&amp;92$],A891,,ROWS(tblDPL[])),0)+A891</f>
        <v>#N/A</v>
      </c>
      <c r="B892" t="str" cm="1">
        <f t="array" aca="1" ref="B892" ca="1">IF(ISNA(INDEX(tblDPL[Name_By_Location],DPL_Unique!A892)),"",INDEX(tblDPL[Name_By_Location],DPL_Unique!A892))</f>
        <v/>
      </c>
    </row>
    <row r="893" spans="1:2" x14ac:dyDescent="0.2">
      <c r="A893" t="e">
        <f ca="1">MATCH(rngPassword,OFFSET(tblDPL[P3DDP6'#2&amp;92$],A892,,ROWS(tblDPL[])),0)+A892</f>
        <v>#N/A</v>
      </c>
      <c r="B893" t="str" cm="1">
        <f t="array" aca="1" ref="B893" ca="1">IF(ISNA(INDEX(tblDPL[Name_By_Location],DPL_Unique!A893)),"",INDEX(tblDPL[Name_By_Location],DPL_Unique!A893))</f>
        <v/>
      </c>
    </row>
    <row r="894" spans="1:2" x14ac:dyDescent="0.2">
      <c r="A894" t="e">
        <f ca="1">MATCH(rngPassword,OFFSET(tblDPL[P3DDP6'#2&amp;92$],A893,,ROWS(tblDPL[])),0)+A893</f>
        <v>#N/A</v>
      </c>
      <c r="B894" t="str" cm="1">
        <f t="array" aca="1" ref="B894" ca="1">IF(ISNA(INDEX(tblDPL[Name_By_Location],DPL_Unique!A894)),"",INDEX(tblDPL[Name_By_Location],DPL_Unique!A894))</f>
        <v/>
      </c>
    </row>
    <row r="895" spans="1:2" x14ac:dyDescent="0.2">
      <c r="A895" t="e">
        <f ca="1">MATCH(rngPassword,OFFSET(tblDPL[P3DDP6'#2&amp;92$],A894,,ROWS(tblDPL[])),0)+A894</f>
        <v>#N/A</v>
      </c>
      <c r="B895" t="str" cm="1">
        <f t="array" aca="1" ref="B895" ca="1">IF(ISNA(INDEX(tblDPL[Name_By_Location],DPL_Unique!A895)),"",INDEX(tblDPL[Name_By_Location],DPL_Unique!A895))</f>
        <v/>
      </c>
    </row>
    <row r="896" spans="1:2" x14ac:dyDescent="0.2">
      <c r="A896" t="e">
        <f ca="1">MATCH(rngPassword,OFFSET(tblDPL[P3DDP6'#2&amp;92$],A895,,ROWS(tblDPL[])),0)+A895</f>
        <v>#N/A</v>
      </c>
      <c r="B896" t="str" cm="1">
        <f t="array" aca="1" ref="B896" ca="1">IF(ISNA(INDEX(tblDPL[Name_By_Location],DPL_Unique!A896)),"",INDEX(tblDPL[Name_By_Location],DPL_Unique!A896))</f>
        <v/>
      </c>
    </row>
    <row r="897" spans="1:2" x14ac:dyDescent="0.2">
      <c r="A897" t="e">
        <f ca="1">MATCH(rngPassword,OFFSET(tblDPL[P3DDP6'#2&amp;92$],A896,,ROWS(tblDPL[])),0)+A896</f>
        <v>#N/A</v>
      </c>
      <c r="B897" t="str" cm="1">
        <f t="array" aca="1" ref="B897" ca="1">IF(ISNA(INDEX(tblDPL[Name_By_Location],DPL_Unique!A897)),"",INDEX(tblDPL[Name_By_Location],DPL_Unique!A897))</f>
        <v/>
      </c>
    </row>
    <row r="898" spans="1:2" x14ac:dyDescent="0.2">
      <c r="A898" t="e">
        <f ca="1">MATCH(rngPassword,OFFSET(tblDPL[P3DDP6'#2&amp;92$],A897,,ROWS(tblDPL[])),0)+A897</f>
        <v>#N/A</v>
      </c>
      <c r="B898" t="str" cm="1">
        <f t="array" aca="1" ref="B898" ca="1">IF(ISNA(INDEX(tblDPL[Name_By_Location],DPL_Unique!A898)),"",INDEX(tblDPL[Name_By_Location],DPL_Unique!A898))</f>
        <v/>
      </c>
    </row>
    <row r="899" spans="1:2" x14ac:dyDescent="0.2">
      <c r="A899" t="e">
        <f ca="1">MATCH(rngPassword,OFFSET(tblDPL[P3DDP6'#2&amp;92$],A898,,ROWS(tblDPL[])),0)+A898</f>
        <v>#N/A</v>
      </c>
      <c r="B899" t="str" cm="1">
        <f t="array" aca="1" ref="B899" ca="1">IF(ISNA(INDEX(tblDPL[Name_By_Location],DPL_Unique!A899)),"",INDEX(tblDPL[Name_By_Location],DPL_Unique!A899))</f>
        <v/>
      </c>
    </row>
    <row r="900" spans="1:2" x14ac:dyDescent="0.2">
      <c r="A900" t="e">
        <f ca="1">MATCH(rngPassword,OFFSET(tblDPL[P3DDP6'#2&amp;92$],A899,,ROWS(tblDPL[])),0)+A899</f>
        <v>#N/A</v>
      </c>
      <c r="B900" t="str" cm="1">
        <f t="array" aca="1" ref="B900" ca="1">IF(ISNA(INDEX(tblDPL[Name_By_Location],DPL_Unique!A900)),"",INDEX(tblDPL[Name_By_Location],DPL_Unique!A900))</f>
        <v/>
      </c>
    </row>
    <row r="901" spans="1:2" x14ac:dyDescent="0.2">
      <c r="A901" t="e">
        <f ca="1">MATCH(rngPassword,OFFSET(tblDPL[P3DDP6'#2&amp;92$],A900,,ROWS(tblDPL[])),0)+A900</f>
        <v>#N/A</v>
      </c>
      <c r="B901" t="str" cm="1">
        <f t="array" aca="1" ref="B901" ca="1">IF(ISNA(INDEX(tblDPL[Name_By_Location],DPL_Unique!A901)),"",INDEX(tblDPL[Name_By_Location],DPL_Unique!A901))</f>
        <v/>
      </c>
    </row>
    <row r="902" spans="1:2" x14ac:dyDescent="0.2">
      <c r="A902" t="e">
        <f ca="1">MATCH(rngPassword,OFFSET(tblDPL[P3DDP6'#2&amp;92$],A901,,ROWS(tblDPL[])),0)+A901</f>
        <v>#N/A</v>
      </c>
      <c r="B902" t="str" cm="1">
        <f t="array" aca="1" ref="B902" ca="1">IF(ISNA(INDEX(tblDPL[Name_By_Location],DPL_Unique!A902)),"",INDEX(tblDPL[Name_By_Location],DPL_Unique!A902))</f>
        <v/>
      </c>
    </row>
    <row r="903" spans="1:2" x14ac:dyDescent="0.2">
      <c r="A903" t="e">
        <f ca="1">MATCH(rngPassword,OFFSET(tblDPL[P3DDP6'#2&amp;92$],A902,,ROWS(tblDPL[])),0)+A902</f>
        <v>#N/A</v>
      </c>
      <c r="B903" t="str" cm="1">
        <f t="array" aca="1" ref="B903" ca="1">IF(ISNA(INDEX(tblDPL[Name_By_Location],DPL_Unique!A903)),"",INDEX(tblDPL[Name_By_Location],DPL_Unique!A903))</f>
        <v/>
      </c>
    </row>
    <row r="904" spans="1:2" x14ac:dyDescent="0.2">
      <c r="A904" t="e">
        <f ca="1">MATCH(rngPassword,OFFSET(tblDPL[P3DDP6'#2&amp;92$],A903,,ROWS(tblDPL[])),0)+A903</f>
        <v>#N/A</v>
      </c>
      <c r="B904" t="str" cm="1">
        <f t="array" aca="1" ref="B904" ca="1">IF(ISNA(INDEX(tblDPL[Name_By_Location],DPL_Unique!A904)),"",INDEX(tblDPL[Name_By_Location],DPL_Unique!A904))</f>
        <v/>
      </c>
    </row>
    <row r="905" spans="1:2" x14ac:dyDescent="0.2">
      <c r="A905" t="e">
        <f ca="1">MATCH(rngPassword,OFFSET(tblDPL[P3DDP6'#2&amp;92$],A904,,ROWS(tblDPL[])),0)+A904</f>
        <v>#N/A</v>
      </c>
      <c r="B905" t="str" cm="1">
        <f t="array" aca="1" ref="B905" ca="1">IF(ISNA(INDEX(tblDPL[Name_By_Location],DPL_Unique!A905)),"",INDEX(tblDPL[Name_By_Location],DPL_Unique!A905))</f>
        <v/>
      </c>
    </row>
    <row r="906" spans="1:2" x14ac:dyDescent="0.2">
      <c r="A906" t="e">
        <f ca="1">MATCH(rngPassword,OFFSET(tblDPL[P3DDP6'#2&amp;92$],A905,,ROWS(tblDPL[])),0)+A905</f>
        <v>#N/A</v>
      </c>
      <c r="B906" t="str" cm="1">
        <f t="array" aca="1" ref="B906" ca="1">IF(ISNA(INDEX(tblDPL[Name_By_Location],DPL_Unique!A906)),"",INDEX(tblDPL[Name_By_Location],DPL_Unique!A906))</f>
        <v/>
      </c>
    </row>
    <row r="907" spans="1:2" x14ac:dyDescent="0.2">
      <c r="A907" t="e">
        <f ca="1">MATCH(rngPassword,OFFSET(tblDPL[P3DDP6'#2&amp;92$],A906,,ROWS(tblDPL[])),0)+A906</f>
        <v>#N/A</v>
      </c>
      <c r="B907" t="str" cm="1">
        <f t="array" aca="1" ref="B907" ca="1">IF(ISNA(INDEX(tblDPL[Name_By_Location],DPL_Unique!A907)),"",INDEX(tblDPL[Name_By_Location],DPL_Unique!A907))</f>
        <v/>
      </c>
    </row>
    <row r="908" spans="1:2" x14ac:dyDescent="0.2">
      <c r="A908" t="e">
        <f ca="1">MATCH(rngPassword,OFFSET(tblDPL[P3DDP6'#2&amp;92$],A907,,ROWS(tblDPL[])),0)+A907</f>
        <v>#N/A</v>
      </c>
      <c r="B908" t="str" cm="1">
        <f t="array" aca="1" ref="B908" ca="1">IF(ISNA(INDEX(tblDPL[Name_By_Location],DPL_Unique!A908)),"",INDEX(tblDPL[Name_By_Location],DPL_Unique!A908))</f>
        <v/>
      </c>
    </row>
    <row r="909" spans="1:2" x14ac:dyDescent="0.2">
      <c r="A909" t="e">
        <f ca="1">MATCH(rngPassword,OFFSET(tblDPL[P3DDP6'#2&amp;92$],A908,,ROWS(tblDPL[])),0)+A908</f>
        <v>#N/A</v>
      </c>
      <c r="B909" t="str" cm="1">
        <f t="array" aca="1" ref="B909" ca="1">IF(ISNA(INDEX(tblDPL[Name_By_Location],DPL_Unique!A909)),"",INDEX(tblDPL[Name_By_Location],DPL_Unique!A909))</f>
        <v/>
      </c>
    </row>
    <row r="910" spans="1:2" x14ac:dyDescent="0.2">
      <c r="A910" t="e">
        <f ca="1">MATCH(rngPassword,OFFSET(tblDPL[P3DDP6'#2&amp;92$],A909,,ROWS(tblDPL[])),0)+A909</f>
        <v>#N/A</v>
      </c>
      <c r="B910" t="str" cm="1">
        <f t="array" aca="1" ref="B910" ca="1">IF(ISNA(INDEX(tblDPL[Name_By_Location],DPL_Unique!A910)),"",INDEX(tblDPL[Name_By_Location],DPL_Unique!A910))</f>
        <v/>
      </c>
    </row>
    <row r="911" spans="1:2" x14ac:dyDescent="0.2">
      <c r="A911" t="e">
        <f ca="1">MATCH(rngPassword,OFFSET(tblDPL[P3DDP6'#2&amp;92$],A910,,ROWS(tblDPL[])),0)+A910</f>
        <v>#N/A</v>
      </c>
      <c r="B911" t="str" cm="1">
        <f t="array" aca="1" ref="B911" ca="1">IF(ISNA(INDEX(tblDPL[Name_By_Location],DPL_Unique!A911)),"",INDEX(tblDPL[Name_By_Location],DPL_Unique!A911))</f>
        <v/>
      </c>
    </row>
    <row r="912" spans="1:2" x14ac:dyDescent="0.2">
      <c r="A912" t="e">
        <f ca="1">MATCH(rngPassword,OFFSET(tblDPL[P3DDP6'#2&amp;92$],A911,,ROWS(tblDPL[])),0)+A911</f>
        <v>#N/A</v>
      </c>
      <c r="B912" t="str" cm="1">
        <f t="array" aca="1" ref="B912" ca="1">IF(ISNA(INDEX(tblDPL[Name_By_Location],DPL_Unique!A912)),"",INDEX(tblDPL[Name_By_Location],DPL_Unique!A912))</f>
        <v/>
      </c>
    </row>
    <row r="913" spans="1:2" x14ac:dyDescent="0.2">
      <c r="A913" t="e">
        <f ca="1">MATCH(rngPassword,OFFSET(tblDPL[P3DDP6'#2&amp;92$],A912,,ROWS(tblDPL[])),0)+A912</f>
        <v>#N/A</v>
      </c>
      <c r="B913" t="str" cm="1">
        <f t="array" aca="1" ref="B913" ca="1">IF(ISNA(INDEX(tblDPL[Name_By_Location],DPL_Unique!A913)),"",INDEX(tblDPL[Name_By_Location],DPL_Unique!A913))</f>
        <v/>
      </c>
    </row>
    <row r="914" spans="1:2" x14ac:dyDescent="0.2">
      <c r="A914" t="e">
        <f ca="1">MATCH(rngPassword,OFFSET(tblDPL[P3DDP6'#2&amp;92$],A913,,ROWS(tblDPL[])),0)+A913</f>
        <v>#N/A</v>
      </c>
      <c r="B914" t="str" cm="1">
        <f t="array" aca="1" ref="B914" ca="1">IF(ISNA(INDEX(tblDPL[Name_By_Location],DPL_Unique!A914)),"",INDEX(tblDPL[Name_By_Location],DPL_Unique!A914))</f>
        <v/>
      </c>
    </row>
    <row r="915" spans="1:2" x14ac:dyDescent="0.2">
      <c r="A915" t="e">
        <f ca="1">MATCH(rngPassword,OFFSET(tblDPL[P3DDP6'#2&amp;92$],A914,,ROWS(tblDPL[])),0)+A914</f>
        <v>#N/A</v>
      </c>
      <c r="B915" t="str" cm="1">
        <f t="array" aca="1" ref="B915" ca="1">IF(ISNA(INDEX(tblDPL[Name_By_Location],DPL_Unique!A915)),"",INDEX(tblDPL[Name_By_Location],DPL_Unique!A915))</f>
        <v/>
      </c>
    </row>
    <row r="916" spans="1:2" x14ac:dyDescent="0.2">
      <c r="A916" t="e">
        <f ca="1">MATCH(rngPassword,OFFSET(tblDPL[P3DDP6'#2&amp;92$],A915,,ROWS(tblDPL[])),0)+A915</f>
        <v>#N/A</v>
      </c>
      <c r="B916" t="str" cm="1">
        <f t="array" aca="1" ref="B916" ca="1">IF(ISNA(INDEX(tblDPL[Name_By_Location],DPL_Unique!A916)),"",INDEX(tblDPL[Name_By_Location],DPL_Unique!A916))</f>
        <v/>
      </c>
    </row>
    <row r="917" spans="1:2" x14ac:dyDescent="0.2">
      <c r="A917" t="e">
        <f ca="1">MATCH(rngPassword,OFFSET(tblDPL[P3DDP6'#2&amp;92$],A916,,ROWS(tblDPL[])),0)+A916</f>
        <v>#N/A</v>
      </c>
      <c r="B917" t="str" cm="1">
        <f t="array" aca="1" ref="B917" ca="1">IF(ISNA(INDEX(tblDPL[Name_By_Location],DPL_Unique!A917)),"",INDEX(tblDPL[Name_By_Location],DPL_Unique!A917))</f>
        <v/>
      </c>
    </row>
    <row r="918" spans="1:2" x14ac:dyDescent="0.2">
      <c r="A918" t="e">
        <f ca="1">MATCH(rngPassword,OFFSET(tblDPL[P3DDP6'#2&amp;92$],A917,,ROWS(tblDPL[])),0)+A917</f>
        <v>#N/A</v>
      </c>
      <c r="B918" t="str" cm="1">
        <f t="array" aca="1" ref="B918" ca="1">IF(ISNA(INDEX(tblDPL[Name_By_Location],DPL_Unique!A918)),"",INDEX(tblDPL[Name_By_Location],DPL_Unique!A918))</f>
        <v/>
      </c>
    </row>
    <row r="919" spans="1:2" x14ac:dyDescent="0.2">
      <c r="A919" t="e">
        <f ca="1">MATCH(rngPassword,OFFSET(tblDPL[P3DDP6'#2&amp;92$],A918,,ROWS(tblDPL[])),0)+A918</f>
        <v>#N/A</v>
      </c>
      <c r="B919" t="str" cm="1">
        <f t="array" aca="1" ref="B919" ca="1">IF(ISNA(INDEX(tblDPL[Name_By_Location],DPL_Unique!A919)),"",INDEX(tblDPL[Name_By_Location],DPL_Unique!A919))</f>
        <v/>
      </c>
    </row>
    <row r="920" spans="1:2" x14ac:dyDescent="0.2">
      <c r="A920" t="e">
        <f ca="1">MATCH(rngPassword,OFFSET(tblDPL[P3DDP6'#2&amp;92$],A919,,ROWS(tblDPL[])),0)+A919</f>
        <v>#N/A</v>
      </c>
      <c r="B920" t="str" cm="1">
        <f t="array" aca="1" ref="B920" ca="1">IF(ISNA(INDEX(tblDPL[Name_By_Location],DPL_Unique!A920)),"",INDEX(tblDPL[Name_By_Location],DPL_Unique!A920))</f>
        <v/>
      </c>
    </row>
    <row r="921" spans="1:2" x14ac:dyDescent="0.2">
      <c r="A921" t="e">
        <f ca="1">MATCH(rngPassword,OFFSET(tblDPL[P3DDP6'#2&amp;92$],A920,,ROWS(tblDPL[])),0)+A920</f>
        <v>#N/A</v>
      </c>
      <c r="B921" t="str" cm="1">
        <f t="array" aca="1" ref="B921" ca="1">IF(ISNA(INDEX(tblDPL[Name_By_Location],DPL_Unique!A921)),"",INDEX(tblDPL[Name_By_Location],DPL_Unique!A921))</f>
        <v/>
      </c>
    </row>
    <row r="922" spans="1:2" x14ac:dyDescent="0.2">
      <c r="A922" t="e">
        <f ca="1">MATCH(rngPassword,OFFSET(tblDPL[P3DDP6'#2&amp;92$],A921,,ROWS(tblDPL[])),0)+A921</f>
        <v>#N/A</v>
      </c>
      <c r="B922" t="str" cm="1">
        <f t="array" aca="1" ref="B922" ca="1">IF(ISNA(INDEX(tblDPL[Name_By_Location],DPL_Unique!A922)),"",INDEX(tblDPL[Name_By_Location],DPL_Unique!A922))</f>
        <v/>
      </c>
    </row>
    <row r="923" spans="1:2" x14ac:dyDescent="0.2">
      <c r="A923" t="e">
        <f ca="1">MATCH(rngPassword,OFFSET(tblDPL[P3DDP6'#2&amp;92$],A922,,ROWS(tblDPL[])),0)+A922</f>
        <v>#N/A</v>
      </c>
      <c r="B923" t="str" cm="1">
        <f t="array" aca="1" ref="B923" ca="1">IF(ISNA(INDEX(tblDPL[Name_By_Location],DPL_Unique!A923)),"",INDEX(tblDPL[Name_By_Location],DPL_Unique!A923))</f>
        <v/>
      </c>
    </row>
    <row r="924" spans="1:2" x14ac:dyDescent="0.2">
      <c r="A924" t="e">
        <f ca="1">MATCH(rngPassword,OFFSET(tblDPL[P3DDP6'#2&amp;92$],A923,,ROWS(tblDPL[])),0)+A923</f>
        <v>#N/A</v>
      </c>
      <c r="B924" t="str" cm="1">
        <f t="array" aca="1" ref="B924" ca="1">IF(ISNA(INDEX(tblDPL[Name_By_Location],DPL_Unique!A924)),"",INDEX(tblDPL[Name_By_Location],DPL_Unique!A924))</f>
        <v/>
      </c>
    </row>
    <row r="925" spans="1:2" x14ac:dyDescent="0.2">
      <c r="A925" t="e">
        <f ca="1">MATCH(rngPassword,OFFSET(tblDPL[P3DDP6'#2&amp;92$],A924,,ROWS(tblDPL[])),0)+A924</f>
        <v>#N/A</v>
      </c>
      <c r="B925" t="str" cm="1">
        <f t="array" aca="1" ref="B925" ca="1">IF(ISNA(INDEX(tblDPL[Name_By_Location],DPL_Unique!A925)),"",INDEX(tblDPL[Name_By_Location],DPL_Unique!A925))</f>
        <v/>
      </c>
    </row>
    <row r="926" spans="1:2" x14ac:dyDescent="0.2">
      <c r="A926" t="e">
        <f ca="1">MATCH(rngPassword,OFFSET(tblDPL[P3DDP6'#2&amp;92$],A925,,ROWS(tblDPL[])),0)+A925</f>
        <v>#N/A</v>
      </c>
      <c r="B926" t="str" cm="1">
        <f t="array" aca="1" ref="B926" ca="1">IF(ISNA(INDEX(tblDPL[Name_By_Location],DPL_Unique!A926)),"",INDEX(tblDPL[Name_By_Location],DPL_Unique!A926))</f>
        <v/>
      </c>
    </row>
    <row r="927" spans="1:2" x14ac:dyDescent="0.2">
      <c r="A927" t="e">
        <f ca="1">MATCH(rngPassword,OFFSET(tblDPL[P3DDP6'#2&amp;92$],A926,,ROWS(tblDPL[])),0)+A926</f>
        <v>#N/A</v>
      </c>
      <c r="B927" t="str" cm="1">
        <f t="array" aca="1" ref="B927" ca="1">IF(ISNA(INDEX(tblDPL[Name_By_Location],DPL_Unique!A927)),"",INDEX(tblDPL[Name_By_Location],DPL_Unique!A927))</f>
        <v/>
      </c>
    </row>
    <row r="928" spans="1:2" x14ac:dyDescent="0.2">
      <c r="A928" t="e">
        <f ca="1">MATCH(rngPassword,OFFSET(tblDPL[P3DDP6'#2&amp;92$],A927,,ROWS(tblDPL[])),0)+A927</f>
        <v>#N/A</v>
      </c>
      <c r="B928" t="str" cm="1">
        <f t="array" aca="1" ref="B928" ca="1">IF(ISNA(INDEX(tblDPL[Name_By_Location],DPL_Unique!A928)),"",INDEX(tblDPL[Name_By_Location],DPL_Unique!A928))</f>
        <v/>
      </c>
    </row>
    <row r="929" spans="1:2" x14ac:dyDescent="0.2">
      <c r="A929" t="e">
        <f ca="1">MATCH(rngPassword,OFFSET(tblDPL[P3DDP6'#2&amp;92$],A928,,ROWS(tblDPL[])),0)+A928</f>
        <v>#N/A</v>
      </c>
      <c r="B929" t="str" cm="1">
        <f t="array" aca="1" ref="B929" ca="1">IF(ISNA(INDEX(tblDPL[Name_By_Location],DPL_Unique!A929)),"",INDEX(tblDPL[Name_By_Location],DPL_Unique!A929))</f>
        <v/>
      </c>
    </row>
    <row r="930" spans="1:2" x14ac:dyDescent="0.2">
      <c r="A930" t="e">
        <f ca="1">MATCH(rngPassword,OFFSET(tblDPL[P3DDP6'#2&amp;92$],A929,,ROWS(tblDPL[])),0)+A929</f>
        <v>#N/A</v>
      </c>
      <c r="B930" t="str" cm="1">
        <f t="array" aca="1" ref="B930" ca="1">IF(ISNA(INDEX(tblDPL[Name_By_Location],DPL_Unique!A930)),"",INDEX(tblDPL[Name_By_Location],DPL_Unique!A930))</f>
        <v/>
      </c>
    </row>
    <row r="931" spans="1:2" x14ac:dyDescent="0.2">
      <c r="A931" t="e">
        <f ca="1">MATCH(rngPassword,OFFSET(tblDPL[P3DDP6'#2&amp;92$],A930,,ROWS(tblDPL[])),0)+A930</f>
        <v>#N/A</v>
      </c>
      <c r="B931" t="str" cm="1">
        <f t="array" aca="1" ref="B931" ca="1">IF(ISNA(INDEX(tblDPL[Name_By_Location],DPL_Unique!A931)),"",INDEX(tblDPL[Name_By_Location],DPL_Unique!A931))</f>
        <v/>
      </c>
    </row>
    <row r="932" spans="1:2" x14ac:dyDescent="0.2">
      <c r="A932" t="e">
        <f ca="1">MATCH(rngPassword,OFFSET(tblDPL[P3DDP6'#2&amp;92$],A931,,ROWS(tblDPL[])),0)+A931</f>
        <v>#N/A</v>
      </c>
      <c r="B932" t="str" cm="1">
        <f t="array" aca="1" ref="B932" ca="1">IF(ISNA(INDEX(tblDPL[Name_By_Location],DPL_Unique!A932)),"",INDEX(tblDPL[Name_By_Location],DPL_Unique!A932))</f>
        <v/>
      </c>
    </row>
    <row r="933" spans="1:2" x14ac:dyDescent="0.2">
      <c r="A933" t="e">
        <f ca="1">MATCH(rngPassword,OFFSET(tblDPL[P3DDP6'#2&amp;92$],A932,,ROWS(tblDPL[])),0)+A932</f>
        <v>#N/A</v>
      </c>
      <c r="B933" t="str" cm="1">
        <f t="array" aca="1" ref="B933" ca="1">IF(ISNA(INDEX(tblDPL[Name_By_Location],DPL_Unique!A933)),"",INDEX(tblDPL[Name_By_Location],DPL_Unique!A933))</f>
        <v/>
      </c>
    </row>
    <row r="934" spans="1:2" x14ac:dyDescent="0.2">
      <c r="A934" t="e">
        <f ca="1">MATCH(rngPassword,OFFSET(tblDPL[P3DDP6'#2&amp;92$],A933,,ROWS(tblDPL[])),0)+A933</f>
        <v>#N/A</v>
      </c>
      <c r="B934" t="str" cm="1">
        <f t="array" aca="1" ref="B934" ca="1">IF(ISNA(INDEX(tblDPL[Name_By_Location],DPL_Unique!A934)),"",INDEX(tblDPL[Name_By_Location],DPL_Unique!A934))</f>
        <v/>
      </c>
    </row>
    <row r="935" spans="1:2" x14ac:dyDescent="0.2">
      <c r="A935" t="e">
        <f ca="1">MATCH(rngPassword,OFFSET(tblDPL[P3DDP6'#2&amp;92$],A934,,ROWS(tblDPL[])),0)+A934</f>
        <v>#N/A</v>
      </c>
      <c r="B935" t="str" cm="1">
        <f t="array" aca="1" ref="B935" ca="1">IF(ISNA(INDEX(tblDPL[Name_By_Location],DPL_Unique!A935)),"",INDEX(tblDPL[Name_By_Location],DPL_Unique!A935))</f>
        <v/>
      </c>
    </row>
    <row r="936" spans="1:2" x14ac:dyDescent="0.2">
      <c r="A936" t="e">
        <f ca="1">MATCH(rngPassword,OFFSET(tblDPL[P3DDP6'#2&amp;92$],A935,,ROWS(tblDPL[])),0)+A935</f>
        <v>#N/A</v>
      </c>
      <c r="B936" t="str" cm="1">
        <f t="array" aca="1" ref="B936" ca="1">IF(ISNA(INDEX(tblDPL[Name_By_Location],DPL_Unique!A936)),"",INDEX(tblDPL[Name_By_Location],DPL_Unique!A936))</f>
        <v/>
      </c>
    </row>
    <row r="937" spans="1:2" x14ac:dyDescent="0.2">
      <c r="A937" t="e">
        <f ca="1">MATCH(rngPassword,OFFSET(tblDPL[P3DDP6'#2&amp;92$],A936,,ROWS(tblDPL[])),0)+A936</f>
        <v>#N/A</v>
      </c>
      <c r="B937" t="str" cm="1">
        <f t="array" aca="1" ref="B937" ca="1">IF(ISNA(INDEX(tblDPL[Name_By_Location],DPL_Unique!A937)),"",INDEX(tblDPL[Name_By_Location],DPL_Unique!A937))</f>
        <v/>
      </c>
    </row>
    <row r="938" spans="1:2" x14ac:dyDescent="0.2">
      <c r="A938" t="e">
        <f ca="1">MATCH(rngPassword,OFFSET(tblDPL[P3DDP6'#2&amp;92$],A937,,ROWS(tblDPL[])),0)+A937</f>
        <v>#N/A</v>
      </c>
      <c r="B938" t="str" cm="1">
        <f t="array" aca="1" ref="B938" ca="1">IF(ISNA(INDEX(tblDPL[Name_By_Location],DPL_Unique!A938)),"",INDEX(tblDPL[Name_By_Location],DPL_Unique!A938))</f>
        <v/>
      </c>
    </row>
    <row r="939" spans="1:2" x14ac:dyDescent="0.2">
      <c r="A939" t="e">
        <f ca="1">MATCH(rngPassword,OFFSET(tblDPL[P3DDP6'#2&amp;92$],A938,,ROWS(tblDPL[])),0)+A938</f>
        <v>#N/A</v>
      </c>
      <c r="B939" t="str" cm="1">
        <f t="array" aca="1" ref="B939" ca="1">IF(ISNA(INDEX(tblDPL[Name_By_Location],DPL_Unique!A939)),"",INDEX(tblDPL[Name_By_Location],DPL_Unique!A939))</f>
        <v/>
      </c>
    </row>
    <row r="940" spans="1:2" x14ac:dyDescent="0.2">
      <c r="A940" t="e">
        <f ca="1">MATCH(rngPassword,OFFSET(tblDPL[P3DDP6'#2&amp;92$],A939,,ROWS(tblDPL[])),0)+A939</f>
        <v>#N/A</v>
      </c>
      <c r="B940" t="str" cm="1">
        <f t="array" aca="1" ref="B940" ca="1">IF(ISNA(INDEX(tblDPL[Name_By_Location],DPL_Unique!A940)),"",INDEX(tblDPL[Name_By_Location],DPL_Unique!A940))</f>
        <v/>
      </c>
    </row>
    <row r="941" spans="1:2" x14ac:dyDescent="0.2">
      <c r="A941" t="e">
        <f ca="1">MATCH(rngPassword,OFFSET(tblDPL[P3DDP6'#2&amp;92$],A940,,ROWS(tblDPL[])),0)+A940</f>
        <v>#N/A</v>
      </c>
      <c r="B941" t="str" cm="1">
        <f t="array" aca="1" ref="B941" ca="1">IF(ISNA(INDEX(tblDPL[Name_By_Location],DPL_Unique!A941)),"",INDEX(tblDPL[Name_By_Location],DPL_Unique!A941))</f>
        <v/>
      </c>
    </row>
    <row r="942" spans="1:2" x14ac:dyDescent="0.2">
      <c r="A942" t="e">
        <f ca="1">MATCH(rngPassword,OFFSET(tblDPL[P3DDP6'#2&amp;92$],A941,,ROWS(tblDPL[])),0)+A941</f>
        <v>#N/A</v>
      </c>
      <c r="B942" t="str" cm="1">
        <f t="array" aca="1" ref="B942" ca="1">IF(ISNA(INDEX(tblDPL[Name_By_Location],DPL_Unique!A942)),"",INDEX(tblDPL[Name_By_Location],DPL_Unique!A942))</f>
        <v/>
      </c>
    </row>
    <row r="943" spans="1:2" x14ac:dyDescent="0.2">
      <c r="A943" t="e">
        <f ca="1">MATCH(rngPassword,OFFSET(tblDPL[P3DDP6'#2&amp;92$],A942,,ROWS(tblDPL[])),0)+A942</f>
        <v>#N/A</v>
      </c>
      <c r="B943" t="str" cm="1">
        <f t="array" aca="1" ref="B943" ca="1">IF(ISNA(INDEX(tblDPL[Name_By_Location],DPL_Unique!A943)),"",INDEX(tblDPL[Name_By_Location],DPL_Unique!A943))</f>
        <v/>
      </c>
    </row>
    <row r="944" spans="1:2" x14ac:dyDescent="0.2">
      <c r="A944" t="e">
        <f ca="1">MATCH(rngPassword,OFFSET(tblDPL[P3DDP6'#2&amp;92$],A943,,ROWS(tblDPL[])),0)+A943</f>
        <v>#N/A</v>
      </c>
      <c r="B944" t="str" cm="1">
        <f t="array" aca="1" ref="B944" ca="1">IF(ISNA(INDEX(tblDPL[Name_By_Location],DPL_Unique!A944)),"",INDEX(tblDPL[Name_By_Location],DPL_Unique!A944))</f>
        <v/>
      </c>
    </row>
    <row r="945" spans="1:2" x14ac:dyDescent="0.2">
      <c r="A945" t="e">
        <f ca="1">MATCH(rngPassword,OFFSET(tblDPL[P3DDP6'#2&amp;92$],A944,,ROWS(tblDPL[])),0)+A944</f>
        <v>#N/A</v>
      </c>
      <c r="B945" t="str" cm="1">
        <f t="array" aca="1" ref="B945" ca="1">IF(ISNA(INDEX(tblDPL[Name_By_Location],DPL_Unique!A945)),"",INDEX(tblDPL[Name_By_Location],DPL_Unique!A945))</f>
        <v/>
      </c>
    </row>
    <row r="946" spans="1:2" x14ac:dyDescent="0.2">
      <c r="A946" t="e">
        <f ca="1">MATCH(rngPassword,OFFSET(tblDPL[P3DDP6'#2&amp;92$],A945,,ROWS(tblDPL[])),0)+A945</f>
        <v>#N/A</v>
      </c>
      <c r="B946" t="str" cm="1">
        <f t="array" aca="1" ref="B946" ca="1">IF(ISNA(INDEX(tblDPL[Name_By_Location],DPL_Unique!A946)),"",INDEX(tblDPL[Name_By_Location],DPL_Unique!A946))</f>
        <v/>
      </c>
    </row>
    <row r="947" spans="1:2" x14ac:dyDescent="0.2">
      <c r="A947" t="e">
        <f ca="1">MATCH(rngPassword,OFFSET(tblDPL[P3DDP6'#2&amp;92$],A946,,ROWS(tblDPL[])),0)+A946</f>
        <v>#N/A</v>
      </c>
      <c r="B947" t="str" cm="1">
        <f t="array" aca="1" ref="B947" ca="1">IF(ISNA(INDEX(tblDPL[Name_By_Location],DPL_Unique!A947)),"",INDEX(tblDPL[Name_By_Location],DPL_Unique!A947))</f>
        <v/>
      </c>
    </row>
    <row r="948" spans="1:2" x14ac:dyDescent="0.2">
      <c r="A948" t="e">
        <f ca="1">MATCH(rngPassword,OFFSET(tblDPL[P3DDP6'#2&amp;92$],A947,,ROWS(tblDPL[])),0)+A947</f>
        <v>#N/A</v>
      </c>
      <c r="B948" t="str" cm="1">
        <f t="array" aca="1" ref="B948" ca="1">IF(ISNA(INDEX(tblDPL[Name_By_Location],DPL_Unique!A948)),"",INDEX(tblDPL[Name_By_Location],DPL_Unique!A948))</f>
        <v/>
      </c>
    </row>
    <row r="949" spans="1:2" x14ac:dyDescent="0.2">
      <c r="A949" t="e">
        <f ca="1">MATCH(rngPassword,OFFSET(tblDPL[P3DDP6'#2&amp;92$],A948,,ROWS(tblDPL[])),0)+A948</f>
        <v>#N/A</v>
      </c>
      <c r="B949" t="str" cm="1">
        <f t="array" aca="1" ref="B949" ca="1">IF(ISNA(INDEX(tblDPL[Name_By_Location],DPL_Unique!A949)),"",INDEX(tblDPL[Name_By_Location],DPL_Unique!A949))</f>
        <v/>
      </c>
    </row>
    <row r="950" spans="1:2" x14ac:dyDescent="0.2">
      <c r="A950" t="e">
        <f ca="1">MATCH(rngPassword,OFFSET(tblDPL[P3DDP6'#2&amp;92$],A949,,ROWS(tblDPL[])),0)+A949</f>
        <v>#N/A</v>
      </c>
      <c r="B950" t="str" cm="1">
        <f t="array" aca="1" ref="B950" ca="1">IF(ISNA(INDEX(tblDPL[Name_By_Location],DPL_Unique!A950)),"",INDEX(tblDPL[Name_By_Location],DPL_Unique!A950))</f>
        <v/>
      </c>
    </row>
    <row r="951" spans="1:2" x14ac:dyDescent="0.2">
      <c r="A951" t="e">
        <f ca="1">MATCH(rngPassword,OFFSET(tblDPL[P3DDP6'#2&amp;92$],A950,,ROWS(tblDPL[])),0)+A950</f>
        <v>#N/A</v>
      </c>
      <c r="B951" t="str" cm="1">
        <f t="array" aca="1" ref="B951" ca="1">IF(ISNA(INDEX(tblDPL[Name_By_Location],DPL_Unique!A951)),"",INDEX(tblDPL[Name_By_Location],DPL_Unique!A951))</f>
        <v/>
      </c>
    </row>
    <row r="952" spans="1:2" x14ac:dyDescent="0.2">
      <c r="A952" t="e">
        <f ca="1">MATCH(rngPassword,OFFSET(tblDPL[P3DDP6'#2&amp;92$],A951,,ROWS(tblDPL[])),0)+A951</f>
        <v>#N/A</v>
      </c>
      <c r="B952" t="str" cm="1">
        <f t="array" aca="1" ref="B952" ca="1">IF(ISNA(INDEX(tblDPL[Name_By_Location],DPL_Unique!A952)),"",INDEX(tblDPL[Name_By_Location],DPL_Unique!A952))</f>
        <v/>
      </c>
    </row>
    <row r="953" spans="1:2" x14ac:dyDescent="0.2">
      <c r="A953" t="e">
        <f ca="1">MATCH(rngPassword,OFFSET(tblDPL[P3DDP6'#2&amp;92$],A952,,ROWS(tblDPL[])),0)+A952</f>
        <v>#N/A</v>
      </c>
      <c r="B953" t="str" cm="1">
        <f t="array" aca="1" ref="B953" ca="1">IF(ISNA(INDEX(tblDPL[Name_By_Location],DPL_Unique!A953)),"",INDEX(tblDPL[Name_By_Location],DPL_Unique!A953))</f>
        <v/>
      </c>
    </row>
    <row r="954" spans="1:2" x14ac:dyDescent="0.2">
      <c r="A954" t="e">
        <f ca="1">MATCH(rngPassword,OFFSET(tblDPL[P3DDP6'#2&amp;92$],A953,,ROWS(tblDPL[])),0)+A953</f>
        <v>#N/A</v>
      </c>
      <c r="B954" t="str" cm="1">
        <f t="array" aca="1" ref="B954" ca="1">IF(ISNA(INDEX(tblDPL[Name_By_Location],DPL_Unique!A954)),"",INDEX(tblDPL[Name_By_Location],DPL_Unique!A954))</f>
        <v/>
      </c>
    </row>
    <row r="955" spans="1:2" x14ac:dyDescent="0.2">
      <c r="A955" t="e">
        <f ca="1">MATCH(rngPassword,OFFSET(tblDPL[P3DDP6'#2&amp;92$],A954,,ROWS(tblDPL[])),0)+A954</f>
        <v>#N/A</v>
      </c>
      <c r="B955" t="str" cm="1">
        <f t="array" aca="1" ref="B955" ca="1">IF(ISNA(INDEX(tblDPL[Name_By_Location],DPL_Unique!A955)),"",INDEX(tblDPL[Name_By_Location],DPL_Unique!A955))</f>
        <v/>
      </c>
    </row>
    <row r="956" spans="1:2" x14ac:dyDescent="0.2">
      <c r="A956" t="e">
        <f ca="1">MATCH(rngPassword,OFFSET(tblDPL[P3DDP6'#2&amp;92$],A955,,ROWS(tblDPL[])),0)+A955</f>
        <v>#N/A</v>
      </c>
      <c r="B956" t="str" cm="1">
        <f t="array" aca="1" ref="B956" ca="1">IF(ISNA(INDEX(tblDPL[Name_By_Location],DPL_Unique!A956)),"",INDEX(tblDPL[Name_By_Location],DPL_Unique!A956))</f>
        <v/>
      </c>
    </row>
    <row r="957" spans="1:2" x14ac:dyDescent="0.2">
      <c r="A957" t="e">
        <f ca="1">MATCH(rngPassword,OFFSET(tblDPL[P3DDP6'#2&amp;92$],A956,,ROWS(tblDPL[])),0)+A956</f>
        <v>#N/A</v>
      </c>
      <c r="B957" t="str" cm="1">
        <f t="array" aca="1" ref="B957" ca="1">IF(ISNA(INDEX(tblDPL[Name_By_Location],DPL_Unique!A957)),"",INDEX(tblDPL[Name_By_Location],DPL_Unique!A957))</f>
        <v/>
      </c>
    </row>
    <row r="958" spans="1:2" x14ac:dyDescent="0.2">
      <c r="A958" t="e">
        <f ca="1">MATCH(rngPassword,OFFSET(tblDPL[P3DDP6'#2&amp;92$],A957,,ROWS(tblDPL[])),0)+A957</f>
        <v>#N/A</v>
      </c>
      <c r="B958" t="str" cm="1">
        <f t="array" aca="1" ref="B958" ca="1">IF(ISNA(INDEX(tblDPL[Name_By_Location],DPL_Unique!A958)),"",INDEX(tblDPL[Name_By_Location],DPL_Unique!A958))</f>
        <v/>
      </c>
    </row>
    <row r="959" spans="1:2" x14ac:dyDescent="0.2">
      <c r="A959" t="e">
        <f ca="1">MATCH(rngPassword,OFFSET(tblDPL[P3DDP6'#2&amp;92$],A958,,ROWS(tblDPL[])),0)+A958</f>
        <v>#N/A</v>
      </c>
      <c r="B959" t="str" cm="1">
        <f t="array" aca="1" ref="B959" ca="1">IF(ISNA(INDEX(tblDPL[Name_By_Location],DPL_Unique!A959)),"",INDEX(tblDPL[Name_By_Location],DPL_Unique!A959))</f>
        <v/>
      </c>
    </row>
    <row r="960" spans="1:2" x14ac:dyDescent="0.2">
      <c r="A960" t="e">
        <f ca="1">MATCH(rngPassword,OFFSET(tblDPL[P3DDP6'#2&amp;92$],A959,,ROWS(tblDPL[])),0)+A959</f>
        <v>#N/A</v>
      </c>
      <c r="B960" t="str" cm="1">
        <f t="array" aca="1" ref="B960" ca="1">IF(ISNA(INDEX(tblDPL[Name_By_Location],DPL_Unique!A960)),"",INDEX(tblDPL[Name_By_Location],DPL_Unique!A960))</f>
        <v/>
      </c>
    </row>
    <row r="961" spans="1:2" x14ac:dyDescent="0.2">
      <c r="A961" t="e">
        <f ca="1">MATCH(rngPassword,OFFSET(tblDPL[P3DDP6'#2&amp;92$],A960,,ROWS(tblDPL[])),0)+A960</f>
        <v>#N/A</v>
      </c>
      <c r="B961" t="str" cm="1">
        <f t="array" aca="1" ref="B961" ca="1">IF(ISNA(INDEX(tblDPL[Name_By_Location],DPL_Unique!A961)),"",INDEX(tblDPL[Name_By_Location],DPL_Unique!A961))</f>
        <v/>
      </c>
    </row>
    <row r="962" spans="1:2" x14ac:dyDescent="0.2">
      <c r="A962" t="e">
        <f ca="1">MATCH(rngPassword,OFFSET(tblDPL[P3DDP6'#2&amp;92$],A961,,ROWS(tblDPL[])),0)+A961</f>
        <v>#N/A</v>
      </c>
      <c r="B962" t="str" cm="1">
        <f t="array" aca="1" ref="B962" ca="1">IF(ISNA(INDEX(tblDPL[Name_By_Location],DPL_Unique!A962)),"",INDEX(tblDPL[Name_By_Location],DPL_Unique!A962))</f>
        <v/>
      </c>
    </row>
    <row r="963" spans="1:2" x14ac:dyDescent="0.2">
      <c r="A963" t="e">
        <f ca="1">MATCH(rngPassword,OFFSET(tblDPL[P3DDP6'#2&amp;92$],A962,,ROWS(tblDPL[])),0)+A962</f>
        <v>#N/A</v>
      </c>
      <c r="B963" t="str" cm="1">
        <f t="array" aca="1" ref="B963" ca="1">IF(ISNA(INDEX(tblDPL[Name_By_Location],DPL_Unique!A963)),"",INDEX(tblDPL[Name_By_Location],DPL_Unique!A963))</f>
        <v/>
      </c>
    </row>
    <row r="964" spans="1:2" x14ac:dyDescent="0.2">
      <c r="A964" t="e">
        <f ca="1">MATCH(rngPassword,OFFSET(tblDPL[P3DDP6'#2&amp;92$],A963,,ROWS(tblDPL[])),0)+A963</f>
        <v>#N/A</v>
      </c>
      <c r="B964" t="str" cm="1">
        <f t="array" aca="1" ref="B964" ca="1">IF(ISNA(INDEX(tblDPL[Name_By_Location],DPL_Unique!A964)),"",INDEX(tblDPL[Name_By_Location],DPL_Unique!A964))</f>
        <v/>
      </c>
    </row>
    <row r="965" spans="1:2" x14ac:dyDescent="0.2">
      <c r="A965" t="e">
        <f ca="1">MATCH(rngPassword,OFFSET(tblDPL[P3DDP6'#2&amp;92$],A964,,ROWS(tblDPL[])),0)+A964</f>
        <v>#N/A</v>
      </c>
      <c r="B965" t="str" cm="1">
        <f t="array" aca="1" ref="B965" ca="1">IF(ISNA(INDEX(tblDPL[Name_By_Location],DPL_Unique!A965)),"",INDEX(tblDPL[Name_By_Location],DPL_Unique!A965))</f>
        <v/>
      </c>
    </row>
    <row r="966" spans="1:2" x14ac:dyDescent="0.2">
      <c r="A966" t="e">
        <f ca="1">MATCH(rngPassword,OFFSET(tblDPL[P3DDP6'#2&amp;92$],A965,,ROWS(tblDPL[])),0)+A965</f>
        <v>#N/A</v>
      </c>
      <c r="B966" t="str" cm="1">
        <f t="array" aca="1" ref="B966" ca="1">IF(ISNA(INDEX(tblDPL[Name_By_Location],DPL_Unique!A966)),"",INDEX(tblDPL[Name_By_Location],DPL_Unique!A966))</f>
        <v/>
      </c>
    </row>
    <row r="967" spans="1:2" x14ac:dyDescent="0.2">
      <c r="A967" t="e">
        <f ca="1">MATCH(rngPassword,OFFSET(tblDPL[P3DDP6'#2&amp;92$],A966,,ROWS(tblDPL[])),0)+A966</f>
        <v>#N/A</v>
      </c>
      <c r="B967" t="str" cm="1">
        <f t="array" aca="1" ref="B967" ca="1">IF(ISNA(INDEX(tblDPL[Name_By_Location],DPL_Unique!A967)),"",INDEX(tblDPL[Name_By_Location],DPL_Unique!A967))</f>
        <v/>
      </c>
    </row>
    <row r="968" spans="1:2" x14ac:dyDescent="0.2">
      <c r="A968" t="e">
        <f ca="1">MATCH(rngPassword,OFFSET(tblDPL[P3DDP6'#2&amp;92$],A967,,ROWS(tblDPL[])),0)+A967</f>
        <v>#N/A</v>
      </c>
      <c r="B968" t="str" cm="1">
        <f t="array" aca="1" ref="B968" ca="1">IF(ISNA(INDEX(tblDPL[Name_By_Location],DPL_Unique!A968)),"",INDEX(tblDPL[Name_By_Location],DPL_Unique!A968))</f>
        <v/>
      </c>
    </row>
    <row r="969" spans="1:2" x14ac:dyDescent="0.2">
      <c r="A969" t="e">
        <f ca="1">MATCH(rngPassword,OFFSET(tblDPL[P3DDP6'#2&amp;92$],A968,,ROWS(tblDPL[])),0)+A968</f>
        <v>#N/A</v>
      </c>
      <c r="B969" t="str" cm="1">
        <f t="array" aca="1" ref="B969" ca="1">IF(ISNA(INDEX(tblDPL[Name_By_Location],DPL_Unique!A969)),"",INDEX(tblDPL[Name_By_Location],DPL_Unique!A969))</f>
        <v/>
      </c>
    </row>
    <row r="970" spans="1:2" x14ac:dyDescent="0.2">
      <c r="A970" t="e">
        <f ca="1">MATCH(rngPassword,OFFSET(tblDPL[P3DDP6'#2&amp;92$],A969,,ROWS(tblDPL[])),0)+A969</f>
        <v>#N/A</v>
      </c>
      <c r="B970" t="str" cm="1">
        <f t="array" aca="1" ref="B970" ca="1">IF(ISNA(INDEX(tblDPL[Name_By_Location],DPL_Unique!A970)),"",INDEX(tblDPL[Name_By_Location],DPL_Unique!A970))</f>
        <v/>
      </c>
    </row>
    <row r="971" spans="1:2" x14ac:dyDescent="0.2">
      <c r="A971" t="e">
        <f ca="1">MATCH(rngPassword,OFFSET(tblDPL[P3DDP6'#2&amp;92$],A970,,ROWS(tblDPL[])),0)+A970</f>
        <v>#N/A</v>
      </c>
      <c r="B971" t="str" cm="1">
        <f t="array" aca="1" ref="B971" ca="1">IF(ISNA(INDEX(tblDPL[Name_By_Location],DPL_Unique!A971)),"",INDEX(tblDPL[Name_By_Location],DPL_Unique!A971))</f>
        <v/>
      </c>
    </row>
    <row r="972" spans="1:2" x14ac:dyDescent="0.2">
      <c r="A972" t="e">
        <f ca="1">MATCH(rngPassword,OFFSET(tblDPL[P3DDP6'#2&amp;92$],A971,,ROWS(tblDPL[])),0)+A971</f>
        <v>#N/A</v>
      </c>
      <c r="B972" t="str" cm="1">
        <f t="array" aca="1" ref="B972" ca="1">IF(ISNA(INDEX(tblDPL[Name_By_Location],DPL_Unique!A972)),"",INDEX(tblDPL[Name_By_Location],DPL_Unique!A972))</f>
        <v/>
      </c>
    </row>
    <row r="973" spans="1:2" x14ac:dyDescent="0.2">
      <c r="A973" t="e">
        <f ca="1">MATCH(rngPassword,OFFSET(tblDPL[P3DDP6'#2&amp;92$],A972,,ROWS(tblDPL[])),0)+A972</f>
        <v>#N/A</v>
      </c>
      <c r="B973" t="str" cm="1">
        <f t="array" aca="1" ref="B973" ca="1">IF(ISNA(INDEX(tblDPL[Name_By_Location],DPL_Unique!A973)),"",INDEX(tblDPL[Name_By_Location],DPL_Unique!A973))</f>
        <v/>
      </c>
    </row>
    <row r="974" spans="1:2" x14ac:dyDescent="0.2">
      <c r="A974" t="e">
        <f ca="1">MATCH(rngPassword,OFFSET(tblDPL[P3DDP6'#2&amp;92$],A973,,ROWS(tblDPL[])),0)+A973</f>
        <v>#N/A</v>
      </c>
      <c r="B974" t="str" cm="1">
        <f t="array" aca="1" ref="B974" ca="1">IF(ISNA(INDEX(tblDPL[Name_By_Location],DPL_Unique!A974)),"",INDEX(tblDPL[Name_By_Location],DPL_Unique!A974))</f>
        <v/>
      </c>
    </row>
    <row r="975" spans="1:2" x14ac:dyDescent="0.2">
      <c r="A975" t="e">
        <f ca="1">MATCH(rngPassword,OFFSET(tblDPL[P3DDP6'#2&amp;92$],A974,,ROWS(tblDPL[])),0)+A974</f>
        <v>#N/A</v>
      </c>
      <c r="B975" t="str" cm="1">
        <f t="array" aca="1" ref="B975" ca="1">IF(ISNA(INDEX(tblDPL[Name_By_Location],DPL_Unique!A975)),"",INDEX(tblDPL[Name_By_Location],DPL_Unique!A975))</f>
        <v/>
      </c>
    </row>
    <row r="976" spans="1:2" x14ac:dyDescent="0.2">
      <c r="A976" t="e">
        <f ca="1">MATCH(rngPassword,OFFSET(tblDPL[P3DDP6'#2&amp;92$],A975,,ROWS(tblDPL[])),0)+A975</f>
        <v>#N/A</v>
      </c>
      <c r="B976" t="str" cm="1">
        <f t="array" aca="1" ref="B976" ca="1">IF(ISNA(INDEX(tblDPL[Name_By_Location],DPL_Unique!A976)),"",INDEX(tblDPL[Name_By_Location],DPL_Unique!A976))</f>
        <v/>
      </c>
    </row>
    <row r="977" spans="1:2" x14ac:dyDescent="0.2">
      <c r="A977" t="e">
        <f ca="1">MATCH(rngPassword,OFFSET(tblDPL[P3DDP6'#2&amp;92$],A976,,ROWS(tblDPL[])),0)+A976</f>
        <v>#N/A</v>
      </c>
      <c r="B977" t="str" cm="1">
        <f t="array" aca="1" ref="B977" ca="1">IF(ISNA(INDEX(tblDPL[Name_By_Location],DPL_Unique!A977)),"",INDEX(tblDPL[Name_By_Location],DPL_Unique!A977))</f>
        <v/>
      </c>
    </row>
    <row r="978" spans="1:2" x14ac:dyDescent="0.2">
      <c r="A978" t="e">
        <f ca="1">MATCH(rngPassword,OFFSET(tblDPL[P3DDP6'#2&amp;92$],A977,,ROWS(tblDPL[])),0)+A977</f>
        <v>#N/A</v>
      </c>
      <c r="B978" t="str" cm="1">
        <f t="array" aca="1" ref="B978" ca="1">IF(ISNA(INDEX(tblDPL[Name_By_Location],DPL_Unique!A978)),"",INDEX(tblDPL[Name_By_Location],DPL_Unique!A978))</f>
        <v/>
      </c>
    </row>
    <row r="979" spans="1:2" x14ac:dyDescent="0.2">
      <c r="A979" t="e">
        <f ca="1">MATCH(rngPassword,OFFSET(tblDPL[P3DDP6'#2&amp;92$],A978,,ROWS(tblDPL[])),0)+A978</f>
        <v>#N/A</v>
      </c>
      <c r="B979" t="str" cm="1">
        <f t="array" aca="1" ref="B979" ca="1">IF(ISNA(INDEX(tblDPL[Name_By_Location],DPL_Unique!A979)),"",INDEX(tblDPL[Name_By_Location],DPL_Unique!A979))</f>
        <v/>
      </c>
    </row>
    <row r="980" spans="1:2" x14ac:dyDescent="0.2">
      <c r="A980" t="e">
        <f ca="1">MATCH(rngPassword,OFFSET(tblDPL[P3DDP6'#2&amp;92$],A979,,ROWS(tblDPL[])),0)+A979</f>
        <v>#N/A</v>
      </c>
      <c r="B980" t="str" cm="1">
        <f t="array" aca="1" ref="B980" ca="1">IF(ISNA(INDEX(tblDPL[Name_By_Location],DPL_Unique!A980)),"",INDEX(tblDPL[Name_By_Location],DPL_Unique!A980))</f>
        <v/>
      </c>
    </row>
    <row r="981" spans="1:2" x14ac:dyDescent="0.2">
      <c r="A981" t="e">
        <f ca="1">MATCH(rngPassword,OFFSET(tblDPL[P3DDP6'#2&amp;92$],A980,,ROWS(tblDPL[])),0)+A980</f>
        <v>#N/A</v>
      </c>
      <c r="B981" t="str" cm="1">
        <f t="array" aca="1" ref="B981" ca="1">IF(ISNA(INDEX(tblDPL[Name_By_Location],DPL_Unique!A981)),"",INDEX(tblDPL[Name_By_Location],DPL_Unique!A981))</f>
        <v/>
      </c>
    </row>
    <row r="982" spans="1:2" x14ac:dyDescent="0.2">
      <c r="A982" t="e">
        <f ca="1">MATCH(rngPassword,OFFSET(tblDPL[P3DDP6'#2&amp;92$],A981,,ROWS(tblDPL[])),0)+A981</f>
        <v>#N/A</v>
      </c>
      <c r="B982" t="str" cm="1">
        <f t="array" aca="1" ref="B982" ca="1">IF(ISNA(INDEX(tblDPL[Name_By_Location],DPL_Unique!A982)),"",INDEX(tblDPL[Name_By_Location],DPL_Unique!A982))</f>
        <v/>
      </c>
    </row>
    <row r="983" spans="1:2" x14ac:dyDescent="0.2">
      <c r="A983" t="e">
        <f ca="1">MATCH(rngPassword,OFFSET(tblDPL[P3DDP6'#2&amp;92$],A982,,ROWS(tblDPL[])),0)+A982</f>
        <v>#N/A</v>
      </c>
      <c r="B983" t="str" cm="1">
        <f t="array" aca="1" ref="B983" ca="1">IF(ISNA(INDEX(tblDPL[Name_By_Location],DPL_Unique!A983)),"",INDEX(tblDPL[Name_By_Location],DPL_Unique!A983))</f>
        <v/>
      </c>
    </row>
    <row r="984" spans="1:2" x14ac:dyDescent="0.2">
      <c r="A984" t="e">
        <f ca="1">MATCH(rngPassword,OFFSET(tblDPL[P3DDP6'#2&amp;92$],A983,,ROWS(tblDPL[])),0)+A983</f>
        <v>#N/A</v>
      </c>
      <c r="B984" t="str" cm="1">
        <f t="array" aca="1" ref="B984" ca="1">IF(ISNA(INDEX(tblDPL[Name_By_Location],DPL_Unique!A984)),"",INDEX(tblDPL[Name_By_Location],DPL_Unique!A984))</f>
        <v/>
      </c>
    </row>
    <row r="985" spans="1:2" x14ac:dyDescent="0.2">
      <c r="A985" t="e">
        <f ca="1">MATCH(rngPassword,OFFSET(tblDPL[P3DDP6'#2&amp;92$],A984,,ROWS(tblDPL[])),0)+A984</f>
        <v>#N/A</v>
      </c>
      <c r="B985" t="str" cm="1">
        <f t="array" aca="1" ref="B985" ca="1">IF(ISNA(INDEX(tblDPL[Name_By_Location],DPL_Unique!A985)),"",INDEX(tblDPL[Name_By_Location],DPL_Unique!A985))</f>
        <v/>
      </c>
    </row>
    <row r="986" spans="1:2" x14ac:dyDescent="0.2">
      <c r="A986" t="e">
        <f ca="1">MATCH(rngPassword,OFFSET(tblDPL[P3DDP6'#2&amp;92$],A985,,ROWS(tblDPL[])),0)+A985</f>
        <v>#N/A</v>
      </c>
      <c r="B986" t="str" cm="1">
        <f t="array" aca="1" ref="B986" ca="1">IF(ISNA(INDEX(tblDPL[Name_By_Location],DPL_Unique!A986)),"",INDEX(tblDPL[Name_By_Location],DPL_Unique!A986))</f>
        <v/>
      </c>
    </row>
    <row r="987" spans="1:2" x14ac:dyDescent="0.2">
      <c r="A987" t="e">
        <f ca="1">MATCH(rngPassword,OFFSET(tblDPL[P3DDP6'#2&amp;92$],A986,,ROWS(tblDPL[])),0)+A986</f>
        <v>#N/A</v>
      </c>
      <c r="B987" t="str" cm="1">
        <f t="array" aca="1" ref="B987" ca="1">IF(ISNA(INDEX(tblDPL[Name_By_Location],DPL_Unique!A987)),"",INDEX(tblDPL[Name_By_Location],DPL_Unique!A987))</f>
        <v/>
      </c>
    </row>
    <row r="988" spans="1:2" x14ac:dyDescent="0.2">
      <c r="A988" t="e">
        <f ca="1">MATCH(rngPassword,OFFSET(tblDPL[P3DDP6'#2&amp;92$],A987,,ROWS(tblDPL[])),0)+A987</f>
        <v>#N/A</v>
      </c>
      <c r="B988" t="str" cm="1">
        <f t="array" aca="1" ref="B988" ca="1">IF(ISNA(INDEX(tblDPL[Name_By_Location],DPL_Unique!A988)),"",INDEX(tblDPL[Name_By_Location],DPL_Unique!A988))</f>
        <v/>
      </c>
    </row>
    <row r="989" spans="1:2" x14ac:dyDescent="0.2">
      <c r="A989" t="e">
        <f ca="1">MATCH(rngPassword,OFFSET(tblDPL[P3DDP6'#2&amp;92$],A988,,ROWS(tblDPL[])),0)+A988</f>
        <v>#N/A</v>
      </c>
      <c r="B989" t="str" cm="1">
        <f t="array" aca="1" ref="B989" ca="1">IF(ISNA(INDEX(tblDPL[Name_By_Location],DPL_Unique!A989)),"",INDEX(tblDPL[Name_By_Location],DPL_Unique!A989))</f>
        <v/>
      </c>
    </row>
    <row r="990" spans="1:2" x14ac:dyDescent="0.2">
      <c r="A990" t="e">
        <f ca="1">MATCH(rngPassword,OFFSET(tblDPL[P3DDP6'#2&amp;92$],A989,,ROWS(tblDPL[])),0)+A989</f>
        <v>#N/A</v>
      </c>
      <c r="B990" t="str" cm="1">
        <f t="array" aca="1" ref="B990" ca="1">IF(ISNA(INDEX(tblDPL[Name_By_Location],DPL_Unique!A990)),"",INDEX(tblDPL[Name_By_Location],DPL_Unique!A990))</f>
        <v/>
      </c>
    </row>
    <row r="991" spans="1:2" x14ac:dyDescent="0.2">
      <c r="A991" t="e">
        <f ca="1">MATCH(rngPassword,OFFSET(tblDPL[P3DDP6'#2&amp;92$],A990,,ROWS(tblDPL[])),0)+A990</f>
        <v>#N/A</v>
      </c>
      <c r="B991" t="str" cm="1">
        <f t="array" aca="1" ref="B991" ca="1">IF(ISNA(INDEX(tblDPL[Name_By_Location],DPL_Unique!A991)),"",INDEX(tblDPL[Name_By_Location],DPL_Unique!A991))</f>
        <v/>
      </c>
    </row>
    <row r="992" spans="1:2" x14ac:dyDescent="0.2">
      <c r="A992" t="e">
        <f ca="1">MATCH(rngPassword,OFFSET(tblDPL[P3DDP6'#2&amp;92$],A991,,ROWS(tblDPL[])),0)+A991</f>
        <v>#N/A</v>
      </c>
      <c r="B992" t="str" cm="1">
        <f t="array" aca="1" ref="B992" ca="1">IF(ISNA(INDEX(tblDPL[Name_By_Location],DPL_Unique!A992)),"",INDEX(tblDPL[Name_By_Location],DPL_Unique!A992))</f>
        <v/>
      </c>
    </row>
    <row r="993" spans="1:2" x14ac:dyDescent="0.2">
      <c r="A993" t="e">
        <f ca="1">MATCH(rngPassword,OFFSET(tblDPL[P3DDP6'#2&amp;92$],A992,,ROWS(tblDPL[])),0)+A992</f>
        <v>#N/A</v>
      </c>
      <c r="B993" t="str" cm="1">
        <f t="array" aca="1" ref="B993" ca="1">IF(ISNA(INDEX(tblDPL[Name_By_Location],DPL_Unique!A993)),"",INDEX(tblDPL[Name_By_Location],DPL_Unique!A993))</f>
        <v/>
      </c>
    </row>
    <row r="994" spans="1:2" x14ac:dyDescent="0.2">
      <c r="A994" t="e">
        <f ca="1">MATCH(rngPassword,OFFSET(tblDPL[P3DDP6'#2&amp;92$],A993,,ROWS(tblDPL[])),0)+A993</f>
        <v>#N/A</v>
      </c>
      <c r="B994" t="str" cm="1">
        <f t="array" aca="1" ref="B994" ca="1">IF(ISNA(INDEX(tblDPL[Name_By_Location],DPL_Unique!A994)),"",INDEX(tblDPL[Name_By_Location],DPL_Unique!A994))</f>
        <v/>
      </c>
    </row>
    <row r="995" spans="1:2" x14ac:dyDescent="0.2">
      <c r="A995" t="e">
        <f ca="1">MATCH(rngPassword,OFFSET(tblDPL[P3DDP6'#2&amp;92$],A994,,ROWS(tblDPL[])),0)+A994</f>
        <v>#N/A</v>
      </c>
      <c r="B995" t="str" cm="1">
        <f t="array" aca="1" ref="B995" ca="1">IF(ISNA(INDEX(tblDPL[Name_By_Location],DPL_Unique!A995)),"",INDEX(tblDPL[Name_By_Location],DPL_Unique!A995))</f>
        <v/>
      </c>
    </row>
    <row r="996" spans="1:2" x14ac:dyDescent="0.2">
      <c r="A996" t="e">
        <f ca="1">MATCH(rngPassword,OFFSET(tblDPL[P3DDP6'#2&amp;92$],A995,,ROWS(tblDPL[])),0)+A995</f>
        <v>#N/A</v>
      </c>
      <c r="B996" t="str" cm="1">
        <f t="array" aca="1" ref="B996" ca="1">IF(ISNA(INDEX(tblDPL[Name_By_Location],DPL_Unique!A996)),"",INDEX(tblDPL[Name_By_Location],DPL_Unique!A996))</f>
        <v/>
      </c>
    </row>
    <row r="997" spans="1:2" x14ac:dyDescent="0.2">
      <c r="A997" t="e">
        <f ca="1">MATCH(rngPassword,OFFSET(tblDPL[P3DDP6'#2&amp;92$],A996,,ROWS(tblDPL[])),0)+A996</f>
        <v>#N/A</v>
      </c>
      <c r="B997" t="str" cm="1">
        <f t="array" aca="1" ref="B997" ca="1">IF(ISNA(INDEX(tblDPL[Name_By_Location],DPL_Unique!A997)),"",INDEX(tblDPL[Name_By_Location],DPL_Unique!A997))</f>
        <v/>
      </c>
    </row>
    <row r="998" spans="1:2" x14ac:dyDescent="0.2">
      <c r="A998" t="e">
        <f ca="1">MATCH(rngPassword,OFFSET(tblDPL[P3DDP6'#2&amp;92$],A997,,ROWS(tblDPL[])),0)+A997</f>
        <v>#N/A</v>
      </c>
      <c r="B998" t="str" cm="1">
        <f t="array" aca="1" ref="B998" ca="1">IF(ISNA(INDEX(tblDPL[Name_By_Location],DPL_Unique!A998)),"",INDEX(tblDPL[Name_By_Location],DPL_Unique!A998))</f>
        <v/>
      </c>
    </row>
    <row r="999" spans="1:2" x14ac:dyDescent="0.2">
      <c r="A999" t="e">
        <f ca="1">MATCH(rngPassword,OFFSET(tblDPL[P3DDP6'#2&amp;92$],A998,,ROWS(tblDPL[])),0)+A998</f>
        <v>#N/A</v>
      </c>
      <c r="B999" t="str" cm="1">
        <f t="array" aca="1" ref="B999" ca="1">IF(ISNA(INDEX(tblDPL[Name_By_Location],DPL_Unique!A999)),"",INDEX(tblDPL[Name_By_Location],DPL_Unique!A999))</f>
        <v/>
      </c>
    </row>
    <row r="1000" spans="1:2" x14ac:dyDescent="0.2">
      <c r="A1000" t="e">
        <f ca="1">MATCH(rngPassword,OFFSET(tblDPL[P3DDP6'#2&amp;92$],A999,,ROWS(tblDPL[])),0)+A999</f>
        <v>#N/A</v>
      </c>
      <c r="B1000" t="str" cm="1">
        <f t="array" aca="1" ref="B1000" ca="1">IF(ISNA(INDEX(tblDPL[Name_By_Location],DPL_Unique!A1000)),"",INDEX(tblDPL[Name_By_Location],DPL_Unique!A1000))</f>
        <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D845-365A-404A-BF18-6296A9544021}">
  <sheetPr codeName="Sheet8">
    <tabColor rgb="FFFFFF00"/>
  </sheetPr>
  <dimension ref="A1:M3116"/>
  <sheetViews>
    <sheetView workbookViewId="0">
      <pane ySplit="1" topLeftCell="A152" activePane="bottomLeft" state="frozen"/>
      <selection activeCell="A2" sqref="A2"/>
      <selection pane="bottomLeft" activeCell="H2" sqref="H2"/>
    </sheetView>
  </sheetViews>
  <sheetFormatPr defaultRowHeight="12.75" x14ac:dyDescent="0.2"/>
  <cols>
    <col min="1" max="1" width="8.5" bestFit="1" customWidth="1"/>
    <col min="2" max="2" width="23.5" bestFit="1" customWidth="1"/>
    <col min="3" max="3" width="26.1640625" bestFit="1" customWidth="1"/>
    <col min="4" max="4" width="14.33203125" style="9" bestFit="1" customWidth="1"/>
    <col min="5" max="5" width="6.83203125" style="25" bestFit="1" customWidth="1"/>
    <col min="6" max="6" width="23.33203125" bestFit="1" customWidth="1"/>
    <col min="7" max="7" width="8.1640625" style="9" bestFit="1" customWidth="1"/>
    <col min="8" max="8" width="23.6640625" bestFit="1" customWidth="1"/>
    <col min="9" max="9" width="8.1640625" bestFit="1" customWidth="1"/>
    <col min="13" max="13" width="11.33203125" style="12" bestFit="1" customWidth="1"/>
  </cols>
  <sheetData>
    <row r="1" spans="1:13" ht="30" x14ac:dyDescent="0.25">
      <c r="A1" s="5" t="s">
        <v>26</v>
      </c>
      <c r="B1" s="5" t="s">
        <v>27</v>
      </c>
      <c r="C1" s="5" t="s">
        <v>35</v>
      </c>
      <c r="D1" s="8" t="s">
        <v>33</v>
      </c>
      <c r="E1" s="24" t="s">
        <v>28</v>
      </c>
      <c r="F1" s="6" t="s">
        <v>29</v>
      </c>
      <c r="G1" s="10" t="s">
        <v>30</v>
      </c>
      <c r="H1" s="7" t="s">
        <v>31</v>
      </c>
      <c r="I1" s="5" t="s">
        <v>32</v>
      </c>
      <c r="M1" s="13" t="s">
        <v>37</v>
      </c>
    </row>
    <row r="2" spans="1:13" ht="30" x14ac:dyDescent="0.25">
      <c r="A2" s="49" t="s">
        <v>264</v>
      </c>
      <c r="B2" s="49" t="s">
        <v>299</v>
      </c>
      <c r="C2" s="11" t="s">
        <v>300</v>
      </c>
      <c r="D2" s="51">
        <v>2.9</v>
      </c>
      <c r="E2" s="49" t="s">
        <v>301</v>
      </c>
      <c r="F2" s="50">
        <v>40544</v>
      </c>
      <c r="G2" s="51">
        <v>2.9</v>
      </c>
      <c r="H2" s="100">
        <v>39569</v>
      </c>
      <c r="I2" s="51">
        <v>0</v>
      </c>
      <c r="M2" s="13" t="str" cm="1">
        <f t="array" ref="M2:M52">_xlfn.UNIQUE(tblLocAdj[STATE])</f>
        <v>AR</v>
      </c>
    </row>
    <row r="3" spans="1:13" ht="30" x14ac:dyDescent="0.25">
      <c r="A3" s="49" t="s">
        <v>264</v>
      </c>
      <c r="B3" s="49" t="s">
        <v>302</v>
      </c>
      <c r="C3" s="172" t="s">
        <v>303</v>
      </c>
      <c r="D3" s="173">
        <v>2.7</v>
      </c>
      <c r="E3" s="49" t="s">
        <v>304</v>
      </c>
      <c r="F3" s="50">
        <v>40544</v>
      </c>
      <c r="G3" s="51">
        <v>2.6</v>
      </c>
      <c r="H3" s="174">
        <v>39569</v>
      </c>
      <c r="I3" s="51">
        <v>0.1</v>
      </c>
      <c r="M3" s="12" t="str">
        <v>AZ</v>
      </c>
    </row>
    <row r="4" spans="1:13" ht="30" x14ac:dyDescent="0.25">
      <c r="A4" s="49" t="s">
        <v>264</v>
      </c>
      <c r="B4" s="49" t="s">
        <v>305</v>
      </c>
      <c r="C4" s="172" t="s">
        <v>306</v>
      </c>
      <c r="D4" s="173">
        <v>2.7</v>
      </c>
      <c r="E4" s="49" t="s">
        <v>307</v>
      </c>
      <c r="F4" s="50">
        <v>40544</v>
      </c>
      <c r="G4" s="51">
        <v>2.6</v>
      </c>
      <c r="H4" s="174">
        <v>39569</v>
      </c>
      <c r="I4" s="51">
        <v>0.1</v>
      </c>
      <c r="M4" s="12" t="str">
        <v>CA</v>
      </c>
    </row>
    <row r="5" spans="1:13" ht="30" x14ac:dyDescent="0.25">
      <c r="A5" s="49" t="s">
        <v>264</v>
      </c>
      <c r="B5" s="49" t="s">
        <v>308</v>
      </c>
      <c r="C5" s="172" t="s">
        <v>309</v>
      </c>
      <c r="D5" s="173">
        <v>2.7</v>
      </c>
      <c r="E5" s="49" t="s">
        <v>310</v>
      </c>
      <c r="F5" s="50">
        <v>40544</v>
      </c>
      <c r="G5" s="51">
        <v>2.6</v>
      </c>
      <c r="H5" s="174">
        <v>39569</v>
      </c>
      <c r="I5" s="51">
        <v>0.1</v>
      </c>
      <c r="M5" s="12" t="str">
        <v>CO</v>
      </c>
    </row>
    <row r="6" spans="1:13" ht="30" x14ac:dyDescent="0.25">
      <c r="A6" s="49" t="s">
        <v>264</v>
      </c>
      <c r="B6" s="49" t="s">
        <v>311</v>
      </c>
      <c r="C6" s="172" t="s">
        <v>312</v>
      </c>
      <c r="D6" s="173">
        <v>2.9</v>
      </c>
      <c r="E6" s="49" t="s">
        <v>313</v>
      </c>
      <c r="F6" s="50">
        <v>40544</v>
      </c>
      <c r="G6" s="51">
        <v>2.9</v>
      </c>
      <c r="H6" s="174">
        <v>39569</v>
      </c>
      <c r="I6" s="51">
        <v>0</v>
      </c>
      <c r="M6" s="12" t="str">
        <v>CT</v>
      </c>
    </row>
    <row r="7" spans="1:13" ht="30" x14ac:dyDescent="0.25">
      <c r="A7" s="49" t="s">
        <v>264</v>
      </c>
      <c r="B7" s="49" t="s">
        <v>314</v>
      </c>
      <c r="C7" s="172" t="s">
        <v>315</v>
      </c>
      <c r="D7" s="173">
        <v>2.9</v>
      </c>
      <c r="E7" s="49" t="s">
        <v>316</v>
      </c>
      <c r="F7" s="50">
        <v>40544</v>
      </c>
      <c r="G7" s="51">
        <v>2.8</v>
      </c>
      <c r="H7" s="174">
        <v>39569</v>
      </c>
      <c r="I7" s="51">
        <v>0.1</v>
      </c>
      <c r="M7" s="12" t="str">
        <v>DC</v>
      </c>
    </row>
    <row r="8" spans="1:13" ht="30" x14ac:dyDescent="0.25">
      <c r="A8" s="49" t="s">
        <v>264</v>
      </c>
      <c r="B8" s="49" t="s">
        <v>317</v>
      </c>
      <c r="C8" s="172" t="s">
        <v>318</v>
      </c>
      <c r="D8" s="173">
        <v>3.2</v>
      </c>
      <c r="E8" s="49" t="s">
        <v>319</v>
      </c>
      <c r="F8" s="50">
        <v>40544</v>
      </c>
      <c r="G8" s="51">
        <v>3.1</v>
      </c>
      <c r="H8" s="174">
        <v>39569</v>
      </c>
      <c r="I8" s="51">
        <v>0.1</v>
      </c>
      <c r="M8" s="12" t="str">
        <v>DE</v>
      </c>
    </row>
    <row r="9" spans="1:13" ht="30" x14ac:dyDescent="0.25">
      <c r="A9" s="49" t="s">
        <v>264</v>
      </c>
      <c r="B9" s="49" t="s">
        <v>320</v>
      </c>
      <c r="C9" s="172" t="s">
        <v>321</v>
      </c>
      <c r="D9" s="173">
        <v>2.7</v>
      </c>
      <c r="E9" s="49" t="s">
        <v>322</v>
      </c>
      <c r="F9" s="50">
        <v>40544</v>
      </c>
      <c r="G9" s="51">
        <v>2.6</v>
      </c>
      <c r="H9" s="174">
        <v>39569</v>
      </c>
      <c r="I9" s="51">
        <v>0.1</v>
      </c>
      <c r="M9" s="12" t="str">
        <v>FL</v>
      </c>
    </row>
    <row r="10" spans="1:13" ht="30" x14ac:dyDescent="0.25">
      <c r="A10" s="49" t="s">
        <v>264</v>
      </c>
      <c r="B10" s="49" t="s">
        <v>323</v>
      </c>
      <c r="C10" s="172" t="s">
        <v>324</v>
      </c>
      <c r="D10" s="173">
        <v>2.9</v>
      </c>
      <c r="E10" s="49" t="s">
        <v>325</v>
      </c>
      <c r="F10" s="50">
        <v>40544</v>
      </c>
      <c r="G10" s="51">
        <v>2.8</v>
      </c>
      <c r="H10" s="174">
        <v>39569</v>
      </c>
      <c r="I10" s="51">
        <v>0.1</v>
      </c>
      <c r="M10" s="12" t="str">
        <v>GA</v>
      </c>
    </row>
    <row r="11" spans="1:13" ht="30" x14ac:dyDescent="0.25">
      <c r="A11" s="49" t="s">
        <v>264</v>
      </c>
      <c r="B11" s="49" t="s">
        <v>326</v>
      </c>
      <c r="C11" s="172" t="s">
        <v>327</v>
      </c>
      <c r="D11" s="173">
        <v>3.2</v>
      </c>
      <c r="E11" s="49" t="s">
        <v>328</v>
      </c>
      <c r="F11" s="50">
        <v>40544</v>
      </c>
      <c r="G11" s="51">
        <v>2.9</v>
      </c>
      <c r="H11" s="174">
        <v>39569</v>
      </c>
      <c r="I11" s="51">
        <v>0.3</v>
      </c>
      <c r="M11" s="12" t="str">
        <v>AL</v>
      </c>
    </row>
    <row r="12" spans="1:13" ht="30" x14ac:dyDescent="0.25">
      <c r="A12" s="49" t="s">
        <v>264</v>
      </c>
      <c r="B12" s="49" t="s">
        <v>329</v>
      </c>
      <c r="C12" s="172" t="s">
        <v>330</v>
      </c>
      <c r="D12" s="173">
        <v>3.2</v>
      </c>
      <c r="E12" s="49" t="s">
        <v>331</v>
      </c>
      <c r="F12" s="50">
        <v>40544</v>
      </c>
      <c r="G12" s="51">
        <v>2.9</v>
      </c>
      <c r="H12" s="174">
        <v>39569</v>
      </c>
      <c r="I12" s="51">
        <v>0.3</v>
      </c>
      <c r="M12" s="12" t="str">
        <v>IA</v>
      </c>
    </row>
    <row r="13" spans="1:13" ht="30" x14ac:dyDescent="0.25">
      <c r="A13" s="49" t="s">
        <v>264</v>
      </c>
      <c r="B13" s="49" t="s">
        <v>332</v>
      </c>
      <c r="C13" s="172" t="s">
        <v>333</v>
      </c>
      <c r="D13" s="173">
        <v>2.9</v>
      </c>
      <c r="E13" s="49" t="s">
        <v>334</v>
      </c>
      <c r="F13" s="50">
        <v>40544</v>
      </c>
      <c r="G13" s="51">
        <v>2.8</v>
      </c>
      <c r="H13" s="174">
        <v>39569</v>
      </c>
      <c r="I13" s="51">
        <v>0.1</v>
      </c>
      <c r="M13" s="12" t="str">
        <v>ID</v>
      </c>
    </row>
    <row r="14" spans="1:13" ht="30" x14ac:dyDescent="0.25">
      <c r="A14" s="49" t="s">
        <v>264</v>
      </c>
      <c r="B14" s="49" t="s">
        <v>335</v>
      </c>
      <c r="C14" s="172" t="s">
        <v>336</v>
      </c>
      <c r="D14" s="173">
        <v>2.9</v>
      </c>
      <c r="E14" s="49" t="s">
        <v>337</v>
      </c>
      <c r="F14" s="50">
        <v>40544</v>
      </c>
      <c r="G14" s="51">
        <v>2.8</v>
      </c>
      <c r="H14" s="174">
        <v>39569</v>
      </c>
      <c r="I14" s="51">
        <v>0.1</v>
      </c>
      <c r="M14" s="12" t="str">
        <v>IL</v>
      </c>
    </row>
    <row r="15" spans="1:13" ht="30" x14ac:dyDescent="0.25">
      <c r="A15" s="49" t="s">
        <v>264</v>
      </c>
      <c r="B15" s="49" t="s">
        <v>338</v>
      </c>
      <c r="C15" s="172" t="s">
        <v>339</v>
      </c>
      <c r="D15" s="173">
        <v>2.7</v>
      </c>
      <c r="E15" s="49" t="s">
        <v>340</v>
      </c>
      <c r="F15" s="50">
        <v>40544</v>
      </c>
      <c r="G15" s="51">
        <v>2.6</v>
      </c>
      <c r="H15" s="174">
        <v>39569</v>
      </c>
      <c r="I15" s="51">
        <v>0.1</v>
      </c>
      <c r="M15" s="12" t="str">
        <v>IN</v>
      </c>
    </row>
    <row r="16" spans="1:13" ht="30" x14ac:dyDescent="0.25">
      <c r="A16" s="49" t="s">
        <v>264</v>
      </c>
      <c r="B16" s="49" t="s">
        <v>341</v>
      </c>
      <c r="C16" s="172" t="s">
        <v>342</v>
      </c>
      <c r="D16" s="173">
        <v>2.7</v>
      </c>
      <c r="E16" s="49" t="s">
        <v>343</v>
      </c>
      <c r="F16" s="50">
        <v>40544</v>
      </c>
      <c r="G16" s="51">
        <v>2.6</v>
      </c>
      <c r="H16" s="174">
        <v>39569</v>
      </c>
      <c r="I16" s="51">
        <v>0.1</v>
      </c>
      <c r="M16" s="12" t="str">
        <v>KS</v>
      </c>
    </row>
    <row r="17" spans="1:13" ht="30" x14ac:dyDescent="0.25">
      <c r="A17" s="49" t="s">
        <v>264</v>
      </c>
      <c r="B17" s="49" t="s">
        <v>344</v>
      </c>
      <c r="C17" s="172" t="s">
        <v>345</v>
      </c>
      <c r="D17" s="173">
        <v>3.2</v>
      </c>
      <c r="E17" s="49" t="s">
        <v>346</v>
      </c>
      <c r="F17" s="50">
        <v>40544</v>
      </c>
      <c r="G17" s="51">
        <v>3.1</v>
      </c>
      <c r="H17" s="174">
        <v>39569</v>
      </c>
      <c r="I17" s="51">
        <v>0.1</v>
      </c>
      <c r="M17" s="12" t="str">
        <v>KY</v>
      </c>
    </row>
    <row r="18" spans="1:13" ht="30" x14ac:dyDescent="0.25">
      <c r="A18" s="49" t="s">
        <v>264</v>
      </c>
      <c r="B18" s="49" t="s">
        <v>347</v>
      </c>
      <c r="C18" s="172" t="s">
        <v>348</v>
      </c>
      <c r="D18" s="173">
        <v>2.9</v>
      </c>
      <c r="E18" s="49" t="s">
        <v>349</v>
      </c>
      <c r="F18" s="50">
        <v>40544</v>
      </c>
      <c r="G18" s="51">
        <v>2.6</v>
      </c>
      <c r="H18" s="174">
        <v>39569</v>
      </c>
      <c r="I18" s="51">
        <v>0.3</v>
      </c>
      <c r="M18" s="12" t="str">
        <v>LA</v>
      </c>
    </row>
    <row r="19" spans="1:13" ht="30" x14ac:dyDescent="0.25">
      <c r="A19" s="49" t="s">
        <v>264</v>
      </c>
      <c r="B19" s="49" t="s">
        <v>350</v>
      </c>
      <c r="C19" s="172" t="s">
        <v>351</v>
      </c>
      <c r="D19" s="173">
        <v>2.9</v>
      </c>
      <c r="E19" s="49" t="s">
        <v>352</v>
      </c>
      <c r="F19" s="50">
        <v>40544</v>
      </c>
      <c r="G19" s="51">
        <v>2.8</v>
      </c>
      <c r="H19" s="174">
        <v>39569</v>
      </c>
      <c r="I19" s="51">
        <v>0.1</v>
      </c>
      <c r="M19" s="12" t="str">
        <v>MA</v>
      </c>
    </row>
    <row r="20" spans="1:13" ht="30" x14ac:dyDescent="0.25">
      <c r="A20" s="49" t="s">
        <v>264</v>
      </c>
      <c r="B20" s="49" t="s">
        <v>353</v>
      </c>
      <c r="C20" s="172" t="s">
        <v>354</v>
      </c>
      <c r="D20" s="173">
        <v>2.9</v>
      </c>
      <c r="E20" s="49" t="s">
        <v>355</v>
      </c>
      <c r="F20" s="50">
        <v>40544</v>
      </c>
      <c r="G20" s="51">
        <v>2.8</v>
      </c>
      <c r="H20" s="174">
        <v>39569</v>
      </c>
      <c r="I20" s="51">
        <v>0.1</v>
      </c>
      <c r="M20" s="12" t="str">
        <v>MD</v>
      </c>
    </row>
    <row r="21" spans="1:13" ht="30" x14ac:dyDescent="0.25">
      <c r="A21" s="49" t="s">
        <v>264</v>
      </c>
      <c r="B21" s="49" t="s">
        <v>356</v>
      </c>
      <c r="C21" s="172" t="s">
        <v>357</v>
      </c>
      <c r="D21" s="173">
        <v>3.2</v>
      </c>
      <c r="E21" s="49" t="s">
        <v>358</v>
      </c>
      <c r="F21" s="50">
        <v>40544</v>
      </c>
      <c r="G21" s="51">
        <v>2.9</v>
      </c>
      <c r="H21" s="174">
        <v>39569</v>
      </c>
      <c r="I21" s="51">
        <v>0.3</v>
      </c>
      <c r="M21" s="12" t="str">
        <v>ME</v>
      </c>
    </row>
    <row r="22" spans="1:13" ht="30" x14ac:dyDescent="0.25">
      <c r="A22" s="49" t="s">
        <v>264</v>
      </c>
      <c r="B22" s="49" t="s">
        <v>359</v>
      </c>
      <c r="C22" s="172" t="s">
        <v>360</v>
      </c>
      <c r="D22" s="173">
        <v>2.7</v>
      </c>
      <c r="E22" s="49" t="s">
        <v>361</v>
      </c>
      <c r="F22" s="50">
        <v>40544</v>
      </c>
      <c r="G22" s="51">
        <v>2.6</v>
      </c>
      <c r="H22" s="174">
        <v>39569</v>
      </c>
      <c r="I22" s="51">
        <v>0.1</v>
      </c>
      <c r="M22" s="12" t="str">
        <v>MI</v>
      </c>
    </row>
    <row r="23" spans="1:13" ht="30" x14ac:dyDescent="0.25">
      <c r="A23" s="49" t="s">
        <v>264</v>
      </c>
      <c r="B23" s="49" t="s">
        <v>362</v>
      </c>
      <c r="C23" s="172" t="s">
        <v>363</v>
      </c>
      <c r="D23" s="173">
        <v>3.2</v>
      </c>
      <c r="E23" s="49" t="s">
        <v>364</v>
      </c>
      <c r="F23" s="50">
        <v>40544</v>
      </c>
      <c r="G23" s="51">
        <v>2.9</v>
      </c>
      <c r="H23" s="174">
        <v>39569</v>
      </c>
      <c r="I23" s="51">
        <v>0.3</v>
      </c>
      <c r="M23" s="12" t="str">
        <v>MN</v>
      </c>
    </row>
    <row r="24" spans="1:13" ht="30" x14ac:dyDescent="0.25">
      <c r="A24" s="49" t="s">
        <v>264</v>
      </c>
      <c r="B24" s="49" t="s">
        <v>365</v>
      </c>
      <c r="C24" s="172" t="s">
        <v>366</v>
      </c>
      <c r="D24" s="173">
        <v>2.9</v>
      </c>
      <c r="E24" s="49" t="s">
        <v>367</v>
      </c>
      <c r="F24" s="50">
        <v>40544</v>
      </c>
      <c r="G24" s="51">
        <v>2.8</v>
      </c>
      <c r="H24" s="174">
        <v>39569</v>
      </c>
      <c r="I24" s="51">
        <v>0.1</v>
      </c>
      <c r="M24" s="12" t="str">
        <v>MO</v>
      </c>
    </row>
    <row r="25" spans="1:13" ht="30" x14ac:dyDescent="0.25">
      <c r="A25" s="49" t="s">
        <v>264</v>
      </c>
      <c r="B25" s="49" t="s">
        <v>368</v>
      </c>
      <c r="C25" s="172" t="s">
        <v>369</v>
      </c>
      <c r="D25" s="173">
        <v>2.9</v>
      </c>
      <c r="E25" s="49" t="s">
        <v>370</v>
      </c>
      <c r="F25" s="50">
        <v>40544</v>
      </c>
      <c r="G25" s="51">
        <v>2.9</v>
      </c>
      <c r="H25" s="174">
        <v>39569</v>
      </c>
      <c r="I25" s="51">
        <v>0</v>
      </c>
      <c r="M25" s="12" t="str">
        <v>MS</v>
      </c>
    </row>
    <row r="26" spans="1:13" ht="30" x14ac:dyDescent="0.25">
      <c r="A26" s="49" t="s">
        <v>264</v>
      </c>
      <c r="B26" s="49" t="s">
        <v>371</v>
      </c>
      <c r="C26" s="172" t="s">
        <v>372</v>
      </c>
      <c r="D26" s="173">
        <v>2.9</v>
      </c>
      <c r="E26" s="49" t="s">
        <v>373</v>
      </c>
      <c r="F26" s="50">
        <v>40544</v>
      </c>
      <c r="G26" s="51">
        <v>2.9</v>
      </c>
      <c r="H26" s="174">
        <v>39569</v>
      </c>
      <c r="I26" s="51">
        <v>0</v>
      </c>
      <c r="M26" s="12" t="str">
        <v>MT</v>
      </c>
    </row>
    <row r="27" spans="1:13" ht="30" x14ac:dyDescent="0.25">
      <c r="A27" s="49" t="s">
        <v>264</v>
      </c>
      <c r="B27" s="49" t="s">
        <v>374</v>
      </c>
      <c r="C27" s="172" t="s">
        <v>375</v>
      </c>
      <c r="D27" s="173">
        <v>2.9</v>
      </c>
      <c r="E27" s="49" t="s">
        <v>376</v>
      </c>
      <c r="F27" s="50">
        <v>40544</v>
      </c>
      <c r="G27" s="51">
        <v>2.6</v>
      </c>
      <c r="H27" s="174">
        <v>39569</v>
      </c>
      <c r="I27" s="51">
        <v>0.3</v>
      </c>
      <c r="M27" s="12" t="str">
        <v>NC</v>
      </c>
    </row>
    <row r="28" spans="1:13" ht="30" x14ac:dyDescent="0.25">
      <c r="A28" s="49" t="s">
        <v>264</v>
      </c>
      <c r="B28" s="49" t="s">
        <v>377</v>
      </c>
      <c r="C28" s="172" t="s">
        <v>378</v>
      </c>
      <c r="D28" s="173">
        <v>2.9</v>
      </c>
      <c r="E28" s="49" t="s">
        <v>379</v>
      </c>
      <c r="F28" s="50">
        <v>40544</v>
      </c>
      <c r="G28" s="51">
        <v>2.8</v>
      </c>
      <c r="H28" s="174">
        <v>39569</v>
      </c>
      <c r="I28" s="51">
        <v>0.1</v>
      </c>
      <c r="M28" s="12" t="str">
        <v>ND</v>
      </c>
    </row>
    <row r="29" spans="1:13" ht="30" x14ac:dyDescent="0.25">
      <c r="A29" s="49" t="s">
        <v>264</v>
      </c>
      <c r="B29" s="49" t="s">
        <v>380</v>
      </c>
      <c r="C29" s="172" t="s">
        <v>381</v>
      </c>
      <c r="D29" s="173">
        <v>2.9</v>
      </c>
      <c r="E29" s="49" t="s">
        <v>382</v>
      </c>
      <c r="F29" s="50">
        <v>40544</v>
      </c>
      <c r="G29" s="51">
        <v>2.8</v>
      </c>
      <c r="H29" s="174">
        <v>39569</v>
      </c>
      <c r="I29" s="51">
        <v>0.1</v>
      </c>
      <c r="M29" s="12" t="str">
        <v>NE</v>
      </c>
    </row>
    <row r="30" spans="1:13" ht="30" x14ac:dyDescent="0.25">
      <c r="A30" s="49" t="s">
        <v>264</v>
      </c>
      <c r="B30" s="49" t="s">
        <v>383</v>
      </c>
      <c r="C30" s="172" t="s">
        <v>384</v>
      </c>
      <c r="D30" s="173">
        <v>2.9</v>
      </c>
      <c r="E30" s="49" t="s">
        <v>385</v>
      </c>
      <c r="F30" s="50">
        <v>40544</v>
      </c>
      <c r="G30" s="51">
        <v>2.8</v>
      </c>
      <c r="H30" s="174">
        <v>39569</v>
      </c>
      <c r="I30" s="51">
        <v>0.1</v>
      </c>
      <c r="M30" s="12" t="str">
        <v>NH</v>
      </c>
    </row>
    <row r="31" spans="1:13" ht="30" x14ac:dyDescent="0.25">
      <c r="A31" s="49" t="s">
        <v>264</v>
      </c>
      <c r="B31" s="49" t="s">
        <v>386</v>
      </c>
      <c r="C31" s="172" t="s">
        <v>387</v>
      </c>
      <c r="D31" s="173">
        <v>2.9</v>
      </c>
      <c r="E31" s="49" t="s">
        <v>388</v>
      </c>
      <c r="F31" s="50">
        <v>40544</v>
      </c>
      <c r="G31" s="51">
        <v>2.8</v>
      </c>
      <c r="H31" s="174">
        <v>39569</v>
      </c>
      <c r="I31" s="51">
        <v>0.1</v>
      </c>
      <c r="M31" s="12" t="str">
        <v>NJ</v>
      </c>
    </row>
    <row r="32" spans="1:13" ht="30" x14ac:dyDescent="0.25">
      <c r="A32" s="49" t="s">
        <v>264</v>
      </c>
      <c r="B32" s="49" t="s">
        <v>389</v>
      </c>
      <c r="C32" s="172" t="s">
        <v>390</v>
      </c>
      <c r="D32" s="173">
        <v>2.7</v>
      </c>
      <c r="E32" s="49" t="s">
        <v>391</v>
      </c>
      <c r="F32" s="50">
        <v>40544</v>
      </c>
      <c r="G32" s="51">
        <v>2.6</v>
      </c>
      <c r="H32" s="174">
        <v>39569</v>
      </c>
      <c r="I32" s="51">
        <v>0.1</v>
      </c>
      <c r="M32" s="12" t="str">
        <v>NM</v>
      </c>
    </row>
    <row r="33" spans="1:13" ht="30" x14ac:dyDescent="0.25">
      <c r="A33" s="49" t="s">
        <v>264</v>
      </c>
      <c r="B33" s="49" t="s">
        <v>392</v>
      </c>
      <c r="C33" s="172" t="s">
        <v>393</v>
      </c>
      <c r="D33" s="173">
        <v>2.9</v>
      </c>
      <c r="E33" s="49" t="s">
        <v>394</v>
      </c>
      <c r="F33" s="50">
        <v>40544</v>
      </c>
      <c r="G33" s="51">
        <v>2.8</v>
      </c>
      <c r="H33" s="174">
        <v>39569</v>
      </c>
      <c r="I33" s="51">
        <v>0.1</v>
      </c>
      <c r="M33" s="12" t="str">
        <v>NV</v>
      </c>
    </row>
    <row r="34" spans="1:13" ht="30" x14ac:dyDescent="0.25">
      <c r="A34" s="49" t="s">
        <v>264</v>
      </c>
      <c r="B34" s="49" t="s">
        <v>395</v>
      </c>
      <c r="C34" s="172" t="s">
        <v>396</v>
      </c>
      <c r="D34" s="173">
        <v>2.9</v>
      </c>
      <c r="E34" s="49" t="s">
        <v>397</v>
      </c>
      <c r="F34" s="50">
        <v>40544</v>
      </c>
      <c r="G34" s="51">
        <v>2.8</v>
      </c>
      <c r="H34" s="174">
        <v>39569</v>
      </c>
      <c r="I34" s="51">
        <v>0.1</v>
      </c>
      <c r="M34" s="12" t="str">
        <v>NY</v>
      </c>
    </row>
    <row r="35" spans="1:13" ht="30" x14ac:dyDescent="0.25">
      <c r="A35" s="49" t="s">
        <v>264</v>
      </c>
      <c r="B35" s="49" t="s">
        <v>398</v>
      </c>
      <c r="C35" s="172" t="s">
        <v>399</v>
      </c>
      <c r="D35" s="173">
        <v>2.7</v>
      </c>
      <c r="E35" s="49" t="s">
        <v>400</v>
      </c>
      <c r="F35" s="50">
        <v>40544</v>
      </c>
      <c r="G35" s="51">
        <v>2.6</v>
      </c>
      <c r="H35" s="174">
        <v>39569</v>
      </c>
      <c r="I35" s="51">
        <v>0.1</v>
      </c>
      <c r="M35" s="12" t="str">
        <v>OH</v>
      </c>
    </row>
    <row r="36" spans="1:13" ht="30" x14ac:dyDescent="0.25">
      <c r="A36" s="49" t="s">
        <v>264</v>
      </c>
      <c r="B36" s="49" t="s">
        <v>401</v>
      </c>
      <c r="C36" s="172" t="s">
        <v>402</v>
      </c>
      <c r="D36" s="173">
        <v>2.9</v>
      </c>
      <c r="E36" s="49" t="s">
        <v>403</v>
      </c>
      <c r="F36" s="50">
        <v>40544</v>
      </c>
      <c r="G36" s="51">
        <v>2.8</v>
      </c>
      <c r="H36" s="174">
        <v>39569</v>
      </c>
      <c r="I36" s="51">
        <v>0.1</v>
      </c>
      <c r="M36" s="12" t="str">
        <v>OK</v>
      </c>
    </row>
    <row r="37" spans="1:13" ht="30" x14ac:dyDescent="0.25">
      <c r="A37" s="49" t="s">
        <v>264</v>
      </c>
      <c r="B37" s="49" t="s">
        <v>404</v>
      </c>
      <c r="C37" s="172" t="s">
        <v>405</v>
      </c>
      <c r="D37" s="173">
        <v>2.9</v>
      </c>
      <c r="E37" s="49" t="s">
        <v>406</v>
      </c>
      <c r="F37" s="50">
        <v>40544</v>
      </c>
      <c r="G37" s="51">
        <v>2.9</v>
      </c>
      <c r="H37" s="174">
        <v>39569</v>
      </c>
      <c r="I37" s="51">
        <v>0</v>
      </c>
      <c r="M37" s="12" t="str">
        <v>OR</v>
      </c>
    </row>
    <row r="38" spans="1:13" ht="30" x14ac:dyDescent="0.25">
      <c r="A38" s="49" t="s">
        <v>264</v>
      </c>
      <c r="B38" s="49" t="s">
        <v>407</v>
      </c>
      <c r="C38" s="172" t="s">
        <v>408</v>
      </c>
      <c r="D38" s="173">
        <v>2.7</v>
      </c>
      <c r="E38" s="49" t="s">
        <v>409</v>
      </c>
      <c r="F38" s="50">
        <v>40544</v>
      </c>
      <c r="G38" s="51">
        <v>2.6</v>
      </c>
      <c r="H38" s="174">
        <v>39569</v>
      </c>
      <c r="I38" s="51">
        <v>0.1</v>
      </c>
      <c r="M38" s="12" t="str">
        <v>PA</v>
      </c>
    </row>
    <row r="39" spans="1:13" ht="30" x14ac:dyDescent="0.25">
      <c r="A39" s="49" t="s">
        <v>264</v>
      </c>
      <c r="B39" s="49" t="s">
        <v>410</v>
      </c>
      <c r="C39" s="172" t="s">
        <v>411</v>
      </c>
      <c r="D39" s="173">
        <v>2.8</v>
      </c>
      <c r="E39" s="49" t="s">
        <v>412</v>
      </c>
      <c r="F39" s="50">
        <v>40544</v>
      </c>
      <c r="G39" s="51">
        <v>2.8</v>
      </c>
      <c r="H39" s="174"/>
      <c r="I39" s="51">
        <v>0</v>
      </c>
      <c r="M39" s="12" t="str">
        <v>RI</v>
      </c>
    </row>
    <row r="40" spans="1:13" ht="30" x14ac:dyDescent="0.25">
      <c r="A40" s="49" t="s">
        <v>264</v>
      </c>
      <c r="B40" s="49" t="s">
        <v>413</v>
      </c>
      <c r="C40" s="172" t="s">
        <v>414</v>
      </c>
      <c r="D40" s="173">
        <v>2.7</v>
      </c>
      <c r="E40" s="49" t="s">
        <v>415</v>
      </c>
      <c r="F40" s="50">
        <v>40544</v>
      </c>
      <c r="G40" s="51">
        <v>2.6</v>
      </c>
      <c r="H40" s="174">
        <v>39569</v>
      </c>
      <c r="I40" s="51">
        <v>0.1</v>
      </c>
      <c r="M40" s="12" t="str">
        <v>SC</v>
      </c>
    </row>
    <row r="41" spans="1:13" ht="30" x14ac:dyDescent="0.25">
      <c r="A41" s="49" t="s">
        <v>264</v>
      </c>
      <c r="B41" s="49" t="s">
        <v>416</v>
      </c>
      <c r="C41" s="172" t="s">
        <v>417</v>
      </c>
      <c r="D41" s="173">
        <v>3.2</v>
      </c>
      <c r="E41" s="49" t="s">
        <v>418</v>
      </c>
      <c r="F41" s="50">
        <v>40544</v>
      </c>
      <c r="G41" s="51">
        <v>3.1</v>
      </c>
      <c r="H41" s="174">
        <v>39569</v>
      </c>
      <c r="I41" s="51">
        <v>0.1</v>
      </c>
      <c r="M41" s="12" t="str">
        <v>SD</v>
      </c>
    </row>
    <row r="42" spans="1:13" ht="30" x14ac:dyDescent="0.25">
      <c r="A42" s="49" t="s">
        <v>264</v>
      </c>
      <c r="B42" s="49" t="s">
        <v>419</v>
      </c>
      <c r="C42" s="172" t="s">
        <v>420</v>
      </c>
      <c r="D42" s="173">
        <v>2.9</v>
      </c>
      <c r="E42" s="49" t="s">
        <v>421</v>
      </c>
      <c r="F42" s="50">
        <v>40544</v>
      </c>
      <c r="G42" s="51">
        <v>2.8</v>
      </c>
      <c r="H42" s="174">
        <v>39569</v>
      </c>
      <c r="I42" s="51">
        <v>0.1</v>
      </c>
      <c r="M42" s="12" t="str">
        <v>TN</v>
      </c>
    </row>
    <row r="43" spans="1:13" ht="30" x14ac:dyDescent="0.25">
      <c r="A43" s="49" t="s">
        <v>264</v>
      </c>
      <c r="B43" s="49" t="s">
        <v>422</v>
      </c>
      <c r="C43" s="172" t="s">
        <v>423</v>
      </c>
      <c r="D43" s="173">
        <v>2.7</v>
      </c>
      <c r="E43" s="49" t="s">
        <v>424</v>
      </c>
      <c r="F43" s="50">
        <v>40544</v>
      </c>
      <c r="G43" s="51">
        <v>2.6</v>
      </c>
      <c r="H43" s="174">
        <v>39569</v>
      </c>
      <c r="I43" s="51">
        <v>0.1</v>
      </c>
      <c r="M43" s="12" t="str">
        <v>TX</v>
      </c>
    </row>
    <row r="44" spans="1:13" ht="30" x14ac:dyDescent="0.25">
      <c r="A44" s="49" t="s">
        <v>264</v>
      </c>
      <c r="B44" s="49" t="s">
        <v>425</v>
      </c>
      <c r="C44" s="172" t="s">
        <v>426</v>
      </c>
      <c r="D44" s="173">
        <v>2.9</v>
      </c>
      <c r="E44" s="49" t="s">
        <v>427</v>
      </c>
      <c r="F44" s="50">
        <v>40544</v>
      </c>
      <c r="G44" s="51">
        <v>2.8</v>
      </c>
      <c r="H44" s="174">
        <v>39569</v>
      </c>
      <c r="I44" s="51">
        <v>0.1</v>
      </c>
      <c r="M44" s="12" t="str">
        <v>UT</v>
      </c>
    </row>
    <row r="45" spans="1:13" ht="30" x14ac:dyDescent="0.25">
      <c r="A45" s="49" t="s">
        <v>264</v>
      </c>
      <c r="B45" s="49" t="s">
        <v>428</v>
      </c>
      <c r="C45" s="172" t="s">
        <v>429</v>
      </c>
      <c r="D45" s="173">
        <v>2.9</v>
      </c>
      <c r="E45" s="49" t="s">
        <v>430</v>
      </c>
      <c r="F45" s="50">
        <v>40544</v>
      </c>
      <c r="G45" s="51">
        <v>2.8</v>
      </c>
      <c r="H45" s="174">
        <v>39569</v>
      </c>
      <c r="I45" s="51">
        <v>0.1</v>
      </c>
      <c r="M45" s="12" t="str">
        <v>VA</v>
      </c>
    </row>
    <row r="46" spans="1:13" ht="30" x14ac:dyDescent="0.25">
      <c r="A46" s="49" t="s">
        <v>264</v>
      </c>
      <c r="B46" s="49" t="s">
        <v>431</v>
      </c>
      <c r="C46" s="172" t="s">
        <v>432</v>
      </c>
      <c r="D46" s="173">
        <v>2.9</v>
      </c>
      <c r="E46" s="49" t="s">
        <v>433</v>
      </c>
      <c r="F46" s="50">
        <v>40544</v>
      </c>
      <c r="G46" s="51">
        <v>2.8</v>
      </c>
      <c r="H46" s="174">
        <v>39569</v>
      </c>
      <c r="I46" s="51">
        <v>0.1</v>
      </c>
      <c r="M46" s="12" t="str">
        <v>VT</v>
      </c>
    </row>
    <row r="47" spans="1:13" ht="30" x14ac:dyDescent="0.25">
      <c r="A47" s="49" t="s">
        <v>291</v>
      </c>
      <c r="B47" s="49" t="s">
        <v>434</v>
      </c>
      <c r="C47" s="172" t="s">
        <v>435</v>
      </c>
      <c r="D47" s="173">
        <v>1.9</v>
      </c>
      <c r="E47" s="49" t="s">
        <v>436</v>
      </c>
      <c r="F47" s="50">
        <v>40544</v>
      </c>
      <c r="G47" s="51">
        <v>1.9</v>
      </c>
      <c r="H47" s="174"/>
      <c r="I47" s="51">
        <v>0</v>
      </c>
      <c r="M47" s="12" t="str">
        <v>WA</v>
      </c>
    </row>
    <row r="48" spans="1:13" ht="30" x14ac:dyDescent="0.25">
      <c r="A48" s="49" t="s">
        <v>291</v>
      </c>
      <c r="B48" s="49" t="s">
        <v>437</v>
      </c>
      <c r="C48" s="172" t="s">
        <v>438</v>
      </c>
      <c r="D48" s="173">
        <v>2.1</v>
      </c>
      <c r="E48" s="49" t="s">
        <v>439</v>
      </c>
      <c r="F48" s="50">
        <v>40544</v>
      </c>
      <c r="G48" s="51">
        <v>2.1</v>
      </c>
      <c r="H48" s="174"/>
      <c r="I48" s="51">
        <v>0</v>
      </c>
      <c r="M48" s="12" t="str">
        <v>WI</v>
      </c>
    </row>
    <row r="49" spans="1:13" ht="30" x14ac:dyDescent="0.25">
      <c r="A49" s="49" t="s">
        <v>291</v>
      </c>
      <c r="B49" s="49" t="s">
        <v>440</v>
      </c>
      <c r="C49" s="172" t="s">
        <v>441</v>
      </c>
      <c r="D49" s="173">
        <v>1.9</v>
      </c>
      <c r="E49" s="49" t="s">
        <v>442</v>
      </c>
      <c r="F49" s="50">
        <v>40544</v>
      </c>
      <c r="G49" s="51">
        <v>1.9</v>
      </c>
      <c r="H49" s="174"/>
      <c r="I49" s="51">
        <v>0</v>
      </c>
      <c r="M49" s="12" t="str">
        <v>WV</v>
      </c>
    </row>
    <row r="50" spans="1:13" ht="30" x14ac:dyDescent="0.25">
      <c r="A50" s="49" t="s">
        <v>291</v>
      </c>
      <c r="B50" s="49" t="s">
        <v>443</v>
      </c>
      <c r="C50" s="172" t="s">
        <v>444</v>
      </c>
      <c r="D50" s="173">
        <v>2.1</v>
      </c>
      <c r="E50" s="49" t="s">
        <v>445</v>
      </c>
      <c r="F50" s="50">
        <v>40544</v>
      </c>
      <c r="G50" s="51">
        <v>2.1</v>
      </c>
      <c r="H50" s="174"/>
      <c r="I50" s="51">
        <v>0</v>
      </c>
      <c r="M50" s="12" t="str">
        <v>WY</v>
      </c>
    </row>
    <row r="51" spans="1:13" ht="30" x14ac:dyDescent="0.25">
      <c r="A51" s="49" t="s">
        <v>291</v>
      </c>
      <c r="B51" s="49" t="s">
        <v>446</v>
      </c>
      <c r="C51" s="172" t="s">
        <v>447</v>
      </c>
      <c r="D51" s="173">
        <v>2.1</v>
      </c>
      <c r="E51" s="49" t="s">
        <v>448</v>
      </c>
      <c r="F51" s="50">
        <v>40544</v>
      </c>
      <c r="G51" s="51">
        <v>2.1</v>
      </c>
      <c r="H51" s="174"/>
      <c r="I51" s="51">
        <v>0</v>
      </c>
      <c r="M51" s="12" t="str">
        <v>AK</v>
      </c>
    </row>
    <row r="52" spans="1:13" ht="30" x14ac:dyDescent="0.25">
      <c r="A52" s="49" t="s">
        <v>291</v>
      </c>
      <c r="B52" s="49" t="s">
        <v>449</v>
      </c>
      <c r="C52" s="172" t="s">
        <v>450</v>
      </c>
      <c r="D52" s="173">
        <v>2.1</v>
      </c>
      <c r="E52" s="49" t="s">
        <v>451</v>
      </c>
      <c r="F52" s="50">
        <v>40544</v>
      </c>
      <c r="G52" s="51">
        <v>2.1</v>
      </c>
      <c r="H52" s="174"/>
      <c r="I52" s="51">
        <v>0</v>
      </c>
      <c r="M52" s="12" t="str">
        <v>HI</v>
      </c>
    </row>
    <row r="53" spans="1:13" ht="30" x14ac:dyDescent="0.25">
      <c r="A53" s="49" t="s">
        <v>291</v>
      </c>
      <c r="B53" s="49" t="s">
        <v>452</v>
      </c>
      <c r="C53" s="172" t="s">
        <v>453</v>
      </c>
      <c r="D53" s="173">
        <v>2.1</v>
      </c>
      <c r="E53" s="49" t="s">
        <v>454</v>
      </c>
      <c r="F53" s="50">
        <v>40544</v>
      </c>
      <c r="G53" s="51">
        <v>2.1</v>
      </c>
      <c r="H53" s="174"/>
      <c r="I53" s="51">
        <v>0</v>
      </c>
    </row>
    <row r="54" spans="1:13" ht="30" x14ac:dyDescent="0.25">
      <c r="A54" s="49" t="s">
        <v>291</v>
      </c>
      <c r="B54" s="49" t="s">
        <v>455</v>
      </c>
      <c r="C54" s="172" t="s">
        <v>456</v>
      </c>
      <c r="D54" s="173">
        <v>2.35</v>
      </c>
      <c r="E54" s="49" t="s">
        <v>457</v>
      </c>
      <c r="F54" s="50">
        <v>40544</v>
      </c>
      <c r="G54" s="51">
        <v>2.35</v>
      </c>
      <c r="H54" s="174"/>
      <c r="I54" s="51">
        <v>0</v>
      </c>
    </row>
    <row r="55" spans="1:13" ht="30" x14ac:dyDescent="0.25">
      <c r="A55" s="49" t="s">
        <v>291</v>
      </c>
      <c r="B55" s="49" t="s">
        <v>458</v>
      </c>
      <c r="C55" s="172" t="s">
        <v>459</v>
      </c>
      <c r="D55" s="173">
        <v>1.9</v>
      </c>
      <c r="E55" s="49" t="s">
        <v>460</v>
      </c>
      <c r="F55" s="50">
        <v>40544</v>
      </c>
      <c r="G55" s="51">
        <v>1.9</v>
      </c>
      <c r="H55" s="174"/>
      <c r="I55" s="51">
        <v>0</v>
      </c>
    </row>
    <row r="56" spans="1:13" ht="30" x14ac:dyDescent="0.25">
      <c r="A56" s="49" t="s">
        <v>291</v>
      </c>
      <c r="B56" s="49" t="s">
        <v>461</v>
      </c>
      <c r="C56" s="172" t="s">
        <v>462</v>
      </c>
      <c r="D56" s="173">
        <v>1.9</v>
      </c>
      <c r="E56" s="49" t="s">
        <v>463</v>
      </c>
      <c r="F56" s="50">
        <v>40544</v>
      </c>
      <c r="G56" s="51">
        <v>1.9</v>
      </c>
      <c r="H56" s="174"/>
      <c r="I56" s="51">
        <v>0</v>
      </c>
    </row>
    <row r="57" spans="1:13" ht="30" x14ac:dyDescent="0.25">
      <c r="A57" s="49" t="s">
        <v>291</v>
      </c>
      <c r="B57" s="49" t="s">
        <v>464</v>
      </c>
      <c r="C57" s="172" t="s">
        <v>465</v>
      </c>
      <c r="D57" s="173">
        <v>2.35</v>
      </c>
      <c r="E57" s="49" t="s">
        <v>466</v>
      </c>
      <c r="F57" s="50">
        <v>40544</v>
      </c>
      <c r="G57" s="51">
        <v>2.35</v>
      </c>
      <c r="H57" s="174"/>
      <c r="I57" s="51">
        <v>0</v>
      </c>
    </row>
    <row r="58" spans="1:13" ht="30" x14ac:dyDescent="0.25">
      <c r="A58" s="49" t="s">
        <v>291</v>
      </c>
      <c r="B58" s="49" t="s">
        <v>467</v>
      </c>
      <c r="C58" s="172" t="s">
        <v>468</v>
      </c>
      <c r="D58" s="173">
        <v>2.35</v>
      </c>
      <c r="E58" s="49" t="s">
        <v>469</v>
      </c>
      <c r="F58" s="50">
        <v>40544</v>
      </c>
      <c r="G58" s="51">
        <v>2.35</v>
      </c>
      <c r="H58" s="174"/>
      <c r="I58" s="51">
        <v>0</v>
      </c>
    </row>
    <row r="59" spans="1:13" ht="30" x14ac:dyDescent="0.25">
      <c r="A59" s="49" t="s">
        <v>291</v>
      </c>
      <c r="B59" s="49" t="s">
        <v>470</v>
      </c>
      <c r="C59" s="172" t="s">
        <v>471</v>
      </c>
      <c r="D59" s="173">
        <v>2.1</v>
      </c>
      <c r="E59" s="49" t="s">
        <v>472</v>
      </c>
      <c r="F59" s="50">
        <v>40544</v>
      </c>
      <c r="G59" s="51">
        <v>2.1</v>
      </c>
      <c r="H59" s="174"/>
      <c r="I59" s="51">
        <v>0</v>
      </c>
    </row>
    <row r="60" spans="1:13" ht="30" x14ac:dyDescent="0.25">
      <c r="A60" s="49" t="s">
        <v>291</v>
      </c>
      <c r="B60" s="49" t="s">
        <v>473</v>
      </c>
      <c r="C60" s="172" t="s">
        <v>474</v>
      </c>
      <c r="D60" s="173">
        <v>1.9</v>
      </c>
      <c r="E60" s="49" t="s">
        <v>475</v>
      </c>
      <c r="F60" s="50">
        <v>40544</v>
      </c>
      <c r="G60" s="51">
        <v>1.9</v>
      </c>
      <c r="H60" s="174"/>
      <c r="I60" s="51">
        <v>0</v>
      </c>
    </row>
    <row r="61" spans="1:13" ht="30" x14ac:dyDescent="0.25">
      <c r="A61" s="49" t="s">
        <v>291</v>
      </c>
      <c r="B61" s="49" t="s">
        <v>476</v>
      </c>
      <c r="C61" s="172" t="s">
        <v>477</v>
      </c>
      <c r="D61" s="173">
        <v>2.1</v>
      </c>
      <c r="E61" s="49" t="s">
        <v>478</v>
      </c>
      <c r="F61" s="50">
        <v>40544</v>
      </c>
      <c r="G61" s="51">
        <v>2.1</v>
      </c>
      <c r="H61" s="174"/>
      <c r="I61" s="51">
        <v>0</v>
      </c>
    </row>
    <row r="62" spans="1:13" ht="30" x14ac:dyDescent="0.25">
      <c r="A62" s="49" t="s">
        <v>271</v>
      </c>
      <c r="B62" s="49" t="s">
        <v>479</v>
      </c>
      <c r="C62" s="172" t="s">
        <v>480</v>
      </c>
      <c r="D62" s="173">
        <v>1.8</v>
      </c>
      <c r="E62" s="49" t="s">
        <v>481</v>
      </c>
      <c r="F62" s="50">
        <v>40544</v>
      </c>
      <c r="G62" s="51">
        <v>1.8</v>
      </c>
      <c r="H62" s="174"/>
      <c r="I62" s="51">
        <v>0</v>
      </c>
    </row>
    <row r="63" spans="1:13" ht="30" x14ac:dyDescent="0.25">
      <c r="A63" s="49" t="s">
        <v>271</v>
      </c>
      <c r="B63" s="49" t="s">
        <v>482</v>
      </c>
      <c r="C63" s="172" t="s">
        <v>483</v>
      </c>
      <c r="D63" s="173">
        <v>1.7</v>
      </c>
      <c r="E63" s="49" t="s">
        <v>484</v>
      </c>
      <c r="F63" s="50">
        <v>40544</v>
      </c>
      <c r="G63" s="51">
        <v>1.7</v>
      </c>
      <c r="H63" s="174"/>
      <c r="I63" s="51">
        <v>0</v>
      </c>
    </row>
    <row r="64" spans="1:13" ht="30" x14ac:dyDescent="0.25">
      <c r="A64" s="49" t="s">
        <v>271</v>
      </c>
      <c r="B64" s="49" t="s">
        <v>485</v>
      </c>
      <c r="C64" s="172" t="s">
        <v>486</v>
      </c>
      <c r="D64" s="173">
        <v>1.7</v>
      </c>
      <c r="E64" s="49" t="s">
        <v>487</v>
      </c>
      <c r="F64" s="50">
        <v>40544</v>
      </c>
      <c r="G64" s="51">
        <v>1.7</v>
      </c>
      <c r="H64" s="174"/>
      <c r="I64" s="51">
        <v>0</v>
      </c>
    </row>
    <row r="65" spans="1:9" ht="30" x14ac:dyDescent="0.25">
      <c r="A65" s="49" t="s">
        <v>271</v>
      </c>
      <c r="B65" s="49" t="s">
        <v>488</v>
      </c>
      <c r="C65" s="172" t="s">
        <v>489</v>
      </c>
      <c r="D65" s="173">
        <v>1.7</v>
      </c>
      <c r="E65" s="49" t="s">
        <v>490</v>
      </c>
      <c r="F65" s="50">
        <v>40544</v>
      </c>
      <c r="G65" s="51">
        <v>1.7</v>
      </c>
      <c r="H65" s="174"/>
      <c r="I65" s="51">
        <v>0</v>
      </c>
    </row>
    <row r="66" spans="1:9" ht="30" x14ac:dyDescent="0.25">
      <c r="A66" s="49" t="s">
        <v>271</v>
      </c>
      <c r="B66" s="49" t="s">
        <v>491</v>
      </c>
      <c r="C66" s="172" t="s">
        <v>492</v>
      </c>
      <c r="D66" s="173">
        <v>1.7</v>
      </c>
      <c r="E66" s="49" t="s">
        <v>493</v>
      </c>
      <c r="F66" s="50">
        <v>40544</v>
      </c>
      <c r="G66" s="51">
        <v>1.7</v>
      </c>
      <c r="H66" s="174"/>
      <c r="I66" s="51">
        <v>0</v>
      </c>
    </row>
    <row r="67" spans="1:9" ht="30" x14ac:dyDescent="0.25">
      <c r="A67" s="49" t="s">
        <v>271</v>
      </c>
      <c r="B67" s="49" t="s">
        <v>494</v>
      </c>
      <c r="C67" s="172" t="s">
        <v>495</v>
      </c>
      <c r="D67" s="173">
        <v>1.7</v>
      </c>
      <c r="E67" s="49" t="s">
        <v>496</v>
      </c>
      <c r="F67" s="50">
        <v>40544</v>
      </c>
      <c r="G67" s="51">
        <v>1.7</v>
      </c>
      <c r="H67" s="174"/>
      <c r="I67" s="51">
        <v>0</v>
      </c>
    </row>
    <row r="68" spans="1:9" ht="30" x14ac:dyDescent="0.25">
      <c r="A68" s="49" t="s">
        <v>271</v>
      </c>
      <c r="B68" s="49" t="s">
        <v>497</v>
      </c>
      <c r="C68" s="172" t="s">
        <v>498</v>
      </c>
      <c r="D68" s="173">
        <v>1.8</v>
      </c>
      <c r="E68" s="49" t="s">
        <v>499</v>
      </c>
      <c r="F68" s="50">
        <v>40544</v>
      </c>
      <c r="G68" s="51">
        <v>1.8</v>
      </c>
      <c r="H68" s="174"/>
      <c r="I68" s="51">
        <v>0</v>
      </c>
    </row>
    <row r="69" spans="1:9" ht="30" x14ac:dyDescent="0.25">
      <c r="A69" s="49" t="s">
        <v>271</v>
      </c>
      <c r="B69" s="49" t="s">
        <v>500</v>
      </c>
      <c r="C69" s="172" t="s">
        <v>501</v>
      </c>
      <c r="D69" s="173">
        <v>1.8</v>
      </c>
      <c r="E69" s="49" t="s">
        <v>502</v>
      </c>
      <c r="F69" s="50">
        <v>40544</v>
      </c>
      <c r="G69" s="51">
        <v>1.8</v>
      </c>
      <c r="H69" s="174"/>
      <c r="I69" s="51">
        <v>0</v>
      </c>
    </row>
    <row r="70" spans="1:9" ht="30" x14ac:dyDescent="0.25">
      <c r="A70" s="49" t="s">
        <v>271</v>
      </c>
      <c r="B70" s="49" t="s">
        <v>503</v>
      </c>
      <c r="C70" s="172" t="s">
        <v>504</v>
      </c>
      <c r="D70" s="173">
        <v>1.7</v>
      </c>
      <c r="E70" s="49" t="s">
        <v>505</v>
      </c>
      <c r="F70" s="50">
        <v>40544</v>
      </c>
      <c r="G70" s="51">
        <v>1.7</v>
      </c>
      <c r="H70" s="174"/>
      <c r="I70" s="51">
        <v>0</v>
      </c>
    </row>
    <row r="71" spans="1:9" ht="30" x14ac:dyDescent="0.25">
      <c r="A71" s="49" t="s">
        <v>271</v>
      </c>
      <c r="B71" s="49" t="s">
        <v>506</v>
      </c>
      <c r="C71" s="172" t="s">
        <v>507</v>
      </c>
      <c r="D71" s="173">
        <v>1.6</v>
      </c>
      <c r="E71" s="49" t="s">
        <v>508</v>
      </c>
      <c r="F71" s="50">
        <v>40544</v>
      </c>
      <c r="G71" s="51">
        <v>1.6</v>
      </c>
      <c r="H71" s="174"/>
      <c r="I71" s="51">
        <v>0</v>
      </c>
    </row>
    <row r="72" spans="1:9" ht="30" x14ac:dyDescent="0.25">
      <c r="A72" s="49" t="s">
        <v>271</v>
      </c>
      <c r="B72" s="49" t="s">
        <v>509</v>
      </c>
      <c r="C72" s="172" t="s">
        <v>510</v>
      </c>
      <c r="D72" s="173">
        <v>1.7</v>
      </c>
      <c r="E72" s="49" t="s">
        <v>511</v>
      </c>
      <c r="F72" s="50">
        <v>40544</v>
      </c>
      <c r="G72" s="51">
        <v>1.7</v>
      </c>
      <c r="H72" s="174"/>
      <c r="I72" s="51">
        <v>0</v>
      </c>
    </row>
    <row r="73" spans="1:9" ht="30" x14ac:dyDescent="0.25">
      <c r="A73" s="49" t="s">
        <v>271</v>
      </c>
      <c r="B73" s="49" t="s">
        <v>512</v>
      </c>
      <c r="C73" s="172" t="s">
        <v>513</v>
      </c>
      <c r="D73" s="173">
        <v>1.8</v>
      </c>
      <c r="E73" s="49" t="s">
        <v>514</v>
      </c>
      <c r="F73" s="50">
        <v>40544</v>
      </c>
      <c r="G73" s="51">
        <v>1.8</v>
      </c>
      <c r="H73" s="174"/>
      <c r="I73" s="51">
        <v>0</v>
      </c>
    </row>
    <row r="74" spans="1:9" ht="30" x14ac:dyDescent="0.25">
      <c r="A74" s="49" t="s">
        <v>271</v>
      </c>
      <c r="B74" s="49" t="s">
        <v>515</v>
      </c>
      <c r="C74" s="172" t="s">
        <v>516</v>
      </c>
      <c r="D74" s="173">
        <v>2</v>
      </c>
      <c r="E74" s="49" t="s">
        <v>517</v>
      </c>
      <c r="F74" s="50">
        <v>40544</v>
      </c>
      <c r="G74" s="51">
        <v>2</v>
      </c>
      <c r="H74" s="174"/>
      <c r="I74" s="51">
        <v>0</v>
      </c>
    </row>
    <row r="75" spans="1:9" ht="30" x14ac:dyDescent="0.25">
      <c r="A75" s="49" t="s">
        <v>271</v>
      </c>
      <c r="B75" s="49" t="s">
        <v>518</v>
      </c>
      <c r="C75" s="172" t="s">
        <v>519</v>
      </c>
      <c r="D75" s="173">
        <v>1.6</v>
      </c>
      <c r="E75" s="49" t="s">
        <v>520</v>
      </c>
      <c r="F75" s="50">
        <v>40544</v>
      </c>
      <c r="G75" s="51">
        <v>1.6</v>
      </c>
      <c r="H75" s="174"/>
      <c r="I75" s="51">
        <v>0</v>
      </c>
    </row>
    <row r="76" spans="1:9" ht="30" x14ac:dyDescent="0.25">
      <c r="A76" s="49" t="s">
        <v>271</v>
      </c>
      <c r="B76" s="49" t="s">
        <v>521</v>
      </c>
      <c r="C76" s="172" t="s">
        <v>522</v>
      </c>
      <c r="D76" s="173">
        <v>1.8</v>
      </c>
      <c r="E76" s="49" t="s">
        <v>523</v>
      </c>
      <c r="F76" s="50">
        <v>40544</v>
      </c>
      <c r="G76" s="51">
        <v>1.8</v>
      </c>
      <c r="H76" s="174"/>
      <c r="I76" s="51">
        <v>0</v>
      </c>
    </row>
    <row r="77" spans="1:9" ht="30" x14ac:dyDescent="0.25">
      <c r="A77" s="49" t="s">
        <v>271</v>
      </c>
      <c r="B77" s="49" t="s">
        <v>524</v>
      </c>
      <c r="C77" s="172" t="s">
        <v>525</v>
      </c>
      <c r="D77" s="173">
        <v>1.6</v>
      </c>
      <c r="E77" s="49" t="s">
        <v>526</v>
      </c>
      <c r="F77" s="50">
        <v>40544</v>
      </c>
      <c r="G77" s="51">
        <v>1.6</v>
      </c>
      <c r="H77" s="174"/>
      <c r="I77" s="51">
        <v>0</v>
      </c>
    </row>
    <row r="78" spans="1:9" ht="30" x14ac:dyDescent="0.25">
      <c r="A78" s="49" t="s">
        <v>271</v>
      </c>
      <c r="B78" s="49" t="s">
        <v>527</v>
      </c>
      <c r="C78" s="172" t="s">
        <v>528</v>
      </c>
      <c r="D78" s="173">
        <v>1.8</v>
      </c>
      <c r="E78" s="49" t="s">
        <v>529</v>
      </c>
      <c r="F78" s="50">
        <v>40544</v>
      </c>
      <c r="G78" s="51">
        <v>1.8</v>
      </c>
      <c r="H78" s="174"/>
      <c r="I78" s="51">
        <v>0</v>
      </c>
    </row>
    <row r="79" spans="1:9" ht="30" x14ac:dyDescent="0.25">
      <c r="A79" s="49" t="s">
        <v>271</v>
      </c>
      <c r="B79" s="49" t="s">
        <v>530</v>
      </c>
      <c r="C79" s="172" t="s">
        <v>531</v>
      </c>
      <c r="D79" s="173">
        <v>1.7</v>
      </c>
      <c r="E79" s="49" t="s">
        <v>532</v>
      </c>
      <c r="F79" s="50">
        <v>40544</v>
      </c>
      <c r="G79" s="51">
        <v>1.7</v>
      </c>
      <c r="H79" s="174"/>
      <c r="I79" s="51">
        <v>0</v>
      </c>
    </row>
    <row r="80" spans="1:9" ht="30" x14ac:dyDescent="0.25">
      <c r="A80" s="49" t="s">
        <v>271</v>
      </c>
      <c r="B80" s="49" t="s">
        <v>295</v>
      </c>
      <c r="C80" s="172" t="s">
        <v>533</v>
      </c>
      <c r="D80" s="173">
        <v>2.1</v>
      </c>
      <c r="E80" s="49" t="s">
        <v>534</v>
      </c>
      <c r="F80" s="50">
        <v>40544</v>
      </c>
      <c r="G80" s="51">
        <v>2.1</v>
      </c>
      <c r="H80" s="174"/>
      <c r="I80" s="51">
        <v>0</v>
      </c>
    </row>
    <row r="81" spans="1:9" ht="30" x14ac:dyDescent="0.25">
      <c r="A81" s="49" t="s">
        <v>271</v>
      </c>
      <c r="B81" s="49" t="s">
        <v>535</v>
      </c>
      <c r="C81" s="172" t="s">
        <v>536</v>
      </c>
      <c r="D81" s="173">
        <v>1.6</v>
      </c>
      <c r="E81" s="49" t="s">
        <v>537</v>
      </c>
      <c r="F81" s="50">
        <v>40544</v>
      </c>
      <c r="G81" s="51">
        <v>1.6</v>
      </c>
      <c r="H81" s="174"/>
      <c r="I81" s="51">
        <v>0</v>
      </c>
    </row>
    <row r="82" spans="1:9" ht="30" x14ac:dyDescent="0.25">
      <c r="A82" s="49" t="s">
        <v>271</v>
      </c>
      <c r="B82" s="49" t="s">
        <v>538</v>
      </c>
      <c r="C82" s="172" t="s">
        <v>539</v>
      </c>
      <c r="D82" s="173">
        <v>1.8</v>
      </c>
      <c r="E82" s="49" t="s">
        <v>540</v>
      </c>
      <c r="F82" s="50">
        <v>40544</v>
      </c>
      <c r="G82" s="51">
        <v>1.8</v>
      </c>
      <c r="H82" s="174"/>
      <c r="I82" s="51">
        <v>0</v>
      </c>
    </row>
    <row r="83" spans="1:9" ht="30" x14ac:dyDescent="0.25">
      <c r="A83" s="49" t="s">
        <v>271</v>
      </c>
      <c r="B83" s="49" t="s">
        <v>541</v>
      </c>
      <c r="C83" s="172" t="s">
        <v>542</v>
      </c>
      <c r="D83" s="173">
        <v>1.7</v>
      </c>
      <c r="E83" s="49" t="s">
        <v>543</v>
      </c>
      <c r="F83" s="50">
        <v>40544</v>
      </c>
      <c r="G83" s="51">
        <v>1.7</v>
      </c>
      <c r="H83" s="174"/>
      <c r="I83" s="51">
        <v>0</v>
      </c>
    </row>
    <row r="84" spans="1:9" ht="30" x14ac:dyDescent="0.25">
      <c r="A84" s="49" t="s">
        <v>271</v>
      </c>
      <c r="B84" s="49" t="s">
        <v>544</v>
      </c>
      <c r="C84" s="172" t="s">
        <v>545</v>
      </c>
      <c r="D84" s="173">
        <v>1.8</v>
      </c>
      <c r="E84" s="49" t="s">
        <v>546</v>
      </c>
      <c r="F84" s="50">
        <v>40544</v>
      </c>
      <c r="G84" s="51">
        <v>1.8</v>
      </c>
      <c r="H84" s="174"/>
      <c r="I84" s="51">
        <v>0</v>
      </c>
    </row>
    <row r="85" spans="1:9" ht="30" x14ac:dyDescent="0.25">
      <c r="A85" s="49" t="s">
        <v>271</v>
      </c>
      <c r="B85" s="49" t="s">
        <v>547</v>
      </c>
      <c r="C85" s="172" t="s">
        <v>548</v>
      </c>
      <c r="D85" s="173">
        <v>1.7</v>
      </c>
      <c r="E85" s="49" t="s">
        <v>549</v>
      </c>
      <c r="F85" s="50">
        <v>40544</v>
      </c>
      <c r="G85" s="51">
        <v>1.7</v>
      </c>
      <c r="H85" s="174"/>
      <c r="I85" s="51">
        <v>0</v>
      </c>
    </row>
    <row r="86" spans="1:9" ht="30" x14ac:dyDescent="0.25">
      <c r="A86" s="49" t="s">
        <v>271</v>
      </c>
      <c r="B86" s="49" t="s">
        <v>550</v>
      </c>
      <c r="C86" s="172" t="s">
        <v>551</v>
      </c>
      <c r="D86" s="173">
        <v>1.7</v>
      </c>
      <c r="E86" s="49" t="s">
        <v>552</v>
      </c>
      <c r="F86" s="50">
        <v>40544</v>
      </c>
      <c r="G86" s="51">
        <v>1.7</v>
      </c>
      <c r="H86" s="174"/>
      <c r="I86" s="51">
        <v>0</v>
      </c>
    </row>
    <row r="87" spans="1:9" ht="30" x14ac:dyDescent="0.25">
      <c r="A87" s="49" t="s">
        <v>271</v>
      </c>
      <c r="B87" s="49" t="s">
        <v>553</v>
      </c>
      <c r="C87" s="172" t="s">
        <v>554</v>
      </c>
      <c r="D87" s="173">
        <v>1.6</v>
      </c>
      <c r="E87" s="49" t="s">
        <v>555</v>
      </c>
      <c r="F87" s="50">
        <v>40544</v>
      </c>
      <c r="G87" s="51">
        <v>1.6</v>
      </c>
      <c r="H87" s="174"/>
      <c r="I87" s="51">
        <v>0</v>
      </c>
    </row>
    <row r="88" spans="1:9" ht="30" x14ac:dyDescent="0.25">
      <c r="A88" s="49" t="s">
        <v>271</v>
      </c>
      <c r="B88" s="49" t="s">
        <v>556</v>
      </c>
      <c r="C88" s="172" t="s">
        <v>557</v>
      </c>
      <c r="D88" s="173">
        <v>1.8</v>
      </c>
      <c r="E88" s="49" t="s">
        <v>558</v>
      </c>
      <c r="F88" s="50">
        <v>40544</v>
      </c>
      <c r="G88" s="51">
        <v>1.8</v>
      </c>
      <c r="H88" s="174"/>
      <c r="I88" s="51">
        <v>0</v>
      </c>
    </row>
    <row r="89" spans="1:9" ht="30" x14ac:dyDescent="0.25">
      <c r="A89" s="49" t="s">
        <v>271</v>
      </c>
      <c r="B89" s="49" t="s">
        <v>559</v>
      </c>
      <c r="C89" s="172" t="s">
        <v>560</v>
      </c>
      <c r="D89" s="173">
        <v>1.8</v>
      </c>
      <c r="E89" s="49" t="s">
        <v>561</v>
      </c>
      <c r="F89" s="50">
        <v>40544</v>
      </c>
      <c r="G89" s="51">
        <v>1.8</v>
      </c>
      <c r="H89" s="174"/>
      <c r="I89" s="51">
        <v>0</v>
      </c>
    </row>
    <row r="90" spans="1:9" ht="30" x14ac:dyDescent="0.25">
      <c r="A90" s="49" t="s">
        <v>271</v>
      </c>
      <c r="B90" s="49" t="s">
        <v>356</v>
      </c>
      <c r="C90" s="172" t="s">
        <v>562</v>
      </c>
      <c r="D90" s="173">
        <v>1.7</v>
      </c>
      <c r="E90" s="49" t="s">
        <v>563</v>
      </c>
      <c r="F90" s="50">
        <v>40544</v>
      </c>
      <c r="G90" s="51">
        <v>1.7</v>
      </c>
      <c r="H90" s="174"/>
      <c r="I90" s="51">
        <v>0</v>
      </c>
    </row>
    <row r="91" spans="1:9" ht="30" x14ac:dyDescent="0.25">
      <c r="A91" s="49" t="s">
        <v>271</v>
      </c>
      <c r="B91" s="49" t="s">
        <v>564</v>
      </c>
      <c r="C91" s="172" t="s">
        <v>565</v>
      </c>
      <c r="D91" s="173">
        <v>2.1</v>
      </c>
      <c r="E91" s="49" t="s">
        <v>566</v>
      </c>
      <c r="F91" s="50">
        <v>40544</v>
      </c>
      <c r="G91" s="51">
        <v>2.1</v>
      </c>
      <c r="H91" s="174"/>
      <c r="I91" s="51">
        <v>0</v>
      </c>
    </row>
    <row r="92" spans="1:9" ht="30" x14ac:dyDescent="0.25">
      <c r="A92" s="49" t="s">
        <v>271</v>
      </c>
      <c r="B92" s="49" t="s">
        <v>567</v>
      </c>
      <c r="C92" s="172" t="s">
        <v>568</v>
      </c>
      <c r="D92" s="173">
        <v>1.7</v>
      </c>
      <c r="E92" s="49" t="s">
        <v>569</v>
      </c>
      <c r="F92" s="50">
        <v>40544</v>
      </c>
      <c r="G92" s="51">
        <v>1.7</v>
      </c>
      <c r="H92" s="174"/>
      <c r="I92" s="51">
        <v>0</v>
      </c>
    </row>
    <row r="93" spans="1:9" ht="30" x14ac:dyDescent="0.25">
      <c r="A93" s="49" t="s">
        <v>271</v>
      </c>
      <c r="B93" s="49" t="s">
        <v>570</v>
      </c>
      <c r="C93" s="172" t="s">
        <v>571</v>
      </c>
      <c r="D93" s="173">
        <v>1.7</v>
      </c>
      <c r="E93" s="49" t="s">
        <v>572</v>
      </c>
      <c r="F93" s="50">
        <v>40544</v>
      </c>
      <c r="G93" s="51">
        <v>1.7</v>
      </c>
      <c r="H93" s="174"/>
      <c r="I93" s="51">
        <v>0</v>
      </c>
    </row>
    <row r="94" spans="1:9" ht="30" x14ac:dyDescent="0.25">
      <c r="A94" s="49" t="s">
        <v>271</v>
      </c>
      <c r="B94" s="49" t="s">
        <v>573</v>
      </c>
      <c r="C94" s="172" t="s">
        <v>574</v>
      </c>
      <c r="D94" s="173">
        <v>2</v>
      </c>
      <c r="E94" s="49" t="s">
        <v>575</v>
      </c>
      <c r="F94" s="50">
        <v>40544</v>
      </c>
      <c r="G94" s="51">
        <v>2</v>
      </c>
      <c r="H94" s="174"/>
      <c r="I94" s="51">
        <v>0</v>
      </c>
    </row>
    <row r="95" spans="1:9" ht="30" x14ac:dyDescent="0.25">
      <c r="A95" s="49" t="s">
        <v>271</v>
      </c>
      <c r="B95" s="49" t="s">
        <v>576</v>
      </c>
      <c r="C95" s="172" t="s">
        <v>577</v>
      </c>
      <c r="D95" s="173">
        <v>1.7</v>
      </c>
      <c r="E95" s="49" t="s">
        <v>578</v>
      </c>
      <c r="F95" s="50">
        <v>40544</v>
      </c>
      <c r="G95" s="51">
        <v>1.7</v>
      </c>
      <c r="H95" s="174"/>
      <c r="I95" s="51">
        <v>0</v>
      </c>
    </row>
    <row r="96" spans="1:9" ht="30" x14ac:dyDescent="0.25">
      <c r="A96" s="49" t="s">
        <v>271</v>
      </c>
      <c r="B96" s="49" t="s">
        <v>579</v>
      </c>
      <c r="C96" s="172" t="s">
        <v>580</v>
      </c>
      <c r="D96" s="173">
        <v>1.8</v>
      </c>
      <c r="E96" s="49" t="s">
        <v>581</v>
      </c>
      <c r="F96" s="50">
        <v>40544</v>
      </c>
      <c r="G96" s="51">
        <v>1.8</v>
      </c>
      <c r="H96" s="174"/>
      <c r="I96" s="51">
        <v>0</v>
      </c>
    </row>
    <row r="97" spans="1:9" ht="30" x14ac:dyDescent="0.25">
      <c r="A97" s="49" t="s">
        <v>271</v>
      </c>
      <c r="B97" s="49" t="s">
        <v>582</v>
      </c>
      <c r="C97" s="172" t="s">
        <v>583</v>
      </c>
      <c r="D97" s="173">
        <v>1.8</v>
      </c>
      <c r="E97" s="49" t="s">
        <v>584</v>
      </c>
      <c r="F97" s="50">
        <v>40544</v>
      </c>
      <c r="G97" s="51">
        <v>1.8</v>
      </c>
      <c r="H97" s="174"/>
      <c r="I97" s="51">
        <v>0</v>
      </c>
    </row>
    <row r="98" spans="1:9" ht="30" x14ac:dyDescent="0.25">
      <c r="A98" s="49" t="s">
        <v>271</v>
      </c>
      <c r="B98" s="49" t="s">
        <v>585</v>
      </c>
      <c r="C98" s="172" t="s">
        <v>586</v>
      </c>
      <c r="D98" s="173">
        <v>2.1</v>
      </c>
      <c r="E98" s="49" t="s">
        <v>587</v>
      </c>
      <c r="F98" s="50">
        <v>40544</v>
      </c>
      <c r="G98" s="51">
        <v>2.1</v>
      </c>
      <c r="H98" s="174"/>
      <c r="I98" s="51">
        <v>0</v>
      </c>
    </row>
    <row r="99" spans="1:9" ht="30" x14ac:dyDescent="0.25">
      <c r="A99" s="49" t="s">
        <v>271</v>
      </c>
      <c r="B99" s="49" t="s">
        <v>588</v>
      </c>
      <c r="C99" s="172" t="s">
        <v>589</v>
      </c>
      <c r="D99" s="173">
        <v>1.8</v>
      </c>
      <c r="E99" s="49" t="s">
        <v>590</v>
      </c>
      <c r="F99" s="50">
        <v>40544</v>
      </c>
      <c r="G99" s="51">
        <v>1.8</v>
      </c>
      <c r="H99" s="174"/>
      <c r="I99" s="51">
        <v>0</v>
      </c>
    </row>
    <row r="100" spans="1:9" ht="30" x14ac:dyDescent="0.25">
      <c r="A100" s="49" t="s">
        <v>271</v>
      </c>
      <c r="B100" s="49" t="s">
        <v>591</v>
      </c>
      <c r="C100" s="172" t="s">
        <v>592</v>
      </c>
      <c r="D100" s="173">
        <v>1.7</v>
      </c>
      <c r="E100" s="49" t="s">
        <v>593</v>
      </c>
      <c r="F100" s="50">
        <v>40544</v>
      </c>
      <c r="G100" s="51">
        <v>1.7</v>
      </c>
      <c r="H100" s="174"/>
      <c r="I100" s="51">
        <v>0</v>
      </c>
    </row>
    <row r="101" spans="1:9" ht="30" x14ac:dyDescent="0.25">
      <c r="A101" s="49" t="s">
        <v>271</v>
      </c>
      <c r="B101" s="49" t="s">
        <v>594</v>
      </c>
      <c r="C101" s="172" t="s">
        <v>595</v>
      </c>
      <c r="D101" s="173">
        <v>1.8</v>
      </c>
      <c r="E101" s="49" t="s">
        <v>596</v>
      </c>
      <c r="F101" s="50">
        <v>40544</v>
      </c>
      <c r="G101" s="51">
        <v>1.8</v>
      </c>
      <c r="H101" s="174"/>
      <c r="I101" s="51">
        <v>0</v>
      </c>
    </row>
    <row r="102" spans="1:9" ht="30" x14ac:dyDescent="0.25">
      <c r="A102" s="49" t="s">
        <v>271</v>
      </c>
      <c r="B102" s="49" t="s">
        <v>597</v>
      </c>
      <c r="C102" s="172" t="s">
        <v>598</v>
      </c>
      <c r="D102" s="173">
        <v>1.8</v>
      </c>
      <c r="E102" s="49" t="s">
        <v>599</v>
      </c>
      <c r="F102" s="50">
        <v>40544</v>
      </c>
      <c r="G102" s="51">
        <v>1.8</v>
      </c>
      <c r="H102" s="174"/>
      <c r="I102" s="51">
        <v>0</v>
      </c>
    </row>
    <row r="103" spans="1:9" ht="30" x14ac:dyDescent="0.25">
      <c r="A103" s="49" t="s">
        <v>271</v>
      </c>
      <c r="B103" s="49" t="s">
        <v>600</v>
      </c>
      <c r="C103" s="172" t="s">
        <v>601</v>
      </c>
      <c r="D103" s="173">
        <v>1.8</v>
      </c>
      <c r="E103" s="49" t="s">
        <v>602</v>
      </c>
      <c r="F103" s="50">
        <v>40544</v>
      </c>
      <c r="G103" s="51">
        <v>1.8</v>
      </c>
      <c r="H103" s="174"/>
      <c r="I103" s="51">
        <v>0</v>
      </c>
    </row>
    <row r="104" spans="1:9" ht="30" x14ac:dyDescent="0.25">
      <c r="A104" s="49" t="s">
        <v>271</v>
      </c>
      <c r="B104" s="49" t="s">
        <v>603</v>
      </c>
      <c r="C104" s="172" t="s">
        <v>604</v>
      </c>
      <c r="D104" s="173">
        <v>1.8</v>
      </c>
      <c r="E104" s="49" t="s">
        <v>605</v>
      </c>
      <c r="F104" s="50">
        <v>40544</v>
      </c>
      <c r="G104" s="51">
        <v>1.8</v>
      </c>
      <c r="H104" s="174"/>
      <c r="I104" s="51">
        <v>0</v>
      </c>
    </row>
    <row r="105" spans="1:9" ht="30" x14ac:dyDescent="0.25">
      <c r="A105" s="49" t="s">
        <v>271</v>
      </c>
      <c r="B105" s="49" t="s">
        <v>470</v>
      </c>
      <c r="C105" s="172" t="s">
        <v>606</v>
      </c>
      <c r="D105" s="173">
        <v>1.8</v>
      </c>
      <c r="E105" s="49" t="s">
        <v>607</v>
      </c>
      <c r="F105" s="50">
        <v>40544</v>
      </c>
      <c r="G105" s="51">
        <v>1.8</v>
      </c>
      <c r="H105" s="174"/>
      <c r="I105" s="51">
        <v>0</v>
      </c>
    </row>
    <row r="106" spans="1:9" ht="30" x14ac:dyDescent="0.25">
      <c r="A106" s="49" t="s">
        <v>271</v>
      </c>
      <c r="B106" s="49" t="s">
        <v>608</v>
      </c>
      <c r="C106" s="172" t="s">
        <v>609</v>
      </c>
      <c r="D106" s="173">
        <v>1.7</v>
      </c>
      <c r="E106" s="49" t="s">
        <v>610</v>
      </c>
      <c r="F106" s="50">
        <v>40544</v>
      </c>
      <c r="G106" s="51">
        <v>1.7</v>
      </c>
      <c r="H106" s="174"/>
      <c r="I106" s="51">
        <v>0</v>
      </c>
    </row>
    <row r="107" spans="1:9" ht="30" x14ac:dyDescent="0.25">
      <c r="A107" s="49" t="s">
        <v>271</v>
      </c>
      <c r="B107" s="49" t="s">
        <v>611</v>
      </c>
      <c r="C107" s="172" t="s">
        <v>612</v>
      </c>
      <c r="D107" s="173">
        <v>1.7</v>
      </c>
      <c r="E107" s="49" t="s">
        <v>613</v>
      </c>
      <c r="F107" s="50">
        <v>40544</v>
      </c>
      <c r="G107" s="51">
        <v>1.7</v>
      </c>
      <c r="H107" s="174"/>
      <c r="I107" s="51">
        <v>0</v>
      </c>
    </row>
    <row r="108" spans="1:9" ht="30" x14ac:dyDescent="0.25">
      <c r="A108" s="49" t="s">
        <v>271</v>
      </c>
      <c r="B108" s="49" t="s">
        <v>614</v>
      </c>
      <c r="C108" s="172" t="s">
        <v>615</v>
      </c>
      <c r="D108" s="173">
        <v>1.8</v>
      </c>
      <c r="E108" s="49" t="s">
        <v>616</v>
      </c>
      <c r="F108" s="50">
        <v>40544</v>
      </c>
      <c r="G108" s="51">
        <v>1.8</v>
      </c>
      <c r="H108" s="174"/>
      <c r="I108" s="51">
        <v>0</v>
      </c>
    </row>
    <row r="109" spans="1:9" ht="30" x14ac:dyDescent="0.25">
      <c r="A109" s="49" t="s">
        <v>271</v>
      </c>
      <c r="B109" s="49" t="s">
        <v>617</v>
      </c>
      <c r="C109" s="172" t="s">
        <v>618</v>
      </c>
      <c r="D109" s="173">
        <v>1.8</v>
      </c>
      <c r="E109" s="49" t="s">
        <v>619</v>
      </c>
      <c r="F109" s="50">
        <v>40544</v>
      </c>
      <c r="G109" s="51">
        <v>1.8</v>
      </c>
      <c r="H109" s="174"/>
      <c r="I109" s="51">
        <v>0</v>
      </c>
    </row>
    <row r="110" spans="1:9" ht="30" x14ac:dyDescent="0.25">
      <c r="A110" s="49" t="s">
        <v>271</v>
      </c>
      <c r="B110" s="49" t="s">
        <v>620</v>
      </c>
      <c r="C110" s="172" t="s">
        <v>621</v>
      </c>
      <c r="D110" s="173">
        <v>1.8</v>
      </c>
      <c r="E110" s="49" t="s">
        <v>622</v>
      </c>
      <c r="F110" s="50">
        <v>40544</v>
      </c>
      <c r="G110" s="51">
        <v>1.8</v>
      </c>
      <c r="H110" s="174"/>
      <c r="I110" s="51">
        <v>0</v>
      </c>
    </row>
    <row r="111" spans="1:9" ht="30" x14ac:dyDescent="0.25">
      <c r="A111" s="49" t="s">
        <v>271</v>
      </c>
      <c r="B111" s="49" t="s">
        <v>623</v>
      </c>
      <c r="C111" s="172" t="s">
        <v>624</v>
      </c>
      <c r="D111" s="173">
        <v>1.7</v>
      </c>
      <c r="E111" s="49" t="s">
        <v>625</v>
      </c>
      <c r="F111" s="50">
        <v>40544</v>
      </c>
      <c r="G111" s="51">
        <v>1.7</v>
      </c>
      <c r="H111" s="174"/>
      <c r="I111" s="51">
        <v>0</v>
      </c>
    </row>
    <row r="112" spans="1:9" ht="30" x14ac:dyDescent="0.25">
      <c r="A112" s="49" t="s">
        <v>271</v>
      </c>
      <c r="B112" s="49" t="s">
        <v>626</v>
      </c>
      <c r="C112" s="172" t="s">
        <v>627</v>
      </c>
      <c r="D112" s="173">
        <v>1.7</v>
      </c>
      <c r="E112" s="49" t="s">
        <v>628</v>
      </c>
      <c r="F112" s="50">
        <v>40544</v>
      </c>
      <c r="G112" s="51">
        <v>1.7</v>
      </c>
      <c r="H112" s="174"/>
      <c r="I112" s="51">
        <v>0</v>
      </c>
    </row>
    <row r="113" spans="1:9" ht="30" x14ac:dyDescent="0.25">
      <c r="A113" s="49" t="s">
        <v>271</v>
      </c>
      <c r="B113" s="49" t="s">
        <v>629</v>
      </c>
      <c r="C113" s="172" t="s">
        <v>630</v>
      </c>
      <c r="D113" s="173">
        <v>1.7</v>
      </c>
      <c r="E113" s="49" t="s">
        <v>631</v>
      </c>
      <c r="F113" s="50">
        <v>40544</v>
      </c>
      <c r="G113" s="51">
        <v>1.7</v>
      </c>
      <c r="H113" s="174"/>
      <c r="I113" s="51">
        <v>0</v>
      </c>
    </row>
    <row r="114" spans="1:9" ht="30" x14ac:dyDescent="0.25">
      <c r="A114" s="49" t="s">
        <v>271</v>
      </c>
      <c r="B114" s="49" t="s">
        <v>632</v>
      </c>
      <c r="C114" s="172" t="s">
        <v>633</v>
      </c>
      <c r="D114" s="173">
        <v>1.8</v>
      </c>
      <c r="E114" s="49" t="s">
        <v>634</v>
      </c>
      <c r="F114" s="50">
        <v>40544</v>
      </c>
      <c r="G114" s="51">
        <v>1.8</v>
      </c>
      <c r="H114" s="174"/>
      <c r="I114" s="51">
        <v>0</v>
      </c>
    </row>
    <row r="115" spans="1:9" ht="30" x14ac:dyDescent="0.25">
      <c r="A115" s="49" t="s">
        <v>271</v>
      </c>
      <c r="B115" s="49" t="s">
        <v>274</v>
      </c>
      <c r="C115" s="172" t="s">
        <v>635</v>
      </c>
      <c r="D115" s="173">
        <v>1.6</v>
      </c>
      <c r="E115" s="49" t="s">
        <v>636</v>
      </c>
      <c r="F115" s="50">
        <v>40544</v>
      </c>
      <c r="G115" s="51">
        <v>1.6</v>
      </c>
      <c r="H115" s="174"/>
      <c r="I115" s="51">
        <v>0</v>
      </c>
    </row>
    <row r="116" spans="1:9" ht="30" x14ac:dyDescent="0.25">
      <c r="A116" s="49" t="s">
        <v>271</v>
      </c>
      <c r="B116" s="49" t="s">
        <v>637</v>
      </c>
      <c r="C116" s="172" t="s">
        <v>638</v>
      </c>
      <c r="D116" s="173">
        <v>1.7</v>
      </c>
      <c r="E116" s="49" t="s">
        <v>639</v>
      </c>
      <c r="F116" s="50">
        <v>40544</v>
      </c>
      <c r="G116" s="51">
        <v>1.7</v>
      </c>
      <c r="H116" s="174"/>
      <c r="I116" s="51">
        <v>0</v>
      </c>
    </row>
    <row r="117" spans="1:9" ht="30" x14ac:dyDescent="0.25">
      <c r="A117" s="49" t="s">
        <v>271</v>
      </c>
      <c r="B117" s="49" t="s">
        <v>640</v>
      </c>
      <c r="C117" s="172" t="s">
        <v>641</v>
      </c>
      <c r="D117" s="173">
        <v>1.8</v>
      </c>
      <c r="E117" s="49" t="s">
        <v>642</v>
      </c>
      <c r="F117" s="50">
        <v>40544</v>
      </c>
      <c r="G117" s="51">
        <v>1.8</v>
      </c>
      <c r="H117" s="174"/>
      <c r="I117" s="51">
        <v>0</v>
      </c>
    </row>
    <row r="118" spans="1:9" ht="30" x14ac:dyDescent="0.25">
      <c r="A118" s="49" t="s">
        <v>271</v>
      </c>
      <c r="B118" s="49" t="s">
        <v>643</v>
      </c>
      <c r="C118" s="172" t="s">
        <v>644</v>
      </c>
      <c r="D118" s="173">
        <v>1.7</v>
      </c>
      <c r="E118" s="49" t="s">
        <v>645</v>
      </c>
      <c r="F118" s="50">
        <v>40544</v>
      </c>
      <c r="G118" s="51">
        <v>1.7</v>
      </c>
      <c r="H118" s="174"/>
      <c r="I118" s="51">
        <v>0</v>
      </c>
    </row>
    <row r="119" spans="1:9" ht="30" x14ac:dyDescent="0.25">
      <c r="A119" s="49" t="s">
        <v>271</v>
      </c>
      <c r="B119" s="49" t="s">
        <v>646</v>
      </c>
      <c r="C119" s="172" t="s">
        <v>647</v>
      </c>
      <c r="D119" s="173">
        <v>1.7</v>
      </c>
      <c r="E119" s="49" t="s">
        <v>648</v>
      </c>
      <c r="F119" s="50">
        <v>40544</v>
      </c>
      <c r="G119" s="51">
        <v>1.7</v>
      </c>
      <c r="H119" s="174"/>
      <c r="I119" s="51">
        <v>0</v>
      </c>
    </row>
    <row r="120" spans="1:9" ht="30" x14ac:dyDescent="0.25">
      <c r="A120" s="49" t="s">
        <v>227</v>
      </c>
      <c r="B120" s="49" t="s">
        <v>649</v>
      </c>
      <c r="C120" s="172" t="s">
        <v>650</v>
      </c>
      <c r="D120" s="173">
        <v>2.5499999999999998</v>
      </c>
      <c r="E120" s="49" t="s">
        <v>651</v>
      </c>
      <c r="F120" s="50">
        <v>40544</v>
      </c>
      <c r="G120" s="51">
        <v>2.5499999999999998</v>
      </c>
      <c r="H120" s="174"/>
      <c r="I120" s="51">
        <v>0</v>
      </c>
    </row>
    <row r="121" spans="1:9" ht="30" x14ac:dyDescent="0.25">
      <c r="A121" s="49" t="s">
        <v>227</v>
      </c>
      <c r="B121" s="49" t="s">
        <v>652</v>
      </c>
      <c r="C121" s="172" t="s">
        <v>653</v>
      </c>
      <c r="D121" s="173">
        <v>1.9</v>
      </c>
      <c r="E121" s="49" t="s">
        <v>654</v>
      </c>
      <c r="F121" s="50">
        <v>40544</v>
      </c>
      <c r="G121" s="51">
        <v>1.9</v>
      </c>
      <c r="H121" s="174"/>
      <c r="I121" s="51">
        <v>0</v>
      </c>
    </row>
    <row r="122" spans="1:9" ht="30" x14ac:dyDescent="0.25">
      <c r="A122" s="49" t="s">
        <v>227</v>
      </c>
      <c r="B122" s="49" t="s">
        <v>655</v>
      </c>
      <c r="C122" s="172" t="s">
        <v>656</v>
      </c>
      <c r="D122" s="173">
        <v>2.5499999999999998</v>
      </c>
      <c r="E122" s="49" t="s">
        <v>657</v>
      </c>
      <c r="F122" s="50">
        <v>40544</v>
      </c>
      <c r="G122" s="51">
        <v>2.5499999999999998</v>
      </c>
      <c r="H122" s="174"/>
      <c r="I122" s="51">
        <v>0</v>
      </c>
    </row>
    <row r="123" spans="1:9" ht="30" x14ac:dyDescent="0.25">
      <c r="A123" s="49" t="s">
        <v>227</v>
      </c>
      <c r="B123" s="49" t="s">
        <v>658</v>
      </c>
      <c r="C123" s="172" t="s">
        <v>659</v>
      </c>
      <c r="D123" s="173">
        <v>1.9</v>
      </c>
      <c r="E123" s="49" t="s">
        <v>660</v>
      </c>
      <c r="F123" s="50">
        <v>40544</v>
      </c>
      <c r="G123" s="51">
        <v>1.9</v>
      </c>
      <c r="H123" s="174"/>
      <c r="I123" s="51">
        <v>0</v>
      </c>
    </row>
    <row r="124" spans="1:9" ht="30" x14ac:dyDescent="0.25">
      <c r="A124" s="49" t="s">
        <v>227</v>
      </c>
      <c r="B124" s="49" t="s">
        <v>661</v>
      </c>
      <c r="C124" s="172" t="s">
        <v>662</v>
      </c>
      <c r="D124" s="173">
        <v>2.35</v>
      </c>
      <c r="E124" s="49" t="s">
        <v>663</v>
      </c>
      <c r="F124" s="50">
        <v>40544</v>
      </c>
      <c r="G124" s="51">
        <v>2.35</v>
      </c>
      <c r="H124" s="174"/>
      <c r="I124" s="51">
        <v>0</v>
      </c>
    </row>
    <row r="125" spans="1:9" ht="30" x14ac:dyDescent="0.25">
      <c r="A125" s="49" t="s">
        <v>227</v>
      </c>
      <c r="B125" s="49" t="s">
        <v>664</v>
      </c>
      <c r="C125" s="172" t="s">
        <v>665</v>
      </c>
      <c r="D125" s="173">
        <v>2.35</v>
      </c>
      <c r="E125" s="49" t="s">
        <v>666</v>
      </c>
      <c r="F125" s="50">
        <v>40544</v>
      </c>
      <c r="G125" s="51">
        <v>2.35</v>
      </c>
      <c r="H125" s="174"/>
      <c r="I125" s="51">
        <v>0</v>
      </c>
    </row>
    <row r="126" spans="1:9" ht="30" x14ac:dyDescent="0.25">
      <c r="A126" s="49" t="s">
        <v>227</v>
      </c>
      <c r="B126" s="49" t="s">
        <v>667</v>
      </c>
      <c r="C126" s="172" t="s">
        <v>668</v>
      </c>
      <c r="D126" s="173">
        <v>2.4500000000000002</v>
      </c>
      <c r="E126" s="49" t="s">
        <v>669</v>
      </c>
      <c r="F126" s="50">
        <v>40544</v>
      </c>
      <c r="G126" s="51">
        <v>2.4500000000000002</v>
      </c>
      <c r="H126" s="174"/>
      <c r="I126" s="51">
        <v>0</v>
      </c>
    </row>
    <row r="127" spans="1:9" ht="30" x14ac:dyDescent="0.25">
      <c r="A127" s="49" t="s">
        <v>227</v>
      </c>
      <c r="B127" s="49" t="s">
        <v>670</v>
      </c>
      <c r="C127" s="172" t="s">
        <v>671</v>
      </c>
      <c r="D127" s="173">
        <v>1.9</v>
      </c>
      <c r="E127" s="49" t="s">
        <v>672</v>
      </c>
      <c r="F127" s="50">
        <v>40544</v>
      </c>
      <c r="G127" s="51">
        <v>1.9</v>
      </c>
      <c r="H127" s="174"/>
      <c r="I127" s="51">
        <v>0</v>
      </c>
    </row>
    <row r="128" spans="1:9" ht="30" x14ac:dyDescent="0.25">
      <c r="A128" s="49" t="s">
        <v>227</v>
      </c>
      <c r="B128" s="49" t="s">
        <v>673</v>
      </c>
      <c r="C128" s="172" t="s">
        <v>674</v>
      </c>
      <c r="D128" s="173">
        <v>2.35</v>
      </c>
      <c r="E128" s="49" t="s">
        <v>675</v>
      </c>
      <c r="F128" s="50">
        <v>40544</v>
      </c>
      <c r="G128" s="51">
        <v>2.35</v>
      </c>
      <c r="H128" s="174"/>
      <c r="I128" s="51">
        <v>0</v>
      </c>
    </row>
    <row r="129" spans="1:9" ht="30" x14ac:dyDescent="0.25">
      <c r="A129" s="49" t="s">
        <v>227</v>
      </c>
      <c r="B129" s="49" t="s">
        <v>676</v>
      </c>
      <c r="C129" s="172" t="s">
        <v>677</v>
      </c>
      <c r="D129" s="173">
        <v>2.4500000000000002</v>
      </c>
      <c r="E129" s="49" t="s">
        <v>678</v>
      </c>
      <c r="F129" s="50">
        <v>40544</v>
      </c>
      <c r="G129" s="51">
        <v>2.4500000000000002</v>
      </c>
      <c r="H129" s="174"/>
      <c r="I129" s="51">
        <v>0</v>
      </c>
    </row>
    <row r="130" spans="1:9" ht="30" x14ac:dyDescent="0.25">
      <c r="A130" s="49" t="s">
        <v>227</v>
      </c>
      <c r="B130" s="49" t="s">
        <v>679</v>
      </c>
      <c r="C130" s="172" t="s">
        <v>680</v>
      </c>
      <c r="D130" s="173">
        <v>1.9</v>
      </c>
      <c r="E130" s="49" t="s">
        <v>681</v>
      </c>
      <c r="F130" s="50">
        <v>40544</v>
      </c>
      <c r="G130" s="51">
        <v>1.9</v>
      </c>
      <c r="H130" s="174"/>
      <c r="I130" s="51">
        <v>0</v>
      </c>
    </row>
    <row r="131" spans="1:9" ht="30" x14ac:dyDescent="0.25">
      <c r="A131" s="49" t="s">
        <v>227</v>
      </c>
      <c r="B131" s="49" t="s">
        <v>682</v>
      </c>
      <c r="C131" s="172" t="s">
        <v>683</v>
      </c>
      <c r="D131" s="173">
        <v>1.9</v>
      </c>
      <c r="E131" s="49" t="s">
        <v>684</v>
      </c>
      <c r="F131" s="50">
        <v>40544</v>
      </c>
      <c r="G131" s="51">
        <v>1.9</v>
      </c>
      <c r="H131" s="174"/>
      <c r="I131" s="51">
        <v>0</v>
      </c>
    </row>
    <row r="132" spans="1:9" ht="30" x14ac:dyDescent="0.25">
      <c r="A132" s="49" t="s">
        <v>227</v>
      </c>
      <c r="B132" s="49" t="s">
        <v>685</v>
      </c>
      <c r="C132" s="172" t="s">
        <v>686</v>
      </c>
      <c r="D132" s="173">
        <v>2.4500000000000002</v>
      </c>
      <c r="E132" s="49" t="s">
        <v>687</v>
      </c>
      <c r="F132" s="50">
        <v>40544</v>
      </c>
      <c r="G132" s="51">
        <v>2.4500000000000002</v>
      </c>
      <c r="H132" s="174"/>
      <c r="I132" s="51">
        <v>0</v>
      </c>
    </row>
    <row r="133" spans="1:9" ht="30" x14ac:dyDescent="0.25">
      <c r="A133" s="49" t="s">
        <v>227</v>
      </c>
      <c r="B133" s="49" t="s">
        <v>688</v>
      </c>
      <c r="C133" s="172" t="s">
        <v>689</v>
      </c>
      <c r="D133" s="173">
        <v>2.4500000000000002</v>
      </c>
      <c r="E133" s="49" t="s">
        <v>690</v>
      </c>
      <c r="F133" s="50">
        <v>40544</v>
      </c>
      <c r="G133" s="51">
        <v>2.4500000000000002</v>
      </c>
      <c r="H133" s="174"/>
      <c r="I133" s="51">
        <v>0</v>
      </c>
    </row>
    <row r="134" spans="1:9" ht="30" x14ac:dyDescent="0.25">
      <c r="A134" s="49" t="s">
        <v>227</v>
      </c>
      <c r="B134" s="49" t="s">
        <v>691</v>
      </c>
      <c r="C134" s="172" t="s">
        <v>692</v>
      </c>
      <c r="D134" s="173">
        <v>2</v>
      </c>
      <c r="E134" s="49" t="s">
        <v>693</v>
      </c>
      <c r="F134" s="50">
        <v>40544</v>
      </c>
      <c r="G134" s="51">
        <v>2</v>
      </c>
      <c r="H134" s="174"/>
      <c r="I134" s="51">
        <v>0</v>
      </c>
    </row>
    <row r="135" spans="1:9" ht="30" x14ac:dyDescent="0.25">
      <c r="A135" s="49" t="s">
        <v>227</v>
      </c>
      <c r="B135" s="49" t="s">
        <v>694</v>
      </c>
      <c r="C135" s="172" t="s">
        <v>695</v>
      </c>
      <c r="D135" s="173">
        <v>2.5499999999999998</v>
      </c>
      <c r="E135" s="49" t="s">
        <v>696</v>
      </c>
      <c r="F135" s="50">
        <v>40544</v>
      </c>
      <c r="G135" s="51">
        <v>2.5499999999999998</v>
      </c>
      <c r="H135" s="174"/>
      <c r="I135" s="51">
        <v>0</v>
      </c>
    </row>
    <row r="136" spans="1:9" ht="30" x14ac:dyDescent="0.25">
      <c r="A136" s="49" t="s">
        <v>227</v>
      </c>
      <c r="B136" s="49" t="s">
        <v>697</v>
      </c>
      <c r="C136" s="172" t="s">
        <v>698</v>
      </c>
      <c r="D136" s="173">
        <v>1.9</v>
      </c>
      <c r="E136" s="49" t="s">
        <v>699</v>
      </c>
      <c r="F136" s="50">
        <v>40544</v>
      </c>
      <c r="G136" s="51">
        <v>1.9</v>
      </c>
      <c r="H136" s="174"/>
      <c r="I136" s="51">
        <v>0</v>
      </c>
    </row>
    <row r="137" spans="1:9" ht="30" x14ac:dyDescent="0.25">
      <c r="A137" s="49" t="s">
        <v>227</v>
      </c>
      <c r="B137" s="49" t="s">
        <v>700</v>
      </c>
      <c r="C137" s="172" t="s">
        <v>701</v>
      </c>
      <c r="D137" s="173">
        <v>2.5499999999999998</v>
      </c>
      <c r="E137" s="49" t="s">
        <v>702</v>
      </c>
      <c r="F137" s="50">
        <v>40544</v>
      </c>
      <c r="G137" s="51">
        <v>2.5499999999999998</v>
      </c>
      <c r="H137" s="174"/>
      <c r="I137" s="51">
        <v>0</v>
      </c>
    </row>
    <row r="138" spans="1:9" ht="30" x14ac:dyDescent="0.25">
      <c r="A138" s="49" t="s">
        <v>227</v>
      </c>
      <c r="B138" s="49" t="s">
        <v>703</v>
      </c>
      <c r="C138" s="172" t="s">
        <v>704</v>
      </c>
      <c r="D138" s="173">
        <v>1.9</v>
      </c>
      <c r="E138" s="49" t="s">
        <v>705</v>
      </c>
      <c r="F138" s="50">
        <v>40544</v>
      </c>
      <c r="G138" s="51">
        <v>1.9</v>
      </c>
      <c r="H138" s="174"/>
      <c r="I138" s="51">
        <v>0</v>
      </c>
    </row>
    <row r="139" spans="1:9" ht="30" x14ac:dyDescent="0.25">
      <c r="A139" s="49" t="s">
        <v>227</v>
      </c>
      <c r="B139" s="49" t="s">
        <v>253</v>
      </c>
      <c r="C139" s="172" t="s">
        <v>706</v>
      </c>
      <c r="D139" s="173">
        <v>2.5499999999999998</v>
      </c>
      <c r="E139" s="49" t="s">
        <v>707</v>
      </c>
      <c r="F139" s="50">
        <v>40544</v>
      </c>
      <c r="G139" s="51">
        <v>2.5499999999999998</v>
      </c>
      <c r="H139" s="174"/>
      <c r="I139" s="51">
        <v>0</v>
      </c>
    </row>
    <row r="140" spans="1:9" ht="30" x14ac:dyDescent="0.25">
      <c r="A140" s="49" t="s">
        <v>227</v>
      </c>
      <c r="B140" s="49" t="s">
        <v>708</v>
      </c>
      <c r="C140" s="172" t="s">
        <v>709</v>
      </c>
      <c r="D140" s="173">
        <v>2.4500000000000002</v>
      </c>
      <c r="E140" s="49" t="s">
        <v>710</v>
      </c>
      <c r="F140" s="50">
        <v>40544</v>
      </c>
      <c r="G140" s="51">
        <v>2.4500000000000002</v>
      </c>
      <c r="H140" s="174"/>
      <c r="I140" s="51">
        <v>0</v>
      </c>
    </row>
    <row r="141" spans="1:9" ht="30" x14ac:dyDescent="0.25">
      <c r="A141" s="49" t="s">
        <v>227</v>
      </c>
      <c r="B141" s="49" t="s">
        <v>711</v>
      </c>
      <c r="C141" s="172" t="s">
        <v>712</v>
      </c>
      <c r="D141" s="173">
        <v>2.4500000000000002</v>
      </c>
      <c r="E141" s="49" t="s">
        <v>713</v>
      </c>
      <c r="F141" s="50">
        <v>40544</v>
      </c>
      <c r="G141" s="51">
        <v>2.4500000000000002</v>
      </c>
      <c r="H141" s="174"/>
      <c r="I141" s="51">
        <v>0</v>
      </c>
    </row>
    <row r="142" spans="1:9" ht="30" x14ac:dyDescent="0.25">
      <c r="A142" s="49" t="s">
        <v>227</v>
      </c>
      <c r="B142" s="49" t="s">
        <v>714</v>
      </c>
      <c r="C142" s="172" t="s">
        <v>715</v>
      </c>
      <c r="D142" s="173">
        <v>2</v>
      </c>
      <c r="E142" s="49" t="s">
        <v>716</v>
      </c>
      <c r="F142" s="50">
        <v>40544</v>
      </c>
      <c r="G142" s="51">
        <v>2</v>
      </c>
      <c r="H142" s="174"/>
      <c r="I142" s="51">
        <v>0</v>
      </c>
    </row>
    <row r="143" spans="1:9" ht="30" x14ac:dyDescent="0.25">
      <c r="A143" s="49" t="s">
        <v>227</v>
      </c>
      <c r="B143" s="49" t="s">
        <v>717</v>
      </c>
      <c r="C143" s="172" t="s">
        <v>718</v>
      </c>
      <c r="D143" s="173">
        <v>2.4500000000000002</v>
      </c>
      <c r="E143" s="49" t="s">
        <v>719</v>
      </c>
      <c r="F143" s="50">
        <v>40544</v>
      </c>
      <c r="G143" s="51">
        <v>2.4500000000000002</v>
      </c>
      <c r="H143" s="174"/>
      <c r="I143" s="51">
        <v>0</v>
      </c>
    </row>
    <row r="144" spans="1:9" ht="30" x14ac:dyDescent="0.25">
      <c r="A144" s="49" t="s">
        <v>227</v>
      </c>
      <c r="B144" s="49" t="s">
        <v>720</v>
      </c>
      <c r="C144" s="172" t="s">
        <v>721</v>
      </c>
      <c r="D144" s="173">
        <v>1.9</v>
      </c>
      <c r="E144" s="49" t="s">
        <v>722</v>
      </c>
      <c r="F144" s="50">
        <v>40544</v>
      </c>
      <c r="G144" s="51">
        <v>1.9</v>
      </c>
      <c r="H144" s="174"/>
      <c r="I144" s="51">
        <v>0</v>
      </c>
    </row>
    <row r="145" spans="1:9" ht="30" x14ac:dyDescent="0.25">
      <c r="A145" s="49" t="s">
        <v>227</v>
      </c>
      <c r="B145" s="49" t="s">
        <v>723</v>
      </c>
      <c r="C145" s="172" t="s">
        <v>724</v>
      </c>
      <c r="D145" s="173">
        <v>1.9</v>
      </c>
      <c r="E145" s="49" t="s">
        <v>725</v>
      </c>
      <c r="F145" s="50">
        <v>40544</v>
      </c>
      <c r="G145" s="51">
        <v>1.9</v>
      </c>
      <c r="H145" s="174"/>
      <c r="I145" s="51">
        <v>0</v>
      </c>
    </row>
    <row r="146" spans="1:9" ht="30" x14ac:dyDescent="0.25">
      <c r="A146" s="49" t="s">
        <v>227</v>
      </c>
      <c r="B146" s="49" t="s">
        <v>726</v>
      </c>
      <c r="C146" s="172" t="s">
        <v>727</v>
      </c>
      <c r="D146" s="173">
        <v>1.9</v>
      </c>
      <c r="E146" s="49" t="s">
        <v>728</v>
      </c>
      <c r="F146" s="50">
        <v>40544</v>
      </c>
      <c r="G146" s="51">
        <v>1.9</v>
      </c>
      <c r="H146" s="174"/>
      <c r="I146" s="51">
        <v>0</v>
      </c>
    </row>
    <row r="147" spans="1:9" ht="30" x14ac:dyDescent="0.25">
      <c r="A147" s="49" t="s">
        <v>227</v>
      </c>
      <c r="B147" s="49" t="s">
        <v>729</v>
      </c>
      <c r="C147" s="172" t="s">
        <v>730</v>
      </c>
      <c r="D147" s="173">
        <v>2.4500000000000002</v>
      </c>
      <c r="E147" s="49" t="s">
        <v>731</v>
      </c>
      <c r="F147" s="50">
        <v>40544</v>
      </c>
      <c r="G147" s="51">
        <v>2.4500000000000002</v>
      </c>
      <c r="H147" s="174"/>
      <c r="I147" s="51">
        <v>0</v>
      </c>
    </row>
    <row r="148" spans="1:9" ht="30" x14ac:dyDescent="0.25">
      <c r="A148" s="49" t="s">
        <v>227</v>
      </c>
      <c r="B148" s="49" t="s">
        <v>308</v>
      </c>
      <c r="C148" s="172" t="s">
        <v>732</v>
      </c>
      <c r="D148" s="173">
        <v>1.9</v>
      </c>
      <c r="E148" s="49" t="s">
        <v>733</v>
      </c>
      <c r="F148" s="50">
        <v>40544</v>
      </c>
      <c r="G148" s="51">
        <v>1.9</v>
      </c>
      <c r="H148" s="174"/>
      <c r="I148" s="51">
        <v>0</v>
      </c>
    </row>
    <row r="149" spans="1:9" ht="30" x14ac:dyDescent="0.25">
      <c r="A149" s="49" t="s">
        <v>227</v>
      </c>
      <c r="B149" s="49" t="s">
        <v>311</v>
      </c>
      <c r="C149" s="172" t="s">
        <v>734</v>
      </c>
      <c r="D149" s="173">
        <v>2.5499999999999998</v>
      </c>
      <c r="E149" s="49" t="s">
        <v>735</v>
      </c>
      <c r="F149" s="50">
        <v>40544</v>
      </c>
      <c r="G149" s="51">
        <v>2.5499999999999998</v>
      </c>
      <c r="H149" s="174"/>
      <c r="I149" s="51">
        <v>0</v>
      </c>
    </row>
    <row r="150" spans="1:9" ht="30" x14ac:dyDescent="0.25">
      <c r="A150" s="49" t="s">
        <v>227</v>
      </c>
      <c r="B150" s="49" t="s">
        <v>736</v>
      </c>
      <c r="C150" s="172" t="s">
        <v>737</v>
      </c>
      <c r="D150" s="173">
        <v>2.35</v>
      </c>
      <c r="E150" s="49" t="s">
        <v>738</v>
      </c>
      <c r="F150" s="50">
        <v>40544</v>
      </c>
      <c r="G150" s="51">
        <v>2.35</v>
      </c>
      <c r="H150" s="174"/>
      <c r="I150" s="51">
        <v>0</v>
      </c>
    </row>
    <row r="151" spans="1:9" ht="30" x14ac:dyDescent="0.25">
      <c r="A151" s="49" t="s">
        <v>227</v>
      </c>
      <c r="B151" s="49" t="s">
        <v>739</v>
      </c>
      <c r="C151" s="172" t="s">
        <v>740</v>
      </c>
      <c r="D151" s="173">
        <v>2.35</v>
      </c>
      <c r="E151" s="49" t="s">
        <v>741</v>
      </c>
      <c r="F151" s="50">
        <v>40544</v>
      </c>
      <c r="G151" s="51">
        <v>2.35</v>
      </c>
      <c r="H151" s="174"/>
      <c r="I151" s="51">
        <v>0</v>
      </c>
    </row>
    <row r="152" spans="1:9" ht="30" x14ac:dyDescent="0.25">
      <c r="A152" s="49" t="s">
        <v>227</v>
      </c>
      <c r="B152" s="49" t="s">
        <v>742</v>
      </c>
      <c r="C152" s="172" t="s">
        <v>743</v>
      </c>
      <c r="D152" s="173">
        <v>1.9</v>
      </c>
      <c r="E152" s="49" t="s">
        <v>744</v>
      </c>
      <c r="F152" s="50">
        <v>40544</v>
      </c>
      <c r="G152" s="51">
        <v>1.9</v>
      </c>
      <c r="H152" s="174"/>
      <c r="I152" s="51">
        <v>0</v>
      </c>
    </row>
    <row r="153" spans="1:9" ht="30" x14ac:dyDescent="0.25">
      <c r="A153" s="49" t="s">
        <v>227</v>
      </c>
      <c r="B153" s="49" t="s">
        <v>527</v>
      </c>
      <c r="C153" s="172" t="s">
        <v>745</v>
      </c>
      <c r="D153" s="173">
        <v>1.9</v>
      </c>
      <c r="E153" s="49" t="s">
        <v>746</v>
      </c>
      <c r="F153" s="50">
        <v>40544</v>
      </c>
      <c r="G153" s="51">
        <v>1.9</v>
      </c>
      <c r="H153" s="174"/>
      <c r="I153" s="51">
        <v>0</v>
      </c>
    </row>
    <row r="154" spans="1:9" ht="30" x14ac:dyDescent="0.25">
      <c r="A154" s="49" t="s">
        <v>227</v>
      </c>
      <c r="B154" s="49" t="s">
        <v>747</v>
      </c>
      <c r="C154" s="172" t="s">
        <v>748</v>
      </c>
      <c r="D154" s="173">
        <v>2.4500000000000002</v>
      </c>
      <c r="E154" s="49" t="s">
        <v>749</v>
      </c>
      <c r="F154" s="50">
        <v>40544</v>
      </c>
      <c r="G154" s="51">
        <v>2.4500000000000002</v>
      </c>
      <c r="H154" s="174"/>
      <c r="I154" s="51">
        <v>0</v>
      </c>
    </row>
    <row r="155" spans="1:9" ht="30" x14ac:dyDescent="0.25">
      <c r="A155" s="49" t="s">
        <v>227</v>
      </c>
      <c r="B155" s="49" t="s">
        <v>750</v>
      </c>
      <c r="C155" s="172" t="s">
        <v>751</v>
      </c>
      <c r="D155" s="173">
        <v>2.35</v>
      </c>
      <c r="E155" s="49" t="s">
        <v>752</v>
      </c>
      <c r="F155" s="50">
        <v>40544</v>
      </c>
      <c r="G155" s="51">
        <v>2.35</v>
      </c>
      <c r="H155" s="174"/>
      <c r="I155" s="51">
        <v>0</v>
      </c>
    </row>
    <row r="156" spans="1:9" ht="30" x14ac:dyDescent="0.25">
      <c r="A156" s="49" t="s">
        <v>227</v>
      </c>
      <c r="B156" s="49" t="s">
        <v>326</v>
      </c>
      <c r="C156" s="172" t="s">
        <v>753</v>
      </c>
      <c r="D156" s="173">
        <v>2.4500000000000002</v>
      </c>
      <c r="E156" s="49" t="s">
        <v>754</v>
      </c>
      <c r="F156" s="50">
        <v>40544</v>
      </c>
      <c r="G156" s="51">
        <v>2.4500000000000002</v>
      </c>
      <c r="H156" s="174"/>
      <c r="I156" s="51">
        <v>0</v>
      </c>
    </row>
    <row r="157" spans="1:9" ht="30" x14ac:dyDescent="0.25">
      <c r="A157" s="49" t="s">
        <v>227</v>
      </c>
      <c r="B157" s="49" t="s">
        <v>332</v>
      </c>
      <c r="C157" s="172" t="s">
        <v>755</v>
      </c>
      <c r="D157" s="173">
        <v>2.35</v>
      </c>
      <c r="E157" s="49" t="s">
        <v>756</v>
      </c>
      <c r="F157" s="50">
        <v>40544</v>
      </c>
      <c r="G157" s="51">
        <v>2.35</v>
      </c>
      <c r="H157" s="174"/>
      <c r="I157" s="51">
        <v>0</v>
      </c>
    </row>
    <row r="158" spans="1:9" ht="30" x14ac:dyDescent="0.25">
      <c r="A158" s="49" t="s">
        <v>227</v>
      </c>
      <c r="B158" s="49" t="s">
        <v>757</v>
      </c>
      <c r="C158" s="172" t="s">
        <v>758</v>
      </c>
      <c r="D158" s="173">
        <v>2</v>
      </c>
      <c r="E158" s="49" t="s">
        <v>759</v>
      </c>
      <c r="F158" s="50">
        <v>40544</v>
      </c>
      <c r="G158" s="51">
        <v>2</v>
      </c>
      <c r="H158" s="174"/>
      <c r="I158" s="51">
        <v>0</v>
      </c>
    </row>
    <row r="159" spans="1:9" ht="30" x14ac:dyDescent="0.25">
      <c r="A159" s="49" t="s">
        <v>227</v>
      </c>
      <c r="B159" s="49" t="s">
        <v>760</v>
      </c>
      <c r="C159" s="172" t="s">
        <v>761</v>
      </c>
      <c r="D159" s="173">
        <v>1.9</v>
      </c>
      <c r="E159" s="49" t="s">
        <v>762</v>
      </c>
      <c r="F159" s="50">
        <v>40544</v>
      </c>
      <c r="G159" s="51">
        <v>1.9</v>
      </c>
      <c r="H159" s="174"/>
      <c r="I159" s="51">
        <v>0</v>
      </c>
    </row>
    <row r="160" spans="1:9" ht="30" x14ac:dyDescent="0.25">
      <c r="A160" s="49" t="s">
        <v>227</v>
      </c>
      <c r="B160" s="49" t="s">
        <v>763</v>
      </c>
      <c r="C160" s="172" t="s">
        <v>764</v>
      </c>
      <c r="D160" s="173">
        <v>1.9</v>
      </c>
      <c r="E160" s="49" t="s">
        <v>765</v>
      </c>
      <c r="F160" s="50">
        <v>40544</v>
      </c>
      <c r="G160" s="51">
        <v>1.9</v>
      </c>
      <c r="H160" s="174"/>
      <c r="I160" s="51">
        <v>0</v>
      </c>
    </row>
    <row r="161" spans="1:9" ht="30" x14ac:dyDescent="0.25">
      <c r="A161" s="49" t="s">
        <v>227</v>
      </c>
      <c r="B161" s="49" t="s">
        <v>766</v>
      </c>
      <c r="C161" s="172" t="s">
        <v>767</v>
      </c>
      <c r="D161" s="173">
        <v>1.9</v>
      </c>
      <c r="E161" s="49" t="s">
        <v>768</v>
      </c>
      <c r="F161" s="50">
        <v>40544</v>
      </c>
      <c r="G161" s="51">
        <v>1.9</v>
      </c>
      <c r="H161" s="174"/>
      <c r="I161" s="51">
        <v>0</v>
      </c>
    </row>
    <row r="162" spans="1:9" ht="30" x14ac:dyDescent="0.25">
      <c r="A162" s="49" t="s">
        <v>227</v>
      </c>
      <c r="B162" s="49" t="s">
        <v>769</v>
      </c>
      <c r="C162" s="172" t="s">
        <v>770</v>
      </c>
      <c r="D162" s="173">
        <v>2</v>
      </c>
      <c r="E162" s="49" t="s">
        <v>771</v>
      </c>
      <c r="F162" s="50">
        <v>40544</v>
      </c>
      <c r="G162" s="51">
        <v>2</v>
      </c>
      <c r="H162" s="174"/>
      <c r="I162" s="51">
        <v>0</v>
      </c>
    </row>
    <row r="163" spans="1:9" ht="30" x14ac:dyDescent="0.25">
      <c r="A163" s="49" t="s">
        <v>227</v>
      </c>
      <c r="B163" s="49" t="s">
        <v>772</v>
      </c>
      <c r="C163" s="172" t="s">
        <v>773</v>
      </c>
      <c r="D163" s="173">
        <v>2.35</v>
      </c>
      <c r="E163" s="49" t="s">
        <v>774</v>
      </c>
      <c r="F163" s="50">
        <v>40544</v>
      </c>
      <c r="G163" s="51">
        <v>2.35</v>
      </c>
      <c r="H163" s="174"/>
      <c r="I163" s="51">
        <v>0</v>
      </c>
    </row>
    <row r="164" spans="1:9" ht="30" x14ac:dyDescent="0.25">
      <c r="A164" s="49" t="s">
        <v>227</v>
      </c>
      <c r="B164" s="49" t="s">
        <v>775</v>
      </c>
      <c r="C164" s="172" t="s">
        <v>776</v>
      </c>
      <c r="D164" s="173">
        <v>2.4500000000000002</v>
      </c>
      <c r="E164" s="49" t="s">
        <v>777</v>
      </c>
      <c r="F164" s="50">
        <v>40544</v>
      </c>
      <c r="G164" s="51">
        <v>2.4500000000000002</v>
      </c>
      <c r="H164" s="174"/>
      <c r="I164" s="51">
        <v>0</v>
      </c>
    </row>
    <row r="165" spans="1:9" ht="30" x14ac:dyDescent="0.25">
      <c r="A165" s="49" t="s">
        <v>227</v>
      </c>
      <c r="B165" s="49" t="s">
        <v>778</v>
      </c>
      <c r="C165" s="172" t="s">
        <v>779</v>
      </c>
      <c r="D165" s="173">
        <v>1.9</v>
      </c>
      <c r="E165" s="49" t="s">
        <v>780</v>
      </c>
      <c r="F165" s="50">
        <v>40544</v>
      </c>
      <c r="G165" s="51">
        <v>1.9</v>
      </c>
      <c r="H165" s="174"/>
      <c r="I165" s="51">
        <v>0</v>
      </c>
    </row>
    <row r="166" spans="1:9" ht="30" x14ac:dyDescent="0.25">
      <c r="A166" s="49" t="s">
        <v>227</v>
      </c>
      <c r="B166" s="49" t="s">
        <v>781</v>
      </c>
      <c r="C166" s="172" t="s">
        <v>782</v>
      </c>
      <c r="D166" s="173">
        <v>2.4500000000000002</v>
      </c>
      <c r="E166" s="49" t="s">
        <v>783</v>
      </c>
      <c r="F166" s="50">
        <v>40544</v>
      </c>
      <c r="G166" s="51">
        <v>2.4500000000000002</v>
      </c>
      <c r="H166" s="174"/>
      <c r="I166" s="51">
        <v>0</v>
      </c>
    </row>
    <row r="167" spans="1:9" ht="30" x14ac:dyDescent="0.25">
      <c r="A167" s="49" t="s">
        <v>227</v>
      </c>
      <c r="B167" s="49" t="s">
        <v>368</v>
      </c>
      <c r="C167" s="172" t="s">
        <v>784</v>
      </c>
      <c r="D167" s="173">
        <v>2.35</v>
      </c>
      <c r="E167" s="49" t="s">
        <v>785</v>
      </c>
      <c r="F167" s="50">
        <v>40544</v>
      </c>
      <c r="G167" s="51">
        <v>2.35</v>
      </c>
      <c r="H167" s="174"/>
      <c r="I167" s="51">
        <v>0</v>
      </c>
    </row>
    <row r="168" spans="1:9" ht="30" x14ac:dyDescent="0.25">
      <c r="A168" s="49" t="s">
        <v>227</v>
      </c>
      <c r="B168" s="49" t="s">
        <v>786</v>
      </c>
      <c r="C168" s="172" t="s">
        <v>787</v>
      </c>
      <c r="D168" s="173">
        <v>1.9</v>
      </c>
      <c r="E168" s="49" t="s">
        <v>788</v>
      </c>
      <c r="F168" s="50">
        <v>40544</v>
      </c>
      <c r="G168" s="51">
        <v>1.9</v>
      </c>
      <c r="H168" s="174"/>
      <c r="I168" s="51">
        <v>0</v>
      </c>
    </row>
    <row r="169" spans="1:9" ht="30" x14ac:dyDescent="0.25">
      <c r="A169" s="49" t="s">
        <v>227</v>
      </c>
      <c r="B169" s="49" t="s">
        <v>789</v>
      </c>
      <c r="C169" s="172" t="s">
        <v>790</v>
      </c>
      <c r="D169" s="173">
        <v>2.35</v>
      </c>
      <c r="E169" s="49" t="s">
        <v>791</v>
      </c>
      <c r="F169" s="50">
        <v>40544</v>
      </c>
      <c r="G169" s="51">
        <v>2.35</v>
      </c>
      <c r="H169" s="174"/>
      <c r="I169" s="51">
        <v>0</v>
      </c>
    </row>
    <row r="170" spans="1:9" ht="30" x14ac:dyDescent="0.25">
      <c r="A170" s="49" t="s">
        <v>227</v>
      </c>
      <c r="B170" s="49" t="s">
        <v>792</v>
      </c>
      <c r="C170" s="172" t="s">
        <v>793</v>
      </c>
      <c r="D170" s="173">
        <v>2.4500000000000002</v>
      </c>
      <c r="E170" s="49" t="s">
        <v>794</v>
      </c>
      <c r="F170" s="50">
        <v>40544</v>
      </c>
      <c r="G170" s="51">
        <v>2.4500000000000002</v>
      </c>
      <c r="H170" s="174"/>
      <c r="I170" s="51">
        <v>0</v>
      </c>
    </row>
    <row r="171" spans="1:9" ht="30" x14ac:dyDescent="0.25">
      <c r="A171" s="49" t="s">
        <v>227</v>
      </c>
      <c r="B171" s="49" t="s">
        <v>795</v>
      </c>
      <c r="C171" s="172" t="s">
        <v>796</v>
      </c>
      <c r="D171" s="173">
        <v>1.9</v>
      </c>
      <c r="E171" s="49" t="s">
        <v>797</v>
      </c>
      <c r="F171" s="50">
        <v>40544</v>
      </c>
      <c r="G171" s="51">
        <v>1.9</v>
      </c>
      <c r="H171" s="174"/>
      <c r="I171" s="51">
        <v>0</v>
      </c>
    </row>
    <row r="172" spans="1:9" ht="30" x14ac:dyDescent="0.25">
      <c r="A172" s="49" t="s">
        <v>227</v>
      </c>
      <c r="B172" s="49" t="s">
        <v>798</v>
      </c>
      <c r="C172" s="172" t="s">
        <v>799</v>
      </c>
      <c r="D172" s="173">
        <v>1.9</v>
      </c>
      <c r="E172" s="49" t="s">
        <v>800</v>
      </c>
      <c r="F172" s="50">
        <v>40544</v>
      </c>
      <c r="G172" s="51">
        <v>1.9</v>
      </c>
      <c r="H172" s="174"/>
      <c r="I172" s="51">
        <v>0</v>
      </c>
    </row>
    <row r="173" spans="1:9" ht="30" x14ac:dyDescent="0.25">
      <c r="A173" s="49" t="s">
        <v>227</v>
      </c>
      <c r="B173" s="49" t="s">
        <v>801</v>
      </c>
      <c r="C173" s="172" t="s">
        <v>802</v>
      </c>
      <c r="D173" s="173">
        <v>1.9</v>
      </c>
      <c r="E173" s="49" t="s">
        <v>803</v>
      </c>
      <c r="F173" s="50">
        <v>40544</v>
      </c>
      <c r="G173" s="51">
        <v>1.9</v>
      </c>
      <c r="H173" s="174"/>
      <c r="I173" s="51">
        <v>0</v>
      </c>
    </row>
    <row r="174" spans="1:9" ht="30" x14ac:dyDescent="0.25">
      <c r="A174" s="49" t="s">
        <v>227</v>
      </c>
      <c r="B174" s="49" t="s">
        <v>804</v>
      </c>
      <c r="C174" s="172" t="s">
        <v>805</v>
      </c>
      <c r="D174" s="173">
        <v>1.9</v>
      </c>
      <c r="E174" s="49" t="s">
        <v>806</v>
      </c>
      <c r="F174" s="50">
        <v>40544</v>
      </c>
      <c r="G174" s="51">
        <v>1.9</v>
      </c>
      <c r="H174" s="174"/>
      <c r="I174" s="51">
        <v>0</v>
      </c>
    </row>
    <row r="175" spans="1:9" ht="30" x14ac:dyDescent="0.25">
      <c r="A175" s="49" t="s">
        <v>227</v>
      </c>
      <c r="B175" s="49" t="s">
        <v>807</v>
      </c>
      <c r="C175" s="172" t="s">
        <v>808</v>
      </c>
      <c r="D175" s="173">
        <v>1.9</v>
      </c>
      <c r="E175" s="49" t="s">
        <v>809</v>
      </c>
      <c r="F175" s="50">
        <v>40544</v>
      </c>
      <c r="G175" s="51">
        <v>1.9</v>
      </c>
      <c r="H175" s="174"/>
      <c r="I175" s="51">
        <v>0</v>
      </c>
    </row>
    <row r="176" spans="1:9" ht="30" x14ac:dyDescent="0.25">
      <c r="A176" s="49" t="s">
        <v>227</v>
      </c>
      <c r="B176" s="49" t="s">
        <v>810</v>
      </c>
      <c r="C176" s="172" t="s">
        <v>811</v>
      </c>
      <c r="D176" s="173">
        <v>1.9</v>
      </c>
      <c r="E176" s="49" t="s">
        <v>812</v>
      </c>
      <c r="F176" s="50">
        <v>40544</v>
      </c>
      <c r="G176" s="51">
        <v>1.9</v>
      </c>
      <c r="H176" s="174"/>
      <c r="I176" s="51">
        <v>0</v>
      </c>
    </row>
    <row r="177" spans="1:9" ht="30" x14ac:dyDescent="0.25">
      <c r="A177" s="49" t="s">
        <v>227</v>
      </c>
      <c r="B177" s="49" t="s">
        <v>813</v>
      </c>
      <c r="C177" s="172" t="s">
        <v>814</v>
      </c>
      <c r="D177" s="173">
        <v>2.35</v>
      </c>
      <c r="E177" s="49" t="s">
        <v>815</v>
      </c>
      <c r="F177" s="50">
        <v>40544</v>
      </c>
      <c r="G177" s="51">
        <v>2.35</v>
      </c>
      <c r="H177" s="174"/>
      <c r="I177" s="51">
        <v>0</v>
      </c>
    </row>
    <row r="178" spans="1:9" ht="30" x14ac:dyDescent="0.25">
      <c r="A178" s="49" t="s">
        <v>227</v>
      </c>
      <c r="B178" s="49" t="s">
        <v>816</v>
      </c>
      <c r="C178" s="172" t="s">
        <v>817</v>
      </c>
      <c r="D178" s="173">
        <v>1.9</v>
      </c>
      <c r="E178" s="49" t="s">
        <v>818</v>
      </c>
      <c r="F178" s="50">
        <v>40544</v>
      </c>
      <c r="G178" s="51">
        <v>1.9</v>
      </c>
      <c r="H178" s="174"/>
      <c r="I178" s="51">
        <v>0</v>
      </c>
    </row>
    <row r="179" spans="1:9" ht="30" x14ac:dyDescent="0.25">
      <c r="A179" s="49" t="s">
        <v>227</v>
      </c>
      <c r="B179" s="49" t="s">
        <v>819</v>
      </c>
      <c r="C179" s="172" t="s">
        <v>820</v>
      </c>
      <c r="D179" s="173">
        <v>2.4500000000000002</v>
      </c>
      <c r="E179" s="49" t="s">
        <v>821</v>
      </c>
      <c r="F179" s="50">
        <v>40544</v>
      </c>
      <c r="G179" s="51">
        <v>2.4500000000000002</v>
      </c>
      <c r="H179" s="174"/>
      <c r="I179" s="51">
        <v>0</v>
      </c>
    </row>
    <row r="180" spans="1:9" ht="30" x14ac:dyDescent="0.25">
      <c r="A180" s="49" t="s">
        <v>227</v>
      </c>
      <c r="B180" s="49" t="s">
        <v>422</v>
      </c>
      <c r="C180" s="172" t="s">
        <v>822</v>
      </c>
      <c r="D180" s="173">
        <v>2.35</v>
      </c>
      <c r="E180" s="49" t="s">
        <v>823</v>
      </c>
      <c r="F180" s="50">
        <v>40544</v>
      </c>
      <c r="G180" s="51">
        <v>2.35</v>
      </c>
      <c r="H180" s="174"/>
      <c r="I180" s="51">
        <v>0</v>
      </c>
    </row>
    <row r="181" spans="1:9" ht="30" x14ac:dyDescent="0.25">
      <c r="A181" s="49" t="s">
        <v>227</v>
      </c>
      <c r="B181" s="49" t="s">
        <v>824</v>
      </c>
      <c r="C181" s="172" t="s">
        <v>825</v>
      </c>
      <c r="D181" s="173">
        <v>2.4500000000000002</v>
      </c>
      <c r="E181" s="49" t="s">
        <v>826</v>
      </c>
      <c r="F181" s="50">
        <v>40544</v>
      </c>
      <c r="G181" s="51">
        <v>2.4500000000000002</v>
      </c>
      <c r="H181" s="174"/>
      <c r="I181" s="51">
        <v>0</v>
      </c>
    </row>
    <row r="182" spans="1:9" ht="30" x14ac:dyDescent="0.25">
      <c r="A182" s="49" t="s">
        <v>227</v>
      </c>
      <c r="B182" s="49" t="s">
        <v>476</v>
      </c>
      <c r="C182" s="172" t="s">
        <v>827</v>
      </c>
      <c r="D182" s="173">
        <v>2.35</v>
      </c>
      <c r="E182" s="49" t="s">
        <v>828</v>
      </c>
      <c r="F182" s="50">
        <v>40544</v>
      </c>
      <c r="G182" s="51">
        <v>2.35</v>
      </c>
      <c r="H182" s="174"/>
      <c r="I182" s="51">
        <v>0</v>
      </c>
    </row>
    <row r="183" spans="1:9" ht="30" x14ac:dyDescent="0.25">
      <c r="A183" s="49" t="s">
        <v>261</v>
      </c>
      <c r="B183" s="49" t="s">
        <v>829</v>
      </c>
      <c r="C183" s="172" t="s">
        <v>830</v>
      </c>
      <c r="D183" s="173">
        <v>3.15</v>
      </c>
      <c r="E183" s="49" t="s">
        <v>831</v>
      </c>
      <c r="F183" s="50">
        <v>40544</v>
      </c>
      <c r="G183" s="51">
        <v>3.15</v>
      </c>
      <c r="H183" s="174"/>
      <c r="I183" s="51">
        <v>0</v>
      </c>
    </row>
    <row r="184" spans="1:9" ht="30" x14ac:dyDescent="0.25">
      <c r="A184" s="49" t="s">
        <v>261</v>
      </c>
      <c r="B184" s="49" t="s">
        <v>832</v>
      </c>
      <c r="C184" s="172" t="s">
        <v>833</v>
      </c>
      <c r="D184" s="173">
        <v>3.15</v>
      </c>
      <c r="E184" s="49" t="s">
        <v>834</v>
      </c>
      <c r="F184" s="50">
        <v>40544</v>
      </c>
      <c r="G184" s="51">
        <v>3.15</v>
      </c>
      <c r="H184" s="174"/>
      <c r="I184" s="51">
        <v>0</v>
      </c>
    </row>
    <row r="185" spans="1:9" ht="30" x14ac:dyDescent="0.25">
      <c r="A185" s="49" t="s">
        <v>261</v>
      </c>
      <c r="B185" s="49" t="s">
        <v>835</v>
      </c>
      <c r="C185" s="172" t="s">
        <v>836</v>
      </c>
      <c r="D185" s="173">
        <v>3</v>
      </c>
      <c r="E185" s="49" t="s">
        <v>837</v>
      </c>
      <c r="F185" s="50">
        <v>40544</v>
      </c>
      <c r="G185" s="51">
        <v>3</v>
      </c>
      <c r="H185" s="174"/>
      <c r="I185" s="51">
        <v>0</v>
      </c>
    </row>
    <row r="186" spans="1:9" ht="30" x14ac:dyDescent="0.25">
      <c r="A186" s="49" t="s">
        <v>261</v>
      </c>
      <c r="B186" s="49" t="s">
        <v>838</v>
      </c>
      <c r="C186" s="172" t="s">
        <v>839</v>
      </c>
      <c r="D186" s="173">
        <v>3.15</v>
      </c>
      <c r="E186" s="49" t="s">
        <v>840</v>
      </c>
      <c r="F186" s="50">
        <v>40544</v>
      </c>
      <c r="G186" s="51">
        <v>3.15</v>
      </c>
      <c r="H186" s="174"/>
      <c r="I186" s="51">
        <v>0</v>
      </c>
    </row>
    <row r="187" spans="1:9" ht="30" x14ac:dyDescent="0.25">
      <c r="A187" s="49" t="s">
        <v>261</v>
      </c>
      <c r="B187" s="49" t="s">
        <v>841</v>
      </c>
      <c r="C187" s="172" t="s">
        <v>842</v>
      </c>
      <c r="D187" s="173">
        <v>3.15</v>
      </c>
      <c r="E187" s="49" t="s">
        <v>843</v>
      </c>
      <c r="F187" s="50">
        <v>40544</v>
      </c>
      <c r="G187" s="51">
        <v>3.15</v>
      </c>
      <c r="H187" s="174"/>
      <c r="I187" s="51">
        <v>0</v>
      </c>
    </row>
    <row r="188" spans="1:9" ht="30" x14ac:dyDescent="0.25">
      <c r="A188" s="49" t="s">
        <v>261</v>
      </c>
      <c r="B188" s="49" t="s">
        <v>844</v>
      </c>
      <c r="C188" s="172" t="s">
        <v>845</v>
      </c>
      <c r="D188" s="173">
        <v>3.15</v>
      </c>
      <c r="E188" s="49" t="s">
        <v>846</v>
      </c>
      <c r="F188" s="50">
        <v>40544</v>
      </c>
      <c r="G188" s="51">
        <v>3.15</v>
      </c>
      <c r="H188" s="174"/>
      <c r="I188" s="51">
        <v>0</v>
      </c>
    </row>
    <row r="189" spans="1:9" ht="30" x14ac:dyDescent="0.25">
      <c r="A189" s="49" t="s">
        <v>261</v>
      </c>
      <c r="B189" s="49" t="s">
        <v>847</v>
      </c>
      <c r="C189" s="172" t="s">
        <v>848</v>
      </c>
      <c r="D189" s="173">
        <v>3.15</v>
      </c>
      <c r="E189" s="49" t="s">
        <v>849</v>
      </c>
      <c r="F189" s="50">
        <v>40544</v>
      </c>
      <c r="G189" s="51">
        <v>3.15</v>
      </c>
      <c r="H189" s="174"/>
      <c r="I189" s="51">
        <v>0</v>
      </c>
    </row>
    <row r="190" spans="1:9" ht="30" x14ac:dyDescent="0.25">
      <c r="A190" s="49" t="s">
        <v>261</v>
      </c>
      <c r="B190" s="49" t="s">
        <v>850</v>
      </c>
      <c r="C190" s="172" t="s">
        <v>851</v>
      </c>
      <c r="D190" s="173">
        <v>3.15</v>
      </c>
      <c r="E190" s="49" t="s">
        <v>852</v>
      </c>
      <c r="F190" s="50">
        <v>40544</v>
      </c>
      <c r="G190" s="51">
        <v>3.15</v>
      </c>
      <c r="H190" s="174"/>
      <c r="I190" s="51">
        <v>0</v>
      </c>
    </row>
    <row r="191" spans="1:9" ht="30" x14ac:dyDescent="0.25">
      <c r="A191" s="49" t="s">
        <v>853</v>
      </c>
      <c r="B191" s="49" t="s">
        <v>854</v>
      </c>
      <c r="C191" s="172" t="s">
        <v>855</v>
      </c>
      <c r="D191" s="173">
        <v>3</v>
      </c>
      <c r="E191" s="49" t="s">
        <v>856</v>
      </c>
      <c r="F191" s="50">
        <v>40544</v>
      </c>
      <c r="G191" s="51">
        <v>3</v>
      </c>
      <c r="H191" s="174"/>
      <c r="I191" s="51">
        <v>0</v>
      </c>
    </row>
    <row r="192" spans="1:9" ht="30" x14ac:dyDescent="0.25">
      <c r="A192" s="49" t="s">
        <v>294</v>
      </c>
      <c r="B192" s="49" t="s">
        <v>292</v>
      </c>
      <c r="C192" s="172" t="s">
        <v>857</v>
      </c>
      <c r="D192" s="173">
        <v>3.05</v>
      </c>
      <c r="E192" s="49" t="s">
        <v>858</v>
      </c>
      <c r="F192" s="50">
        <v>40544</v>
      </c>
      <c r="G192" s="51">
        <v>3.05</v>
      </c>
      <c r="H192" s="174"/>
      <c r="I192" s="51">
        <v>0</v>
      </c>
    </row>
    <row r="193" spans="1:9" ht="30" x14ac:dyDescent="0.25">
      <c r="A193" s="49" t="s">
        <v>294</v>
      </c>
      <c r="B193" s="49" t="s">
        <v>859</v>
      </c>
      <c r="C193" s="172" t="s">
        <v>860</v>
      </c>
      <c r="D193" s="173">
        <v>3.05</v>
      </c>
      <c r="E193" s="49" t="s">
        <v>861</v>
      </c>
      <c r="F193" s="50">
        <v>40544</v>
      </c>
      <c r="G193" s="51">
        <v>3.05</v>
      </c>
      <c r="H193" s="174"/>
      <c r="I193" s="51">
        <v>0</v>
      </c>
    </row>
    <row r="194" spans="1:9" ht="30" x14ac:dyDescent="0.25">
      <c r="A194" s="49" t="s">
        <v>294</v>
      </c>
      <c r="B194" s="49" t="s">
        <v>862</v>
      </c>
      <c r="C194" s="172" t="s">
        <v>863</v>
      </c>
      <c r="D194" s="173">
        <v>3.05</v>
      </c>
      <c r="E194" s="49" t="s">
        <v>864</v>
      </c>
      <c r="F194" s="50">
        <v>40544</v>
      </c>
      <c r="G194" s="51">
        <v>3.05</v>
      </c>
      <c r="H194" s="174"/>
      <c r="I194" s="51">
        <v>0</v>
      </c>
    </row>
    <row r="195" spans="1:9" ht="30" x14ac:dyDescent="0.25">
      <c r="A195" s="49" t="s">
        <v>283</v>
      </c>
      <c r="B195" s="49" t="s">
        <v>865</v>
      </c>
      <c r="C195" s="172" t="s">
        <v>866</v>
      </c>
      <c r="D195" s="173">
        <v>5</v>
      </c>
      <c r="E195" s="49" t="s">
        <v>867</v>
      </c>
      <c r="F195" s="50">
        <v>40544</v>
      </c>
      <c r="G195" s="51">
        <v>3.7</v>
      </c>
      <c r="H195" s="174">
        <v>39569</v>
      </c>
      <c r="I195" s="51">
        <v>1.3</v>
      </c>
    </row>
    <row r="196" spans="1:9" ht="30" x14ac:dyDescent="0.25">
      <c r="A196" s="49" t="s">
        <v>283</v>
      </c>
      <c r="B196" s="49" t="s">
        <v>868</v>
      </c>
      <c r="C196" s="172" t="s">
        <v>869</v>
      </c>
      <c r="D196" s="173">
        <v>5</v>
      </c>
      <c r="E196" s="49" t="s">
        <v>870</v>
      </c>
      <c r="F196" s="50">
        <v>40544</v>
      </c>
      <c r="G196" s="51">
        <v>3.7</v>
      </c>
      <c r="H196" s="174">
        <v>39569</v>
      </c>
      <c r="I196" s="51">
        <v>1.3</v>
      </c>
    </row>
    <row r="197" spans="1:9" ht="30" x14ac:dyDescent="0.25">
      <c r="A197" s="49" t="s">
        <v>283</v>
      </c>
      <c r="B197" s="49" t="s">
        <v>871</v>
      </c>
      <c r="C197" s="172" t="s">
        <v>872</v>
      </c>
      <c r="D197" s="173">
        <v>4.3</v>
      </c>
      <c r="E197" s="49" t="s">
        <v>873</v>
      </c>
      <c r="F197" s="50">
        <v>40544</v>
      </c>
      <c r="G197" s="51">
        <v>3.7</v>
      </c>
      <c r="H197" s="174">
        <v>39569</v>
      </c>
      <c r="I197" s="51">
        <v>0.6</v>
      </c>
    </row>
    <row r="198" spans="1:9" ht="30" x14ac:dyDescent="0.25">
      <c r="A198" s="49" t="s">
        <v>283</v>
      </c>
      <c r="B198" s="49" t="s">
        <v>874</v>
      </c>
      <c r="C198" s="172" t="s">
        <v>875</v>
      </c>
      <c r="D198" s="173">
        <v>5</v>
      </c>
      <c r="E198" s="49" t="s">
        <v>876</v>
      </c>
      <c r="F198" s="50">
        <v>40544</v>
      </c>
      <c r="G198" s="51">
        <v>3.7</v>
      </c>
      <c r="H198" s="174">
        <v>39569</v>
      </c>
      <c r="I198" s="51">
        <v>1.3</v>
      </c>
    </row>
    <row r="199" spans="1:9" ht="30" x14ac:dyDescent="0.25">
      <c r="A199" s="49" t="s">
        <v>283</v>
      </c>
      <c r="B199" s="49" t="s">
        <v>877</v>
      </c>
      <c r="C199" s="172" t="s">
        <v>878</v>
      </c>
      <c r="D199" s="173">
        <v>5.4</v>
      </c>
      <c r="E199" s="49" t="s">
        <v>879</v>
      </c>
      <c r="F199" s="50">
        <v>40544</v>
      </c>
      <c r="G199" s="51">
        <v>4</v>
      </c>
      <c r="H199" s="174">
        <v>39569</v>
      </c>
      <c r="I199" s="51">
        <v>1.4</v>
      </c>
    </row>
    <row r="200" spans="1:9" ht="30" x14ac:dyDescent="0.25">
      <c r="A200" s="49" t="s">
        <v>283</v>
      </c>
      <c r="B200" s="49" t="s">
        <v>880</v>
      </c>
      <c r="C200" s="172" t="s">
        <v>881</v>
      </c>
      <c r="D200" s="173">
        <v>6</v>
      </c>
      <c r="E200" s="49" t="s">
        <v>882</v>
      </c>
      <c r="F200" s="50">
        <v>40544</v>
      </c>
      <c r="G200" s="51">
        <v>4.3</v>
      </c>
      <c r="H200" s="174">
        <v>39569</v>
      </c>
      <c r="I200" s="51">
        <v>1.7</v>
      </c>
    </row>
    <row r="201" spans="1:9" ht="30" x14ac:dyDescent="0.25">
      <c r="A201" s="49" t="s">
        <v>283</v>
      </c>
      <c r="B201" s="49" t="s">
        <v>883</v>
      </c>
      <c r="C201" s="172" t="s">
        <v>884</v>
      </c>
      <c r="D201" s="173">
        <v>4.3</v>
      </c>
      <c r="E201" s="49" t="s">
        <v>885</v>
      </c>
      <c r="F201" s="50">
        <v>40544</v>
      </c>
      <c r="G201" s="51">
        <v>3.7</v>
      </c>
      <c r="H201" s="174">
        <v>39569</v>
      </c>
      <c r="I201" s="51">
        <v>0.6</v>
      </c>
    </row>
    <row r="202" spans="1:9" ht="30" x14ac:dyDescent="0.25">
      <c r="A202" s="49" t="s">
        <v>283</v>
      </c>
      <c r="B202" s="49" t="s">
        <v>886</v>
      </c>
      <c r="C202" s="172" t="s">
        <v>887</v>
      </c>
      <c r="D202" s="173">
        <v>5.8</v>
      </c>
      <c r="E202" s="49" t="s">
        <v>888</v>
      </c>
      <c r="F202" s="50">
        <v>40544</v>
      </c>
      <c r="G202" s="51">
        <v>4.3</v>
      </c>
      <c r="H202" s="174">
        <v>39569</v>
      </c>
      <c r="I202" s="51">
        <v>1.5</v>
      </c>
    </row>
    <row r="203" spans="1:9" ht="30" x14ac:dyDescent="0.25">
      <c r="A203" s="49" t="s">
        <v>283</v>
      </c>
      <c r="B203" s="49" t="s">
        <v>889</v>
      </c>
      <c r="C203" s="172" t="s">
        <v>890</v>
      </c>
      <c r="D203" s="173">
        <v>5.4</v>
      </c>
      <c r="E203" s="49" t="s">
        <v>891</v>
      </c>
      <c r="F203" s="50">
        <v>40544</v>
      </c>
      <c r="G203" s="51">
        <v>4</v>
      </c>
      <c r="H203" s="174">
        <v>39569</v>
      </c>
      <c r="I203" s="51">
        <v>1.4</v>
      </c>
    </row>
    <row r="204" spans="1:9" ht="30" x14ac:dyDescent="0.25">
      <c r="A204" s="49" t="s">
        <v>283</v>
      </c>
      <c r="B204" s="49" t="s">
        <v>892</v>
      </c>
      <c r="C204" s="172" t="s">
        <v>893</v>
      </c>
      <c r="D204" s="173">
        <v>5</v>
      </c>
      <c r="E204" s="49" t="s">
        <v>894</v>
      </c>
      <c r="F204" s="50">
        <v>40544</v>
      </c>
      <c r="G204" s="51">
        <v>3.7</v>
      </c>
      <c r="H204" s="174">
        <v>39569</v>
      </c>
      <c r="I204" s="51">
        <v>1.3</v>
      </c>
    </row>
    <row r="205" spans="1:9" ht="30" x14ac:dyDescent="0.25">
      <c r="A205" s="49" t="s">
        <v>283</v>
      </c>
      <c r="B205" s="49" t="s">
        <v>895</v>
      </c>
      <c r="C205" s="172" t="s">
        <v>896</v>
      </c>
      <c r="D205" s="173">
        <v>6</v>
      </c>
      <c r="E205" s="49" t="s">
        <v>897</v>
      </c>
      <c r="F205" s="50">
        <v>40544</v>
      </c>
      <c r="G205" s="51">
        <v>4.3</v>
      </c>
      <c r="H205" s="174">
        <v>39569</v>
      </c>
      <c r="I205" s="51">
        <v>1.7</v>
      </c>
    </row>
    <row r="206" spans="1:9" ht="30" x14ac:dyDescent="0.25">
      <c r="A206" s="49" t="s">
        <v>283</v>
      </c>
      <c r="B206" s="49" t="s">
        <v>898</v>
      </c>
      <c r="C206" s="172" t="s">
        <v>899</v>
      </c>
      <c r="D206" s="173">
        <v>5</v>
      </c>
      <c r="E206" s="49" t="s">
        <v>900</v>
      </c>
      <c r="F206" s="50">
        <v>40544</v>
      </c>
      <c r="G206" s="51">
        <v>3.7</v>
      </c>
      <c r="H206" s="174">
        <v>39569</v>
      </c>
      <c r="I206" s="51">
        <v>1.3</v>
      </c>
    </row>
    <row r="207" spans="1:9" ht="30" x14ac:dyDescent="0.25">
      <c r="A207" s="49" t="s">
        <v>283</v>
      </c>
      <c r="B207" s="49" t="s">
        <v>901</v>
      </c>
      <c r="C207" s="172" t="s">
        <v>902</v>
      </c>
      <c r="D207" s="173">
        <v>6</v>
      </c>
      <c r="E207" s="49" t="s">
        <v>903</v>
      </c>
      <c r="F207" s="50">
        <v>40544</v>
      </c>
      <c r="G207" s="51">
        <v>4.3</v>
      </c>
      <c r="H207" s="174">
        <v>39569</v>
      </c>
      <c r="I207" s="51">
        <v>1.7</v>
      </c>
    </row>
    <row r="208" spans="1:9" ht="30" x14ac:dyDescent="0.25">
      <c r="A208" s="49" t="s">
        <v>283</v>
      </c>
      <c r="B208" s="49" t="s">
        <v>904</v>
      </c>
      <c r="C208" s="172" t="s">
        <v>905</v>
      </c>
      <c r="D208" s="173">
        <v>5.8</v>
      </c>
      <c r="E208" s="49" t="s">
        <v>906</v>
      </c>
      <c r="F208" s="50">
        <v>40544</v>
      </c>
      <c r="G208" s="51">
        <v>4</v>
      </c>
      <c r="H208" s="174">
        <v>39569</v>
      </c>
      <c r="I208" s="51">
        <v>1.8</v>
      </c>
    </row>
    <row r="209" spans="1:9" ht="30" x14ac:dyDescent="0.25">
      <c r="A209" s="49" t="s">
        <v>283</v>
      </c>
      <c r="B209" s="49" t="s">
        <v>907</v>
      </c>
      <c r="C209" s="172" t="s">
        <v>908</v>
      </c>
      <c r="D209" s="173">
        <v>5</v>
      </c>
      <c r="E209" s="49" t="s">
        <v>909</v>
      </c>
      <c r="F209" s="50">
        <v>40544</v>
      </c>
      <c r="G209" s="51">
        <v>3.7</v>
      </c>
      <c r="H209" s="174">
        <v>39569</v>
      </c>
      <c r="I209" s="51">
        <v>1.3</v>
      </c>
    </row>
    <row r="210" spans="1:9" ht="30" x14ac:dyDescent="0.25">
      <c r="A210" s="49" t="s">
        <v>283</v>
      </c>
      <c r="B210" s="49" t="s">
        <v>910</v>
      </c>
      <c r="C210" s="172" t="s">
        <v>911</v>
      </c>
      <c r="D210" s="173">
        <v>5</v>
      </c>
      <c r="E210" s="49" t="s">
        <v>912</v>
      </c>
      <c r="F210" s="50">
        <v>40544</v>
      </c>
      <c r="G210" s="51">
        <v>3.7</v>
      </c>
      <c r="H210" s="174">
        <v>39569</v>
      </c>
      <c r="I210" s="51">
        <v>1.3</v>
      </c>
    </row>
    <row r="211" spans="1:9" ht="30" x14ac:dyDescent="0.25">
      <c r="A211" s="49" t="s">
        <v>283</v>
      </c>
      <c r="B211" s="49" t="s">
        <v>913</v>
      </c>
      <c r="C211" s="172" t="s">
        <v>914</v>
      </c>
      <c r="D211" s="173">
        <v>4</v>
      </c>
      <c r="E211" s="49" t="s">
        <v>915</v>
      </c>
      <c r="F211" s="50">
        <v>40544</v>
      </c>
      <c r="G211" s="51">
        <v>3.45</v>
      </c>
      <c r="H211" s="174">
        <v>39569</v>
      </c>
      <c r="I211" s="51">
        <v>0.55000000000000004</v>
      </c>
    </row>
    <row r="212" spans="1:9" ht="30" x14ac:dyDescent="0.25">
      <c r="A212" s="49" t="s">
        <v>283</v>
      </c>
      <c r="B212" s="49" t="s">
        <v>916</v>
      </c>
      <c r="C212" s="172" t="s">
        <v>917</v>
      </c>
      <c r="D212" s="173">
        <v>5</v>
      </c>
      <c r="E212" s="49" t="s">
        <v>918</v>
      </c>
      <c r="F212" s="50">
        <v>40544</v>
      </c>
      <c r="G212" s="51">
        <v>4</v>
      </c>
      <c r="H212" s="174">
        <v>39569</v>
      </c>
      <c r="I212" s="51">
        <v>1</v>
      </c>
    </row>
    <row r="213" spans="1:9" ht="30" x14ac:dyDescent="0.25">
      <c r="A213" s="49" t="s">
        <v>283</v>
      </c>
      <c r="B213" s="49" t="s">
        <v>919</v>
      </c>
      <c r="C213" s="172" t="s">
        <v>920</v>
      </c>
      <c r="D213" s="173">
        <v>4.5999999999999996</v>
      </c>
      <c r="E213" s="49" t="s">
        <v>921</v>
      </c>
      <c r="F213" s="50">
        <v>40544</v>
      </c>
      <c r="G213" s="51">
        <v>3.7</v>
      </c>
      <c r="H213" s="174">
        <v>39569</v>
      </c>
      <c r="I213" s="51">
        <v>0.9</v>
      </c>
    </row>
    <row r="214" spans="1:9" ht="30" x14ac:dyDescent="0.25">
      <c r="A214" s="49" t="s">
        <v>283</v>
      </c>
      <c r="B214" s="49" t="s">
        <v>922</v>
      </c>
      <c r="C214" s="172" t="s">
        <v>923</v>
      </c>
      <c r="D214" s="173">
        <v>4.5999999999999996</v>
      </c>
      <c r="E214" s="49" t="s">
        <v>924</v>
      </c>
      <c r="F214" s="50">
        <v>40544</v>
      </c>
      <c r="G214" s="51">
        <v>3.7</v>
      </c>
      <c r="H214" s="174">
        <v>39569</v>
      </c>
      <c r="I214" s="51">
        <v>0.9</v>
      </c>
    </row>
    <row r="215" spans="1:9" ht="30" x14ac:dyDescent="0.25">
      <c r="A215" s="49" t="s">
        <v>283</v>
      </c>
      <c r="B215" s="49" t="s">
        <v>925</v>
      </c>
      <c r="C215" s="172" t="s">
        <v>926</v>
      </c>
      <c r="D215" s="173">
        <v>5</v>
      </c>
      <c r="E215" s="49" t="s">
        <v>927</v>
      </c>
      <c r="F215" s="50">
        <v>40544</v>
      </c>
      <c r="G215" s="51">
        <v>3.7</v>
      </c>
      <c r="H215" s="174">
        <v>39569</v>
      </c>
      <c r="I215" s="51">
        <v>1.3</v>
      </c>
    </row>
    <row r="216" spans="1:9" ht="30" x14ac:dyDescent="0.25">
      <c r="A216" s="49" t="s">
        <v>283</v>
      </c>
      <c r="B216" s="49" t="s">
        <v>928</v>
      </c>
      <c r="C216" s="172" t="s">
        <v>929</v>
      </c>
      <c r="D216" s="173">
        <v>5.8</v>
      </c>
      <c r="E216" s="49" t="s">
        <v>930</v>
      </c>
      <c r="F216" s="50">
        <v>40544</v>
      </c>
      <c r="G216" s="51">
        <v>4.3</v>
      </c>
      <c r="H216" s="174">
        <v>39569</v>
      </c>
      <c r="I216" s="51">
        <v>1.5</v>
      </c>
    </row>
    <row r="217" spans="1:9" ht="30" x14ac:dyDescent="0.25">
      <c r="A217" s="49" t="s">
        <v>283</v>
      </c>
      <c r="B217" s="49" t="s">
        <v>931</v>
      </c>
      <c r="C217" s="172" t="s">
        <v>932</v>
      </c>
      <c r="D217" s="173">
        <v>4.5999999999999996</v>
      </c>
      <c r="E217" s="49" t="s">
        <v>933</v>
      </c>
      <c r="F217" s="50">
        <v>40544</v>
      </c>
      <c r="G217" s="51">
        <v>3.7</v>
      </c>
      <c r="H217" s="174">
        <v>39569</v>
      </c>
      <c r="I217" s="51">
        <v>0.9</v>
      </c>
    </row>
    <row r="218" spans="1:9" ht="30" x14ac:dyDescent="0.25">
      <c r="A218" s="49" t="s">
        <v>283</v>
      </c>
      <c r="B218" s="49" t="s">
        <v>934</v>
      </c>
      <c r="C218" s="172" t="s">
        <v>935</v>
      </c>
      <c r="D218" s="173">
        <v>5</v>
      </c>
      <c r="E218" s="49" t="s">
        <v>936</v>
      </c>
      <c r="F218" s="50">
        <v>40544</v>
      </c>
      <c r="G218" s="51">
        <v>3.7</v>
      </c>
      <c r="H218" s="174">
        <v>39569</v>
      </c>
      <c r="I218" s="51">
        <v>1.3</v>
      </c>
    </row>
    <row r="219" spans="1:9" ht="30" x14ac:dyDescent="0.25">
      <c r="A219" s="49" t="s">
        <v>283</v>
      </c>
      <c r="B219" s="49" t="s">
        <v>937</v>
      </c>
      <c r="C219" s="172" t="s">
        <v>938</v>
      </c>
      <c r="D219" s="173">
        <v>5.8</v>
      </c>
      <c r="E219" s="49" t="s">
        <v>939</v>
      </c>
      <c r="F219" s="50">
        <v>40544</v>
      </c>
      <c r="G219" s="51">
        <v>4</v>
      </c>
      <c r="H219" s="174">
        <v>39569</v>
      </c>
      <c r="I219" s="51">
        <v>1.8</v>
      </c>
    </row>
    <row r="220" spans="1:9" ht="30" x14ac:dyDescent="0.25">
      <c r="A220" s="49" t="s">
        <v>283</v>
      </c>
      <c r="B220" s="49" t="s">
        <v>940</v>
      </c>
      <c r="C220" s="172" t="s">
        <v>941</v>
      </c>
      <c r="D220" s="173">
        <v>6</v>
      </c>
      <c r="E220" s="49" t="s">
        <v>942</v>
      </c>
      <c r="F220" s="50">
        <v>40544</v>
      </c>
      <c r="G220" s="51">
        <v>4.3</v>
      </c>
      <c r="H220" s="174">
        <v>39569</v>
      </c>
      <c r="I220" s="51">
        <v>1.7</v>
      </c>
    </row>
    <row r="221" spans="1:9" ht="30" x14ac:dyDescent="0.25">
      <c r="A221" s="49" t="s">
        <v>283</v>
      </c>
      <c r="B221" s="49" t="s">
        <v>943</v>
      </c>
      <c r="C221" s="172" t="s">
        <v>944</v>
      </c>
      <c r="D221" s="173">
        <v>5.4</v>
      </c>
      <c r="E221" s="49" t="s">
        <v>945</v>
      </c>
      <c r="F221" s="50">
        <v>40544</v>
      </c>
      <c r="G221" s="51">
        <v>4</v>
      </c>
      <c r="H221" s="174">
        <v>39569</v>
      </c>
      <c r="I221" s="51">
        <v>1.4</v>
      </c>
    </row>
    <row r="222" spans="1:9" ht="30" x14ac:dyDescent="0.25">
      <c r="A222" s="49" t="s">
        <v>283</v>
      </c>
      <c r="B222" s="49" t="s">
        <v>946</v>
      </c>
      <c r="C222" s="172" t="s">
        <v>947</v>
      </c>
      <c r="D222" s="173">
        <v>5.8</v>
      </c>
      <c r="E222" s="49" t="s">
        <v>948</v>
      </c>
      <c r="F222" s="50">
        <v>40544</v>
      </c>
      <c r="G222" s="51">
        <v>4</v>
      </c>
      <c r="H222" s="174">
        <v>39569</v>
      </c>
      <c r="I222" s="51">
        <v>1.8</v>
      </c>
    </row>
    <row r="223" spans="1:9" ht="30" x14ac:dyDescent="0.25">
      <c r="A223" s="49" t="s">
        <v>283</v>
      </c>
      <c r="B223" s="49" t="s">
        <v>949</v>
      </c>
      <c r="C223" s="172" t="s">
        <v>950</v>
      </c>
      <c r="D223" s="173">
        <v>5.4</v>
      </c>
      <c r="E223" s="49" t="s">
        <v>951</v>
      </c>
      <c r="F223" s="50">
        <v>40544</v>
      </c>
      <c r="G223" s="51">
        <v>4</v>
      </c>
      <c r="H223" s="174">
        <v>39569</v>
      </c>
      <c r="I223" s="51">
        <v>1.4</v>
      </c>
    </row>
    <row r="224" spans="1:9" ht="30" x14ac:dyDescent="0.25">
      <c r="A224" s="49" t="s">
        <v>283</v>
      </c>
      <c r="B224" s="49" t="s">
        <v>952</v>
      </c>
      <c r="C224" s="172" t="s">
        <v>953</v>
      </c>
      <c r="D224" s="173">
        <v>4.3</v>
      </c>
      <c r="E224" s="49" t="s">
        <v>954</v>
      </c>
      <c r="F224" s="50">
        <v>40544</v>
      </c>
      <c r="G224" s="51">
        <v>3.7</v>
      </c>
      <c r="H224" s="174">
        <v>39569</v>
      </c>
      <c r="I224" s="51">
        <v>0.6</v>
      </c>
    </row>
    <row r="225" spans="1:9" ht="30" x14ac:dyDescent="0.25">
      <c r="A225" s="49" t="s">
        <v>283</v>
      </c>
      <c r="B225" s="49" t="s">
        <v>955</v>
      </c>
      <c r="C225" s="172" t="s">
        <v>956</v>
      </c>
      <c r="D225" s="173">
        <v>5.8</v>
      </c>
      <c r="E225" s="49" t="s">
        <v>957</v>
      </c>
      <c r="F225" s="50">
        <v>40544</v>
      </c>
      <c r="G225" s="51">
        <v>4</v>
      </c>
      <c r="H225" s="174">
        <v>39569</v>
      </c>
      <c r="I225" s="51">
        <v>1.8</v>
      </c>
    </row>
    <row r="226" spans="1:9" ht="30" x14ac:dyDescent="0.25">
      <c r="A226" s="49" t="s">
        <v>283</v>
      </c>
      <c r="B226" s="49" t="s">
        <v>308</v>
      </c>
      <c r="C226" s="172" t="s">
        <v>958</v>
      </c>
      <c r="D226" s="173">
        <v>4.3</v>
      </c>
      <c r="E226" s="49" t="s">
        <v>959</v>
      </c>
      <c r="F226" s="50">
        <v>40544</v>
      </c>
      <c r="G226" s="51">
        <v>3.7</v>
      </c>
      <c r="H226" s="174">
        <v>39569</v>
      </c>
      <c r="I226" s="51">
        <v>0.6</v>
      </c>
    </row>
    <row r="227" spans="1:9" ht="30" x14ac:dyDescent="0.25">
      <c r="A227" s="49" t="s">
        <v>283</v>
      </c>
      <c r="B227" s="49" t="s">
        <v>311</v>
      </c>
      <c r="C227" s="172" t="s">
        <v>960</v>
      </c>
      <c r="D227" s="173">
        <v>4.5999999999999996</v>
      </c>
      <c r="E227" s="49" t="s">
        <v>961</v>
      </c>
      <c r="F227" s="50">
        <v>40544</v>
      </c>
      <c r="G227" s="51">
        <v>3.7</v>
      </c>
      <c r="H227" s="174">
        <v>39569</v>
      </c>
      <c r="I227" s="51">
        <v>0.9</v>
      </c>
    </row>
    <row r="228" spans="1:9" ht="30" x14ac:dyDescent="0.25">
      <c r="A228" s="49" t="s">
        <v>283</v>
      </c>
      <c r="B228" s="49" t="s">
        <v>317</v>
      </c>
      <c r="C228" s="172" t="s">
        <v>962</v>
      </c>
      <c r="D228" s="173">
        <v>5</v>
      </c>
      <c r="E228" s="49" t="s">
        <v>963</v>
      </c>
      <c r="F228" s="50">
        <v>40544</v>
      </c>
      <c r="G228" s="51">
        <v>3.7</v>
      </c>
      <c r="H228" s="174">
        <v>39569</v>
      </c>
      <c r="I228" s="51">
        <v>1.3</v>
      </c>
    </row>
    <row r="229" spans="1:9" ht="30" x14ac:dyDescent="0.25">
      <c r="A229" s="49" t="s">
        <v>283</v>
      </c>
      <c r="B229" s="49" t="s">
        <v>527</v>
      </c>
      <c r="C229" s="172" t="s">
        <v>964</v>
      </c>
      <c r="D229" s="173">
        <v>5.4</v>
      </c>
      <c r="E229" s="49" t="s">
        <v>965</v>
      </c>
      <c r="F229" s="50">
        <v>40544</v>
      </c>
      <c r="G229" s="51">
        <v>4</v>
      </c>
      <c r="H229" s="174">
        <v>39569</v>
      </c>
      <c r="I229" s="51">
        <v>1.4</v>
      </c>
    </row>
    <row r="230" spans="1:9" ht="30" x14ac:dyDescent="0.25">
      <c r="A230" s="49" t="s">
        <v>283</v>
      </c>
      <c r="B230" s="49" t="s">
        <v>323</v>
      </c>
      <c r="C230" s="172" t="s">
        <v>966</v>
      </c>
      <c r="D230" s="173">
        <v>6</v>
      </c>
      <c r="E230" s="49" t="s">
        <v>967</v>
      </c>
      <c r="F230" s="50">
        <v>40544</v>
      </c>
      <c r="G230" s="51">
        <v>4.3</v>
      </c>
      <c r="H230" s="174">
        <v>39569</v>
      </c>
      <c r="I230" s="51">
        <v>1.7</v>
      </c>
    </row>
    <row r="231" spans="1:9" ht="30" x14ac:dyDescent="0.25">
      <c r="A231" s="49" t="s">
        <v>283</v>
      </c>
      <c r="B231" s="49" t="s">
        <v>968</v>
      </c>
      <c r="C231" s="172" t="s">
        <v>969</v>
      </c>
      <c r="D231" s="173">
        <v>4.5999999999999996</v>
      </c>
      <c r="E231" s="49" t="s">
        <v>970</v>
      </c>
      <c r="F231" s="50">
        <v>40544</v>
      </c>
      <c r="G231" s="51">
        <v>3.7</v>
      </c>
      <c r="H231" s="174">
        <v>39569</v>
      </c>
      <c r="I231" s="51">
        <v>0.9</v>
      </c>
    </row>
    <row r="232" spans="1:9" ht="30" x14ac:dyDescent="0.25">
      <c r="A232" s="49" t="s">
        <v>283</v>
      </c>
      <c r="B232" s="49" t="s">
        <v>971</v>
      </c>
      <c r="C232" s="172" t="s">
        <v>972</v>
      </c>
      <c r="D232" s="173">
        <v>5</v>
      </c>
      <c r="E232" s="49" t="s">
        <v>973</v>
      </c>
      <c r="F232" s="50">
        <v>40544</v>
      </c>
      <c r="G232" s="51">
        <v>4</v>
      </c>
      <c r="H232" s="174">
        <v>39569</v>
      </c>
      <c r="I232" s="51">
        <v>1</v>
      </c>
    </row>
    <row r="233" spans="1:9" ht="30" x14ac:dyDescent="0.25">
      <c r="A233" s="49" t="s">
        <v>283</v>
      </c>
      <c r="B233" s="49" t="s">
        <v>974</v>
      </c>
      <c r="C233" s="172" t="s">
        <v>975</v>
      </c>
      <c r="D233" s="173">
        <v>4.5999999999999996</v>
      </c>
      <c r="E233" s="49" t="s">
        <v>976</v>
      </c>
      <c r="F233" s="50">
        <v>40544</v>
      </c>
      <c r="G233" s="51">
        <v>3.7</v>
      </c>
      <c r="H233" s="174">
        <v>39569</v>
      </c>
      <c r="I233" s="51">
        <v>0.9</v>
      </c>
    </row>
    <row r="234" spans="1:9" ht="30" x14ac:dyDescent="0.25">
      <c r="A234" s="49" t="s">
        <v>283</v>
      </c>
      <c r="B234" s="49" t="s">
        <v>338</v>
      </c>
      <c r="C234" s="172" t="s">
        <v>977</v>
      </c>
      <c r="D234" s="173">
        <v>5</v>
      </c>
      <c r="E234" s="49" t="s">
        <v>978</v>
      </c>
      <c r="F234" s="50">
        <v>40544</v>
      </c>
      <c r="G234" s="51">
        <v>3.7</v>
      </c>
      <c r="H234" s="174">
        <v>39569</v>
      </c>
      <c r="I234" s="51">
        <v>1.3</v>
      </c>
    </row>
    <row r="235" spans="1:9" ht="30" x14ac:dyDescent="0.25">
      <c r="A235" s="49" t="s">
        <v>283</v>
      </c>
      <c r="B235" s="49" t="s">
        <v>979</v>
      </c>
      <c r="C235" s="172" t="s">
        <v>980</v>
      </c>
      <c r="D235" s="173">
        <v>5.8</v>
      </c>
      <c r="E235" s="49" t="s">
        <v>981</v>
      </c>
      <c r="F235" s="50">
        <v>40544</v>
      </c>
      <c r="G235" s="51">
        <v>4</v>
      </c>
      <c r="H235" s="174">
        <v>39569</v>
      </c>
      <c r="I235" s="51">
        <v>1.8</v>
      </c>
    </row>
    <row r="236" spans="1:9" ht="30" x14ac:dyDescent="0.25">
      <c r="A236" s="49" t="s">
        <v>283</v>
      </c>
      <c r="B236" s="49" t="s">
        <v>341</v>
      </c>
      <c r="C236" s="172" t="s">
        <v>982</v>
      </c>
      <c r="D236" s="173">
        <v>5</v>
      </c>
      <c r="E236" s="49" t="s">
        <v>983</v>
      </c>
      <c r="F236" s="50">
        <v>40544</v>
      </c>
      <c r="G236" s="51">
        <v>4</v>
      </c>
      <c r="H236" s="174">
        <v>39569</v>
      </c>
      <c r="I236" s="51">
        <v>1</v>
      </c>
    </row>
    <row r="237" spans="1:9" ht="30" x14ac:dyDescent="0.25">
      <c r="A237" s="49" t="s">
        <v>283</v>
      </c>
      <c r="B237" s="49" t="s">
        <v>984</v>
      </c>
      <c r="C237" s="172" t="s">
        <v>985</v>
      </c>
      <c r="D237" s="173">
        <v>5.8</v>
      </c>
      <c r="E237" s="49" t="s">
        <v>986</v>
      </c>
      <c r="F237" s="50">
        <v>40544</v>
      </c>
      <c r="G237" s="51">
        <v>4.3</v>
      </c>
      <c r="H237" s="174">
        <v>39569</v>
      </c>
      <c r="I237" s="51">
        <v>1.5</v>
      </c>
    </row>
    <row r="238" spans="1:9" ht="30" x14ac:dyDescent="0.25">
      <c r="A238" s="49" t="s">
        <v>283</v>
      </c>
      <c r="B238" s="49" t="s">
        <v>987</v>
      </c>
      <c r="C238" s="172" t="s">
        <v>988</v>
      </c>
      <c r="D238" s="173">
        <v>6</v>
      </c>
      <c r="E238" s="49" t="s">
        <v>989</v>
      </c>
      <c r="F238" s="50">
        <v>40544</v>
      </c>
      <c r="G238" s="51">
        <v>4.3</v>
      </c>
      <c r="H238" s="174">
        <v>39569</v>
      </c>
      <c r="I238" s="51">
        <v>1.7</v>
      </c>
    </row>
    <row r="239" spans="1:9" ht="30" x14ac:dyDescent="0.25">
      <c r="A239" s="49" t="s">
        <v>283</v>
      </c>
      <c r="B239" s="49" t="s">
        <v>350</v>
      </c>
      <c r="C239" s="172" t="s">
        <v>990</v>
      </c>
      <c r="D239" s="173">
        <v>6</v>
      </c>
      <c r="E239" s="49" t="s">
        <v>991</v>
      </c>
      <c r="F239" s="50">
        <v>40544</v>
      </c>
      <c r="G239" s="51">
        <v>4.3</v>
      </c>
      <c r="H239" s="174">
        <v>39569</v>
      </c>
      <c r="I239" s="51">
        <v>1.7</v>
      </c>
    </row>
    <row r="240" spans="1:9" ht="30" x14ac:dyDescent="0.25">
      <c r="A240" s="49" t="s">
        <v>283</v>
      </c>
      <c r="B240" s="49" t="s">
        <v>992</v>
      </c>
      <c r="C240" s="172" t="s">
        <v>993</v>
      </c>
      <c r="D240" s="173">
        <v>5</v>
      </c>
      <c r="E240" s="49" t="s">
        <v>994</v>
      </c>
      <c r="F240" s="50">
        <v>40544</v>
      </c>
      <c r="G240" s="51">
        <v>3.7</v>
      </c>
      <c r="H240" s="174">
        <v>39569</v>
      </c>
      <c r="I240" s="51">
        <v>1.3</v>
      </c>
    </row>
    <row r="241" spans="1:9" ht="30" x14ac:dyDescent="0.25">
      <c r="A241" s="49" t="s">
        <v>283</v>
      </c>
      <c r="B241" s="49" t="s">
        <v>995</v>
      </c>
      <c r="C241" s="172" t="s">
        <v>996</v>
      </c>
      <c r="D241" s="173">
        <v>4</v>
      </c>
      <c r="E241" s="49" t="s">
        <v>997</v>
      </c>
      <c r="F241" s="50">
        <v>40544</v>
      </c>
      <c r="G241" s="51">
        <v>3.45</v>
      </c>
      <c r="H241" s="174">
        <v>39569</v>
      </c>
      <c r="I241" s="51">
        <v>0.55000000000000004</v>
      </c>
    </row>
    <row r="242" spans="1:9" ht="30" x14ac:dyDescent="0.25">
      <c r="A242" s="49" t="s">
        <v>283</v>
      </c>
      <c r="B242" s="49" t="s">
        <v>998</v>
      </c>
      <c r="C242" s="172" t="s">
        <v>999</v>
      </c>
      <c r="D242" s="173">
        <v>5.8</v>
      </c>
      <c r="E242" s="49" t="s">
        <v>1000</v>
      </c>
      <c r="F242" s="50">
        <v>40544</v>
      </c>
      <c r="G242" s="51">
        <v>4</v>
      </c>
      <c r="H242" s="174">
        <v>39569</v>
      </c>
      <c r="I242" s="51">
        <v>1.8</v>
      </c>
    </row>
    <row r="243" spans="1:9" ht="30" x14ac:dyDescent="0.25">
      <c r="A243" s="49" t="s">
        <v>283</v>
      </c>
      <c r="B243" s="49" t="s">
        <v>564</v>
      </c>
      <c r="C243" s="172" t="s">
        <v>1001</v>
      </c>
      <c r="D243" s="173">
        <v>5.4</v>
      </c>
      <c r="E243" s="49" t="s">
        <v>1002</v>
      </c>
      <c r="F243" s="50">
        <v>40544</v>
      </c>
      <c r="G243" s="51">
        <v>4</v>
      </c>
      <c r="H243" s="174">
        <v>39569</v>
      </c>
      <c r="I243" s="51">
        <v>1.4</v>
      </c>
    </row>
    <row r="244" spans="1:9" ht="30" x14ac:dyDescent="0.25">
      <c r="A244" s="49" t="s">
        <v>283</v>
      </c>
      <c r="B244" s="49" t="s">
        <v>1003</v>
      </c>
      <c r="C244" s="172" t="s">
        <v>1004</v>
      </c>
      <c r="D244" s="173">
        <v>5.4</v>
      </c>
      <c r="E244" s="49" t="s">
        <v>1005</v>
      </c>
      <c r="F244" s="50">
        <v>40544</v>
      </c>
      <c r="G244" s="51">
        <v>4</v>
      </c>
      <c r="H244" s="174">
        <v>39569</v>
      </c>
      <c r="I244" s="51">
        <v>1.4</v>
      </c>
    </row>
    <row r="245" spans="1:9" ht="30" x14ac:dyDescent="0.25">
      <c r="A245" s="49" t="s">
        <v>283</v>
      </c>
      <c r="B245" s="49" t="s">
        <v>1006</v>
      </c>
      <c r="C245" s="172" t="s">
        <v>1007</v>
      </c>
      <c r="D245" s="173">
        <v>6</v>
      </c>
      <c r="E245" s="49" t="s">
        <v>1008</v>
      </c>
      <c r="F245" s="50">
        <v>40544</v>
      </c>
      <c r="G245" s="51">
        <v>4.3</v>
      </c>
      <c r="H245" s="174">
        <v>39569</v>
      </c>
      <c r="I245" s="51">
        <v>1.7</v>
      </c>
    </row>
    <row r="246" spans="1:9" ht="30" x14ac:dyDescent="0.25">
      <c r="A246" s="49" t="s">
        <v>283</v>
      </c>
      <c r="B246" s="49" t="s">
        <v>1009</v>
      </c>
      <c r="C246" s="172" t="s">
        <v>1010</v>
      </c>
      <c r="D246" s="173">
        <v>5.4</v>
      </c>
      <c r="E246" s="49" t="s">
        <v>1011</v>
      </c>
      <c r="F246" s="50">
        <v>40544</v>
      </c>
      <c r="G246" s="51">
        <v>4</v>
      </c>
      <c r="H246" s="174">
        <v>39569</v>
      </c>
      <c r="I246" s="51">
        <v>1.4</v>
      </c>
    </row>
    <row r="247" spans="1:9" ht="30" x14ac:dyDescent="0.25">
      <c r="A247" s="49" t="s">
        <v>283</v>
      </c>
      <c r="B247" s="49" t="s">
        <v>1012</v>
      </c>
      <c r="C247" s="172" t="s">
        <v>1013</v>
      </c>
      <c r="D247" s="173">
        <v>5.4</v>
      </c>
      <c r="E247" s="49" t="s">
        <v>1014</v>
      </c>
      <c r="F247" s="50">
        <v>40544</v>
      </c>
      <c r="G247" s="51">
        <v>4</v>
      </c>
      <c r="H247" s="174">
        <v>39569</v>
      </c>
      <c r="I247" s="51">
        <v>1.4</v>
      </c>
    </row>
    <row r="248" spans="1:9" ht="30" x14ac:dyDescent="0.25">
      <c r="A248" s="49" t="s">
        <v>283</v>
      </c>
      <c r="B248" s="49" t="s">
        <v>377</v>
      </c>
      <c r="C248" s="172" t="s">
        <v>1015</v>
      </c>
      <c r="D248" s="173">
        <v>5.4</v>
      </c>
      <c r="E248" s="49" t="s">
        <v>1016</v>
      </c>
      <c r="F248" s="50">
        <v>40544</v>
      </c>
      <c r="G248" s="51">
        <v>4</v>
      </c>
      <c r="H248" s="174">
        <v>39569</v>
      </c>
      <c r="I248" s="51">
        <v>1.4</v>
      </c>
    </row>
    <row r="249" spans="1:9" ht="30" x14ac:dyDescent="0.25">
      <c r="A249" s="49" t="s">
        <v>283</v>
      </c>
      <c r="B249" s="49" t="s">
        <v>1017</v>
      </c>
      <c r="C249" s="172" t="s">
        <v>1018</v>
      </c>
      <c r="D249" s="173">
        <v>5</v>
      </c>
      <c r="E249" s="49" t="s">
        <v>1019</v>
      </c>
      <c r="F249" s="50">
        <v>40544</v>
      </c>
      <c r="G249" s="51">
        <v>3.7</v>
      </c>
      <c r="H249" s="174">
        <v>39569</v>
      </c>
      <c r="I249" s="51">
        <v>1.3</v>
      </c>
    </row>
    <row r="250" spans="1:9" ht="30" x14ac:dyDescent="0.25">
      <c r="A250" s="49" t="s">
        <v>283</v>
      </c>
      <c r="B250" s="49" t="s">
        <v>1020</v>
      </c>
      <c r="C250" s="172" t="s">
        <v>1021</v>
      </c>
      <c r="D250" s="173">
        <v>4</v>
      </c>
      <c r="E250" s="49" t="s">
        <v>1022</v>
      </c>
      <c r="F250" s="50">
        <v>40544</v>
      </c>
      <c r="G250" s="51">
        <v>3.45</v>
      </c>
      <c r="H250" s="174">
        <v>39569</v>
      </c>
      <c r="I250" s="51">
        <v>0.55000000000000004</v>
      </c>
    </row>
    <row r="251" spans="1:9" ht="30" x14ac:dyDescent="0.25">
      <c r="A251" s="49" t="s">
        <v>283</v>
      </c>
      <c r="B251" s="49" t="s">
        <v>1023</v>
      </c>
      <c r="C251" s="172" t="s">
        <v>1024</v>
      </c>
      <c r="D251" s="173">
        <v>5.8</v>
      </c>
      <c r="E251" s="49" t="s">
        <v>1025</v>
      </c>
      <c r="F251" s="50">
        <v>40544</v>
      </c>
      <c r="G251" s="51">
        <v>4</v>
      </c>
      <c r="H251" s="174">
        <v>39569</v>
      </c>
      <c r="I251" s="51">
        <v>1.8</v>
      </c>
    </row>
    <row r="252" spans="1:9" ht="30" x14ac:dyDescent="0.25">
      <c r="A252" s="49" t="s">
        <v>283</v>
      </c>
      <c r="B252" s="49" t="s">
        <v>1026</v>
      </c>
      <c r="C252" s="172" t="s">
        <v>1027</v>
      </c>
      <c r="D252" s="173">
        <v>5.4</v>
      </c>
      <c r="E252" s="49" t="s">
        <v>1028</v>
      </c>
      <c r="F252" s="50">
        <v>40544</v>
      </c>
      <c r="G252" s="51">
        <v>4</v>
      </c>
      <c r="H252" s="174">
        <v>39569</v>
      </c>
      <c r="I252" s="51">
        <v>1.4</v>
      </c>
    </row>
    <row r="253" spans="1:9" ht="30" x14ac:dyDescent="0.25">
      <c r="A253" s="49" t="s">
        <v>283</v>
      </c>
      <c r="B253" s="49" t="s">
        <v>1029</v>
      </c>
      <c r="C253" s="172" t="s">
        <v>1030</v>
      </c>
      <c r="D253" s="173">
        <v>3.7</v>
      </c>
      <c r="E253" s="49" t="s">
        <v>1031</v>
      </c>
      <c r="F253" s="50">
        <v>40544</v>
      </c>
      <c r="G253" s="51">
        <v>3.7</v>
      </c>
      <c r="H253" s="174"/>
      <c r="I253" s="51">
        <v>0</v>
      </c>
    </row>
    <row r="254" spans="1:9" ht="30" x14ac:dyDescent="0.25">
      <c r="A254" s="49" t="s">
        <v>283</v>
      </c>
      <c r="B254" s="49" t="s">
        <v>1032</v>
      </c>
      <c r="C254" s="172" t="s">
        <v>1033</v>
      </c>
      <c r="D254" s="173">
        <v>4</v>
      </c>
      <c r="E254" s="49" t="s">
        <v>1034</v>
      </c>
      <c r="F254" s="50">
        <v>40544</v>
      </c>
      <c r="G254" s="51">
        <v>4</v>
      </c>
      <c r="H254" s="174"/>
      <c r="I254" s="51">
        <v>0</v>
      </c>
    </row>
    <row r="255" spans="1:9" ht="30" x14ac:dyDescent="0.25">
      <c r="A255" s="49" t="s">
        <v>283</v>
      </c>
      <c r="B255" s="49" t="s">
        <v>1035</v>
      </c>
      <c r="C255" s="172" t="s">
        <v>1036</v>
      </c>
      <c r="D255" s="173">
        <v>5.4</v>
      </c>
      <c r="E255" s="49" t="s">
        <v>1037</v>
      </c>
      <c r="F255" s="50">
        <v>40544</v>
      </c>
      <c r="G255" s="51">
        <v>4</v>
      </c>
      <c r="H255" s="174">
        <v>39569</v>
      </c>
      <c r="I255" s="51">
        <v>1.4</v>
      </c>
    </row>
    <row r="256" spans="1:9" ht="30" x14ac:dyDescent="0.25">
      <c r="A256" s="49" t="s">
        <v>283</v>
      </c>
      <c r="B256" s="49" t="s">
        <v>1038</v>
      </c>
      <c r="C256" s="172" t="s">
        <v>1039</v>
      </c>
      <c r="D256" s="173">
        <v>5</v>
      </c>
      <c r="E256" s="49" t="s">
        <v>1040</v>
      </c>
      <c r="F256" s="50">
        <v>40544</v>
      </c>
      <c r="G256" s="51">
        <v>3.7</v>
      </c>
      <c r="H256" s="174">
        <v>39569</v>
      </c>
      <c r="I256" s="51">
        <v>1.3</v>
      </c>
    </row>
    <row r="257" spans="1:9" ht="30" x14ac:dyDescent="0.25">
      <c r="A257" s="175" t="s">
        <v>283</v>
      </c>
      <c r="B257" s="175" t="s">
        <v>1041</v>
      </c>
      <c r="C257" s="172" t="s">
        <v>1042</v>
      </c>
      <c r="D257" s="173">
        <v>5</v>
      </c>
      <c r="E257" s="175" t="s">
        <v>1043</v>
      </c>
      <c r="F257" s="176">
        <v>40544</v>
      </c>
      <c r="G257" s="177">
        <v>3.7</v>
      </c>
      <c r="H257" s="174">
        <v>39569</v>
      </c>
      <c r="I257" s="177">
        <v>1.3</v>
      </c>
    </row>
    <row r="258" spans="1:9" ht="30" x14ac:dyDescent="0.25">
      <c r="A258" s="49" t="s">
        <v>283</v>
      </c>
      <c r="B258" s="49" t="s">
        <v>416</v>
      </c>
      <c r="C258" s="172" t="s">
        <v>1044</v>
      </c>
      <c r="D258" s="173">
        <v>5</v>
      </c>
      <c r="E258" s="49" t="s">
        <v>1045</v>
      </c>
      <c r="F258" s="50">
        <v>40544</v>
      </c>
      <c r="G258" s="51">
        <v>3.7</v>
      </c>
      <c r="H258" s="174">
        <v>39569</v>
      </c>
      <c r="I258" s="51">
        <v>1.3</v>
      </c>
    </row>
    <row r="259" spans="1:9" ht="30" x14ac:dyDescent="0.25">
      <c r="A259" s="49" t="s">
        <v>283</v>
      </c>
      <c r="B259" s="49" t="s">
        <v>1046</v>
      </c>
      <c r="C259" s="172" t="s">
        <v>1047</v>
      </c>
      <c r="D259" s="173">
        <v>5.4</v>
      </c>
      <c r="E259" s="49" t="s">
        <v>1048</v>
      </c>
      <c r="F259" s="50">
        <v>40544</v>
      </c>
      <c r="G259" s="51">
        <v>4</v>
      </c>
      <c r="H259" s="174">
        <v>39569</v>
      </c>
      <c r="I259" s="51">
        <v>1.4</v>
      </c>
    </row>
    <row r="260" spans="1:9" ht="30" x14ac:dyDescent="0.25">
      <c r="A260" s="49" t="s">
        <v>283</v>
      </c>
      <c r="B260" s="49" t="s">
        <v>1049</v>
      </c>
      <c r="C260" s="172" t="s">
        <v>1050</v>
      </c>
      <c r="D260" s="173">
        <v>4.5999999999999996</v>
      </c>
      <c r="E260" s="49" t="s">
        <v>1051</v>
      </c>
      <c r="F260" s="50">
        <v>40544</v>
      </c>
      <c r="G260" s="51">
        <v>3.7</v>
      </c>
      <c r="H260" s="174">
        <v>39569</v>
      </c>
      <c r="I260" s="51">
        <v>0.9</v>
      </c>
    </row>
    <row r="261" spans="1:9" ht="30" x14ac:dyDescent="0.25">
      <c r="A261" s="49" t="s">
        <v>283</v>
      </c>
      <c r="B261" s="49" t="s">
        <v>275</v>
      </c>
      <c r="C261" s="172" t="s">
        <v>1052</v>
      </c>
      <c r="D261" s="173">
        <v>4</v>
      </c>
      <c r="E261" s="49" t="s">
        <v>1053</v>
      </c>
      <c r="F261" s="50">
        <v>40544</v>
      </c>
      <c r="G261" s="51">
        <v>3.45</v>
      </c>
      <c r="H261" s="174">
        <v>39569</v>
      </c>
      <c r="I261" s="51">
        <v>0.55000000000000004</v>
      </c>
    </row>
    <row r="262" spans="1:9" ht="30" x14ac:dyDescent="0.25">
      <c r="A262" s="49" t="s">
        <v>283</v>
      </c>
      <c r="B262" s="49" t="s">
        <v>422</v>
      </c>
      <c r="C262" s="172" t="s">
        <v>1054</v>
      </c>
      <c r="D262" s="173">
        <v>4.3</v>
      </c>
      <c r="E262" s="49" t="s">
        <v>1055</v>
      </c>
      <c r="F262" s="50">
        <v>40544</v>
      </c>
      <c r="G262" s="51">
        <v>3.7</v>
      </c>
      <c r="H262" s="174">
        <v>39569</v>
      </c>
      <c r="I262" s="51">
        <v>0.6</v>
      </c>
    </row>
    <row r="263" spans="1:9" ht="30" x14ac:dyDescent="0.25">
      <c r="A263" s="49" t="s">
        <v>273</v>
      </c>
      <c r="B263" s="49" t="s">
        <v>1056</v>
      </c>
      <c r="C263" s="172" t="s">
        <v>1057</v>
      </c>
      <c r="D263" s="173">
        <v>4.5999999999999996</v>
      </c>
      <c r="E263" s="49" t="s">
        <v>1058</v>
      </c>
      <c r="F263" s="50">
        <v>40544</v>
      </c>
      <c r="G263" s="51">
        <v>3.45</v>
      </c>
      <c r="H263" s="174">
        <v>39569</v>
      </c>
      <c r="I263" s="51">
        <v>1.1499999999999999</v>
      </c>
    </row>
    <row r="264" spans="1:9" ht="30" x14ac:dyDescent="0.25">
      <c r="A264" s="49" t="s">
        <v>273</v>
      </c>
      <c r="B264" s="49" t="s">
        <v>1059</v>
      </c>
      <c r="C264" s="172" t="s">
        <v>1060</v>
      </c>
      <c r="D264" s="173">
        <v>4.5999999999999996</v>
      </c>
      <c r="E264" s="49" t="s">
        <v>1061</v>
      </c>
      <c r="F264" s="50">
        <v>40544</v>
      </c>
      <c r="G264" s="51">
        <v>3.45</v>
      </c>
      <c r="H264" s="174">
        <v>39569</v>
      </c>
      <c r="I264" s="51">
        <v>1.1499999999999999</v>
      </c>
    </row>
    <row r="265" spans="1:9" ht="30" x14ac:dyDescent="0.25">
      <c r="A265" s="49" t="s">
        <v>273</v>
      </c>
      <c r="B265" s="49" t="s">
        <v>1062</v>
      </c>
      <c r="C265" s="172" t="s">
        <v>1063</v>
      </c>
      <c r="D265" s="173">
        <v>4.5999999999999996</v>
      </c>
      <c r="E265" s="49" t="s">
        <v>1064</v>
      </c>
      <c r="F265" s="50">
        <v>40544</v>
      </c>
      <c r="G265" s="51">
        <v>3.45</v>
      </c>
      <c r="H265" s="174">
        <v>39569</v>
      </c>
      <c r="I265" s="51">
        <v>1.1499999999999999</v>
      </c>
    </row>
    <row r="266" spans="1:9" ht="30" x14ac:dyDescent="0.25">
      <c r="A266" s="49" t="s">
        <v>273</v>
      </c>
      <c r="B266" s="49" t="s">
        <v>868</v>
      </c>
      <c r="C266" s="172" t="s">
        <v>1065</v>
      </c>
      <c r="D266" s="173">
        <v>4.3</v>
      </c>
      <c r="E266" s="49" t="s">
        <v>1066</v>
      </c>
      <c r="F266" s="50">
        <v>40544</v>
      </c>
      <c r="G266" s="51">
        <v>3.45</v>
      </c>
      <c r="H266" s="174">
        <v>39569</v>
      </c>
      <c r="I266" s="51">
        <v>0.85</v>
      </c>
    </row>
    <row r="267" spans="1:9" ht="30" x14ac:dyDescent="0.25">
      <c r="A267" s="49" t="s">
        <v>273</v>
      </c>
      <c r="B267" s="49" t="s">
        <v>1067</v>
      </c>
      <c r="C267" s="172" t="s">
        <v>1068</v>
      </c>
      <c r="D267" s="173">
        <v>3.8</v>
      </c>
      <c r="E267" s="49" t="s">
        <v>1069</v>
      </c>
      <c r="F267" s="50">
        <v>40544</v>
      </c>
      <c r="G267" s="51">
        <v>3.1</v>
      </c>
      <c r="H267" s="174">
        <v>39569</v>
      </c>
      <c r="I267" s="51">
        <v>0.7</v>
      </c>
    </row>
    <row r="268" spans="1:9" ht="30" x14ac:dyDescent="0.25">
      <c r="A268" s="49" t="s">
        <v>273</v>
      </c>
      <c r="B268" s="49" t="s">
        <v>1070</v>
      </c>
      <c r="C268" s="172" t="s">
        <v>1071</v>
      </c>
      <c r="D268" s="173">
        <v>3.8</v>
      </c>
      <c r="E268" s="49" t="s">
        <v>1072</v>
      </c>
      <c r="F268" s="50">
        <v>40544</v>
      </c>
      <c r="G268" s="51">
        <v>3.1</v>
      </c>
      <c r="H268" s="174">
        <v>39569</v>
      </c>
      <c r="I268" s="51">
        <v>0.7</v>
      </c>
    </row>
    <row r="269" spans="1:9" ht="30" x14ac:dyDescent="0.25">
      <c r="A269" s="49" t="s">
        <v>273</v>
      </c>
      <c r="B269" s="49" t="s">
        <v>1073</v>
      </c>
      <c r="C269" s="172" t="s">
        <v>1074</v>
      </c>
      <c r="D269" s="173">
        <v>3.8</v>
      </c>
      <c r="E269" s="49" t="s">
        <v>1075</v>
      </c>
      <c r="F269" s="50">
        <v>40544</v>
      </c>
      <c r="G269" s="51">
        <v>3.1</v>
      </c>
      <c r="H269" s="174">
        <v>39569</v>
      </c>
      <c r="I269" s="51">
        <v>0.7</v>
      </c>
    </row>
    <row r="270" spans="1:9" ht="30" x14ac:dyDescent="0.25">
      <c r="A270" s="49" t="s">
        <v>273</v>
      </c>
      <c r="B270" s="49" t="s">
        <v>1076</v>
      </c>
      <c r="C270" s="172" t="s">
        <v>1077</v>
      </c>
      <c r="D270" s="173">
        <v>3.4</v>
      </c>
      <c r="E270" s="49" t="s">
        <v>1078</v>
      </c>
      <c r="F270" s="50">
        <v>40544</v>
      </c>
      <c r="G270" s="51">
        <v>3.1</v>
      </c>
      <c r="H270" s="174">
        <v>39569</v>
      </c>
      <c r="I270" s="51">
        <v>0.3</v>
      </c>
    </row>
    <row r="271" spans="1:9" ht="30" x14ac:dyDescent="0.25">
      <c r="A271" s="49" t="s">
        <v>273</v>
      </c>
      <c r="B271" s="49" t="s">
        <v>1079</v>
      </c>
      <c r="C271" s="172" t="s">
        <v>1080</v>
      </c>
      <c r="D271" s="173">
        <v>4.5999999999999996</v>
      </c>
      <c r="E271" s="49" t="s">
        <v>1081</v>
      </c>
      <c r="F271" s="50">
        <v>40544</v>
      </c>
      <c r="G271" s="51">
        <v>3.45</v>
      </c>
      <c r="H271" s="174">
        <v>39569</v>
      </c>
      <c r="I271" s="51">
        <v>1.1499999999999999</v>
      </c>
    </row>
    <row r="272" spans="1:9" ht="30" x14ac:dyDescent="0.25">
      <c r="A272" s="49" t="s">
        <v>273</v>
      </c>
      <c r="B272" s="49" t="s">
        <v>1082</v>
      </c>
      <c r="C272" s="172" t="s">
        <v>1083</v>
      </c>
      <c r="D272" s="173">
        <v>4.5999999999999996</v>
      </c>
      <c r="E272" s="49" t="s">
        <v>1084</v>
      </c>
      <c r="F272" s="50">
        <v>40544</v>
      </c>
      <c r="G272" s="51">
        <v>3.45</v>
      </c>
      <c r="H272" s="174">
        <v>39569</v>
      </c>
      <c r="I272" s="51">
        <v>1.1499999999999999</v>
      </c>
    </row>
    <row r="273" spans="1:9" ht="30" x14ac:dyDescent="0.25">
      <c r="A273" s="49" t="s">
        <v>273</v>
      </c>
      <c r="B273" s="49" t="s">
        <v>1085</v>
      </c>
      <c r="C273" s="172" t="s">
        <v>1086</v>
      </c>
      <c r="D273" s="173">
        <v>4</v>
      </c>
      <c r="E273" s="49" t="s">
        <v>1087</v>
      </c>
      <c r="F273" s="50">
        <v>40544</v>
      </c>
      <c r="G273" s="51">
        <v>3.3</v>
      </c>
      <c r="H273" s="174">
        <v>39569</v>
      </c>
      <c r="I273" s="51">
        <v>0.7</v>
      </c>
    </row>
    <row r="274" spans="1:9" ht="30" x14ac:dyDescent="0.25">
      <c r="A274" s="49" t="s">
        <v>273</v>
      </c>
      <c r="B274" s="49" t="s">
        <v>1088</v>
      </c>
      <c r="C274" s="172" t="s">
        <v>1089</v>
      </c>
      <c r="D274" s="173">
        <v>4.3</v>
      </c>
      <c r="E274" s="49" t="s">
        <v>1090</v>
      </c>
      <c r="F274" s="50">
        <v>40544</v>
      </c>
      <c r="G274" s="51">
        <v>3.3</v>
      </c>
      <c r="H274" s="174">
        <v>39569</v>
      </c>
      <c r="I274" s="51">
        <v>1</v>
      </c>
    </row>
    <row r="275" spans="1:9" ht="30" x14ac:dyDescent="0.25">
      <c r="A275" s="49" t="s">
        <v>279</v>
      </c>
      <c r="B275" s="49" t="s">
        <v>1091</v>
      </c>
      <c r="C275" s="172" t="s">
        <v>1092</v>
      </c>
      <c r="D275" s="173">
        <v>3.8</v>
      </c>
      <c r="E275" s="49" t="s">
        <v>1093</v>
      </c>
      <c r="F275" s="50">
        <v>40544</v>
      </c>
      <c r="G275" s="51">
        <v>3.3</v>
      </c>
      <c r="H275" s="174">
        <v>39569</v>
      </c>
      <c r="I275" s="51">
        <v>0.5</v>
      </c>
    </row>
    <row r="276" spans="1:9" ht="30" x14ac:dyDescent="0.25">
      <c r="A276" s="49" t="s">
        <v>279</v>
      </c>
      <c r="B276" s="49" t="s">
        <v>1067</v>
      </c>
      <c r="C276" s="172" t="s">
        <v>1094</v>
      </c>
      <c r="D276" s="173">
        <v>4</v>
      </c>
      <c r="E276" s="49" t="s">
        <v>1095</v>
      </c>
      <c r="F276" s="50">
        <v>40544</v>
      </c>
      <c r="G276" s="51">
        <v>3.5</v>
      </c>
      <c r="H276" s="174">
        <v>39569</v>
      </c>
      <c r="I276" s="51">
        <v>0.5</v>
      </c>
    </row>
    <row r="277" spans="1:9" ht="30" x14ac:dyDescent="0.25">
      <c r="A277" s="49" t="s">
        <v>279</v>
      </c>
      <c r="B277" s="49" t="s">
        <v>1096</v>
      </c>
      <c r="C277" s="172" t="s">
        <v>1097</v>
      </c>
      <c r="D277" s="173">
        <v>4</v>
      </c>
      <c r="E277" s="49" t="s">
        <v>1098</v>
      </c>
      <c r="F277" s="50">
        <v>40544</v>
      </c>
      <c r="G277" s="51">
        <v>3.45</v>
      </c>
      <c r="H277" s="174">
        <v>39569</v>
      </c>
      <c r="I277" s="51">
        <v>0.55000000000000004</v>
      </c>
    </row>
    <row r="278" spans="1:9" ht="30" x14ac:dyDescent="0.25">
      <c r="A278" s="49" t="s">
        <v>279</v>
      </c>
      <c r="B278" s="49" t="s">
        <v>1085</v>
      </c>
      <c r="C278" s="172" t="s">
        <v>1099</v>
      </c>
      <c r="D278" s="173">
        <v>3.4</v>
      </c>
      <c r="E278" s="49" t="s">
        <v>1100</v>
      </c>
      <c r="F278" s="50">
        <v>40544</v>
      </c>
      <c r="G278" s="51">
        <v>3.1</v>
      </c>
      <c r="H278" s="174">
        <v>39569</v>
      </c>
      <c r="I278" s="51">
        <v>0.3</v>
      </c>
    </row>
    <row r="279" spans="1:9" ht="30" x14ac:dyDescent="0.25">
      <c r="A279" s="49" t="s">
        <v>279</v>
      </c>
      <c r="B279" s="49" t="s">
        <v>1101</v>
      </c>
      <c r="C279" s="172" t="s">
        <v>1102</v>
      </c>
      <c r="D279" s="173">
        <v>3.3</v>
      </c>
      <c r="E279" s="49" t="s">
        <v>1103</v>
      </c>
      <c r="F279" s="50">
        <v>40544</v>
      </c>
      <c r="G279" s="51">
        <v>3.1</v>
      </c>
      <c r="H279" s="174">
        <v>39569</v>
      </c>
      <c r="I279" s="51">
        <v>0.2</v>
      </c>
    </row>
    <row r="280" spans="1:9" ht="30" x14ac:dyDescent="0.25">
      <c r="A280" s="49" t="s">
        <v>279</v>
      </c>
      <c r="B280" s="49" t="s">
        <v>1104</v>
      </c>
      <c r="C280" s="172" t="s">
        <v>1105</v>
      </c>
      <c r="D280" s="173">
        <v>4</v>
      </c>
      <c r="E280" s="49" t="s">
        <v>1106</v>
      </c>
      <c r="F280" s="50">
        <v>40544</v>
      </c>
      <c r="G280" s="51">
        <v>3.3</v>
      </c>
      <c r="H280" s="174">
        <v>39569</v>
      </c>
      <c r="I280" s="51">
        <v>0.7</v>
      </c>
    </row>
    <row r="281" spans="1:9" ht="30" x14ac:dyDescent="0.25">
      <c r="A281" s="49" t="s">
        <v>279</v>
      </c>
      <c r="B281" s="49" t="s">
        <v>1107</v>
      </c>
      <c r="C281" s="172" t="s">
        <v>1108</v>
      </c>
      <c r="D281" s="173">
        <v>4</v>
      </c>
      <c r="E281" s="49" t="s">
        <v>1109</v>
      </c>
      <c r="F281" s="50">
        <v>40544</v>
      </c>
      <c r="G281" s="51">
        <v>3.45</v>
      </c>
      <c r="H281" s="174">
        <v>39569</v>
      </c>
      <c r="I281" s="51">
        <v>0.55000000000000004</v>
      </c>
    </row>
    <row r="282" spans="1:9" ht="30" x14ac:dyDescent="0.25">
      <c r="A282" s="49" t="s">
        <v>279</v>
      </c>
      <c r="B282" s="49" t="s">
        <v>883</v>
      </c>
      <c r="C282" s="172" t="s">
        <v>1110</v>
      </c>
      <c r="D282" s="173">
        <v>3.4</v>
      </c>
      <c r="E282" s="49" t="s">
        <v>1111</v>
      </c>
      <c r="F282" s="50">
        <v>40544</v>
      </c>
      <c r="G282" s="51">
        <v>3.1</v>
      </c>
      <c r="H282" s="174">
        <v>39569</v>
      </c>
      <c r="I282" s="51">
        <v>0.3</v>
      </c>
    </row>
    <row r="283" spans="1:9" ht="30" x14ac:dyDescent="0.25">
      <c r="A283" s="49" t="s">
        <v>279</v>
      </c>
      <c r="B283" s="49" t="s">
        <v>1112</v>
      </c>
      <c r="C283" s="172" t="s">
        <v>1113</v>
      </c>
      <c r="D283" s="173">
        <v>3.8</v>
      </c>
      <c r="E283" s="49" t="s">
        <v>1114</v>
      </c>
      <c r="F283" s="50">
        <v>40544</v>
      </c>
      <c r="G283" s="51">
        <v>3.1</v>
      </c>
      <c r="H283" s="174">
        <v>39569</v>
      </c>
      <c r="I283" s="51">
        <v>0.7</v>
      </c>
    </row>
    <row r="284" spans="1:9" ht="30" x14ac:dyDescent="0.25">
      <c r="A284" s="49" t="s">
        <v>279</v>
      </c>
      <c r="B284" s="49" t="s">
        <v>1115</v>
      </c>
      <c r="C284" s="172" t="s">
        <v>1116</v>
      </c>
      <c r="D284" s="173">
        <v>3.4</v>
      </c>
      <c r="E284" s="49" t="s">
        <v>1117</v>
      </c>
      <c r="F284" s="50">
        <v>40544</v>
      </c>
      <c r="G284" s="51">
        <v>3.1</v>
      </c>
      <c r="H284" s="174">
        <v>39569</v>
      </c>
      <c r="I284" s="51">
        <v>0.3</v>
      </c>
    </row>
    <row r="285" spans="1:9" ht="30" x14ac:dyDescent="0.25">
      <c r="A285" s="49" t="s">
        <v>279</v>
      </c>
      <c r="B285" s="49" t="s">
        <v>1118</v>
      </c>
      <c r="C285" s="172" t="s">
        <v>1119</v>
      </c>
      <c r="D285" s="173">
        <v>3.8</v>
      </c>
      <c r="E285" s="49" t="s">
        <v>1120</v>
      </c>
      <c r="F285" s="50">
        <v>40544</v>
      </c>
      <c r="G285" s="51">
        <v>3.1</v>
      </c>
      <c r="H285" s="174">
        <v>39569</v>
      </c>
      <c r="I285" s="51">
        <v>0.7</v>
      </c>
    </row>
    <row r="286" spans="1:9" ht="30" x14ac:dyDescent="0.25">
      <c r="A286" s="49" t="s">
        <v>279</v>
      </c>
      <c r="B286" s="49" t="s">
        <v>1121</v>
      </c>
      <c r="C286" s="172" t="s">
        <v>1122</v>
      </c>
      <c r="D286" s="173">
        <v>3.8</v>
      </c>
      <c r="E286" s="49" t="s">
        <v>1123</v>
      </c>
      <c r="F286" s="50">
        <v>40544</v>
      </c>
      <c r="G286" s="51">
        <v>3.3</v>
      </c>
      <c r="H286" s="174">
        <v>39569</v>
      </c>
      <c r="I286" s="51">
        <v>0.5</v>
      </c>
    </row>
    <row r="287" spans="1:9" ht="30" x14ac:dyDescent="0.25">
      <c r="A287" s="49" t="s">
        <v>279</v>
      </c>
      <c r="B287" s="49" t="s">
        <v>1124</v>
      </c>
      <c r="C287" s="172" t="s">
        <v>1125</v>
      </c>
      <c r="D287" s="173">
        <v>3.8</v>
      </c>
      <c r="E287" s="49" t="s">
        <v>1126</v>
      </c>
      <c r="F287" s="50">
        <v>40544</v>
      </c>
      <c r="G287" s="51">
        <v>3.45</v>
      </c>
      <c r="H287" s="174">
        <v>39569</v>
      </c>
      <c r="I287" s="51">
        <v>0.35</v>
      </c>
    </row>
    <row r="288" spans="1:9" ht="30" x14ac:dyDescent="0.25">
      <c r="A288" s="49" t="s">
        <v>279</v>
      </c>
      <c r="B288" s="49" t="s">
        <v>892</v>
      </c>
      <c r="C288" s="172" t="s">
        <v>1127</v>
      </c>
      <c r="D288" s="173">
        <v>3.8</v>
      </c>
      <c r="E288" s="49" t="s">
        <v>1128</v>
      </c>
      <c r="F288" s="50">
        <v>40544</v>
      </c>
      <c r="G288" s="51">
        <v>3.1</v>
      </c>
      <c r="H288" s="174">
        <v>39569</v>
      </c>
      <c r="I288" s="51">
        <v>0.7</v>
      </c>
    </row>
    <row r="289" spans="1:9" ht="30" x14ac:dyDescent="0.25">
      <c r="A289" s="49" t="s">
        <v>279</v>
      </c>
      <c r="B289" s="49" t="s">
        <v>1129</v>
      </c>
      <c r="C289" s="172" t="s">
        <v>1130</v>
      </c>
      <c r="D289" s="173">
        <v>3.8</v>
      </c>
      <c r="E289" s="49" t="s">
        <v>1131</v>
      </c>
      <c r="F289" s="50">
        <v>40544</v>
      </c>
      <c r="G289" s="51">
        <v>3.1</v>
      </c>
      <c r="H289" s="174">
        <v>39569</v>
      </c>
      <c r="I289" s="51">
        <v>0.7</v>
      </c>
    </row>
    <row r="290" spans="1:9" ht="30" x14ac:dyDescent="0.25">
      <c r="A290" s="49" t="s">
        <v>279</v>
      </c>
      <c r="B290" s="49" t="s">
        <v>1132</v>
      </c>
      <c r="C290" s="172" t="s">
        <v>1133</v>
      </c>
      <c r="D290" s="173">
        <v>4.3</v>
      </c>
      <c r="E290" s="49" t="s">
        <v>1134</v>
      </c>
      <c r="F290" s="50">
        <v>40544</v>
      </c>
      <c r="G290" s="51">
        <v>3.45</v>
      </c>
      <c r="H290" s="174">
        <v>39569</v>
      </c>
      <c r="I290" s="51">
        <v>0.85</v>
      </c>
    </row>
    <row r="291" spans="1:9" ht="30" x14ac:dyDescent="0.25">
      <c r="A291" s="49" t="s">
        <v>279</v>
      </c>
      <c r="B291" s="49" t="s">
        <v>1135</v>
      </c>
      <c r="C291" s="172" t="s">
        <v>1136</v>
      </c>
      <c r="D291" s="173">
        <v>3.2</v>
      </c>
      <c r="E291" s="49" t="s">
        <v>1137</v>
      </c>
      <c r="F291" s="50">
        <v>40544</v>
      </c>
      <c r="G291" s="51">
        <v>2.9</v>
      </c>
      <c r="H291" s="174">
        <v>39569</v>
      </c>
      <c r="I291" s="51">
        <v>0.3</v>
      </c>
    </row>
    <row r="292" spans="1:9" ht="30" x14ac:dyDescent="0.25">
      <c r="A292" s="49" t="s">
        <v>279</v>
      </c>
      <c r="B292" s="49" t="s">
        <v>1138</v>
      </c>
      <c r="C292" s="172" t="s">
        <v>1139</v>
      </c>
      <c r="D292" s="173">
        <v>4</v>
      </c>
      <c r="E292" s="49" t="s">
        <v>1140</v>
      </c>
      <c r="F292" s="50">
        <v>40544</v>
      </c>
      <c r="G292" s="51">
        <v>3.45</v>
      </c>
      <c r="H292" s="174">
        <v>39569</v>
      </c>
      <c r="I292" s="51">
        <v>0.55000000000000004</v>
      </c>
    </row>
    <row r="293" spans="1:9" ht="30" x14ac:dyDescent="0.25">
      <c r="A293" s="49" t="s">
        <v>279</v>
      </c>
      <c r="B293" s="49" t="s">
        <v>1141</v>
      </c>
      <c r="C293" s="172" t="s">
        <v>1142</v>
      </c>
      <c r="D293" s="173">
        <v>3.8</v>
      </c>
      <c r="E293" s="49" t="s">
        <v>1143</v>
      </c>
      <c r="F293" s="50">
        <v>40544</v>
      </c>
      <c r="G293" s="51">
        <v>3.1</v>
      </c>
      <c r="H293" s="174">
        <v>39569</v>
      </c>
      <c r="I293" s="51">
        <v>0.7</v>
      </c>
    </row>
    <row r="294" spans="1:9" ht="30" x14ac:dyDescent="0.25">
      <c r="A294" s="49" t="s">
        <v>279</v>
      </c>
      <c r="B294" s="49" t="s">
        <v>1144</v>
      </c>
      <c r="C294" s="172" t="s">
        <v>1145</v>
      </c>
      <c r="D294" s="173">
        <v>4</v>
      </c>
      <c r="E294" s="49" t="s">
        <v>1146</v>
      </c>
      <c r="F294" s="50">
        <v>40544</v>
      </c>
      <c r="G294" s="51">
        <v>3.45</v>
      </c>
      <c r="H294" s="174">
        <v>39569</v>
      </c>
      <c r="I294" s="51">
        <v>0.55000000000000004</v>
      </c>
    </row>
    <row r="295" spans="1:9" ht="30" x14ac:dyDescent="0.25">
      <c r="A295" s="49" t="s">
        <v>279</v>
      </c>
      <c r="B295" s="49" t="s">
        <v>1147</v>
      </c>
      <c r="C295" s="172" t="s">
        <v>1148</v>
      </c>
      <c r="D295" s="173">
        <v>4</v>
      </c>
      <c r="E295" s="49" t="s">
        <v>1149</v>
      </c>
      <c r="F295" s="50">
        <v>40544</v>
      </c>
      <c r="G295" s="51">
        <v>3.45</v>
      </c>
      <c r="H295" s="174">
        <v>39569</v>
      </c>
      <c r="I295" s="51">
        <v>0.55000000000000004</v>
      </c>
    </row>
    <row r="296" spans="1:9" ht="30" x14ac:dyDescent="0.25">
      <c r="A296" s="49" t="s">
        <v>279</v>
      </c>
      <c r="B296" s="49" t="s">
        <v>1150</v>
      </c>
      <c r="C296" s="172" t="s">
        <v>1151</v>
      </c>
      <c r="D296" s="173">
        <v>3.3</v>
      </c>
      <c r="E296" s="49" t="s">
        <v>1152</v>
      </c>
      <c r="F296" s="50">
        <v>40544</v>
      </c>
      <c r="G296" s="51">
        <v>3.1</v>
      </c>
      <c r="H296" s="174">
        <v>39569</v>
      </c>
      <c r="I296" s="51">
        <v>0.2</v>
      </c>
    </row>
    <row r="297" spans="1:9" ht="30" x14ac:dyDescent="0.25">
      <c r="A297" s="49" t="s">
        <v>279</v>
      </c>
      <c r="B297" s="49" t="s">
        <v>1153</v>
      </c>
      <c r="C297" s="172" t="s">
        <v>1154</v>
      </c>
      <c r="D297" s="173">
        <v>4.3</v>
      </c>
      <c r="E297" s="49" t="s">
        <v>1155</v>
      </c>
      <c r="F297" s="50">
        <v>40544</v>
      </c>
      <c r="G297" s="51">
        <v>3.45</v>
      </c>
      <c r="H297" s="174">
        <v>39569</v>
      </c>
      <c r="I297" s="51">
        <v>0.85</v>
      </c>
    </row>
    <row r="298" spans="1:9" ht="30" x14ac:dyDescent="0.25">
      <c r="A298" s="49" t="s">
        <v>279</v>
      </c>
      <c r="B298" s="49" t="s">
        <v>1156</v>
      </c>
      <c r="C298" s="172" t="s">
        <v>1157</v>
      </c>
      <c r="D298" s="173">
        <v>3.8</v>
      </c>
      <c r="E298" s="49" t="s">
        <v>1158</v>
      </c>
      <c r="F298" s="50">
        <v>40544</v>
      </c>
      <c r="G298" s="51">
        <v>3.3</v>
      </c>
      <c r="H298" s="174">
        <v>39569</v>
      </c>
      <c r="I298" s="51">
        <v>0.5</v>
      </c>
    </row>
    <row r="299" spans="1:9" ht="30" x14ac:dyDescent="0.25">
      <c r="A299" s="49" t="s">
        <v>279</v>
      </c>
      <c r="B299" s="49" t="s">
        <v>1159</v>
      </c>
      <c r="C299" s="172" t="s">
        <v>1160</v>
      </c>
      <c r="D299" s="173">
        <v>3.3</v>
      </c>
      <c r="E299" s="49" t="s">
        <v>1161</v>
      </c>
      <c r="F299" s="50">
        <v>40544</v>
      </c>
      <c r="G299" s="51">
        <v>2.9</v>
      </c>
      <c r="H299" s="174">
        <v>39569</v>
      </c>
      <c r="I299" s="51">
        <v>0.4</v>
      </c>
    </row>
    <row r="300" spans="1:9" ht="30" x14ac:dyDescent="0.25">
      <c r="A300" s="49" t="s">
        <v>279</v>
      </c>
      <c r="B300" s="49" t="s">
        <v>1162</v>
      </c>
      <c r="C300" s="172" t="s">
        <v>1163</v>
      </c>
      <c r="D300" s="173">
        <v>3.8</v>
      </c>
      <c r="E300" s="49" t="s">
        <v>1164</v>
      </c>
      <c r="F300" s="50">
        <v>40544</v>
      </c>
      <c r="G300" s="51">
        <v>3.3</v>
      </c>
      <c r="H300" s="174">
        <v>39569</v>
      </c>
      <c r="I300" s="51">
        <v>0.5</v>
      </c>
    </row>
    <row r="301" spans="1:9" ht="30" x14ac:dyDescent="0.25">
      <c r="A301" s="49" t="s">
        <v>279</v>
      </c>
      <c r="B301" s="49" t="s">
        <v>913</v>
      </c>
      <c r="C301" s="172" t="s">
        <v>1165</v>
      </c>
      <c r="D301" s="173">
        <v>4</v>
      </c>
      <c r="E301" s="49" t="s">
        <v>1166</v>
      </c>
      <c r="F301" s="50">
        <v>40544</v>
      </c>
      <c r="G301" s="51">
        <v>3.45</v>
      </c>
      <c r="H301" s="174">
        <v>39569</v>
      </c>
      <c r="I301" s="51">
        <v>0.55000000000000004</v>
      </c>
    </row>
    <row r="302" spans="1:9" ht="30" x14ac:dyDescent="0.25">
      <c r="A302" s="49" t="s">
        <v>279</v>
      </c>
      <c r="B302" s="49" t="s">
        <v>1167</v>
      </c>
      <c r="C302" s="172" t="s">
        <v>1168</v>
      </c>
      <c r="D302" s="173">
        <v>3.4</v>
      </c>
      <c r="E302" s="49" t="s">
        <v>1169</v>
      </c>
      <c r="F302" s="50">
        <v>40544</v>
      </c>
      <c r="G302" s="51">
        <v>3.1</v>
      </c>
      <c r="H302" s="174">
        <v>39569</v>
      </c>
      <c r="I302" s="51">
        <v>0.3</v>
      </c>
    </row>
    <row r="303" spans="1:9" ht="30" x14ac:dyDescent="0.25">
      <c r="A303" s="49" t="s">
        <v>279</v>
      </c>
      <c r="B303" s="49" t="s">
        <v>1170</v>
      </c>
      <c r="C303" s="172" t="s">
        <v>1171</v>
      </c>
      <c r="D303" s="173">
        <v>3.3</v>
      </c>
      <c r="E303" s="49" t="s">
        <v>1172</v>
      </c>
      <c r="F303" s="50">
        <v>40544</v>
      </c>
      <c r="G303" s="51">
        <v>3.1</v>
      </c>
      <c r="H303" s="174">
        <v>39569</v>
      </c>
      <c r="I303" s="51">
        <v>0.2</v>
      </c>
    </row>
    <row r="304" spans="1:9" ht="30" x14ac:dyDescent="0.25">
      <c r="A304" s="49" t="s">
        <v>279</v>
      </c>
      <c r="B304" s="49" t="s">
        <v>919</v>
      </c>
      <c r="C304" s="172" t="s">
        <v>1173</v>
      </c>
      <c r="D304" s="173">
        <v>3.2</v>
      </c>
      <c r="E304" s="49" t="s">
        <v>1174</v>
      </c>
      <c r="F304" s="50">
        <v>40544</v>
      </c>
      <c r="G304" s="51">
        <v>2.9</v>
      </c>
      <c r="H304" s="174">
        <v>39569</v>
      </c>
      <c r="I304" s="51">
        <v>0.3</v>
      </c>
    </row>
    <row r="305" spans="1:9" ht="30" x14ac:dyDescent="0.25">
      <c r="A305" s="49" t="s">
        <v>279</v>
      </c>
      <c r="B305" s="49" t="s">
        <v>1175</v>
      </c>
      <c r="C305" s="172" t="s">
        <v>1176</v>
      </c>
      <c r="D305" s="173">
        <v>4.3</v>
      </c>
      <c r="E305" s="49" t="s">
        <v>1177</v>
      </c>
      <c r="F305" s="50">
        <v>40544</v>
      </c>
      <c r="G305" s="51">
        <v>3.45</v>
      </c>
      <c r="H305" s="174">
        <v>39569</v>
      </c>
      <c r="I305" s="51">
        <v>0.85</v>
      </c>
    </row>
    <row r="306" spans="1:9" ht="30" x14ac:dyDescent="0.25">
      <c r="A306" s="49" t="s">
        <v>279</v>
      </c>
      <c r="B306" s="49" t="s">
        <v>1178</v>
      </c>
      <c r="C306" s="172" t="s">
        <v>1179</v>
      </c>
      <c r="D306" s="173">
        <v>3.4</v>
      </c>
      <c r="E306" s="49" t="s">
        <v>1180</v>
      </c>
      <c r="F306" s="50">
        <v>40544</v>
      </c>
      <c r="G306" s="51">
        <v>3.1</v>
      </c>
      <c r="H306" s="174">
        <v>39569</v>
      </c>
      <c r="I306" s="51">
        <v>0.3</v>
      </c>
    </row>
    <row r="307" spans="1:9" ht="30" x14ac:dyDescent="0.25">
      <c r="A307" s="49" t="s">
        <v>279</v>
      </c>
      <c r="B307" s="49" t="s">
        <v>1181</v>
      </c>
      <c r="C307" s="172" t="s">
        <v>1182</v>
      </c>
      <c r="D307" s="173">
        <v>3.4</v>
      </c>
      <c r="E307" s="49" t="s">
        <v>1183</v>
      </c>
      <c r="F307" s="50">
        <v>40544</v>
      </c>
      <c r="G307" s="51">
        <v>3.1</v>
      </c>
      <c r="H307" s="174">
        <v>39569</v>
      </c>
      <c r="I307" s="51">
        <v>0.3</v>
      </c>
    </row>
    <row r="308" spans="1:9" ht="30" x14ac:dyDescent="0.25">
      <c r="A308" s="49" t="s">
        <v>279</v>
      </c>
      <c r="B308" s="49" t="s">
        <v>1184</v>
      </c>
      <c r="C308" s="172" t="s">
        <v>1185</v>
      </c>
      <c r="D308" s="173">
        <v>4.3</v>
      </c>
      <c r="E308" s="49" t="s">
        <v>1186</v>
      </c>
      <c r="F308" s="50">
        <v>40544</v>
      </c>
      <c r="G308" s="51">
        <v>3.45</v>
      </c>
      <c r="H308" s="174">
        <v>39569</v>
      </c>
      <c r="I308" s="51">
        <v>0.85</v>
      </c>
    </row>
    <row r="309" spans="1:9" ht="30" x14ac:dyDescent="0.25">
      <c r="A309" s="49" t="s">
        <v>279</v>
      </c>
      <c r="B309" s="49" t="s">
        <v>276</v>
      </c>
      <c r="C309" s="172" t="s">
        <v>1187</v>
      </c>
      <c r="D309" s="173">
        <v>4.3</v>
      </c>
      <c r="E309" s="49" t="s">
        <v>1188</v>
      </c>
      <c r="F309" s="50">
        <v>40544</v>
      </c>
      <c r="G309" s="51">
        <v>3.45</v>
      </c>
      <c r="H309" s="174">
        <v>39569</v>
      </c>
      <c r="I309" s="51">
        <v>0.85</v>
      </c>
    </row>
    <row r="310" spans="1:9" ht="30" x14ac:dyDescent="0.25">
      <c r="A310" s="49" t="s">
        <v>279</v>
      </c>
      <c r="B310" s="49" t="s">
        <v>308</v>
      </c>
      <c r="C310" s="172" t="s">
        <v>1189</v>
      </c>
      <c r="D310" s="173">
        <v>3.3</v>
      </c>
      <c r="E310" s="49" t="s">
        <v>1190</v>
      </c>
      <c r="F310" s="50">
        <v>40544</v>
      </c>
      <c r="G310" s="51">
        <v>2.9</v>
      </c>
      <c r="H310" s="174">
        <v>39569</v>
      </c>
      <c r="I310" s="51">
        <v>0.4</v>
      </c>
    </row>
    <row r="311" spans="1:9" ht="30" x14ac:dyDescent="0.25">
      <c r="A311" s="49" t="s">
        <v>279</v>
      </c>
      <c r="B311" s="49" t="s">
        <v>311</v>
      </c>
      <c r="C311" s="172" t="s">
        <v>1191</v>
      </c>
      <c r="D311" s="173">
        <v>3.4</v>
      </c>
      <c r="E311" s="49" t="s">
        <v>1192</v>
      </c>
      <c r="F311" s="50">
        <v>40544</v>
      </c>
      <c r="G311" s="51">
        <v>3.1</v>
      </c>
      <c r="H311" s="174">
        <v>39569</v>
      </c>
      <c r="I311" s="51">
        <v>0.3</v>
      </c>
    </row>
    <row r="312" spans="1:9" ht="30" x14ac:dyDescent="0.25">
      <c r="A312" s="49" t="s">
        <v>279</v>
      </c>
      <c r="B312" s="49" t="s">
        <v>1193</v>
      </c>
      <c r="C312" s="172" t="s">
        <v>1194</v>
      </c>
      <c r="D312" s="173">
        <v>3.3</v>
      </c>
      <c r="E312" s="49" t="s">
        <v>1195</v>
      </c>
      <c r="F312" s="50">
        <v>40544</v>
      </c>
      <c r="G312" s="51">
        <v>3.1</v>
      </c>
      <c r="H312" s="174">
        <v>39569</v>
      </c>
      <c r="I312" s="51">
        <v>0.2</v>
      </c>
    </row>
    <row r="313" spans="1:9" ht="30" x14ac:dyDescent="0.25">
      <c r="A313" s="49" t="s">
        <v>279</v>
      </c>
      <c r="B313" s="49" t="s">
        <v>1196</v>
      </c>
      <c r="C313" s="172" t="s">
        <v>1197</v>
      </c>
      <c r="D313" s="173">
        <v>3.2</v>
      </c>
      <c r="E313" s="49" t="s">
        <v>1198</v>
      </c>
      <c r="F313" s="50">
        <v>40544</v>
      </c>
      <c r="G313" s="51">
        <v>2.9</v>
      </c>
      <c r="H313" s="174">
        <v>39569</v>
      </c>
      <c r="I313" s="51">
        <v>0.3</v>
      </c>
    </row>
    <row r="314" spans="1:9" ht="30" x14ac:dyDescent="0.25">
      <c r="A314" s="49" t="s">
        <v>279</v>
      </c>
      <c r="B314" s="49" t="s">
        <v>320</v>
      </c>
      <c r="C314" s="172" t="s">
        <v>1199</v>
      </c>
      <c r="D314" s="173">
        <v>3.2</v>
      </c>
      <c r="E314" s="49" t="s">
        <v>1200</v>
      </c>
      <c r="F314" s="50">
        <v>40544</v>
      </c>
      <c r="G314" s="51">
        <v>2.9</v>
      </c>
      <c r="H314" s="174">
        <v>39569</v>
      </c>
      <c r="I314" s="51">
        <v>0.3</v>
      </c>
    </row>
    <row r="315" spans="1:9" ht="30" x14ac:dyDescent="0.25">
      <c r="A315" s="49" t="s">
        <v>279</v>
      </c>
      <c r="B315" s="49" t="s">
        <v>323</v>
      </c>
      <c r="C315" s="172" t="s">
        <v>1201</v>
      </c>
      <c r="D315" s="173">
        <v>4</v>
      </c>
      <c r="E315" s="49" t="s">
        <v>1202</v>
      </c>
      <c r="F315" s="50">
        <v>40544</v>
      </c>
      <c r="G315" s="51">
        <v>3.3</v>
      </c>
      <c r="H315" s="174">
        <v>39569</v>
      </c>
      <c r="I315" s="51">
        <v>0.7</v>
      </c>
    </row>
    <row r="316" spans="1:9" ht="30" x14ac:dyDescent="0.25">
      <c r="A316" s="49" t="s">
        <v>279</v>
      </c>
      <c r="B316" s="49" t="s">
        <v>1203</v>
      </c>
      <c r="C316" s="172" t="s">
        <v>1204</v>
      </c>
      <c r="D316" s="173">
        <v>3.2</v>
      </c>
      <c r="E316" s="49" t="s">
        <v>1205</v>
      </c>
      <c r="F316" s="50">
        <v>40544</v>
      </c>
      <c r="G316" s="51">
        <v>2.9</v>
      </c>
      <c r="H316" s="174">
        <v>39569</v>
      </c>
      <c r="I316" s="51">
        <v>0.3</v>
      </c>
    </row>
    <row r="317" spans="1:9" ht="30" x14ac:dyDescent="0.25">
      <c r="A317" s="49" t="s">
        <v>279</v>
      </c>
      <c r="B317" s="49" t="s">
        <v>1206</v>
      </c>
      <c r="C317" s="172" t="s">
        <v>1207</v>
      </c>
      <c r="D317" s="173">
        <v>4</v>
      </c>
      <c r="E317" s="49" t="s">
        <v>1208</v>
      </c>
      <c r="F317" s="50">
        <v>40544</v>
      </c>
      <c r="G317" s="51">
        <v>3.3</v>
      </c>
      <c r="H317" s="174">
        <v>39569</v>
      </c>
      <c r="I317" s="51">
        <v>0.7</v>
      </c>
    </row>
    <row r="318" spans="1:9" ht="30" x14ac:dyDescent="0.25">
      <c r="A318" s="49" t="s">
        <v>279</v>
      </c>
      <c r="B318" s="49" t="s">
        <v>1209</v>
      </c>
      <c r="C318" s="172" t="s">
        <v>1210</v>
      </c>
      <c r="D318" s="173">
        <v>4</v>
      </c>
      <c r="E318" s="49" t="s">
        <v>1211</v>
      </c>
      <c r="F318" s="50">
        <v>40544</v>
      </c>
      <c r="G318" s="51">
        <v>3.3</v>
      </c>
      <c r="H318" s="174">
        <v>39569</v>
      </c>
      <c r="I318" s="51">
        <v>0.7</v>
      </c>
    </row>
    <row r="319" spans="1:9" ht="30" x14ac:dyDescent="0.25">
      <c r="A319" s="49" t="s">
        <v>279</v>
      </c>
      <c r="B319" s="49" t="s">
        <v>338</v>
      </c>
      <c r="C319" s="172" t="s">
        <v>1212</v>
      </c>
      <c r="D319" s="173">
        <v>3.2</v>
      </c>
      <c r="E319" s="49" t="s">
        <v>1213</v>
      </c>
      <c r="F319" s="50">
        <v>40544</v>
      </c>
      <c r="G319" s="51">
        <v>2.9</v>
      </c>
      <c r="H319" s="174">
        <v>39569</v>
      </c>
      <c r="I319" s="51">
        <v>0.3</v>
      </c>
    </row>
    <row r="320" spans="1:9" ht="30" x14ac:dyDescent="0.25">
      <c r="A320" s="49" t="s">
        <v>279</v>
      </c>
      <c r="B320" s="49" t="s">
        <v>1214</v>
      </c>
      <c r="C320" s="172" t="s">
        <v>1215</v>
      </c>
      <c r="D320" s="173">
        <v>3.8</v>
      </c>
      <c r="E320" s="49" t="s">
        <v>1216</v>
      </c>
      <c r="F320" s="50">
        <v>40544</v>
      </c>
      <c r="G320" s="51">
        <v>3.3</v>
      </c>
      <c r="H320" s="174">
        <v>39569</v>
      </c>
      <c r="I320" s="51">
        <v>0.5</v>
      </c>
    </row>
    <row r="321" spans="1:9" ht="30" x14ac:dyDescent="0.25">
      <c r="A321" s="49" t="s">
        <v>279</v>
      </c>
      <c r="B321" s="49" t="s">
        <v>341</v>
      </c>
      <c r="C321" s="172" t="s">
        <v>1217</v>
      </c>
      <c r="D321" s="173">
        <v>3.3</v>
      </c>
      <c r="E321" s="49" t="s">
        <v>1218</v>
      </c>
      <c r="F321" s="50">
        <v>40544</v>
      </c>
      <c r="G321" s="51">
        <v>3.1</v>
      </c>
      <c r="H321" s="174">
        <v>39569</v>
      </c>
      <c r="I321" s="51">
        <v>0.2</v>
      </c>
    </row>
    <row r="322" spans="1:9" ht="30" x14ac:dyDescent="0.25">
      <c r="A322" s="49" t="s">
        <v>279</v>
      </c>
      <c r="B322" s="49" t="s">
        <v>1219</v>
      </c>
      <c r="C322" s="172" t="s">
        <v>1220</v>
      </c>
      <c r="D322" s="173">
        <v>3.3</v>
      </c>
      <c r="E322" s="49" t="s">
        <v>1221</v>
      </c>
      <c r="F322" s="50">
        <v>40544</v>
      </c>
      <c r="G322" s="51">
        <v>2.9</v>
      </c>
      <c r="H322" s="174">
        <v>39569</v>
      </c>
      <c r="I322" s="51">
        <v>0.4</v>
      </c>
    </row>
    <row r="323" spans="1:9" ht="30" x14ac:dyDescent="0.25">
      <c r="A323" s="49" t="s">
        <v>279</v>
      </c>
      <c r="B323" s="49" t="s">
        <v>1222</v>
      </c>
      <c r="C323" s="172" t="s">
        <v>1223</v>
      </c>
      <c r="D323" s="173">
        <v>4</v>
      </c>
      <c r="E323" s="49" t="s">
        <v>1224</v>
      </c>
      <c r="F323" s="50">
        <v>40544</v>
      </c>
      <c r="G323" s="51">
        <v>3.5</v>
      </c>
      <c r="H323" s="174">
        <v>39569</v>
      </c>
      <c r="I323" s="51">
        <v>0.5</v>
      </c>
    </row>
    <row r="324" spans="1:9" ht="30" x14ac:dyDescent="0.25">
      <c r="A324" s="49" t="s">
        <v>279</v>
      </c>
      <c r="B324" s="49" t="s">
        <v>350</v>
      </c>
      <c r="C324" s="172" t="s">
        <v>1225</v>
      </c>
      <c r="D324" s="173">
        <v>3.8</v>
      </c>
      <c r="E324" s="49" t="s">
        <v>1226</v>
      </c>
      <c r="F324" s="50">
        <v>40544</v>
      </c>
      <c r="G324" s="51">
        <v>3.45</v>
      </c>
      <c r="H324" s="174">
        <v>39569</v>
      </c>
      <c r="I324" s="51">
        <v>0.35</v>
      </c>
    </row>
    <row r="325" spans="1:9" ht="30" x14ac:dyDescent="0.25">
      <c r="A325" s="49" t="s">
        <v>279</v>
      </c>
      <c r="B325" s="49" t="s">
        <v>353</v>
      </c>
      <c r="C325" s="172" t="s">
        <v>1227</v>
      </c>
      <c r="D325" s="173">
        <v>4</v>
      </c>
      <c r="E325" s="49" t="s">
        <v>1228</v>
      </c>
      <c r="F325" s="50">
        <v>40544</v>
      </c>
      <c r="G325" s="51">
        <v>3.3</v>
      </c>
      <c r="H325" s="174">
        <v>39569</v>
      </c>
      <c r="I325" s="51">
        <v>0.7</v>
      </c>
    </row>
    <row r="326" spans="1:9" ht="30" x14ac:dyDescent="0.25">
      <c r="A326" s="49" t="s">
        <v>279</v>
      </c>
      <c r="B326" s="49" t="s">
        <v>772</v>
      </c>
      <c r="C326" s="172" t="s">
        <v>1229</v>
      </c>
      <c r="D326" s="173">
        <v>3.2</v>
      </c>
      <c r="E326" s="49" t="s">
        <v>1230</v>
      </c>
      <c r="F326" s="50">
        <v>40544</v>
      </c>
      <c r="G326" s="51">
        <v>2.9</v>
      </c>
      <c r="H326" s="174">
        <v>39569</v>
      </c>
      <c r="I326" s="51">
        <v>0.3</v>
      </c>
    </row>
    <row r="327" spans="1:9" ht="30" x14ac:dyDescent="0.25">
      <c r="A327" s="49" t="s">
        <v>279</v>
      </c>
      <c r="B327" s="49" t="s">
        <v>365</v>
      </c>
      <c r="C327" s="172" t="s">
        <v>1231</v>
      </c>
      <c r="D327" s="173">
        <v>3.4</v>
      </c>
      <c r="E327" s="49" t="s">
        <v>1232</v>
      </c>
      <c r="F327" s="50">
        <v>40544</v>
      </c>
      <c r="G327" s="51">
        <v>3.1</v>
      </c>
      <c r="H327" s="174">
        <v>39569</v>
      </c>
      <c r="I327" s="51">
        <v>0.3</v>
      </c>
    </row>
    <row r="328" spans="1:9" ht="30" x14ac:dyDescent="0.25">
      <c r="A328" s="49" t="s">
        <v>279</v>
      </c>
      <c r="B328" s="49" t="s">
        <v>1233</v>
      </c>
      <c r="C328" s="172" t="s">
        <v>1234</v>
      </c>
      <c r="D328" s="173">
        <v>3.4</v>
      </c>
      <c r="E328" s="49" t="s">
        <v>1235</v>
      </c>
      <c r="F328" s="50">
        <v>40544</v>
      </c>
      <c r="G328" s="51">
        <v>3.1</v>
      </c>
      <c r="H328" s="174">
        <v>39569</v>
      </c>
      <c r="I328" s="51">
        <v>0.3</v>
      </c>
    </row>
    <row r="329" spans="1:9" ht="30" x14ac:dyDescent="0.25">
      <c r="A329" s="49" t="s">
        <v>279</v>
      </c>
      <c r="B329" s="49" t="s">
        <v>371</v>
      </c>
      <c r="C329" s="172" t="s">
        <v>1236</v>
      </c>
      <c r="D329" s="173">
        <v>4</v>
      </c>
      <c r="E329" s="49" t="s">
        <v>1237</v>
      </c>
      <c r="F329" s="50">
        <v>40544</v>
      </c>
      <c r="G329" s="51">
        <v>3.45</v>
      </c>
      <c r="H329" s="174">
        <v>39569</v>
      </c>
      <c r="I329" s="51">
        <v>0.55000000000000004</v>
      </c>
    </row>
    <row r="330" spans="1:9" ht="30" x14ac:dyDescent="0.25">
      <c r="A330" s="49" t="s">
        <v>279</v>
      </c>
      <c r="B330" s="49" t="s">
        <v>389</v>
      </c>
      <c r="C330" s="172" t="s">
        <v>1238</v>
      </c>
      <c r="D330" s="173">
        <v>3.8</v>
      </c>
      <c r="E330" s="49" t="s">
        <v>1239</v>
      </c>
      <c r="F330" s="50">
        <v>40544</v>
      </c>
      <c r="G330" s="51">
        <v>3.1</v>
      </c>
      <c r="H330" s="174">
        <v>39569</v>
      </c>
      <c r="I330" s="51">
        <v>0.7</v>
      </c>
    </row>
    <row r="331" spans="1:9" ht="30" x14ac:dyDescent="0.25">
      <c r="A331" s="49" t="s">
        <v>279</v>
      </c>
      <c r="B331" s="49" t="s">
        <v>1240</v>
      </c>
      <c r="C331" s="172" t="s">
        <v>1241</v>
      </c>
      <c r="D331" s="173">
        <v>4</v>
      </c>
      <c r="E331" s="49" t="s">
        <v>1242</v>
      </c>
      <c r="F331" s="50">
        <v>40544</v>
      </c>
      <c r="G331" s="51">
        <v>3.3</v>
      </c>
      <c r="H331" s="174">
        <v>39569</v>
      </c>
      <c r="I331" s="51">
        <v>0.7</v>
      </c>
    </row>
    <row r="332" spans="1:9" ht="30" x14ac:dyDescent="0.25">
      <c r="A332" s="49" t="s">
        <v>279</v>
      </c>
      <c r="B332" s="49" t="s">
        <v>1243</v>
      </c>
      <c r="C332" s="172" t="s">
        <v>1244</v>
      </c>
      <c r="D332" s="173">
        <v>3.4</v>
      </c>
      <c r="E332" s="49" t="s">
        <v>1245</v>
      </c>
      <c r="F332" s="50">
        <v>40544</v>
      </c>
      <c r="G332" s="51">
        <v>3.1</v>
      </c>
      <c r="H332" s="174">
        <v>39569</v>
      </c>
      <c r="I332" s="51">
        <v>0.3</v>
      </c>
    </row>
    <row r="333" spans="1:9" ht="30" x14ac:dyDescent="0.25">
      <c r="A333" s="49" t="s">
        <v>279</v>
      </c>
      <c r="B333" s="49" t="s">
        <v>1246</v>
      </c>
      <c r="C333" s="172" t="s">
        <v>1247</v>
      </c>
      <c r="D333" s="173">
        <v>3.1</v>
      </c>
      <c r="E333" s="49" t="s">
        <v>1248</v>
      </c>
      <c r="F333" s="50">
        <v>40544</v>
      </c>
      <c r="G333" s="51">
        <v>3.1</v>
      </c>
      <c r="H333" s="174"/>
      <c r="I333" s="51">
        <v>0</v>
      </c>
    </row>
    <row r="334" spans="1:9" ht="30" x14ac:dyDescent="0.25">
      <c r="A334" s="49" t="s">
        <v>279</v>
      </c>
      <c r="B334" s="49" t="s">
        <v>1035</v>
      </c>
      <c r="C334" s="172" t="s">
        <v>1249</v>
      </c>
      <c r="D334" s="173">
        <v>3.4</v>
      </c>
      <c r="E334" s="49" t="s">
        <v>1250</v>
      </c>
      <c r="F334" s="50">
        <v>40544</v>
      </c>
      <c r="G334" s="51">
        <v>3.1</v>
      </c>
      <c r="H334" s="174">
        <v>39569</v>
      </c>
      <c r="I334" s="51">
        <v>0.3</v>
      </c>
    </row>
    <row r="335" spans="1:9" ht="30" x14ac:dyDescent="0.25">
      <c r="A335" s="49" t="s">
        <v>279</v>
      </c>
      <c r="B335" s="49" t="s">
        <v>1251</v>
      </c>
      <c r="C335" s="172" t="s">
        <v>1252</v>
      </c>
      <c r="D335" s="173">
        <v>3.4</v>
      </c>
      <c r="E335" s="49" t="s">
        <v>1253</v>
      </c>
      <c r="F335" s="50">
        <v>40544</v>
      </c>
      <c r="G335" s="51">
        <v>3.1</v>
      </c>
      <c r="H335" s="174">
        <v>39569</v>
      </c>
      <c r="I335" s="51">
        <v>0.3</v>
      </c>
    </row>
    <row r="336" spans="1:9" ht="30" x14ac:dyDescent="0.25">
      <c r="A336" s="49" t="s">
        <v>279</v>
      </c>
      <c r="B336" s="49" t="s">
        <v>1254</v>
      </c>
      <c r="C336" s="172" t="s">
        <v>1255</v>
      </c>
      <c r="D336" s="173">
        <v>3.8</v>
      </c>
      <c r="E336" s="49" t="s">
        <v>1256</v>
      </c>
      <c r="F336" s="50">
        <v>40544</v>
      </c>
      <c r="G336" s="51">
        <v>3.1</v>
      </c>
      <c r="H336" s="174">
        <v>39569</v>
      </c>
      <c r="I336" s="51">
        <v>0.7</v>
      </c>
    </row>
    <row r="337" spans="1:9" ht="30" x14ac:dyDescent="0.25">
      <c r="A337" s="49" t="s">
        <v>279</v>
      </c>
      <c r="B337" s="49" t="s">
        <v>1257</v>
      </c>
      <c r="C337" s="172" t="s">
        <v>1258</v>
      </c>
      <c r="D337" s="173">
        <v>3.4</v>
      </c>
      <c r="E337" s="49" t="s">
        <v>1259</v>
      </c>
      <c r="F337" s="50">
        <v>40544</v>
      </c>
      <c r="G337" s="51">
        <v>3.1</v>
      </c>
      <c r="H337" s="174">
        <v>39569</v>
      </c>
      <c r="I337" s="51">
        <v>0.3</v>
      </c>
    </row>
    <row r="338" spans="1:9" ht="30" x14ac:dyDescent="0.25">
      <c r="A338" s="49" t="s">
        <v>279</v>
      </c>
      <c r="B338" s="49" t="s">
        <v>1260</v>
      </c>
      <c r="C338" s="172" t="s">
        <v>1261</v>
      </c>
      <c r="D338" s="173">
        <v>3.3</v>
      </c>
      <c r="E338" s="49" t="s">
        <v>1262</v>
      </c>
      <c r="F338" s="50">
        <v>40544</v>
      </c>
      <c r="G338" s="51">
        <v>3.1</v>
      </c>
      <c r="H338" s="174">
        <v>39569</v>
      </c>
      <c r="I338" s="51">
        <v>0.2</v>
      </c>
    </row>
    <row r="339" spans="1:9" ht="30" x14ac:dyDescent="0.25">
      <c r="A339" s="49" t="s">
        <v>279</v>
      </c>
      <c r="B339" s="49" t="s">
        <v>422</v>
      </c>
      <c r="C339" s="172" t="s">
        <v>1263</v>
      </c>
      <c r="D339" s="173">
        <v>3.8</v>
      </c>
      <c r="E339" s="49" t="s">
        <v>1264</v>
      </c>
      <c r="F339" s="50">
        <v>40544</v>
      </c>
      <c r="G339" s="51">
        <v>3.45</v>
      </c>
      <c r="H339" s="174">
        <v>39569</v>
      </c>
      <c r="I339" s="51">
        <v>0.35</v>
      </c>
    </row>
    <row r="340" spans="1:9" ht="30" x14ac:dyDescent="0.25">
      <c r="A340" s="49" t="s">
        <v>279</v>
      </c>
      <c r="B340" s="49" t="s">
        <v>1265</v>
      </c>
      <c r="C340" s="172" t="s">
        <v>1266</v>
      </c>
      <c r="D340" s="173">
        <v>3.8</v>
      </c>
      <c r="E340" s="49" t="s">
        <v>1267</v>
      </c>
      <c r="F340" s="50">
        <v>40544</v>
      </c>
      <c r="G340" s="51">
        <v>3.3</v>
      </c>
      <c r="H340" s="174">
        <v>39569</v>
      </c>
      <c r="I340" s="51">
        <v>0.5</v>
      </c>
    </row>
    <row r="341" spans="1:9" ht="30" x14ac:dyDescent="0.25">
      <c r="A341" s="49" t="s">
        <v>279</v>
      </c>
      <c r="B341" s="49" t="s">
        <v>1268</v>
      </c>
      <c r="C341" s="172" t="s">
        <v>1269</v>
      </c>
      <c r="D341" s="173">
        <v>3.3</v>
      </c>
      <c r="E341" s="49" t="s">
        <v>1270</v>
      </c>
      <c r="F341" s="50">
        <v>40544</v>
      </c>
      <c r="G341" s="51">
        <v>3.1</v>
      </c>
      <c r="H341" s="174">
        <v>39569</v>
      </c>
      <c r="I341" s="51">
        <v>0.2</v>
      </c>
    </row>
    <row r="342" spans="1:9" ht="30" x14ac:dyDescent="0.25">
      <c r="A342" s="49" t="s">
        <v>264</v>
      </c>
      <c r="B342" s="49" t="s">
        <v>1271</v>
      </c>
      <c r="C342" s="172" t="s">
        <v>1272</v>
      </c>
      <c r="D342" s="173">
        <v>2.9</v>
      </c>
      <c r="E342" s="49" t="s">
        <v>1273</v>
      </c>
      <c r="F342" s="50">
        <v>40544</v>
      </c>
      <c r="G342" s="51">
        <v>2.9</v>
      </c>
      <c r="H342" s="174">
        <v>39569</v>
      </c>
      <c r="I342" s="51">
        <v>0</v>
      </c>
    </row>
    <row r="343" spans="1:9" ht="30" x14ac:dyDescent="0.25">
      <c r="A343" s="49" t="s">
        <v>264</v>
      </c>
      <c r="B343" s="49" t="s">
        <v>1274</v>
      </c>
      <c r="C343" s="172" t="s">
        <v>1275</v>
      </c>
      <c r="D343" s="173">
        <v>3.2</v>
      </c>
      <c r="E343" s="49" t="s">
        <v>1276</v>
      </c>
      <c r="F343" s="50">
        <v>40544</v>
      </c>
      <c r="G343" s="51">
        <v>3.1</v>
      </c>
      <c r="H343" s="174">
        <v>39569</v>
      </c>
      <c r="I343" s="51">
        <v>0.1</v>
      </c>
    </row>
    <row r="344" spans="1:9" ht="30" x14ac:dyDescent="0.25">
      <c r="A344" s="49" t="s">
        <v>264</v>
      </c>
      <c r="B344" s="49" t="s">
        <v>1277</v>
      </c>
      <c r="C344" s="172" t="s">
        <v>1278</v>
      </c>
      <c r="D344" s="173">
        <v>2.7</v>
      </c>
      <c r="E344" s="49" t="s">
        <v>1279</v>
      </c>
      <c r="F344" s="50">
        <v>40544</v>
      </c>
      <c r="G344" s="51">
        <v>2.6</v>
      </c>
      <c r="H344" s="174">
        <v>39569</v>
      </c>
      <c r="I344" s="51">
        <v>0.1</v>
      </c>
    </row>
    <row r="345" spans="1:9" ht="30" x14ac:dyDescent="0.25">
      <c r="A345" s="49" t="s">
        <v>264</v>
      </c>
      <c r="B345" s="49" t="s">
        <v>1280</v>
      </c>
      <c r="C345" s="172" t="s">
        <v>1281</v>
      </c>
      <c r="D345" s="173">
        <v>2.7</v>
      </c>
      <c r="E345" s="49" t="s">
        <v>1282</v>
      </c>
      <c r="F345" s="50">
        <v>40544</v>
      </c>
      <c r="G345" s="51">
        <v>2.6</v>
      </c>
      <c r="H345" s="174">
        <v>39569</v>
      </c>
      <c r="I345" s="51">
        <v>0.1</v>
      </c>
    </row>
    <row r="346" spans="1:9" ht="30" x14ac:dyDescent="0.25">
      <c r="A346" s="49" t="s">
        <v>264</v>
      </c>
      <c r="B346" s="49" t="s">
        <v>1283</v>
      </c>
      <c r="C346" s="172" t="s">
        <v>1284</v>
      </c>
      <c r="D346" s="173">
        <v>2.7</v>
      </c>
      <c r="E346" s="49" t="s">
        <v>1285</v>
      </c>
      <c r="F346" s="50">
        <v>40544</v>
      </c>
      <c r="G346" s="51">
        <v>2.6</v>
      </c>
      <c r="H346" s="174">
        <v>39569</v>
      </c>
      <c r="I346" s="51">
        <v>0.1</v>
      </c>
    </row>
    <row r="347" spans="1:9" ht="30" x14ac:dyDescent="0.25">
      <c r="A347" s="49" t="s">
        <v>264</v>
      </c>
      <c r="B347" s="49" t="s">
        <v>1286</v>
      </c>
      <c r="C347" s="172" t="s">
        <v>1287</v>
      </c>
      <c r="D347" s="173">
        <v>3.2</v>
      </c>
      <c r="E347" s="49" t="s">
        <v>1288</v>
      </c>
      <c r="F347" s="50">
        <v>40544</v>
      </c>
      <c r="G347" s="51">
        <v>2.9</v>
      </c>
      <c r="H347" s="174">
        <v>39569</v>
      </c>
      <c r="I347" s="51">
        <v>0.3</v>
      </c>
    </row>
    <row r="348" spans="1:9" ht="30" x14ac:dyDescent="0.25">
      <c r="A348" s="49" t="s">
        <v>264</v>
      </c>
      <c r="B348" s="49" t="s">
        <v>883</v>
      </c>
      <c r="C348" s="172" t="s">
        <v>1289</v>
      </c>
      <c r="D348" s="173">
        <v>3.2</v>
      </c>
      <c r="E348" s="49" t="s">
        <v>1290</v>
      </c>
      <c r="F348" s="50">
        <v>40544</v>
      </c>
      <c r="G348" s="51">
        <v>2.9</v>
      </c>
      <c r="H348" s="174">
        <v>39569</v>
      </c>
      <c r="I348" s="51">
        <v>0.3</v>
      </c>
    </row>
    <row r="349" spans="1:9" ht="30" x14ac:dyDescent="0.25">
      <c r="A349" s="49" t="s">
        <v>264</v>
      </c>
      <c r="B349" s="49" t="s">
        <v>1291</v>
      </c>
      <c r="C349" s="172" t="s">
        <v>1292</v>
      </c>
      <c r="D349" s="173">
        <v>2.7</v>
      </c>
      <c r="E349" s="49" t="s">
        <v>1293</v>
      </c>
      <c r="F349" s="50">
        <v>40544</v>
      </c>
      <c r="G349" s="51">
        <v>2.6</v>
      </c>
      <c r="H349" s="174">
        <v>39569</v>
      </c>
      <c r="I349" s="51">
        <v>0.1</v>
      </c>
    </row>
    <row r="350" spans="1:9" ht="30" x14ac:dyDescent="0.25">
      <c r="A350" s="49" t="s">
        <v>264</v>
      </c>
      <c r="B350" s="49" t="s">
        <v>1294</v>
      </c>
      <c r="C350" s="172" t="s">
        <v>1295</v>
      </c>
      <c r="D350" s="173">
        <v>3.2</v>
      </c>
      <c r="E350" s="49" t="s">
        <v>1296</v>
      </c>
      <c r="F350" s="50">
        <v>40544</v>
      </c>
      <c r="G350" s="51">
        <v>3.1</v>
      </c>
      <c r="H350" s="174">
        <v>39569</v>
      </c>
      <c r="I350" s="51">
        <v>0.1</v>
      </c>
    </row>
    <row r="351" spans="1:9" ht="30" x14ac:dyDescent="0.25">
      <c r="A351" s="49" t="s">
        <v>264</v>
      </c>
      <c r="B351" s="49" t="s">
        <v>1297</v>
      </c>
      <c r="C351" s="172" t="s">
        <v>1298</v>
      </c>
      <c r="D351" s="173">
        <v>2.9</v>
      </c>
      <c r="E351" s="49" t="s">
        <v>1299</v>
      </c>
      <c r="F351" s="50">
        <v>40544</v>
      </c>
      <c r="G351" s="51">
        <v>2.9</v>
      </c>
      <c r="H351" s="174">
        <v>39569</v>
      </c>
      <c r="I351" s="51">
        <v>0</v>
      </c>
    </row>
    <row r="352" spans="1:9" ht="30" x14ac:dyDescent="0.25">
      <c r="A352" s="49" t="s">
        <v>264</v>
      </c>
      <c r="B352" s="49" t="s">
        <v>892</v>
      </c>
      <c r="C352" s="172" t="s">
        <v>1300</v>
      </c>
      <c r="D352" s="173">
        <v>2.7</v>
      </c>
      <c r="E352" s="49" t="s">
        <v>1301</v>
      </c>
      <c r="F352" s="50">
        <v>40544</v>
      </c>
      <c r="G352" s="51">
        <v>2.6</v>
      </c>
      <c r="H352" s="174">
        <v>39569</v>
      </c>
      <c r="I352" s="51">
        <v>0.1</v>
      </c>
    </row>
    <row r="353" spans="1:9" ht="30" x14ac:dyDescent="0.25">
      <c r="A353" s="49" t="s">
        <v>264</v>
      </c>
      <c r="B353" s="49" t="s">
        <v>1129</v>
      </c>
      <c r="C353" s="172" t="s">
        <v>1302</v>
      </c>
      <c r="D353" s="173">
        <v>2.9</v>
      </c>
      <c r="E353" s="49" t="s">
        <v>1303</v>
      </c>
      <c r="F353" s="50">
        <v>40544</v>
      </c>
      <c r="G353" s="51">
        <v>2.8</v>
      </c>
      <c r="H353" s="174">
        <v>39569</v>
      </c>
      <c r="I353" s="51">
        <v>0.1</v>
      </c>
    </row>
    <row r="354" spans="1:9" ht="30" x14ac:dyDescent="0.25">
      <c r="A354" s="49" t="s">
        <v>264</v>
      </c>
      <c r="B354" s="49" t="s">
        <v>281</v>
      </c>
      <c r="C354" s="172" t="s">
        <v>1304</v>
      </c>
      <c r="D354" s="173">
        <v>3.2</v>
      </c>
      <c r="E354" s="49" t="s">
        <v>1305</v>
      </c>
      <c r="F354" s="50">
        <v>40544</v>
      </c>
      <c r="G354" s="51">
        <v>2.9</v>
      </c>
      <c r="H354" s="174">
        <v>39569</v>
      </c>
      <c r="I354" s="51">
        <v>0.3</v>
      </c>
    </row>
    <row r="355" spans="1:9" ht="30" x14ac:dyDescent="0.25">
      <c r="A355" s="49" t="s">
        <v>264</v>
      </c>
      <c r="B355" s="49" t="s">
        <v>898</v>
      </c>
      <c r="C355" s="172" t="s">
        <v>1306</v>
      </c>
      <c r="D355" s="173">
        <v>3.2</v>
      </c>
      <c r="E355" s="49" t="s">
        <v>1307</v>
      </c>
      <c r="F355" s="50">
        <v>40544</v>
      </c>
      <c r="G355" s="51">
        <v>3.1</v>
      </c>
      <c r="H355" s="174">
        <v>39569</v>
      </c>
      <c r="I355" s="51">
        <v>0.1</v>
      </c>
    </row>
    <row r="356" spans="1:9" ht="30" x14ac:dyDescent="0.25">
      <c r="A356" s="49" t="s">
        <v>264</v>
      </c>
      <c r="B356" s="49" t="s">
        <v>1308</v>
      </c>
      <c r="C356" s="172" t="s">
        <v>1309</v>
      </c>
      <c r="D356" s="173">
        <v>2.9</v>
      </c>
      <c r="E356" s="49" t="s">
        <v>1310</v>
      </c>
      <c r="F356" s="50">
        <v>40544</v>
      </c>
      <c r="G356" s="51">
        <v>2.8</v>
      </c>
      <c r="H356" s="174">
        <v>39569</v>
      </c>
      <c r="I356" s="51">
        <v>0.1</v>
      </c>
    </row>
    <row r="357" spans="1:9" ht="30" x14ac:dyDescent="0.25">
      <c r="A357" s="49" t="s">
        <v>264</v>
      </c>
      <c r="B357" s="49" t="s">
        <v>1311</v>
      </c>
      <c r="C357" s="172" t="s">
        <v>1312</v>
      </c>
      <c r="D357" s="173">
        <v>2.7</v>
      </c>
      <c r="E357" s="49" t="s">
        <v>1313</v>
      </c>
      <c r="F357" s="50">
        <v>40544</v>
      </c>
      <c r="G357" s="51">
        <v>2.6</v>
      </c>
      <c r="H357" s="174">
        <v>39569</v>
      </c>
      <c r="I357" s="51">
        <v>0.1</v>
      </c>
    </row>
    <row r="358" spans="1:9" ht="30" x14ac:dyDescent="0.25">
      <c r="A358" s="49" t="s">
        <v>264</v>
      </c>
      <c r="B358" s="49" t="s">
        <v>1314</v>
      </c>
      <c r="C358" s="172" t="s">
        <v>1315</v>
      </c>
      <c r="D358" s="173">
        <v>2.9</v>
      </c>
      <c r="E358" s="49" t="s">
        <v>1316</v>
      </c>
      <c r="F358" s="50">
        <v>40544</v>
      </c>
      <c r="G358" s="51">
        <v>2.8</v>
      </c>
      <c r="H358" s="174">
        <v>39569</v>
      </c>
      <c r="I358" s="51">
        <v>0.1</v>
      </c>
    </row>
    <row r="359" spans="1:9" ht="30" x14ac:dyDescent="0.25">
      <c r="A359" s="49" t="s">
        <v>264</v>
      </c>
      <c r="B359" s="49" t="s">
        <v>1317</v>
      </c>
      <c r="C359" s="172" t="s">
        <v>1318</v>
      </c>
      <c r="D359" s="173">
        <v>2.9</v>
      </c>
      <c r="E359" s="49" t="s">
        <v>1319</v>
      </c>
      <c r="F359" s="50">
        <v>40544</v>
      </c>
      <c r="G359" s="51">
        <v>2.8</v>
      </c>
      <c r="H359" s="174">
        <v>39569</v>
      </c>
      <c r="I359" s="51">
        <v>0.1</v>
      </c>
    </row>
    <row r="360" spans="1:9" ht="30" x14ac:dyDescent="0.25">
      <c r="A360" s="49" t="s">
        <v>264</v>
      </c>
      <c r="B360" s="49" t="s">
        <v>1320</v>
      </c>
      <c r="C360" s="172" t="s">
        <v>1321</v>
      </c>
      <c r="D360" s="173">
        <v>2.9</v>
      </c>
      <c r="E360" s="49" t="s">
        <v>1322</v>
      </c>
      <c r="F360" s="50">
        <v>40544</v>
      </c>
      <c r="G360" s="51">
        <v>2.8</v>
      </c>
      <c r="H360" s="174">
        <v>39569</v>
      </c>
      <c r="I360" s="51">
        <v>0.1</v>
      </c>
    </row>
    <row r="361" spans="1:9" ht="30" x14ac:dyDescent="0.25">
      <c r="A361" s="49" t="s">
        <v>264</v>
      </c>
      <c r="B361" s="49" t="s">
        <v>1156</v>
      </c>
      <c r="C361" s="172" t="s">
        <v>1323</v>
      </c>
      <c r="D361" s="173">
        <v>2.9</v>
      </c>
      <c r="E361" s="49" t="s">
        <v>1324</v>
      </c>
      <c r="F361" s="50">
        <v>40544</v>
      </c>
      <c r="G361" s="51">
        <v>2.9</v>
      </c>
      <c r="H361" s="174">
        <v>39569</v>
      </c>
      <c r="I361" s="51">
        <v>0</v>
      </c>
    </row>
    <row r="362" spans="1:9" ht="30" x14ac:dyDescent="0.25">
      <c r="A362" s="49" t="s">
        <v>264</v>
      </c>
      <c r="B362" s="49" t="s">
        <v>1325</v>
      </c>
      <c r="C362" s="172" t="s">
        <v>1326</v>
      </c>
      <c r="D362" s="173">
        <v>3.2</v>
      </c>
      <c r="E362" s="49" t="s">
        <v>1327</v>
      </c>
      <c r="F362" s="50">
        <v>40544</v>
      </c>
      <c r="G362" s="51">
        <v>2.9</v>
      </c>
      <c r="H362" s="174">
        <v>39569</v>
      </c>
      <c r="I362" s="51">
        <v>0.3</v>
      </c>
    </row>
    <row r="363" spans="1:9" ht="30" x14ac:dyDescent="0.25">
      <c r="A363" s="49" t="s">
        <v>264</v>
      </c>
      <c r="B363" s="49" t="s">
        <v>1328</v>
      </c>
      <c r="C363" s="172" t="s">
        <v>1329</v>
      </c>
      <c r="D363" s="173">
        <v>3.2</v>
      </c>
      <c r="E363" s="49" t="s">
        <v>1330</v>
      </c>
      <c r="F363" s="50">
        <v>40544</v>
      </c>
      <c r="G363" s="51">
        <v>2.9</v>
      </c>
      <c r="H363" s="174">
        <v>39569</v>
      </c>
      <c r="I363" s="51">
        <v>0.3</v>
      </c>
    </row>
    <row r="364" spans="1:9" ht="30" x14ac:dyDescent="0.25">
      <c r="A364" s="49" t="s">
        <v>264</v>
      </c>
      <c r="B364" s="49" t="s">
        <v>1331</v>
      </c>
      <c r="C364" s="172" t="s">
        <v>1332</v>
      </c>
      <c r="D364" s="173">
        <v>2.9</v>
      </c>
      <c r="E364" s="49" t="s">
        <v>1333</v>
      </c>
      <c r="F364" s="50">
        <v>40544</v>
      </c>
      <c r="G364" s="51">
        <v>2.8</v>
      </c>
      <c r="H364" s="174">
        <v>39569</v>
      </c>
      <c r="I364" s="51">
        <v>0.1</v>
      </c>
    </row>
    <row r="365" spans="1:9" ht="30" x14ac:dyDescent="0.25">
      <c r="A365" s="49" t="s">
        <v>264</v>
      </c>
      <c r="B365" s="49" t="s">
        <v>919</v>
      </c>
      <c r="C365" s="172" t="s">
        <v>1334</v>
      </c>
      <c r="D365" s="173">
        <v>2.9</v>
      </c>
      <c r="E365" s="49" t="s">
        <v>1335</v>
      </c>
      <c r="F365" s="50">
        <v>40544</v>
      </c>
      <c r="G365" s="51">
        <v>2.8</v>
      </c>
      <c r="H365" s="174">
        <v>39569</v>
      </c>
      <c r="I365" s="51">
        <v>0.1</v>
      </c>
    </row>
    <row r="366" spans="1:9" ht="30" x14ac:dyDescent="0.25">
      <c r="A366" s="49" t="s">
        <v>264</v>
      </c>
      <c r="B366" s="49" t="s">
        <v>1336</v>
      </c>
      <c r="C366" s="172" t="s">
        <v>1337</v>
      </c>
      <c r="D366" s="173">
        <v>2.7</v>
      </c>
      <c r="E366" s="49" t="s">
        <v>1338</v>
      </c>
      <c r="F366" s="50">
        <v>40544</v>
      </c>
      <c r="G366" s="51">
        <v>2.6</v>
      </c>
      <c r="H366" s="174">
        <v>39569</v>
      </c>
      <c r="I366" s="51">
        <v>0.1</v>
      </c>
    </row>
    <row r="367" spans="1:9" ht="30" x14ac:dyDescent="0.25">
      <c r="A367" s="49" t="s">
        <v>264</v>
      </c>
      <c r="B367" s="49" t="s">
        <v>1339</v>
      </c>
      <c r="C367" s="172" t="s">
        <v>1340</v>
      </c>
      <c r="D367" s="173">
        <v>2.9</v>
      </c>
      <c r="E367" s="49" t="s">
        <v>1341</v>
      </c>
      <c r="F367" s="50">
        <v>40544</v>
      </c>
      <c r="G367" s="51">
        <v>2.8</v>
      </c>
      <c r="H367" s="174">
        <v>39569</v>
      </c>
      <c r="I367" s="51">
        <v>0.1</v>
      </c>
    </row>
    <row r="368" spans="1:9" ht="30" x14ac:dyDescent="0.25">
      <c r="A368" s="49" t="s">
        <v>264</v>
      </c>
      <c r="B368" s="49" t="s">
        <v>1342</v>
      </c>
      <c r="C368" s="172" t="s">
        <v>1343</v>
      </c>
      <c r="D368" s="173">
        <v>2.9</v>
      </c>
      <c r="E368" s="49" t="s">
        <v>1344</v>
      </c>
      <c r="F368" s="50">
        <v>40544</v>
      </c>
      <c r="G368" s="51">
        <v>2.9</v>
      </c>
      <c r="H368" s="174">
        <v>39569</v>
      </c>
      <c r="I368" s="51">
        <v>0</v>
      </c>
    </row>
    <row r="369" spans="1:9" ht="30" x14ac:dyDescent="0.25">
      <c r="A369" s="49" t="s">
        <v>264</v>
      </c>
      <c r="B369" s="49" t="s">
        <v>1178</v>
      </c>
      <c r="C369" s="172" t="s">
        <v>1345</v>
      </c>
      <c r="D369" s="173">
        <v>2.7</v>
      </c>
      <c r="E369" s="49" t="s">
        <v>1346</v>
      </c>
      <c r="F369" s="50">
        <v>40544</v>
      </c>
      <c r="G369" s="51">
        <v>2.6</v>
      </c>
      <c r="H369" s="174">
        <v>39569</v>
      </c>
      <c r="I369" s="51">
        <v>0.1</v>
      </c>
    </row>
    <row r="370" spans="1:9" ht="30" x14ac:dyDescent="0.25">
      <c r="A370" s="49" t="s">
        <v>264</v>
      </c>
      <c r="B370" s="49" t="s">
        <v>1347</v>
      </c>
      <c r="C370" s="172" t="s">
        <v>1348</v>
      </c>
      <c r="D370" s="173">
        <v>3.2</v>
      </c>
      <c r="E370" s="49" t="s">
        <v>1349</v>
      </c>
      <c r="F370" s="50">
        <v>40544</v>
      </c>
      <c r="G370" s="51">
        <v>2.9</v>
      </c>
      <c r="H370" s="174">
        <v>39569</v>
      </c>
      <c r="I370" s="51">
        <v>0.3</v>
      </c>
    </row>
    <row r="371" spans="1:9" ht="30" x14ac:dyDescent="0.25">
      <c r="A371" s="49" t="s">
        <v>264</v>
      </c>
      <c r="B371" s="49" t="s">
        <v>1350</v>
      </c>
      <c r="C371" s="172" t="s">
        <v>1351</v>
      </c>
      <c r="D371" s="173">
        <v>2.9</v>
      </c>
      <c r="E371" s="49" t="s">
        <v>1352</v>
      </c>
      <c r="F371" s="50">
        <v>40544</v>
      </c>
      <c r="G371" s="51">
        <v>2.9</v>
      </c>
      <c r="H371" s="174">
        <v>39569</v>
      </c>
      <c r="I371" s="51">
        <v>0</v>
      </c>
    </row>
    <row r="372" spans="1:9" ht="30" x14ac:dyDescent="0.25">
      <c r="A372" s="49" t="s">
        <v>273</v>
      </c>
      <c r="B372" s="49" t="s">
        <v>1353</v>
      </c>
      <c r="C372" s="172" t="s">
        <v>1354</v>
      </c>
      <c r="D372" s="173">
        <v>4.5999999999999996</v>
      </c>
      <c r="E372" s="49" t="s">
        <v>1355</v>
      </c>
      <c r="F372" s="50">
        <v>40544</v>
      </c>
      <c r="G372" s="51">
        <v>3.45</v>
      </c>
      <c r="H372" s="174">
        <v>39569</v>
      </c>
      <c r="I372" s="51">
        <v>1.1499999999999999</v>
      </c>
    </row>
    <row r="373" spans="1:9" ht="30" x14ac:dyDescent="0.25">
      <c r="A373" s="49" t="s">
        <v>273</v>
      </c>
      <c r="B373" s="49" t="s">
        <v>1356</v>
      </c>
      <c r="C373" s="172" t="s">
        <v>1357</v>
      </c>
      <c r="D373" s="173">
        <v>4.5999999999999996</v>
      </c>
      <c r="E373" s="49" t="s">
        <v>1358</v>
      </c>
      <c r="F373" s="50">
        <v>40544</v>
      </c>
      <c r="G373" s="51">
        <v>3.45</v>
      </c>
      <c r="H373" s="174">
        <v>39569</v>
      </c>
      <c r="I373" s="51">
        <v>1.1499999999999999</v>
      </c>
    </row>
    <row r="374" spans="1:9" ht="30" x14ac:dyDescent="0.25">
      <c r="A374" s="49" t="s">
        <v>273</v>
      </c>
      <c r="B374" s="49" t="s">
        <v>1359</v>
      </c>
      <c r="C374" s="172" t="s">
        <v>1360</v>
      </c>
      <c r="D374" s="173">
        <v>4.5999999999999996</v>
      </c>
      <c r="E374" s="49" t="s">
        <v>1361</v>
      </c>
      <c r="F374" s="50">
        <v>40544</v>
      </c>
      <c r="G374" s="51">
        <v>3.45</v>
      </c>
      <c r="H374" s="174">
        <v>39569</v>
      </c>
      <c r="I374" s="51">
        <v>1.1499999999999999</v>
      </c>
    </row>
    <row r="375" spans="1:9" ht="30" x14ac:dyDescent="0.25">
      <c r="A375" s="49" t="s">
        <v>273</v>
      </c>
      <c r="B375" s="49" t="s">
        <v>1362</v>
      </c>
      <c r="C375" s="172" t="s">
        <v>1363</v>
      </c>
      <c r="D375" s="173">
        <v>4.3</v>
      </c>
      <c r="E375" s="49" t="s">
        <v>1364</v>
      </c>
      <c r="F375" s="50">
        <v>40544</v>
      </c>
      <c r="G375" s="51">
        <v>3.3</v>
      </c>
      <c r="H375" s="174">
        <v>39569</v>
      </c>
      <c r="I375" s="51">
        <v>1</v>
      </c>
    </row>
    <row r="376" spans="1:9" ht="30" x14ac:dyDescent="0.25">
      <c r="A376" s="49" t="s">
        <v>273</v>
      </c>
      <c r="B376" s="49" t="s">
        <v>1365</v>
      </c>
      <c r="C376" s="172" t="s">
        <v>1366</v>
      </c>
      <c r="D376" s="173">
        <v>4</v>
      </c>
      <c r="E376" s="49" t="s">
        <v>1367</v>
      </c>
      <c r="F376" s="50">
        <v>40544</v>
      </c>
      <c r="G376" s="51">
        <v>3.3</v>
      </c>
      <c r="H376" s="174">
        <v>39569</v>
      </c>
      <c r="I376" s="51">
        <v>0.7</v>
      </c>
    </row>
    <row r="377" spans="1:9" ht="30" x14ac:dyDescent="0.25">
      <c r="A377" s="49" t="s">
        <v>273</v>
      </c>
      <c r="B377" s="49" t="s">
        <v>1368</v>
      </c>
      <c r="C377" s="172" t="s">
        <v>1369</v>
      </c>
      <c r="D377" s="173">
        <v>3.8</v>
      </c>
      <c r="E377" s="49" t="s">
        <v>1370</v>
      </c>
      <c r="F377" s="50">
        <v>40544</v>
      </c>
      <c r="G377" s="51">
        <v>3.1</v>
      </c>
      <c r="H377" s="174">
        <v>39569</v>
      </c>
      <c r="I377" s="51">
        <v>0.7</v>
      </c>
    </row>
    <row r="378" spans="1:9" ht="30" x14ac:dyDescent="0.25">
      <c r="A378" s="49" t="s">
        <v>273</v>
      </c>
      <c r="B378" s="49" t="s">
        <v>883</v>
      </c>
      <c r="C378" s="172" t="s">
        <v>1371</v>
      </c>
      <c r="D378" s="173">
        <v>4.3</v>
      </c>
      <c r="E378" s="49" t="s">
        <v>1372</v>
      </c>
      <c r="F378" s="50">
        <v>40544</v>
      </c>
      <c r="G378" s="51">
        <v>3.45</v>
      </c>
      <c r="H378" s="174">
        <v>39569</v>
      </c>
      <c r="I378" s="51">
        <v>0.85</v>
      </c>
    </row>
    <row r="379" spans="1:9" ht="30" x14ac:dyDescent="0.25">
      <c r="A379" s="49" t="s">
        <v>273</v>
      </c>
      <c r="B379" s="49" t="s">
        <v>1373</v>
      </c>
      <c r="C379" s="172" t="s">
        <v>1374</v>
      </c>
      <c r="D379" s="173">
        <v>4.5999999999999996</v>
      </c>
      <c r="E379" s="49" t="s">
        <v>1375</v>
      </c>
      <c r="F379" s="50">
        <v>40544</v>
      </c>
      <c r="G379" s="51">
        <v>3.45</v>
      </c>
      <c r="H379" s="174">
        <v>39569</v>
      </c>
      <c r="I379" s="51">
        <v>1.1499999999999999</v>
      </c>
    </row>
    <row r="380" spans="1:9" ht="30" x14ac:dyDescent="0.25">
      <c r="A380" s="49" t="s">
        <v>273</v>
      </c>
      <c r="B380" s="49" t="s">
        <v>1376</v>
      </c>
      <c r="C380" s="172" t="s">
        <v>1377</v>
      </c>
      <c r="D380" s="173">
        <v>4.3</v>
      </c>
      <c r="E380" s="49" t="s">
        <v>1378</v>
      </c>
      <c r="F380" s="50">
        <v>40544</v>
      </c>
      <c r="G380" s="51">
        <v>3.3</v>
      </c>
      <c r="H380" s="174">
        <v>39569</v>
      </c>
      <c r="I380" s="51">
        <v>1</v>
      </c>
    </row>
    <row r="381" spans="1:9" ht="30" x14ac:dyDescent="0.25">
      <c r="A381" s="49" t="s">
        <v>273</v>
      </c>
      <c r="B381" s="49" t="s">
        <v>1291</v>
      </c>
      <c r="C381" s="172" t="s">
        <v>1379</v>
      </c>
      <c r="D381" s="173">
        <v>3.8</v>
      </c>
      <c r="E381" s="49" t="s">
        <v>1380</v>
      </c>
      <c r="F381" s="50">
        <v>40544</v>
      </c>
      <c r="G381" s="51">
        <v>3.1</v>
      </c>
      <c r="H381" s="174">
        <v>39569</v>
      </c>
      <c r="I381" s="51">
        <v>0.7</v>
      </c>
    </row>
    <row r="382" spans="1:9" ht="30" x14ac:dyDescent="0.25">
      <c r="A382" s="49" t="s">
        <v>273</v>
      </c>
      <c r="B382" s="49" t="s">
        <v>1381</v>
      </c>
      <c r="C382" s="172" t="s">
        <v>1382</v>
      </c>
      <c r="D382" s="173">
        <v>3.4</v>
      </c>
      <c r="E382" s="49" t="s">
        <v>1383</v>
      </c>
      <c r="F382" s="50">
        <v>40544</v>
      </c>
      <c r="G382" s="51">
        <v>2.8</v>
      </c>
      <c r="H382" s="174">
        <v>39569</v>
      </c>
      <c r="I382" s="51">
        <v>0.6</v>
      </c>
    </row>
    <row r="383" spans="1:9" ht="30" x14ac:dyDescent="0.25">
      <c r="A383" s="49" t="s">
        <v>273</v>
      </c>
      <c r="B383" s="49" t="s">
        <v>1384</v>
      </c>
      <c r="C383" s="172" t="s">
        <v>1385</v>
      </c>
      <c r="D383" s="173">
        <v>4.5999999999999996</v>
      </c>
      <c r="E383" s="49" t="s">
        <v>1386</v>
      </c>
      <c r="F383" s="50">
        <v>40544</v>
      </c>
      <c r="G383" s="51">
        <v>3.45</v>
      </c>
      <c r="H383" s="174">
        <v>39569</v>
      </c>
      <c r="I383" s="51">
        <v>1.1499999999999999</v>
      </c>
    </row>
    <row r="384" spans="1:9" ht="30" x14ac:dyDescent="0.25">
      <c r="A384" s="49" t="s">
        <v>273</v>
      </c>
      <c r="B384" s="49" t="s">
        <v>1387</v>
      </c>
      <c r="C384" s="172" t="s">
        <v>1388</v>
      </c>
      <c r="D384" s="173">
        <v>4.5999999999999996</v>
      </c>
      <c r="E384" s="49" t="s">
        <v>1389</v>
      </c>
      <c r="F384" s="50">
        <v>40544</v>
      </c>
      <c r="G384" s="51">
        <v>3.45</v>
      </c>
      <c r="H384" s="174">
        <v>39569</v>
      </c>
      <c r="I384" s="51">
        <v>1.1499999999999999</v>
      </c>
    </row>
    <row r="385" spans="1:9" ht="30" x14ac:dyDescent="0.25">
      <c r="A385" s="49" t="s">
        <v>273</v>
      </c>
      <c r="B385" s="49" t="s">
        <v>1390</v>
      </c>
      <c r="C385" s="172" t="s">
        <v>1391</v>
      </c>
      <c r="D385" s="173">
        <v>4</v>
      </c>
      <c r="E385" s="49" t="s">
        <v>1392</v>
      </c>
      <c r="F385" s="50">
        <v>40544</v>
      </c>
      <c r="G385" s="51">
        <v>3.3</v>
      </c>
      <c r="H385" s="174">
        <v>39569</v>
      </c>
      <c r="I385" s="51">
        <v>0.7</v>
      </c>
    </row>
    <row r="386" spans="1:9" ht="30" x14ac:dyDescent="0.25">
      <c r="A386" s="49" t="s">
        <v>273</v>
      </c>
      <c r="B386" s="49" t="s">
        <v>1393</v>
      </c>
      <c r="C386" s="172" t="s">
        <v>1394</v>
      </c>
      <c r="D386" s="173">
        <v>3.4</v>
      </c>
      <c r="E386" s="49" t="s">
        <v>1395</v>
      </c>
      <c r="F386" s="50">
        <v>40544</v>
      </c>
      <c r="G386" s="51">
        <v>2.8</v>
      </c>
      <c r="H386" s="174">
        <v>39569</v>
      </c>
      <c r="I386" s="51">
        <v>0.6</v>
      </c>
    </row>
    <row r="387" spans="1:9" ht="30" x14ac:dyDescent="0.25">
      <c r="A387" s="49" t="s">
        <v>273</v>
      </c>
      <c r="B387" s="49" t="s">
        <v>1115</v>
      </c>
      <c r="C387" s="172" t="s">
        <v>1396</v>
      </c>
      <c r="D387" s="173">
        <v>3.4</v>
      </c>
      <c r="E387" s="49" t="s">
        <v>1397</v>
      </c>
      <c r="F387" s="50">
        <v>40544</v>
      </c>
      <c r="G387" s="51">
        <v>3.1</v>
      </c>
      <c r="H387" s="174">
        <v>39569</v>
      </c>
      <c r="I387" s="51">
        <v>0.3</v>
      </c>
    </row>
    <row r="388" spans="1:9" ht="30" x14ac:dyDescent="0.25">
      <c r="A388" s="49" t="s">
        <v>273</v>
      </c>
      <c r="B388" s="49" t="s">
        <v>1124</v>
      </c>
      <c r="C388" s="172" t="s">
        <v>1398</v>
      </c>
      <c r="D388" s="173">
        <v>3.8</v>
      </c>
      <c r="E388" s="49" t="s">
        <v>1399</v>
      </c>
      <c r="F388" s="50">
        <v>40544</v>
      </c>
      <c r="G388" s="51">
        <v>3.1</v>
      </c>
      <c r="H388" s="174">
        <v>39569</v>
      </c>
      <c r="I388" s="51">
        <v>0.7</v>
      </c>
    </row>
    <row r="389" spans="1:9" ht="30" x14ac:dyDescent="0.25">
      <c r="A389" s="49" t="s">
        <v>273</v>
      </c>
      <c r="B389" s="49" t="s">
        <v>892</v>
      </c>
      <c r="C389" s="172" t="s">
        <v>1400</v>
      </c>
      <c r="D389" s="173">
        <v>4.3</v>
      </c>
      <c r="E389" s="49" t="s">
        <v>1401</v>
      </c>
      <c r="F389" s="50">
        <v>40544</v>
      </c>
      <c r="G389" s="51">
        <v>3.45</v>
      </c>
      <c r="H389" s="174">
        <v>39569</v>
      </c>
      <c r="I389" s="51">
        <v>0.85</v>
      </c>
    </row>
    <row r="390" spans="1:9" ht="30" x14ac:dyDescent="0.25">
      <c r="A390" s="49" t="s">
        <v>273</v>
      </c>
      <c r="B390" s="49" t="s">
        <v>1402</v>
      </c>
      <c r="C390" s="172" t="s">
        <v>1403</v>
      </c>
      <c r="D390" s="173">
        <v>3.8</v>
      </c>
      <c r="E390" s="49" t="s">
        <v>1404</v>
      </c>
      <c r="F390" s="50">
        <v>40544</v>
      </c>
      <c r="G390" s="51">
        <v>3.1</v>
      </c>
      <c r="H390" s="174">
        <v>39569</v>
      </c>
      <c r="I390" s="51">
        <v>0.7</v>
      </c>
    </row>
    <row r="391" spans="1:9" ht="30" x14ac:dyDescent="0.25">
      <c r="A391" s="49" t="s">
        <v>273</v>
      </c>
      <c r="B391" s="49" t="s">
        <v>1405</v>
      </c>
      <c r="C391" s="172" t="s">
        <v>1406</v>
      </c>
      <c r="D391" s="173">
        <v>4.5999999999999996</v>
      </c>
      <c r="E391" s="49" t="s">
        <v>1407</v>
      </c>
      <c r="F391" s="50">
        <v>40544</v>
      </c>
      <c r="G391" s="51">
        <v>3.45</v>
      </c>
      <c r="H391" s="174">
        <v>39569</v>
      </c>
      <c r="I391" s="51">
        <v>1.1499999999999999</v>
      </c>
    </row>
    <row r="392" spans="1:9" ht="30" x14ac:dyDescent="0.25">
      <c r="A392" s="49" t="s">
        <v>273</v>
      </c>
      <c r="B392" s="49" t="s">
        <v>1408</v>
      </c>
      <c r="C392" s="172" t="s">
        <v>1409</v>
      </c>
      <c r="D392" s="173">
        <v>3.8</v>
      </c>
      <c r="E392" s="49" t="s">
        <v>1410</v>
      </c>
      <c r="F392" s="50">
        <v>40544</v>
      </c>
      <c r="G392" s="51">
        <v>3.1</v>
      </c>
      <c r="H392" s="174">
        <v>39569</v>
      </c>
      <c r="I392" s="51">
        <v>0.7</v>
      </c>
    </row>
    <row r="393" spans="1:9" ht="30" x14ac:dyDescent="0.25">
      <c r="A393" s="49" t="s">
        <v>273</v>
      </c>
      <c r="B393" s="49" t="s">
        <v>1132</v>
      </c>
      <c r="C393" s="172" t="s">
        <v>1411</v>
      </c>
      <c r="D393" s="173">
        <v>4.5999999999999996</v>
      </c>
      <c r="E393" s="49" t="s">
        <v>1412</v>
      </c>
      <c r="F393" s="50">
        <v>40544</v>
      </c>
      <c r="G393" s="51">
        <v>3.45</v>
      </c>
      <c r="H393" s="174">
        <v>39569</v>
      </c>
      <c r="I393" s="51">
        <v>1.1499999999999999</v>
      </c>
    </row>
    <row r="394" spans="1:9" ht="30" x14ac:dyDescent="0.25">
      <c r="A394" s="49" t="s">
        <v>273</v>
      </c>
      <c r="B394" s="49" t="s">
        <v>1413</v>
      </c>
      <c r="C394" s="172" t="s">
        <v>1414</v>
      </c>
      <c r="D394" s="173">
        <v>4.5999999999999996</v>
      </c>
      <c r="E394" s="49" t="s">
        <v>1415</v>
      </c>
      <c r="F394" s="50">
        <v>40544</v>
      </c>
      <c r="G394" s="51">
        <v>3.45</v>
      </c>
      <c r="H394" s="174">
        <v>39569</v>
      </c>
      <c r="I394" s="51">
        <v>1.1499999999999999</v>
      </c>
    </row>
    <row r="395" spans="1:9" ht="30" x14ac:dyDescent="0.25">
      <c r="A395" s="49" t="s">
        <v>273</v>
      </c>
      <c r="B395" s="49" t="s">
        <v>898</v>
      </c>
      <c r="C395" s="172" t="s">
        <v>1416</v>
      </c>
      <c r="D395" s="173">
        <v>3.8</v>
      </c>
      <c r="E395" s="49" t="s">
        <v>1417</v>
      </c>
      <c r="F395" s="50">
        <v>40544</v>
      </c>
      <c r="G395" s="51">
        <v>3.1</v>
      </c>
      <c r="H395" s="174">
        <v>39569</v>
      </c>
      <c r="I395" s="51">
        <v>0.7</v>
      </c>
    </row>
    <row r="396" spans="1:9" ht="30" x14ac:dyDescent="0.25">
      <c r="A396" s="49" t="s">
        <v>273</v>
      </c>
      <c r="B396" s="49" t="s">
        <v>1418</v>
      </c>
      <c r="C396" s="172" t="s">
        <v>1419</v>
      </c>
      <c r="D396" s="173">
        <v>4.5999999999999996</v>
      </c>
      <c r="E396" s="49" t="s">
        <v>1420</v>
      </c>
      <c r="F396" s="50">
        <v>40544</v>
      </c>
      <c r="G396" s="51">
        <v>3.45</v>
      </c>
      <c r="H396" s="174">
        <v>39569</v>
      </c>
      <c r="I396" s="51">
        <v>1.1499999999999999</v>
      </c>
    </row>
    <row r="397" spans="1:9" ht="30" x14ac:dyDescent="0.25">
      <c r="A397" s="49" t="s">
        <v>273</v>
      </c>
      <c r="B397" s="49" t="s">
        <v>1421</v>
      </c>
      <c r="C397" s="172" t="s">
        <v>1422</v>
      </c>
      <c r="D397" s="173">
        <v>3.8</v>
      </c>
      <c r="E397" s="49" t="s">
        <v>1423</v>
      </c>
      <c r="F397" s="50">
        <v>40544</v>
      </c>
      <c r="G397" s="51">
        <v>3.1</v>
      </c>
      <c r="H397" s="174">
        <v>39569</v>
      </c>
      <c r="I397" s="51">
        <v>0.7</v>
      </c>
    </row>
    <row r="398" spans="1:9" ht="30" x14ac:dyDescent="0.25">
      <c r="A398" s="49" t="s">
        <v>273</v>
      </c>
      <c r="B398" s="49" t="s">
        <v>1314</v>
      </c>
      <c r="C398" s="172" t="s">
        <v>1424</v>
      </c>
      <c r="D398" s="173">
        <v>4</v>
      </c>
      <c r="E398" s="49" t="s">
        <v>1425</v>
      </c>
      <c r="F398" s="50">
        <v>40544</v>
      </c>
      <c r="G398" s="51">
        <v>3.3</v>
      </c>
      <c r="H398" s="174">
        <v>39569</v>
      </c>
      <c r="I398" s="51">
        <v>0.7</v>
      </c>
    </row>
    <row r="399" spans="1:9" ht="30" x14ac:dyDescent="0.25">
      <c r="A399" s="49" t="s">
        <v>273</v>
      </c>
      <c r="B399" s="49" t="s">
        <v>1426</v>
      </c>
      <c r="C399" s="172" t="s">
        <v>1427</v>
      </c>
      <c r="D399" s="173">
        <v>4.3</v>
      </c>
      <c r="E399" s="49" t="s">
        <v>1428</v>
      </c>
      <c r="F399" s="50">
        <v>40544</v>
      </c>
      <c r="G399" s="51">
        <v>3.45</v>
      </c>
      <c r="H399" s="174">
        <v>39569</v>
      </c>
      <c r="I399" s="51">
        <v>0.85</v>
      </c>
    </row>
    <row r="400" spans="1:9" ht="30" x14ac:dyDescent="0.25">
      <c r="A400" s="49" t="s">
        <v>273</v>
      </c>
      <c r="B400" s="49" t="s">
        <v>901</v>
      </c>
      <c r="C400" s="172" t="s">
        <v>1429</v>
      </c>
      <c r="D400" s="173">
        <v>3.4</v>
      </c>
      <c r="E400" s="49" t="s">
        <v>1430</v>
      </c>
      <c r="F400" s="50">
        <v>40544</v>
      </c>
      <c r="G400" s="51">
        <v>2.8</v>
      </c>
      <c r="H400" s="174">
        <v>39569</v>
      </c>
      <c r="I400" s="51">
        <v>0.6</v>
      </c>
    </row>
    <row r="401" spans="1:9" ht="30" x14ac:dyDescent="0.25">
      <c r="A401" s="49" t="s">
        <v>273</v>
      </c>
      <c r="B401" s="49" t="s">
        <v>1431</v>
      </c>
      <c r="C401" s="172" t="s">
        <v>1432</v>
      </c>
      <c r="D401" s="173">
        <v>3.4</v>
      </c>
      <c r="E401" s="49" t="s">
        <v>1433</v>
      </c>
      <c r="F401" s="50">
        <v>40544</v>
      </c>
      <c r="G401" s="51">
        <v>3.1</v>
      </c>
      <c r="H401" s="174">
        <v>39569</v>
      </c>
      <c r="I401" s="51">
        <v>0.3</v>
      </c>
    </row>
    <row r="402" spans="1:9" ht="30" x14ac:dyDescent="0.25">
      <c r="A402" s="49" t="s">
        <v>273</v>
      </c>
      <c r="B402" s="49" t="s">
        <v>1159</v>
      </c>
      <c r="C402" s="172" t="s">
        <v>1434</v>
      </c>
      <c r="D402" s="173">
        <v>3.1</v>
      </c>
      <c r="E402" s="49" t="s">
        <v>1435</v>
      </c>
      <c r="F402" s="50">
        <v>40544</v>
      </c>
      <c r="G402" s="51">
        <v>3.1</v>
      </c>
      <c r="H402" s="174"/>
      <c r="I402" s="51">
        <v>0</v>
      </c>
    </row>
    <row r="403" spans="1:9" ht="30" x14ac:dyDescent="0.25">
      <c r="A403" s="49" t="s">
        <v>273</v>
      </c>
      <c r="B403" s="49" t="s">
        <v>1436</v>
      </c>
      <c r="C403" s="172" t="s">
        <v>1437</v>
      </c>
      <c r="D403" s="173">
        <v>4.5999999999999996</v>
      </c>
      <c r="E403" s="49" t="s">
        <v>1438</v>
      </c>
      <c r="F403" s="50">
        <v>40544</v>
      </c>
      <c r="G403" s="51">
        <v>3.45</v>
      </c>
      <c r="H403" s="174">
        <v>39569</v>
      </c>
      <c r="I403" s="51">
        <v>1.1499999999999999</v>
      </c>
    </row>
    <row r="404" spans="1:9" ht="30" x14ac:dyDescent="0.25">
      <c r="A404" s="49" t="s">
        <v>273</v>
      </c>
      <c r="B404" s="49" t="s">
        <v>1439</v>
      </c>
      <c r="C404" s="172" t="s">
        <v>1440</v>
      </c>
      <c r="D404" s="173">
        <v>4.3</v>
      </c>
      <c r="E404" s="49" t="s">
        <v>1441</v>
      </c>
      <c r="F404" s="50">
        <v>40544</v>
      </c>
      <c r="G404" s="51">
        <v>3.45</v>
      </c>
      <c r="H404" s="174">
        <v>39569</v>
      </c>
      <c r="I404" s="51">
        <v>0.85</v>
      </c>
    </row>
    <row r="405" spans="1:9" ht="30" x14ac:dyDescent="0.25">
      <c r="A405" s="49" t="s">
        <v>273</v>
      </c>
      <c r="B405" s="49" t="s">
        <v>1442</v>
      </c>
      <c r="C405" s="172" t="s">
        <v>1443</v>
      </c>
      <c r="D405" s="173">
        <v>4.3</v>
      </c>
      <c r="E405" s="49" t="s">
        <v>1444</v>
      </c>
      <c r="F405" s="50">
        <v>40544</v>
      </c>
      <c r="G405" s="51">
        <v>3.45</v>
      </c>
      <c r="H405" s="174">
        <v>39569</v>
      </c>
      <c r="I405" s="51">
        <v>0.85</v>
      </c>
    </row>
    <row r="406" spans="1:9" ht="30" x14ac:dyDescent="0.25">
      <c r="A406" s="49" t="s">
        <v>273</v>
      </c>
      <c r="B406" s="49" t="s">
        <v>1445</v>
      </c>
      <c r="C406" s="172" t="s">
        <v>1446</v>
      </c>
      <c r="D406" s="173">
        <v>4.3</v>
      </c>
      <c r="E406" s="49" t="s">
        <v>1447</v>
      </c>
      <c r="F406" s="50">
        <v>40544</v>
      </c>
      <c r="G406" s="51">
        <v>3.45</v>
      </c>
      <c r="H406" s="174">
        <v>39569</v>
      </c>
      <c r="I406" s="51">
        <v>0.85</v>
      </c>
    </row>
    <row r="407" spans="1:9" ht="30" x14ac:dyDescent="0.25">
      <c r="A407" s="49" t="s">
        <v>273</v>
      </c>
      <c r="B407" s="49" t="s">
        <v>700</v>
      </c>
      <c r="C407" s="172" t="s">
        <v>1448</v>
      </c>
      <c r="D407" s="173">
        <v>3.8</v>
      </c>
      <c r="E407" s="49" t="s">
        <v>1449</v>
      </c>
      <c r="F407" s="50">
        <v>40544</v>
      </c>
      <c r="G407" s="51">
        <v>3.1</v>
      </c>
      <c r="H407" s="174">
        <v>39569</v>
      </c>
      <c r="I407" s="51">
        <v>0.7</v>
      </c>
    </row>
    <row r="408" spans="1:9" ht="30" x14ac:dyDescent="0.25">
      <c r="A408" s="49" t="s">
        <v>273</v>
      </c>
      <c r="B408" s="49" t="s">
        <v>1450</v>
      </c>
      <c r="C408" s="172" t="s">
        <v>1451</v>
      </c>
      <c r="D408" s="173">
        <v>4.3</v>
      </c>
      <c r="E408" s="49" t="s">
        <v>1452</v>
      </c>
      <c r="F408" s="50">
        <v>40544</v>
      </c>
      <c r="G408" s="51">
        <v>3.45</v>
      </c>
      <c r="H408" s="174">
        <v>39569</v>
      </c>
      <c r="I408" s="51">
        <v>0.85</v>
      </c>
    </row>
    <row r="409" spans="1:9" ht="30" x14ac:dyDescent="0.25">
      <c r="A409" s="49" t="s">
        <v>273</v>
      </c>
      <c r="B409" s="49" t="s">
        <v>1453</v>
      </c>
      <c r="C409" s="172" t="s">
        <v>1454</v>
      </c>
      <c r="D409" s="173">
        <v>4.5999999999999996</v>
      </c>
      <c r="E409" s="49" t="s">
        <v>1455</v>
      </c>
      <c r="F409" s="50">
        <v>40544</v>
      </c>
      <c r="G409" s="51">
        <v>3.45</v>
      </c>
      <c r="H409" s="174">
        <v>39569</v>
      </c>
      <c r="I409" s="51">
        <v>1.1499999999999999</v>
      </c>
    </row>
    <row r="410" spans="1:9" ht="30" x14ac:dyDescent="0.25">
      <c r="A410" s="49" t="s">
        <v>273</v>
      </c>
      <c r="B410" s="49" t="s">
        <v>1456</v>
      </c>
      <c r="C410" s="172" t="s">
        <v>1457</v>
      </c>
      <c r="D410" s="173">
        <v>4.3</v>
      </c>
      <c r="E410" s="49" t="s">
        <v>1458</v>
      </c>
      <c r="F410" s="50">
        <v>40544</v>
      </c>
      <c r="G410" s="51">
        <v>3.3</v>
      </c>
      <c r="H410" s="174">
        <v>39569</v>
      </c>
      <c r="I410" s="51">
        <v>1</v>
      </c>
    </row>
    <row r="411" spans="1:9" ht="30" x14ac:dyDescent="0.25">
      <c r="A411" s="49" t="s">
        <v>273</v>
      </c>
      <c r="B411" s="49" t="s">
        <v>708</v>
      </c>
      <c r="C411" s="172" t="s">
        <v>1459</v>
      </c>
      <c r="D411" s="173">
        <v>3.8</v>
      </c>
      <c r="E411" s="49" t="s">
        <v>1460</v>
      </c>
      <c r="F411" s="50">
        <v>40544</v>
      </c>
      <c r="G411" s="51">
        <v>3.1</v>
      </c>
      <c r="H411" s="174">
        <v>39569</v>
      </c>
      <c r="I411" s="51">
        <v>0.7</v>
      </c>
    </row>
    <row r="412" spans="1:9" ht="30" x14ac:dyDescent="0.25">
      <c r="A412" s="49" t="s">
        <v>273</v>
      </c>
      <c r="B412" s="49" t="s">
        <v>1461</v>
      </c>
      <c r="C412" s="172" t="s">
        <v>1462</v>
      </c>
      <c r="D412" s="173">
        <v>4.3</v>
      </c>
      <c r="E412" s="49" t="s">
        <v>1463</v>
      </c>
      <c r="F412" s="50">
        <v>40544</v>
      </c>
      <c r="G412" s="51">
        <v>3.3</v>
      </c>
      <c r="H412" s="174">
        <v>39569</v>
      </c>
      <c r="I412" s="51">
        <v>1</v>
      </c>
    </row>
    <row r="413" spans="1:9" ht="30" x14ac:dyDescent="0.25">
      <c r="A413" s="49" t="s">
        <v>273</v>
      </c>
      <c r="B413" s="49" t="s">
        <v>1464</v>
      </c>
      <c r="C413" s="172" t="s">
        <v>1465</v>
      </c>
      <c r="D413" s="173">
        <v>4.5999999999999996</v>
      </c>
      <c r="E413" s="49" t="s">
        <v>1466</v>
      </c>
      <c r="F413" s="50">
        <v>40544</v>
      </c>
      <c r="G413" s="51">
        <v>3.45</v>
      </c>
      <c r="H413" s="174">
        <v>39569</v>
      </c>
      <c r="I413" s="51">
        <v>1.1499999999999999</v>
      </c>
    </row>
    <row r="414" spans="1:9" ht="30" x14ac:dyDescent="0.25">
      <c r="A414" s="49" t="s">
        <v>273</v>
      </c>
      <c r="B414" s="49" t="s">
        <v>1467</v>
      </c>
      <c r="C414" s="172" t="s">
        <v>1468</v>
      </c>
      <c r="D414" s="173">
        <v>3.4</v>
      </c>
      <c r="E414" s="49" t="s">
        <v>1469</v>
      </c>
      <c r="F414" s="50">
        <v>40544</v>
      </c>
      <c r="G414" s="51">
        <v>2.8</v>
      </c>
      <c r="H414" s="174">
        <v>39569</v>
      </c>
      <c r="I414" s="51">
        <v>0.6</v>
      </c>
    </row>
    <row r="415" spans="1:9" ht="30" x14ac:dyDescent="0.25">
      <c r="A415" s="49" t="s">
        <v>273</v>
      </c>
      <c r="B415" s="49" t="s">
        <v>1170</v>
      </c>
      <c r="C415" s="172" t="s">
        <v>1470</v>
      </c>
      <c r="D415" s="173">
        <v>3.8</v>
      </c>
      <c r="E415" s="49" t="s">
        <v>1471</v>
      </c>
      <c r="F415" s="50">
        <v>40544</v>
      </c>
      <c r="G415" s="51">
        <v>3.1</v>
      </c>
      <c r="H415" s="174">
        <v>39569</v>
      </c>
      <c r="I415" s="51">
        <v>0.7</v>
      </c>
    </row>
    <row r="416" spans="1:9" ht="30" x14ac:dyDescent="0.25">
      <c r="A416" s="49" t="s">
        <v>273</v>
      </c>
      <c r="B416" s="49" t="s">
        <v>1472</v>
      </c>
      <c r="C416" s="172" t="s">
        <v>1473</v>
      </c>
      <c r="D416" s="173">
        <v>3.4</v>
      </c>
      <c r="E416" s="49" t="s">
        <v>1474</v>
      </c>
      <c r="F416" s="50">
        <v>40544</v>
      </c>
      <c r="G416" s="51">
        <v>3.1</v>
      </c>
      <c r="H416" s="174">
        <v>39569</v>
      </c>
      <c r="I416" s="51">
        <v>0.3</v>
      </c>
    </row>
    <row r="417" spans="1:9" ht="30" x14ac:dyDescent="0.25">
      <c r="A417" s="49" t="s">
        <v>273</v>
      </c>
      <c r="B417" s="49" t="s">
        <v>1475</v>
      </c>
      <c r="C417" s="172" t="s">
        <v>1476</v>
      </c>
      <c r="D417" s="173">
        <v>3.8</v>
      </c>
      <c r="E417" s="49" t="s">
        <v>1477</v>
      </c>
      <c r="F417" s="50">
        <v>40544</v>
      </c>
      <c r="G417" s="51">
        <v>3.1</v>
      </c>
      <c r="H417" s="174">
        <v>39569</v>
      </c>
      <c r="I417" s="51">
        <v>0.7</v>
      </c>
    </row>
    <row r="418" spans="1:9" ht="30" x14ac:dyDescent="0.25">
      <c r="A418" s="49" t="s">
        <v>273</v>
      </c>
      <c r="B418" s="49" t="s">
        <v>919</v>
      </c>
      <c r="C418" s="172" t="s">
        <v>1478</v>
      </c>
      <c r="D418" s="173">
        <v>3.8</v>
      </c>
      <c r="E418" s="49" t="s">
        <v>1479</v>
      </c>
      <c r="F418" s="50">
        <v>40544</v>
      </c>
      <c r="G418" s="51">
        <v>3.1</v>
      </c>
      <c r="H418" s="174">
        <v>39569</v>
      </c>
      <c r="I418" s="51">
        <v>0.7</v>
      </c>
    </row>
    <row r="419" spans="1:9" ht="30" x14ac:dyDescent="0.25">
      <c r="A419" s="49" t="s">
        <v>273</v>
      </c>
      <c r="B419" s="49" t="s">
        <v>1336</v>
      </c>
      <c r="C419" s="172" t="s">
        <v>1480</v>
      </c>
      <c r="D419" s="173">
        <v>3.8</v>
      </c>
      <c r="E419" s="49" t="s">
        <v>1481</v>
      </c>
      <c r="F419" s="50">
        <v>40544</v>
      </c>
      <c r="G419" s="51">
        <v>3.1</v>
      </c>
      <c r="H419" s="174">
        <v>39569</v>
      </c>
      <c r="I419" s="51">
        <v>0.7</v>
      </c>
    </row>
    <row r="420" spans="1:9" ht="30" x14ac:dyDescent="0.25">
      <c r="A420" s="49" t="s">
        <v>273</v>
      </c>
      <c r="B420" s="49" t="s">
        <v>1482</v>
      </c>
      <c r="C420" s="172" t="s">
        <v>1483</v>
      </c>
      <c r="D420" s="173">
        <v>3.4</v>
      </c>
      <c r="E420" s="49" t="s">
        <v>1484</v>
      </c>
      <c r="F420" s="50">
        <v>40544</v>
      </c>
      <c r="G420" s="51">
        <v>3.1</v>
      </c>
      <c r="H420" s="174">
        <v>39569</v>
      </c>
      <c r="I420" s="51">
        <v>0.3</v>
      </c>
    </row>
    <row r="421" spans="1:9" ht="30" x14ac:dyDescent="0.25">
      <c r="A421" s="49" t="s">
        <v>273</v>
      </c>
      <c r="B421" s="49" t="s">
        <v>1485</v>
      </c>
      <c r="C421" s="172" t="s">
        <v>1486</v>
      </c>
      <c r="D421" s="173">
        <v>4</v>
      </c>
      <c r="E421" s="49" t="s">
        <v>1487</v>
      </c>
      <c r="F421" s="50">
        <v>40544</v>
      </c>
      <c r="G421" s="51">
        <v>3.1</v>
      </c>
      <c r="H421" s="174">
        <v>39569</v>
      </c>
      <c r="I421" s="51">
        <v>0.9</v>
      </c>
    </row>
    <row r="422" spans="1:9" ht="30" x14ac:dyDescent="0.25">
      <c r="A422" s="49" t="s">
        <v>273</v>
      </c>
      <c r="B422" s="49" t="s">
        <v>1488</v>
      </c>
      <c r="C422" s="172" t="s">
        <v>1489</v>
      </c>
      <c r="D422" s="173">
        <v>4.5999999999999996</v>
      </c>
      <c r="E422" s="49" t="s">
        <v>1490</v>
      </c>
      <c r="F422" s="50">
        <v>40544</v>
      </c>
      <c r="G422" s="51">
        <v>3.45</v>
      </c>
      <c r="H422" s="174">
        <v>39569</v>
      </c>
      <c r="I422" s="51">
        <v>1.1499999999999999</v>
      </c>
    </row>
    <row r="423" spans="1:9" ht="30" x14ac:dyDescent="0.25">
      <c r="A423" s="49" t="s">
        <v>273</v>
      </c>
      <c r="B423" s="49" t="s">
        <v>1491</v>
      </c>
      <c r="C423" s="172" t="s">
        <v>1492</v>
      </c>
      <c r="D423" s="173">
        <v>3.4</v>
      </c>
      <c r="E423" s="49" t="s">
        <v>1493</v>
      </c>
      <c r="F423" s="50">
        <v>40544</v>
      </c>
      <c r="G423" s="51">
        <v>3.1</v>
      </c>
      <c r="H423" s="174">
        <v>39569</v>
      </c>
      <c r="I423" s="51">
        <v>0.3</v>
      </c>
    </row>
    <row r="424" spans="1:9" ht="30" x14ac:dyDescent="0.25">
      <c r="A424" s="49" t="s">
        <v>273</v>
      </c>
      <c r="B424" s="49" t="s">
        <v>1494</v>
      </c>
      <c r="C424" s="172" t="s">
        <v>1495</v>
      </c>
      <c r="D424" s="173">
        <v>4.5999999999999996</v>
      </c>
      <c r="E424" s="49" t="s">
        <v>1496</v>
      </c>
      <c r="F424" s="50">
        <v>40544</v>
      </c>
      <c r="G424" s="51">
        <v>3.45</v>
      </c>
      <c r="H424" s="174">
        <v>39569</v>
      </c>
      <c r="I424" s="51">
        <v>1.1499999999999999</v>
      </c>
    </row>
    <row r="425" spans="1:9" ht="30" x14ac:dyDescent="0.25">
      <c r="A425" s="49" t="s">
        <v>273</v>
      </c>
      <c r="B425" s="49" t="s">
        <v>1178</v>
      </c>
      <c r="C425" s="172" t="s">
        <v>1497</v>
      </c>
      <c r="D425" s="173">
        <v>3.8</v>
      </c>
      <c r="E425" s="49" t="s">
        <v>1498</v>
      </c>
      <c r="F425" s="50">
        <v>40544</v>
      </c>
      <c r="G425" s="51">
        <v>3.1</v>
      </c>
      <c r="H425" s="174">
        <v>39569</v>
      </c>
      <c r="I425" s="51">
        <v>0.7</v>
      </c>
    </row>
    <row r="426" spans="1:9" ht="30" x14ac:dyDescent="0.25">
      <c r="A426" s="49" t="s">
        <v>273</v>
      </c>
      <c r="B426" s="49" t="s">
        <v>1499</v>
      </c>
      <c r="C426" s="172" t="s">
        <v>1500</v>
      </c>
      <c r="D426" s="173">
        <v>3.8</v>
      </c>
      <c r="E426" s="49" t="s">
        <v>1501</v>
      </c>
      <c r="F426" s="50">
        <v>40544</v>
      </c>
      <c r="G426" s="51">
        <v>3.1</v>
      </c>
      <c r="H426" s="174">
        <v>39569</v>
      </c>
      <c r="I426" s="51">
        <v>0.7</v>
      </c>
    </row>
    <row r="427" spans="1:9" ht="30" x14ac:dyDescent="0.25">
      <c r="A427" s="49" t="s">
        <v>273</v>
      </c>
      <c r="B427" s="49" t="s">
        <v>1502</v>
      </c>
      <c r="C427" s="172" t="s">
        <v>1503</v>
      </c>
      <c r="D427" s="173">
        <v>3.4</v>
      </c>
      <c r="E427" s="49" t="s">
        <v>1504</v>
      </c>
      <c r="F427" s="50">
        <v>40544</v>
      </c>
      <c r="G427" s="51">
        <v>3.1</v>
      </c>
      <c r="H427" s="174">
        <v>39569</v>
      </c>
      <c r="I427" s="51">
        <v>0.3</v>
      </c>
    </row>
    <row r="428" spans="1:9" ht="30" x14ac:dyDescent="0.25">
      <c r="A428" s="49" t="s">
        <v>273</v>
      </c>
      <c r="B428" s="49" t="s">
        <v>1505</v>
      </c>
      <c r="C428" s="172" t="s">
        <v>1506</v>
      </c>
      <c r="D428" s="173">
        <v>3.8</v>
      </c>
      <c r="E428" s="49" t="s">
        <v>1507</v>
      </c>
      <c r="F428" s="50">
        <v>40544</v>
      </c>
      <c r="G428" s="51">
        <v>3.1</v>
      </c>
      <c r="H428" s="174">
        <v>39569</v>
      </c>
      <c r="I428" s="51">
        <v>0.7</v>
      </c>
    </row>
    <row r="429" spans="1:9" ht="30" x14ac:dyDescent="0.25">
      <c r="A429" s="49" t="s">
        <v>273</v>
      </c>
      <c r="B429" s="49" t="s">
        <v>1508</v>
      </c>
      <c r="C429" s="172" t="s">
        <v>1509</v>
      </c>
      <c r="D429" s="173">
        <v>3.8</v>
      </c>
      <c r="E429" s="49" t="s">
        <v>1510</v>
      </c>
      <c r="F429" s="50">
        <v>40544</v>
      </c>
      <c r="G429" s="51">
        <v>3.1</v>
      </c>
      <c r="H429" s="174">
        <v>39569</v>
      </c>
      <c r="I429" s="51">
        <v>0.7</v>
      </c>
    </row>
    <row r="430" spans="1:9" ht="30" x14ac:dyDescent="0.25">
      <c r="A430" s="49" t="s">
        <v>273</v>
      </c>
      <c r="B430" s="49" t="s">
        <v>1511</v>
      </c>
      <c r="C430" s="172" t="s">
        <v>1512</v>
      </c>
      <c r="D430" s="173">
        <v>3.8</v>
      </c>
      <c r="E430" s="49" t="s">
        <v>1513</v>
      </c>
      <c r="F430" s="50">
        <v>40544</v>
      </c>
      <c r="G430" s="51">
        <v>3.1</v>
      </c>
      <c r="H430" s="174">
        <v>39569</v>
      </c>
      <c r="I430" s="51">
        <v>0.7</v>
      </c>
    </row>
    <row r="431" spans="1:9" ht="30" x14ac:dyDescent="0.25">
      <c r="A431" s="49" t="s">
        <v>273</v>
      </c>
      <c r="B431" s="49" t="s">
        <v>263</v>
      </c>
      <c r="C431" s="172" t="s">
        <v>1514</v>
      </c>
      <c r="D431" s="173">
        <v>4</v>
      </c>
      <c r="E431" s="49" t="s">
        <v>1515</v>
      </c>
      <c r="F431" s="50">
        <v>40544</v>
      </c>
      <c r="G431" s="51">
        <v>3.3</v>
      </c>
      <c r="H431" s="174">
        <v>39569</v>
      </c>
      <c r="I431" s="51">
        <v>0.7</v>
      </c>
    </row>
    <row r="432" spans="1:9" ht="30" x14ac:dyDescent="0.25">
      <c r="A432" s="49" t="s">
        <v>273</v>
      </c>
      <c r="B432" s="49" t="s">
        <v>1516</v>
      </c>
      <c r="C432" s="172" t="s">
        <v>1517</v>
      </c>
      <c r="D432" s="173">
        <v>3.8</v>
      </c>
      <c r="E432" s="49" t="s">
        <v>1518</v>
      </c>
      <c r="F432" s="50">
        <v>40544</v>
      </c>
      <c r="G432" s="51">
        <v>3.1</v>
      </c>
      <c r="H432" s="174">
        <v>39569</v>
      </c>
      <c r="I432" s="51">
        <v>0.7</v>
      </c>
    </row>
    <row r="433" spans="1:9" ht="30" x14ac:dyDescent="0.25">
      <c r="A433" s="49" t="s">
        <v>273</v>
      </c>
      <c r="B433" s="49" t="s">
        <v>1519</v>
      </c>
      <c r="C433" s="172" t="s">
        <v>1520</v>
      </c>
      <c r="D433" s="173">
        <v>3.8</v>
      </c>
      <c r="E433" s="49" t="s">
        <v>1521</v>
      </c>
      <c r="F433" s="50">
        <v>40544</v>
      </c>
      <c r="G433" s="51">
        <v>3.1</v>
      </c>
      <c r="H433" s="174">
        <v>39569</v>
      </c>
      <c r="I433" s="51">
        <v>0.7</v>
      </c>
    </row>
    <row r="434" spans="1:9" ht="30" x14ac:dyDescent="0.25">
      <c r="A434" s="49" t="s">
        <v>273</v>
      </c>
      <c r="B434" s="49" t="s">
        <v>1184</v>
      </c>
      <c r="C434" s="172" t="s">
        <v>1522</v>
      </c>
      <c r="D434" s="173">
        <v>3.8</v>
      </c>
      <c r="E434" s="49" t="s">
        <v>1523</v>
      </c>
      <c r="F434" s="50">
        <v>40544</v>
      </c>
      <c r="G434" s="51">
        <v>3.1</v>
      </c>
      <c r="H434" s="174">
        <v>39569</v>
      </c>
      <c r="I434" s="51">
        <v>0.7</v>
      </c>
    </row>
    <row r="435" spans="1:9" ht="30" x14ac:dyDescent="0.25">
      <c r="A435" s="49" t="s">
        <v>273</v>
      </c>
      <c r="B435" s="49" t="s">
        <v>276</v>
      </c>
      <c r="C435" s="172" t="s">
        <v>1524</v>
      </c>
      <c r="D435" s="173">
        <v>4</v>
      </c>
      <c r="E435" s="49" t="s">
        <v>1525</v>
      </c>
      <c r="F435" s="50">
        <v>40544</v>
      </c>
      <c r="G435" s="51">
        <v>3.3</v>
      </c>
      <c r="H435" s="174">
        <v>39569</v>
      </c>
      <c r="I435" s="51">
        <v>0.7</v>
      </c>
    </row>
    <row r="436" spans="1:9" ht="30" x14ac:dyDescent="0.25">
      <c r="A436" s="49" t="s">
        <v>273</v>
      </c>
      <c r="B436" s="49" t="s">
        <v>1526</v>
      </c>
      <c r="C436" s="172" t="s">
        <v>1527</v>
      </c>
      <c r="D436" s="173">
        <v>4.5999999999999996</v>
      </c>
      <c r="E436" s="49" t="s">
        <v>1528</v>
      </c>
      <c r="F436" s="50">
        <v>40544</v>
      </c>
      <c r="G436" s="51">
        <v>3.45</v>
      </c>
      <c r="H436" s="174">
        <v>39569</v>
      </c>
      <c r="I436" s="51">
        <v>1.1499999999999999</v>
      </c>
    </row>
    <row r="437" spans="1:9" ht="30" x14ac:dyDescent="0.25">
      <c r="A437" s="49" t="s">
        <v>273</v>
      </c>
      <c r="B437" s="49" t="s">
        <v>308</v>
      </c>
      <c r="C437" s="172" t="s">
        <v>1529</v>
      </c>
      <c r="D437" s="173">
        <v>3.8</v>
      </c>
      <c r="E437" s="49" t="s">
        <v>1530</v>
      </c>
      <c r="F437" s="50">
        <v>40544</v>
      </c>
      <c r="G437" s="51">
        <v>3.1</v>
      </c>
      <c r="H437" s="174">
        <v>39569</v>
      </c>
      <c r="I437" s="51">
        <v>0.7</v>
      </c>
    </row>
    <row r="438" spans="1:9" ht="30" x14ac:dyDescent="0.25">
      <c r="A438" s="49" t="s">
        <v>273</v>
      </c>
      <c r="B438" s="49" t="s">
        <v>1531</v>
      </c>
      <c r="C438" s="172" t="s">
        <v>1532</v>
      </c>
      <c r="D438" s="173">
        <v>3.8</v>
      </c>
      <c r="E438" s="49" t="s">
        <v>1533</v>
      </c>
      <c r="F438" s="50">
        <v>40544</v>
      </c>
      <c r="G438" s="51">
        <v>3.1</v>
      </c>
      <c r="H438" s="174">
        <v>39569</v>
      </c>
      <c r="I438" s="51">
        <v>0.7</v>
      </c>
    </row>
    <row r="439" spans="1:9" ht="30" x14ac:dyDescent="0.25">
      <c r="A439" s="49" t="s">
        <v>273</v>
      </c>
      <c r="B439" s="49" t="s">
        <v>1534</v>
      </c>
      <c r="C439" s="172" t="s">
        <v>1535</v>
      </c>
      <c r="D439" s="173">
        <v>4.5999999999999996</v>
      </c>
      <c r="E439" s="49" t="s">
        <v>1536</v>
      </c>
      <c r="F439" s="50">
        <v>40544</v>
      </c>
      <c r="G439" s="51">
        <v>3.45</v>
      </c>
      <c r="H439" s="174">
        <v>39569</v>
      </c>
      <c r="I439" s="51">
        <v>1.1499999999999999</v>
      </c>
    </row>
    <row r="440" spans="1:9" ht="30" x14ac:dyDescent="0.25">
      <c r="A440" s="49" t="s">
        <v>273</v>
      </c>
      <c r="B440" s="49" t="s">
        <v>311</v>
      </c>
      <c r="C440" s="172" t="s">
        <v>1537</v>
      </c>
      <c r="D440" s="173">
        <v>4</v>
      </c>
      <c r="E440" s="49" t="s">
        <v>1538</v>
      </c>
      <c r="F440" s="50">
        <v>40544</v>
      </c>
      <c r="G440" s="51">
        <v>3.3</v>
      </c>
      <c r="H440" s="174">
        <v>39569</v>
      </c>
      <c r="I440" s="51">
        <v>0.7</v>
      </c>
    </row>
    <row r="441" spans="1:9" ht="30" x14ac:dyDescent="0.25">
      <c r="A441" s="49" t="s">
        <v>273</v>
      </c>
      <c r="B441" s="49" t="s">
        <v>1539</v>
      </c>
      <c r="C441" s="172" t="s">
        <v>1540</v>
      </c>
      <c r="D441" s="173">
        <v>4.3</v>
      </c>
      <c r="E441" s="49" t="s">
        <v>1541</v>
      </c>
      <c r="F441" s="50">
        <v>40544</v>
      </c>
      <c r="G441" s="51">
        <v>3.3</v>
      </c>
      <c r="H441" s="174">
        <v>39569</v>
      </c>
      <c r="I441" s="51">
        <v>1</v>
      </c>
    </row>
    <row r="442" spans="1:9" ht="30" x14ac:dyDescent="0.25">
      <c r="A442" s="49" t="s">
        <v>273</v>
      </c>
      <c r="B442" s="49" t="s">
        <v>314</v>
      </c>
      <c r="C442" s="172" t="s">
        <v>1542</v>
      </c>
      <c r="D442" s="173">
        <v>4.3</v>
      </c>
      <c r="E442" s="49" t="s">
        <v>1543</v>
      </c>
      <c r="F442" s="50">
        <v>40544</v>
      </c>
      <c r="G442" s="51">
        <v>3.3</v>
      </c>
      <c r="H442" s="174">
        <v>39569</v>
      </c>
      <c r="I442" s="51">
        <v>1</v>
      </c>
    </row>
    <row r="443" spans="1:9" ht="30" x14ac:dyDescent="0.25">
      <c r="A443" s="49" t="s">
        <v>273</v>
      </c>
      <c r="B443" s="49" t="s">
        <v>1544</v>
      </c>
      <c r="C443" s="172" t="s">
        <v>1545</v>
      </c>
      <c r="D443" s="173">
        <v>3.8</v>
      </c>
      <c r="E443" s="49" t="s">
        <v>1546</v>
      </c>
      <c r="F443" s="50">
        <v>40544</v>
      </c>
      <c r="G443" s="51">
        <v>3.1</v>
      </c>
      <c r="H443" s="174">
        <v>39569</v>
      </c>
      <c r="I443" s="51">
        <v>0.7</v>
      </c>
    </row>
    <row r="444" spans="1:9" ht="30" x14ac:dyDescent="0.25">
      <c r="A444" s="49" t="s">
        <v>273</v>
      </c>
      <c r="B444" s="49" t="s">
        <v>1193</v>
      </c>
      <c r="C444" s="172" t="s">
        <v>1547</v>
      </c>
      <c r="D444" s="173">
        <v>3.8</v>
      </c>
      <c r="E444" s="49" t="s">
        <v>1548</v>
      </c>
      <c r="F444" s="50">
        <v>40544</v>
      </c>
      <c r="G444" s="51">
        <v>3.1</v>
      </c>
      <c r="H444" s="174">
        <v>39569</v>
      </c>
      <c r="I444" s="51">
        <v>0.7</v>
      </c>
    </row>
    <row r="445" spans="1:9" ht="30" x14ac:dyDescent="0.25">
      <c r="A445" s="49" t="s">
        <v>273</v>
      </c>
      <c r="B445" s="49" t="s">
        <v>1549</v>
      </c>
      <c r="C445" s="172" t="s">
        <v>1550</v>
      </c>
      <c r="D445" s="173">
        <v>4.5999999999999996</v>
      </c>
      <c r="E445" s="49" t="s">
        <v>1551</v>
      </c>
      <c r="F445" s="50">
        <v>40544</v>
      </c>
      <c r="G445" s="51">
        <v>3.45</v>
      </c>
      <c r="H445" s="174">
        <v>39569</v>
      </c>
      <c r="I445" s="51">
        <v>1.1499999999999999</v>
      </c>
    </row>
    <row r="446" spans="1:9" ht="30" x14ac:dyDescent="0.25">
      <c r="A446" s="49" t="s">
        <v>273</v>
      </c>
      <c r="B446" s="49" t="s">
        <v>1552</v>
      </c>
      <c r="C446" s="172" t="s">
        <v>1553</v>
      </c>
      <c r="D446" s="173">
        <v>4.3</v>
      </c>
      <c r="E446" s="49" t="s">
        <v>1554</v>
      </c>
      <c r="F446" s="50">
        <v>40544</v>
      </c>
      <c r="G446" s="51">
        <v>3.3</v>
      </c>
      <c r="H446" s="174">
        <v>39569</v>
      </c>
      <c r="I446" s="51">
        <v>1</v>
      </c>
    </row>
    <row r="447" spans="1:9" ht="30" x14ac:dyDescent="0.25">
      <c r="A447" s="49" t="s">
        <v>273</v>
      </c>
      <c r="B447" s="49" t="s">
        <v>323</v>
      </c>
      <c r="C447" s="172" t="s">
        <v>1555</v>
      </c>
      <c r="D447" s="173">
        <v>4.3</v>
      </c>
      <c r="E447" s="49" t="s">
        <v>1556</v>
      </c>
      <c r="F447" s="50">
        <v>40544</v>
      </c>
      <c r="G447" s="51">
        <v>3.45</v>
      </c>
      <c r="H447" s="174">
        <v>39569</v>
      </c>
      <c r="I447" s="51">
        <v>0.85</v>
      </c>
    </row>
    <row r="448" spans="1:9" ht="30" x14ac:dyDescent="0.25">
      <c r="A448" s="49" t="s">
        <v>273</v>
      </c>
      <c r="B448" s="49" t="s">
        <v>974</v>
      </c>
      <c r="C448" s="172" t="s">
        <v>1557</v>
      </c>
      <c r="D448" s="173">
        <v>4.5999999999999996</v>
      </c>
      <c r="E448" s="49" t="s">
        <v>1558</v>
      </c>
      <c r="F448" s="50">
        <v>40544</v>
      </c>
      <c r="G448" s="51">
        <v>3.45</v>
      </c>
      <c r="H448" s="174">
        <v>39569</v>
      </c>
      <c r="I448" s="51">
        <v>1.1499999999999999</v>
      </c>
    </row>
    <row r="449" spans="1:9" ht="30" x14ac:dyDescent="0.25">
      <c r="A449" s="49" t="s">
        <v>273</v>
      </c>
      <c r="B449" s="49" t="s">
        <v>326</v>
      </c>
      <c r="C449" s="172" t="s">
        <v>1559</v>
      </c>
      <c r="D449" s="173">
        <v>3.8</v>
      </c>
      <c r="E449" s="49" t="s">
        <v>1560</v>
      </c>
      <c r="F449" s="50">
        <v>40544</v>
      </c>
      <c r="G449" s="51">
        <v>3.1</v>
      </c>
      <c r="H449" s="174">
        <v>39569</v>
      </c>
      <c r="I449" s="51">
        <v>0.7</v>
      </c>
    </row>
    <row r="450" spans="1:9" ht="30" x14ac:dyDescent="0.25">
      <c r="A450" s="49" t="s">
        <v>273</v>
      </c>
      <c r="B450" s="49" t="s">
        <v>1561</v>
      </c>
      <c r="C450" s="172" t="s">
        <v>1562</v>
      </c>
      <c r="D450" s="173">
        <v>4.5999999999999996</v>
      </c>
      <c r="E450" s="49" t="s">
        <v>1563</v>
      </c>
      <c r="F450" s="50">
        <v>40544</v>
      </c>
      <c r="G450" s="51">
        <v>3.45</v>
      </c>
      <c r="H450" s="174">
        <v>39569</v>
      </c>
      <c r="I450" s="51">
        <v>1.1499999999999999</v>
      </c>
    </row>
    <row r="451" spans="1:9" ht="30" x14ac:dyDescent="0.25">
      <c r="A451" s="49" t="s">
        <v>273</v>
      </c>
      <c r="B451" s="49" t="s">
        <v>1206</v>
      </c>
      <c r="C451" s="172" t="s">
        <v>1564</v>
      </c>
      <c r="D451" s="173">
        <v>4.5999999999999996</v>
      </c>
      <c r="E451" s="49" t="s">
        <v>1565</v>
      </c>
      <c r="F451" s="50">
        <v>40544</v>
      </c>
      <c r="G451" s="51">
        <v>3.45</v>
      </c>
      <c r="H451" s="174">
        <v>39569</v>
      </c>
      <c r="I451" s="51">
        <v>1.1499999999999999</v>
      </c>
    </row>
    <row r="452" spans="1:9" ht="30" x14ac:dyDescent="0.25">
      <c r="A452" s="49" t="s">
        <v>273</v>
      </c>
      <c r="B452" s="49" t="s">
        <v>1566</v>
      </c>
      <c r="C452" s="172" t="s">
        <v>1567</v>
      </c>
      <c r="D452" s="173">
        <v>3.4</v>
      </c>
      <c r="E452" s="49" t="s">
        <v>1568</v>
      </c>
      <c r="F452" s="50">
        <v>40544</v>
      </c>
      <c r="G452" s="51">
        <v>3.1</v>
      </c>
      <c r="H452" s="174">
        <v>39569</v>
      </c>
      <c r="I452" s="51">
        <v>0.3</v>
      </c>
    </row>
    <row r="453" spans="1:9" ht="30" x14ac:dyDescent="0.25">
      <c r="A453" s="49" t="s">
        <v>273</v>
      </c>
      <c r="B453" s="49" t="s">
        <v>1209</v>
      </c>
      <c r="C453" s="172" t="s">
        <v>1569</v>
      </c>
      <c r="D453" s="173">
        <v>4</v>
      </c>
      <c r="E453" s="49" t="s">
        <v>1570</v>
      </c>
      <c r="F453" s="50">
        <v>40544</v>
      </c>
      <c r="G453" s="51">
        <v>3.3</v>
      </c>
      <c r="H453" s="174">
        <v>39569</v>
      </c>
      <c r="I453" s="51">
        <v>0.7</v>
      </c>
    </row>
    <row r="454" spans="1:9" ht="30" x14ac:dyDescent="0.25">
      <c r="A454" s="49" t="s">
        <v>273</v>
      </c>
      <c r="B454" s="49" t="s">
        <v>338</v>
      </c>
      <c r="C454" s="172" t="s">
        <v>1571</v>
      </c>
      <c r="D454" s="173">
        <v>3.8</v>
      </c>
      <c r="E454" s="49" t="s">
        <v>1572</v>
      </c>
      <c r="F454" s="50">
        <v>40544</v>
      </c>
      <c r="G454" s="51">
        <v>3.1</v>
      </c>
      <c r="H454" s="174">
        <v>39569</v>
      </c>
      <c r="I454" s="51">
        <v>0.7</v>
      </c>
    </row>
    <row r="455" spans="1:9" ht="30" x14ac:dyDescent="0.25">
      <c r="A455" s="49" t="s">
        <v>273</v>
      </c>
      <c r="B455" s="49" t="s">
        <v>341</v>
      </c>
      <c r="C455" s="172" t="s">
        <v>1573</v>
      </c>
      <c r="D455" s="173">
        <v>4</v>
      </c>
      <c r="E455" s="49" t="s">
        <v>1574</v>
      </c>
      <c r="F455" s="50">
        <v>40544</v>
      </c>
      <c r="G455" s="51">
        <v>3.3</v>
      </c>
      <c r="H455" s="174">
        <v>39569</v>
      </c>
      <c r="I455" s="51">
        <v>0.7</v>
      </c>
    </row>
    <row r="456" spans="1:9" ht="30" x14ac:dyDescent="0.25">
      <c r="A456" s="49" t="s">
        <v>273</v>
      </c>
      <c r="B456" s="49" t="s">
        <v>1575</v>
      </c>
      <c r="C456" s="172" t="s">
        <v>1576</v>
      </c>
      <c r="D456" s="173">
        <v>3.8</v>
      </c>
      <c r="E456" s="49" t="s">
        <v>1577</v>
      </c>
      <c r="F456" s="50">
        <v>40544</v>
      </c>
      <c r="G456" s="51">
        <v>3.1</v>
      </c>
      <c r="H456" s="174">
        <v>39569</v>
      </c>
      <c r="I456" s="51">
        <v>0.7</v>
      </c>
    </row>
    <row r="457" spans="1:9" ht="30" x14ac:dyDescent="0.25">
      <c r="A457" s="49" t="s">
        <v>273</v>
      </c>
      <c r="B457" s="49" t="s">
        <v>1578</v>
      </c>
      <c r="C457" s="172" t="s">
        <v>1579</v>
      </c>
      <c r="D457" s="173">
        <v>4.5999999999999996</v>
      </c>
      <c r="E457" s="49" t="s">
        <v>1580</v>
      </c>
      <c r="F457" s="50">
        <v>40544</v>
      </c>
      <c r="G457" s="51">
        <v>3.45</v>
      </c>
      <c r="H457" s="174">
        <v>39569</v>
      </c>
      <c r="I457" s="51">
        <v>1.1499999999999999</v>
      </c>
    </row>
    <row r="458" spans="1:9" ht="30" x14ac:dyDescent="0.25">
      <c r="A458" s="49" t="s">
        <v>273</v>
      </c>
      <c r="B458" s="49" t="s">
        <v>1581</v>
      </c>
      <c r="C458" s="172" t="s">
        <v>1582</v>
      </c>
      <c r="D458" s="173">
        <v>3.8</v>
      </c>
      <c r="E458" s="49" t="s">
        <v>1583</v>
      </c>
      <c r="F458" s="50">
        <v>40544</v>
      </c>
      <c r="G458" s="51">
        <v>3.1</v>
      </c>
      <c r="H458" s="174">
        <v>39569</v>
      </c>
      <c r="I458" s="51">
        <v>0.7</v>
      </c>
    </row>
    <row r="459" spans="1:9" ht="30" x14ac:dyDescent="0.25">
      <c r="A459" s="49" t="s">
        <v>273</v>
      </c>
      <c r="B459" s="49" t="s">
        <v>344</v>
      </c>
      <c r="C459" s="172" t="s">
        <v>1584</v>
      </c>
      <c r="D459" s="173">
        <v>4.3</v>
      </c>
      <c r="E459" s="49" t="s">
        <v>1585</v>
      </c>
      <c r="F459" s="50">
        <v>40544</v>
      </c>
      <c r="G459" s="51">
        <v>3.45</v>
      </c>
      <c r="H459" s="174">
        <v>39569</v>
      </c>
      <c r="I459" s="51">
        <v>0.85</v>
      </c>
    </row>
    <row r="460" spans="1:9" ht="30" x14ac:dyDescent="0.25">
      <c r="A460" s="49" t="s">
        <v>273</v>
      </c>
      <c r="B460" s="49" t="s">
        <v>1586</v>
      </c>
      <c r="C460" s="172" t="s">
        <v>1587</v>
      </c>
      <c r="D460" s="173">
        <v>4.5999999999999996</v>
      </c>
      <c r="E460" s="49" t="s">
        <v>1588</v>
      </c>
      <c r="F460" s="50">
        <v>40544</v>
      </c>
      <c r="G460" s="51">
        <v>3.45</v>
      </c>
      <c r="H460" s="174">
        <v>39569</v>
      </c>
      <c r="I460" s="51">
        <v>1.1499999999999999</v>
      </c>
    </row>
    <row r="461" spans="1:9" ht="30" x14ac:dyDescent="0.25">
      <c r="A461" s="49" t="s">
        <v>273</v>
      </c>
      <c r="B461" s="49" t="s">
        <v>350</v>
      </c>
      <c r="C461" s="172" t="s">
        <v>1589</v>
      </c>
      <c r="D461" s="173">
        <v>3.8</v>
      </c>
      <c r="E461" s="49" t="s">
        <v>1590</v>
      </c>
      <c r="F461" s="50">
        <v>40544</v>
      </c>
      <c r="G461" s="51">
        <v>3.1</v>
      </c>
      <c r="H461" s="174">
        <v>39569</v>
      </c>
      <c r="I461" s="51">
        <v>0.7</v>
      </c>
    </row>
    <row r="462" spans="1:9" ht="30" x14ac:dyDescent="0.25">
      <c r="A462" s="49" t="s">
        <v>273</v>
      </c>
      <c r="B462" s="49" t="s">
        <v>353</v>
      </c>
      <c r="C462" s="172" t="s">
        <v>1591</v>
      </c>
      <c r="D462" s="173">
        <v>4.5999999999999996</v>
      </c>
      <c r="E462" s="49" t="s">
        <v>1592</v>
      </c>
      <c r="F462" s="50">
        <v>40544</v>
      </c>
      <c r="G462" s="51">
        <v>3.45</v>
      </c>
      <c r="H462" s="174">
        <v>39569</v>
      </c>
      <c r="I462" s="51">
        <v>1.1499999999999999</v>
      </c>
    </row>
    <row r="463" spans="1:9" ht="30" x14ac:dyDescent="0.25">
      <c r="A463" s="49" t="s">
        <v>273</v>
      </c>
      <c r="B463" s="49" t="s">
        <v>772</v>
      </c>
      <c r="C463" s="172" t="s">
        <v>1593</v>
      </c>
      <c r="D463" s="173">
        <v>3.8</v>
      </c>
      <c r="E463" s="49" t="s">
        <v>1594</v>
      </c>
      <c r="F463" s="50">
        <v>40544</v>
      </c>
      <c r="G463" s="51">
        <v>3.1</v>
      </c>
      <c r="H463" s="174">
        <v>39569</v>
      </c>
      <c r="I463" s="51">
        <v>0.7</v>
      </c>
    </row>
    <row r="464" spans="1:9" ht="30" x14ac:dyDescent="0.25">
      <c r="A464" s="49" t="s">
        <v>273</v>
      </c>
      <c r="B464" s="49" t="s">
        <v>1595</v>
      </c>
      <c r="C464" s="172" t="s">
        <v>1596</v>
      </c>
      <c r="D464" s="173">
        <v>3.4</v>
      </c>
      <c r="E464" s="49" t="s">
        <v>1597</v>
      </c>
      <c r="F464" s="50">
        <v>40544</v>
      </c>
      <c r="G464" s="51">
        <v>2.8</v>
      </c>
      <c r="H464" s="174">
        <v>39569</v>
      </c>
      <c r="I464" s="51">
        <v>0.6</v>
      </c>
    </row>
    <row r="465" spans="1:9" ht="30" x14ac:dyDescent="0.25">
      <c r="A465" s="49" t="s">
        <v>273</v>
      </c>
      <c r="B465" s="49" t="s">
        <v>1598</v>
      </c>
      <c r="C465" s="172" t="s">
        <v>1599</v>
      </c>
      <c r="D465" s="173">
        <v>4</v>
      </c>
      <c r="E465" s="49" t="s">
        <v>1600</v>
      </c>
      <c r="F465" s="50">
        <v>40544</v>
      </c>
      <c r="G465" s="51">
        <v>3.3</v>
      </c>
      <c r="H465" s="174">
        <v>39569</v>
      </c>
      <c r="I465" s="51">
        <v>0.7</v>
      </c>
    </row>
    <row r="466" spans="1:9" ht="30" x14ac:dyDescent="0.25">
      <c r="A466" s="49" t="s">
        <v>273</v>
      </c>
      <c r="B466" s="49" t="s">
        <v>359</v>
      </c>
      <c r="C466" s="172" t="s">
        <v>1601</v>
      </c>
      <c r="D466" s="173">
        <v>3.8</v>
      </c>
      <c r="E466" s="49" t="s">
        <v>1602</v>
      </c>
      <c r="F466" s="50">
        <v>40544</v>
      </c>
      <c r="G466" s="51">
        <v>3.1</v>
      </c>
      <c r="H466" s="174">
        <v>39569</v>
      </c>
      <c r="I466" s="51">
        <v>0.7</v>
      </c>
    </row>
    <row r="467" spans="1:9" ht="30" x14ac:dyDescent="0.25">
      <c r="A467" s="49" t="s">
        <v>273</v>
      </c>
      <c r="B467" s="49" t="s">
        <v>1603</v>
      </c>
      <c r="C467" s="172" t="s">
        <v>1604</v>
      </c>
      <c r="D467" s="173">
        <v>3.8</v>
      </c>
      <c r="E467" s="49" t="s">
        <v>1605</v>
      </c>
      <c r="F467" s="50">
        <v>40544</v>
      </c>
      <c r="G467" s="51">
        <v>3.1</v>
      </c>
      <c r="H467" s="174">
        <v>39569</v>
      </c>
      <c r="I467" s="51">
        <v>0.7</v>
      </c>
    </row>
    <row r="468" spans="1:9" ht="30" x14ac:dyDescent="0.25">
      <c r="A468" s="49" t="s">
        <v>273</v>
      </c>
      <c r="B468" s="49" t="s">
        <v>1606</v>
      </c>
      <c r="C468" s="172" t="s">
        <v>1607</v>
      </c>
      <c r="D468" s="173">
        <v>3.8</v>
      </c>
      <c r="E468" s="49" t="s">
        <v>1608</v>
      </c>
      <c r="F468" s="50">
        <v>40544</v>
      </c>
      <c r="G468" s="51">
        <v>3.1</v>
      </c>
      <c r="H468" s="174">
        <v>39569</v>
      </c>
      <c r="I468" s="51">
        <v>0.7</v>
      </c>
    </row>
    <row r="469" spans="1:9" ht="30" x14ac:dyDescent="0.25">
      <c r="A469" s="49" t="s">
        <v>273</v>
      </c>
      <c r="B469" s="49" t="s">
        <v>1609</v>
      </c>
      <c r="C469" s="172" t="s">
        <v>1610</v>
      </c>
      <c r="D469" s="173">
        <v>3.8</v>
      </c>
      <c r="E469" s="49" t="s">
        <v>1611</v>
      </c>
      <c r="F469" s="50">
        <v>40544</v>
      </c>
      <c r="G469" s="51">
        <v>3.1</v>
      </c>
      <c r="H469" s="174">
        <v>39569</v>
      </c>
      <c r="I469" s="51">
        <v>0.7</v>
      </c>
    </row>
    <row r="470" spans="1:9" ht="30" x14ac:dyDescent="0.25">
      <c r="A470" s="49" t="s">
        <v>273</v>
      </c>
      <c r="B470" s="49" t="s">
        <v>1612</v>
      </c>
      <c r="C470" s="172" t="s">
        <v>1613</v>
      </c>
      <c r="D470" s="173">
        <v>4</v>
      </c>
      <c r="E470" s="49" t="s">
        <v>1614</v>
      </c>
      <c r="F470" s="50">
        <v>40544</v>
      </c>
      <c r="G470" s="51">
        <v>3.3</v>
      </c>
      <c r="H470" s="174">
        <v>39569</v>
      </c>
      <c r="I470" s="51">
        <v>0.7</v>
      </c>
    </row>
    <row r="471" spans="1:9" ht="30" x14ac:dyDescent="0.25">
      <c r="A471" s="49" t="s">
        <v>273</v>
      </c>
      <c r="B471" s="49" t="s">
        <v>1233</v>
      </c>
      <c r="C471" s="172" t="s">
        <v>1615</v>
      </c>
      <c r="D471" s="173">
        <v>3.4</v>
      </c>
      <c r="E471" s="49" t="s">
        <v>1616</v>
      </c>
      <c r="F471" s="50">
        <v>40544</v>
      </c>
      <c r="G471" s="51">
        <v>3.1</v>
      </c>
      <c r="H471" s="174">
        <v>39569</v>
      </c>
      <c r="I471" s="51">
        <v>0.3</v>
      </c>
    </row>
    <row r="472" spans="1:9" ht="30" x14ac:dyDescent="0.25">
      <c r="A472" s="49" t="s">
        <v>273</v>
      </c>
      <c r="B472" s="49" t="s">
        <v>1617</v>
      </c>
      <c r="C472" s="172" t="s">
        <v>1618</v>
      </c>
      <c r="D472" s="173">
        <v>4.5999999999999996</v>
      </c>
      <c r="E472" s="49" t="s">
        <v>1619</v>
      </c>
      <c r="F472" s="50">
        <v>40544</v>
      </c>
      <c r="G472" s="51">
        <v>3.45</v>
      </c>
      <c r="H472" s="174">
        <v>39569</v>
      </c>
      <c r="I472" s="51">
        <v>1.1499999999999999</v>
      </c>
    </row>
    <row r="473" spans="1:9" ht="30" x14ac:dyDescent="0.25">
      <c r="A473" s="49" t="s">
        <v>273</v>
      </c>
      <c r="B473" s="49" t="s">
        <v>371</v>
      </c>
      <c r="C473" s="172" t="s">
        <v>1620</v>
      </c>
      <c r="D473" s="173">
        <v>3.8</v>
      </c>
      <c r="E473" s="49" t="s">
        <v>1621</v>
      </c>
      <c r="F473" s="50">
        <v>40544</v>
      </c>
      <c r="G473" s="51">
        <v>3.1</v>
      </c>
      <c r="H473" s="174">
        <v>39569</v>
      </c>
      <c r="I473" s="51">
        <v>0.7</v>
      </c>
    </row>
    <row r="474" spans="1:9" ht="30" x14ac:dyDescent="0.25">
      <c r="A474" s="49" t="s">
        <v>273</v>
      </c>
      <c r="B474" s="49" t="s">
        <v>377</v>
      </c>
      <c r="C474" s="172" t="s">
        <v>1622</v>
      </c>
      <c r="D474" s="173">
        <v>3.8</v>
      </c>
      <c r="E474" s="49" t="s">
        <v>1623</v>
      </c>
      <c r="F474" s="50">
        <v>40544</v>
      </c>
      <c r="G474" s="51">
        <v>3.1</v>
      </c>
      <c r="H474" s="174">
        <v>39569</v>
      </c>
      <c r="I474" s="51">
        <v>0.7</v>
      </c>
    </row>
    <row r="475" spans="1:9" ht="30" x14ac:dyDescent="0.25">
      <c r="A475" s="49" t="s">
        <v>273</v>
      </c>
      <c r="B475" s="49" t="s">
        <v>386</v>
      </c>
      <c r="C475" s="172" t="s">
        <v>1624</v>
      </c>
      <c r="D475" s="173">
        <v>4.3</v>
      </c>
      <c r="E475" s="49" t="s">
        <v>1625</v>
      </c>
      <c r="F475" s="50">
        <v>40544</v>
      </c>
      <c r="G475" s="51">
        <v>3.45</v>
      </c>
      <c r="H475" s="174">
        <v>39569</v>
      </c>
      <c r="I475" s="51">
        <v>0.85</v>
      </c>
    </row>
    <row r="476" spans="1:9" ht="30" x14ac:dyDescent="0.25">
      <c r="A476" s="49" t="s">
        <v>273</v>
      </c>
      <c r="B476" s="49" t="s">
        <v>1017</v>
      </c>
      <c r="C476" s="172" t="s">
        <v>1626</v>
      </c>
      <c r="D476" s="173">
        <v>3.8</v>
      </c>
      <c r="E476" s="49" t="s">
        <v>1627</v>
      </c>
      <c r="F476" s="50">
        <v>40544</v>
      </c>
      <c r="G476" s="51">
        <v>3.1</v>
      </c>
      <c r="H476" s="174">
        <v>39569</v>
      </c>
      <c r="I476" s="51">
        <v>0.7</v>
      </c>
    </row>
    <row r="477" spans="1:9" ht="30" x14ac:dyDescent="0.25">
      <c r="A477" s="49" t="s">
        <v>273</v>
      </c>
      <c r="B477" s="49" t="s">
        <v>1628</v>
      </c>
      <c r="C477" s="172" t="s">
        <v>1629</v>
      </c>
      <c r="D477" s="173">
        <v>4.3</v>
      </c>
      <c r="E477" s="49" t="s">
        <v>1630</v>
      </c>
      <c r="F477" s="50">
        <v>40544</v>
      </c>
      <c r="G477" s="51">
        <v>3.45</v>
      </c>
      <c r="H477" s="174">
        <v>39569</v>
      </c>
      <c r="I477" s="51">
        <v>0.85</v>
      </c>
    </row>
    <row r="478" spans="1:9" ht="30" x14ac:dyDescent="0.25">
      <c r="A478" s="49" t="s">
        <v>273</v>
      </c>
      <c r="B478" s="49" t="s">
        <v>1631</v>
      </c>
      <c r="C478" s="172" t="s">
        <v>1632</v>
      </c>
      <c r="D478" s="173">
        <v>3.4</v>
      </c>
      <c r="E478" s="49" t="s">
        <v>1633</v>
      </c>
      <c r="F478" s="50">
        <v>40544</v>
      </c>
      <c r="G478" s="51">
        <v>3.1</v>
      </c>
      <c r="H478" s="174">
        <v>39569</v>
      </c>
      <c r="I478" s="51">
        <v>0.3</v>
      </c>
    </row>
    <row r="479" spans="1:9" ht="30" x14ac:dyDescent="0.25">
      <c r="A479" s="49" t="s">
        <v>273</v>
      </c>
      <c r="B479" s="49" t="s">
        <v>389</v>
      </c>
      <c r="C479" s="172" t="s">
        <v>1634</v>
      </c>
      <c r="D479" s="173">
        <v>4.3</v>
      </c>
      <c r="E479" s="49" t="s">
        <v>1635</v>
      </c>
      <c r="F479" s="50">
        <v>40544</v>
      </c>
      <c r="G479" s="51">
        <v>3.45</v>
      </c>
      <c r="H479" s="174">
        <v>39569</v>
      </c>
      <c r="I479" s="51">
        <v>0.85</v>
      </c>
    </row>
    <row r="480" spans="1:9" ht="30" x14ac:dyDescent="0.25">
      <c r="A480" s="49" t="s">
        <v>273</v>
      </c>
      <c r="B480" s="49" t="s">
        <v>1636</v>
      </c>
      <c r="C480" s="172" t="s">
        <v>1637</v>
      </c>
      <c r="D480" s="173">
        <v>4</v>
      </c>
      <c r="E480" s="49" t="s">
        <v>1638</v>
      </c>
      <c r="F480" s="50">
        <v>40544</v>
      </c>
      <c r="G480" s="51">
        <v>3.3</v>
      </c>
      <c r="H480" s="174">
        <v>39569</v>
      </c>
      <c r="I480" s="51">
        <v>0.7</v>
      </c>
    </row>
    <row r="481" spans="1:9" ht="30" x14ac:dyDescent="0.25">
      <c r="A481" s="49" t="s">
        <v>273</v>
      </c>
      <c r="B481" s="49" t="s">
        <v>1639</v>
      </c>
      <c r="C481" s="172" t="s">
        <v>1640</v>
      </c>
      <c r="D481" s="173">
        <v>3.8</v>
      </c>
      <c r="E481" s="49" t="s">
        <v>1641</v>
      </c>
      <c r="F481" s="50">
        <v>40544</v>
      </c>
      <c r="G481" s="51">
        <v>3.1</v>
      </c>
      <c r="H481" s="174">
        <v>39569</v>
      </c>
      <c r="I481" s="51">
        <v>0.7</v>
      </c>
    </row>
    <row r="482" spans="1:9" ht="30" x14ac:dyDescent="0.25">
      <c r="A482" s="49" t="s">
        <v>273</v>
      </c>
      <c r="B482" s="49" t="s">
        <v>1642</v>
      </c>
      <c r="C482" s="172" t="s">
        <v>1643</v>
      </c>
      <c r="D482" s="173">
        <v>4</v>
      </c>
      <c r="E482" s="49" t="s">
        <v>1644</v>
      </c>
      <c r="F482" s="50">
        <v>40544</v>
      </c>
      <c r="G482" s="51">
        <v>3.3</v>
      </c>
      <c r="H482" s="174">
        <v>39569</v>
      </c>
      <c r="I482" s="51">
        <v>0.7</v>
      </c>
    </row>
    <row r="483" spans="1:9" ht="30" x14ac:dyDescent="0.25">
      <c r="A483" s="49" t="s">
        <v>273</v>
      </c>
      <c r="B483" s="49" t="s">
        <v>1645</v>
      </c>
      <c r="C483" s="172" t="s">
        <v>1646</v>
      </c>
      <c r="D483" s="173">
        <v>4.3</v>
      </c>
      <c r="E483" s="49" t="s">
        <v>1647</v>
      </c>
      <c r="F483" s="50">
        <v>40544</v>
      </c>
      <c r="G483" s="51">
        <v>3.3</v>
      </c>
      <c r="H483" s="174">
        <v>39569</v>
      </c>
      <c r="I483" s="51">
        <v>1</v>
      </c>
    </row>
    <row r="484" spans="1:9" ht="30" x14ac:dyDescent="0.25">
      <c r="A484" s="49" t="s">
        <v>273</v>
      </c>
      <c r="B484" s="49" t="s">
        <v>1026</v>
      </c>
      <c r="C484" s="172" t="s">
        <v>1648</v>
      </c>
      <c r="D484" s="173">
        <v>4.5999999999999996</v>
      </c>
      <c r="E484" s="49" t="s">
        <v>1649</v>
      </c>
      <c r="F484" s="50">
        <v>40544</v>
      </c>
      <c r="G484" s="51">
        <v>3.45</v>
      </c>
      <c r="H484" s="174">
        <v>39569</v>
      </c>
      <c r="I484" s="51">
        <v>1.1499999999999999</v>
      </c>
    </row>
    <row r="485" spans="1:9" ht="30" x14ac:dyDescent="0.25">
      <c r="A485" s="49" t="s">
        <v>273</v>
      </c>
      <c r="B485" s="49" t="s">
        <v>1650</v>
      </c>
      <c r="C485" s="172" t="s">
        <v>1651</v>
      </c>
      <c r="D485" s="173">
        <v>3.1</v>
      </c>
      <c r="E485" s="49" t="s">
        <v>1652</v>
      </c>
      <c r="F485" s="50">
        <v>40544</v>
      </c>
      <c r="G485" s="51">
        <v>3.1</v>
      </c>
      <c r="H485" s="174"/>
      <c r="I485" s="51">
        <v>0</v>
      </c>
    </row>
    <row r="486" spans="1:9" ht="30" x14ac:dyDescent="0.25">
      <c r="A486" s="49" t="s">
        <v>273</v>
      </c>
      <c r="B486" s="49" t="s">
        <v>1653</v>
      </c>
      <c r="C486" s="172" t="s">
        <v>1654</v>
      </c>
      <c r="D486" s="173">
        <v>3.4</v>
      </c>
      <c r="E486" s="49" t="s">
        <v>1655</v>
      </c>
      <c r="F486" s="50">
        <v>40544</v>
      </c>
      <c r="G486" s="51">
        <v>3.1</v>
      </c>
      <c r="H486" s="174">
        <v>39569</v>
      </c>
      <c r="I486" s="51">
        <v>0.3</v>
      </c>
    </row>
    <row r="487" spans="1:9" ht="30" x14ac:dyDescent="0.25">
      <c r="A487" s="49" t="s">
        <v>273</v>
      </c>
      <c r="B487" s="49" t="s">
        <v>1656</v>
      </c>
      <c r="C487" s="172" t="s">
        <v>1657</v>
      </c>
      <c r="D487" s="173">
        <v>4</v>
      </c>
      <c r="E487" s="49" t="s">
        <v>1658</v>
      </c>
      <c r="F487" s="50">
        <v>40544</v>
      </c>
      <c r="G487" s="51">
        <v>3.45</v>
      </c>
      <c r="H487" s="174">
        <v>39569</v>
      </c>
      <c r="I487" s="51">
        <v>0.55000000000000004</v>
      </c>
    </row>
    <row r="488" spans="1:9" ht="30" x14ac:dyDescent="0.25">
      <c r="A488" s="49" t="s">
        <v>273</v>
      </c>
      <c r="B488" s="49" t="s">
        <v>1035</v>
      </c>
      <c r="C488" s="172" t="s">
        <v>1659</v>
      </c>
      <c r="D488" s="173">
        <v>4.3</v>
      </c>
      <c r="E488" s="49" t="s">
        <v>1660</v>
      </c>
      <c r="F488" s="50">
        <v>40544</v>
      </c>
      <c r="G488" s="51">
        <v>3.45</v>
      </c>
      <c r="H488" s="174">
        <v>39569</v>
      </c>
      <c r="I488" s="51">
        <v>0.85</v>
      </c>
    </row>
    <row r="489" spans="1:9" ht="30" x14ac:dyDescent="0.25">
      <c r="A489" s="49" t="s">
        <v>273</v>
      </c>
      <c r="B489" s="49" t="s">
        <v>1661</v>
      </c>
      <c r="C489" s="172" t="s">
        <v>1662</v>
      </c>
      <c r="D489" s="173">
        <v>4</v>
      </c>
      <c r="E489" s="49" t="s">
        <v>1663</v>
      </c>
      <c r="F489" s="50">
        <v>40544</v>
      </c>
      <c r="G489" s="51">
        <v>3.3</v>
      </c>
      <c r="H489" s="174">
        <v>39569</v>
      </c>
      <c r="I489" s="51">
        <v>0.7</v>
      </c>
    </row>
    <row r="490" spans="1:9" ht="30" x14ac:dyDescent="0.25">
      <c r="A490" s="49" t="s">
        <v>273</v>
      </c>
      <c r="B490" s="49" t="s">
        <v>1664</v>
      </c>
      <c r="C490" s="172" t="s">
        <v>1665</v>
      </c>
      <c r="D490" s="173">
        <v>3.8</v>
      </c>
      <c r="E490" s="49" t="s">
        <v>1666</v>
      </c>
      <c r="F490" s="50">
        <v>40544</v>
      </c>
      <c r="G490" s="51">
        <v>3.1</v>
      </c>
      <c r="H490" s="174">
        <v>39569</v>
      </c>
      <c r="I490" s="51">
        <v>0.7</v>
      </c>
    </row>
    <row r="491" spans="1:9" ht="30" x14ac:dyDescent="0.25">
      <c r="A491" s="49" t="s">
        <v>273</v>
      </c>
      <c r="B491" s="49" t="s">
        <v>1667</v>
      </c>
      <c r="C491" s="172" t="s">
        <v>1668</v>
      </c>
      <c r="D491" s="173">
        <v>4.5999999999999996</v>
      </c>
      <c r="E491" s="49" t="s">
        <v>1669</v>
      </c>
      <c r="F491" s="50">
        <v>40544</v>
      </c>
      <c r="G491" s="51">
        <v>3.45</v>
      </c>
      <c r="H491" s="174">
        <v>39569</v>
      </c>
      <c r="I491" s="51">
        <v>1.1499999999999999</v>
      </c>
    </row>
    <row r="492" spans="1:9" ht="30" x14ac:dyDescent="0.25">
      <c r="A492" s="49" t="s">
        <v>273</v>
      </c>
      <c r="B492" s="49" t="s">
        <v>1041</v>
      </c>
      <c r="C492" s="172" t="s">
        <v>1670</v>
      </c>
      <c r="D492" s="173">
        <v>4</v>
      </c>
      <c r="E492" s="49" t="s">
        <v>1671</v>
      </c>
      <c r="F492" s="50">
        <v>40544</v>
      </c>
      <c r="G492" s="51">
        <v>3.3</v>
      </c>
      <c r="H492" s="174">
        <v>39569</v>
      </c>
      <c r="I492" s="51">
        <v>0.7</v>
      </c>
    </row>
    <row r="493" spans="1:9" ht="30" x14ac:dyDescent="0.25">
      <c r="A493" s="49" t="s">
        <v>273</v>
      </c>
      <c r="B493" s="49" t="s">
        <v>1672</v>
      </c>
      <c r="C493" s="172" t="s">
        <v>1673</v>
      </c>
      <c r="D493" s="173">
        <v>4.5999999999999996</v>
      </c>
      <c r="E493" s="49" t="s">
        <v>1674</v>
      </c>
      <c r="F493" s="50">
        <v>40544</v>
      </c>
      <c r="G493" s="51">
        <v>3.45</v>
      </c>
      <c r="H493" s="174">
        <v>39569</v>
      </c>
      <c r="I493" s="51">
        <v>1.1499999999999999</v>
      </c>
    </row>
    <row r="494" spans="1:9" ht="30" x14ac:dyDescent="0.25">
      <c r="A494" s="49" t="s">
        <v>273</v>
      </c>
      <c r="B494" s="49" t="s">
        <v>1675</v>
      </c>
      <c r="C494" s="172" t="s">
        <v>1676</v>
      </c>
      <c r="D494" s="173">
        <v>4.3</v>
      </c>
      <c r="E494" s="49" t="s">
        <v>1677</v>
      </c>
      <c r="F494" s="50">
        <v>40544</v>
      </c>
      <c r="G494" s="51">
        <v>3.45</v>
      </c>
      <c r="H494" s="174">
        <v>39569</v>
      </c>
      <c r="I494" s="51">
        <v>0.85</v>
      </c>
    </row>
    <row r="495" spans="1:9" ht="30" x14ac:dyDescent="0.25">
      <c r="A495" s="49" t="s">
        <v>273</v>
      </c>
      <c r="B495" s="49" t="s">
        <v>1678</v>
      </c>
      <c r="C495" s="172" t="s">
        <v>1679</v>
      </c>
      <c r="D495" s="173">
        <v>4.5999999999999996</v>
      </c>
      <c r="E495" s="49" t="s">
        <v>1680</v>
      </c>
      <c r="F495" s="50">
        <v>40544</v>
      </c>
      <c r="G495" s="51">
        <v>3.45</v>
      </c>
      <c r="H495" s="174">
        <v>39569</v>
      </c>
      <c r="I495" s="51">
        <v>1.1499999999999999</v>
      </c>
    </row>
    <row r="496" spans="1:9" ht="30" x14ac:dyDescent="0.25">
      <c r="A496" s="49" t="s">
        <v>273</v>
      </c>
      <c r="B496" s="49" t="s">
        <v>1681</v>
      </c>
      <c r="C496" s="172" t="s">
        <v>1682</v>
      </c>
      <c r="D496" s="173">
        <v>4.5999999999999996</v>
      </c>
      <c r="E496" s="49" t="s">
        <v>1683</v>
      </c>
      <c r="F496" s="50">
        <v>40544</v>
      </c>
      <c r="G496" s="51">
        <v>3.45</v>
      </c>
      <c r="H496" s="174">
        <v>39569</v>
      </c>
      <c r="I496" s="51">
        <v>1.1499999999999999</v>
      </c>
    </row>
    <row r="497" spans="1:9" ht="30" x14ac:dyDescent="0.25">
      <c r="A497" s="49" t="s">
        <v>273</v>
      </c>
      <c r="B497" s="49" t="s">
        <v>1684</v>
      </c>
      <c r="C497" s="172" t="s">
        <v>1685</v>
      </c>
      <c r="D497" s="173">
        <v>4.5999999999999996</v>
      </c>
      <c r="E497" s="49" t="s">
        <v>1686</v>
      </c>
      <c r="F497" s="50">
        <v>40544</v>
      </c>
      <c r="G497" s="51">
        <v>3.45</v>
      </c>
      <c r="H497" s="174">
        <v>39569</v>
      </c>
      <c r="I497" s="51">
        <v>1.1499999999999999</v>
      </c>
    </row>
    <row r="498" spans="1:9" ht="30" x14ac:dyDescent="0.25">
      <c r="A498" s="49" t="s">
        <v>273</v>
      </c>
      <c r="B498" s="49" t="s">
        <v>1687</v>
      </c>
      <c r="C498" s="172" t="s">
        <v>1688</v>
      </c>
      <c r="D498" s="173">
        <v>3.4</v>
      </c>
      <c r="E498" s="49" t="s">
        <v>1689</v>
      </c>
      <c r="F498" s="50">
        <v>40544</v>
      </c>
      <c r="G498" s="51">
        <v>3.1</v>
      </c>
      <c r="H498" s="174">
        <v>39569</v>
      </c>
      <c r="I498" s="51">
        <v>0.3</v>
      </c>
    </row>
    <row r="499" spans="1:9" ht="30" x14ac:dyDescent="0.25">
      <c r="A499" s="49" t="s">
        <v>273</v>
      </c>
      <c r="B499" s="49" t="s">
        <v>1690</v>
      </c>
      <c r="C499" s="172" t="s">
        <v>1691</v>
      </c>
      <c r="D499" s="173">
        <v>4.3</v>
      </c>
      <c r="E499" s="49" t="s">
        <v>1692</v>
      </c>
      <c r="F499" s="50">
        <v>40544</v>
      </c>
      <c r="G499" s="51">
        <v>3.3</v>
      </c>
      <c r="H499" s="174">
        <v>39569</v>
      </c>
      <c r="I499" s="51">
        <v>1</v>
      </c>
    </row>
    <row r="500" spans="1:9" ht="30" x14ac:dyDescent="0.25">
      <c r="A500" s="49" t="s">
        <v>273</v>
      </c>
      <c r="B500" s="49" t="s">
        <v>1693</v>
      </c>
      <c r="C500" s="172" t="s">
        <v>1694</v>
      </c>
      <c r="D500" s="173">
        <v>3.8</v>
      </c>
      <c r="E500" s="49" t="s">
        <v>1695</v>
      </c>
      <c r="F500" s="50">
        <v>40544</v>
      </c>
      <c r="G500" s="51">
        <v>3.1</v>
      </c>
      <c r="H500" s="174">
        <v>39569</v>
      </c>
      <c r="I500" s="51">
        <v>0.7</v>
      </c>
    </row>
    <row r="501" spans="1:9" ht="30" x14ac:dyDescent="0.25">
      <c r="A501" s="49" t="s">
        <v>273</v>
      </c>
      <c r="B501" s="49" t="s">
        <v>1696</v>
      </c>
      <c r="C501" s="172" t="s">
        <v>1697</v>
      </c>
      <c r="D501" s="173">
        <v>4.3</v>
      </c>
      <c r="E501" s="49" t="s">
        <v>1698</v>
      </c>
      <c r="F501" s="50">
        <v>40544</v>
      </c>
      <c r="G501" s="51">
        <v>3.45</v>
      </c>
      <c r="H501" s="174">
        <v>39569</v>
      </c>
      <c r="I501" s="51">
        <v>0.85</v>
      </c>
    </row>
    <row r="502" spans="1:9" ht="30" x14ac:dyDescent="0.25">
      <c r="A502" s="49" t="s">
        <v>273</v>
      </c>
      <c r="B502" s="49" t="s">
        <v>1699</v>
      </c>
      <c r="C502" s="172" t="s">
        <v>1700</v>
      </c>
      <c r="D502" s="173">
        <v>4</v>
      </c>
      <c r="E502" s="49" t="s">
        <v>1701</v>
      </c>
      <c r="F502" s="50">
        <v>40544</v>
      </c>
      <c r="G502" s="51">
        <v>3.3</v>
      </c>
      <c r="H502" s="174">
        <v>39569</v>
      </c>
      <c r="I502" s="51">
        <v>0.7</v>
      </c>
    </row>
    <row r="503" spans="1:9" ht="30" x14ac:dyDescent="0.25">
      <c r="A503" s="49" t="s">
        <v>273</v>
      </c>
      <c r="B503" s="49" t="s">
        <v>416</v>
      </c>
      <c r="C503" s="172" t="s">
        <v>1702</v>
      </c>
      <c r="D503" s="173">
        <v>3.4</v>
      </c>
      <c r="E503" s="49" t="s">
        <v>1703</v>
      </c>
      <c r="F503" s="50">
        <v>40544</v>
      </c>
      <c r="G503" s="51">
        <v>3.1</v>
      </c>
      <c r="H503" s="174">
        <v>39569</v>
      </c>
      <c r="I503" s="51">
        <v>0.3</v>
      </c>
    </row>
    <row r="504" spans="1:9" ht="30" x14ac:dyDescent="0.25">
      <c r="A504" s="49" t="s">
        <v>273</v>
      </c>
      <c r="B504" s="49" t="s">
        <v>1704</v>
      </c>
      <c r="C504" s="172" t="s">
        <v>1705</v>
      </c>
      <c r="D504" s="173">
        <v>3.8</v>
      </c>
      <c r="E504" s="49" t="s">
        <v>1706</v>
      </c>
      <c r="F504" s="50">
        <v>40544</v>
      </c>
      <c r="G504" s="51">
        <v>3.1</v>
      </c>
      <c r="H504" s="174">
        <v>39569</v>
      </c>
      <c r="I504" s="51">
        <v>0.7</v>
      </c>
    </row>
    <row r="505" spans="1:9" ht="30" x14ac:dyDescent="0.25">
      <c r="A505" s="49" t="s">
        <v>273</v>
      </c>
      <c r="B505" s="49" t="s">
        <v>1260</v>
      </c>
      <c r="C505" s="172" t="s">
        <v>1707</v>
      </c>
      <c r="D505" s="173">
        <v>3.4</v>
      </c>
      <c r="E505" s="49" t="s">
        <v>1708</v>
      </c>
      <c r="F505" s="50">
        <v>40544</v>
      </c>
      <c r="G505" s="51">
        <v>2.8</v>
      </c>
      <c r="H505" s="174">
        <v>39569</v>
      </c>
      <c r="I505" s="51">
        <v>0.6</v>
      </c>
    </row>
    <row r="506" spans="1:9" ht="30" x14ac:dyDescent="0.25">
      <c r="A506" s="49" t="s">
        <v>273</v>
      </c>
      <c r="B506" s="49" t="s">
        <v>275</v>
      </c>
      <c r="C506" s="172" t="s">
        <v>1709</v>
      </c>
      <c r="D506" s="173">
        <v>3.8</v>
      </c>
      <c r="E506" s="49" t="s">
        <v>1710</v>
      </c>
      <c r="F506" s="50">
        <v>40544</v>
      </c>
      <c r="G506" s="51">
        <v>3.1</v>
      </c>
      <c r="H506" s="174">
        <v>39569</v>
      </c>
      <c r="I506" s="51">
        <v>0.7</v>
      </c>
    </row>
    <row r="507" spans="1:9" ht="30" x14ac:dyDescent="0.25">
      <c r="A507" s="49" t="s">
        <v>273</v>
      </c>
      <c r="B507" s="49" t="s">
        <v>1711</v>
      </c>
      <c r="C507" s="172" t="s">
        <v>1712</v>
      </c>
      <c r="D507" s="173">
        <v>4.5999999999999996</v>
      </c>
      <c r="E507" s="49" t="s">
        <v>1713</v>
      </c>
      <c r="F507" s="50">
        <v>40544</v>
      </c>
      <c r="G507" s="51">
        <v>3.45</v>
      </c>
      <c r="H507" s="174">
        <v>39569</v>
      </c>
      <c r="I507" s="51">
        <v>1.1499999999999999</v>
      </c>
    </row>
    <row r="508" spans="1:9" ht="30" x14ac:dyDescent="0.25">
      <c r="A508" s="49" t="s">
        <v>273</v>
      </c>
      <c r="B508" s="49" t="s">
        <v>1714</v>
      </c>
      <c r="C508" s="172" t="s">
        <v>1715</v>
      </c>
      <c r="D508" s="173">
        <v>3.8</v>
      </c>
      <c r="E508" s="49" t="s">
        <v>1716</v>
      </c>
      <c r="F508" s="50">
        <v>40544</v>
      </c>
      <c r="G508" s="51">
        <v>3.1</v>
      </c>
      <c r="H508" s="174">
        <v>39569</v>
      </c>
      <c r="I508" s="51">
        <v>0.7</v>
      </c>
    </row>
    <row r="509" spans="1:9" ht="30" x14ac:dyDescent="0.25">
      <c r="A509" s="49" t="s">
        <v>273</v>
      </c>
      <c r="B509" s="49" t="s">
        <v>422</v>
      </c>
      <c r="C509" s="172" t="s">
        <v>1717</v>
      </c>
      <c r="D509" s="173">
        <v>4</v>
      </c>
      <c r="E509" s="49" t="s">
        <v>1718</v>
      </c>
      <c r="F509" s="50">
        <v>40544</v>
      </c>
      <c r="G509" s="51">
        <v>3.3</v>
      </c>
      <c r="H509" s="174">
        <v>39569</v>
      </c>
      <c r="I509" s="51">
        <v>0.7</v>
      </c>
    </row>
    <row r="510" spans="1:9" ht="30" x14ac:dyDescent="0.25">
      <c r="A510" s="49" t="s">
        <v>273</v>
      </c>
      <c r="B510" s="49" t="s">
        <v>1719</v>
      </c>
      <c r="C510" s="172" t="s">
        <v>1720</v>
      </c>
      <c r="D510" s="173">
        <v>4.5999999999999996</v>
      </c>
      <c r="E510" s="49" t="s">
        <v>1721</v>
      </c>
      <c r="F510" s="50">
        <v>40544</v>
      </c>
      <c r="G510" s="51">
        <v>3.45</v>
      </c>
      <c r="H510" s="174">
        <v>39569</v>
      </c>
      <c r="I510" s="51">
        <v>1.1499999999999999</v>
      </c>
    </row>
    <row r="511" spans="1:9" ht="30" x14ac:dyDescent="0.25">
      <c r="A511" s="49" t="s">
        <v>273</v>
      </c>
      <c r="B511" s="49" t="s">
        <v>1722</v>
      </c>
      <c r="C511" s="172" t="s">
        <v>1723</v>
      </c>
      <c r="D511" s="173">
        <v>4</v>
      </c>
      <c r="E511" s="49" t="s">
        <v>1724</v>
      </c>
      <c r="F511" s="50">
        <v>40544</v>
      </c>
      <c r="G511" s="51">
        <v>3.45</v>
      </c>
      <c r="H511" s="174">
        <v>39569</v>
      </c>
      <c r="I511" s="51">
        <v>0.55000000000000004</v>
      </c>
    </row>
    <row r="512" spans="1:9" ht="30" x14ac:dyDescent="0.25">
      <c r="A512" s="49" t="s">
        <v>273</v>
      </c>
      <c r="B512" s="49" t="s">
        <v>1725</v>
      </c>
      <c r="C512" s="172" t="s">
        <v>1726</v>
      </c>
      <c r="D512" s="173">
        <v>4.5999999999999996</v>
      </c>
      <c r="E512" s="49" t="s">
        <v>1727</v>
      </c>
      <c r="F512" s="50">
        <v>40544</v>
      </c>
      <c r="G512" s="51">
        <v>3.45</v>
      </c>
      <c r="H512" s="174">
        <v>39569</v>
      </c>
      <c r="I512" s="51">
        <v>1.1499999999999999</v>
      </c>
    </row>
    <row r="513" spans="1:9" ht="30" x14ac:dyDescent="0.25">
      <c r="A513" s="175" t="s">
        <v>273</v>
      </c>
      <c r="B513" s="175" t="s">
        <v>425</v>
      </c>
      <c r="C513" s="172" t="s">
        <v>1728</v>
      </c>
      <c r="D513" s="173">
        <v>3.4</v>
      </c>
      <c r="E513" s="175" t="s">
        <v>1729</v>
      </c>
      <c r="F513" s="176">
        <v>40544</v>
      </c>
      <c r="G513" s="177">
        <v>3.1</v>
      </c>
      <c r="H513" s="174">
        <v>39569</v>
      </c>
      <c r="I513" s="177">
        <v>0.3</v>
      </c>
    </row>
    <row r="514" spans="1:9" ht="30" x14ac:dyDescent="0.25">
      <c r="A514" s="49" t="s">
        <v>273</v>
      </c>
      <c r="B514" s="49" t="s">
        <v>1730</v>
      </c>
      <c r="C514" s="172" t="s">
        <v>1731</v>
      </c>
      <c r="D514" s="173">
        <v>3.4</v>
      </c>
      <c r="E514" s="49" t="s">
        <v>1732</v>
      </c>
      <c r="F514" s="50">
        <v>40544</v>
      </c>
      <c r="G514" s="51">
        <v>2.8</v>
      </c>
      <c r="H514" s="174">
        <v>39569</v>
      </c>
      <c r="I514" s="51">
        <v>0.6</v>
      </c>
    </row>
    <row r="515" spans="1:9" ht="30" x14ac:dyDescent="0.25">
      <c r="A515" s="49" t="s">
        <v>273</v>
      </c>
      <c r="B515" s="49" t="s">
        <v>1265</v>
      </c>
      <c r="C515" s="172" t="s">
        <v>1733</v>
      </c>
      <c r="D515" s="173">
        <v>4.3</v>
      </c>
      <c r="E515" s="49" t="s">
        <v>1734</v>
      </c>
      <c r="F515" s="50">
        <v>40544</v>
      </c>
      <c r="G515" s="51">
        <v>3.45</v>
      </c>
      <c r="H515" s="174">
        <v>39569</v>
      </c>
      <c r="I515" s="51">
        <v>0.85</v>
      </c>
    </row>
    <row r="516" spans="1:9" ht="30" x14ac:dyDescent="0.25">
      <c r="A516" s="49" t="s">
        <v>273</v>
      </c>
      <c r="B516" s="49" t="s">
        <v>1735</v>
      </c>
      <c r="C516" s="172" t="s">
        <v>1736</v>
      </c>
      <c r="D516" s="173">
        <v>3.8</v>
      </c>
      <c r="E516" s="49" t="s">
        <v>1737</v>
      </c>
      <c r="F516" s="50">
        <v>40544</v>
      </c>
      <c r="G516" s="51">
        <v>3.1</v>
      </c>
      <c r="H516" s="174">
        <v>39569</v>
      </c>
      <c r="I516" s="51">
        <v>0.7</v>
      </c>
    </row>
    <row r="517" spans="1:9" ht="30" x14ac:dyDescent="0.25">
      <c r="A517" s="49" t="s">
        <v>273</v>
      </c>
      <c r="B517" s="49" t="s">
        <v>1738</v>
      </c>
      <c r="C517" s="172" t="s">
        <v>1739</v>
      </c>
      <c r="D517" s="173">
        <v>4</v>
      </c>
      <c r="E517" s="49" t="s">
        <v>1740</v>
      </c>
      <c r="F517" s="50">
        <v>40544</v>
      </c>
      <c r="G517" s="51">
        <v>3.3</v>
      </c>
      <c r="H517" s="174">
        <v>39569</v>
      </c>
      <c r="I517" s="51">
        <v>0.7</v>
      </c>
    </row>
    <row r="518" spans="1:9" ht="30" x14ac:dyDescent="0.25">
      <c r="A518" s="49" t="s">
        <v>273</v>
      </c>
      <c r="B518" s="49" t="s">
        <v>1741</v>
      </c>
      <c r="C518" s="172" t="s">
        <v>1742</v>
      </c>
      <c r="D518" s="173">
        <v>4.3</v>
      </c>
      <c r="E518" s="49" t="s">
        <v>1743</v>
      </c>
      <c r="F518" s="50">
        <v>40544</v>
      </c>
      <c r="G518" s="51">
        <v>3.45</v>
      </c>
      <c r="H518" s="174">
        <v>39569</v>
      </c>
      <c r="I518" s="51">
        <v>0.85</v>
      </c>
    </row>
    <row r="519" spans="1:9" ht="30" x14ac:dyDescent="0.25">
      <c r="A519" s="49" t="s">
        <v>249</v>
      </c>
      <c r="B519" s="49" t="s">
        <v>1744</v>
      </c>
      <c r="C519" s="172" t="s">
        <v>1745</v>
      </c>
      <c r="D519" s="173">
        <v>1.8</v>
      </c>
      <c r="E519" s="49" t="s">
        <v>1746</v>
      </c>
      <c r="F519" s="50">
        <v>40544</v>
      </c>
      <c r="G519" s="51">
        <v>1.8</v>
      </c>
      <c r="H519" s="174"/>
      <c r="I519" s="51">
        <v>0</v>
      </c>
    </row>
    <row r="520" spans="1:9" ht="30" x14ac:dyDescent="0.25">
      <c r="A520" s="49" t="s">
        <v>249</v>
      </c>
      <c r="B520" s="49" t="s">
        <v>649</v>
      </c>
      <c r="C520" s="172" t="s">
        <v>1747</v>
      </c>
      <c r="D520" s="173">
        <v>1.8</v>
      </c>
      <c r="E520" s="49" t="s">
        <v>1748</v>
      </c>
      <c r="F520" s="50">
        <v>40544</v>
      </c>
      <c r="G520" s="51">
        <v>1.8</v>
      </c>
      <c r="H520" s="174"/>
      <c r="I520" s="51">
        <v>0</v>
      </c>
    </row>
    <row r="521" spans="1:9" ht="30" x14ac:dyDescent="0.25">
      <c r="A521" s="49" t="s">
        <v>249</v>
      </c>
      <c r="B521" s="49" t="s">
        <v>1749</v>
      </c>
      <c r="C521" s="172" t="s">
        <v>1750</v>
      </c>
      <c r="D521" s="173">
        <v>1.75</v>
      </c>
      <c r="E521" s="49" t="s">
        <v>1751</v>
      </c>
      <c r="F521" s="50">
        <v>40544</v>
      </c>
      <c r="G521" s="51">
        <v>1.75</v>
      </c>
      <c r="H521" s="174"/>
      <c r="I521" s="51">
        <v>0</v>
      </c>
    </row>
    <row r="522" spans="1:9" ht="30" x14ac:dyDescent="0.25">
      <c r="A522" s="49" t="s">
        <v>249</v>
      </c>
      <c r="B522" s="49" t="s">
        <v>1752</v>
      </c>
      <c r="C522" s="172" t="s">
        <v>1753</v>
      </c>
      <c r="D522" s="173">
        <v>1.8</v>
      </c>
      <c r="E522" s="49" t="s">
        <v>1754</v>
      </c>
      <c r="F522" s="50">
        <v>40544</v>
      </c>
      <c r="G522" s="51">
        <v>1.8</v>
      </c>
      <c r="H522" s="174"/>
      <c r="I522" s="51">
        <v>0</v>
      </c>
    </row>
    <row r="523" spans="1:9" ht="30" x14ac:dyDescent="0.25">
      <c r="A523" s="49" t="s">
        <v>249</v>
      </c>
      <c r="B523" s="49" t="s">
        <v>1755</v>
      </c>
      <c r="C523" s="172" t="s">
        <v>1756</v>
      </c>
      <c r="D523" s="173">
        <v>1.8</v>
      </c>
      <c r="E523" s="49" t="s">
        <v>1757</v>
      </c>
      <c r="F523" s="50">
        <v>40544</v>
      </c>
      <c r="G523" s="51">
        <v>1.8</v>
      </c>
      <c r="H523" s="174"/>
      <c r="I523" s="51">
        <v>0</v>
      </c>
    </row>
    <row r="524" spans="1:9" ht="30" x14ac:dyDescent="0.25">
      <c r="A524" s="49" t="s">
        <v>249</v>
      </c>
      <c r="B524" s="49" t="s">
        <v>1280</v>
      </c>
      <c r="C524" s="172" t="s">
        <v>1758</v>
      </c>
      <c r="D524" s="173">
        <v>1.8</v>
      </c>
      <c r="E524" s="49" t="s">
        <v>1759</v>
      </c>
      <c r="F524" s="50">
        <v>40544</v>
      </c>
      <c r="G524" s="51">
        <v>1.8</v>
      </c>
      <c r="H524" s="174"/>
      <c r="I524" s="51">
        <v>0</v>
      </c>
    </row>
    <row r="525" spans="1:9" ht="30" x14ac:dyDescent="0.25">
      <c r="A525" s="49" t="s">
        <v>249</v>
      </c>
      <c r="B525" s="49" t="s">
        <v>1760</v>
      </c>
      <c r="C525" s="172" t="s">
        <v>1761</v>
      </c>
      <c r="D525" s="173">
        <v>1.75</v>
      </c>
      <c r="E525" s="49" t="s">
        <v>1762</v>
      </c>
      <c r="F525" s="50">
        <v>40544</v>
      </c>
      <c r="G525" s="51">
        <v>1.75</v>
      </c>
      <c r="H525" s="174"/>
      <c r="I525" s="51">
        <v>0</v>
      </c>
    </row>
    <row r="526" spans="1:9" ht="30" x14ac:dyDescent="0.25">
      <c r="A526" s="49" t="s">
        <v>249</v>
      </c>
      <c r="B526" s="49" t="s">
        <v>1283</v>
      </c>
      <c r="C526" s="172" t="s">
        <v>1763</v>
      </c>
      <c r="D526" s="173">
        <v>1.8</v>
      </c>
      <c r="E526" s="49" t="s">
        <v>1764</v>
      </c>
      <c r="F526" s="50">
        <v>40544</v>
      </c>
      <c r="G526" s="51">
        <v>1.8</v>
      </c>
      <c r="H526" s="174"/>
      <c r="I526" s="51">
        <v>0</v>
      </c>
    </row>
    <row r="527" spans="1:9" ht="30" x14ac:dyDescent="0.25">
      <c r="A527" s="49" t="s">
        <v>249</v>
      </c>
      <c r="B527" s="49" t="s">
        <v>1765</v>
      </c>
      <c r="C527" s="172" t="s">
        <v>1766</v>
      </c>
      <c r="D527" s="173">
        <v>1.75</v>
      </c>
      <c r="E527" s="49" t="s">
        <v>1767</v>
      </c>
      <c r="F527" s="50">
        <v>40544</v>
      </c>
      <c r="G527" s="51">
        <v>1.75</v>
      </c>
      <c r="H527" s="174"/>
      <c r="I527" s="51">
        <v>0</v>
      </c>
    </row>
    <row r="528" spans="1:9" ht="30" x14ac:dyDescent="0.25">
      <c r="A528" s="49" t="s">
        <v>249</v>
      </c>
      <c r="B528" s="49" t="s">
        <v>1768</v>
      </c>
      <c r="C528" s="172" t="s">
        <v>1769</v>
      </c>
      <c r="D528" s="173">
        <v>1.75</v>
      </c>
      <c r="E528" s="49" t="s">
        <v>1770</v>
      </c>
      <c r="F528" s="50">
        <v>40544</v>
      </c>
      <c r="G528" s="51">
        <v>1.75</v>
      </c>
      <c r="H528" s="174"/>
      <c r="I528" s="51">
        <v>0</v>
      </c>
    </row>
    <row r="529" spans="1:9" ht="30" x14ac:dyDescent="0.25">
      <c r="A529" s="49" t="s">
        <v>249</v>
      </c>
      <c r="B529" s="49" t="s">
        <v>1771</v>
      </c>
      <c r="C529" s="172" t="s">
        <v>1772</v>
      </c>
      <c r="D529" s="173">
        <v>1.75</v>
      </c>
      <c r="E529" s="49" t="s">
        <v>1773</v>
      </c>
      <c r="F529" s="50">
        <v>40544</v>
      </c>
      <c r="G529" s="51">
        <v>1.75</v>
      </c>
      <c r="H529" s="174"/>
      <c r="I529" s="51">
        <v>0</v>
      </c>
    </row>
    <row r="530" spans="1:9" ht="30" x14ac:dyDescent="0.25">
      <c r="A530" s="49" t="s">
        <v>249</v>
      </c>
      <c r="B530" s="49" t="s">
        <v>1107</v>
      </c>
      <c r="C530" s="172" t="s">
        <v>1774</v>
      </c>
      <c r="D530" s="173">
        <v>1.75</v>
      </c>
      <c r="E530" s="49" t="s">
        <v>1775</v>
      </c>
      <c r="F530" s="50">
        <v>40544</v>
      </c>
      <c r="G530" s="51">
        <v>1.75</v>
      </c>
      <c r="H530" s="174"/>
      <c r="I530" s="51">
        <v>0</v>
      </c>
    </row>
    <row r="531" spans="1:9" ht="30" x14ac:dyDescent="0.25">
      <c r="A531" s="49" t="s">
        <v>249</v>
      </c>
      <c r="B531" s="49" t="s">
        <v>883</v>
      </c>
      <c r="C531" s="172" t="s">
        <v>1776</v>
      </c>
      <c r="D531" s="173">
        <v>1.75</v>
      </c>
      <c r="E531" s="49" t="s">
        <v>1777</v>
      </c>
      <c r="F531" s="50">
        <v>40544</v>
      </c>
      <c r="G531" s="51">
        <v>1.75</v>
      </c>
      <c r="H531" s="174"/>
      <c r="I531" s="51">
        <v>0</v>
      </c>
    </row>
    <row r="532" spans="1:9" ht="30" x14ac:dyDescent="0.25">
      <c r="A532" s="49" t="s">
        <v>249</v>
      </c>
      <c r="B532" s="49" t="s">
        <v>1291</v>
      </c>
      <c r="C532" s="172" t="s">
        <v>1778</v>
      </c>
      <c r="D532" s="173">
        <v>1.8</v>
      </c>
      <c r="E532" s="49" t="s">
        <v>1779</v>
      </c>
      <c r="F532" s="50">
        <v>40544</v>
      </c>
      <c r="G532" s="51">
        <v>1.8</v>
      </c>
      <c r="H532" s="174"/>
      <c r="I532" s="51">
        <v>0</v>
      </c>
    </row>
    <row r="533" spans="1:9" ht="30" x14ac:dyDescent="0.25">
      <c r="A533" s="49" t="s">
        <v>249</v>
      </c>
      <c r="B533" s="49" t="s">
        <v>1780</v>
      </c>
      <c r="C533" s="172" t="s">
        <v>1781</v>
      </c>
      <c r="D533" s="173">
        <v>1.8</v>
      </c>
      <c r="E533" s="49" t="s">
        <v>1782</v>
      </c>
      <c r="F533" s="50">
        <v>40544</v>
      </c>
      <c r="G533" s="51">
        <v>1.8</v>
      </c>
      <c r="H533" s="174"/>
      <c r="I533" s="51">
        <v>0</v>
      </c>
    </row>
    <row r="534" spans="1:9" ht="30" x14ac:dyDescent="0.25">
      <c r="A534" s="49" t="s">
        <v>249</v>
      </c>
      <c r="B534" s="49" t="s">
        <v>1783</v>
      </c>
      <c r="C534" s="172" t="s">
        <v>1784</v>
      </c>
      <c r="D534" s="173">
        <v>1.8</v>
      </c>
      <c r="E534" s="49" t="s">
        <v>1785</v>
      </c>
      <c r="F534" s="50">
        <v>40544</v>
      </c>
      <c r="G534" s="51">
        <v>1.8</v>
      </c>
      <c r="H534" s="174"/>
      <c r="I534" s="51">
        <v>0</v>
      </c>
    </row>
    <row r="535" spans="1:9" ht="30" x14ac:dyDescent="0.25">
      <c r="A535" s="49" t="s">
        <v>249</v>
      </c>
      <c r="B535" s="49" t="s">
        <v>1786</v>
      </c>
      <c r="C535" s="172" t="s">
        <v>1787</v>
      </c>
      <c r="D535" s="173">
        <v>1.75</v>
      </c>
      <c r="E535" s="49" t="s">
        <v>1788</v>
      </c>
      <c r="F535" s="50">
        <v>40544</v>
      </c>
      <c r="G535" s="51">
        <v>1.75</v>
      </c>
      <c r="H535" s="174"/>
      <c r="I535" s="51">
        <v>0</v>
      </c>
    </row>
    <row r="536" spans="1:9" ht="30" x14ac:dyDescent="0.25">
      <c r="A536" s="49" t="s">
        <v>249</v>
      </c>
      <c r="B536" s="49" t="s">
        <v>1115</v>
      </c>
      <c r="C536" s="172" t="s">
        <v>1789</v>
      </c>
      <c r="D536" s="173">
        <v>1.75</v>
      </c>
      <c r="E536" s="49" t="s">
        <v>1790</v>
      </c>
      <c r="F536" s="50">
        <v>40544</v>
      </c>
      <c r="G536" s="51">
        <v>1.75</v>
      </c>
      <c r="H536" s="174"/>
      <c r="I536" s="51">
        <v>0</v>
      </c>
    </row>
    <row r="537" spans="1:9" ht="30" x14ac:dyDescent="0.25">
      <c r="A537" s="49" t="s">
        <v>249</v>
      </c>
      <c r="B537" s="49" t="s">
        <v>1791</v>
      </c>
      <c r="C537" s="172" t="s">
        <v>1792</v>
      </c>
      <c r="D537" s="173">
        <v>1.75</v>
      </c>
      <c r="E537" s="49" t="s">
        <v>1793</v>
      </c>
      <c r="F537" s="50">
        <v>40544</v>
      </c>
      <c r="G537" s="51">
        <v>1.75</v>
      </c>
      <c r="H537" s="174"/>
      <c r="I537" s="51">
        <v>0</v>
      </c>
    </row>
    <row r="538" spans="1:9" ht="30" x14ac:dyDescent="0.25">
      <c r="A538" s="49" t="s">
        <v>249</v>
      </c>
      <c r="B538" s="49" t="s">
        <v>1124</v>
      </c>
      <c r="C538" s="172" t="s">
        <v>1794</v>
      </c>
      <c r="D538" s="173">
        <v>1.8</v>
      </c>
      <c r="E538" s="49" t="s">
        <v>1795</v>
      </c>
      <c r="F538" s="50">
        <v>40544</v>
      </c>
      <c r="G538" s="51">
        <v>1.8</v>
      </c>
      <c r="H538" s="174"/>
      <c r="I538" s="51">
        <v>0</v>
      </c>
    </row>
    <row r="539" spans="1:9" ht="30" x14ac:dyDescent="0.25">
      <c r="A539" s="49" t="s">
        <v>249</v>
      </c>
      <c r="B539" s="49" t="s">
        <v>892</v>
      </c>
      <c r="C539" s="172" t="s">
        <v>1796</v>
      </c>
      <c r="D539" s="173">
        <v>1.75</v>
      </c>
      <c r="E539" s="49" t="s">
        <v>1797</v>
      </c>
      <c r="F539" s="50">
        <v>40544</v>
      </c>
      <c r="G539" s="51">
        <v>1.75</v>
      </c>
      <c r="H539" s="174"/>
      <c r="I539" s="51">
        <v>0</v>
      </c>
    </row>
    <row r="540" spans="1:9" ht="30" x14ac:dyDescent="0.25">
      <c r="A540" s="49" t="s">
        <v>249</v>
      </c>
      <c r="B540" s="49" t="s">
        <v>1402</v>
      </c>
      <c r="C540" s="172" t="s">
        <v>1798</v>
      </c>
      <c r="D540" s="173">
        <v>1.75</v>
      </c>
      <c r="E540" s="49" t="s">
        <v>1799</v>
      </c>
      <c r="F540" s="50">
        <v>40544</v>
      </c>
      <c r="G540" s="51">
        <v>1.75</v>
      </c>
      <c r="H540" s="174"/>
      <c r="I540" s="51">
        <v>0</v>
      </c>
    </row>
    <row r="541" spans="1:9" ht="30" x14ac:dyDescent="0.25">
      <c r="A541" s="49" t="s">
        <v>249</v>
      </c>
      <c r="B541" s="49" t="s">
        <v>1800</v>
      </c>
      <c r="C541" s="172" t="s">
        <v>1801</v>
      </c>
      <c r="D541" s="173">
        <v>1.8</v>
      </c>
      <c r="E541" s="49" t="s">
        <v>1802</v>
      </c>
      <c r="F541" s="50">
        <v>40544</v>
      </c>
      <c r="G541" s="51">
        <v>1.8</v>
      </c>
      <c r="H541" s="174"/>
      <c r="I541" s="51">
        <v>0</v>
      </c>
    </row>
    <row r="542" spans="1:9" ht="30" x14ac:dyDescent="0.25">
      <c r="A542" s="49" t="s">
        <v>249</v>
      </c>
      <c r="B542" s="49" t="s">
        <v>1314</v>
      </c>
      <c r="C542" s="172" t="s">
        <v>1803</v>
      </c>
      <c r="D542" s="173">
        <v>1.8</v>
      </c>
      <c r="E542" s="49" t="s">
        <v>1804</v>
      </c>
      <c r="F542" s="50">
        <v>40544</v>
      </c>
      <c r="G542" s="51">
        <v>1.8</v>
      </c>
      <c r="H542" s="174"/>
      <c r="I542" s="51">
        <v>0</v>
      </c>
    </row>
    <row r="543" spans="1:9" ht="30" x14ac:dyDescent="0.25">
      <c r="A543" s="49" t="s">
        <v>249</v>
      </c>
      <c r="B543" s="49" t="s">
        <v>1156</v>
      </c>
      <c r="C543" s="172" t="s">
        <v>1805</v>
      </c>
      <c r="D543" s="173">
        <v>1.8</v>
      </c>
      <c r="E543" s="49" t="s">
        <v>1806</v>
      </c>
      <c r="F543" s="50">
        <v>40544</v>
      </c>
      <c r="G543" s="51">
        <v>1.8</v>
      </c>
      <c r="H543" s="174"/>
      <c r="I543" s="51">
        <v>0</v>
      </c>
    </row>
    <row r="544" spans="1:9" ht="30" x14ac:dyDescent="0.25">
      <c r="A544" s="49" t="s">
        <v>249</v>
      </c>
      <c r="B544" s="49" t="s">
        <v>1807</v>
      </c>
      <c r="C544" s="172" t="s">
        <v>1808</v>
      </c>
      <c r="D544" s="173">
        <v>1.8</v>
      </c>
      <c r="E544" s="49" t="s">
        <v>1809</v>
      </c>
      <c r="F544" s="50">
        <v>40544</v>
      </c>
      <c r="G544" s="51">
        <v>1.8</v>
      </c>
      <c r="H544" s="174"/>
      <c r="I544" s="51">
        <v>0</v>
      </c>
    </row>
    <row r="545" spans="1:9" ht="30" x14ac:dyDescent="0.25">
      <c r="A545" s="49" t="s">
        <v>249</v>
      </c>
      <c r="B545" s="49" t="s">
        <v>1436</v>
      </c>
      <c r="C545" s="172" t="s">
        <v>1810</v>
      </c>
      <c r="D545" s="173">
        <v>1.8</v>
      </c>
      <c r="E545" s="49" t="s">
        <v>1811</v>
      </c>
      <c r="F545" s="50">
        <v>40544</v>
      </c>
      <c r="G545" s="51">
        <v>1.8</v>
      </c>
      <c r="H545" s="174"/>
      <c r="I545" s="51">
        <v>0</v>
      </c>
    </row>
    <row r="546" spans="1:9" ht="30" x14ac:dyDescent="0.25">
      <c r="A546" s="49" t="s">
        <v>249</v>
      </c>
      <c r="B546" s="49" t="s">
        <v>1812</v>
      </c>
      <c r="C546" s="172" t="s">
        <v>1813</v>
      </c>
      <c r="D546" s="173">
        <v>1.75</v>
      </c>
      <c r="E546" s="49" t="s">
        <v>1814</v>
      </c>
      <c r="F546" s="50">
        <v>40544</v>
      </c>
      <c r="G546" s="51">
        <v>1.75</v>
      </c>
      <c r="H546" s="174"/>
      <c r="I546" s="51">
        <v>0</v>
      </c>
    </row>
    <row r="547" spans="1:9" ht="30" x14ac:dyDescent="0.25">
      <c r="A547" s="49" t="s">
        <v>249</v>
      </c>
      <c r="B547" s="49" t="s">
        <v>1815</v>
      </c>
      <c r="C547" s="172" t="s">
        <v>1816</v>
      </c>
      <c r="D547" s="173">
        <v>1.8</v>
      </c>
      <c r="E547" s="49" t="s">
        <v>1817</v>
      </c>
      <c r="F547" s="50">
        <v>40544</v>
      </c>
      <c r="G547" s="51">
        <v>1.8</v>
      </c>
      <c r="H547" s="174"/>
      <c r="I547" s="51">
        <v>0</v>
      </c>
    </row>
    <row r="548" spans="1:9" ht="30" x14ac:dyDescent="0.25">
      <c r="A548" s="49" t="s">
        <v>249</v>
      </c>
      <c r="B548" s="49" t="s">
        <v>1818</v>
      </c>
      <c r="C548" s="172" t="s">
        <v>1819</v>
      </c>
      <c r="D548" s="173">
        <v>1.75</v>
      </c>
      <c r="E548" s="49" t="s">
        <v>1820</v>
      </c>
      <c r="F548" s="50">
        <v>40544</v>
      </c>
      <c r="G548" s="51">
        <v>1.75</v>
      </c>
      <c r="H548" s="174"/>
      <c r="I548" s="51">
        <v>0</v>
      </c>
    </row>
    <row r="549" spans="1:9" ht="30" x14ac:dyDescent="0.25">
      <c r="A549" s="49" t="s">
        <v>249</v>
      </c>
      <c r="B549" s="49" t="s">
        <v>1821</v>
      </c>
      <c r="C549" s="172" t="s">
        <v>1822</v>
      </c>
      <c r="D549" s="173">
        <v>1.75</v>
      </c>
      <c r="E549" s="49" t="s">
        <v>1823</v>
      </c>
      <c r="F549" s="50">
        <v>40544</v>
      </c>
      <c r="G549" s="51">
        <v>1.75</v>
      </c>
      <c r="H549" s="174"/>
      <c r="I549" s="51">
        <v>0</v>
      </c>
    </row>
    <row r="550" spans="1:9" ht="30" x14ac:dyDescent="0.25">
      <c r="A550" s="49" t="s">
        <v>249</v>
      </c>
      <c r="B550" s="49" t="s">
        <v>1824</v>
      </c>
      <c r="C550" s="172" t="s">
        <v>1825</v>
      </c>
      <c r="D550" s="173">
        <v>1.75</v>
      </c>
      <c r="E550" s="49" t="s">
        <v>1826</v>
      </c>
      <c r="F550" s="50">
        <v>40544</v>
      </c>
      <c r="G550" s="51">
        <v>1.75</v>
      </c>
      <c r="H550" s="174"/>
      <c r="I550" s="51">
        <v>0</v>
      </c>
    </row>
    <row r="551" spans="1:9" ht="30" x14ac:dyDescent="0.25">
      <c r="A551" s="49" t="s">
        <v>249</v>
      </c>
      <c r="B551" s="49" t="s">
        <v>1170</v>
      </c>
      <c r="C551" s="172" t="s">
        <v>1827</v>
      </c>
      <c r="D551" s="173">
        <v>1.75</v>
      </c>
      <c r="E551" s="49" t="s">
        <v>1828</v>
      </c>
      <c r="F551" s="50">
        <v>40544</v>
      </c>
      <c r="G551" s="51">
        <v>1.75</v>
      </c>
      <c r="H551" s="174"/>
      <c r="I551" s="51">
        <v>0</v>
      </c>
    </row>
    <row r="552" spans="1:9" ht="30" x14ac:dyDescent="0.25">
      <c r="A552" s="49" t="s">
        <v>249</v>
      </c>
      <c r="B552" s="49" t="s">
        <v>1472</v>
      </c>
      <c r="C552" s="172" t="s">
        <v>1829</v>
      </c>
      <c r="D552" s="173">
        <v>1.75</v>
      </c>
      <c r="E552" s="49" t="s">
        <v>1830</v>
      </c>
      <c r="F552" s="50">
        <v>40544</v>
      </c>
      <c r="G552" s="51">
        <v>1.75</v>
      </c>
      <c r="H552" s="174"/>
      <c r="I552" s="51">
        <v>0</v>
      </c>
    </row>
    <row r="553" spans="1:9" ht="30" x14ac:dyDescent="0.25">
      <c r="A553" s="49" t="s">
        <v>249</v>
      </c>
      <c r="B553" s="49" t="s">
        <v>919</v>
      </c>
      <c r="C553" s="172" t="s">
        <v>1831</v>
      </c>
      <c r="D553" s="173">
        <v>1.75</v>
      </c>
      <c r="E553" s="49" t="s">
        <v>1832</v>
      </c>
      <c r="F553" s="50">
        <v>40544</v>
      </c>
      <c r="G553" s="51">
        <v>1.75</v>
      </c>
      <c r="H553" s="174"/>
      <c r="I553" s="51">
        <v>0</v>
      </c>
    </row>
    <row r="554" spans="1:9" ht="30" x14ac:dyDescent="0.25">
      <c r="A554" s="49" t="s">
        <v>249</v>
      </c>
      <c r="B554" s="49" t="s">
        <v>711</v>
      </c>
      <c r="C554" s="172" t="s">
        <v>1833</v>
      </c>
      <c r="D554" s="173">
        <v>1.85</v>
      </c>
      <c r="E554" s="49" t="s">
        <v>1834</v>
      </c>
      <c r="F554" s="50">
        <v>40544</v>
      </c>
      <c r="G554" s="51">
        <v>1.85</v>
      </c>
      <c r="H554" s="174"/>
      <c r="I554" s="51">
        <v>0</v>
      </c>
    </row>
    <row r="555" spans="1:9" ht="30" x14ac:dyDescent="0.25">
      <c r="A555" s="49" t="s">
        <v>249</v>
      </c>
      <c r="B555" s="49" t="s">
        <v>1178</v>
      </c>
      <c r="C555" s="172" t="s">
        <v>1835</v>
      </c>
      <c r="D555" s="173">
        <v>1.8</v>
      </c>
      <c r="E555" s="49" t="s">
        <v>1836</v>
      </c>
      <c r="F555" s="50">
        <v>40544</v>
      </c>
      <c r="G555" s="51">
        <v>1.8</v>
      </c>
      <c r="H555" s="174"/>
      <c r="I555" s="51">
        <v>0</v>
      </c>
    </row>
    <row r="556" spans="1:9" ht="30" x14ac:dyDescent="0.25">
      <c r="A556" s="49" t="s">
        <v>249</v>
      </c>
      <c r="B556" s="49" t="s">
        <v>1837</v>
      </c>
      <c r="C556" s="172" t="s">
        <v>1838</v>
      </c>
      <c r="D556" s="173">
        <v>1.75</v>
      </c>
      <c r="E556" s="49" t="s">
        <v>1839</v>
      </c>
      <c r="F556" s="50">
        <v>40544</v>
      </c>
      <c r="G556" s="51">
        <v>1.75</v>
      </c>
      <c r="H556" s="174"/>
      <c r="I556" s="51">
        <v>0</v>
      </c>
    </row>
    <row r="557" spans="1:9" ht="30" x14ac:dyDescent="0.25">
      <c r="A557" s="49" t="s">
        <v>249</v>
      </c>
      <c r="B557" s="49" t="s">
        <v>1840</v>
      </c>
      <c r="C557" s="172" t="s">
        <v>1841</v>
      </c>
      <c r="D557" s="173">
        <v>1.8</v>
      </c>
      <c r="E557" s="49" t="s">
        <v>1842</v>
      </c>
      <c r="F557" s="50">
        <v>40544</v>
      </c>
      <c r="G557" s="51">
        <v>1.8</v>
      </c>
      <c r="H557" s="174"/>
      <c r="I557" s="51">
        <v>0</v>
      </c>
    </row>
    <row r="558" spans="1:9" ht="30" x14ac:dyDescent="0.25">
      <c r="A558" s="49" t="s">
        <v>249</v>
      </c>
      <c r="B558" s="49" t="s">
        <v>934</v>
      </c>
      <c r="C558" s="172" t="s">
        <v>1843</v>
      </c>
      <c r="D558" s="173">
        <v>1.75</v>
      </c>
      <c r="E558" s="49" t="s">
        <v>1844</v>
      </c>
      <c r="F558" s="50">
        <v>40544</v>
      </c>
      <c r="G558" s="51">
        <v>1.75</v>
      </c>
      <c r="H558" s="174"/>
      <c r="I558" s="51">
        <v>0</v>
      </c>
    </row>
    <row r="559" spans="1:9" ht="30" x14ac:dyDescent="0.25">
      <c r="A559" s="49" t="s">
        <v>249</v>
      </c>
      <c r="B559" s="49" t="s">
        <v>1508</v>
      </c>
      <c r="C559" s="172" t="s">
        <v>1845</v>
      </c>
      <c r="D559" s="173">
        <v>1.75</v>
      </c>
      <c r="E559" s="49" t="s">
        <v>1846</v>
      </c>
      <c r="F559" s="50">
        <v>40544</v>
      </c>
      <c r="G559" s="51">
        <v>1.75</v>
      </c>
      <c r="H559" s="174"/>
      <c r="I559" s="51">
        <v>0</v>
      </c>
    </row>
    <row r="560" spans="1:9" ht="30" x14ac:dyDescent="0.25">
      <c r="A560" s="49" t="s">
        <v>249</v>
      </c>
      <c r="B560" s="49" t="s">
        <v>1847</v>
      </c>
      <c r="C560" s="172" t="s">
        <v>1848</v>
      </c>
      <c r="D560" s="173">
        <v>1.75</v>
      </c>
      <c r="E560" s="49" t="s">
        <v>1849</v>
      </c>
      <c r="F560" s="50">
        <v>40544</v>
      </c>
      <c r="G560" s="51">
        <v>1.75</v>
      </c>
      <c r="H560" s="174"/>
      <c r="I560" s="51">
        <v>0</v>
      </c>
    </row>
    <row r="561" spans="1:9" ht="30" x14ac:dyDescent="0.25">
      <c r="A561" s="49" t="s">
        <v>249</v>
      </c>
      <c r="B561" s="49" t="s">
        <v>1850</v>
      </c>
      <c r="C561" s="172" t="s">
        <v>1851</v>
      </c>
      <c r="D561" s="173">
        <v>1.8</v>
      </c>
      <c r="E561" s="49" t="s">
        <v>1852</v>
      </c>
      <c r="F561" s="50">
        <v>40544</v>
      </c>
      <c r="G561" s="51">
        <v>1.8</v>
      </c>
      <c r="H561" s="174"/>
      <c r="I561" s="51">
        <v>0</v>
      </c>
    </row>
    <row r="562" spans="1:9" ht="30" x14ac:dyDescent="0.25">
      <c r="A562" s="49" t="s">
        <v>249</v>
      </c>
      <c r="B562" s="49" t="s">
        <v>1184</v>
      </c>
      <c r="C562" s="172" t="s">
        <v>1853</v>
      </c>
      <c r="D562" s="173">
        <v>1.8</v>
      </c>
      <c r="E562" s="49" t="s">
        <v>1854</v>
      </c>
      <c r="F562" s="50">
        <v>40544</v>
      </c>
      <c r="G562" s="51">
        <v>1.8</v>
      </c>
      <c r="H562" s="174"/>
      <c r="I562" s="51">
        <v>0</v>
      </c>
    </row>
    <row r="563" spans="1:9" ht="30" x14ac:dyDescent="0.25">
      <c r="A563" s="49" t="s">
        <v>249</v>
      </c>
      <c r="B563" s="49" t="s">
        <v>299</v>
      </c>
      <c r="C563" s="172" t="s">
        <v>1855</v>
      </c>
      <c r="D563" s="173">
        <v>1.75</v>
      </c>
      <c r="E563" s="49" t="s">
        <v>1856</v>
      </c>
      <c r="F563" s="50">
        <v>40544</v>
      </c>
      <c r="G563" s="51">
        <v>1.75</v>
      </c>
      <c r="H563" s="174"/>
      <c r="I563" s="51">
        <v>0</v>
      </c>
    </row>
    <row r="564" spans="1:9" ht="30" x14ac:dyDescent="0.25">
      <c r="A564" s="49" t="s">
        <v>249</v>
      </c>
      <c r="B564" s="49" t="s">
        <v>512</v>
      </c>
      <c r="C564" s="172" t="s">
        <v>1857</v>
      </c>
      <c r="D564" s="173">
        <v>1.75</v>
      </c>
      <c r="E564" s="49" t="s">
        <v>1858</v>
      </c>
      <c r="F564" s="50">
        <v>40544</v>
      </c>
      <c r="G564" s="51">
        <v>1.75</v>
      </c>
      <c r="H564" s="174"/>
      <c r="I564" s="51">
        <v>0</v>
      </c>
    </row>
    <row r="565" spans="1:9" ht="30" x14ac:dyDescent="0.25">
      <c r="A565" s="49" t="s">
        <v>249</v>
      </c>
      <c r="B565" s="49" t="s">
        <v>1859</v>
      </c>
      <c r="C565" s="172" t="s">
        <v>1860</v>
      </c>
      <c r="D565" s="173">
        <v>1.75</v>
      </c>
      <c r="E565" s="49" t="s">
        <v>1861</v>
      </c>
      <c r="F565" s="50">
        <v>40544</v>
      </c>
      <c r="G565" s="51">
        <v>1.75</v>
      </c>
      <c r="H565" s="174"/>
      <c r="I565" s="51">
        <v>0</v>
      </c>
    </row>
    <row r="566" spans="1:9" ht="30" x14ac:dyDescent="0.25">
      <c r="A566" s="49" t="s">
        <v>249</v>
      </c>
      <c r="B566" s="49" t="s">
        <v>1862</v>
      </c>
      <c r="C566" s="172" t="s">
        <v>1863</v>
      </c>
      <c r="D566" s="173">
        <v>1.8</v>
      </c>
      <c r="E566" s="49" t="s">
        <v>1864</v>
      </c>
      <c r="F566" s="50">
        <v>40544</v>
      </c>
      <c r="G566" s="51">
        <v>1.8</v>
      </c>
      <c r="H566" s="174"/>
      <c r="I566" s="51">
        <v>0</v>
      </c>
    </row>
    <row r="567" spans="1:9" ht="30" x14ac:dyDescent="0.25">
      <c r="A567" s="49" t="s">
        <v>249</v>
      </c>
      <c r="B567" s="49" t="s">
        <v>308</v>
      </c>
      <c r="C567" s="172" t="s">
        <v>1865</v>
      </c>
      <c r="D567" s="173">
        <v>1.8</v>
      </c>
      <c r="E567" s="49" t="s">
        <v>1866</v>
      </c>
      <c r="F567" s="50">
        <v>40544</v>
      </c>
      <c r="G567" s="51">
        <v>1.8</v>
      </c>
      <c r="H567" s="174"/>
      <c r="I567" s="51">
        <v>0</v>
      </c>
    </row>
    <row r="568" spans="1:9" ht="30" x14ac:dyDescent="0.25">
      <c r="A568" s="49" t="s">
        <v>249</v>
      </c>
      <c r="B568" s="49" t="s">
        <v>1531</v>
      </c>
      <c r="C568" s="172" t="s">
        <v>1867</v>
      </c>
      <c r="D568" s="173">
        <v>1.8</v>
      </c>
      <c r="E568" s="49" t="s">
        <v>1868</v>
      </c>
      <c r="F568" s="50">
        <v>40544</v>
      </c>
      <c r="G568" s="51">
        <v>1.8</v>
      </c>
      <c r="H568" s="174"/>
      <c r="I568" s="51">
        <v>0</v>
      </c>
    </row>
    <row r="569" spans="1:9" ht="30" x14ac:dyDescent="0.25">
      <c r="A569" s="49" t="s">
        <v>249</v>
      </c>
      <c r="B569" s="49" t="s">
        <v>311</v>
      </c>
      <c r="C569" s="172" t="s">
        <v>1869</v>
      </c>
      <c r="D569" s="173">
        <v>1.8</v>
      </c>
      <c r="E569" s="49" t="s">
        <v>1870</v>
      </c>
      <c r="F569" s="50">
        <v>40544</v>
      </c>
      <c r="G569" s="51">
        <v>1.8</v>
      </c>
      <c r="H569" s="174"/>
      <c r="I569" s="51">
        <v>0</v>
      </c>
    </row>
    <row r="570" spans="1:9" ht="30" x14ac:dyDescent="0.25">
      <c r="A570" s="49" t="s">
        <v>249</v>
      </c>
      <c r="B570" s="49" t="s">
        <v>314</v>
      </c>
      <c r="C570" s="172" t="s">
        <v>1871</v>
      </c>
      <c r="D570" s="173">
        <v>1.8</v>
      </c>
      <c r="E570" s="49" t="s">
        <v>1872</v>
      </c>
      <c r="F570" s="50">
        <v>40544</v>
      </c>
      <c r="G570" s="51">
        <v>1.8</v>
      </c>
      <c r="H570" s="174"/>
      <c r="I570" s="51">
        <v>0</v>
      </c>
    </row>
    <row r="571" spans="1:9" ht="30" x14ac:dyDescent="0.25">
      <c r="A571" s="49" t="s">
        <v>249</v>
      </c>
      <c r="B571" s="49" t="s">
        <v>1544</v>
      </c>
      <c r="C571" s="172" t="s">
        <v>1873</v>
      </c>
      <c r="D571" s="173">
        <v>1.8</v>
      </c>
      <c r="E571" s="49" t="s">
        <v>1874</v>
      </c>
      <c r="F571" s="50">
        <v>40544</v>
      </c>
      <c r="G571" s="51">
        <v>1.8</v>
      </c>
      <c r="H571" s="174"/>
      <c r="I571" s="51">
        <v>0</v>
      </c>
    </row>
    <row r="572" spans="1:9" ht="30" x14ac:dyDescent="0.25">
      <c r="A572" s="49" t="s">
        <v>249</v>
      </c>
      <c r="B572" s="49" t="s">
        <v>1875</v>
      </c>
      <c r="C572" s="172" t="s">
        <v>1876</v>
      </c>
      <c r="D572" s="173">
        <v>1.8</v>
      </c>
      <c r="E572" s="49" t="s">
        <v>1877</v>
      </c>
      <c r="F572" s="50">
        <v>40544</v>
      </c>
      <c r="G572" s="51">
        <v>1.8</v>
      </c>
      <c r="H572" s="174"/>
      <c r="I572" s="51">
        <v>0</v>
      </c>
    </row>
    <row r="573" spans="1:9" ht="30" x14ac:dyDescent="0.25">
      <c r="A573" s="49" t="s">
        <v>249</v>
      </c>
      <c r="B573" s="49" t="s">
        <v>1878</v>
      </c>
      <c r="C573" s="172" t="s">
        <v>1879</v>
      </c>
      <c r="D573" s="173">
        <v>1.75</v>
      </c>
      <c r="E573" s="49" t="s">
        <v>1880</v>
      </c>
      <c r="F573" s="50">
        <v>40544</v>
      </c>
      <c r="G573" s="51">
        <v>1.75</v>
      </c>
      <c r="H573" s="174"/>
      <c r="I573" s="51">
        <v>0</v>
      </c>
    </row>
    <row r="574" spans="1:9" ht="30" x14ac:dyDescent="0.25">
      <c r="A574" s="49" t="s">
        <v>249</v>
      </c>
      <c r="B574" s="49" t="s">
        <v>323</v>
      </c>
      <c r="C574" s="172" t="s">
        <v>1881</v>
      </c>
      <c r="D574" s="173">
        <v>1.8</v>
      </c>
      <c r="E574" s="49" t="s">
        <v>1882</v>
      </c>
      <c r="F574" s="50">
        <v>40544</v>
      </c>
      <c r="G574" s="51">
        <v>1.8</v>
      </c>
      <c r="H574" s="174"/>
      <c r="I574" s="51">
        <v>0</v>
      </c>
    </row>
    <row r="575" spans="1:9" ht="30" x14ac:dyDescent="0.25">
      <c r="A575" s="49" t="s">
        <v>249</v>
      </c>
      <c r="B575" s="49" t="s">
        <v>1883</v>
      </c>
      <c r="C575" s="172" t="s">
        <v>1884</v>
      </c>
      <c r="D575" s="173">
        <v>1.8</v>
      </c>
      <c r="E575" s="49" t="s">
        <v>1885</v>
      </c>
      <c r="F575" s="50">
        <v>40544</v>
      </c>
      <c r="G575" s="51">
        <v>1.8</v>
      </c>
      <c r="H575" s="174"/>
      <c r="I575" s="51">
        <v>0</v>
      </c>
    </row>
    <row r="576" spans="1:9" ht="30" x14ac:dyDescent="0.25">
      <c r="A576" s="49" t="s">
        <v>249</v>
      </c>
      <c r="B576" s="49" t="s">
        <v>1886</v>
      </c>
      <c r="C576" s="172" t="s">
        <v>1887</v>
      </c>
      <c r="D576" s="173">
        <v>1.8</v>
      </c>
      <c r="E576" s="49" t="s">
        <v>1888</v>
      </c>
      <c r="F576" s="50">
        <v>40544</v>
      </c>
      <c r="G576" s="51">
        <v>1.8</v>
      </c>
      <c r="H576" s="174"/>
      <c r="I576" s="51">
        <v>0</v>
      </c>
    </row>
    <row r="577" spans="1:9" ht="30" x14ac:dyDescent="0.25">
      <c r="A577" s="49" t="s">
        <v>249</v>
      </c>
      <c r="B577" s="49" t="s">
        <v>1889</v>
      </c>
      <c r="C577" s="172" t="s">
        <v>1890</v>
      </c>
      <c r="D577" s="173">
        <v>1.8</v>
      </c>
      <c r="E577" s="49" t="s">
        <v>1891</v>
      </c>
      <c r="F577" s="50">
        <v>40544</v>
      </c>
      <c r="G577" s="51">
        <v>1.8</v>
      </c>
      <c r="H577" s="174"/>
      <c r="I577" s="51">
        <v>0</v>
      </c>
    </row>
    <row r="578" spans="1:9" ht="30" x14ac:dyDescent="0.25">
      <c r="A578" s="49" t="s">
        <v>249</v>
      </c>
      <c r="B578" s="49" t="s">
        <v>1892</v>
      </c>
      <c r="C578" s="172" t="s">
        <v>1893</v>
      </c>
      <c r="D578" s="173">
        <v>1.75</v>
      </c>
      <c r="E578" s="49" t="s">
        <v>1894</v>
      </c>
      <c r="F578" s="50">
        <v>40544</v>
      </c>
      <c r="G578" s="51">
        <v>1.75</v>
      </c>
      <c r="H578" s="174"/>
      <c r="I578" s="51">
        <v>0</v>
      </c>
    </row>
    <row r="579" spans="1:9" ht="30" x14ac:dyDescent="0.25">
      <c r="A579" s="49" t="s">
        <v>249</v>
      </c>
      <c r="B579" s="49" t="s">
        <v>338</v>
      </c>
      <c r="C579" s="172" t="s">
        <v>1895</v>
      </c>
      <c r="D579" s="173">
        <v>1.8</v>
      </c>
      <c r="E579" s="49" t="s">
        <v>1896</v>
      </c>
      <c r="F579" s="50">
        <v>40544</v>
      </c>
      <c r="G579" s="51">
        <v>1.8</v>
      </c>
      <c r="H579" s="174"/>
      <c r="I579" s="51">
        <v>0</v>
      </c>
    </row>
    <row r="580" spans="1:9" ht="30" x14ac:dyDescent="0.25">
      <c r="A580" s="49" t="s">
        <v>249</v>
      </c>
      <c r="B580" s="49" t="s">
        <v>1897</v>
      </c>
      <c r="C580" s="172" t="s">
        <v>1898</v>
      </c>
      <c r="D580" s="173">
        <v>1.8</v>
      </c>
      <c r="E580" s="49" t="s">
        <v>1899</v>
      </c>
      <c r="F580" s="50">
        <v>40544</v>
      </c>
      <c r="G580" s="51">
        <v>1.8</v>
      </c>
      <c r="H580" s="174"/>
      <c r="I580" s="51">
        <v>0</v>
      </c>
    </row>
    <row r="581" spans="1:9" ht="30" x14ac:dyDescent="0.25">
      <c r="A581" s="49" t="s">
        <v>249</v>
      </c>
      <c r="B581" s="49" t="s">
        <v>341</v>
      </c>
      <c r="C581" s="172" t="s">
        <v>1900</v>
      </c>
      <c r="D581" s="173">
        <v>1.8</v>
      </c>
      <c r="E581" s="49" t="s">
        <v>1901</v>
      </c>
      <c r="F581" s="50">
        <v>40544</v>
      </c>
      <c r="G581" s="51">
        <v>1.8</v>
      </c>
      <c r="H581" s="174"/>
      <c r="I581" s="51">
        <v>0</v>
      </c>
    </row>
    <row r="582" spans="1:9" ht="30" x14ac:dyDescent="0.25">
      <c r="A582" s="49" t="s">
        <v>249</v>
      </c>
      <c r="B582" s="49" t="s">
        <v>1219</v>
      </c>
      <c r="C582" s="172" t="s">
        <v>1902</v>
      </c>
      <c r="D582" s="173">
        <v>1.8</v>
      </c>
      <c r="E582" s="49" t="s">
        <v>1903</v>
      </c>
      <c r="F582" s="50">
        <v>40544</v>
      </c>
      <c r="G582" s="51">
        <v>1.8</v>
      </c>
      <c r="H582" s="174"/>
      <c r="I582" s="51">
        <v>0</v>
      </c>
    </row>
    <row r="583" spans="1:9" ht="30" x14ac:dyDescent="0.25">
      <c r="A583" s="49" t="s">
        <v>249</v>
      </c>
      <c r="B583" s="49" t="s">
        <v>1904</v>
      </c>
      <c r="C583" s="172" t="s">
        <v>1905</v>
      </c>
      <c r="D583" s="173">
        <v>1.85</v>
      </c>
      <c r="E583" s="49" t="s">
        <v>1906</v>
      </c>
      <c r="F583" s="50">
        <v>40544</v>
      </c>
      <c r="G583" s="51">
        <v>1.85</v>
      </c>
      <c r="H583" s="174"/>
      <c r="I583" s="51">
        <v>0</v>
      </c>
    </row>
    <row r="584" spans="1:9" ht="30" x14ac:dyDescent="0.25">
      <c r="A584" s="49" t="s">
        <v>249</v>
      </c>
      <c r="B584" s="49" t="s">
        <v>1586</v>
      </c>
      <c r="C584" s="172" t="s">
        <v>1907</v>
      </c>
      <c r="D584" s="173">
        <v>1.75</v>
      </c>
      <c r="E584" s="49" t="s">
        <v>1908</v>
      </c>
      <c r="F584" s="50">
        <v>40544</v>
      </c>
      <c r="G584" s="51">
        <v>1.75</v>
      </c>
      <c r="H584" s="174"/>
      <c r="I584" s="51">
        <v>0</v>
      </c>
    </row>
    <row r="585" spans="1:9" ht="30" x14ac:dyDescent="0.25">
      <c r="A585" s="49" t="s">
        <v>249</v>
      </c>
      <c r="B585" s="49" t="s">
        <v>1909</v>
      </c>
      <c r="C585" s="172" t="s">
        <v>1910</v>
      </c>
      <c r="D585" s="173">
        <v>1.8</v>
      </c>
      <c r="E585" s="49" t="s">
        <v>1911</v>
      </c>
      <c r="F585" s="50">
        <v>40544</v>
      </c>
      <c r="G585" s="51">
        <v>1.8</v>
      </c>
      <c r="H585" s="174"/>
      <c r="I585" s="51">
        <v>0</v>
      </c>
    </row>
    <row r="586" spans="1:9" ht="30" x14ac:dyDescent="0.25">
      <c r="A586" s="49" t="s">
        <v>249</v>
      </c>
      <c r="B586" s="49" t="s">
        <v>350</v>
      </c>
      <c r="C586" s="172" t="s">
        <v>1912</v>
      </c>
      <c r="D586" s="173">
        <v>1.8</v>
      </c>
      <c r="E586" s="49" t="s">
        <v>1913</v>
      </c>
      <c r="F586" s="50">
        <v>40544</v>
      </c>
      <c r="G586" s="51">
        <v>1.8</v>
      </c>
      <c r="H586" s="174"/>
      <c r="I586" s="51">
        <v>0</v>
      </c>
    </row>
    <row r="587" spans="1:9" ht="30" x14ac:dyDescent="0.25">
      <c r="A587" s="49" t="s">
        <v>249</v>
      </c>
      <c r="B587" s="49" t="s">
        <v>353</v>
      </c>
      <c r="C587" s="172" t="s">
        <v>1914</v>
      </c>
      <c r="D587" s="173">
        <v>1.8</v>
      </c>
      <c r="E587" s="49" t="s">
        <v>1915</v>
      </c>
      <c r="F587" s="50">
        <v>40544</v>
      </c>
      <c r="G587" s="51">
        <v>1.8</v>
      </c>
      <c r="H587" s="174"/>
      <c r="I587" s="51">
        <v>0</v>
      </c>
    </row>
    <row r="588" spans="1:9" ht="30" x14ac:dyDescent="0.25">
      <c r="A588" s="49" t="s">
        <v>249</v>
      </c>
      <c r="B588" s="49" t="s">
        <v>1916</v>
      </c>
      <c r="C588" s="172" t="s">
        <v>1917</v>
      </c>
      <c r="D588" s="173">
        <v>1.8</v>
      </c>
      <c r="E588" s="49" t="s">
        <v>1918</v>
      </c>
      <c r="F588" s="50">
        <v>40544</v>
      </c>
      <c r="G588" s="51">
        <v>1.8</v>
      </c>
      <c r="H588" s="174"/>
      <c r="I588" s="51">
        <v>0</v>
      </c>
    </row>
    <row r="589" spans="1:9" ht="30" x14ac:dyDescent="0.25">
      <c r="A589" s="49" t="s">
        <v>249</v>
      </c>
      <c r="B589" s="49" t="s">
        <v>1919</v>
      </c>
      <c r="C589" s="172" t="s">
        <v>1920</v>
      </c>
      <c r="D589" s="173">
        <v>1.75</v>
      </c>
      <c r="E589" s="49" t="s">
        <v>1921</v>
      </c>
      <c r="F589" s="50">
        <v>40544</v>
      </c>
      <c r="G589" s="51">
        <v>1.75</v>
      </c>
      <c r="H589" s="174"/>
      <c r="I589" s="51">
        <v>0</v>
      </c>
    </row>
    <row r="590" spans="1:9" ht="30" x14ac:dyDescent="0.25">
      <c r="A590" s="49" t="s">
        <v>249</v>
      </c>
      <c r="B590" s="49" t="s">
        <v>1003</v>
      </c>
      <c r="C590" s="172" t="s">
        <v>1922</v>
      </c>
      <c r="D590" s="173">
        <v>1.75</v>
      </c>
      <c r="E590" s="49" t="s">
        <v>1923</v>
      </c>
      <c r="F590" s="50">
        <v>40544</v>
      </c>
      <c r="G590" s="51">
        <v>1.75</v>
      </c>
      <c r="H590" s="174"/>
      <c r="I590" s="51">
        <v>0</v>
      </c>
    </row>
    <row r="591" spans="1:9" ht="30" x14ac:dyDescent="0.25">
      <c r="A591" s="49" t="s">
        <v>249</v>
      </c>
      <c r="B591" s="49" t="s">
        <v>1924</v>
      </c>
      <c r="C591" s="172" t="s">
        <v>1925</v>
      </c>
      <c r="D591" s="173">
        <v>1.8</v>
      </c>
      <c r="E591" s="49" t="s">
        <v>1926</v>
      </c>
      <c r="F591" s="50">
        <v>40544</v>
      </c>
      <c r="G591" s="51">
        <v>1.8</v>
      </c>
      <c r="H591" s="174"/>
      <c r="I591" s="51">
        <v>0</v>
      </c>
    </row>
    <row r="592" spans="1:9" ht="30" x14ac:dyDescent="0.25">
      <c r="A592" s="49" t="s">
        <v>249</v>
      </c>
      <c r="B592" s="49" t="s">
        <v>1927</v>
      </c>
      <c r="C592" s="172" t="s">
        <v>1928</v>
      </c>
      <c r="D592" s="173">
        <v>1.75</v>
      </c>
      <c r="E592" s="49" t="s">
        <v>1929</v>
      </c>
      <c r="F592" s="50">
        <v>40544</v>
      </c>
      <c r="G592" s="51">
        <v>1.75</v>
      </c>
      <c r="H592" s="174"/>
      <c r="I592" s="51">
        <v>0</v>
      </c>
    </row>
    <row r="593" spans="1:9" ht="30" x14ac:dyDescent="0.25">
      <c r="A593" s="49" t="s">
        <v>249</v>
      </c>
      <c r="B593" s="49" t="s">
        <v>1930</v>
      </c>
      <c r="C593" s="172" t="s">
        <v>1931</v>
      </c>
      <c r="D593" s="173">
        <v>1.75</v>
      </c>
      <c r="E593" s="49" t="s">
        <v>1932</v>
      </c>
      <c r="F593" s="50">
        <v>40544</v>
      </c>
      <c r="G593" s="51">
        <v>1.75</v>
      </c>
      <c r="H593" s="174"/>
      <c r="I593" s="51">
        <v>0</v>
      </c>
    </row>
    <row r="594" spans="1:9" ht="30" x14ac:dyDescent="0.25">
      <c r="A594" s="49" t="s">
        <v>249</v>
      </c>
      <c r="B594" s="49" t="s">
        <v>1933</v>
      </c>
      <c r="C594" s="172" t="s">
        <v>1934</v>
      </c>
      <c r="D594" s="173">
        <v>1.75</v>
      </c>
      <c r="E594" s="49" t="s">
        <v>1935</v>
      </c>
      <c r="F594" s="50">
        <v>40544</v>
      </c>
      <c r="G594" s="51">
        <v>1.75</v>
      </c>
      <c r="H594" s="174"/>
      <c r="I594" s="51">
        <v>0</v>
      </c>
    </row>
    <row r="595" spans="1:9" ht="30" x14ac:dyDescent="0.25">
      <c r="A595" s="49" t="s">
        <v>249</v>
      </c>
      <c r="B595" s="49" t="s">
        <v>377</v>
      </c>
      <c r="C595" s="172" t="s">
        <v>1936</v>
      </c>
      <c r="D595" s="173">
        <v>1.8</v>
      </c>
      <c r="E595" s="49" t="s">
        <v>1937</v>
      </c>
      <c r="F595" s="50">
        <v>40544</v>
      </c>
      <c r="G595" s="51">
        <v>1.8</v>
      </c>
      <c r="H595" s="174"/>
      <c r="I595" s="51">
        <v>0</v>
      </c>
    </row>
    <row r="596" spans="1:9" ht="30" x14ac:dyDescent="0.25">
      <c r="A596" s="49" t="s">
        <v>249</v>
      </c>
      <c r="B596" s="49" t="s">
        <v>1938</v>
      </c>
      <c r="C596" s="172" t="s">
        <v>1939</v>
      </c>
      <c r="D596" s="173">
        <v>1.85</v>
      </c>
      <c r="E596" s="49" t="s">
        <v>1940</v>
      </c>
      <c r="F596" s="50">
        <v>40544</v>
      </c>
      <c r="G596" s="51">
        <v>1.85</v>
      </c>
      <c r="H596" s="174"/>
      <c r="I596" s="51">
        <v>0</v>
      </c>
    </row>
    <row r="597" spans="1:9" ht="30" x14ac:dyDescent="0.25">
      <c r="A597" s="49" t="s">
        <v>249</v>
      </c>
      <c r="B597" s="49" t="s">
        <v>1941</v>
      </c>
      <c r="C597" s="172" t="s">
        <v>1942</v>
      </c>
      <c r="D597" s="173">
        <v>1.8</v>
      </c>
      <c r="E597" s="49" t="s">
        <v>1943</v>
      </c>
      <c r="F597" s="50">
        <v>40544</v>
      </c>
      <c r="G597" s="51">
        <v>1.8</v>
      </c>
      <c r="H597" s="174"/>
      <c r="I597" s="51">
        <v>0</v>
      </c>
    </row>
    <row r="598" spans="1:9" ht="30" x14ac:dyDescent="0.25">
      <c r="A598" s="49" t="s">
        <v>249</v>
      </c>
      <c r="B598" s="49" t="s">
        <v>1944</v>
      </c>
      <c r="C598" s="172" t="s">
        <v>1945</v>
      </c>
      <c r="D598" s="173">
        <v>1.8</v>
      </c>
      <c r="E598" s="49" t="s">
        <v>1946</v>
      </c>
      <c r="F598" s="50">
        <v>40544</v>
      </c>
      <c r="G598" s="51">
        <v>1.8</v>
      </c>
      <c r="H598" s="174"/>
      <c r="I598" s="51">
        <v>0</v>
      </c>
    </row>
    <row r="599" spans="1:9" ht="30" x14ac:dyDescent="0.25">
      <c r="A599" s="49" t="s">
        <v>249</v>
      </c>
      <c r="B599" s="49" t="s">
        <v>1947</v>
      </c>
      <c r="C599" s="172" t="s">
        <v>1948</v>
      </c>
      <c r="D599" s="173">
        <v>1.75</v>
      </c>
      <c r="E599" s="49" t="s">
        <v>1949</v>
      </c>
      <c r="F599" s="50">
        <v>40544</v>
      </c>
      <c r="G599" s="51">
        <v>1.75</v>
      </c>
      <c r="H599" s="174"/>
      <c r="I599" s="51">
        <v>0</v>
      </c>
    </row>
    <row r="600" spans="1:9" ht="30" x14ac:dyDescent="0.25">
      <c r="A600" s="49" t="s">
        <v>249</v>
      </c>
      <c r="B600" s="49" t="s">
        <v>395</v>
      </c>
      <c r="C600" s="172" t="s">
        <v>1950</v>
      </c>
      <c r="D600" s="173">
        <v>1.8</v>
      </c>
      <c r="E600" s="49" t="s">
        <v>1951</v>
      </c>
      <c r="F600" s="50">
        <v>40544</v>
      </c>
      <c r="G600" s="51">
        <v>1.8</v>
      </c>
      <c r="H600" s="174"/>
      <c r="I600" s="51">
        <v>0</v>
      </c>
    </row>
    <row r="601" spans="1:9" ht="30" x14ac:dyDescent="0.25">
      <c r="A601" s="49" t="s">
        <v>249</v>
      </c>
      <c r="B601" s="49" t="s">
        <v>1243</v>
      </c>
      <c r="C601" s="172" t="s">
        <v>1952</v>
      </c>
      <c r="D601" s="173">
        <v>1.8</v>
      </c>
      <c r="E601" s="49" t="s">
        <v>1953</v>
      </c>
      <c r="F601" s="50">
        <v>40544</v>
      </c>
      <c r="G601" s="51">
        <v>1.8</v>
      </c>
      <c r="H601" s="174"/>
      <c r="I601" s="51">
        <v>0</v>
      </c>
    </row>
    <row r="602" spans="1:9" ht="30" x14ac:dyDescent="0.25">
      <c r="A602" s="49" t="s">
        <v>249</v>
      </c>
      <c r="B602" s="49" t="s">
        <v>1954</v>
      </c>
      <c r="C602" s="172" t="s">
        <v>1955</v>
      </c>
      <c r="D602" s="173">
        <v>1.75</v>
      </c>
      <c r="E602" s="49" t="s">
        <v>1956</v>
      </c>
      <c r="F602" s="50">
        <v>40544</v>
      </c>
      <c r="G602" s="51">
        <v>1.75</v>
      </c>
      <c r="H602" s="174"/>
      <c r="I602" s="51">
        <v>0</v>
      </c>
    </row>
    <row r="603" spans="1:9" ht="30" x14ac:dyDescent="0.25">
      <c r="A603" s="49" t="s">
        <v>249</v>
      </c>
      <c r="B603" s="49" t="s">
        <v>1957</v>
      </c>
      <c r="C603" s="172" t="s">
        <v>1958</v>
      </c>
      <c r="D603" s="173">
        <v>1.8</v>
      </c>
      <c r="E603" s="49" t="s">
        <v>1959</v>
      </c>
      <c r="F603" s="50">
        <v>40544</v>
      </c>
      <c r="G603" s="51">
        <v>1.8</v>
      </c>
      <c r="H603" s="174"/>
      <c r="I603" s="51">
        <v>0</v>
      </c>
    </row>
    <row r="604" spans="1:9" ht="30" x14ac:dyDescent="0.25">
      <c r="A604" s="49" t="s">
        <v>249</v>
      </c>
      <c r="B604" s="49" t="s">
        <v>1960</v>
      </c>
      <c r="C604" s="172" t="s">
        <v>1961</v>
      </c>
      <c r="D604" s="173">
        <v>1.8</v>
      </c>
      <c r="E604" s="49" t="s">
        <v>1962</v>
      </c>
      <c r="F604" s="50">
        <v>40544</v>
      </c>
      <c r="G604" s="51">
        <v>1.8</v>
      </c>
      <c r="H604" s="174"/>
      <c r="I604" s="51">
        <v>0</v>
      </c>
    </row>
    <row r="605" spans="1:9" ht="30" x14ac:dyDescent="0.25">
      <c r="A605" s="49" t="s">
        <v>249</v>
      </c>
      <c r="B605" s="49" t="s">
        <v>1041</v>
      </c>
      <c r="C605" s="172" t="s">
        <v>1963</v>
      </c>
      <c r="D605" s="173">
        <v>1.8</v>
      </c>
      <c r="E605" s="49" t="s">
        <v>1964</v>
      </c>
      <c r="F605" s="50">
        <v>40544</v>
      </c>
      <c r="G605" s="51">
        <v>1.8</v>
      </c>
      <c r="H605" s="174"/>
      <c r="I605" s="51">
        <v>0</v>
      </c>
    </row>
    <row r="606" spans="1:9" ht="30" x14ac:dyDescent="0.25">
      <c r="A606" s="49" t="s">
        <v>249</v>
      </c>
      <c r="B606" s="49" t="s">
        <v>416</v>
      </c>
      <c r="C606" s="172" t="s">
        <v>1965</v>
      </c>
      <c r="D606" s="173">
        <v>1.8</v>
      </c>
      <c r="E606" s="49" t="s">
        <v>1966</v>
      </c>
      <c r="F606" s="50">
        <v>40544</v>
      </c>
      <c r="G606" s="51">
        <v>1.8</v>
      </c>
      <c r="H606" s="174"/>
      <c r="I606" s="51">
        <v>0</v>
      </c>
    </row>
    <row r="607" spans="1:9" ht="30" x14ac:dyDescent="0.25">
      <c r="A607" s="49" t="s">
        <v>249</v>
      </c>
      <c r="B607" s="49" t="s">
        <v>419</v>
      </c>
      <c r="C607" s="172" t="s">
        <v>1967</v>
      </c>
      <c r="D607" s="173">
        <v>1.8</v>
      </c>
      <c r="E607" s="49" t="s">
        <v>1968</v>
      </c>
      <c r="F607" s="50">
        <v>40544</v>
      </c>
      <c r="G607" s="51">
        <v>1.8</v>
      </c>
      <c r="H607" s="174"/>
      <c r="I607" s="51">
        <v>0</v>
      </c>
    </row>
    <row r="608" spans="1:9" ht="30" x14ac:dyDescent="0.25">
      <c r="A608" s="49" t="s">
        <v>249</v>
      </c>
      <c r="B608" s="49" t="s">
        <v>1969</v>
      </c>
      <c r="C608" s="172" t="s">
        <v>1970</v>
      </c>
      <c r="D608" s="173">
        <v>1.8</v>
      </c>
      <c r="E608" s="49" t="s">
        <v>1971</v>
      </c>
      <c r="F608" s="50">
        <v>40544</v>
      </c>
      <c r="G608" s="51">
        <v>1.8</v>
      </c>
      <c r="H608" s="174"/>
      <c r="I608" s="51">
        <v>0</v>
      </c>
    </row>
    <row r="609" spans="1:9" ht="30" x14ac:dyDescent="0.25">
      <c r="A609" s="49" t="s">
        <v>249</v>
      </c>
      <c r="B609" s="49" t="s">
        <v>1714</v>
      </c>
      <c r="C609" s="172" t="s">
        <v>1972</v>
      </c>
      <c r="D609" s="173">
        <v>1.8</v>
      </c>
      <c r="E609" s="49" t="s">
        <v>1973</v>
      </c>
      <c r="F609" s="50">
        <v>40544</v>
      </c>
      <c r="G609" s="51">
        <v>1.8</v>
      </c>
      <c r="H609" s="174"/>
      <c r="I609" s="51">
        <v>0</v>
      </c>
    </row>
    <row r="610" spans="1:9" ht="30" x14ac:dyDescent="0.25">
      <c r="A610" s="49" t="s">
        <v>249</v>
      </c>
      <c r="B610" s="49" t="s">
        <v>422</v>
      </c>
      <c r="C610" s="172" t="s">
        <v>1974</v>
      </c>
      <c r="D610" s="173">
        <v>1.8</v>
      </c>
      <c r="E610" s="49" t="s">
        <v>1975</v>
      </c>
      <c r="F610" s="50">
        <v>40544</v>
      </c>
      <c r="G610" s="51">
        <v>1.8</v>
      </c>
      <c r="H610" s="174"/>
      <c r="I610" s="51">
        <v>0</v>
      </c>
    </row>
    <row r="611" spans="1:9" ht="30" x14ac:dyDescent="0.25">
      <c r="A611" s="49" t="s">
        <v>249</v>
      </c>
      <c r="B611" s="49" t="s">
        <v>1719</v>
      </c>
      <c r="C611" s="172" t="s">
        <v>1976</v>
      </c>
      <c r="D611" s="173">
        <v>1.8</v>
      </c>
      <c r="E611" s="49" t="s">
        <v>1977</v>
      </c>
      <c r="F611" s="50">
        <v>40544</v>
      </c>
      <c r="G611" s="51">
        <v>1.8</v>
      </c>
      <c r="H611" s="174"/>
      <c r="I611" s="51">
        <v>0</v>
      </c>
    </row>
    <row r="612" spans="1:9" ht="30" x14ac:dyDescent="0.25">
      <c r="A612" s="49" t="s">
        <v>249</v>
      </c>
      <c r="B612" s="49" t="s">
        <v>1722</v>
      </c>
      <c r="C612" s="172" t="s">
        <v>1978</v>
      </c>
      <c r="D612" s="173">
        <v>1.75</v>
      </c>
      <c r="E612" s="49" t="s">
        <v>1979</v>
      </c>
      <c r="F612" s="50">
        <v>40544</v>
      </c>
      <c r="G612" s="51">
        <v>1.75</v>
      </c>
      <c r="H612" s="174"/>
      <c r="I612" s="51">
        <v>0</v>
      </c>
    </row>
    <row r="613" spans="1:9" ht="30" x14ac:dyDescent="0.25">
      <c r="A613" s="49" t="s">
        <v>249</v>
      </c>
      <c r="B613" s="49" t="s">
        <v>1980</v>
      </c>
      <c r="C613" s="172" t="s">
        <v>1981</v>
      </c>
      <c r="D613" s="173">
        <v>1.75</v>
      </c>
      <c r="E613" s="49" t="s">
        <v>1982</v>
      </c>
      <c r="F613" s="50">
        <v>40544</v>
      </c>
      <c r="G613" s="51">
        <v>1.75</v>
      </c>
      <c r="H613" s="174"/>
      <c r="I613" s="51">
        <v>0</v>
      </c>
    </row>
    <row r="614" spans="1:9" ht="30" x14ac:dyDescent="0.25">
      <c r="A614" s="49" t="s">
        <v>249</v>
      </c>
      <c r="B614" s="49" t="s">
        <v>1983</v>
      </c>
      <c r="C614" s="172" t="s">
        <v>1984</v>
      </c>
      <c r="D614" s="173">
        <v>1.75</v>
      </c>
      <c r="E614" s="49" t="s">
        <v>1985</v>
      </c>
      <c r="F614" s="50">
        <v>40544</v>
      </c>
      <c r="G614" s="51">
        <v>1.75</v>
      </c>
      <c r="H614" s="174"/>
      <c r="I614" s="51">
        <v>0</v>
      </c>
    </row>
    <row r="615" spans="1:9" ht="30" x14ac:dyDescent="0.25">
      <c r="A615" s="49" t="s">
        <v>249</v>
      </c>
      <c r="B615" s="49" t="s">
        <v>1986</v>
      </c>
      <c r="C615" s="172" t="s">
        <v>1987</v>
      </c>
      <c r="D615" s="173">
        <v>1.75</v>
      </c>
      <c r="E615" s="49" t="s">
        <v>1988</v>
      </c>
      <c r="F615" s="50">
        <v>40544</v>
      </c>
      <c r="G615" s="51">
        <v>1.75</v>
      </c>
      <c r="H615" s="174"/>
      <c r="I615" s="51">
        <v>0</v>
      </c>
    </row>
    <row r="616" spans="1:9" ht="30" x14ac:dyDescent="0.25">
      <c r="A616" s="49" t="s">
        <v>249</v>
      </c>
      <c r="B616" s="49" t="s">
        <v>1741</v>
      </c>
      <c r="C616" s="172" t="s">
        <v>1989</v>
      </c>
      <c r="D616" s="173">
        <v>1.75</v>
      </c>
      <c r="E616" s="49" t="s">
        <v>1990</v>
      </c>
      <c r="F616" s="50">
        <v>40544</v>
      </c>
      <c r="G616" s="51">
        <v>1.75</v>
      </c>
      <c r="H616" s="174"/>
      <c r="I616" s="51">
        <v>0</v>
      </c>
    </row>
    <row r="617" spans="1:9" ht="30" x14ac:dyDescent="0.25">
      <c r="A617" s="49" t="s">
        <v>249</v>
      </c>
      <c r="B617" s="49" t="s">
        <v>1991</v>
      </c>
      <c r="C617" s="172" t="s">
        <v>1992</v>
      </c>
      <c r="D617" s="173">
        <v>1.75</v>
      </c>
      <c r="E617" s="49" t="s">
        <v>1993</v>
      </c>
      <c r="F617" s="50">
        <v>40544</v>
      </c>
      <c r="G617" s="51">
        <v>1.75</v>
      </c>
      <c r="H617" s="174"/>
      <c r="I617" s="51">
        <v>0</v>
      </c>
    </row>
    <row r="618" spans="1:9" ht="30" x14ac:dyDescent="0.25">
      <c r="A618" s="49" t="s">
        <v>243</v>
      </c>
      <c r="B618" s="49" t="s">
        <v>1994</v>
      </c>
      <c r="C618" s="172" t="s">
        <v>1995</v>
      </c>
      <c r="D618" s="173">
        <v>1.6</v>
      </c>
      <c r="E618" s="49" t="s">
        <v>1996</v>
      </c>
      <c r="F618" s="50">
        <v>40544</v>
      </c>
      <c r="G618" s="51">
        <v>1.6</v>
      </c>
      <c r="H618" s="174"/>
      <c r="I618" s="51">
        <v>0</v>
      </c>
    </row>
    <row r="619" spans="1:9" ht="30" x14ac:dyDescent="0.25">
      <c r="A619" s="49" t="s">
        <v>243</v>
      </c>
      <c r="B619" s="49" t="s">
        <v>649</v>
      </c>
      <c r="C619" s="172" t="s">
        <v>1997</v>
      </c>
      <c r="D619" s="173">
        <v>1.6</v>
      </c>
      <c r="E619" s="49" t="s">
        <v>1998</v>
      </c>
      <c r="F619" s="50">
        <v>40544</v>
      </c>
      <c r="G619" s="51">
        <v>1.6</v>
      </c>
      <c r="H619" s="174"/>
      <c r="I619" s="51">
        <v>0</v>
      </c>
    </row>
    <row r="620" spans="1:9" ht="30" x14ac:dyDescent="0.25">
      <c r="A620" s="49" t="s">
        <v>243</v>
      </c>
      <c r="B620" s="49" t="s">
        <v>1999</v>
      </c>
      <c r="C620" s="172" t="s">
        <v>2000</v>
      </c>
      <c r="D620" s="173">
        <v>1.6</v>
      </c>
      <c r="E620" s="49" t="s">
        <v>2001</v>
      </c>
      <c r="F620" s="50">
        <v>40544</v>
      </c>
      <c r="G620" s="51">
        <v>1.6</v>
      </c>
      <c r="H620" s="174"/>
      <c r="I620" s="51">
        <v>0</v>
      </c>
    </row>
    <row r="621" spans="1:9" ht="30" x14ac:dyDescent="0.25">
      <c r="A621" s="49" t="s">
        <v>243</v>
      </c>
      <c r="B621" s="49" t="s">
        <v>2002</v>
      </c>
      <c r="C621" s="172" t="s">
        <v>2003</v>
      </c>
      <c r="D621" s="173">
        <v>1.6</v>
      </c>
      <c r="E621" s="49" t="s">
        <v>2004</v>
      </c>
      <c r="F621" s="50">
        <v>40544</v>
      </c>
      <c r="G621" s="51">
        <v>1.6</v>
      </c>
      <c r="H621" s="174"/>
      <c r="I621" s="51">
        <v>0</v>
      </c>
    </row>
    <row r="622" spans="1:9" ht="30" x14ac:dyDescent="0.25">
      <c r="A622" s="49" t="s">
        <v>243</v>
      </c>
      <c r="B622" s="49" t="s">
        <v>2005</v>
      </c>
      <c r="C622" s="172" t="s">
        <v>2006</v>
      </c>
      <c r="D622" s="173">
        <v>1.9</v>
      </c>
      <c r="E622" s="49" t="s">
        <v>2007</v>
      </c>
      <c r="F622" s="50">
        <v>40544</v>
      </c>
      <c r="G622" s="51">
        <v>1.9</v>
      </c>
      <c r="H622" s="174"/>
      <c r="I622" s="51">
        <v>0</v>
      </c>
    </row>
    <row r="623" spans="1:9" ht="30" x14ac:dyDescent="0.25">
      <c r="A623" s="49" t="s">
        <v>243</v>
      </c>
      <c r="B623" s="49" t="s">
        <v>2008</v>
      </c>
      <c r="C623" s="172" t="s">
        <v>2009</v>
      </c>
      <c r="D623" s="173">
        <v>1.6</v>
      </c>
      <c r="E623" s="49" t="s">
        <v>2010</v>
      </c>
      <c r="F623" s="50">
        <v>40544</v>
      </c>
      <c r="G623" s="51">
        <v>1.6</v>
      </c>
      <c r="H623" s="174"/>
      <c r="I623" s="51">
        <v>0</v>
      </c>
    </row>
    <row r="624" spans="1:9" ht="30" x14ac:dyDescent="0.25">
      <c r="A624" s="49" t="s">
        <v>243</v>
      </c>
      <c r="B624" s="49" t="s">
        <v>2011</v>
      </c>
      <c r="C624" s="172" t="s">
        <v>2012</v>
      </c>
      <c r="D624" s="173">
        <v>1.6</v>
      </c>
      <c r="E624" s="49" t="s">
        <v>2013</v>
      </c>
      <c r="F624" s="50">
        <v>40544</v>
      </c>
      <c r="G624" s="51">
        <v>1.6</v>
      </c>
      <c r="H624" s="174"/>
      <c r="I624" s="51">
        <v>0</v>
      </c>
    </row>
    <row r="625" spans="1:9" ht="30" x14ac:dyDescent="0.25">
      <c r="A625" s="49" t="s">
        <v>243</v>
      </c>
      <c r="B625" s="49" t="s">
        <v>248</v>
      </c>
      <c r="C625" s="172" t="s">
        <v>2014</v>
      </c>
      <c r="D625" s="173">
        <v>1.6</v>
      </c>
      <c r="E625" s="49" t="s">
        <v>2015</v>
      </c>
      <c r="F625" s="50">
        <v>40544</v>
      </c>
      <c r="G625" s="51">
        <v>1.6</v>
      </c>
      <c r="H625" s="174"/>
      <c r="I625" s="51">
        <v>0</v>
      </c>
    </row>
    <row r="626" spans="1:9" ht="30" x14ac:dyDescent="0.25">
      <c r="A626" s="49" t="s">
        <v>243</v>
      </c>
      <c r="B626" s="49" t="s">
        <v>2016</v>
      </c>
      <c r="C626" s="172" t="s">
        <v>2017</v>
      </c>
      <c r="D626" s="173">
        <v>1.9</v>
      </c>
      <c r="E626" s="49" t="s">
        <v>2018</v>
      </c>
      <c r="F626" s="50">
        <v>40544</v>
      </c>
      <c r="G626" s="51">
        <v>1.9</v>
      </c>
      <c r="H626" s="174"/>
      <c r="I626" s="51">
        <v>0</v>
      </c>
    </row>
    <row r="627" spans="1:9" ht="30" x14ac:dyDescent="0.25">
      <c r="A627" s="49" t="s">
        <v>243</v>
      </c>
      <c r="B627" s="49" t="s">
        <v>2019</v>
      </c>
      <c r="C627" s="172" t="s">
        <v>2020</v>
      </c>
      <c r="D627" s="173">
        <v>1.6</v>
      </c>
      <c r="E627" s="49" t="s">
        <v>2021</v>
      </c>
      <c r="F627" s="50">
        <v>40544</v>
      </c>
      <c r="G627" s="51">
        <v>1.6</v>
      </c>
      <c r="H627" s="174"/>
      <c r="I627" s="51">
        <v>0</v>
      </c>
    </row>
    <row r="628" spans="1:9" ht="30" x14ac:dyDescent="0.25">
      <c r="A628" s="49" t="s">
        <v>243</v>
      </c>
      <c r="B628" s="49" t="s">
        <v>2022</v>
      </c>
      <c r="C628" s="172" t="s">
        <v>2023</v>
      </c>
      <c r="D628" s="173">
        <v>1.9</v>
      </c>
      <c r="E628" s="49" t="s">
        <v>2024</v>
      </c>
      <c r="F628" s="50">
        <v>40544</v>
      </c>
      <c r="G628" s="51">
        <v>1.9</v>
      </c>
      <c r="H628" s="174"/>
      <c r="I628" s="51">
        <v>0</v>
      </c>
    </row>
    <row r="629" spans="1:9" ht="30" x14ac:dyDescent="0.25">
      <c r="A629" s="49" t="s">
        <v>243</v>
      </c>
      <c r="B629" s="49" t="s">
        <v>488</v>
      </c>
      <c r="C629" s="172" t="s">
        <v>2025</v>
      </c>
      <c r="D629" s="173">
        <v>1.6</v>
      </c>
      <c r="E629" s="49" t="s">
        <v>2026</v>
      </c>
      <c r="F629" s="50">
        <v>40544</v>
      </c>
      <c r="G629" s="51">
        <v>1.6</v>
      </c>
      <c r="H629" s="174"/>
      <c r="I629" s="51">
        <v>0</v>
      </c>
    </row>
    <row r="630" spans="1:9" ht="30" x14ac:dyDescent="0.25">
      <c r="A630" s="49" t="s">
        <v>243</v>
      </c>
      <c r="B630" s="49" t="s">
        <v>2027</v>
      </c>
      <c r="C630" s="172" t="s">
        <v>2028</v>
      </c>
      <c r="D630" s="173">
        <v>1.6</v>
      </c>
      <c r="E630" s="49" t="s">
        <v>2029</v>
      </c>
      <c r="F630" s="50">
        <v>40544</v>
      </c>
      <c r="G630" s="51">
        <v>1.6</v>
      </c>
      <c r="H630" s="174"/>
      <c r="I630" s="51">
        <v>0</v>
      </c>
    </row>
    <row r="631" spans="1:9" ht="30" x14ac:dyDescent="0.25">
      <c r="A631" s="49" t="s">
        <v>243</v>
      </c>
      <c r="B631" s="49" t="s">
        <v>2030</v>
      </c>
      <c r="C631" s="172" t="s">
        <v>2031</v>
      </c>
      <c r="D631" s="173">
        <v>1.6</v>
      </c>
      <c r="E631" s="49" t="s">
        <v>2032</v>
      </c>
      <c r="F631" s="50">
        <v>40544</v>
      </c>
      <c r="G631" s="51">
        <v>1.6</v>
      </c>
      <c r="H631" s="174"/>
      <c r="I631" s="51">
        <v>0</v>
      </c>
    </row>
    <row r="632" spans="1:9" ht="30" x14ac:dyDescent="0.25">
      <c r="A632" s="49" t="s">
        <v>243</v>
      </c>
      <c r="B632" s="49" t="s">
        <v>2033</v>
      </c>
      <c r="C632" s="172" t="s">
        <v>2034</v>
      </c>
      <c r="D632" s="173">
        <v>1.6</v>
      </c>
      <c r="E632" s="49" t="s">
        <v>2035</v>
      </c>
      <c r="F632" s="50">
        <v>40544</v>
      </c>
      <c r="G632" s="51">
        <v>1.6</v>
      </c>
      <c r="H632" s="174"/>
      <c r="I632" s="51">
        <v>0</v>
      </c>
    </row>
    <row r="633" spans="1:9" ht="30" x14ac:dyDescent="0.25">
      <c r="A633" s="49" t="s">
        <v>243</v>
      </c>
      <c r="B633" s="49" t="s">
        <v>2036</v>
      </c>
      <c r="C633" s="172" t="s">
        <v>2037</v>
      </c>
      <c r="D633" s="173">
        <v>1.6</v>
      </c>
      <c r="E633" s="49" t="s">
        <v>2038</v>
      </c>
      <c r="F633" s="50">
        <v>40544</v>
      </c>
      <c r="G633" s="51">
        <v>1.6</v>
      </c>
      <c r="H633" s="174"/>
      <c r="I633" s="51">
        <v>0</v>
      </c>
    </row>
    <row r="634" spans="1:9" ht="30" x14ac:dyDescent="0.25">
      <c r="A634" s="49" t="s">
        <v>243</v>
      </c>
      <c r="B634" s="49" t="s">
        <v>1297</v>
      </c>
      <c r="C634" s="172" t="s">
        <v>2039</v>
      </c>
      <c r="D634" s="173">
        <v>1.6</v>
      </c>
      <c r="E634" s="49" t="s">
        <v>2040</v>
      </c>
      <c r="F634" s="50">
        <v>40544</v>
      </c>
      <c r="G634" s="51">
        <v>1.6</v>
      </c>
      <c r="H634" s="174"/>
      <c r="I634" s="51">
        <v>0</v>
      </c>
    </row>
    <row r="635" spans="1:9" ht="30" x14ac:dyDescent="0.25">
      <c r="A635" s="49" t="s">
        <v>243</v>
      </c>
      <c r="B635" s="49" t="s">
        <v>2041</v>
      </c>
      <c r="C635" s="172" t="s">
        <v>2042</v>
      </c>
      <c r="D635" s="173">
        <v>1.6</v>
      </c>
      <c r="E635" s="49" t="s">
        <v>2043</v>
      </c>
      <c r="F635" s="50">
        <v>40544</v>
      </c>
      <c r="G635" s="51">
        <v>1.6</v>
      </c>
      <c r="H635" s="174"/>
      <c r="I635" s="51">
        <v>0</v>
      </c>
    </row>
    <row r="636" spans="1:9" ht="30" x14ac:dyDescent="0.25">
      <c r="A636" s="49" t="s">
        <v>243</v>
      </c>
      <c r="B636" s="49" t="s">
        <v>688</v>
      </c>
      <c r="C636" s="172" t="s">
        <v>2044</v>
      </c>
      <c r="D636" s="173">
        <v>1.6</v>
      </c>
      <c r="E636" s="49" t="s">
        <v>2045</v>
      </c>
      <c r="F636" s="50">
        <v>40544</v>
      </c>
      <c r="G636" s="51">
        <v>1.6</v>
      </c>
      <c r="H636" s="174"/>
      <c r="I636" s="51">
        <v>0</v>
      </c>
    </row>
    <row r="637" spans="1:9" ht="30" x14ac:dyDescent="0.25">
      <c r="A637" s="49" t="s">
        <v>243</v>
      </c>
      <c r="B637" s="49" t="s">
        <v>1162</v>
      </c>
      <c r="C637" s="172" t="s">
        <v>2046</v>
      </c>
      <c r="D637" s="173">
        <v>1.6</v>
      </c>
      <c r="E637" s="49" t="s">
        <v>2047</v>
      </c>
      <c r="F637" s="50">
        <v>40544</v>
      </c>
      <c r="G637" s="51">
        <v>1.6</v>
      </c>
      <c r="H637" s="174"/>
      <c r="I637" s="51">
        <v>0</v>
      </c>
    </row>
    <row r="638" spans="1:9" ht="30" x14ac:dyDescent="0.25">
      <c r="A638" s="49" t="s">
        <v>243</v>
      </c>
      <c r="B638" s="49" t="s">
        <v>919</v>
      </c>
      <c r="C638" s="172" t="s">
        <v>2048</v>
      </c>
      <c r="D638" s="173">
        <v>1.6</v>
      </c>
      <c r="E638" s="49" t="s">
        <v>2049</v>
      </c>
      <c r="F638" s="50">
        <v>40544</v>
      </c>
      <c r="G638" s="51">
        <v>1.6</v>
      </c>
      <c r="H638" s="174"/>
      <c r="I638" s="51">
        <v>0</v>
      </c>
    </row>
    <row r="639" spans="1:9" ht="30" x14ac:dyDescent="0.25">
      <c r="A639" s="49" t="s">
        <v>243</v>
      </c>
      <c r="B639" s="49" t="s">
        <v>711</v>
      </c>
      <c r="C639" s="172" t="s">
        <v>2050</v>
      </c>
      <c r="D639" s="173">
        <v>1.6</v>
      </c>
      <c r="E639" s="49" t="s">
        <v>2051</v>
      </c>
      <c r="F639" s="50">
        <v>40544</v>
      </c>
      <c r="G639" s="51">
        <v>1.6</v>
      </c>
      <c r="H639" s="174"/>
      <c r="I639" s="51">
        <v>0</v>
      </c>
    </row>
    <row r="640" spans="1:9" ht="30" x14ac:dyDescent="0.25">
      <c r="A640" s="49" t="s">
        <v>243</v>
      </c>
      <c r="B640" s="49" t="s">
        <v>2052</v>
      </c>
      <c r="C640" s="172" t="s">
        <v>2053</v>
      </c>
      <c r="D640" s="173">
        <v>1.6</v>
      </c>
      <c r="E640" s="49" t="s">
        <v>2054</v>
      </c>
      <c r="F640" s="50">
        <v>40544</v>
      </c>
      <c r="G640" s="51">
        <v>1.6</v>
      </c>
      <c r="H640" s="174"/>
      <c r="I640" s="51">
        <v>0</v>
      </c>
    </row>
    <row r="641" spans="1:9" ht="30" x14ac:dyDescent="0.25">
      <c r="A641" s="49" t="s">
        <v>243</v>
      </c>
      <c r="B641" s="49" t="s">
        <v>2055</v>
      </c>
      <c r="C641" s="172" t="s">
        <v>2056</v>
      </c>
      <c r="D641" s="173">
        <v>1.6</v>
      </c>
      <c r="E641" s="49" t="s">
        <v>2057</v>
      </c>
      <c r="F641" s="50">
        <v>40544</v>
      </c>
      <c r="G641" s="51">
        <v>1.6</v>
      </c>
      <c r="H641" s="174"/>
      <c r="I641" s="51">
        <v>0</v>
      </c>
    </row>
    <row r="642" spans="1:9" ht="30" x14ac:dyDescent="0.25">
      <c r="A642" s="49" t="s">
        <v>243</v>
      </c>
      <c r="B642" s="49" t="s">
        <v>2058</v>
      </c>
      <c r="C642" s="172" t="s">
        <v>2059</v>
      </c>
      <c r="D642" s="173">
        <v>1.6</v>
      </c>
      <c r="E642" s="49" t="s">
        <v>2060</v>
      </c>
      <c r="F642" s="50">
        <v>40544</v>
      </c>
      <c r="G642" s="51">
        <v>1.6</v>
      </c>
      <c r="H642" s="174"/>
      <c r="I642" s="51">
        <v>0</v>
      </c>
    </row>
    <row r="643" spans="1:9" ht="30" x14ac:dyDescent="0.25">
      <c r="A643" s="49" t="s">
        <v>243</v>
      </c>
      <c r="B643" s="49" t="s">
        <v>311</v>
      </c>
      <c r="C643" s="172" t="s">
        <v>2061</v>
      </c>
      <c r="D643" s="173">
        <v>1.6</v>
      </c>
      <c r="E643" s="49" t="s">
        <v>2062</v>
      </c>
      <c r="F643" s="50">
        <v>40544</v>
      </c>
      <c r="G643" s="51">
        <v>1.6</v>
      </c>
      <c r="H643" s="174"/>
      <c r="I643" s="51">
        <v>0</v>
      </c>
    </row>
    <row r="644" spans="1:9" ht="30" x14ac:dyDescent="0.25">
      <c r="A644" s="49" t="s">
        <v>243</v>
      </c>
      <c r="B644" s="49" t="s">
        <v>242</v>
      </c>
      <c r="C644" s="172" t="s">
        <v>2063</v>
      </c>
      <c r="D644" s="173">
        <v>1.6</v>
      </c>
      <c r="E644" s="49" t="s">
        <v>2064</v>
      </c>
      <c r="F644" s="50">
        <v>40544</v>
      </c>
      <c r="G644" s="51">
        <v>1.6</v>
      </c>
      <c r="H644" s="174"/>
      <c r="I644" s="51">
        <v>0</v>
      </c>
    </row>
    <row r="645" spans="1:9" ht="30" x14ac:dyDescent="0.25">
      <c r="A645" s="49" t="s">
        <v>243</v>
      </c>
      <c r="B645" s="49" t="s">
        <v>2065</v>
      </c>
      <c r="C645" s="172" t="s">
        <v>2066</v>
      </c>
      <c r="D645" s="173">
        <v>1.9</v>
      </c>
      <c r="E645" s="49" t="s">
        <v>2067</v>
      </c>
      <c r="F645" s="50">
        <v>40544</v>
      </c>
      <c r="G645" s="51">
        <v>1.9</v>
      </c>
      <c r="H645" s="174"/>
      <c r="I645" s="51">
        <v>0</v>
      </c>
    </row>
    <row r="646" spans="1:9" ht="30" x14ac:dyDescent="0.25">
      <c r="A646" s="49" t="s">
        <v>243</v>
      </c>
      <c r="B646" s="49" t="s">
        <v>2068</v>
      </c>
      <c r="C646" s="172" t="s">
        <v>2069</v>
      </c>
      <c r="D646" s="173">
        <v>1.9</v>
      </c>
      <c r="E646" s="49" t="s">
        <v>2070</v>
      </c>
      <c r="F646" s="50">
        <v>40544</v>
      </c>
      <c r="G646" s="51">
        <v>1.9</v>
      </c>
      <c r="H646" s="174"/>
      <c r="I646" s="51">
        <v>0</v>
      </c>
    </row>
    <row r="647" spans="1:9" ht="30" x14ac:dyDescent="0.25">
      <c r="A647" s="49" t="s">
        <v>243</v>
      </c>
      <c r="B647" s="49" t="s">
        <v>2071</v>
      </c>
      <c r="C647" s="172" t="s">
        <v>2072</v>
      </c>
      <c r="D647" s="173">
        <v>1.6</v>
      </c>
      <c r="E647" s="49" t="s">
        <v>2073</v>
      </c>
      <c r="F647" s="50">
        <v>40544</v>
      </c>
      <c r="G647" s="51">
        <v>1.6</v>
      </c>
      <c r="H647" s="174"/>
      <c r="I647" s="51">
        <v>0</v>
      </c>
    </row>
    <row r="648" spans="1:9" ht="30" x14ac:dyDescent="0.25">
      <c r="A648" s="49" t="s">
        <v>243</v>
      </c>
      <c r="B648" s="49" t="s">
        <v>2074</v>
      </c>
      <c r="C648" s="172" t="s">
        <v>2075</v>
      </c>
      <c r="D648" s="173">
        <v>1.6</v>
      </c>
      <c r="E648" s="49" t="s">
        <v>2076</v>
      </c>
      <c r="F648" s="50">
        <v>40544</v>
      </c>
      <c r="G648" s="51">
        <v>1.6</v>
      </c>
      <c r="H648" s="174"/>
      <c r="I648" s="51">
        <v>0</v>
      </c>
    </row>
    <row r="649" spans="1:9" ht="30" x14ac:dyDescent="0.25">
      <c r="A649" s="49" t="s">
        <v>243</v>
      </c>
      <c r="B649" s="49" t="s">
        <v>326</v>
      </c>
      <c r="C649" s="172" t="s">
        <v>2077</v>
      </c>
      <c r="D649" s="173">
        <v>1.6</v>
      </c>
      <c r="E649" s="49" t="s">
        <v>2078</v>
      </c>
      <c r="F649" s="50">
        <v>40544</v>
      </c>
      <c r="G649" s="51">
        <v>1.6</v>
      </c>
      <c r="H649" s="174"/>
      <c r="I649" s="51">
        <v>0</v>
      </c>
    </row>
    <row r="650" spans="1:9" ht="30" x14ac:dyDescent="0.25">
      <c r="A650" s="49" t="s">
        <v>243</v>
      </c>
      <c r="B650" s="49" t="s">
        <v>338</v>
      </c>
      <c r="C650" s="172" t="s">
        <v>2079</v>
      </c>
      <c r="D650" s="173">
        <v>1.6</v>
      </c>
      <c r="E650" s="49" t="s">
        <v>2080</v>
      </c>
      <c r="F650" s="50">
        <v>40544</v>
      </c>
      <c r="G650" s="51">
        <v>1.6</v>
      </c>
      <c r="H650" s="174"/>
      <c r="I650" s="51">
        <v>0</v>
      </c>
    </row>
    <row r="651" spans="1:9" ht="30" x14ac:dyDescent="0.25">
      <c r="A651" s="49" t="s">
        <v>243</v>
      </c>
      <c r="B651" s="49" t="s">
        <v>2081</v>
      </c>
      <c r="C651" s="172" t="s">
        <v>2082</v>
      </c>
      <c r="D651" s="173">
        <v>1.6</v>
      </c>
      <c r="E651" s="49" t="s">
        <v>2083</v>
      </c>
      <c r="F651" s="50">
        <v>40544</v>
      </c>
      <c r="G651" s="51">
        <v>1.6</v>
      </c>
      <c r="H651" s="174"/>
      <c r="I651" s="51">
        <v>0</v>
      </c>
    </row>
    <row r="652" spans="1:9" ht="30" x14ac:dyDescent="0.25">
      <c r="A652" s="49" t="s">
        <v>243</v>
      </c>
      <c r="B652" s="49" t="s">
        <v>2084</v>
      </c>
      <c r="C652" s="172" t="s">
        <v>2085</v>
      </c>
      <c r="D652" s="173">
        <v>1.6</v>
      </c>
      <c r="E652" s="49" t="s">
        <v>2086</v>
      </c>
      <c r="F652" s="50">
        <v>40544</v>
      </c>
      <c r="G652" s="51">
        <v>1.6</v>
      </c>
      <c r="H652" s="174"/>
      <c r="I652" s="51">
        <v>0</v>
      </c>
    </row>
    <row r="653" spans="1:9" ht="30" x14ac:dyDescent="0.25">
      <c r="A653" s="49" t="s">
        <v>243</v>
      </c>
      <c r="B653" s="49" t="s">
        <v>2087</v>
      </c>
      <c r="C653" s="172" t="s">
        <v>2088</v>
      </c>
      <c r="D653" s="173">
        <v>1.6</v>
      </c>
      <c r="E653" s="49" t="s">
        <v>2089</v>
      </c>
      <c r="F653" s="50">
        <v>40544</v>
      </c>
      <c r="G653" s="51">
        <v>1.6</v>
      </c>
      <c r="H653" s="174"/>
      <c r="I653" s="51">
        <v>0</v>
      </c>
    </row>
    <row r="654" spans="1:9" ht="30" x14ac:dyDescent="0.25">
      <c r="A654" s="49" t="s">
        <v>243</v>
      </c>
      <c r="B654" s="49" t="s">
        <v>2090</v>
      </c>
      <c r="C654" s="172" t="s">
        <v>2091</v>
      </c>
      <c r="D654" s="173">
        <v>1.6</v>
      </c>
      <c r="E654" s="49" t="s">
        <v>2092</v>
      </c>
      <c r="F654" s="50">
        <v>40544</v>
      </c>
      <c r="G654" s="51">
        <v>1.6</v>
      </c>
      <c r="H654" s="174"/>
      <c r="I654" s="51">
        <v>0</v>
      </c>
    </row>
    <row r="655" spans="1:9" ht="30" x14ac:dyDescent="0.25">
      <c r="A655" s="49" t="s">
        <v>243</v>
      </c>
      <c r="B655" s="49" t="s">
        <v>2093</v>
      </c>
      <c r="C655" s="172" t="s">
        <v>2094</v>
      </c>
      <c r="D655" s="173">
        <v>1.6</v>
      </c>
      <c r="E655" s="49" t="s">
        <v>2095</v>
      </c>
      <c r="F655" s="50">
        <v>40544</v>
      </c>
      <c r="G655" s="51">
        <v>1.6</v>
      </c>
      <c r="H655" s="174"/>
      <c r="I655" s="51">
        <v>0</v>
      </c>
    </row>
    <row r="656" spans="1:9" ht="30" x14ac:dyDescent="0.25">
      <c r="A656" s="49" t="s">
        <v>243</v>
      </c>
      <c r="B656" s="49" t="s">
        <v>2096</v>
      </c>
      <c r="C656" s="172" t="s">
        <v>2097</v>
      </c>
      <c r="D656" s="173">
        <v>1.6</v>
      </c>
      <c r="E656" s="49" t="s">
        <v>2098</v>
      </c>
      <c r="F656" s="50">
        <v>40544</v>
      </c>
      <c r="G656" s="51">
        <v>1.6</v>
      </c>
      <c r="H656" s="174"/>
      <c r="I656" s="51">
        <v>0</v>
      </c>
    </row>
    <row r="657" spans="1:9" ht="30" x14ac:dyDescent="0.25">
      <c r="A657" s="49" t="s">
        <v>243</v>
      </c>
      <c r="B657" s="49" t="s">
        <v>2099</v>
      </c>
      <c r="C657" s="172" t="s">
        <v>2100</v>
      </c>
      <c r="D657" s="173">
        <v>1.9</v>
      </c>
      <c r="E657" s="49" t="s">
        <v>2101</v>
      </c>
      <c r="F657" s="50">
        <v>40544</v>
      </c>
      <c r="G657" s="51">
        <v>1.9</v>
      </c>
      <c r="H657" s="174"/>
      <c r="I657" s="51">
        <v>0</v>
      </c>
    </row>
    <row r="658" spans="1:9" ht="30" x14ac:dyDescent="0.25">
      <c r="A658" s="49" t="s">
        <v>243</v>
      </c>
      <c r="B658" s="49" t="s">
        <v>2102</v>
      </c>
      <c r="C658" s="172" t="s">
        <v>2103</v>
      </c>
      <c r="D658" s="173">
        <v>1.6</v>
      </c>
      <c r="E658" s="49" t="s">
        <v>2104</v>
      </c>
      <c r="F658" s="50">
        <v>40544</v>
      </c>
      <c r="G658" s="51">
        <v>1.6</v>
      </c>
      <c r="H658" s="174"/>
      <c r="I658" s="51">
        <v>0</v>
      </c>
    </row>
    <row r="659" spans="1:9" ht="30" x14ac:dyDescent="0.25">
      <c r="A659" s="49" t="s">
        <v>243</v>
      </c>
      <c r="B659" s="49" t="s">
        <v>2105</v>
      </c>
      <c r="C659" s="172" t="s">
        <v>2106</v>
      </c>
      <c r="D659" s="173">
        <v>1.6</v>
      </c>
      <c r="E659" s="49" t="s">
        <v>2107</v>
      </c>
      <c r="F659" s="50">
        <v>40544</v>
      </c>
      <c r="G659" s="51">
        <v>1.6</v>
      </c>
      <c r="H659" s="174"/>
      <c r="I659" s="51">
        <v>0</v>
      </c>
    </row>
    <row r="660" spans="1:9" ht="30" x14ac:dyDescent="0.25">
      <c r="A660" s="49" t="s">
        <v>243</v>
      </c>
      <c r="B660" s="49" t="s">
        <v>2108</v>
      </c>
      <c r="C660" s="172" t="s">
        <v>2109</v>
      </c>
      <c r="D660" s="173">
        <v>1.6</v>
      </c>
      <c r="E660" s="49" t="s">
        <v>2110</v>
      </c>
      <c r="F660" s="50">
        <v>40544</v>
      </c>
      <c r="G660" s="51">
        <v>1.6</v>
      </c>
      <c r="H660" s="174"/>
      <c r="I660" s="51">
        <v>0</v>
      </c>
    </row>
    <row r="661" spans="1:9" ht="30" x14ac:dyDescent="0.25">
      <c r="A661" s="49" t="s">
        <v>243</v>
      </c>
      <c r="B661" s="49" t="s">
        <v>422</v>
      </c>
      <c r="C661" s="172" t="s">
        <v>2111</v>
      </c>
      <c r="D661" s="173">
        <v>1.6</v>
      </c>
      <c r="E661" s="49" t="s">
        <v>2112</v>
      </c>
      <c r="F661" s="50">
        <v>40544</v>
      </c>
      <c r="G661" s="51">
        <v>1.6</v>
      </c>
      <c r="H661" s="174"/>
      <c r="I661" s="51">
        <v>0</v>
      </c>
    </row>
    <row r="662" spans="1:9" ht="30" x14ac:dyDescent="0.25">
      <c r="A662" s="49" t="s">
        <v>250</v>
      </c>
      <c r="B662" s="49" t="s">
        <v>649</v>
      </c>
      <c r="C662" s="172" t="s">
        <v>2113</v>
      </c>
      <c r="D662" s="173">
        <v>1.8</v>
      </c>
      <c r="E662" s="49" t="s">
        <v>2114</v>
      </c>
      <c r="F662" s="50">
        <v>40544</v>
      </c>
      <c r="G662" s="51">
        <v>1.8</v>
      </c>
      <c r="H662" s="174"/>
      <c r="I662" s="51">
        <v>0</v>
      </c>
    </row>
    <row r="663" spans="1:9" ht="30" x14ac:dyDescent="0.25">
      <c r="A663" s="49" t="s">
        <v>250</v>
      </c>
      <c r="B663" s="49" t="s">
        <v>2115</v>
      </c>
      <c r="C663" s="172" t="s">
        <v>2116</v>
      </c>
      <c r="D663" s="173">
        <v>2.2000000000000002</v>
      </c>
      <c r="E663" s="49" t="s">
        <v>2117</v>
      </c>
      <c r="F663" s="50">
        <v>40544</v>
      </c>
      <c r="G663" s="51">
        <v>2.2000000000000002</v>
      </c>
      <c r="H663" s="174"/>
      <c r="I663" s="51">
        <v>0</v>
      </c>
    </row>
    <row r="664" spans="1:9" ht="30" x14ac:dyDescent="0.25">
      <c r="A664" s="49" t="s">
        <v>250</v>
      </c>
      <c r="B664" s="49" t="s">
        <v>2118</v>
      </c>
      <c r="C664" s="172" t="s">
        <v>2119</v>
      </c>
      <c r="D664" s="173">
        <v>2</v>
      </c>
      <c r="E664" s="49" t="s">
        <v>2120</v>
      </c>
      <c r="F664" s="50">
        <v>40544</v>
      </c>
      <c r="G664" s="51">
        <v>2</v>
      </c>
      <c r="H664" s="174"/>
      <c r="I664" s="51">
        <v>0</v>
      </c>
    </row>
    <row r="665" spans="1:9" ht="30" x14ac:dyDescent="0.25">
      <c r="A665" s="49" t="s">
        <v>250</v>
      </c>
      <c r="B665" s="49" t="s">
        <v>1283</v>
      </c>
      <c r="C665" s="172" t="s">
        <v>2121</v>
      </c>
      <c r="D665" s="173">
        <v>1.75</v>
      </c>
      <c r="E665" s="49" t="s">
        <v>2122</v>
      </c>
      <c r="F665" s="50">
        <v>40544</v>
      </c>
      <c r="G665" s="51">
        <v>1.75</v>
      </c>
      <c r="H665" s="174"/>
      <c r="I665" s="51">
        <v>0</v>
      </c>
    </row>
    <row r="666" spans="1:9" ht="30" x14ac:dyDescent="0.25">
      <c r="A666" s="49" t="s">
        <v>250</v>
      </c>
      <c r="B666" s="49" t="s">
        <v>2123</v>
      </c>
      <c r="C666" s="172" t="s">
        <v>2124</v>
      </c>
      <c r="D666" s="173">
        <v>1.8</v>
      </c>
      <c r="E666" s="49" t="s">
        <v>2125</v>
      </c>
      <c r="F666" s="50">
        <v>40544</v>
      </c>
      <c r="G666" s="51">
        <v>1.8</v>
      </c>
      <c r="H666" s="174"/>
      <c r="I666" s="51">
        <v>0</v>
      </c>
    </row>
    <row r="667" spans="1:9" ht="30" x14ac:dyDescent="0.25">
      <c r="A667" s="49" t="s">
        <v>250</v>
      </c>
      <c r="B667" s="49" t="s">
        <v>2126</v>
      </c>
      <c r="C667" s="172" t="s">
        <v>2127</v>
      </c>
      <c r="D667" s="173">
        <v>1.8</v>
      </c>
      <c r="E667" s="49" t="s">
        <v>2128</v>
      </c>
      <c r="F667" s="50">
        <v>40544</v>
      </c>
      <c r="G667" s="51">
        <v>1.8</v>
      </c>
      <c r="H667" s="174"/>
      <c r="I667" s="51">
        <v>0</v>
      </c>
    </row>
    <row r="668" spans="1:9" ht="30" x14ac:dyDescent="0.25">
      <c r="A668" s="49" t="s">
        <v>250</v>
      </c>
      <c r="B668" s="49" t="s">
        <v>883</v>
      </c>
      <c r="C668" s="172" t="s">
        <v>2129</v>
      </c>
      <c r="D668" s="173">
        <v>2</v>
      </c>
      <c r="E668" s="49" t="s">
        <v>2130</v>
      </c>
      <c r="F668" s="50">
        <v>40544</v>
      </c>
      <c r="G668" s="51">
        <v>2</v>
      </c>
      <c r="H668" s="174"/>
      <c r="I668" s="51">
        <v>0</v>
      </c>
    </row>
    <row r="669" spans="1:9" ht="30" x14ac:dyDescent="0.25">
      <c r="A669" s="49" t="s">
        <v>250</v>
      </c>
      <c r="B669" s="49" t="s">
        <v>1291</v>
      </c>
      <c r="C669" s="172" t="s">
        <v>2131</v>
      </c>
      <c r="D669" s="173">
        <v>1.8</v>
      </c>
      <c r="E669" s="49" t="s">
        <v>2132</v>
      </c>
      <c r="F669" s="50">
        <v>40544</v>
      </c>
      <c r="G669" s="51">
        <v>1.8</v>
      </c>
      <c r="H669" s="174"/>
      <c r="I669" s="51">
        <v>0</v>
      </c>
    </row>
    <row r="670" spans="1:9" ht="30" x14ac:dyDescent="0.25">
      <c r="A670" s="49" t="s">
        <v>250</v>
      </c>
      <c r="B670" s="49" t="s">
        <v>1780</v>
      </c>
      <c r="C670" s="172" t="s">
        <v>2133</v>
      </c>
      <c r="D670" s="173">
        <v>1.8</v>
      </c>
      <c r="E670" s="49" t="s">
        <v>2134</v>
      </c>
      <c r="F670" s="50">
        <v>40544</v>
      </c>
      <c r="G670" s="51">
        <v>1.8</v>
      </c>
      <c r="H670" s="174"/>
      <c r="I670" s="51">
        <v>0</v>
      </c>
    </row>
    <row r="671" spans="1:9" ht="30" x14ac:dyDescent="0.25">
      <c r="A671" s="49" t="s">
        <v>250</v>
      </c>
      <c r="B671" s="49" t="s">
        <v>2135</v>
      </c>
      <c r="C671" s="172" t="s">
        <v>2136</v>
      </c>
      <c r="D671" s="173">
        <v>1.8</v>
      </c>
      <c r="E671" s="49" t="s">
        <v>2137</v>
      </c>
      <c r="F671" s="50">
        <v>40544</v>
      </c>
      <c r="G671" s="51">
        <v>1.8</v>
      </c>
      <c r="H671" s="174"/>
      <c r="I671" s="51">
        <v>0</v>
      </c>
    </row>
    <row r="672" spans="1:9" ht="30" x14ac:dyDescent="0.25">
      <c r="A672" s="49" t="s">
        <v>250</v>
      </c>
      <c r="B672" s="49" t="s">
        <v>2138</v>
      </c>
      <c r="C672" s="172" t="s">
        <v>2139</v>
      </c>
      <c r="D672" s="173">
        <v>2</v>
      </c>
      <c r="E672" s="49" t="s">
        <v>2140</v>
      </c>
      <c r="F672" s="50">
        <v>40544</v>
      </c>
      <c r="G672" s="51">
        <v>2</v>
      </c>
      <c r="H672" s="174"/>
      <c r="I672" s="51">
        <v>0</v>
      </c>
    </row>
    <row r="673" spans="1:9" ht="30" x14ac:dyDescent="0.25">
      <c r="A673" s="49" t="s">
        <v>250</v>
      </c>
      <c r="B673" s="49" t="s">
        <v>1297</v>
      </c>
      <c r="C673" s="172" t="s">
        <v>2141</v>
      </c>
      <c r="D673" s="173">
        <v>2</v>
      </c>
      <c r="E673" s="49" t="s">
        <v>2142</v>
      </c>
      <c r="F673" s="50">
        <v>40544</v>
      </c>
      <c r="G673" s="51">
        <v>2</v>
      </c>
      <c r="H673" s="174"/>
      <c r="I673" s="51">
        <v>0</v>
      </c>
    </row>
    <row r="674" spans="1:9" ht="30" x14ac:dyDescent="0.25">
      <c r="A674" s="49" t="s">
        <v>250</v>
      </c>
      <c r="B674" s="49" t="s">
        <v>892</v>
      </c>
      <c r="C674" s="172" t="s">
        <v>2143</v>
      </c>
      <c r="D674" s="173">
        <v>2</v>
      </c>
      <c r="E674" s="49" t="s">
        <v>2144</v>
      </c>
      <c r="F674" s="50">
        <v>40544</v>
      </c>
      <c r="G674" s="51">
        <v>2</v>
      </c>
      <c r="H674" s="174"/>
      <c r="I674" s="51">
        <v>0</v>
      </c>
    </row>
    <row r="675" spans="1:9" ht="30" x14ac:dyDescent="0.25">
      <c r="A675" s="49" t="s">
        <v>250</v>
      </c>
      <c r="B675" s="49" t="s">
        <v>1800</v>
      </c>
      <c r="C675" s="172" t="s">
        <v>2145</v>
      </c>
      <c r="D675" s="173">
        <v>2</v>
      </c>
      <c r="E675" s="49" t="s">
        <v>2146</v>
      </c>
      <c r="F675" s="50">
        <v>40544</v>
      </c>
      <c r="G675" s="51">
        <v>2</v>
      </c>
      <c r="H675" s="174"/>
      <c r="I675" s="51">
        <v>0</v>
      </c>
    </row>
    <row r="676" spans="1:9" ht="30" x14ac:dyDescent="0.25">
      <c r="A676" s="49" t="s">
        <v>250</v>
      </c>
      <c r="B676" s="49" t="s">
        <v>2147</v>
      </c>
      <c r="C676" s="172" t="s">
        <v>2148</v>
      </c>
      <c r="D676" s="173">
        <v>2</v>
      </c>
      <c r="E676" s="49" t="s">
        <v>2149</v>
      </c>
      <c r="F676" s="50">
        <v>40544</v>
      </c>
      <c r="G676" s="51">
        <v>2</v>
      </c>
      <c r="H676" s="174"/>
      <c r="I676" s="51">
        <v>0</v>
      </c>
    </row>
    <row r="677" spans="1:9" ht="30" x14ac:dyDescent="0.25">
      <c r="A677" s="49" t="s">
        <v>250</v>
      </c>
      <c r="B677" s="49" t="s">
        <v>1418</v>
      </c>
      <c r="C677" s="172" t="s">
        <v>2150</v>
      </c>
      <c r="D677" s="173">
        <v>1.8</v>
      </c>
      <c r="E677" s="49" t="s">
        <v>2151</v>
      </c>
      <c r="F677" s="50">
        <v>40544</v>
      </c>
      <c r="G677" s="51">
        <v>1.8</v>
      </c>
      <c r="H677" s="174"/>
      <c r="I677" s="51">
        <v>0</v>
      </c>
    </row>
    <row r="678" spans="1:9" ht="30" x14ac:dyDescent="0.25">
      <c r="A678" s="49" t="s">
        <v>250</v>
      </c>
      <c r="B678" s="49" t="s">
        <v>1314</v>
      </c>
      <c r="C678" s="172" t="s">
        <v>2152</v>
      </c>
      <c r="D678" s="173">
        <v>2</v>
      </c>
      <c r="E678" s="49" t="s">
        <v>2153</v>
      </c>
      <c r="F678" s="50">
        <v>40544</v>
      </c>
      <c r="G678" s="51">
        <v>2</v>
      </c>
      <c r="H678" s="174"/>
      <c r="I678" s="51">
        <v>0</v>
      </c>
    </row>
    <row r="679" spans="1:9" ht="30" x14ac:dyDescent="0.25">
      <c r="A679" s="49" t="s">
        <v>250</v>
      </c>
      <c r="B679" s="49" t="s">
        <v>2154</v>
      </c>
      <c r="C679" s="172" t="s">
        <v>2155</v>
      </c>
      <c r="D679" s="173">
        <v>2</v>
      </c>
      <c r="E679" s="49" t="s">
        <v>2156</v>
      </c>
      <c r="F679" s="50">
        <v>40544</v>
      </c>
      <c r="G679" s="51">
        <v>2</v>
      </c>
      <c r="H679" s="174"/>
      <c r="I679" s="51">
        <v>0</v>
      </c>
    </row>
    <row r="680" spans="1:9" ht="30" x14ac:dyDescent="0.25">
      <c r="A680" s="49" t="s">
        <v>250</v>
      </c>
      <c r="B680" s="49" t="s">
        <v>1159</v>
      </c>
      <c r="C680" s="172" t="s">
        <v>2157</v>
      </c>
      <c r="D680" s="173">
        <v>1.8</v>
      </c>
      <c r="E680" s="49" t="s">
        <v>2158</v>
      </c>
      <c r="F680" s="50">
        <v>40544</v>
      </c>
      <c r="G680" s="51">
        <v>1.8</v>
      </c>
      <c r="H680" s="174"/>
      <c r="I680" s="51">
        <v>0</v>
      </c>
    </row>
    <row r="681" spans="1:9" ht="30" x14ac:dyDescent="0.25">
      <c r="A681" s="49" t="s">
        <v>250</v>
      </c>
      <c r="B681" s="49" t="s">
        <v>2159</v>
      </c>
      <c r="C681" s="172" t="s">
        <v>2160</v>
      </c>
      <c r="D681" s="173">
        <v>1.8</v>
      </c>
      <c r="E681" s="49" t="s">
        <v>2161</v>
      </c>
      <c r="F681" s="50">
        <v>40544</v>
      </c>
      <c r="G681" s="51">
        <v>1.8</v>
      </c>
      <c r="H681" s="174"/>
      <c r="I681" s="51">
        <v>0</v>
      </c>
    </row>
    <row r="682" spans="1:9" ht="30" x14ac:dyDescent="0.25">
      <c r="A682" s="49" t="s">
        <v>250</v>
      </c>
      <c r="B682" s="49" t="s">
        <v>700</v>
      </c>
      <c r="C682" s="172" t="s">
        <v>2162</v>
      </c>
      <c r="D682" s="173">
        <v>2</v>
      </c>
      <c r="E682" s="49" t="s">
        <v>2163</v>
      </c>
      <c r="F682" s="50">
        <v>40544</v>
      </c>
      <c r="G682" s="51">
        <v>2</v>
      </c>
      <c r="H682" s="174"/>
      <c r="I682" s="51">
        <v>0</v>
      </c>
    </row>
    <row r="683" spans="1:9" ht="30" x14ac:dyDescent="0.25">
      <c r="A683" s="49" t="s">
        <v>250</v>
      </c>
      <c r="B683" s="49" t="s">
        <v>2164</v>
      </c>
      <c r="C683" s="172" t="s">
        <v>2165</v>
      </c>
      <c r="D683" s="173">
        <v>1.8</v>
      </c>
      <c r="E683" s="49" t="s">
        <v>2166</v>
      </c>
      <c r="F683" s="50">
        <v>40544</v>
      </c>
      <c r="G683" s="51">
        <v>1.8</v>
      </c>
      <c r="H683" s="174"/>
      <c r="I683" s="51">
        <v>0</v>
      </c>
    </row>
    <row r="684" spans="1:9" ht="30" x14ac:dyDescent="0.25">
      <c r="A684" s="49" t="s">
        <v>250</v>
      </c>
      <c r="B684" s="49" t="s">
        <v>2167</v>
      </c>
      <c r="C684" s="172" t="s">
        <v>2168</v>
      </c>
      <c r="D684" s="173">
        <v>2</v>
      </c>
      <c r="E684" s="49" t="s">
        <v>2169</v>
      </c>
      <c r="F684" s="50">
        <v>40544</v>
      </c>
      <c r="G684" s="51">
        <v>2</v>
      </c>
      <c r="H684" s="174"/>
      <c r="I684" s="51">
        <v>0</v>
      </c>
    </row>
    <row r="685" spans="1:9" ht="30" x14ac:dyDescent="0.25">
      <c r="A685" s="49" t="s">
        <v>250</v>
      </c>
      <c r="B685" s="49" t="s">
        <v>2170</v>
      </c>
      <c r="C685" s="172" t="s">
        <v>2171</v>
      </c>
      <c r="D685" s="173">
        <v>2.2000000000000002</v>
      </c>
      <c r="E685" s="49" t="s">
        <v>2172</v>
      </c>
      <c r="F685" s="50">
        <v>40544</v>
      </c>
      <c r="G685" s="51">
        <v>2.2000000000000002</v>
      </c>
      <c r="H685" s="174"/>
      <c r="I685" s="51">
        <v>0</v>
      </c>
    </row>
    <row r="686" spans="1:9" ht="30" x14ac:dyDescent="0.25">
      <c r="A686" s="49" t="s">
        <v>250</v>
      </c>
      <c r="B686" s="49" t="s">
        <v>1456</v>
      </c>
      <c r="C686" s="172" t="s">
        <v>2173</v>
      </c>
      <c r="D686" s="173">
        <v>2</v>
      </c>
      <c r="E686" s="49" t="s">
        <v>2174</v>
      </c>
      <c r="F686" s="50">
        <v>40544</v>
      </c>
      <c r="G686" s="51">
        <v>2</v>
      </c>
      <c r="H686" s="174"/>
      <c r="I686" s="51">
        <v>0</v>
      </c>
    </row>
    <row r="687" spans="1:9" ht="30" x14ac:dyDescent="0.25">
      <c r="A687" s="49" t="s">
        <v>250</v>
      </c>
      <c r="B687" s="49" t="s">
        <v>1170</v>
      </c>
      <c r="C687" s="172" t="s">
        <v>2175</v>
      </c>
      <c r="D687" s="173">
        <v>2</v>
      </c>
      <c r="E687" s="49" t="s">
        <v>2176</v>
      </c>
      <c r="F687" s="50">
        <v>40544</v>
      </c>
      <c r="G687" s="51">
        <v>2</v>
      </c>
      <c r="H687" s="174"/>
      <c r="I687" s="51">
        <v>0</v>
      </c>
    </row>
    <row r="688" spans="1:9" ht="30" x14ac:dyDescent="0.25">
      <c r="A688" s="49" t="s">
        <v>250</v>
      </c>
      <c r="B688" s="49" t="s">
        <v>2177</v>
      </c>
      <c r="C688" s="172" t="s">
        <v>2178</v>
      </c>
      <c r="D688" s="173">
        <v>1.8</v>
      </c>
      <c r="E688" s="49" t="s">
        <v>2179</v>
      </c>
      <c r="F688" s="50">
        <v>40544</v>
      </c>
      <c r="G688" s="51">
        <v>1.8</v>
      </c>
      <c r="H688" s="174"/>
      <c r="I688" s="51">
        <v>0</v>
      </c>
    </row>
    <row r="689" spans="1:9" ht="30" x14ac:dyDescent="0.25">
      <c r="A689" s="49" t="s">
        <v>250</v>
      </c>
      <c r="B689" s="49" t="s">
        <v>919</v>
      </c>
      <c r="C689" s="172" t="s">
        <v>2180</v>
      </c>
      <c r="D689" s="173">
        <v>2.2000000000000002</v>
      </c>
      <c r="E689" s="49" t="s">
        <v>2181</v>
      </c>
      <c r="F689" s="50">
        <v>40544</v>
      </c>
      <c r="G689" s="51">
        <v>2.2000000000000002</v>
      </c>
      <c r="H689" s="174"/>
      <c r="I689" s="51">
        <v>0</v>
      </c>
    </row>
    <row r="690" spans="1:9" ht="30" x14ac:dyDescent="0.25">
      <c r="A690" s="49" t="s">
        <v>250</v>
      </c>
      <c r="B690" s="49" t="s">
        <v>1336</v>
      </c>
      <c r="C690" s="172" t="s">
        <v>2182</v>
      </c>
      <c r="D690" s="173">
        <v>1.8</v>
      </c>
      <c r="E690" s="49" t="s">
        <v>2183</v>
      </c>
      <c r="F690" s="50">
        <v>40544</v>
      </c>
      <c r="G690" s="51">
        <v>1.8</v>
      </c>
      <c r="H690" s="174"/>
      <c r="I690" s="51">
        <v>0</v>
      </c>
    </row>
    <row r="691" spans="1:9" ht="30" x14ac:dyDescent="0.25">
      <c r="A691" s="49" t="s">
        <v>250</v>
      </c>
      <c r="B691" s="49" t="s">
        <v>2184</v>
      </c>
      <c r="C691" s="172" t="s">
        <v>2185</v>
      </c>
      <c r="D691" s="173">
        <v>2.2000000000000002</v>
      </c>
      <c r="E691" s="49" t="s">
        <v>2186</v>
      </c>
      <c r="F691" s="50">
        <v>40544</v>
      </c>
      <c r="G691" s="51">
        <v>2.2000000000000002</v>
      </c>
      <c r="H691" s="174"/>
      <c r="I691" s="51">
        <v>0</v>
      </c>
    </row>
    <row r="692" spans="1:9" ht="30" x14ac:dyDescent="0.25">
      <c r="A692" s="49" t="s">
        <v>250</v>
      </c>
      <c r="B692" s="49" t="s">
        <v>1178</v>
      </c>
      <c r="C692" s="172" t="s">
        <v>2187</v>
      </c>
      <c r="D692" s="173">
        <v>2</v>
      </c>
      <c r="E692" s="49" t="s">
        <v>2188</v>
      </c>
      <c r="F692" s="50">
        <v>40544</v>
      </c>
      <c r="G692" s="51">
        <v>2</v>
      </c>
      <c r="H692" s="174"/>
      <c r="I692" s="51">
        <v>0</v>
      </c>
    </row>
    <row r="693" spans="1:9" ht="30" x14ac:dyDescent="0.25">
      <c r="A693" s="49" t="s">
        <v>250</v>
      </c>
      <c r="B693" s="49" t="s">
        <v>1837</v>
      </c>
      <c r="C693" s="172" t="s">
        <v>2189</v>
      </c>
      <c r="D693" s="173">
        <v>1.8</v>
      </c>
      <c r="E693" s="49" t="s">
        <v>2190</v>
      </c>
      <c r="F693" s="50">
        <v>40544</v>
      </c>
      <c r="G693" s="51">
        <v>1.8</v>
      </c>
      <c r="H693" s="174"/>
      <c r="I693" s="51">
        <v>0</v>
      </c>
    </row>
    <row r="694" spans="1:9" ht="30" x14ac:dyDescent="0.25">
      <c r="A694" s="49" t="s">
        <v>250</v>
      </c>
      <c r="B694" s="49" t="s">
        <v>934</v>
      </c>
      <c r="C694" s="172" t="s">
        <v>2191</v>
      </c>
      <c r="D694" s="173">
        <v>2.2000000000000002</v>
      </c>
      <c r="E694" s="49" t="s">
        <v>2192</v>
      </c>
      <c r="F694" s="50">
        <v>40544</v>
      </c>
      <c r="G694" s="51">
        <v>2.2000000000000002</v>
      </c>
      <c r="H694" s="174"/>
      <c r="I694" s="51">
        <v>0</v>
      </c>
    </row>
    <row r="695" spans="1:9" ht="30" x14ac:dyDescent="0.25">
      <c r="A695" s="49" t="s">
        <v>250</v>
      </c>
      <c r="B695" s="49" t="s">
        <v>1508</v>
      </c>
      <c r="C695" s="172" t="s">
        <v>2193</v>
      </c>
      <c r="D695" s="173">
        <v>1.8</v>
      </c>
      <c r="E695" s="49" t="s">
        <v>2194</v>
      </c>
      <c r="F695" s="50">
        <v>40544</v>
      </c>
      <c r="G695" s="51">
        <v>1.8</v>
      </c>
      <c r="H695" s="174"/>
      <c r="I695" s="51">
        <v>0</v>
      </c>
    </row>
    <row r="696" spans="1:9" ht="30" x14ac:dyDescent="0.25">
      <c r="A696" s="49" t="s">
        <v>250</v>
      </c>
      <c r="B696" s="49" t="s">
        <v>1847</v>
      </c>
      <c r="C696" s="172" t="s">
        <v>2195</v>
      </c>
      <c r="D696" s="173">
        <v>2.2000000000000002</v>
      </c>
      <c r="E696" s="49" t="s">
        <v>2196</v>
      </c>
      <c r="F696" s="50">
        <v>40544</v>
      </c>
      <c r="G696" s="51">
        <v>2.2000000000000002</v>
      </c>
      <c r="H696" s="174"/>
      <c r="I696" s="51">
        <v>0</v>
      </c>
    </row>
    <row r="697" spans="1:9" ht="30" x14ac:dyDescent="0.25">
      <c r="A697" s="49" t="s">
        <v>250</v>
      </c>
      <c r="B697" s="49" t="s">
        <v>2197</v>
      </c>
      <c r="C697" s="172" t="s">
        <v>2198</v>
      </c>
      <c r="D697" s="173">
        <v>1.8</v>
      </c>
      <c r="E697" s="49" t="s">
        <v>2199</v>
      </c>
      <c r="F697" s="50">
        <v>40544</v>
      </c>
      <c r="G697" s="51">
        <v>1.8</v>
      </c>
      <c r="H697" s="174"/>
      <c r="I697" s="51">
        <v>0</v>
      </c>
    </row>
    <row r="698" spans="1:9" ht="30" x14ac:dyDescent="0.25">
      <c r="A698" s="49" t="s">
        <v>250</v>
      </c>
      <c r="B698" s="49" t="s">
        <v>1184</v>
      </c>
      <c r="C698" s="172" t="s">
        <v>2200</v>
      </c>
      <c r="D698" s="173">
        <v>1.8</v>
      </c>
      <c r="E698" s="49" t="s">
        <v>2201</v>
      </c>
      <c r="F698" s="50">
        <v>40544</v>
      </c>
      <c r="G698" s="51">
        <v>1.8</v>
      </c>
      <c r="H698" s="174"/>
      <c r="I698" s="51">
        <v>0</v>
      </c>
    </row>
    <row r="699" spans="1:9" ht="30" x14ac:dyDescent="0.25">
      <c r="A699" s="49" t="s">
        <v>250</v>
      </c>
      <c r="B699" s="49" t="s">
        <v>2202</v>
      </c>
      <c r="C699" s="172" t="s">
        <v>2203</v>
      </c>
      <c r="D699" s="173">
        <v>1.8</v>
      </c>
      <c r="E699" s="49" t="s">
        <v>2204</v>
      </c>
      <c r="F699" s="50">
        <v>40544</v>
      </c>
      <c r="G699" s="51">
        <v>1.8</v>
      </c>
      <c r="H699" s="174"/>
      <c r="I699" s="51">
        <v>0</v>
      </c>
    </row>
    <row r="700" spans="1:9" ht="30" x14ac:dyDescent="0.25">
      <c r="A700" s="49" t="s">
        <v>250</v>
      </c>
      <c r="B700" s="49" t="s">
        <v>308</v>
      </c>
      <c r="C700" s="172" t="s">
        <v>2205</v>
      </c>
      <c r="D700" s="173">
        <v>2.2000000000000002</v>
      </c>
      <c r="E700" s="49" t="s">
        <v>2206</v>
      </c>
      <c r="F700" s="50">
        <v>40544</v>
      </c>
      <c r="G700" s="51">
        <v>2.2000000000000002</v>
      </c>
      <c r="H700" s="174"/>
      <c r="I700" s="51">
        <v>0</v>
      </c>
    </row>
    <row r="701" spans="1:9" ht="30" x14ac:dyDescent="0.25">
      <c r="A701" s="49" t="s">
        <v>250</v>
      </c>
      <c r="B701" s="49" t="s">
        <v>1531</v>
      </c>
      <c r="C701" s="172" t="s">
        <v>2207</v>
      </c>
      <c r="D701" s="173">
        <v>2</v>
      </c>
      <c r="E701" s="49" t="s">
        <v>2208</v>
      </c>
      <c r="F701" s="50">
        <v>40544</v>
      </c>
      <c r="G701" s="51">
        <v>2</v>
      </c>
      <c r="H701" s="174"/>
      <c r="I701" s="51">
        <v>0</v>
      </c>
    </row>
    <row r="702" spans="1:9" ht="30" x14ac:dyDescent="0.25">
      <c r="A702" s="49" t="s">
        <v>250</v>
      </c>
      <c r="B702" s="49" t="s">
        <v>311</v>
      </c>
      <c r="C702" s="172" t="s">
        <v>2209</v>
      </c>
      <c r="D702" s="173">
        <v>2</v>
      </c>
      <c r="E702" s="49" t="s">
        <v>2210</v>
      </c>
      <c r="F702" s="50">
        <v>40544</v>
      </c>
      <c r="G702" s="51">
        <v>2</v>
      </c>
      <c r="H702" s="174"/>
      <c r="I702" s="51">
        <v>0</v>
      </c>
    </row>
    <row r="703" spans="1:9" ht="30" x14ac:dyDescent="0.25">
      <c r="A703" s="49" t="s">
        <v>250</v>
      </c>
      <c r="B703" s="49" t="s">
        <v>2211</v>
      </c>
      <c r="C703" s="172" t="s">
        <v>2212</v>
      </c>
      <c r="D703" s="173">
        <v>2</v>
      </c>
      <c r="E703" s="49" t="s">
        <v>2213</v>
      </c>
      <c r="F703" s="50">
        <v>40544</v>
      </c>
      <c r="G703" s="51">
        <v>2</v>
      </c>
      <c r="H703" s="174"/>
      <c r="I703" s="51">
        <v>0</v>
      </c>
    </row>
    <row r="704" spans="1:9" ht="30" x14ac:dyDescent="0.25">
      <c r="A704" s="49" t="s">
        <v>250</v>
      </c>
      <c r="B704" s="49" t="s">
        <v>2214</v>
      </c>
      <c r="C704" s="172" t="s">
        <v>2215</v>
      </c>
      <c r="D704" s="173">
        <v>1.75</v>
      </c>
      <c r="E704" s="49" t="s">
        <v>2216</v>
      </c>
      <c r="F704" s="50">
        <v>40544</v>
      </c>
      <c r="G704" s="51">
        <v>1.75</v>
      </c>
      <c r="H704" s="174"/>
      <c r="I704" s="51">
        <v>0</v>
      </c>
    </row>
    <row r="705" spans="1:9" ht="30" x14ac:dyDescent="0.25">
      <c r="A705" s="49" t="s">
        <v>250</v>
      </c>
      <c r="B705" s="49" t="s">
        <v>314</v>
      </c>
      <c r="C705" s="172" t="s">
        <v>2217</v>
      </c>
      <c r="D705" s="173">
        <v>2.2000000000000002</v>
      </c>
      <c r="E705" s="49" t="s">
        <v>2218</v>
      </c>
      <c r="F705" s="50">
        <v>40544</v>
      </c>
      <c r="G705" s="51">
        <v>2.2000000000000002</v>
      </c>
      <c r="H705" s="174"/>
      <c r="I705" s="51">
        <v>0</v>
      </c>
    </row>
    <row r="706" spans="1:9" ht="30" x14ac:dyDescent="0.25">
      <c r="A706" s="49" t="s">
        <v>250</v>
      </c>
      <c r="B706" s="49" t="s">
        <v>2219</v>
      </c>
      <c r="C706" s="172" t="s">
        <v>2220</v>
      </c>
      <c r="D706" s="173">
        <v>1.8</v>
      </c>
      <c r="E706" s="49" t="s">
        <v>2221</v>
      </c>
      <c r="F706" s="50">
        <v>40544</v>
      </c>
      <c r="G706" s="51">
        <v>1.8</v>
      </c>
      <c r="H706" s="174"/>
      <c r="I706" s="51">
        <v>0</v>
      </c>
    </row>
    <row r="707" spans="1:9" ht="30" x14ac:dyDescent="0.25">
      <c r="A707" s="49" t="s">
        <v>250</v>
      </c>
      <c r="B707" s="49" t="s">
        <v>2222</v>
      </c>
      <c r="C707" s="172" t="s">
        <v>2223</v>
      </c>
      <c r="D707" s="173">
        <v>1.8</v>
      </c>
      <c r="E707" s="49" t="s">
        <v>2224</v>
      </c>
      <c r="F707" s="50">
        <v>40544</v>
      </c>
      <c r="G707" s="51">
        <v>1.8</v>
      </c>
      <c r="H707" s="174"/>
      <c r="I707" s="51">
        <v>0</v>
      </c>
    </row>
    <row r="708" spans="1:9" ht="30" x14ac:dyDescent="0.25">
      <c r="A708" s="49" t="s">
        <v>250</v>
      </c>
      <c r="B708" s="49" t="s">
        <v>2225</v>
      </c>
      <c r="C708" s="172" t="s">
        <v>2226</v>
      </c>
      <c r="D708" s="173">
        <v>1.8</v>
      </c>
      <c r="E708" s="49" t="s">
        <v>2227</v>
      </c>
      <c r="F708" s="50">
        <v>40544</v>
      </c>
      <c r="G708" s="51">
        <v>1.8</v>
      </c>
      <c r="H708" s="174"/>
      <c r="I708" s="51">
        <v>0</v>
      </c>
    </row>
    <row r="709" spans="1:9" ht="30" x14ac:dyDescent="0.25">
      <c r="A709" s="49" t="s">
        <v>250</v>
      </c>
      <c r="B709" s="49" t="s">
        <v>2228</v>
      </c>
      <c r="C709" s="172" t="s">
        <v>2229</v>
      </c>
      <c r="D709" s="173">
        <v>1.8</v>
      </c>
      <c r="E709" s="49" t="s">
        <v>2230</v>
      </c>
      <c r="F709" s="50">
        <v>40544</v>
      </c>
      <c r="G709" s="51">
        <v>1.8</v>
      </c>
      <c r="H709" s="174"/>
      <c r="I709" s="51">
        <v>0</v>
      </c>
    </row>
    <row r="710" spans="1:9" ht="30" x14ac:dyDescent="0.25">
      <c r="A710" s="49" t="s">
        <v>250</v>
      </c>
      <c r="B710" s="49" t="s">
        <v>2231</v>
      </c>
      <c r="C710" s="172" t="s">
        <v>2232</v>
      </c>
      <c r="D710" s="173">
        <v>1.8</v>
      </c>
      <c r="E710" s="49" t="s">
        <v>2233</v>
      </c>
      <c r="F710" s="50">
        <v>40544</v>
      </c>
      <c r="G710" s="51">
        <v>1.8</v>
      </c>
      <c r="H710" s="174"/>
      <c r="I710" s="51">
        <v>0</v>
      </c>
    </row>
    <row r="711" spans="1:9" ht="30" x14ac:dyDescent="0.25">
      <c r="A711" s="49" t="s">
        <v>250</v>
      </c>
      <c r="B711" s="49" t="s">
        <v>527</v>
      </c>
      <c r="C711" s="172" t="s">
        <v>2234</v>
      </c>
      <c r="D711" s="173">
        <v>1.8</v>
      </c>
      <c r="E711" s="49" t="s">
        <v>2235</v>
      </c>
      <c r="F711" s="50">
        <v>40544</v>
      </c>
      <c r="G711" s="51">
        <v>1.8</v>
      </c>
      <c r="H711" s="174"/>
      <c r="I711" s="51">
        <v>0</v>
      </c>
    </row>
    <row r="712" spans="1:9" ht="30" x14ac:dyDescent="0.25">
      <c r="A712" s="49" t="s">
        <v>250</v>
      </c>
      <c r="B712" s="49" t="s">
        <v>320</v>
      </c>
      <c r="C712" s="172" t="s">
        <v>2236</v>
      </c>
      <c r="D712" s="173">
        <v>2</v>
      </c>
      <c r="E712" s="49" t="s">
        <v>2237</v>
      </c>
      <c r="F712" s="50">
        <v>40544</v>
      </c>
      <c r="G712" s="51">
        <v>2</v>
      </c>
      <c r="H712" s="174"/>
      <c r="I712" s="51">
        <v>0</v>
      </c>
    </row>
    <row r="713" spans="1:9" ht="30" x14ac:dyDescent="0.25">
      <c r="A713" s="49" t="s">
        <v>250</v>
      </c>
      <c r="B713" s="49" t="s">
        <v>323</v>
      </c>
      <c r="C713" s="172" t="s">
        <v>2238</v>
      </c>
      <c r="D713" s="173">
        <v>1.8</v>
      </c>
      <c r="E713" s="49" t="s">
        <v>2239</v>
      </c>
      <c r="F713" s="50">
        <v>40544</v>
      </c>
      <c r="G713" s="51">
        <v>1.8</v>
      </c>
      <c r="H713" s="174"/>
      <c r="I713" s="51">
        <v>0</v>
      </c>
    </row>
    <row r="714" spans="1:9" ht="30" x14ac:dyDescent="0.25">
      <c r="A714" s="49" t="s">
        <v>250</v>
      </c>
      <c r="B714" s="49" t="s">
        <v>2240</v>
      </c>
      <c r="C714" s="172" t="s">
        <v>2241</v>
      </c>
      <c r="D714" s="173">
        <v>1.8</v>
      </c>
      <c r="E714" s="49" t="s">
        <v>2242</v>
      </c>
      <c r="F714" s="50">
        <v>40544</v>
      </c>
      <c r="G714" s="51">
        <v>1.8</v>
      </c>
      <c r="H714" s="174"/>
      <c r="I714" s="51">
        <v>0</v>
      </c>
    </row>
    <row r="715" spans="1:9" ht="30" x14ac:dyDescent="0.25">
      <c r="A715" s="49" t="s">
        <v>250</v>
      </c>
      <c r="B715" s="49" t="s">
        <v>332</v>
      </c>
      <c r="C715" s="172" t="s">
        <v>2243</v>
      </c>
      <c r="D715" s="173">
        <v>1.8</v>
      </c>
      <c r="E715" s="49" t="s">
        <v>2244</v>
      </c>
      <c r="F715" s="50">
        <v>40544</v>
      </c>
      <c r="G715" s="51">
        <v>1.8</v>
      </c>
      <c r="H715" s="174"/>
      <c r="I715" s="51">
        <v>0</v>
      </c>
    </row>
    <row r="716" spans="1:9" ht="30" x14ac:dyDescent="0.25">
      <c r="A716" s="49" t="s">
        <v>250</v>
      </c>
      <c r="B716" s="49" t="s">
        <v>1209</v>
      </c>
      <c r="C716" s="172" t="s">
        <v>2245</v>
      </c>
      <c r="D716" s="173">
        <v>1.8</v>
      </c>
      <c r="E716" s="49" t="s">
        <v>2246</v>
      </c>
      <c r="F716" s="50">
        <v>40544</v>
      </c>
      <c r="G716" s="51">
        <v>1.8</v>
      </c>
      <c r="H716" s="174"/>
      <c r="I716" s="51">
        <v>0</v>
      </c>
    </row>
    <row r="717" spans="1:9" ht="30" x14ac:dyDescent="0.25">
      <c r="A717" s="49" t="s">
        <v>250</v>
      </c>
      <c r="B717" s="49" t="s">
        <v>2247</v>
      </c>
      <c r="C717" s="172" t="s">
        <v>2248</v>
      </c>
      <c r="D717" s="173">
        <v>2</v>
      </c>
      <c r="E717" s="49" t="s">
        <v>2249</v>
      </c>
      <c r="F717" s="50">
        <v>40544</v>
      </c>
      <c r="G717" s="51">
        <v>2</v>
      </c>
      <c r="H717" s="174"/>
      <c r="I717" s="51">
        <v>0</v>
      </c>
    </row>
    <row r="718" spans="1:9" ht="30" x14ac:dyDescent="0.25">
      <c r="A718" s="49" t="s">
        <v>250</v>
      </c>
      <c r="B718" s="49" t="s">
        <v>338</v>
      </c>
      <c r="C718" s="172" t="s">
        <v>2250</v>
      </c>
      <c r="D718" s="173">
        <v>2</v>
      </c>
      <c r="E718" s="49" t="s">
        <v>2251</v>
      </c>
      <c r="F718" s="50">
        <v>40544</v>
      </c>
      <c r="G718" s="51">
        <v>2</v>
      </c>
      <c r="H718" s="174"/>
      <c r="I718" s="51">
        <v>0</v>
      </c>
    </row>
    <row r="719" spans="1:9" ht="30" x14ac:dyDescent="0.25">
      <c r="A719" s="49" t="s">
        <v>250</v>
      </c>
      <c r="B719" s="49" t="s">
        <v>341</v>
      </c>
      <c r="C719" s="172" t="s">
        <v>2252</v>
      </c>
      <c r="D719" s="173">
        <v>2</v>
      </c>
      <c r="E719" s="49" t="s">
        <v>2253</v>
      </c>
      <c r="F719" s="50">
        <v>40544</v>
      </c>
      <c r="G719" s="51">
        <v>2</v>
      </c>
      <c r="H719" s="174"/>
      <c r="I719" s="51">
        <v>0</v>
      </c>
    </row>
    <row r="720" spans="1:9" ht="30" x14ac:dyDescent="0.25">
      <c r="A720" s="49" t="s">
        <v>250</v>
      </c>
      <c r="B720" s="49" t="s">
        <v>1219</v>
      </c>
      <c r="C720" s="172" t="s">
        <v>2254</v>
      </c>
      <c r="D720" s="173">
        <v>1.8</v>
      </c>
      <c r="E720" s="49" t="s">
        <v>2255</v>
      </c>
      <c r="F720" s="50">
        <v>40544</v>
      </c>
      <c r="G720" s="51">
        <v>1.8</v>
      </c>
      <c r="H720" s="174"/>
      <c r="I720" s="51">
        <v>0</v>
      </c>
    </row>
    <row r="721" spans="1:9" ht="30" x14ac:dyDescent="0.25">
      <c r="A721" s="49" t="s">
        <v>250</v>
      </c>
      <c r="B721" s="49" t="s">
        <v>2256</v>
      </c>
      <c r="C721" s="172" t="s">
        <v>2257</v>
      </c>
      <c r="D721" s="173">
        <v>1.8</v>
      </c>
      <c r="E721" s="49" t="s">
        <v>2258</v>
      </c>
      <c r="F721" s="50">
        <v>40544</v>
      </c>
      <c r="G721" s="51">
        <v>1.8</v>
      </c>
      <c r="H721" s="174"/>
      <c r="I721" s="51">
        <v>0</v>
      </c>
    </row>
    <row r="722" spans="1:9" ht="30" x14ac:dyDescent="0.25">
      <c r="A722" s="49" t="s">
        <v>250</v>
      </c>
      <c r="B722" s="49" t="s">
        <v>2259</v>
      </c>
      <c r="C722" s="172" t="s">
        <v>2260</v>
      </c>
      <c r="D722" s="173">
        <v>2.2000000000000002</v>
      </c>
      <c r="E722" s="49" t="s">
        <v>2261</v>
      </c>
      <c r="F722" s="50">
        <v>40544</v>
      </c>
      <c r="G722" s="51">
        <v>2.2000000000000002</v>
      </c>
      <c r="H722" s="174"/>
      <c r="I722" s="51">
        <v>0</v>
      </c>
    </row>
    <row r="723" spans="1:9" ht="30" x14ac:dyDescent="0.25">
      <c r="A723" s="49" t="s">
        <v>250</v>
      </c>
      <c r="B723" s="49" t="s">
        <v>2262</v>
      </c>
      <c r="C723" s="172" t="s">
        <v>2263</v>
      </c>
      <c r="D723" s="173">
        <v>1.8</v>
      </c>
      <c r="E723" s="49" t="s">
        <v>2264</v>
      </c>
      <c r="F723" s="50">
        <v>40544</v>
      </c>
      <c r="G723" s="51">
        <v>1.8</v>
      </c>
      <c r="H723" s="174"/>
      <c r="I723" s="51">
        <v>0</v>
      </c>
    </row>
    <row r="724" spans="1:9" ht="30" x14ac:dyDescent="0.25">
      <c r="A724" s="49" t="s">
        <v>250</v>
      </c>
      <c r="B724" s="49" t="s">
        <v>2265</v>
      </c>
      <c r="C724" s="172" t="s">
        <v>2266</v>
      </c>
      <c r="D724" s="173">
        <v>1.8</v>
      </c>
      <c r="E724" s="49" t="s">
        <v>2267</v>
      </c>
      <c r="F724" s="50">
        <v>40544</v>
      </c>
      <c r="G724" s="51">
        <v>1.8</v>
      </c>
      <c r="H724" s="174"/>
      <c r="I724" s="51">
        <v>0</v>
      </c>
    </row>
    <row r="725" spans="1:9" ht="30" x14ac:dyDescent="0.25">
      <c r="A725" s="49" t="s">
        <v>250</v>
      </c>
      <c r="B725" s="49" t="s">
        <v>2268</v>
      </c>
      <c r="C725" s="172" t="s">
        <v>2269</v>
      </c>
      <c r="D725" s="173">
        <v>1.8</v>
      </c>
      <c r="E725" s="49" t="s">
        <v>2270</v>
      </c>
      <c r="F725" s="50">
        <v>40544</v>
      </c>
      <c r="G725" s="51">
        <v>1.8</v>
      </c>
      <c r="H725" s="174"/>
      <c r="I725" s="51">
        <v>0</v>
      </c>
    </row>
    <row r="726" spans="1:9" ht="30" x14ac:dyDescent="0.25">
      <c r="A726" s="49" t="s">
        <v>250</v>
      </c>
      <c r="B726" s="49" t="s">
        <v>2271</v>
      </c>
      <c r="C726" s="172" t="s">
        <v>2272</v>
      </c>
      <c r="D726" s="173">
        <v>1.8</v>
      </c>
      <c r="E726" s="49" t="s">
        <v>2273</v>
      </c>
      <c r="F726" s="50">
        <v>40544</v>
      </c>
      <c r="G726" s="51">
        <v>1.8</v>
      </c>
      <c r="H726" s="174"/>
      <c r="I726" s="51">
        <v>0</v>
      </c>
    </row>
    <row r="727" spans="1:9" ht="30" x14ac:dyDescent="0.25">
      <c r="A727" s="49" t="s">
        <v>250</v>
      </c>
      <c r="B727" s="49" t="s">
        <v>2274</v>
      </c>
      <c r="C727" s="172" t="s">
        <v>2275</v>
      </c>
      <c r="D727" s="173">
        <v>1.8</v>
      </c>
      <c r="E727" s="49" t="s">
        <v>2276</v>
      </c>
      <c r="F727" s="50">
        <v>40544</v>
      </c>
      <c r="G727" s="51">
        <v>1.8</v>
      </c>
      <c r="H727" s="174"/>
      <c r="I727" s="51">
        <v>0</v>
      </c>
    </row>
    <row r="728" spans="1:9" ht="30" x14ac:dyDescent="0.25">
      <c r="A728" s="49" t="s">
        <v>250</v>
      </c>
      <c r="B728" s="49" t="s">
        <v>350</v>
      </c>
      <c r="C728" s="172" t="s">
        <v>2277</v>
      </c>
      <c r="D728" s="173">
        <v>2</v>
      </c>
      <c r="E728" s="49" t="s">
        <v>2278</v>
      </c>
      <c r="F728" s="50">
        <v>40544</v>
      </c>
      <c r="G728" s="51">
        <v>2</v>
      </c>
      <c r="H728" s="174"/>
      <c r="I728" s="51">
        <v>0</v>
      </c>
    </row>
    <row r="729" spans="1:9" ht="30" x14ac:dyDescent="0.25">
      <c r="A729" s="49" t="s">
        <v>250</v>
      </c>
      <c r="B729" s="49" t="s">
        <v>353</v>
      </c>
      <c r="C729" s="172" t="s">
        <v>2279</v>
      </c>
      <c r="D729" s="173">
        <v>2</v>
      </c>
      <c r="E729" s="49" t="s">
        <v>2280</v>
      </c>
      <c r="F729" s="50">
        <v>40544</v>
      </c>
      <c r="G729" s="51">
        <v>2</v>
      </c>
      <c r="H729" s="174"/>
      <c r="I729" s="51">
        <v>0</v>
      </c>
    </row>
    <row r="730" spans="1:9" ht="30" x14ac:dyDescent="0.25">
      <c r="A730" s="49" t="s">
        <v>250</v>
      </c>
      <c r="B730" s="49" t="s">
        <v>772</v>
      </c>
      <c r="C730" s="172" t="s">
        <v>2281</v>
      </c>
      <c r="D730" s="173">
        <v>1.8</v>
      </c>
      <c r="E730" s="49" t="s">
        <v>2282</v>
      </c>
      <c r="F730" s="50">
        <v>40544</v>
      </c>
      <c r="G730" s="51">
        <v>1.8</v>
      </c>
      <c r="H730" s="174"/>
      <c r="I730" s="51">
        <v>0</v>
      </c>
    </row>
    <row r="731" spans="1:9" ht="30" x14ac:dyDescent="0.25">
      <c r="A731" s="49" t="s">
        <v>250</v>
      </c>
      <c r="B731" s="49" t="s">
        <v>2283</v>
      </c>
      <c r="C731" s="172" t="s">
        <v>2284</v>
      </c>
      <c r="D731" s="173">
        <v>2</v>
      </c>
      <c r="E731" s="49" t="s">
        <v>2285</v>
      </c>
      <c r="F731" s="50">
        <v>40544</v>
      </c>
      <c r="G731" s="51">
        <v>2</v>
      </c>
      <c r="H731" s="174"/>
      <c r="I731" s="51">
        <v>0</v>
      </c>
    </row>
    <row r="732" spans="1:9" ht="30" x14ac:dyDescent="0.25">
      <c r="A732" s="49" t="s">
        <v>250</v>
      </c>
      <c r="B732" s="49" t="s">
        <v>2286</v>
      </c>
      <c r="C732" s="172" t="s">
        <v>2287</v>
      </c>
      <c r="D732" s="173">
        <v>1.8</v>
      </c>
      <c r="E732" s="49" t="s">
        <v>2288</v>
      </c>
      <c r="F732" s="50">
        <v>40544</v>
      </c>
      <c r="G732" s="51">
        <v>1.8</v>
      </c>
      <c r="H732" s="174"/>
      <c r="I732" s="51">
        <v>0</v>
      </c>
    </row>
    <row r="733" spans="1:9" ht="30" x14ac:dyDescent="0.25">
      <c r="A733" s="49" t="s">
        <v>250</v>
      </c>
      <c r="B733" s="49" t="s">
        <v>2289</v>
      </c>
      <c r="C733" s="172" t="s">
        <v>2290</v>
      </c>
      <c r="D733" s="173">
        <v>1.8</v>
      </c>
      <c r="E733" s="49" t="s">
        <v>2291</v>
      </c>
      <c r="F733" s="50">
        <v>40544</v>
      </c>
      <c r="G733" s="51">
        <v>1.8</v>
      </c>
      <c r="H733" s="174"/>
      <c r="I733" s="51">
        <v>0</v>
      </c>
    </row>
    <row r="734" spans="1:9" ht="30" x14ac:dyDescent="0.25">
      <c r="A734" s="49" t="s">
        <v>250</v>
      </c>
      <c r="B734" s="49" t="s">
        <v>365</v>
      </c>
      <c r="C734" s="172" t="s">
        <v>2292</v>
      </c>
      <c r="D734" s="173">
        <v>2</v>
      </c>
      <c r="E734" s="49" t="s">
        <v>2293</v>
      </c>
      <c r="F734" s="50">
        <v>40544</v>
      </c>
      <c r="G734" s="51">
        <v>2</v>
      </c>
      <c r="H734" s="174"/>
      <c r="I734" s="51">
        <v>0</v>
      </c>
    </row>
    <row r="735" spans="1:9" ht="30" x14ac:dyDescent="0.25">
      <c r="A735" s="49" t="s">
        <v>250</v>
      </c>
      <c r="B735" s="49" t="s">
        <v>2294</v>
      </c>
      <c r="C735" s="172" t="s">
        <v>2295</v>
      </c>
      <c r="D735" s="173">
        <v>1.8</v>
      </c>
      <c r="E735" s="49" t="s">
        <v>2296</v>
      </c>
      <c r="F735" s="50">
        <v>40544</v>
      </c>
      <c r="G735" s="51">
        <v>1.8</v>
      </c>
      <c r="H735" s="174"/>
      <c r="I735" s="51">
        <v>0</v>
      </c>
    </row>
    <row r="736" spans="1:9" ht="30" x14ac:dyDescent="0.25">
      <c r="A736" s="49" t="s">
        <v>250</v>
      </c>
      <c r="B736" s="49" t="s">
        <v>371</v>
      </c>
      <c r="C736" s="172" t="s">
        <v>2297</v>
      </c>
      <c r="D736" s="173">
        <v>1.8</v>
      </c>
      <c r="E736" s="49" t="s">
        <v>2298</v>
      </c>
      <c r="F736" s="50">
        <v>40544</v>
      </c>
      <c r="G736" s="51">
        <v>1.8</v>
      </c>
      <c r="H736" s="174"/>
      <c r="I736" s="51">
        <v>0</v>
      </c>
    </row>
    <row r="737" spans="1:9" ht="30" x14ac:dyDescent="0.25">
      <c r="A737" s="49" t="s">
        <v>250</v>
      </c>
      <c r="B737" s="49" t="s">
        <v>380</v>
      </c>
      <c r="C737" s="172" t="s">
        <v>2299</v>
      </c>
      <c r="D737" s="173">
        <v>2.2000000000000002</v>
      </c>
      <c r="E737" s="49" t="s">
        <v>2300</v>
      </c>
      <c r="F737" s="50">
        <v>40544</v>
      </c>
      <c r="G737" s="51">
        <v>2.2000000000000002</v>
      </c>
      <c r="H737" s="174"/>
      <c r="I737" s="51">
        <v>0</v>
      </c>
    </row>
    <row r="738" spans="1:9" ht="30" x14ac:dyDescent="0.25">
      <c r="A738" s="49" t="s">
        <v>250</v>
      </c>
      <c r="B738" s="49" t="s">
        <v>386</v>
      </c>
      <c r="C738" s="172" t="s">
        <v>2301</v>
      </c>
      <c r="D738" s="173">
        <v>2.2000000000000002</v>
      </c>
      <c r="E738" s="49" t="s">
        <v>2302</v>
      </c>
      <c r="F738" s="50">
        <v>40544</v>
      </c>
      <c r="G738" s="51">
        <v>2.2000000000000002</v>
      </c>
      <c r="H738" s="174"/>
      <c r="I738" s="51">
        <v>0</v>
      </c>
    </row>
    <row r="739" spans="1:9" ht="30" x14ac:dyDescent="0.25">
      <c r="A739" s="49" t="s">
        <v>250</v>
      </c>
      <c r="B739" s="49" t="s">
        <v>1017</v>
      </c>
      <c r="C739" s="172" t="s">
        <v>2303</v>
      </c>
      <c r="D739" s="173">
        <v>1.8</v>
      </c>
      <c r="E739" s="49" t="s">
        <v>2304</v>
      </c>
      <c r="F739" s="50">
        <v>40544</v>
      </c>
      <c r="G739" s="51">
        <v>1.8</v>
      </c>
      <c r="H739" s="174"/>
      <c r="I739" s="51">
        <v>0</v>
      </c>
    </row>
    <row r="740" spans="1:9" ht="30" x14ac:dyDescent="0.25">
      <c r="A740" s="49" t="s">
        <v>250</v>
      </c>
      <c r="B740" s="49" t="s">
        <v>389</v>
      </c>
      <c r="C740" s="172" t="s">
        <v>2305</v>
      </c>
      <c r="D740" s="173">
        <v>2</v>
      </c>
      <c r="E740" s="49" t="s">
        <v>2306</v>
      </c>
      <c r="F740" s="50">
        <v>40544</v>
      </c>
      <c r="G740" s="51">
        <v>2</v>
      </c>
      <c r="H740" s="174"/>
      <c r="I740" s="51">
        <v>0</v>
      </c>
    </row>
    <row r="741" spans="1:9" ht="30" x14ac:dyDescent="0.25">
      <c r="A741" s="49" t="s">
        <v>250</v>
      </c>
      <c r="B741" s="49" t="s">
        <v>2307</v>
      </c>
      <c r="C741" s="172" t="s">
        <v>2308</v>
      </c>
      <c r="D741" s="173">
        <v>2</v>
      </c>
      <c r="E741" s="49" t="s">
        <v>2309</v>
      </c>
      <c r="F741" s="50">
        <v>40544</v>
      </c>
      <c r="G741" s="51">
        <v>2</v>
      </c>
      <c r="H741" s="174"/>
      <c r="I741" s="51">
        <v>0</v>
      </c>
    </row>
    <row r="742" spans="1:9" ht="30" x14ac:dyDescent="0.25">
      <c r="A742" s="49" t="s">
        <v>250</v>
      </c>
      <c r="B742" s="49" t="s">
        <v>2310</v>
      </c>
      <c r="C742" s="172" t="s">
        <v>2311</v>
      </c>
      <c r="D742" s="173">
        <v>1.8</v>
      </c>
      <c r="E742" s="49" t="s">
        <v>2312</v>
      </c>
      <c r="F742" s="50">
        <v>40544</v>
      </c>
      <c r="G742" s="51">
        <v>1.8</v>
      </c>
      <c r="H742" s="174"/>
      <c r="I742" s="51">
        <v>0</v>
      </c>
    </row>
    <row r="743" spans="1:9" ht="30" x14ac:dyDescent="0.25">
      <c r="A743" s="49" t="s">
        <v>250</v>
      </c>
      <c r="B743" s="49" t="s">
        <v>392</v>
      </c>
      <c r="C743" s="172" t="s">
        <v>2313</v>
      </c>
      <c r="D743" s="173">
        <v>2.2000000000000002</v>
      </c>
      <c r="E743" s="49" t="s">
        <v>2314</v>
      </c>
      <c r="F743" s="50">
        <v>40544</v>
      </c>
      <c r="G743" s="51">
        <v>2.2000000000000002</v>
      </c>
      <c r="H743" s="174"/>
      <c r="I743" s="51">
        <v>0</v>
      </c>
    </row>
    <row r="744" spans="1:9" ht="30" x14ac:dyDescent="0.25">
      <c r="A744" s="49" t="s">
        <v>250</v>
      </c>
      <c r="B744" s="49" t="s">
        <v>2315</v>
      </c>
      <c r="C744" s="172" t="s">
        <v>2316</v>
      </c>
      <c r="D744" s="173">
        <v>1.8</v>
      </c>
      <c r="E744" s="49" t="s">
        <v>2317</v>
      </c>
      <c r="F744" s="50">
        <v>40544</v>
      </c>
      <c r="G744" s="51">
        <v>1.8</v>
      </c>
      <c r="H744" s="174"/>
      <c r="I744" s="51">
        <v>0</v>
      </c>
    </row>
    <row r="745" spans="1:9" ht="30" x14ac:dyDescent="0.25">
      <c r="A745" s="49" t="s">
        <v>250</v>
      </c>
      <c r="B745" s="49" t="s">
        <v>2318</v>
      </c>
      <c r="C745" s="172" t="s">
        <v>2319</v>
      </c>
      <c r="D745" s="173">
        <v>1.8</v>
      </c>
      <c r="E745" s="49" t="s">
        <v>2320</v>
      </c>
      <c r="F745" s="50">
        <v>40544</v>
      </c>
      <c r="G745" s="51">
        <v>1.8</v>
      </c>
      <c r="H745" s="174"/>
      <c r="I745" s="51">
        <v>0</v>
      </c>
    </row>
    <row r="746" spans="1:9" ht="30" x14ac:dyDescent="0.25">
      <c r="A746" s="49" t="s">
        <v>250</v>
      </c>
      <c r="B746" s="49" t="s">
        <v>395</v>
      </c>
      <c r="C746" s="172" t="s">
        <v>2321</v>
      </c>
      <c r="D746" s="173">
        <v>1.8</v>
      </c>
      <c r="E746" s="49" t="s">
        <v>2322</v>
      </c>
      <c r="F746" s="50">
        <v>40544</v>
      </c>
      <c r="G746" s="51">
        <v>1.8</v>
      </c>
      <c r="H746" s="174"/>
      <c r="I746" s="51">
        <v>0</v>
      </c>
    </row>
    <row r="747" spans="1:9" ht="30" x14ac:dyDescent="0.25">
      <c r="A747" s="49" t="s">
        <v>250</v>
      </c>
      <c r="B747" s="49" t="s">
        <v>1243</v>
      </c>
      <c r="C747" s="172" t="s">
        <v>2323</v>
      </c>
      <c r="D747" s="173">
        <v>2</v>
      </c>
      <c r="E747" s="49" t="s">
        <v>2324</v>
      </c>
      <c r="F747" s="50">
        <v>40544</v>
      </c>
      <c r="G747" s="51">
        <v>2</v>
      </c>
      <c r="H747" s="174"/>
      <c r="I747" s="51">
        <v>0</v>
      </c>
    </row>
    <row r="748" spans="1:9" ht="30" x14ac:dyDescent="0.25">
      <c r="A748" s="49" t="s">
        <v>250</v>
      </c>
      <c r="B748" s="49" t="s">
        <v>1246</v>
      </c>
      <c r="C748" s="172" t="s">
        <v>2325</v>
      </c>
      <c r="D748" s="173">
        <v>2</v>
      </c>
      <c r="E748" s="49" t="s">
        <v>2326</v>
      </c>
      <c r="F748" s="50">
        <v>40544</v>
      </c>
      <c r="G748" s="51">
        <v>2</v>
      </c>
      <c r="H748" s="174"/>
      <c r="I748" s="51">
        <v>0</v>
      </c>
    </row>
    <row r="749" spans="1:9" ht="30" x14ac:dyDescent="0.25">
      <c r="A749" s="49" t="s">
        <v>250</v>
      </c>
      <c r="B749" s="49" t="s">
        <v>2327</v>
      </c>
      <c r="C749" s="172" t="s">
        <v>2328</v>
      </c>
      <c r="D749" s="173">
        <v>1.8</v>
      </c>
      <c r="E749" s="49" t="s">
        <v>2329</v>
      </c>
      <c r="F749" s="50">
        <v>40544</v>
      </c>
      <c r="G749" s="51">
        <v>1.8</v>
      </c>
      <c r="H749" s="174"/>
      <c r="I749" s="51">
        <v>0</v>
      </c>
    </row>
    <row r="750" spans="1:9" ht="30" x14ac:dyDescent="0.25">
      <c r="A750" s="49" t="s">
        <v>250</v>
      </c>
      <c r="B750" s="49" t="s">
        <v>2330</v>
      </c>
      <c r="C750" s="172" t="s">
        <v>2331</v>
      </c>
      <c r="D750" s="173">
        <v>1.75</v>
      </c>
      <c r="E750" s="49" t="s">
        <v>2332</v>
      </c>
      <c r="F750" s="50">
        <v>40544</v>
      </c>
      <c r="G750" s="51">
        <v>1.75</v>
      </c>
      <c r="H750" s="174"/>
      <c r="I750" s="51">
        <v>0</v>
      </c>
    </row>
    <row r="751" spans="1:9" ht="30" x14ac:dyDescent="0.25">
      <c r="A751" s="49" t="s">
        <v>250</v>
      </c>
      <c r="B751" s="49" t="s">
        <v>2333</v>
      </c>
      <c r="C751" s="172" t="s">
        <v>2334</v>
      </c>
      <c r="D751" s="173">
        <v>1.8</v>
      </c>
      <c r="E751" s="49" t="s">
        <v>2335</v>
      </c>
      <c r="F751" s="50">
        <v>40544</v>
      </c>
      <c r="G751" s="51">
        <v>1.8</v>
      </c>
      <c r="H751" s="174"/>
      <c r="I751" s="51">
        <v>0</v>
      </c>
    </row>
    <row r="752" spans="1:9" ht="30" x14ac:dyDescent="0.25">
      <c r="A752" s="49" t="s">
        <v>250</v>
      </c>
      <c r="B752" s="49" t="s">
        <v>416</v>
      </c>
      <c r="C752" s="172" t="s">
        <v>2336</v>
      </c>
      <c r="D752" s="173">
        <v>2.2000000000000002</v>
      </c>
      <c r="E752" s="49" t="s">
        <v>2337</v>
      </c>
      <c r="F752" s="50">
        <v>40544</v>
      </c>
      <c r="G752" s="51">
        <v>2.2000000000000002</v>
      </c>
      <c r="H752" s="174"/>
      <c r="I752" s="51">
        <v>0</v>
      </c>
    </row>
    <row r="753" spans="1:9" ht="30" x14ac:dyDescent="0.25">
      <c r="A753" s="49" t="s">
        <v>250</v>
      </c>
      <c r="B753" s="49" t="s">
        <v>2338</v>
      </c>
      <c r="C753" s="172" t="s">
        <v>2339</v>
      </c>
      <c r="D753" s="173">
        <v>1.8</v>
      </c>
      <c r="E753" s="49" t="s">
        <v>2340</v>
      </c>
      <c r="F753" s="50">
        <v>40544</v>
      </c>
      <c r="G753" s="51">
        <v>1.8</v>
      </c>
      <c r="H753" s="174"/>
      <c r="I753" s="51">
        <v>0</v>
      </c>
    </row>
    <row r="754" spans="1:9" ht="30" x14ac:dyDescent="0.25">
      <c r="A754" s="49" t="s">
        <v>250</v>
      </c>
      <c r="B754" s="49" t="s">
        <v>2341</v>
      </c>
      <c r="C754" s="172" t="s">
        <v>2342</v>
      </c>
      <c r="D754" s="173">
        <v>2.2000000000000002</v>
      </c>
      <c r="E754" s="49" t="s">
        <v>2343</v>
      </c>
      <c r="F754" s="50">
        <v>40544</v>
      </c>
      <c r="G754" s="51">
        <v>2.2000000000000002</v>
      </c>
      <c r="H754" s="174"/>
      <c r="I754" s="51">
        <v>0</v>
      </c>
    </row>
    <row r="755" spans="1:9" ht="30" x14ac:dyDescent="0.25">
      <c r="A755" s="49" t="s">
        <v>250</v>
      </c>
      <c r="B755" s="49" t="s">
        <v>1714</v>
      </c>
      <c r="C755" s="172" t="s">
        <v>2344</v>
      </c>
      <c r="D755" s="173">
        <v>1.8</v>
      </c>
      <c r="E755" s="49" t="s">
        <v>2345</v>
      </c>
      <c r="F755" s="50">
        <v>40544</v>
      </c>
      <c r="G755" s="51">
        <v>1.8</v>
      </c>
      <c r="H755" s="174"/>
      <c r="I755" s="51">
        <v>0</v>
      </c>
    </row>
    <row r="756" spans="1:9" ht="30" x14ac:dyDescent="0.25">
      <c r="A756" s="49" t="s">
        <v>250</v>
      </c>
      <c r="B756" s="49" t="s">
        <v>422</v>
      </c>
      <c r="C756" s="172" t="s">
        <v>2346</v>
      </c>
      <c r="D756" s="173">
        <v>2</v>
      </c>
      <c r="E756" s="49" t="s">
        <v>2347</v>
      </c>
      <c r="F756" s="50">
        <v>40544</v>
      </c>
      <c r="G756" s="51">
        <v>2</v>
      </c>
      <c r="H756" s="174"/>
      <c r="I756" s="51">
        <v>0</v>
      </c>
    </row>
    <row r="757" spans="1:9" ht="30" x14ac:dyDescent="0.25">
      <c r="A757" s="49" t="s">
        <v>250</v>
      </c>
      <c r="B757" s="49" t="s">
        <v>1719</v>
      </c>
      <c r="C757" s="172" t="s">
        <v>2348</v>
      </c>
      <c r="D757" s="173">
        <v>2.2000000000000002</v>
      </c>
      <c r="E757" s="49" t="s">
        <v>2349</v>
      </c>
      <c r="F757" s="50">
        <v>40544</v>
      </c>
      <c r="G757" s="51">
        <v>2.2000000000000002</v>
      </c>
      <c r="H757" s="174"/>
      <c r="I757" s="51">
        <v>0</v>
      </c>
    </row>
    <row r="758" spans="1:9" ht="30" x14ac:dyDescent="0.25">
      <c r="A758" s="49" t="s">
        <v>250</v>
      </c>
      <c r="B758" s="49" t="s">
        <v>425</v>
      </c>
      <c r="C758" s="172" t="s">
        <v>2350</v>
      </c>
      <c r="D758" s="173">
        <v>2.2000000000000002</v>
      </c>
      <c r="E758" s="49" t="s">
        <v>2351</v>
      </c>
      <c r="F758" s="50">
        <v>40544</v>
      </c>
      <c r="G758" s="51">
        <v>2.2000000000000002</v>
      </c>
      <c r="H758" s="174"/>
      <c r="I758" s="51">
        <v>0</v>
      </c>
    </row>
    <row r="759" spans="1:9" ht="30" x14ac:dyDescent="0.25">
      <c r="A759" s="49" t="s">
        <v>250</v>
      </c>
      <c r="B759" s="49" t="s">
        <v>2352</v>
      </c>
      <c r="C759" s="172" t="s">
        <v>2353</v>
      </c>
      <c r="D759" s="173">
        <v>1.8</v>
      </c>
      <c r="E759" s="49" t="s">
        <v>2354</v>
      </c>
      <c r="F759" s="50">
        <v>40544</v>
      </c>
      <c r="G759" s="51">
        <v>1.8</v>
      </c>
      <c r="H759" s="174"/>
      <c r="I759" s="51">
        <v>0</v>
      </c>
    </row>
    <row r="760" spans="1:9" ht="30" x14ac:dyDescent="0.25">
      <c r="A760" s="49" t="s">
        <v>250</v>
      </c>
      <c r="B760" s="49" t="s">
        <v>2355</v>
      </c>
      <c r="C760" s="172" t="s">
        <v>2356</v>
      </c>
      <c r="D760" s="173">
        <v>1.8</v>
      </c>
      <c r="E760" s="49" t="s">
        <v>2357</v>
      </c>
      <c r="F760" s="50">
        <v>40544</v>
      </c>
      <c r="G760" s="51">
        <v>1.8</v>
      </c>
      <c r="H760" s="174"/>
      <c r="I760" s="51">
        <v>0</v>
      </c>
    </row>
    <row r="761" spans="1:9" ht="30" x14ac:dyDescent="0.25">
      <c r="A761" s="49" t="s">
        <v>250</v>
      </c>
      <c r="B761" s="49" t="s">
        <v>2358</v>
      </c>
      <c r="C761" s="172" t="s">
        <v>2359</v>
      </c>
      <c r="D761" s="173">
        <v>2.2000000000000002</v>
      </c>
      <c r="E761" s="49" t="s">
        <v>2360</v>
      </c>
      <c r="F761" s="50">
        <v>40544</v>
      </c>
      <c r="G761" s="51">
        <v>2.2000000000000002</v>
      </c>
      <c r="H761" s="174"/>
      <c r="I761" s="51">
        <v>0</v>
      </c>
    </row>
    <row r="762" spans="1:9" ht="30" x14ac:dyDescent="0.25">
      <c r="A762" s="49" t="s">
        <v>250</v>
      </c>
      <c r="B762" s="49" t="s">
        <v>1980</v>
      </c>
      <c r="C762" s="172" t="s">
        <v>2361</v>
      </c>
      <c r="D762" s="173">
        <v>1.75</v>
      </c>
      <c r="E762" s="49" t="s">
        <v>2362</v>
      </c>
      <c r="F762" s="50">
        <v>40544</v>
      </c>
      <c r="G762" s="51">
        <v>1.75</v>
      </c>
      <c r="H762" s="174"/>
      <c r="I762" s="51">
        <v>0</v>
      </c>
    </row>
    <row r="763" spans="1:9" ht="30" x14ac:dyDescent="0.25">
      <c r="A763" s="49" t="s">
        <v>250</v>
      </c>
      <c r="B763" s="49" t="s">
        <v>2363</v>
      </c>
      <c r="C763" s="172" t="s">
        <v>2364</v>
      </c>
      <c r="D763" s="173">
        <v>1.8</v>
      </c>
      <c r="E763" s="49" t="s">
        <v>2365</v>
      </c>
      <c r="F763" s="50">
        <v>40544</v>
      </c>
      <c r="G763" s="51">
        <v>1.8</v>
      </c>
      <c r="H763" s="174"/>
      <c r="I763" s="51">
        <v>0</v>
      </c>
    </row>
    <row r="764" spans="1:9" ht="30" x14ac:dyDescent="0.25">
      <c r="A764" s="49" t="s">
        <v>259</v>
      </c>
      <c r="B764" s="49" t="s">
        <v>649</v>
      </c>
      <c r="C764" s="172" t="s">
        <v>2366</v>
      </c>
      <c r="D764" s="173">
        <v>1.8</v>
      </c>
      <c r="E764" s="49" t="s">
        <v>2367</v>
      </c>
      <c r="F764" s="50">
        <v>40544</v>
      </c>
      <c r="G764" s="51">
        <v>1.8</v>
      </c>
      <c r="H764" s="174"/>
      <c r="I764" s="51">
        <v>0</v>
      </c>
    </row>
    <row r="765" spans="1:9" ht="30" x14ac:dyDescent="0.25">
      <c r="A765" s="49" t="s">
        <v>259</v>
      </c>
      <c r="B765" s="49" t="s">
        <v>2368</v>
      </c>
      <c r="C765" s="172" t="s">
        <v>2369</v>
      </c>
      <c r="D765" s="173">
        <v>1.8</v>
      </c>
      <c r="E765" s="49" t="s">
        <v>2370</v>
      </c>
      <c r="F765" s="50">
        <v>40544</v>
      </c>
      <c r="G765" s="51">
        <v>1.8</v>
      </c>
      <c r="H765" s="174"/>
      <c r="I765" s="51">
        <v>0</v>
      </c>
    </row>
    <row r="766" spans="1:9" ht="30" x14ac:dyDescent="0.25">
      <c r="A766" s="49" t="s">
        <v>259</v>
      </c>
      <c r="B766" s="49" t="s">
        <v>2371</v>
      </c>
      <c r="C766" s="172" t="s">
        <v>2372</v>
      </c>
      <c r="D766" s="173">
        <v>2.2000000000000002</v>
      </c>
      <c r="E766" s="49" t="s">
        <v>2373</v>
      </c>
      <c r="F766" s="50">
        <v>40544</v>
      </c>
      <c r="G766" s="51">
        <v>2.2000000000000002</v>
      </c>
      <c r="H766" s="174"/>
      <c r="I766" s="51">
        <v>0</v>
      </c>
    </row>
    <row r="767" spans="1:9" ht="30" x14ac:dyDescent="0.25">
      <c r="A767" s="49" t="s">
        <v>259</v>
      </c>
      <c r="B767" s="49" t="s">
        <v>1280</v>
      </c>
      <c r="C767" s="172" t="s">
        <v>2374</v>
      </c>
      <c r="D767" s="173">
        <v>1.8</v>
      </c>
      <c r="E767" s="49" t="s">
        <v>2375</v>
      </c>
      <c r="F767" s="50">
        <v>40544</v>
      </c>
      <c r="G767" s="51">
        <v>1.8</v>
      </c>
      <c r="H767" s="174"/>
      <c r="I767" s="51">
        <v>0</v>
      </c>
    </row>
    <row r="768" spans="1:9" ht="30" x14ac:dyDescent="0.25">
      <c r="A768" s="49" t="s">
        <v>259</v>
      </c>
      <c r="B768" s="49" t="s">
        <v>2376</v>
      </c>
      <c r="C768" s="172" t="s">
        <v>2377</v>
      </c>
      <c r="D768" s="173">
        <v>1.8</v>
      </c>
      <c r="E768" s="49" t="s">
        <v>2378</v>
      </c>
      <c r="F768" s="50">
        <v>40544</v>
      </c>
      <c r="G768" s="51">
        <v>1.8</v>
      </c>
      <c r="H768" s="174"/>
      <c r="I768" s="51">
        <v>0</v>
      </c>
    </row>
    <row r="769" spans="1:9" ht="30" x14ac:dyDescent="0.25">
      <c r="A769" s="175" t="s">
        <v>259</v>
      </c>
      <c r="B769" s="175" t="s">
        <v>1283</v>
      </c>
      <c r="C769" s="172" t="s">
        <v>2379</v>
      </c>
      <c r="D769" s="173">
        <v>2</v>
      </c>
      <c r="E769" s="175" t="s">
        <v>2380</v>
      </c>
      <c r="F769" s="176">
        <v>40544</v>
      </c>
      <c r="G769" s="177">
        <v>2</v>
      </c>
      <c r="H769" s="174"/>
      <c r="I769" s="177">
        <v>0</v>
      </c>
    </row>
    <row r="770" spans="1:9" ht="30" x14ac:dyDescent="0.25">
      <c r="A770" s="49" t="s">
        <v>259</v>
      </c>
      <c r="B770" s="49" t="s">
        <v>2123</v>
      </c>
      <c r="C770" s="172" t="s">
        <v>2381</v>
      </c>
      <c r="D770" s="173">
        <v>2.2000000000000002</v>
      </c>
      <c r="E770" s="49" t="s">
        <v>2382</v>
      </c>
      <c r="F770" s="50">
        <v>40544</v>
      </c>
      <c r="G770" s="51">
        <v>2.2000000000000002</v>
      </c>
      <c r="H770" s="174"/>
      <c r="I770" s="51">
        <v>0</v>
      </c>
    </row>
    <row r="771" spans="1:9" ht="30" x14ac:dyDescent="0.25">
      <c r="A771" s="49" t="s">
        <v>259</v>
      </c>
      <c r="B771" s="49" t="s">
        <v>1291</v>
      </c>
      <c r="C771" s="172" t="s">
        <v>2383</v>
      </c>
      <c r="D771" s="173">
        <v>1.8</v>
      </c>
      <c r="E771" s="49" t="s">
        <v>2384</v>
      </c>
      <c r="F771" s="50">
        <v>40544</v>
      </c>
      <c r="G771" s="51">
        <v>1.8</v>
      </c>
      <c r="H771" s="174"/>
      <c r="I771" s="51">
        <v>0</v>
      </c>
    </row>
    <row r="772" spans="1:9" ht="30" x14ac:dyDescent="0.25">
      <c r="A772" s="49" t="s">
        <v>259</v>
      </c>
      <c r="B772" s="49" t="s">
        <v>1780</v>
      </c>
      <c r="C772" s="172" t="s">
        <v>2385</v>
      </c>
      <c r="D772" s="173">
        <v>1.8</v>
      </c>
      <c r="E772" s="49" t="s">
        <v>2386</v>
      </c>
      <c r="F772" s="50">
        <v>40544</v>
      </c>
      <c r="G772" s="51">
        <v>1.8</v>
      </c>
      <c r="H772" s="174"/>
      <c r="I772" s="51">
        <v>0</v>
      </c>
    </row>
    <row r="773" spans="1:9" ht="30" x14ac:dyDescent="0.25">
      <c r="A773" s="49" t="s">
        <v>259</v>
      </c>
      <c r="B773" s="49" t="s">
        <v>1297</v>
      </c>
      <c r="C773" s="172" t="s">
        <v>2387</v>
      </c>
      <c r="D773" s="173">
        <v>2.2999999999999998</v>
      </c>
      <c r="E773" s="49" t="s">
        <v>2388</v>
      </c>
      <c r="F773" s="50">
        <v>40544</v>
      </c>
      <c r="G773" s="51">
        <v>2.2000000000000002</v>
      </c>
      <c r="H773" s="174">
        <v>39569</v>
      </c>
      <c r="I773" s="51">
        <v>0.1</v>
      </c>
    </row>
    <row r="774" spans="1:9" ht="30" x14ac:dyDescent="0.25">
      <c r="A774" s="49" t="s">
        <v>259</v>
      </c>
      <c r="B774" s="49" t="s">
        <v>892</v>
      </c>
      <c r="C774" s="172" t="s">
        <v>2389</v>
      </c>
      <c r="D774" s="173">
        <v>2</v>
      </c>
      <c r="E774" s="49" t="s">
        <v>2390</v>
      </c>
      <c r="F774" s="50">
        <v>40544</v>
      </c>
      <c r="G774" s="51">
        <v>2</v>
      </c>
      <c r="H774" s="174"/>
      <c r="I774" s="51">
        <v>0</v>
      </c>
    </row>
    <row r="775" spans="1:9" ht="30" x14ac:dyDescent="0.25">
      <c r="A775" s="49" t="s">
        <v>259</v>
      </c>
      <c r="B775" s="49" t="s">
        <v>1800</v>
      </c>
      <c r="C775" s="172" t="s">
        <v>2391</v>
      </c>
      <c r="D775" s="173">
        <v>1.8</v>
      </c>
      <c r="E775" s="49" t="s">
        <v>2392</v>
      </c>
      <c r="F775" s="50">
        <v>40544</v>
      </c>
      <c r="G775" s="51">
        <v>1.8</v>
      </c>
      <c r="H775" s="174"/>
      <c r="I775" s="51">
        <v>0</v>
      </c>
    </row>
    <row r="776" spans="1:9" ht="30" x14ac:dyDescent="0.25">
      <c r="A776" s="49" t="s">
        <v>259</v>
      </c>
      <c r="B776" s="49" t="s">
        <v>1314</v>
      </c>
      <c r="C776" s="172" t="s">
        <v>2393</v>
      </c>
      <c r="D776" s="173">
        <v>2.2999999999999998</v>
      </c>
      <c r="E776" s="49" t="s">
        <v>2394</v>
      </c>
      <c r="F776" s="50">
        <v>40544</v>
      </c>
      <c r="G776" s="51">
        <v>2.2000000000000002</v>
      </c>
      <c r="H776" s="174">
        <v>39569</v>
      </c>
      <c r="I776" s="51">
        <v>0.1</v>
      </c>
    </row>
    <row r="777" spans="1:9" ht="30" x14ac:dyDescent="0.25">
      <c r="A777" s="49" t="s">
        <v>259</v>
      </c>
      <c r="B777" s="49" t="s">
        <v>2395</v>
      </c>
      <c r="C777" s="172" t="s">
        <v>2396</v>
      </c>
      <c r="D777" s="173">
        <v>2.2999999999999998</v>
      </c>
      <c r="E777" s="49" t="s">
        <v>2397</v>
      </c>
      <c r="F777" s="50">
        <v>40544</v>
      </c>
      <c r="G777" s="51">
        <v>2.2000000000000002</v>
      </c>
      <c r="H777" s="174">
        <v>39569</v>
      </c>
      <c r="I777" s="51">
        <v>0.1</v>
      </c>
    </row>
    <row r="778" spans="1:9" ht="30" x14ac:dyDescent="0.25">
      <c r="A778" s="49" t="s">
        <v>259</v>
      </c>
      <c r="B778" s="49" t="s">
        <v>1159</v>
      </c>
      <c r="C778" s="172" t="s">
        <v>2398</v>
      </c>
      <c r="D778" s="173">
        <v>1.8</v>
      </c>
      <c r="E778" s="49" t="s">
        <v>2399</v>
      </c>
      <c r="F778" s="50">
        <v>40544</v>
      </c>
      <c r="G778" s="51">
        <v>1.8</v>
      </c>
      <c r="H778" s="174"/>
      <c r="I778" s="51">
        <v>0</v>
      </c>
    </row>
    <row r="779" spans="1:9" ht="30" x14ac:dyDescent="0.25">
      <c r="A779" s="49" t="s">
        <v>259</v>
      </c>
      <c r="B779" s="49" t="s">
        <v>2400</v>
      </c>
      <c r="C779" s="172" t="s">
        <v>2401</v>
      </c>
      <c r="D779" s="173">
        <v>2.2000000000000002</v>
      </c>
      <c r="E779" s="49" t="s">
        <v>2402</v>
      </c>
      <c r="F779" s="50">
        <v>40544</v>
      </c>
      <c r="G779" s="51">
        <v>2.2000000000000002</v>
      </c>
      <c r="H779" s="174"/>
      <c r="I779" s="51">
        <v>0</v>
      </c>
    </row>
    <row r="780" spans="1:9" ht="30" x14ac:dyDescent="0.25">
      <c r="A780" s="49" t="s">
        <v>259</v>
      </c>
      <c r="B780" s="49" t="s">
        <v>1436</v>
      </c>
      <c r="C780" s="172" t="s">
        <v>2403</v>
      </c>
      <c r="D780" s="173">
        <v>2.2000000000000002</v>
      </c>
      <c r="E780" s="49" t="s">
        <v>2404</v>
      </c>
      <c r="F780" s="50">
        <v>40544</v>
      </c>
      <c r="G780" s="51">
        <v>2.2000000000000002</v>
      </c>
      <c r="H780" s="174"/>
      <c r="I780" s="51">
        <v>0</v>
      </c>
    </row>
    <row r="781" spans="1:9" ht="30" x14ac:dyDescent="0.25">
      <c r="A781" s="49" t="s">
        <v>259</v>
      </c>
      <c r="B781" s="49" t="s">
        <v>1812</v>
      </c>
      <c r="C781" s="172" t="s">
        <v>2405</v>
      </c>
      <c r="D781" s="173">
        <v>2</v>
      </c>
      <c r="E781" s="49" t="s">
        <v>2406</v>
      </c>
      <c r="F781" s="50">
        <v>40544</v>
      </c>
      <c r="G781" s="51">
        <v>2</v>
      </c>
      <c r="H781" s="174"/>
      <c r="I781" s="51">
        <v>0</v>
      </c>
    </row>
    <row r="782" spans="1:9" ht="30" x14ac:dyDescent="0.25">
      <c r="A782" s="49" t="s">
        <v>259</v>
      </c>
      <c r="B782" s="49" t="s">
        <v>2407</v>
      </c>
      <c r="C782" s="172" t="s">
        <v>2408</v>
      </c>
      <c r="D782" s="173">
        <v>2.2999999999999998</v>
      </c>
      <c r="E782" s="49" t="s">
        <v>2409</v>
      </c>
      <c r="F782" s="50">
        <v>40544</v>
      </c>
      <c r="G782" s="51">
        <v>2.2000000000000002</v>
      </c>
      <c r="H782" s="174">
        <v>39569</v>
      </c>
      <c r="I782" s="51">
        <v>0.1</v>
      </c>
    </row>
    <row r="783" spans="1:9" ht="30" x14ac:dyDescent="0.25">
      <c r="A783" s="49" t="s">
        <v>259</v>
      </c>
      <c r="B783" s="49" t="s">
        <v>2410</v>
      </c>
      <c r="C783" s="172" t="s">
        <v>2411</v>
      </c>
      <c r="D783" s="173">
        <v>1.8</v>
      </c>
      <c r="E783" s="49" t="s">
        <v>2412</v>
      </c>
      <c r="F783" s="50">
        <v>40544</v>
      </c>
      <c r="G783" s="51">
        <v>1.8</v>
      </c>
      <c r="H783" s="174"/>
      <c r="I783" s="51">
        <v>0</v>
      </c>
    </row>
    <row r="784" spans="1:9" ht="30" x14ac:dyDescent="0.25">
      <c r="A784" s="49" t="s">
        <v>259</v>
      </c>
      <c r="B784" s="49" t="s">
        <v>1170</v>
      </c>
      <c r="C784" s="172" t="s">
        <v>2413</v>
      </c>
      <c r="D784" s="173">
        <v>2</v>
      </c>
      <c r="E784" s="49" t="s">
        <v>2414</v>
      </c>
      <c r="F784" s="50">
        <v>40544</v>
      </c>
      <c r="G784" s="51">
        <v>2</v>
      </c>
      <c r="H784" s="174"/>
      <c r="I784" s="51">
        <v>0</v>
      </c>
    </row>
    <row r="785" spans="1:9" ht="30" x14ac:dyDescent="0.25">
      <c r="A785" s="49" t="s">
        <v>259</v>
      </c>
      <c r="B785" s="49" t="s">
        <v>1472</v>
      </c>
      <c r="C785" s="172" t="s">
        <v>2415</v>
      </c>
      <c r="D785" s="173">
        <v>2.2999999999999998</v>
      </c>
      <c r="E785" s="49" t="s">
        <v>2416</v>
      </c>
      <c r="F785" s="50">
        <v>40544</v>
      </c>
      <c r="G785" s="51">
        <v>2.2000000000000002</v>
      </c>
      <c r="H785" s="174">
        <v>39569</v>
      </c>
      <c r="I785" s="51">
        <v>0.1</v>
      </c>
    </row>
    <row r="786" spans="1:9" ht="30" x14ac:dyDescent="0.25">
      <c r="A786" s="49" t="s">
        <v>259</v>
      </c>
      <c r="B786" s="49" t="s">
        <v>2417</v>
      </c>
      <c r="C786" s="172" t="s">
        <v>2418</v>
      </c>
      <c r="D786" s="173">
        <v>1.8</v>
      </c>
      <c r="E786" s="49" t="s">
        <v>2419</v>
      </c>
      <c r="F786" s="50">
        <v>40544</v>
      </c>
      <c r="G786" s="51">
        <v>1.8</v>
      </c>
      <c r="H786" s="174"/>
      <c r="I786" s="51">
        <v>0</v>
      </c>
    </row>
    <row r="787" spans="1:9" ht="30" x14ac:dyDescent="0.25">
      <c r="A787" s="49" t="s">
        <v>259</v>
      </c>
      <c r="B787" s="49" t="s">
        <v>919</v>
      </c>
      <c r="C787" s="172" t="s">
        <v>2420</v>
      </c>
      <c r="D787" s="173">
        <v>2</v>
      </c>
      <c r="E787" s="49" t="s">
        <v>2421</v>
      </c>
      <c r="F787" s="50">
        <v>40544</v>
      </c>
      <c r="G787" s="51">
        <v>2</v>
      </c>
      <c r="H787" s="174"/>
      <c r="I787" s="51">
        <v>0</v>
      </c>
    </row>
    <row r="788" spans="1:9" ht="30" x14ac:dyDescent="0.25">
      <c r="A788" s="49" t="s">
        <v>259</v>
      </c>
      <c r="B788" s="49" t="s">
        <v>1336</v>
      </c>
      <c r="C788" s="172" t="s">
        <v>2422</v>
      </c>
      <c r="D788" s="173">
        <v>1.8</v>
      </c>
      <c r="E788" s="49" t="s">
        <v>2423</v>
      </c>
      <c r="F788" s="50">
        <v>40544</v>
      </c>
      <c r="G788" s="51">
        <v>1.8</v>
      </c>
      <c r="H788" s="174"/>
      <c r="I788" s="51">
        <v>0</v>
      </c>
    </row>
    <row r="789" spans="1:9" ht="30" x14ac:dyDescent="0.25">
      <c r="A789" s="49" t="s">
        <v>259</v>
      </c>
      <c r="B789" s="49" t="s">
        <v>2424</v>
      </c>
      <c r="C789" s="172" t="s">
        <v>2425</v>
      </c>
      <c r="D789" s="173">
        <v>2.2999999999999998</v>
      </c>
      <c r="E789" s="49" t="s">
        <v>2426</v>
      </c>
      <c r="F789" s="50">
        <v>40544</v>
      </c>
      <c r="G789" s="51">
        <v>2.2000000000000002</v>
      </c>
      <c r="H789" s="174">
        <v>39569</v>
      </c>
      <c r="I789" s="51">
        <v>0.1</v>
      </c>
    </row>
    <row r="790" spans="1:9" ht="30" x14ac:dyDescent="0.25">
      <c r="A790" s="49" t="s">
        <v>259</v>
      </c>
      <c r="B790" s="49" t="s">
        <v>1342</v>
      </c>
      <c r="C790" s="172" t="s">
        <v>2427</v>
      </c>
      <c r="D790" s="173">
        <v>1.8</v>
      </c>
      <c r="E790" s="49" t="s">
        <v>2428</v>
      </c>
      <c r="F790" s="50">
        <v>40544</v>
      </c>
      <c r="G790" s="51">
        <v>1.8</v>
      </c>
      <c r="H790" s="174"/>
      <c r="I790" s="51">
        <v>0</v>
      </c>
    </row>
    <row r="791" spans="1:9" ht="30" x14ac:dyDescent="0.25">
      <c r="A791" s="49" t="s">
        <v>259</v>
      </c>
      <c r="B791" s="49" t="s">
        <v>1178</v>
      </c>
      <c r="C791" s="172" t="s">
        <v>2429</v>
      </c>
      <c r="D791" s="173">
        <v>2.2999999999999998</v>
      </c>
      <c r="E791" s="49" t="s">
        <v>2430</v>
      </c>
      <c r="F791" s="50">
        <v>40544</v>
      </c>
      <c r="G791" s="51">
        <v>2.2000000000000002</v>
      </c>
      <c r="H791" s="174">
        <v>39569</v>
      </c>
      <c r="I791" s="51">
        <v>0.1</v>
      </c>
    </row>
    <row r="792" spans="1:9" ht="30" x14ac:dyDescent="0.25">
      <c r="A792" s="49" t="s">
        <v>259</v>
      </c>
      <c r="B792" s="49" t="s">
        <v>934</v>
      </c>
      <c r="C792" s="172" t="s">
        <v>2431</v>
      </c>
      <c r="D792" s="173">
        <v>2</v>
      </c>
      <c r="E792" s="49" t="s">
        <v>2432</v>
      </c>
      <c r="F792" s="50">
        <v>40544</v>
      </c>
      <c r="G792" s="51">
        <v>2</v>
      </c>
      <c r="H792" s="174"/>
      <c r="I792" s="51">
        <v>0</v>
      </c>
    </row>
    <row r="793" spans="1:9" ht="30" x14ac:dyDescent="0.25">
      <c r="A793" s="49" t="s">
        <v>259</v>
      </c>
      <c r="B793" s="49" t="s">
        <v>1508</v>
      </c>
      <c r="C793" s="172" t="s">
        <v>2433</v>
      </c>
      <c r="D793" s="173">
        <v>2</v>
      </c>
      <c r="E793" s="49" t="s">
        <v>2434</v>
      </c>
      <c r="F793" s="50">
        <v>40544</v>
      </c>
      <c r="G793" s="51">
        <v>2</v>
      </c>
      <c r="H793" s="174"/>
      <c r="I793" s="51">
        <v>0</v>
      </c>
    </row>
    <row r="794" spans="1:9" ht="30" x14ac:dyDescent="0.25">
      <c r="A794" s="49" t="s">
        <v>259</v>
      </c>
      <c r="B794" s="49" t="s">
        <v>1850</v>
      </c>
      <c r="C794" s="172" t="s">
        <v>2435</v>
      </c>
      <c r="D794" s="173">
        <v>2.2999999999999998</v>
      </c>
      <c r="E794" s="49" t="s">
        <v>2436</v>
      </c>
      <c r="F794" s="50">
        <v>40544</v>
      </c>
      <c r="G794" s="51">
        <v>2.2000000000000002</v>
      </c>
      <c r="H794" s="174">
        <v>39569</v>
      </c>
      <c r="I794" s="51">
        <v>0.1</v>
      </c>
    </row>
    <row r="795" spans="1:9" ht="30" x14ac:dyDescent="0.25">
      <c r="A795" s="49" t="s">
        <v>259</v>
      </c>
      <c r="B795" s="49" t="s">
        <v>2437</v>
      </c>
      <c r="C795" s="172" t="s">
        <v>2438</v>
      </c>
      <c r="D795" s="173">
        <v>2</v>
      </c>
      <c r="E795" s="49" t="s">
        <v>2439</v>
      </c>
      <c r="F795" s="50">
        <v>40544</v>
      </c>
      <c r="G795" s="51">
        <v>2</v>
      </c>
      <c r="H795" s="174"/>
      <c r="I795" s="51">
        <v>0</v>
      </c>
    </row>
    <row r="796" spans="1:9" ht="30" x14ac:dyDescent="0.25">
      <c r="A796" s="49" t="s">
        <v>259</v>
      </c>
      <c r="B796" s="49" t="s">
        <v>1184</v>
      </c>
      <c r="C796" s="172" t="s">
        <v>2440</v>
      </c>
      <c r="D796" s="173">
        <v>2</v>
      </c>
      <c r="E796" s="49" t="s">
        <v>2441</v>
      </c>
      <c r="F796" s="50">
        <v>40544</v>
      </c>
      <c r="G796" s="51">
        <v>2</v>
      </c>
      <c r="H796" s="174"/>
      <c r="I796" s="51">
        <v>0</v>
      </c>
    </row>
    <row r="797" spans="1:9" ht="30" x14ac:dyDescent="0.25">
      <c r="A797" s="49" t="s">
        <v>259</v>
      </c>
      <c r="B797" s="49" t="s">
        <v>299</v>
      </c>
      <c r="C797" s="172" t="s">
        <v>2442</v>
      </c>
      <c r="D797" s="173">
        <v>1.8</v>
      </c>
      <c r="E797" s="49" t="s">
        <v>2443</v>
      </c>
      <c r="F797" s="50">
        <v>40544</v>
      </c>
      <c r="G797" s="51">
        <v>1.8</v>
      </c>
      <c r="H797" s="174"/>
      <c r="I797" s="51">
        <v>0</v>
      </c>
    </row>
    <row r="798" spans="1:9" ht="30" x14ac:dyDescent="0.25">
      <c r="A798" s="49" t="s">
        <v>259</v>
      </c>
      <c r="B798" s="49" t="s">
        <v>2444</v>
      </c>
      <c r="C798" s="172" t="s">
        <v>2445</v>
      </c>
      <c r="D798" s="173">
        <v>1.8</v>
      </c>
      <c r="E798" s="49" t="s">
        <v>2446</v>
      </c>
      <c r="F798" s="50">
        <v>40544</v>
      </c>
      <c r="G798" s="51">
        <v>1.8</v>
      </c>
      <c r="H798" s="174"/>
      <c r="I798" s="51">
        <v>0</v>
      </c>
    </row>
    <row r="799" spans="1:9" ht="30" x14ac:dyDescent="0.25">
      <c r="A799" s="49" t="s">
        <v>259</v>
      </c>
      <c r="B799" s="49" t="s">
        <v>308</v>
      </c>
      <c r="C799" s="172" t="s">
        <v>2447</v>
      </c>
      <c r="D799" s="173">
        <v>2.2000000000000002</v>
      </c>
      <c r="E799" s="49" t="s">
        <v>2448</v>
      </c>
      <c r="F799" s="50">
        <v>40544</v>
      </c>
      <c r="G799" s="51">
        <v>2.2000000000000002</v>
      </c>
      <c r="H799" s="174"/>
      <c r="I799" s="51">
        <v>0</v>
      </c>
    </row>
    <row r="800" spans="1:9" ht="30" x14ac:dyDescent="0.25">
      <c r="A800" s="49" t="s">
        <v>259</v>
      </c>
      <c r="B800" s="49" t="s">
        <v>1531</v>
      </c>
      <c r="C800" s="172" t="s">
        <v>2449</v>
      </c>
      <c r="D800" s="173">
        <v>1.8</v>
      </c>
      <c r="E800" s="49" t="s">
        <v>2450</v>
      </c>
      <c r="F800" s="50">
        <v>40544</v>
      </c>
      <c r="G800" s="51">
        <v>1.8</v>
      </c>
      <c r="H800" s="174"/>
      <c r="I800" s="51">
        <v>0</v>
      </c>
    </row>
    <row r="801" spans="1:9" ht="30" x14ac:dyDescent="0.25">
      <c r="A801" s="49" t="s">
        <v>259</v>
      </c>
      <c r="B801" s="49" t="s">
        <v>2451</v>
      </c>
      <c r="C801" s="172" t="s">
        <v>2452</v>
      </c>
      <c r="D801" s="173">
        <v>1.8</v>
      </c>
      <c r="E801" s="49" t="s">
        <v>2453</v>
      </c>
      <c r="F801" s="50">
        <v>40544</v>
      </c>
      <c r="G801" s="51">
        <v>1.8</v>
      </c>
      <c r="H801" s="174"/>
      <c r="I801" s="51">
        <v>0</v>
      </c>
    </row>
    <row r="802" spans="1:9" ht="30" x14ac:dyDescent="0.25">
      <c r="A802" s="49" t="s">
        <v>259</v>
      </c>
      <c r="B802" s="49" t="s">
        <v>311</v>
      </c>
      <c r="C802" s="172" t="s">
        <v>2454</v>
      </c>
      <c r="D802" s="173">
        <v>2.2000000000000002</v>
      </c>
      <c r="E802" s="49" t="s">
        <v>2455</v>
      </c>
      <c r="F802" s="50">
        <v>40544</v>
      </c>
      <c r="G802" s="51">
        <v>2.2000000000000002</v>
      </c>
      <c r="H802" s="174"/>
      <c r="I802" s="51">
        <v>0</v>
      </c>
    </row>
    <row r="803" spans="1:9" ht="30" x14ac:dyDescent="0.25">
      <c r="A803" s="49" t="s">
        <v>259</v>
      </c>
      <c r="B803" s="49" t="s">
        <v>2456</v>
      </c>
      <c r="C803" s="172" t="s">
        <v>2457</v>
      </c>
      <c r="D803" s="173">
        <v>2.2000000000000002</v>
      </c>
      <c r="E803" s="49" t="s">
        <v>2458</v>
      </c>
      <c r="F803" s="50">
        <v>40544</v>
      </c>
      <c r="G803" s="51">
        <v>2.2000000000000002</v>
      </c>
      <c r="H803" s="174"/>
      <c r="I803" s="51">
        <v>0</v>
      </c>
    </row>
    <row r="804" spans="1:9" ht="30" x14ac:dyDescent="0.25">
      <c r="A804" s="49" t="s">
        <v>259</v>
      </c>
      <c r="B804" s="49" t="s">
        <v>314</v>
      </c>
      <c r="C804" s="172" t="s">
        <v>2459</v>
      </c>
      <c r="D804" s="173">
        <v>2</v>
      </c>
      <c r="E804" s="49" t="s">
        <v>2460</v>
      </c>
      <c r="F804" s="50">
        <v>40544</v>
      </c>
      <c r="G804" s="51">
        <v>2</v>
      </c>
      <c r="H804" s="174"/>
      <c r="I804" s="51">
        <v>0</v>
      </c>
    </row>
    <row r="805" spans="1:9" ht="30" x14ac:dyDescent="0.25">
      <c r="A805" s="49" t="s">
        <v>259</v>
      </c>
      <c r="B805" s="49" t="s">
        <v>2228</v>
      </c>
      <c r="C805" s="172" t="s">
        <v>2461</v>
      </c>
      <c r="D805" s="173">
        <v>2.2999999999999998</v>
      </c>
      <c r="E805" s="49" t="s">
        <v>2462</v>
      </c>
      <c r="F805" s="50">
        <v>40544</v>
      </c>
      <c r="G805" s="51">
        <v>2.2000000000000002</v>
      </c>
      <c r="H805" s="174">
        <v>39569</v>
      </c>
      <c r="I805" s="51">
        <v>0.1</v>
      </c>
    </row>
    <row r="806" spans="1:9" ht="30" x14ac:dyDescent="0.25">
      <c r="A806" s="49" t="s">
        <v>259</v>
      </c>
      <c r="B806" s="49" t="s">
        <v>2463</v>
      </c>
      <c r="C806" s="172" t="s">
        <v>2464</v>
      </c>
      <c r="D806" s="173">
        <v>1.8</v>
      </c>
      <c r="E806" s="49" t="s">
        <v>2465</v>
      </c>
      <c r="F806" s="50">
        <v>40544</v>
      </c>
      <c r="G806" s="51">
        <v>1.8</v>
      </c>
      <c r="H806" s="174"/>
      <c r="I806" s="51">
        <v>0</v>
      </c>
    </row>
    <row r="807" spans="1:9" ht="30" x14ac:dyDescent="0.25">
      <c r="A807" s="49" t="s">
        <v>259</v>
      </c>
      <c r="B807" s="49" t="s">
        <v>2466</v>
      </c>
      <c r="C807" s="172" t="s">
        <v>2467</v>
      </c>
      <c r="D807" s="173">
        <v>1.8</v>
      </c>
      <c r="E807" s="49" t="s">
        <v>2468</v>
      </c>
      <c r="F807" s="50">
        <v>40544</v>
      </c>
      <c r="G807" s="51">
        <v>1.8</v>
      </c>
      <c r="H807" s="174"/>
      <c r="I807" s="51">
        <v>0</v>
      </c>
    </row>
    <row r="808" spans="1:9" ht="30" x14ac:dyDescent="0.25">
      <c r="A808" s="49" t="s">
        <v>259</v>
      </c>
      <c r="B808" s="49" t="s">
        <v>2469</v>
      </c>
      <c r="C808" s="172" t="s">
        <v>2470</v>
      </c>
      <c r="D808" s="173">
        <v>1.8</v>
      </c>
      <c r="E808" s="49" t="s">
        <v>2471</v>
      </c>
      <c r="F808" s="50">
        <v>40544</v>
      </c>
      <c r="G808" s="51">
        <v>1.8</v>
      </c>
      <c r="H808" s="174"/>
      <c r="I808" s="51">
        <v>0</v>
      </c>
    </row>
    <row r="809" spans="1:9" ht="30" x14ac:dyDescent="0.25">
      <c r="A809" s="49" t="s">
        <v>259</v>
      </c>
      <c r="B809" s="49" t="s">
        <v>527</v>
      </c>
      <c r="C809" s="172" t="s">
        <v>2472</v>
      </c>
      <c r="D809" s="173">
        <v>1.8</v>
      </c>
      <c r="E809" s="49" t="s">
        <v>2473</v>
      </c>
      <c r="F809" s="50">
        <v>40544</v>
      </c>
      <c r="G809" s="51">
        <v>1.8</v>
      </c>
      <c r="H809" s="174"/>
      <c r="I809" s="51">
        <v>0</v>
      </c>
    </row>
    <row r="810" spans="1:9" ht="30" x14ac:dyDescent="0.25">
      <c r="A810" s="49" t="s">
        <v>259</v>
      </c>
      <c r="B810" s="49" t="s">
        <v>320</v>
      </c>
      <c r="C810" s="172" t="s">
        <v>2474</v>
      </c>
      <c r="D810" s="173">
        <v>2.2000000000000002</v>
      </c>
      <c r="E810" s="49" t="s">
        <v>2475</v>
      </c>
      <c r="F810" s="50">
        <v>40544</v>
      </c>
      <c r="G810" s="51">
        <v>2.2000000000000002</v>
      </c>
      <c r="H810" s="174"/>
      <c r="I810" s="51">
        <v>0</v>
      </c>
    </row>
    <row r="811" spans="1:9" ht="30" x14ac:dyDescent="0.25">
      <c r="A811" s="49" t="s">
        <v>259</v>
      </c>
      <c r="B811" s="49" t="s">
        <v>338</v>
      </c>
      <c r="C811" s="172" t="s">
        <v>2476</v>
      </c>
      <c r="D811" s="173">
        <v>2</v>
      </c>
      <c r="E811" s="49" t="s">
        <v>2477</v>
      </c>
      <c r="F811" s="50">
        <v>40544</v>
      </c>
      <c r="G811" s="51">
        <v>2</v>
      </c>
      <c r="H811" s="174"/>
      <c r="I811" s="51">
        <v>0</v>
      </c>
    </row>
    <row r="812" spans="1:9" ht="30" x14ac:dyDescent="0.25">
      <c r="A812" s="49" t="s">
        <v>259</v>
      </c>
      <c r="B812" s="49" t="s">
        <v>341</v>
      </c>
      <c r="C812" s="172" t="s">
        <v>2478</v>
      </c>
      <c r="D812" s="173">
        <v>2</v>
      </c>
      <c r="E812" s="49" t="s">
        <v>2479</v>
      </c>
      <c r="F812" s="50">
        <v>40544</v>
      </c>
      <c r="G812" s="51">
        <v>2</v>
      </c>
      <c r="H812" s="174"/>
      <c r="I812" s="51">
        <v>0</v>
      </c>
    </row>
    <row r="813" spans="1:9" ht="30" x14ac:dyDescent="0.25">
      <c r="A813" s="49" t="s">
        <v>259</v>
      </c>
      <c r="B813" s="49" t="s">
        <v>1219</v>
      </c>
      <c r="C813" s="172" t="s">
        <v>2480</v>
      </c>
      <c r="D813" s="173">
        <v>1.8</v>
      </c>
      <c r="E813" s="49" t="s">
        <v>2481</v>
      </c>
      <c r="F813" s="50">
        <v>40544</v>
      </c>
      <c r="G813" s="51">
        <v>1.8</v>
      </c>
      <c r="H813" s="174"/>
      <c r="I813" s="51">
        <v>0</v>
      </c>
    </row>
    <row r="814" spans="1:9" ht="30" x14ac:dyDescent="0.25">
      <c r="A814" s="49" t="s">
        <v>259</v>
      </c>
      <c r="B814" s="49" t="s">
        <v>984</v>
      </c>
      <c r="C814" s="172" t="s">
        <v>2482</v>
      </c>
      <c r="D814" s="173">
        <v>2.2999999999999998</v>
      </c>
      <c r="E814" s="49" t="s">
        <v>2483</v>
      </c>
      <c r="F814" s="50">
        <v>40544</v>
      </c>
      <c r="G814" s="51">
        <v>2.2000000000000002</v>
      </c>
      <c r="H814" s="174">
        <v>39569</v>
      </c>
      <c r="I814" s="51">
        <v>0.1</v>
      </c>
    </row>
    <row r="815" spans="1:9" ht="30" x14ac:dyDescent="0.25">
      <c r="A815" s="49" t="s">
        <v>259</v>
      </c>
      <c r="B815" s="49" t="s">
        <v>2484</v>
      </c>
      <c r="C815" s="172" t="s">
        <v>2485</v>
      </c>
      <c r="D815" s="173">
        <v>1.8</v>
      </c>
      <c r="E815" s="49" t="s">
        <v>2486</v>
      </c>
      <c r="F815" s="50">
        <v>40544</v>
      </c>
      <c r="G815" s="51">
        <v>1.8</v>
      </c>
      <c r="H815" s="174"/>
      <c r="I815" s="51">
        <v>0</v>
      </c>
    </row>
    <row r="816" spans="1:9" ht="30" x14ac:dyDescent="0.25">
      <c r="A816" s="49" t="s">
        <v>259</v>
      </c>
      <c r="B816" s="49" t="s">
        <v>350</v>
      </c>
      <c r="C816" s="172" t="s">
        <v>2487</v>
      </c>
      <c r="D816" s="173">
        <v>2.2000000000000002</v>
      </c>
      <c r="E816" s="49" t="s">
        <v>2488</v>
      </c>
      <c r="F816" s="50">
        <v>40544</v>
      </c>
      <c r="G816" s="51">
        <v>2.2000000000000002</v>
      </c>
      <c r="H816" s="174"/>
      <c r="I816" s="51">
        <v>0</v>
      </c>
    </row>
    <row r="817" spans="1:9" ht="30" x14ac:dyDescent="0.25">
      <c r="A817" s="49" t="s">
        <v>259</v>
      </c>
      <c r="B817" s="49" t="s">
        <v>353</v>
      </c>
      <c r="C817" s="172" t="s">
        <v>2489</v>
      </c>
      <c r="D817" s="173">
        <v>2</v>
      </c>
      <c r="E817" s="49" t="s">
        <v>2490</v>
      </c>
      <c r="F817" s="50">
        <v>40544</v>
      </c>
      <c r="G817" s="51">
        <v>2</v>
      </c>
      <c r="H817" s="174"/>
      <c r="I817" s="51">
        <v>0</v>
      </c>
    </row>
    <row r="818" spans="1:9" ht="30" x14ac:dyDescent="0.25">
      <c r="A818" s="49" t="s">
        <v>259</v>
      </c>
      <c r="B818" s="49" t="s">
        <v>772</v>
      </c>
      <c r="C818" s="172" t="s">
        <v>2491</v>
      </c>
      <c r="D818" s="173">
        <v>2</v>
      </c>
      <c r="E818" s="49" t="s">
        <v>2492</v>
      </c>
      <c r="F818" s="50">
        <v>40544</v>
      </c>
      <c r="G818" s="51">
        <v>2</v>
      </c>
      <c r="H818" s="174"/>
      <c r="I818" s="51">
        <v>0</v>
      </c>
    </row>
    <row r="819" spans="1:9" ht="30" x14ac:dyDescent="0.25">
      <c r="A819" s="49" t="s">
        <v>259</v>
      </c>
      <c r="B819" s="49" t="s">
        <v>359</v>
      </c>
      <c r="C819" s="172" t="s">
        <v>2493</v>
      </c>
      <c r="D819" s="173">
        <v>1.8</v>
      </c>
      <c r="E819" s="49" t="s">
        <v>2494</v>
      </c>
      <c r="F819" s="50">
        <v>40544</v>
      </c>
      <c r="G819" s="51">
        <v>1.8</v>
      </c>
      <c r="H819" s="174"/>
      <c r="I819" s="51">
        <v>0</v>
      </c>
    </row>
    <row r="820" spans="1:9" ht="30" x14ac:dyDescent="0.25">
      <c r="A820" s="49" t="s">
        <v>259</v>
      </c>
      <c r="B820" s="49" t="s">
        <v>2495</v>
      </c>
      <c r="C820" s="172" t="s">
        <v>2496</v>
      </c>
      <c r="D820" s="173">
        <v>1.8</v>
      </c>
      <c r="E820" s="49" t="s">
        <v>2497</v>
      </c>
      <c r="F820" s="50">
        <v>40544</v>
      </c>
      <c r="G820" s="51">
        <v>1.8</v>
      </c>
      <c r="H820" s="174"/>
      <c r="I820" s="51">
        <v>0</v>
      </c>
    </row>
    <row r="821" spans="1:9" ht="30" x14ac:dyDescent="0.25">
      <c r="A821" s="49" t="s">
        <v>259</v>
      </c>
      <c r="B821" s="49" t="s">
        <v>2498</v>
      </c>
      <c r="C821" s="172" t="s">
        <v>2499</v>
      </c>
      <c r="D821" s="173">
        <v>2.2000000000000002</v>
      </c>
      <c r="E821" s="49" t="s">
        <v>2500</v>
      </c>
      <c r="F821" s="50">
        <v>40544</v>
      </c>
      <c r="G821" s="51">
        <v>2.2000000000000002</v>
      </c>
      <c r="H821" s="174"/>
      <c r="I821" s="51">
        <v>0</v>
      </c>
    </row>
    <row r="822" spans="1:9" ht="30" x14ac:dyDescent="0.25">
      <c r="A822" s="49" t="s">
        <v>259</v>
      </c>
      <c r="B822" s="49" t="s">
        <v>564</v>
      </c>
      <c r="C822" s="172" t="s">
        <v>2501</v>
      </c>
      <c r="D822" s="173">
        <v>2.2999999999999998</v>
      </c>
      <c r="E822" s="49" t="s">
        <v>2502</v>
      </c>
      <c r="F822" s="50">
        <v>40544</v>
      </c>
      <c r="G822" s="51">
        <v>2.2000000000000002</v>
      </c>
      <c r="H822" s="174">
        <v>39569</v>
      </c>
      <c r="I822" s="51">
        <v>0.1</v>
      </c>
    </row>
    <row r="823" spans="1:9" ht="30" x14ac:dyDescent="0.25">
      <c r="A823" s="49" t="s">
        <v>259</v>
      </c>
      <c r="B823" s="49" t="s">
        <v>2503</v>
      </c>
      <c r="C823" s="172" t="s">
        <v>2504</v>
      </c>
      <c r="D823" s="173">
        <v>2</v>
      </c>
      <c r="E823" s="49" t="s">
        <v>2505</v>
      </c>
      <c r="F823" s="50">
        <v>40544</v>
      </c>
      <c r="G823" s="51">
        <v>2</v>
      </c>
      <c r="H823" s="174"/>
      <c r="I823" s="51">
        <v>0</v>
      </c>
    </row>
    <row r="824" spans="1:9" ht="30" x14ac:dyDescent="0.25">
      <c r="A824" s="49" t="s">
        <v>259</v>
      </c>
      <c r="B824" s="49" t="s">
        <v>2506</v>
      </c>
      <c r="C824" s="172" t="s">
        <v>2507</v>
      </c>
      <c r="D824" s="173">
        <v>2</v>
      </c>
      <c r="E824" s="49" t="s">
        <v>2508</v>
      </c>
      <c r="F824" s="50">
        <v>40544</v>
      </c>
      <c r="G824" s="51">
        <v>2</v>
      </c>
      <c r="H824" s="174"/>
      <c r="I824" s="51">
        <v>0</v>
      </c>
    </row>
    <row r="825" spans="1:9" ht="30" x14ac:dyDescent="0.25">
      <c r="A825" s="49" t="s">
        <v>259</v>
      </c>
      <c r="B825" s="49" t="s">
        <v>365</v>
      </c>
      <c r="C825" s="172" t="s">
        <v>2509</v>
      </c>
      <c r="D825" s="173">
        <v>2.2999999999999998</v>
      </c>
      <c r="E825" s="49" t="s">
        <v>2510</v>
      </c>
      <c r="F825" s="50">
        <v>40544</v>
      </c>
      <c r="G825" s="51">
        <v>2.2000000000000002</v>
      </c>
      <c r="H825" s="174">
        <v>39569</v>
      </c>
      <c r="I825" s="51">
        <v>0.1</v>
      </c>
    </row>
    <row r="826" spans="1:9" ht="30" x14ac:dyDescent="0.25">
      <c r="A826" s="49" t="s">
        <v>259</v>
      </c>
      <c r="B826" s="49" t="s">
        <v>371</v>
      </c>
      <c r="C826" s="172" t="s">
        <v>2511</v>
      </c>
      <c r="D826" s="173">
        <v>2.2999999999999998</v>
      </c>
      <c r="E826" s="49" t="s">
        <v>2512</v>
      </c>
      <c r="F826" s="50">
        <v>40544</v>
      </c>
      <c r="G826" s="51">
        <v>2.2000000000000002</v>
      </c>
      <c r="H826" s="174">
        <v>39569</v>
      </c>
      <c r="I826" s="51">
        <v>0.1</v>
      </c>
    </row>
    <row r="827" spans="1:9" ht="30" x14ac:dyDescent="0.25">
      <c r="A827" s="49" t="s">
        <v>259</v>
      </c>
      <c r="B827" s="49" t="s">
        <v>2513</v>
      </c>
      <c r="C827" s="172" t="s">
        <v>2514</v>
      </c>
      <c r="D827" s="173">
        <v>1.8</v>
      </c>
      <c r="E827" s="49" t="s">
        <v>2515</v>
      </c>
      <c r="F827" s="50">
        <v>40544</v>
      </c>
      <c r="G827" s="51">
        <v>1.8</v>
      </c>
      <c r="H827" s="174"/>
      <c r="I827" s="51">
        <v>0</v>
      </c>
    </row>
    <row r="828" spans="1:9" ht="30" x14ac:dyDescent="0.25">
      <c r="A828" s="49" t="s">
        <v>259</v>
      </c>
      <c r="B828" s="49" t="s">
        <v>2516</v>
      </c>
      <c r="C828" s="172" t="s">
        <v>2517</v>
      </c>
      <c r="D828" s="173">
        <v>2.2999999999999998</v>
      </c>
      <c r="E828" s="49" t="s">
        <v>2518</v>
      </c>
      <c r="F828" s="50">
        <v>40544</v>
      </c>
      <c r="G828" s="51">
        <v>2.2000000000000002</v>
      </c>
      <c r="H828" s="174">
        <v>39569</v>
      </c>
      <c r="I828" s="51">
        <v>0.1</v>
      </c>
    </row>
    <row r="829" spans="1:9" ht="30" x14ac:dyDescent="0.25">
      <c r="A829" s="49" t="s">
        <v>259</v>
      </c>
      <c r="B829" s="49" t="s">
        <v>386</v>
      </c>
      <c r="C829" s="172" t="s">
        <v>2519</v>
      </c>
      <c r="D829" s="173">
        <v>1.8</v>
      </c>
      <c r="E829" s="49" t="s">
        <v>2520</v>
      </c>
      <c r="F829" s="50">
        <v>40544</v>
      </c>
      <c r="G829" s="51">
        <v>1.8</v>
      </c>
      <c r="H829" s="174"/>
      <c r="I829" s="51">
        <v>0</v>
      </c>
    </row>
    <row r="830" spans="1:9" ht="30" x14ac:dyDescent="0.25">
      <c r="A830" s="49" t="s">
        <v>259</v>
      </c>
      <c r="B830" s="49" t="s">
        <v>1017</v>
      </c>
      <c r="C830" s="172" t="s">
        <v>2521</v>
      </c>
      <c r="D830" s="173">
        <v>2</v>
      </c>
      <c r="E830" s="49" t="s">
        <v>2522</v>
      </c>
      <c r="F830" s="50">
        <v>40544</v>
      </c>
      <c r="G830" s="51">
        <v>2</v>
      </c>
      <c r="H830" s="174"/>
      <c r="I830" s="51">
        <v>0</v>
      </c>
    </row>
    <row r="831" spans="1:9" ht="30" x14ac:dyDescent="0.25">
      <c r="A831" s="49" t="s">
        <v>259</v>
      </c>
      <c r="B831" s="49" t="s">
        <v>389</v>
      </c>
      <c r="C831" s="172" t="s">
        <v>2523</v>
      </c>
      <c r="D831" s="173">
        <v>2</v>
      </c>
      <c r="E831" s="49" t="s">
        <v>2524</v>
      </c>
      <c r="F831" s="50">
        <v>40544</v>
      </c>
      <c r="G831" s="51">
        <v>2</v>
      </c>
      <c r="H831" s="174"/>
      <c r="I831" s="51">
        <v>0</v>
      </c>
    </row>
    <row r="832" spans="1:9" ht="30" x14ac:dyDescent="0.25">
      <c r="A832" s="49" t="s">
        <v>259</v>
      </c>
      <c r="B832" s="49" t="s">
        <v>2525</v>
      </c>
      <c r="C832" s="172" t="s">
        <v>2526</v>
      </c>
      <c r="D832" s="173">
        <v>2.2000000000000002</v>
      </c>
      <c r="E832" s="49" t="s">
        <v>2527</v>
      </c>
      <c r="F832" s="50">
        <v>40544</v>
      </c>
      <c r="G832" s="51">
        <v>2.2000000000000002</v>
      </c>
      <c r="H832" s="174"/>
      <c r="I832" s="51">
        <v>0</v>
      </c>
    </row>
    <row r="833" spans="1:9" ht="30" x14ac:dyDescent="0.25">
      <c r="A833" s="49" t="s">
        <v>259</v>
      </c>
      <c r="B833" s="49" t="s">
        <v>2528</v>
      </c>
      <c r="C833" s="172" t="s">
        <v>2529</v>
      </c>
      <c r="D833" s="173">
        <v>2</v>
      </c>
      <c r="E833" s="49" t="s">
        <v>2530</v>
      </c>
      <c r="F833" s="50">
        <v>40544</v>
      </c>
      <c r="G833" s="51">
        <v>2</v>
      </c>
      <c r="H833" s="174"/>
      <c r="I833" s="51">
        <v>0</v>
      </c>
    </row>
    <row r="834" spans="1:9" ht="30" x14ac:dyDescent="0.25">
      <c r="A834" s="49" t="s">
        <v>259</v>
      </c>
      <c r="B834" s="49" t="s">
        <v>395</v>
      </c>
      <c r="C834" s="172" t="s">
        <v>2531</v>
      </c>
      <c r="D834" s="173">
        <v>2.2999999999999998</v>
      </c>
      <c r="E834" s="49" t="s">
        <v>2532</v>
      </c>
      <c r="F834" s="50">
        <v>40544</v>
      </c>
      <c r="G834" s="51">
        <v>2.2000000000000002</v>
      </c>
      <c r="H834" s="174">
        <v>39569</v>
      </c>
      <c r="I834" s="51">
        <v>0.1</v>
      </c>
    </row>
    <row r="835" spans="1:9" ht="30" x14ac:dyDescent="0.25">
      <c r="A835" s="49" t="s">
        <v>259</v>
      </c>
      <c r="B835" s="49" t="s">
        <v>1243</v>
      </c>
      <c r="C835" s="172" t="s">
        <v>2533</v>
      </c>
      <c r="D835" s="173">
        <v>2</v>
      </c>
      <c r="E835" s="49" t="s">
        <v>2534</v>
      </c>
      <c r="F835" s="50">
        <v>40544</v>
      </c>
      <c r="G835" s="51">
        <v>2</v>
      </c>
      <c r="H835" s="174"/>
      <c r="I835" s="51">
        <v>0</v>
      </c>
    </row>
    <row r="836" spans="1:9" ht="30" x14ac:dyDescent="0.25">
      <c r="A836" s="49" t="s">
        <v>259</v>
      </c>
      <c r="B836" s="49" t="s">
        <v>2535</v>
      </c>
      <c r="C836" s="172" t="s">
        <v>2536</v>
      </c>
      <c r="D836" s="173">
        <v>2.2999999999999998</v>
      </c>
      <c r="E836" s="49" t="s">
        <v>2537</v>
      </c>
      <c r="F836" s="50">
        <v>40544</v>
      </c>
      <c r="G836" s="51">
        <v>2.2000000000000002</v>
      </c>
      <c r="H836" s="174">
        <v>39569</v>
      </c>
      <c r="I836" s="51">
        <v>0.1</v>
      </c>
    </row>
    <row r="837" spans="1:9" ht="30" x14ac:dyDescent="0.25">
      <c r="A837" s="49" t="s">
        <v>259</v>
      </c>
      <c r="B837" s="49" t="s">
        <v>2538</v>
      </c>
      <c r="C837" s="172" t="s">
        <v>2539</v>
      </c>
      <c r="D837" s="173">
        <v>1.8</v>
      </c>
      <c r="E837" s="49" t="s">
        <v>2540</v>
      </c>
      <c r="F837" s="50">
        <v>40544</v>
      </c>
      <c r="G837" s="51">
        <v>1.8</v>
      </c>
      <c r="H837" s="174"/>
      <c r="I837" s="51">
        <v>0</v>
      </c>
    </row>
    <row r="838" spans="1:9" ht="30" x14ac:dyDescent="0.25">
      <c r="A838" s="49" t="s">
        <v>259</v>
      </c>
      <c r="B838" s="49" t="s">
        <v>2541</v>
      </c>
      <c r="C838" s="172" t="s">
        <v>2542</v>
      </c>
      <c r="D838" s="173">
        <v>1.8</v>
      </c>
      <c r="E838" s="49" t="s">
        <v>2543</v>
      </c>
      <c r="F838" s="50">
        <v>40544</v>
      </c>
      <c r="G838" s="51">
        <v>1.8</v>
      </c>
      <c r="H838" s="174"/>
      <c r="I838" s="51">
        <v>0</v>
      </c>
    </row>
    <row r="839" spans="1:9" ht="30" x14ac:dyDescent="0.25">
      <c r="A839" s="49" t="s">
        <v>259</v>
      </c>
      <c r="B839" s="49" t="s">
        <v>2544</v>
      </c>
      <c r="C839" s="172" t="s">
        <v>2545</v>
      </c>
      <c r="D839" s="173">
        <v>1.8</v>
      </c>
      <c r="E839" s="49" t="s">
        <v>2546</v>
      </c>
      <c r="F839" s="50">
        <v>40544</v>
      </c>
      <c r="G839" s="51">
        <v>1.8</v>
      </c>
      <c r="H839" s="174"/>
      <c r="I839" s="51">
        <v>0</v>
      </c>
    </row>
    <row r="840" spans="1:9" ht="30" x14ac:dyDescent="0.25">
      <c r="A840" s="49" t="s">
        <v>259</v>
      </c>
      <c r="B840" s="49" t="s">
        <v>2547</v>
      </c>
      <c r="C840" s="172" t="s">
        <v>2548</v>
      </c>
      <c r="D840" s="173">
        <v>2.2999999999999998</v>
      </c>
      <c r="E840" s="49" t="s">
        <v>2549</v>
      </c>
      <c r="F840" s="50">
        <v>40544</v>
      </c>
      <c r="G840" s="51">
        <v>2.2000000000000002</v>
      </c>
      <c r="H840" s="174">
        <v>39569</v>
      </c>
      <c r="I840" s="51">
        <v>0.1</v>
      </c>
    </row>
    <row r="841" spans="1:9" ht="30" x14ac:dyDescent="0.25">
      <c r="A841" s="49" t="s">
        <v>259</v>
      </c>
      <c r="B841" s="49" t="s">
        <v>2550</v>
      </c>
      <c r="C841" s="172" t="s">
        <v>2551</v>
      </c>
      <c r="D841" s="173">
        <v>2.2000000000000002</v>
      </c>
      <c r="E841" s="49" t="s">
        <v>2552</v>
      </c>
      <c r="F841" s="50">
        <v>40544</v>
      </c>
      <c r="G841" s="51">
        <v>2.2000000000000002</v>
      </c>
      <c r="H841" s="174"/>
      <c r="I841" s="51">
        <v>0</v>
      </c>
    </row>
    <row r="842" spans="1:9" ht="30" x14ac:dyDescent="0.25">
      <c r="A842" s="49" t="s">
        <v>259</v>
      </c>
      <c r="B842" s="49" t="s">
        <v>2553</v>
      </c>
      <c r="C842" s="172" t="s">
        <v>2554</v>
      </c>
      <c r="D842" s="173">
        <v>1.8</v>
      </c>
      <c r="E842" s="49" t="s">
        <v>2555</v>
      </c>
      <c r="F842" s="50">
        <v>40544</v>
      </c>
      <c r="G842" s="51">
        <v>1.8</v>
      </c>
      <c r="H842" s="174"/>
      <c r="I842" s="51">
        <v>0</v>
      </c>
    </row>
    <row r="843" spans="1:9" ht="30" x14ac:dyDescent="0.25">
      <c r="A843" s="49" t="s">
        <v>259</v>
      </c>
      <c r="B843" s="49" t="s">
        <v>2556</v>
      </c>
      <c r="C843" s="172" t="s">
        <v>2557</v>
      </c>
      <c r="D843" s="173">
        <v>1.8</v>
      </c>
      <c r="E843" s="49" t="s">
        <v>2558</v>
      </c>
      <c r="F843" s="50">
        <v>40544</v>
      </c>
      <c r="G843" s="51">
        <v>1.8</v>
      </c>
      <c r="H843" s="174"/>
      <c r="I843" s="51">
        <v>0</v>
      </c>
    </row>
    <row r="844" spans="1:9" ht="30" x14ac:dyDescent="0.25">
      <c r="A844" s="49" t="s">
        <v>259</v>
      </c>
      <c r="B844" s="49" t="s">
        <v>416</v>
      </c>
      <c r="C844" s="172" t="s">
        <v>2559</v>
      </c>
      <c r="D844" s="173">
        <v>2</v>
      </c>
      <c r="E844" s="49" t="s">
        <v>2560</v>
      </c>
      <c r="F844" s="50">
        <v>40544</v>
      </c>
      <c r="G844" s="51">
        <v>2</v>
      </c>
      <c r="H844" s="174"/>
      <c r="I844" s="51">
        <v>0</v>
      </c>
    </row>
    <row r="845" spans="1:9" ht="30" x14ac:dyDescent="0.25">
      <c r="A845" s="49" t="s">
        <v>259</v>
      </c>
      <c r="B845" s="49" t="s">
        <v>2561</v>
      </c>
      <c r="C845" s="172" t="s">
        <v>2562</v>
      </c>
      <c r="D845" s="173">
        <v>2.2999999999999998</v>
      </c>
      <c r="E845" s="49" t="s">
        <v>2563</v>
      </c>
      <c r="F845" s="50">
        <v>40544</v>
      </c>
      <c r="G845" s="51">
        <v>2.2000000000000002</v>
      </c>
      <c r="H845" s="174">
        <v>39569</v>
      </c>
      <c r="I845" s="51">
        <v>0.1</v>
      </c>
    </row>
    <row r="846" spans="1:9" ht="30" x14ac:dyDescent="0.25">
      <c r="A846" s="49" t="s">
        <v>259</v>
      </c>
      <c r="B846" s="49" t="s">
        <v>2564</v>
      </c>
      <c r="C846" s="172" t="s">
        <v>2565</v>
      </c>
      <c r="D846" s="173">
        <v>2</v>
      </c>
      <c r="E846" s="49" t="s">
        <v>2566</v>
      </c>
      <c r="F846" s="50">
        <v>40544</v>
      </c>
      <c r="G846" s="51">
        <v>2</v>
      </c>
      <c r="H846" s="174"/>
      <c r="I846" s="51">
        <v>0</v>
      </c>
    </row>
    <row r="847" spans="1:9" ht="30" x14ac:dyDescent="0.25">
      <c r="A847" s="49" t="s">
        <v>259</v>
      </c>
      <c r="B847" s="49" t="s">
        <v>2567</v>
      </c>
      <c r="C847" s="172" t="s">
        <v>2568</v>
      </c>
      <c r="D847" s="173">
        <v>2</v>
      </c>
      <c r="E847" s="49" t="s">
        <v>2569</v>
      </c>
      <c r="F847" s="50">
        <v>40544</v>
      </c>
      <c r="G847" s="51">
        <v>2</v>
      </c>
      <c r="H847" s="174"/>
      <c r="I847" s="51">
        <v>0</v>
      </c>
    </row>
    <row r="848" spans="1:9" ht="30" x14ac:dyDescent="0.25">
      <c r="A848" s="49" t="s">
        <v>259</v>
      </c>
      <c r="B848" s="49" t="s">
        <v>2341</v>
      </c>
      <c r="C848" s="172" t="s">
        <v>2570</v>
      </c>
      <c r="D848" s="173">
        <v>1.8</v>
      </c>
      <c r="E848" s="49" t="s">
        <v>2571</v>
      </c>
      <c r="F848" s="50">
        <v>40544</v>
      </c>
      <c r="G848" s="51">
        <v>1.8</v>
      </c>
      <c r="H848" s="174"/>
      <c r="I848" s="51">
        <v>0</v>
      </c>
    </row>
    <row r="849" spans="1:9" ht="30" x14ac:dyDescent="0.25">
      <c r="A849" s="49" t="s">
        <v>259</v>
      </c>
      <c r="B849" s="49" t="s">
        <v>1714</v>
      </c>
      <c r="C849" s="172" t="s">
        <v>2572</v>
      </c>
      <c r="D849" s="173">
        <v>1.8</v>
      </c>
      <c r="E849" s="49" t="s">
        <v>2573</v>
      </c>
      <c r="F849" s="50">
        <v>40544</v>
      </c>
      <c r="G849" s="51">
        <v>1.8</v>
      </c>
      <c r="H849" s="174"/>
      <c r="I849" s="51">
        <v>0</v>
      </c>
    </row>
    <row r="850" spans="1:9" ht="30" x14ac:dyDescent="0.25">
      <c r="A850" s="49" t="s">
        <v>259</v>
      </c>
      <c r="B850" s="49" t="s">
        <v>2574</v>
      </c>
      <c r="C850" s="172" t="s">
        <v>2575</v>
      </c>
      <c r="D850" s="173">
        <v>2.2999999999999998</v>
      </c>
      <c r="E850" s="49" t="s">
        <v>2576</v>
      </c>
      <c r="F850" s="50">
        <v>40544</v>
      </c>
      <c r="G850" s="51">
        <v>2.2000000000000002</v>
      </c>
      <c r="H850" s="174">
        <v>39569</v>
      </c>
      <c r="I850" s="51">
        <v>0.1</v>
      </c>
    </row>
    <row r="851" spans="1:9" ht="30" x14ac:dyDescent="0.25">
      <c r="A851" s="49" t="s">
        <v>259</v>
      </c>
      <c r="B851" s="49" t="s">
        <v>422</v>
      </c>
      <c r="C851" s="172" t="s">
        <v>2577</v>
      </c>
      <c r="D851" s="173">
        <v>2.2999999999999998</v>
      </c>
      <c r="E851" s="49" t="s">
        <v>2578</v>
      </c>
      <c r="F851" s="50">
        <v>40544</v>
      </c>
      <c r="G851" s="51">
        <v>2.2000000000000002</v>
      </c>
      <c r="H851" s="174">
        <v>39569</v>
      </c>
      <c r="I851" s="51">
        <v>0.1</v>
      </c>
    </row>
    <row r="852" spans="1:9" ht="30" x14ac:dyDescent="0.25">
      <c r="A852" s="49" t="s">
        <v>259</v>
      </c>
      <c r="B852" s="49" t="s">
        <v>1719</v>
      </c>
      <c r="C852" s="172" t="s">
        <v>2579</v>
      </c>
      <c r="D852" s="173">
        <v>2</v>
      </c>
      <c r="E852" s="49" t="s">
        <v>2580</v>
      </c>
      <c r="F852" s="50">
        <v>40544</v>
      </c>
      <c r="G852" s="51">
        <v>2</v>
      </c>
      <c r="H852" s="174"/>
      <c r="I852" s="51">
        <v>0</v>
      </c>
    </row>
    <row r="853" spans="1:9" ht="30" x14ac:dyDescent="0.25">
      <c r="A853" s="49" t="s">
        <v>259</v>
      </c>
      <c r="B853" s="49" t="s">
        <v>2581</v>
      </c>
      <c r="C853" s="172" t="s">
        <v>2582</v>
      </c>
      <c r="D853" s="173">
        <v>1.8</v>
      </c>
      <c r="E853" s="49" t="s">
        <v>2583</v>
      </c>
      <c r="F853" s="50">
        <v>40544</v>
      </c>
      <c r="G853" s="51">
        <v>1.8</v>
      </c>
      <c r="H853" s="174"/>
      <c r="I853" s="51">
        <v>0</v>
      </c>
    </row>
    <row r="854" spans="1:9" ht="30" x14ac:dyDescent="0.25">
      <c r="A854" s="49" t="s">
        <v>259</v>
      </c>
      <c r="B854" s="49" t="s">
        <v>425</v>
      </c>
      <c r="C854" s="172" t="s">
        <v>2584</v>
      </c>
      <c r="D854" s="173">
        <v>1.8</v>
      </c>
      <c r="E854" s="49" t="s">
        <v>2585</v>
      </c>
      <c r="F854" s="50">
        <v>40544</v>
      </c>
      <c r="G854" s="51">
        <v>1.8</v>
      </c>
      <c r="H854" s="174"/>
      <c r="I854" s="51">
        <v>0</v>
      </c>
    </row>
    <row r="855" spans="1:9" ht="30" x14ac:dyDescent="0.25">
      <c r="A855" s="49" t="s">
        <v>259</v>
      </c>
      <c r="B855" s="49" t="s">
        <v>2586</v>
      </c>
      <c r="C855" s="172" t="s">
        <v>2587</v>
      </c>
      <c r="D855" s="173">
        <v>1.8</v>
      </c>
      <c r="E855" s="49" t="s">
        <v>2588</v>
      </c>
      <c r="F855" s="50">
        <v>40544</v>
      </c>
      <c r="G855" s="51">
        <v>1.8</v>
      </c>
      <c r="H855" s="174"/>
      <c r="I855" s="51">
        <v>0</v>
      </c>
    </row>
    <row r="856" spans="1:9" ht="30" x14ac:dyDescent="0.25">
      <c r="A856" s="49" t="s">
        <v>270</v>
      </c>
      <c r="B856" s="49" t="s">
        <v>2368</v>
      </c>
      <c r="C856" s="172" t="s">
        <v>2589</v>
      </c>
      <c r="D856" s="173">
        <v>2.2000000000000002</v>
      </c>
      <c r="E856" s="49" t="s">
        <v>2590</v>
      </c>
      <c r="F856" s="50">
        <v>40544</v>
      </c>
      <c r="G856" s="51">
        <v>2.2000000000000002</v>
      </c>
      <c r="H856" s="174"/>
      <c r="I856" s="51">
        <v>0</v>
      </c>
    </row>
    <row r="857" spans="1:9" ht="30" x14ac:dyDescent="0.25">
      <c r="A857" s="49" t="s">
        <v>270</v>
      </c>
      <c r="B857" s="49" t="s">
        <v>289</v>
      </c>
      <c r="C857" s="172" t="s">
        <v>2591</v>
      </c>
      <c r="D857" s="173">
        <v>2</v>
      </c>
      <c r="E857" s="49" t="s">
        <v>2592</v>
      </c>
      <c r="F857" s="50">
        <v>40544</v>
      </c>
      <c r="G857" s="51">
        <v>2</v>
      </c>
      <c r="H857" s="174"/>
      <c r="I857" s="51">
        <v>0</v>
      </c>
    </row>
    <row r="858" spans="1:9" ht="30" x14ac:dyDescent="0.25">
      <c r="A858" s="49" t="s">
        <v>270</v>
      </c>
      <c r="B858" s="49" t="s">
        <v>2593</v>
      </c>
      <c r="C858" s="172" t="s">
        <v>2594</v>
      </c>
      <c r="D858" s="173">
        <v>2</v>
      </c>
      <c r="E858" s="49" t="s">
        <v>2595</v>
      </c>
      <c r="F858" s="50">
        <v>40544</v>
      </c>
      <c r="G858" s="51">
        <v>2</v>
      </c>
      <c r="H858" s="174"/>
      <c r="I858" s="51">
        <v>0</v>
      </c>
    </row>
    <row r="859" spans="1:9" ht="30" x14ac:dyDescent="0.25">
      <c r="A859" s="49" t="s">
        <v>270</v>
      </c>
      <c r="B859" s="49" t="s">
        <v>2596</v>
      </c>
      <c r="C859" s="172" t="s">
        <v>2597</v>
      </c>
      <c r="D859" s="173">
        <v>2.2000000000000002</v>
      </c>
      <c r="E859" s="49" t="s">
        <v>2598</v>
      </c>
      <c r="F859" s="50">
        <v>40544</v>
      </c>
      <c r="G859" s="51">
        <v>2.2000000000000002</v>
      </c>
      <c r="H859" s="174"/>
      <c r="I859" s="51">
        <v>0</v>
      </c>
    </row>
    <row r="860" spans="1:9" ht="30" x14ac:dyDescent="0.25">
      <c r="A860" s="49" t="s">
        <v>270</v>
      </c>
      <c r="B860" s="49" t="s">
        <v>2599</v>
      </c>
      <c r="C860" s="172" t="s">
        <v>2600</v>
      </c>
      <c r="D860" s="173">
        <v>2.2000000000000002</v>
      </c>
      <c r="E860" s="49" t="s">
        <v>2601</v>
      </c>
      <c r="F860" s="50">
        <v>40544</v>
      </c>
      <c r="G860" s="51">
        <v>2.2000000000000002</v>
      </c>
      <c r="H860" s="174"/>
      <c r="I860" s="51">
        <v>0</v>
      </c>
    </row>
    <row r="861" spans="1:9" ht="30" x14ac:dyDescent="0.25">
      <c r="A861" s="49" t="s">
        <v>270</v>
      </c>
      <c r="B861" s="49" t="s">
        <v>2602</v>
      </c>
      <c r="C861" s="172" t="s">
        <v>2603</v>
      </c>
      <c r="D861" s="173">
        <v>2.2000000000000002</v>
      </c>
      <c r="E861" s="49" t="s">
        <v>2604</v>
      </c>
      <c r="F861" s="50">
        <v>40544</v>
      </c>
      <c r="G861" s="51">
        <v>2.2000000000000002</v>
      </c>
      <c r="H861" s="174"/>
      <c r="I861" s="51">
        <v>0</v>
      </c>
    </row>
    <row r="862" spans="1:9" ht="30" x14ac:dyDescent="0.25">
      <c r="A862" s="49" t="s">
        <v>270</v>
      </c>
      <c r="B862" s="49" t="s">
        <v>2123</v>
      </c>
      <c r="C862" s="172" t="s">
        <v>2605</v>
      </c>
      <c r="D862" s="173">
        <v>2</v>
      </c>
      <c r="E862" s="49" t="s">
        <v>2606</v>
      </c>
      <c r="F862" s="50">
        <v>40544</v>
      </c>
      <c r="G862" s="51">
        <v>2</v>
      </c>
      <c r="H862" s="174"/>
      <c r="I862" s="51">
        <v>0</v>
      </c>
    </row>
    <row r="863" spans="1:9" ht="30" x14ac:dyDescent="0.25">
      <c r="A863" s="49" t="s">
        <v>270</v>
      </c>
      <c r="B863" s="49" t="s">
        <v>1107</v>
      </c>
      <c r="C863" s="172" t="s">
        <v>2607</v>
      </c>
      <c r="D863" s="173">
        <v>2.2000000000000002</v>
      </c>
      <c r="E863" s="49" t="s">
        <v>2608</v>
      </c>
      <c r="F863" s="50">
        <v>40544</v>
      </c>
      <c r="G863" s="51">
        <v>2.2000000000000002</v>
      </c>
      <c r="H863" s="174"/>
      <c r="I863" s="51">
        <v>0</v>
      </c>
    </row>
    <row r="864" spans="1:9" ht="30" x14ac:dyDescent="0.25">
      <c r="A864" s="49" t="s">
        <v>270</v>
      </c>
      <c r="B864" s="49" t="s">
        <v>2609</v>
      </c>
      <c r="C864" s="172" t="s">
        <v>2610</v>
      </c>
      <c r="D864" s="173">
        <v>2.2000000000000002</v>
      </c>
      <c r="E864" s="49" t="s">
        <v>2611</v>
      </c>
      <c r="F864" s="50">
        <v>40544</v>
      </c>
      <c r="G864" s="51">
        <v>2.2000000000000002</v>
      </c>
      <c r="H864" s="174"/>
      <c r="I864" s="51">
        <v>0</v>
      </c>
    </row>
    <row r="865" spans="1:9" ht="30" x14ac:dyDescent="0.25">
      <c r="A865" s="49" t="s">
        <v>270</v>
      </c>
      <c r="B865" s="49" t="s">
        <v>2612</v>
      </c>
      <c r="C865" s="172" t="s">
        <v>2613</v>
      </c>
      <c r="D865" s="173">
        <v>2.2000000000000002</v>
      </c>
      <c r="E865" s="49" t="s">
        <v>2614</v>
      </c>
      <c r="F865" s="50">
        <v>40544</v>
      </c>
      <c r="G865" s="51">
        <v>2.2000000000000002</v>
      </c>
      <c r="H865" s="174"/>
      <c r="I865" s="51">
        <v>0</v>
      </c>
    </row>
    <row r="866" spans="1:9" ht="30" x14ac:dyDescent="0.25">
      <c r="A866" s="49" t="s">
        <v>270</v>
      </c>
      <c r="B866" s="49" t="s">
        <v>1115</v>
      </c>
      <c r="C866" s="172" t="s">
        <v>2615</v>
      </c>
      <c r="D866" s="173">
        <v>2.2000000000000002</v>
      </c>
      <c r="E866" s="49" t="s">
        <v>2616</v>
      </c>
      <c r="F866" s="50">
        <v>40544</v>
      </c>
      <c r="G866" s="51">
        <v>2.2000000000000002</v>
      </c>
      <c r="H866" s="174"/>
      <c r="I866" s="51">
        <v>0</v>
      </c>
    </row>
    <row r="867" spans="1:9" ht="30" x14ac:dyDescent="0.25">
      <c r="A867" s="49" t="s">
        <v>270</v>
      </c>
      <c r="B867" s="49" t="s">
        <v>673</v>
      </c>
      <c r="C867" s="172" t="s">
        <v>2617</v>
      </c>
      <c r="D867" s="173">
        <v>2.2000000000000002</v>
      </c>
      <c r="E867" s="49" t="s">
        <v>2618</v>
      </c>
      <c r="F867" s="50">
        <v>40544</v>
      </c>
      <c r="G867" s="51">
        <v>2.2000000000000002</v>
      </c>
      <c r="H867" s="174"/>
      <c r="I867" s="51">
        <v>0</v>
      </c>
    </row>
    <row r="868" spans="1:9" ht="30" x14ac:dyDescent="0.25">
      <c r="A868" s="49" t="s">
        <v>270</v>
      </c>
      <c r="B868" s="49" t="s">
        <v>1297</v>
      </c>
      <c r="C868" s="172" t="s">
        <v>2619</v>
      </c>
      <c r="D868" s="173">
        <v>2.2000000000000002</v>
      </c>
      <c r="E868" s="49" t="s">
        <v>2620</v>
      </c>
      <c r="F868" s="50">
        <v>40544</v>
      </c>
      <c r="G868" s="51">
        <v>2.2000000000000002</v>
      </c>
      <c r="H868" s="174"/>
      <c r="I868" s="51">
        <v>0</v>
      </c>
    </row>
    <row r="869" spans="1:9" ht="30" x14ac:dyDescent="0.25">
      <c r="A869" s="49" t="s">
        <v>270</v>
      </c>
      <c r="B869" s="49" t="s">
        <v>892</v>
      </c>
      <c r="C869" s="172" t="s">
        <v>2621</v>
      </c>
      <c r="D869" s="173">
        <v>2</v>
      </c>
      <c r="E869" s="49" t="s">
        <v>2622</v>
      </c>
      <c r="F869" s="50">
        <v>40544</v>
      </c>
      <c r="G869" s="51">
        <v>2</v>
      </c>
      <c r="H869" s="174"/>
      <c r="I869" s="51">
        <v>0</v>
      </c>
    </row>
    <row r="870" spans="1:9" ht="30" x14ac:dyDescent="0.25">
      <c r="A870" s="49" t="s">
        <v>270</v>
      </c>
      <c r="B870" s="49" t="s">
        <v>2623</v>
      </c>
      <c r="C870" s="172" t="s">
        <v>2624</v>
      </c>
      <c r="D870" s="173">
        <v>2</v>
      </c>
      <c r="E870" s="49" t="s">
        <v>2625</v>
      </c>
      <c r="F870" s="50">
        <v>40544</v>
      </c>
      <c r="G870" s="51">
        <v>2</v>
      </c>
      <c r="H870" s="174"/>
      <c r="I870" s="51">
        <v>0</v>
      </c>
    </row>
    <row r="871" spans="1:9" ht="30" x14ac:dyDescent="0.25">
      <c r="A871" s="49" t="s">
        <v>270</v>
      </c>
      <c r="B871" s="49" t="s">
        <v>2626</v>
      </c>
      <c r="C871" s="172" t="s">
        <v>2627</v>
      </c>
      <c r="D871" s="173">
        <v>2</v>
      </c>
      <c r="E871" s="49" t="s">
        <v>2628</v>
      </c>
      <c r="F871" s="50">
        <v>40544</v>
      </c>
      <c r="G871" s="51">
        <v>2</v>
      </c>
      <c r="H871" s="174"/>
      <c r="I871" s="51">
        <v>0</v>
      </c>
    </row>
    <row r="872" spans="1:9" ht="30" x14ac:dyDescent="0.25">
      <c r="A872" s="49" t="s">
        <v>270</v>
      </c>
      <c r="B872" s="49" t="s">
        <v>2629</v>
      </c>
      <c r="C872" s="172" t="s">
        <v>2630</v>
      </c>
      <c r="D872" s="173">
        <v>2.2000000000000002</v>
      </c>
      <c r="E872" s="49" t="s">
        <v>2631</v>
      </c>
      <c r="F872" s="50">
        <v>40544</v>
      </c>
      <c r="G872" s="51">
        <v>2.2000000000000002</v>
      </c>
      <c r="H872" s="174"/>
      <c r="I872" s="51">
        <v>0</v>
      </c>
    </row>
    <row r="873" spans="1:9" ht="30" x14ac:dyDescent="0.25">
      <c r="A873" s="49" t="s">
        <v>270</v>
      </c>
      <c r="B873" s="49" t="s">
        <v>2632</v>
      </c>
      <c r="C873" s="172" t="s">
        <v>2633</v>
      </c>
      <c r="D873" s="173">
        <v>2.2000000000000002</v>
      </c>
      <c r="E873" s="49" t="s">
        <v>2634</v>
      </c>
      <c r="F873" s="50">
        <v>40544</v>
      </c>
      <c r="G873" s="51">
        <v>2.2000000000000002</v>
      </c>
      <c r="H873" s="174"/>
      <c r="I873" s="51">
        <v>0</v>
      </c>
    </row>
    <row r="874" spans="1:9" ht="30" x14ac:dyDescent="0.25">
      <c r="A874" s="49" t="s">
        <v>270</v>
      </c>
      <c r="B874" s="49" t="s">
        <v>1314</v>
      </c>
      <c r="C874" s="172" t="s">
        <v>2635</v>
      </c>
      <c r="D874" s="173">
        <v>2.2000000000000002</v>
      </c>
      <c r="E874" s="49" t="s">
        <v>2636</v>
      </c>
      <c r="F874" s="50">
        <v>40544</v>
      </c>
      <c r="G874" s="51">
        <v>2.2000000000000002</v>
      </c>
      <c r="H874" s="174"/>
      <c r="I874" s="51">
        <v>0</v>
      </c>
    </row>
    <row r="875" spans="1:9" ht="30" x14ac:dyDescent="0.25">
      <c r="A875" s="49" t="s">
        <v>270</v>
      </c>
      <c r="B875" s="49" t="s">
        <v>1436</v>
      </c>
      <c r="C875" s="172" t="s">
        <v>2637</v>
      </c>
      <c r="D875" s="173">
        <v>2</v>
      </c>
      <c r="E875" s="49" t="s">
        <v>2638</v>
      </c>
      <c r="F875" s="50">
        <v>40544</v>
      </c>
      <c r="G875" s="51">
        <v>2</v>
      </c>
      <c r="H875" s="174"/>
      <c r="I875" s="51">
        <v>0</v>
      </c>
    </row>
    <row r="876" spans="1:9" ht="30" x14ac:dyDescent="0.25">
      <c r="A876" s="49" t="s">
        <v>270</v>
      </c>
      <c r="B876" s="49" t="s">
        <v>1818</v>
      </c>
      <c r="C876" s="172" t="s">
        <v>2639</v>
      </c>
      <c r="D876" s="173">
        <v>2</v>
      </c>
      <c r="E876" s="49" t="s">
        <v>2640</v>
      </c>
      <c r="F876" s="50">
        <v>40544</v>
      </c>
      <c r="G876" s="51">
        <v>2</v>
      </c>
      <c r="H876" s="174"/>
      <c r="I876" s="51">
        <v>0</v>
      </c>
    </row>
    <row r="877" spans="1:9" ht="30" x14ac:dyDescent="0.25">
      <c r="A877" s="49" t="s">
        <v>270</v>
      </c>
      <c r="B877" s="49" t="s">
        <v>2641</v>
      </c>
      <c r="C877" s="172" t="s">
        <v>2642</v>
      </c>
      <c r="D877" s="173">
        <v>2</v>
      </c>
      <c r="E877" s="49" t="s">
        <v>2643</v>
      </c>
      <c r="F877" s="50">
        <v>40544</v>
      </c>
      <c r="G877" s="51">
        <v>2</v>
      </c>
      <c r="H877" s="174"/>
      <c r="I877" s="51">
        <v>0</v>
      </c>
    </row>
    <row r="878" spans="1:9" ht="30" x14ac:dyDescent="0.25">
      <c r="A878" s="49" t="s">
        <v>270</v>
      </c>
      <c r="B878" s="49" t="s">
        <v>700</v>
      </c>
      <c r="C878" s="172" t="s">
        <v>2644</v>
      </c>
      <c r="D878" s="173">
        <v>2</v>
      </c>
      <c r="E878" s="49" t="s">
        <v>2645</v>
      </c>
      <c r="F878" s="50">
        <v>40544</v>
      </c>
      <c r="G878" s="51">
        <v>2</v>
      </c>
      <c r="H878" s="174"/>
      <c r="I878" s="51">
        <v>0</v>
      </c>
    </row>
    <row r="879" spans="1:9" ht="30" x14ac:dyDescent="0.25">
      <c r="A879" s="49" t="s">
        <v>270</v>
      </c>
      <c r="B879" s="49" t="s">
        <v>2170</v>
      </c>
      <c r="C879" s="172" t="s">
        <v>2646</v>
      </c>
      <c r="D879" s="173">
        <v>2.2000000000000002</v>
      </c>
      <c r="E879" s="49" t="s">
        <v>2647</v>
      </c>
      <c r="F879" s="50">
        <v>40544</v>
      </c>
      <c r="G879" s="51">
        <v>2.2000000000000002</v>
      </c>
      <c r="H879" s="174"/>
      <c r="I879" s="51">
        <v>0</v>
      </c>
    </row>
    <row r="880" spans="1:9" ht="30" x14ac:dyDescent="0.25">
      <c r="A880" s="49" t="s">
        <v>270</v>
      </c>
      <c r="B880" s="49" t="s">
        <v>2648</v>
      </c>
      <c r="C880" s="172" t="s">
        <v>2649</v>
      </c>
      <c r="D880" s="173">
        <v>2.2000000000000002</v>
      </c>
      <c r="E880" s="49" t="s">
        <v>2650</v>
      </c>
      <c r="F880" s="50">
        <v>40544</v>
      </c>
      <c r="G880" s="51">
        <v>2.2000000000000002</v>
      </c>
      <c r="H880" s="174"/>
      <c r="I880" s="51">
        <v>0</v>
      </c>
    </row>
    <row r="881" spans="1:9" ht="30" x14ac:dyDescent="0.25">
      <c r="A881" s="49" t="s">
        <v>270</v>
      </c>
      <c r="B881" s="49" t="s">
        <v>2651</v>
      </c>
      <c r="C881" s="172" t="s">
        <v>2652</v>
      </c>
      <c r="D881" s="173">
        <v>2</v>
      </c>
      <c r="E881" s="49" t="s">
        <v>2653</v>
      </c>
      <c r="F881" s="50">
        <v>40544</v>
      </c>
      <c r="G881" s="51">
        <v>2</v>
      </c>
      <c r="H881" s="174"/>
      <c r="I881" s="51">
        <v>0</v>
      </c>
    </row>
    <row r="882" spans="1:9" ht="30" x14ac:dyDescent="0.25">
      <c r="A882" s="49" t="s">
        <v>270</v>
      </c>
      <c r="B882" s="49" t="s">
        <v>2654</v>
      </c>
      <c r="C882" s="172" t="s">
        <v>2655</v>
      </c>
      <c r="D882" s="173">
        <v>2</v>
      </c>
      <c r="E882" s="49" t="s">
        <v>2656</v>
      </c>
      <c r="F882" s="50">
        <v>40544</v>
      </c>
      <c r="G882" s="51">
        <v>2</v>
      </c>
      <c r="H882" s="174"/>
      <c r="I882" s="51">
        <v>0</v>
      </c>
    </row>
    <row r="883" spans="1:9" ht="30" x14ac:dyDescent="0.25">
      <c r="A883" s="49" t="s">
        <v>270</v>
      </c>
      <c r="B883" s="49" t="s">
        <v>2657</v>
      </c>
      <c r="C883" s="172" t="s">
        <v>2658</v>
      </c>
      <c r="D883" s="173">
        <v>2.2000000000000002</v>
      </c>
      <c r="E883" s="49" t="s">
        <v>2659</v>
      </c>
      <c r="F883" s="50">
        <v>40544</v>
      </c>
      <c r="G883" s="51">
        <v>2.2000000000000002</v>
      </c>
      <c r="H883" s="174"/>
      <c r="I883" s="51">
        <v>0</v>
      </c>
    </row>
    <row r="884" spans="1:9" ht="30" x14ac:dyDescent="0.25">
      <c r="A884" s="49" t="s">
        <v>270</v>
      </c>
      <c r="B884" s="49" t="s">
        <v>2177</v>
      </c>
      <c r="C884" s="172" t="s">
        <v>2660</v>
      </c>
      <c r="D884" s="173">
        <v>2.2000000000000002</v>
      </c>
      <c r="E884" s="49" t="s">
        <v>2661</v>
      </c>
      <c r="F884" s="50">
        <v>40544</v>
      </c>
      <c r="G884" s="51">
        <v>2.2000000000000002</v>
      </c>
      <c r="H884" s="174"/>
      <c r="I884" s="51">
        <v>0</v>
      </c>
    </row>
    <row r="885" spans="1:9" ht="30" x14ac:dyDescent="0.25">
      <c r="A885" s="49" t="s">
        <v>270</v>
      </c>
      <c r="B885" s="49" t="s">
        <v>919</v>
      </c>
      <c r="C885" s="172" t="s">
        <v>2662</v>
      </c>
      <c r="D885" s="173">
        <v>2</v>
      </c>
      <c r="E885" s="49" t="s">
        <v>2663</v>
      </c>
      <c r="F885" s="50">
        <v>40544</v>
      </c>
      <c r="G885" s="51">
        <v>2</v>
      </c>
      <c r="H885" s="174"/>
      <c r="I885" s="51">
        <v>0</v>
      </c>
    </row>
    <row r="886" spans="1:9" ht="30" x14ac:dyDescent="0.25">
      <c r="A886" s="49" t="s">
        <v>270</v>
      </c>
      <c r="B886" s="49" t="s">
        <v>2664</v>
      </c>
      <c r="C886" s="172" t="s">
        <v>2665</v>
      </c>
      <c r="D886" s="173">
        <v>2</v>
      </c>
      <c r="E886" s="49" t="s">
        <v>2666</v>
      </c>
      <c r="F886" s="50">
        <v>40544</v>
      </c>
      <c r="G886" s="51">
        <v>2</v>
      </c>
      <c r="H886" s="174"/>
      <c r="I886" s="51">
        <v>0</v>
      </c>
    </row>
    <row r="887" spans="1:9" ht="30" x14ac:dyDescent="0.25">
      <c r="A887" s="49" t="s">
        <v>270</v>
      </c>
      <c r="B887" s="49" t="s">
        <v>2667</v>
      </c>
      <c r="C887" s="172" t="s">
        <v>2668</v>
      </c>
      <c r="D887" s="173">
        <v>2.2000000000000002</v>
      </c>
      <c r="E887" s="49" t="s">
        <v>2669</v>
      </c>
      <c r="F887" s="50">
        <v>40544</v>
      </c>
      <c r="G887" s="51">
        <v>2.2000000000000002</v>
      </c>
      <c r="H887" s="174"/>
      <c r="I887" s="51">
        <v>0</v>
      </c>
    </row>
    <row r="888" spans="1:9" ht="30" x14ac:dyDescent="0.25">
      <c r="A888" s="49" t="s">
        <v>270</v>
      </c>
      <c r="B888" s="49" t="s">
        <v>446</v>
      </c>
      <c r="C888" s="172" t="s">
        <v>2670</v>
      </c>
      <c r="D888" s="173">
        <v>2</v>
      </c>
      <c r="E888" s="49" t="s">
        <v>2671</v>
      </c>
      <c r="F888" s="50">
        <v>40544</v>
      </c>
      <c r="G888" s="51">
        <v>2</v>
      </c>
      <c r="H888" s="174"/>
      <c r="I888" s="51">
        <v>0</v>
      </c>
    </row>
    <row r="889" spans="1:9" ht="30" x14ac:dyDescent="0.25">
      <c r="A889" s="49" t="s">
        <v>270</v>
      </c>
      <c r="B889" s="49" t="s">
        <v>1342</v>
      </c>
      <c r="C889" s="172" t="s">
        <v>2672</v>
      </c>
      <c r="D889" s="173">
        <v>2.2000000000000002</v>
      </c>
      <c r="E889" s="49" t="s">
        <v>2673</v>
      </c>
      <c r="F889" s="50">
        <v>40544</v>
      </c>
      <c r="G889" s="51">
        <v>2.2000000000000002</v>
      </c>
      <c r="H889" s="174"/>
      <c r="I889" s="51">
        <v>0</v>
      </c>
    </row>
    <row r="890" spans="1:9" ht="30" x14ac:dyDescent="0.25">
      <c r="A890" s="49" t="s">
        <v>270</v>
      </c>
      <c r="B890" s="49" t="s">
        <v>2674</v>
      </c>
      <c r="C890" s="172" t="s">
        <v>2675</v>
      </c>
      <c r="D890" s="173">
        <v>2.2000000000000002</v>
      </c>
      <c r="E890" s="49" t="s">
        <v>2676</v>
      </c>
      <c r="F890" s="50">
        <v>40544</v>
      </c>
      <c r="G890" s="51">
        <v>2.2000000000000002</v>
      </c>
      <c r="H890" s="174"/>
      <c r="I890" s="51">
        <v>0</v>
      </c>
    </row>
    <row r="891" spans="1:9" ht="30" x14ac:dyDescent="0.25">
      <c r="A891" s="49" t="s">
        <v>270</v>
      </c>
      <c r="B891" s="49" t="s">
        <v>280</v>
      </c>
      <c r="C891" s="172" t="s">
        <v>2677</v>
      </c>
      <c r="D891" s="173">
        <v>2.2000000000000002</v>
      </c>
      <c r="E891" s="49" t="s">
        <v>2678</v>
      </c>
      <c r="F891" s="50">
        <v>40544</v>
      </c>
      <c r="G891" s="51">
        <v>2.2000000000000002</v>
      </c>
      <c r="H891" s="174"/>
      <c r="I891" s="51">
        <v>0</v>
      </c>
    </row>
    <row r="892" spans="1:9" ht="30" x14ac:dyDescent="0.25">
      <c r="A892" s="49" t="s">
        <v>270</v>
      </c>
      <c r="B892" s="49" t="s">
        <v>2679</v>
      </c>
      <c r="C892" s="172" t="s">
        <v>2680</v>
      </c>
      <c r="D892" s="173">
        <v>2.2000000000000002</v>
      </c>
      <c r="E892" s="49" t="s">
        <v>2681</v>
      </c>
      <c r="F892" s="50">
        <v>40544</v>
      </c>
      <c r="G892" s="51">
        <v>2.2000000000000002</v>
      </c>
      <c r="H892" s="174"/>
      <c r="I892" s="51">
        <v>0</v>
      </c>
    </row>
    <row r="893" spans="1:9" ht="30" x14ac:dyDescent="0.25">
      <c r="A893" s="49" t="s">
        <v>270</v>
      </c>
      <c r="B893" s="49" t="s">
        <v>934</v>
      </c>
      <c r="C893" s="172" t="s">
        <v>2682</v>
      </c>
      <c r="D893" s="173">
        <v>2.2000000000000002</v>
      </c>
      <c r="E893" s="49" t="s">
        <v>2683</v>
      </c>
      <c r="F893" s="50">
        <v>40544</v>
      </c>
      <c r="G893" s="51">
        <v>2.2000000000000002</v>
      </c>
      <c r="H893" s="174"/>
      <c r="I893" s="51">
        <v>0</v>
      </c>
    </row>
    <row r="894" spans="1:9" ht="30" x14ac:dyDescent="0.25">
      <c r="A894" s="49" t="s">
        <v>270</v>
      </c>
      <c r="B894" s="49" t="s">
        <v>2684</v>
      </c>
      <c r="C894" s="172" t="s">
        <v>2685</v>
      </c>
      <c r="D894" s="173">
        <v>2.2000000000000002</v>
      </c>
      <c r="E894" s="49" t="s">
        <v>2686</v>
      </c>
      <c r="F894" s="50">
        <v>40544</v>
      </c>
      <c r="G894" s="51">
        <v>2.2000000000000002</v>
      </c>
      <c r="H894" s="174"/>
      <c r="I894" s="51">
        <v>0</v>
      </c>
    </row>
    <row r="895" spans="1:9" ht="30" x14ac:dyDescent="0.25">
      <c r="A895" s="49" t="s">
        <v>270</v>
      </c>
      <c r="B895" s="49" t="s">
        <v>2687</v>
      </c>
      <c r="C895" s="172" t="s">
        <v>2688</v>
      </c>
      <c r="D895" s="173">
        <v>2.2000000000000002</v>
      </c>
      <c r="E895" s="49" t="s">
        <v>2689</v>
      </c>
      <c r="F895" s="50">
        <v>40544</v>
      </c>
      <c r="G895" s="51">
        <v>2.2000000000000002</v>
      </c>
      <c r="H895" s="174"/>
      <c r="I895" s="51">
        <v>0</v>
      </c>
    </row>
    <row r="896" spans="1:9" ht="30" x14ac:dyDescent="0.25">
      <c r="A896" s="49" t="s">
        <v>270</v>
      </c>
      <c r="B896" s="49" t="s">
        <v>2690</v>
      </c>
      <c r="C896" s="172" t="s">
        <v>2691</v>
      </c>
      <c r="D896" s="173">
        <v>2.2000000000000002</v>
      </c>
      <c r="E896" s="49" t="s">
        <v>2692</v>
      </c>
      <c r="F896" s="50">
        <v>40544</v>
      </c>
      <c r="G896" s="51">
        <v>2.2000000000000002</v>
      </c>
      <c r="H896" s="174"/>
      <c r="I896" s="51">
        <v>0</v>
      </c>
    </row>
    <row r="897" spans="1:9" ht="30" x14ac:dyDescent="0.25">
      <c r="A897" s="49" t="s">
        <v>270</v>
      </c>
      <c r="B897" s="49" t="s">
        <v>2693</v>
      </c>
      <c r="C897" s="172" t="s">
        <v>2694</v>
      </c>
      <c r="D897" s="173">
        <v>2.2000000000000002</v>
      </c>
      <c r="E897" s="49" t="s">
        <v>2695</v>
      </c>
      <c r="F897" s="50">
        <v>40544</v>
      </c>
      <c r="G897" s="51">
        <v>2.2000000000000002</v>
      </c>
      <c r="H897" s="174"/>
      <c r="I897" s="51">
        <v>0</v>
      </c>
    </row>
    <row r="898" spans="1:9" ht="30" x14ac:dyDescent="0.25">
      <c r="A898" s="49" t="s">
        <v>270</v>
      </c>
      <c r="B898" s="49" t="s">
        <v>308</v>
      </c>
      <c r="C898" s="172" t="s">
        <v>2696</v>
      </c>
      <c r="D898" s="173">
        <v>2</v>
      </c>
      <c r="E898" s="49" t="s">
        <v>2697</v>
      </c>
      <c r="F898" s="50">
        <v>40544</v>
      </c>
      <c r="G898" s="51">
        <v>2</v>
      </c>
      <c r="H898" s="174"/>
      <c r="I898" s="51">
        <v>0</v>
      </c>
    </row>
    <row r="899" spans="1:9" ht="30" x14ac:dyDescent="0.25">
      <c r="A899" s="49" t="s">
        <v>270</v>
      </c>
      <c r="B899" s="49" t="s">
        <v>311</v>
      </c>
      <c r="C899" s="172" t="s">
        <v>2698</v>
      </c>
      <c r="D899" s="173">
        <v>2</v>
      </c>
      <c r="E899" s="49" t="s">
        <v>2699</v>
      </c>
      <c r="F899" s="50">
        <v>40544</v>
      </c>
      <c r="G899" s="51">
        <v>2</v>
      </c>
      <c r="H899" s="174"/>
      <c r="I899" s="51">
        <v>0</v>
      </c>
    </row>
    <row r="900" spans="1:9" ht="30" x14ac:dyDescent="0.25">
      <c r="A900" s="49" t="s">
        <v>270</v>
      </c>
      <c r="B900" s="49" t="s">
        <v>2700</v>
      </c>
      <c r="C900" s="172" t="s">
        <v>2701</v>
      </c>
      <c r="D900" s="173">
        <v>2</v>
      </c>
      <c r="E900" s="49" t="s">
        <v>2702</v>
      </c>
      <c r="F900" s="50">
        <v>40544</v>
      </c>
      <c r="G900" s="51">
        <v>2</v>
      </c>
      <c r="H900" s="174"/>
      <c r="I900" s="51">
        <v>0</v>
      </c>
    </row>
    <row r="901" spans="1:9" ht="30" x14ac:dyDescent="0.25">
      <c r="A901" s="49" t="s">
        <v>270</v>
      </c>
      <c r="B901" s="49" t="s">
        <v>314</v>
      </c>
      <c r="C901" s="172" t="s">
        <v>2703</v>
      </c>
      <c r="D901" s="173">
        <v>2</v>
      </c>
      <c r="E901" s="49" t="s">
        <v>2704</v>
      </c>
      <c r="F901" s="50">
        <v>40544</v>
      </c>
      <c r="G901" s="51">
        <v>2</v>
      </c>
      <c r="H901" s="174"/>
      <c r="I901" s="51">
        <v>0</v>
      </c>
    </row>
    <row r="902" spans="1:9" ht="30" x14ac:dyDescent="0.25">
      <c r="A902" s="49" t="s">
        <v>270</v>
      </c>
      <c r="B902" s="49" t="s">
        <v>2705</v>
      </c>
      <c r="C902" s="172" t="s">
        <v>2706</v>
      </c>
      <c r="D902" s="173">
        <v>2.2000000000000002</v>
      </c>
      <c r="E902" s="49" t="s">
        <v>2707</v>
      </c>
      <c r="F902" s="50">
        <v>40544</v>
      </c>
      <c r="G902" s="51">
        <v>2.2000000000000002</v>
      </c>
      <c r="H902" s="174"/>
      <c r="I902" s="51">
        <v>0</v>
      </c>
    </row>
    <row r="903" spans="1:9" ht="30" x14ac:dyDescent="0.25">
      <c r="A903" s="49" t="s">
        <v>270</v>
      </c>
      <c r="B903" s="49" t="s">
        <v>2708</v>
      </c>
      <c r="C903" s="172" t="s">
        <v>2709</v>
      </c>
      <c r="D903" s="173">
        <v>2.2000000000000002</v>
      </c>
      <c r="E903" s="49" t="s">
        <v>2710</v>
      </c>
      <c r="F903" s="50">
        <v>40544</v>
      </c>
      <c r="G903" s="51">
        <v>2.2000000000000002</v>
      </c>
      <c r="H903" s="174"/>
      <c r="I903" s="51">
        <v>0</v>
      </c>
    </row>
    <row r="904" spans="1:9" ht="30" x14ac:dyDescent="0.25">
      <c r="A904" s="49" t="s">
        <v>270</v>
      </c>
      <c r="B904" s="49" t="s">
        <v>736</v>
      </c>
      <c r="C904" s="172" t="s">
        <v>2711</v>
      </c>
      <c r="D904" s="173">
        <v>2.2000000000000002</v>
      </c>
      <c r="E904" s="49" t="s">
        <v>2712</v>
      </c>
      <c r="F904" s="50">
        <v>40544</v>
      </c>
      <c r="G904" s="51">
        <v>2.2000000000000002</v>
      </c>
      <c r="H904" s="174"/>
      <c r="I904" s="51">
        <v>0</v>
      </c>
    </row>
    <row r="905" spans="1:9" ht="30" x14ac:dyDescent="0.25">
      <c r="A905" s="49" t="s">
        <v>270</v>
      </c>
      <c r="B905" s="49" t="s">
        <v>2713</v>
      </c>
      <c r="C905" s="172" t="s">
        <v>2714</v>
      </c>
      <c r="D905" s="173">
        <v>2.2000000000000002</v>
      </c>
      <c r="E905" s="49" t="s">
        <v>2715</v>
      </c>
      <c r="F905" s="50">
        <v>40544</v>
      </c>
      <c r="G905" s="51">
        <v>2.2000000000000002</v>
      </c>
      <c r="H905" s="174"/>
      <c r="I905" s="51">
        <v>0</v>
      </c>
    </row>
    <row r="906" spans="1:9" ht="30" x14ac:dyDescent="0.25">
      <c r="A906" s="49" t="s">
        <v>270</v>
      </c>
      <c r="B906" s="49" t="s">
        <v>2716</v>
      </c>
      <c r="C906" s="172" t="s">
        <v>2717</v>
      </c>
      <c r="D906" s="173">
        <v>2.2000000000000002</v>
      </c>
      <c r="E906" s="49" t="s">
        <v>2718</v>
      </c>
      <c r="F906" s="50">
        <v>40544</v>
      </c>
      <c r="G906" s="51">
        <v>2.2000000000000002</v>
      </c>
      <c r="H906" s="174"/>
      <c r="I906" s="51">
        <v>0</v>
      </c>
    </row>
    <row r="907" spans="1:9" ht="30" x14ac:dyDescent="0.25">
      <c r="A907" s="49" t="s">
        <v>270</v>
      </c>
      <c r="B907" s="49" t="s">
        <v>2719</v>
      </c>
      <c r="C907" s="172" t="s">
        <v>2720</v>
      </c>
      <c r="D907" s="173">
        <v>2</v>
      </c>
      <c r="E907" s="49" t="s">
        <v>2721</v>
      </c>
      <c r="F907" s="50">
        <v>40544</v>
      </c>
      <c r="G907" s="51">
        <v>2</v>
      </c>
      <c r="H907" s="174"/>
      <c r="I907" s="51">
        <v>0</v>
      </c>
    </row>
    <row r="908" spans="1:9" ht="30" x14ac:dyDescent="0.25">
      <c r="A908" s="49" t="s">
        <v>270</v>
      </c>
      <c r="B908" s="49" t="s">
        <v>326</v>
      </c>
      <c r="C908" s="172" t="s">
        <v>2722</v>
      </c>
      <c r="D908" s="173">
        <v>2</v>
      </c>
      <c r="E908" s="49" t="s">
        <v>2723</v>
      </c>
      <c r="F908" s="50">
        <v>40544</v>
      </c>
      <c r="G908" s="51">
        <v>2</v>
      </c>
      <c r="H908" s="174"/>
      <c r="I908" s="51">
        <v>0</v>
      </c>
    </row>
    <row r="909" spans="1:9" ht="30" x14ac:dyDescent="0.25">
      <c r="A909" s="49" t="s">
        <v>270</v>
      </c>
      <c r="B909" s="49" t="s">
        <v>1883</v>
      </c>
      <c r="C909" s="172" t="s">
        <v>2724</v>
      </c>
      <c r="D909" s="173">
        <v>2</v>
      </c>
      <c r="E909" s="49" t="s">
        <v>2725</v>
      </c>
      <c r="F909" s="50">
        <v>40544</v>
      </c>
      <c r="G909" s="51">
        <v>2</v>
      </c>
      <c r="H909" s="174"/>
      <c r="I909" s="51">
        <v>0</v>
      </c>
    </row>
    <row r="910" spans="1:9" ht="30" x14ac:dyDescent="0.25">
      <c r="A910" s="49" t="s">
        <v>270</v>
      </c>
      <c r="B910" s="49" t="s">
        <v>332</v>
      </c>
      <c r="C910" s="172" t="s">
        <v>2726</v>
      </c>
      <c r="D910" s="173">
        <v>2.2000000000000002</v>
      </c>
      <c r="E910" s="49" t="s">
        <v>2727</v>
      </c>
      <c r="F910" s="50">
        <v>40544</v>
      </c>
      <c r="G910" s="51">
        <v>2.2000000000000002</v>
      </c>
      <c r="H910" s="174"/>
      <c r="I910" s="51">
        <v>0</v>
      </c>
    </row>
    <row r="911" spans="1:9" ht="30" x14ac:dyDescent="0.25">
      <c r="A911" s="49" t="s">
        <v>270</v>
      </c>
      <c r="B911" s="49" t="s">
        <v>1892</v>
      </c>
      <c r="C911" s="172" t="s">
        <v>2728</v>
      </c>
      <c r="D911" s="173">
        <v>2</v>
      </c>
      <c r="E911" s="49" t="s">
        <v>2729</v>
      </c>
      <c r="F911" s="50">
        <v>40544</v>
      </c>
      <c r="G911" s="51">
        <v>2</v>
      </c>
      <c r="H911" s="174"/>
      <c r="I911" s="51">
        <v>0</v>
      </c>
    </row>
    <row r="912" spans="1:9" ht="30" x14ac:dyDescent="0.25">
      <c r="A912" s="49" t="s">
        <v>270</v>
      </c>
      <c r="B912" s="49" t="s">
        <v>341</v>
      </c>
      <c r="C912" s="172" t="s">
        <v>2730</v>
      </c>
      <c r="D912" s="173">
        <v>2.2000000000000002</v>
      </c>
      <c r="E912" s="49" t="s">
        <v>2731</v>
      </c>
      <c r="F912" s="50">
        <v>40544</v>
      </c>
      <c r="G912" s="51">
        <v>2.2000000000000002</v>
      </c>
      <c r="H912" s="174"/>
      <c r="I912" s="51">
        <v>0</v>
      </c>
    </row>
    <row r="913" spans="1:9" ht="30" x14ac:dyDescent="0.25">
      <c r="A913" s="49" t="s">
        <v>270</v>
      </c>
      <c r="B913" s="49" t="s">
        <v>1219</v>
      </c>
      <c r="C913" s="172" t="s">
        <v>2732</v>
      </c>
      <c r="D913" s="173">
        <v>2</v>
      </c>
      <c r="E913" s="49" t="s">
        <v>2733</v>
      </c>
      <c r="F913" s="50">
        <v>40544</v>
      </c>
      <c r="G913" s="51">
        <v>2</v>
      </c>
      <c r="H913" s="174"/>
      <c r="I913" s="51">
        <v>0</v>
      </c>
    </row>
    <row r="914" spans="1:9" ht="30" x14ac:dyDescent="0.25">
      <c r="A914" s="49" t="s">
        <v>270</v>
      </c>
      <c r="B914" s="49" t="s">
        <v>2734</v>
      </c>
      <c r="C914" s="172" t="s">
        <v>2735</v>
      </c>
      <c r="D914" s="173">
        <v>2.2000000000000002</v>
      </c>
      <c r="E914" s="49" t="s">
        <v>2736</v>
      </c>
      <c r="F914" s="50">
        <v>40544</v>
      </c>
      <c r="G914" s="51">
        <v>2.2000000000000002</v>
      </c>
      <c r="H914" s="174"/>
      <c r="I914" s="51">
        <v>0</v>
      </c>
    </row>
    <row r="915" spans="1:9" ht="30" x14ac:dyDescent="0.25">
      <c r="A915" s="49" t="s">
        <v>270</v>
      </c>
      <c r="B915" s="49" t="s">
        <v>2737</v>
      </c>
      <c r="C915" s="172" t="s">
        <v>2738</v>
      </c>
      <c r="D915" s="173">
        <v>2.2000000000000002</v>
      </c>
      <c r="E915" s="49" t="s">
        <v>2739</v>
      </c>
      <c r="F915" s="50">
        <v>40544</v>
      </c>
      <c r="G915" s="51">
        <v>2.2000000000000002</v>
      </c>
      <c r="H915" s="174"/>
      <c r="I915" s="51">
        <v>0</v>
      </c>
    </row>
    <row r="916" spans="1:9" ht="30" x14ac:dyDescent="0.25">
      <c r="A916" s="49" t="s">
        <v>270</v>
      </c>
      <c r="B916" s="49" t="s">
        <v>2484</v>
      </c>
      <c r="C916" s="172" t="s">
        <v>2740</v>
      </c>
      <c r="D916" s="173">
        <v>2</v>
      </c>
      <c r="E916" s="49" t="s">
        <v>2741</v>
      </c>
      <c r="F916" s="50">
        <v>40544</v>
      </c>
      <c r="G916" s="51">
        <v>2</v>
      </c>
      <c r="H916" s="174"/>
      <c r="I916" s="51">
        <v>0</v>
      </c>
    </row>
    <row r="917" spans="1:9" ht="30" x14ac:dyDescent="0.25">
      <c r="A917" s="49" t="s">
        <v>270</v>
      </c>
      <c r="B917" s="49" t="s">
        <v>1586</v>
      </c>
      <c r="C917" s="172" t="s">
        <v>2742</v>
      </c>
      <c r="D917" s="173">
        <v>2</v>
      </c>
      <c r="E917" s="49" t="s">
        <v>2743</v>
      </c>
      <c r="F917" s="50">
        <v>40544</v>
      </c>
      <c r="G917" s="51">
        <v>2</v>
      </c>
      <c r="H917" s="174"/>
      <c r="I917" s="51">
        <v>0</v>
      </c>
    </row>
    <row r="918" spans="1:9" ht="30" x14ac:dyDescent="0.25">
      <c r="A918" s="49" t="s">
        <v>270</v>
      </c>
      <c r="B918" s="49" t="s">
        <v>353</v>
      </c>
      <c r="C918" s="172" t="s">
        <v>2744</v>
      </c>
      <c r="D918" s="173">
        <v>2.2000000000000002</v>
      </c>
      <c r="E918" s="49" t="s">
        <v>2745</v>
      </c>
      <c r="F918" s="50">
        <v>40544</v>
      </c>
      <c r="G918" s="51">
        <v>2.2000000000000002</v>
      </c>
      <c r="H918" s="174"/>
      <c r="I918" s="51">
        <v>0</v>
      </c>
    </row>
    <row r="919" spans="1:9" ht="30" x14ac:dyDescent="0.25">
      <c r="A919" s="49" t="s">
        <v>270</v>
      </c>
      <c r="B919" s="49" t="s">
        <v>2746</v>
      </c>
      <c r="C919" s="172" t="s">
        <v>2747</v>
      </c>
      <c r="D919" s="173">
        <v>2</v>
      </c>
      <c r="E919" s="49" t="s">
        <v>2748</v>
      </c>
      <c r="F919" s="50">
        <v>40544</v>
      </c>
      <c r="G919" s="51">
        <v>2</v>
      </c>
      <c r="H919" s="174"/>
      <c r="I919" s="51">
        <v>0</v>
      </c>
    </row>
    <row r="920" spans="1:9" ht="30" x14ac:dyDescent="0.25">
      <c r="A920" s="49" t="s">
        <v>270</v>
      </c>
      <c r="B920" s="49" t="s">
        <v>2749</v>
      </c>
      <c r="C920" s="172" t="s">
        <v>2750</v>
      </c>
      <c r="D920" s="173">
        <v>2.2000000000000002</v>
      </c>
      <c r="E920" s="49" t="s">
        <v>2751</v>
      </c>
      <c r="F920" s="50">
        <v>40544</v>
      </c>
      <c r="G920" s="51">
        <v>2.2000000000000002</v>
      </c>
      <c r="H920" s="174"/>
      <c r="I920" s="51">
        <v>0</v>
      </c>
    </row>
    <row r="921" spans="1:9" ht="30" x14ac:dyDescent="0.25">
      <c r="A921" s="49" t="s">
        <v>270</v>
      </c>
      <c r="B921" s="49" t="s">
        <v>2752</v>
      </c>
      <c r="C921" s="172" t="s">
        <v>2753</v>
      </c>
      <c r="D921" s="173">
        <v>2</v>
      </c>
      <c r="E921" s="49" t="s">
        <v>2754</v>
      </c>
      <c r="F921" s="50">
        <v>40544</v>
      </c>
      <c r="G921" s="51">
        <v>2</v>
      </c>
      <c r="H921" s="174"/>
      <c r="I921" s="51">
        <v>0</v>
      </c>
    </row>
    <row r="922" spans="1:9" ht="30" x14ac:dyDescent="0.25">
      <c r="A922" s="49" t="s">
        <v>270</v>
      </c>
      <c r="B922" s="49" t="s">
        <v>2755</v>
      </c>
      <c r="C922" s="172" t="s">
        <v>2756</v>
      </c>
      <c r="D922" s="173">
        <v>2.2000000000000002</v>
      </c>
      <c r="E922" s="49" t="s">
        <v>2757</v>
      </c>
      <c r="F922" s="50">
        <v>40544</v>
      </c>
      <c r="G922" s="51">
        <v>2.2000000000000002</v>
      </c>
      <c r="H922" s="174"/>
      <c r="I922" s="51">
        <v>0</v>
      </c>
    </row>
    <row r="923" spans="1:9" ht="30" x14ac:dyDescent="0.25">
      <c r="A923" s="49" t="s">
        <v>270</v>
      </c>
      <c r="B923" s="49" t="s">
        <v>2758</v>
      </c>
      <c r="C923" s="172" t="s">
        <v>2759</v>
      </c>
      <c r="D923" s="173">
        <v>2.2000000000000002</v>
      </c>
      <c r="E923" s="49" t="s">
        <v>2760</v>
      </c>
      <c r="F923" s="50">
        <v>40544</v>
      </c>
      <c r="G923" s="51">
        <v>2.2000000000000002</v>
      </c>
      <c r="H923" s="174"/>
      <c r="I923" s="51">
        <v>0</v>
      </c>
    </row>
    <row r="924" spans="1:9" ht="30" x14ac:dyDescent="0.25">
      <c r="A924" s="49" t="s">
        <v>270</v>
      </c>
      <c r="B924" s="49" t="s">
        <v>2761</v>
      </c>
      <c r="C924" s="172" t="s">
        <v>2762</v>
      </c>
      <c r="D924" s="173">
        <v>2</v>
      </c>
      <c r="E924" s="49" t="s">
        <v>2763</v>
      </c>
      <c r="F924" s="50">
        <v>40544</v>
      </c>
      <c r="G924" s="51">
        <v>2</v>
      </c>
      <c r="H924" s="174"/>
      <c r="I924" s="51">
        <v>0</v>
      </c>
    </row>
    <row r="925" spans="1:9" ht="30" x14ac:dyDescent="0.25">
      <c r="A925" s="49" t="s">
        <v>270</v>
      </c>
      <c r="B925" s="49" t="s">
        <v>2764</v>
      </c>
      <c r="C925" s="172" t="s">
        <v>2765</v>
      </c>
      <c r="D925" s="173">
        <v>2</v>
      </c>
      <c r="E925" s="49" t="s">
        <v>2766</v>
      </c>
      <c r="F925" s="50">
        <v>40544</v>
      </c>
      <c r="G925" s="51">
        <v>2</v>
      </c>
      <c r="H925" s="174"/>
      <c r="I925" s="51">
        <v>0</v>
      </c>
    </row>
    <row r="926" spans="1:9" ht="30" x14ac:dyDescent="0.25">
      <c r="A926" s="49" t="s">
        <v>270</v>
      </c>
      <c r="B926" s="49" t="s">
        <v>2767</v>
      </c>
      <c r="C926" s="172" t="s">
        <v>2768</v>
      </c>
      <c r="D926" s="173">
        <v>2</v>
      </c>
      <c r="E926" s="49" t="s">
        <v>2769</v>
      </c>
      <c r="F926" s="50">
        <v>40544</v>
      </c>
      <c r="G926" s="51">
        <v>2</v>
      </c>
      <c r="H926" s="174"/>
      <c r="I926" s="51">
        <v>0</v>
      </c>
    </row>
    <row r="927" spans="1:9" ht="30" x14ac:dyDescent="0.25">
      <c r="A927" s="49" t="s">
        <v>270</v>
      </c>
      <c r="B927" s="49" t="s">
        <v>2770</v>
      </c>
      <c r="C927" s="172" t="s">
        <v>2771</v>
      </c>
      <c r="D927" s="173">
        <v>2</v>
      </c>
      <c r="E927" s="49" t="s">
        <v>2772</v>
      </c>
      <c r="F927" s="50">
        <v>40544</v>
      </c>
      <c r="G927" s="51">
        <v>2</v>
      </c>
      <c r="H927" s="174"/>
      <c r="I927" s="51">
        <v>0</v>
      </c>
    </row>
    <row r="928" spans="1:9" ht="30" x14ac:dyDescent="0.25">
      <c r="A928" s="49" t="s">
        <v>270</v>
      </c>
      <c r="B928" s="49" t="s">
        <v>2773</v>
      </c>
      <c r="C928" s="172" t="s">
        <v>2774</v>
      </c>
      <c r="D928" s="173">
        <v>2.2000000000000002</v>
      </c>
      <c r="E928" s="49" t="s">
        <v>2775</v>
      </c>
      <c r="F928" s="50">
        <v>40544</v>
      </c>
      <c r="G928" s="51">
        <v>2.2000000000000002</v>
      </c>
      <c r="H928" s="174"/>
      <c r="I928" s="51">
        <v>0</v>
      </c>
    </row>
    <row r="929" spans="1:9" ht="30" x14ac:dyDescent="0.25">
      <c r="A929" s="49" t="s">
        <v>270</v>
      </c>
      <c r="B929" s="49" t="s">
        <v>368</v>
      </c>
      <c r="C929" s="172" t="s">
        <v>2776</v>
      </c>
      <c r="D929" s="173">
        <v>2</v>
      </c>
      <c r="E929" s="49" t="s">
        <v>2777</v>
      </c>
      <c r="F929" s="50">
        <v>40544</v>
      </c>
      <c r="G929" s="51">
        <v>2</v>
      </c>
      <c r="H929" s="174"/>
      <c r="I929" s="51">
        <v>0</v>
      </c>
    </row>
    <row r="930" spans="1:9" ht="30" x14ac:dyDescent="0.25">
      <c r="A930" s="49" t="s">
        <v>270</v>
      </c>
      <c r="B930" s="49" t="s">
        <v>2778</v>
      </c>
      <c r="C930" s="172" t="s">
        <v>2779</v>
      </c>
      <c r="D930" s="173">
        <v>2</v>
      </c>
      <c r="E930" s="49" t="s">
        <v>2780</v>
      </c>
      <c r="F930" s="50">
        <v>40544</v>
      </c>
      <c r="G930" s="51">
        <v>2</v>
      </c>
      <c r="H930" s="174"/>
      <c r="I930" s="51">
        <v>0</v>
      </c>
    </row>
    <row r="931" spans="1:9" ht="30" x14ac:dyDescent="0.25">
      <c r="A931" s="49" t="s">
        <v>270</v>
      </c>
      <c r="B931" s="49" t="s">
        <v>2781</v>
      </c>
      <c r="C931" s="172" t="s">
        <v>2782</v>
      </c>
      <c r="D931" s="173">
        <v>2.2000000000000002</v>
      </c>
      <c r="E931" s="49" t="s">
        <v>2783</v>
      </c>
      <c r="F931" s="50">
        <v>40544</v>
      </c>
      <c r="G931" s="51">
        <v>2.2000000000000002</v>
      </c>
      <c r="H931" s="174"/>
      <c r="I931" s="51">
        <v>0</v>
      </c>
    </row>
    <row r="932" spans="1:9" ht="30" x14ac:dyDescent="0.25">
      <c r="A932" s="49" t="s">
        <v>270</v>
      </c>
      <c r="B932" s="49" t="s">
        <v>2784</v>
      </c>
      <c r="C932" s="172" t="s">
        <v>2785</v>
      </c>
      <c r="D932" s="173">
        <v>2</v>
      </c>
      <c r="E932" s="49" t="s">
        <v>2786</v>
      </c>
      <c r="F932" s="50">
        <v>40544</v>
      </c>
      <c r="G932" s="51">
        <v>2</v>
      </c>
      <c r="H932" s="174"/>
      <c r="I932" s="51">
        <v>0</v>
      </c>
    </row>
    <row r="933" spans="1:9" ht="30" x14ac:dyDescent="0.25">
      <c r="A933" s="49" t="s">
        <v>270</v>
      </c>
      <c r="B933" s="49" t="s">
        <v>2787</v>
      </c>
      <c r="C933" s="172" t="s">
        <v>2788</v>
      </c>
      <c r="D933" s="173">
        <v>2.2000000000000002</v>
      </c>
      <c r="E933" s="49" t="s">
        <v>2789</v>
      </c>
      <c r="F933" s="50">
        <v>40544</v>
      </c>
      <c r="G933" s="51">
        <v>2.2000000000000002</v>
      </c>
      <c r="H933" s="174"/>
      <c r="I933" s="51">
        <v>0</v>
      </c>
    </row>
    <row r="934" spans="1:9" ht="30" x14ac:dyDescent="0.25">
      <c r="A934" s="49" t="s">
        <v>270</v>
      </c>
      <c r="B934" s="49" t="s">
        <v>2790</v>
      </c>
      <c r="C934" s="172" t="s">
        <v>2791</v>
      </c>
      <c r="D934" s="173">
        <v>2</v>
      </c>
      <c r="E934" s="49" t="s">
        <v>2792</v>
      </c>
      <c r="F934" s="50">
        <v>40544</v>
      </c>
      <c r="G934" s="51">
        <v>2</v>
      </c>
      <c r="H934" s="174"/>
      <c r="I934" s="51">
        <v>0</v>
      </c>
    </row>
    <row r="935" spans="1:9" ht="30" x14ac:dyDescent="0.25">
      <c r="A935" s="49" t="s">
        <v>270</v>
      </c>
      <c r="B935" s="49" t="s">
        <v>2793</v>
      </c>
      <c r="C935" s="172" t="s">
        <v>2794</v>
      </c>
      <c r="D935" s="173">
        <v>2.2000000000000002</v>
      </c>
      <c r="E935" s="49" t="s">
        <v>2795</v>
      </c>
      <c r="F935" s="50">
        <v>40544</v>
      </c>
      <c r="G935" s="51">
        <v>2.2000000000000002</v>
      </c>
      <c r="H935" s="174"/>
      <c r="I935" s="51">
        <v>0</v>
      </c>
    </row>
    <row r="936" spans="1:9" ht="30" x14ac:dyDescent="0.25">
      <c r="A936" s="49" t="s">
        <v>270</v>
      </c>
      <c r="B936" s="49" t="s">
        <v>2796</v>
      </c>
      <c r="C936" s="172" t="s">
        <v>2797</v>
      </c>
      <c r="D936" s="173">
        <v>2</v>
      </c>
      <c r="E936" s="49" t="s">
        <v>2798</v>
      </c>
      <c r="F936" s="50">
        <v>40544</v>
      </c>
      <c r="G936" s="51">
        <v>2</v>
      </c>
      <c r="H936" s="174"/>
      <c r="I936" s="51">
        <v>0</v>
      </c>
    </row>
    <row r="937" spans="1:9" ht="30" x14ac:dyDescent="0.25">
      <c r="A937" s="49" t="s">
        <v>270</v>
      </c>
      <c r="B937" s="49" t="s">
        <v>2799</v>
      </c>
      <c r="C937" s="172" t="s">
        <v>2800</v>
      </c>
      <c r="D937" s="173">
        <v>2</v>
      </c>
      <c r="E937" s="49" t="s">
        <v>2801</v>
      </c>
      <c r="F937" s="50">
        <v>40544</v>
      </c>
      <c r="G937" s="51">
        <v>2</v>
      </c>
      <c r="H937" s="174"/>
      <c r="I937" s="51">
        <v>0</v>
      </c>
    </row>
    <row r="938" spans="1:9" ht="30" x14ac:dyDescent="0.25">
      <c r="A938" s="49" t="s">
        <v>270</v>
      </c>
      <c r="B938" s="49" t="s">
        <v>2528</v>
      </c>
      <c r="C938" s="172" t="s">
        <v>2802</v>
      </c>
      <c r="D938" s="173">
        <v>2.2000000000000002</v>
      </c>
      <c r="E938" s="49" t="s">
        <v>2803</v>
      </c>
      <c r="F938" s="50">
        <v>40544</v>
      </c>
      <c r="G938" s="51">
        <v>2.2000000000000002</v>
      </c>
      <c r="H938" s="174"/>
      <c r="I938" s="51">
        <v>0</v>
      </c>
    </row>
    <row r="939" spans="1:9" ht="30" x14ac:dyDescent="0.25">
      <c r="A939" s="49" t="s">
        <v>270</v>
      </c>
      <c r="B939" s="49" t="s">
        <v>1240</v>
      </c>
      <c r="C939" s="172" t="s">
        <v>2804</v>
      </c>
      <c r="D939" s="173">
        <v>2</v>
      </c>
      <c r="E939" s="49" t="s">
        <v>2805</v>
      </c>
      <c r="F939" s="50">
        <v>40544</v>
      </c>
      <c r="G939" s="51">
        <v>2</v>
      </c>
      <c r="H939" s="174"/>
      <c r="I939" s="51">
        <v>0</v>
      </c>
    </row>
    <row r="940" spans="1:9" ht="30" x14ac:dyDescent="0.25">
      <c r="A940" s="49" t="s">
        <v>270</v>
      </c>
      <c r="B940" s="49" t="s">
        <v>392</v>
      </c>
      <c r="C940" s="172" t="s">
        <v>2806</v>
      </c>
      <c r="D940" s="173">
        <v>2</v>
      </c>
      <c r="E940" s="49" t="s">
        <v>2807</v>
      </c>
      <c r="F940" s="50">
        <v>40544</v>
      </c>
      <c r="G940" s="51">
        <v>2</v>
      </c>
      <c r="H940" s="174"/>
      <c r="I940" s="51">
        <v>0</v>
      </c>
    </row>
    <row r="941" spans="1:9" ht="30" x14ac:dyDescent="0.25">
      <c r="A941" s="49" t="s">
        <v>270</v>
      </c>
      <c r="B941" s="49" t="s">
        <v>395</v>
      </c>
      <c r="C941" s="172" t="s">
        <v>2808</v>
      </c>
      <c r="D941" s="173">
        <v>2.2000000000000002</v>
      </c>
      <c r="E941" s="49" t="s">
        <v>2809</v>
      </c>
      <c r="F941" s="50">
        <v>40544</v>
      </c>
      <c r="G941" s="51">
        <v>2.2000000000000002</v>
      </c>
      <c r="H941" s="174"/>
      <c r="I941" s="51">
        <v>0</v>
      </c>
    </row>
    <row r="942" spans="1:9" ht="30" x14ac:dyDescent="0.25">
      <c r="A942" s="49" t="s">
        <v>270</v>
      </c>
      <c r="B942" s="49" t="s">
        <v>813</v>
      </c>
      <c r="C942" s="172" t="s">
        <v>2810</v>
      </c>
      <c r="D942" s="173">
        <v>2.2000000000000002</v>
      </c>
      <c r="E942" s="49" t="s">
        <v>2811</v>
      </c>
      <c r="F942" s="50">
        <v>40544</v>
      </c>
      <c r="G942" s="51">
        <v>2.2000000000000002</v>
      </c>
      <c r="H942" s="174"/>
      <c r="I942" s="51">
        <v>0</v>
      </c>
    </row>
    <row r="943" spans="1:9" ht="30" x14ac:dyDescent="0.25">
      <c r="A943" s="49" t="s">
        <v>270</v>
      </c>
      <c r="B943" s="49" t="s">
        <v>2812</v>
      </c>
      <c r="C943" s="172" t="s">
        <v>2813</v>
      </c>
      <c r="D943" s="173">
        <v>2.2000000000000002</v>
      </c>
      <c r="E943" s="49" t="s">
        <v>2814</v>
      </c>
      <c r="F943" s="50">
        <v>40544</v>
      </c>
      <c r="G943" s="51">
        <v>2.2000000000000002</v>
      </c>
      <c r="H943" s="174"/>
      <c r="I943" s="51">
        <v>0</v>
      </c>
    </row>
    <row r="944" spans="1:9" ht="30" x14ac:dyDescent="0.25">
      <c r="A944" s="49" t="s">
        <v>270</v>
      </c>
      <c r="B944" s="49" t="s">
        <v>2815</v>
      </c>
      <c r="C944" s="172" t="s">
        <v>2816</v>
      </c>
      <c r="D944" s="173">
        <v>2</v>
      </c>
      <c r="E944" s="49" t="s">
        <v>2817</v>
      </c>
      <c r="F944" s="50">
        <v>40544</v>
      </c>
      <c r="G944" s="51">
        <v>2</v>
      </c>
      <c r="H944" s="174"/>
      <c r="I944" s="51">
        <v>0</v>
      </c>
    </row>
    <row r="945" spans="1:9" ht="30" x14ac:dyDescent="0.25">
      <c r="A945" s="49" t="s">
        <v>270</v>
      </c>
      <c r="B945" s="49" t="s">
        <v>2818</v>
      </c>
      <c r="C945" s="172" t="s">
        <v>2819</v>
      </c>
      <c r="D945" s="173">
        <v>2</v>
      </c>
      <c r="E945" s="49" t="s">
        <v>2820</v>
      </c>
      <c r="F945" s="50">
        <v>40544</v>
      </c>
      <c r="G945" s="51">
        <v>2</v>
      </c>
      <c r="H945" s="174"/>
      <c r="I945" s="51">
        <v>0</v>
      </c>
    </row>
    <row r="946" spans="1:9" ht="30" x14ac:dyDescent="0.25">
      <c r="A946" s="49" t="s">
        <v>270</v>
      </c>
      <c r="B946" s="49" t="s">
        <v>2821</v>
      </c>
      <c r="C946" s="172" t="s">
        <v>2822</v>
      </c>
      <c r="D946" s="173">
        <v>2.2000000000000002</v>
      </c>
      <c r="E946" s="49" t="s">
        <v>2823</v>
      </c>
      <c r="F946" s="50">
        <v>40544</v>
      </c>
      <c r="G946" s="51">
        <v>2.2000000000000002</v>
      </c>
      <c r="H946" s="174"/>
      <c r="I946" s="51">
        <v>0</v>
      </c>
    </row>
    <row r="947" spans="1:9" ht="30" x14ac:dyDescent="0.25">
      <c r="A947" s="49" t="s">
        <v>270</v>
      </c>
      <c r="B947" s="49" t="s">
        <v>2824</v>
      </c>
      <c r="C947" s="172" t="s">
        <v>2825</v>
      </c>
      <c r="D947" s="173">
        <v>2</v>
      </c>
      <c r="E947" s="49" t="s">
        <v>2826</v>
      </c>
      <c r="F947" s="50">
        <v>40544</v>
      </c>
      <c r="G947" s="51">
        <v>2</v>
      </c>
      <c r="H947" s="174"/>
      <c r="I947" s="51">
        <v>0</v>
      </c>
    </row>
    <row r="948" spans="1:9" ht="30" x14ac:dyDescent="0.25">
      <c r="A948" s="49" t="s">
        <v>270</v>
      </c>
      <c r="B948" s="49" t="s">
        <v>2827</v>
      </c>
      <c r="C948" s="172" t="s">
        <v>2828</v>
      </c>
      <c r="D948" s="173">
        <v>2.2000000000000002</v>
      </c>
      <c r="E948" s="49" t="s">
        <v>2829</v>
      </c>
      <c r="F948" s="50">
        <v>40544</v>
      </c>
      <c r="G948" s="51">
        <v>2.2000000000000002</v>
      </c>
      <c r="H948" s="174"/>
      <c r="I948" s="51">
        <v>0</v>
      </c>
    </row>
    <row r="949" spans="1:9" ht="30" x14ac:dyDescent="0.25">
      <c r="A949" s="49" t="s">
        <v>270</v>
      </c>
      <c r="B949" s="49" t="s">
        <v>2830</v>
      </c>
      <c r="C949" s="172" t="s">
        <v>2831</v>
      </c>
      <c r="D949" s="173">
        <v>2.2000000000000002</v>
      </c>
      <c r="E949" s="49" t="s">
        <v>2832</v>
      </c>
      <c r="F949" s="50">
        <v>40544</v>
      </c>
      <c r="G949" s="51">
        <v>2.2000000000000002</v>
      </c>
      <c r="H949" s="174"/>
      <c r="I949" s="51">
        <v>0</v>
      </c>
    </row>
    <row r="950" spans="1:9" ht="30" x14ac:dyDescent="0.25">
      <c r="A950" s="49" t="s">
        <v>270</v>
      </c>
      <c r="B950" s="49" t="s">
        <v>2833</v>
      </c>
      <c r="C950" s="172" t="s">
        <v>2834</v>
      </c>
      <c r="D950" s="173">
        <v>2.2000000000000002</v>
      </c>
      <c r="E950" s="49" t="s">
        <v>2835</v>
      </c>
      <c r="F950" s="50">
        <v>40544</v>
      </c>
      <c r="G950" s="51">
        <v>2.2000000000000002</v>
      </c>
      <c r="H950" s="174"/>
      <c r="I950" s="51">
        <v>0</v>
      </c>
    </row>
    <row r="951" spans="1:9" ht="30" x14ac:dyDescent="0.25">
      <c r="A951" s="49" t="s">
        <v>270</v>
      </c>
      <c r="B951" s="49" t="s">
        <v>2836</v>
      </c>
      <c r="C951" s="172" t="s">
        <v>2837</v>
      </c>
      <c r="D951" s="173">
        <v>2.2000000000000002</v>
      </c>
      <c r="E951" s="49" t="s">
        <v>2838</v>
      </c>
      <c r="F951" s="50">
        <v>40544</v>
      </c>
      <c r="G951" s="51">
        <v>2.2000000000000002</v>
      </c>
      <c r="H951" s="174"/>
      <c r="I951" s="51">
        <v>0</v>
      </c>
    </row>
    <row r="952" spans="1:9" ht="30" x14ac:dyDescent="0.25">
      <c r="A952" s="49" t="s">
        <v>270</v>
      </c>
      <c r="B952" s="49" t="s">
        <v>1678</v>
      </c>
      <c r="C952" s="172" t="s">
        <v>2839</v>
      </c>
      <c r="D952" s="173">
        <v>2</v>
      </c>
      <c r="E952" s="49" t="s">
        <v>2840</v>
      </c>
      <c r="F952" s="50">
        <v>40544</v>
      </c>
      <c r="G952" s="51">
        <v>2</v>
      </c>
      <c r="H952" s="174"/>
      <c r="I952" s="51">
        <v>0</v>
      </c>
    </row>
    <row r="953" spans="1:9" ht="30" x14ac:dyDescent="0.25">
      <c r="A953" s="49" t="s">
        <v>270</v>
      </c>
      <c r="B953" s="49" t="s">
        <v>2841</v>
      </c>
      <c r="C953" s="172" t="s">
        <v>2842</v>
      </c>
      <c r="D953" s="173">
        <v>2.2000000000000002</v>
      </c>
      <c r="E953" s="49" t="s">
        <v>2843</v>
      </c>
      <c r="F953" s="50">
        <v>40544</v>
      </c>
      <c r="G953" s="51">
        <v>2.2000000000000002</v>
      </c>
      <c r="H953" s="174"/>
      <c r="I953" s="51">
        <v>0</v>
      </c>
    </row>
    <row r="954" spans="1:9" ht="30" x14ac:dyDescent="0.25">
      <c r="A954" s="49" t="s">
        <v>270</v>
      </c>
      <c r="B954" s="49" t="s">
        <v>2844</v>
      </c>
      <c r="C954" s="172" t="s">
        <v>2845</v>
      </c>
      <c r="D954" s="173">
        <v>2</v>
      </c>
      <c r="E954" s="49" t="s">
        <v>2846</v>
      </c>
      <c r="F954" s="50">
        <v>40544</v>
      </c>
      <c r="G954" s="51">
        <v>2</v>
      </c>
      <c r="H954" s="174"/>
      <c r="I954" s="51">
        <v>0</v>
      </c>
    </row>
    <row r="955" spans="1:9" ht="30" x14ac:dyDescent="0.25">
      <c r="A955" s="49" t="s">
        <v>270</v>
      </c>
      <c r="B955" s="49" t="s">
        <v>2847</v>
      </c>
      <c r="C955" s="172" t="s">
        <v>2848</v>
      </c>
      <c r="D955" s="173">
        <v>2.2000000000000002</v>
      </c>
      <c r="E955" s="49" t="s">
        <v>2849</v>
      </c>
      <c r="F955" s="50">
        <v>40544</v>
      </c>
      <c r="G955" s="51">
        <v>2.2000000000000002</v>
      </c>
      <c r="H955" s="174"/>
      <c r="I955" s="51">
        <v>0</v>
      </c>
    </row>
    <row r="956" spans="1:9" ht="30" x14ac:dyDescent="0.25">
      <c r="A956" s="49" t="s">
        <v>270</v>
      </c>
      <c r="B956" s="49" t="s">
        <v>422</v>
      </c>
      <c r="C956" s="172" t="s">
        <v>2850</v>
      </c>
      <c r="D956" s="173">
        <v>2</v>
      </c>
      <c r="E956" s="49" t="s">
        <v>2851</v>
      </c>
      <c r="F956" s="50">
        <v>40544</v>
      </c>
      <c r="G956" s="51">
        <v>2</v>
      </c>
      <c r="H956" s="174"/>
      <c r="I956" s="51">
        <v>0</v>
      </c>
    </row>
    <row r="957" spans="1:9" ht="30" x14ac:dyDescent="0.25">
      <c r="A957" s="49" t="s">
        <v>270</v>
      </c>
      <c r="B957" s="49" t="s">
        <v>269</v>
      </c>
      <c r="C957" s="172" t="s">
        <v>2852</v>
      </c>
      <c r="D957" s="173">
        <v>2.2000000000000002</v>
      </c>
      <c r="E957" s="49" t="s">
        <v>2853</v>
      </c>
      <c r="F957" s="50">
        <v>40544</v>
      </c>
      <c r="G957" s="51">
        <v>2.2000000000000002</v>
      </c>
      <c r="H957" s="174"/>
      <c r="I957" s="51">
        <v>0</v>
      </c>
    </row>
    <row r="958" spans="1:9" ht="30" x14ac:dyDescent="0.25">
      <c r="A958" s="49" t="s">
        <v>270</v>
      </c>
      <c r="B958" s="49" t="s">
        <v>2854</v>
      </c>
      <c r="C958" s="172" t="s">
        <v>2855</v>
      </c>
      <c r="D958" s="173">
        <v>2.2000000000000002</v>
      </c>
      <c r="E958" s="49" t="s">
        <v>2856</v>
      </c>
      <c r="F958" s="50">
        <v>40544</v>
      </c>
      <c r="G958" s="51">
        <v>2.2000000000000002</v>
      </c>
      <c r="H958" s="174"/>
      <c r="I958" s="51">
        <v>0</v>
      </c>
    </row>
    <row r="959" spans="1:9" ht="30" x14ac:dyDescent="0.25">
      <c r="A959" s="49" t="s">
        <v>270</v>
      </c>
      <c r="B959" s="49" t="s">
        <v>2857</v>
      </c>
      <c r="C959" s="172" t="s">
        <v>2858</v>
      </c>
      <c r="D959" s="173">
        <v>2.2000000000000002</v>
      </c>
      <c r="E959" s="49" t="s">
        <v>2859</v>
      </c>
      <c r="F959" s="50">
        <v>40544</v>
      </c>
      <c r="G959" s="51">
        <v>2.2000000000000002</v>
      </c>
      <c r="H959" s="174"/>
      <c r="I959" s="51">
        <v>0</v>
      </c>
    </row>
    <row r="960" spans="1:9" ht="30" x14ac:dyDescent="0.25">
      <c r="A960" s="49" t="s">
        <v>270</v>
      </c>
      <c r="B960" s="49" t="s">
        <v>2860</v>
      </c>
      <c r="C960" s="172" t="s">
        <v>2861</v>
      </c>
      <c r="D960" s="173">
        <v>2</v>
      </c>
      <c r="E960" s="49" t="s">
        <v>2862</v>
      </c>
      <c r="F960" s="50">
        <v>40544</v>
      </c>
      <c r="G960" s="51">
        <v>2</v>
      </c>
      <c r="H960" s="174"/>
      <c r="I960" s="51">
        <v>0</v>
      </c>
    </row>
    <row r="961" spans="1:9" ht="30" x14ac:dyDescent="0.25">
      <c r="A961" s="49" t="s">
        <v>284</v>
      </c>
      <c r="B961" s="49" t="s">
        <v>1744</v>
      </c>
      <c r="C961" s="172" t="s">
        <v>2863</v>
      </c>
      <c r="D961" s="173">
        <v>2.6</v>
      </c>
      <c r="E961" s="49" t="s">
        <v>2864</v>
      </c>
      <c r="F961" s="50">
        <v>40544</v>
      </c>
      <c r="G961" s="51">
        <v>2.4</v>
      </c>
      <c r="H961" s="174">
        <v>39569</v>
      </c>
      <c r="I961" s="51">
        <v>0.2</v>
      </c>
    </row>
    <row r="962" spans="1:9" ht="30" x14ac:dyDescent="0.25">
      <c r="A962" s="49" t="s">
        <v>284</v>
      </c>
      <c r="B962" s="49" t="s">
        <v>2368</v>
      </c>
      <c r="C962" s="172" t="s">
        <v>2865</v>
      </c>
      <c r="D962" s="173">
        <v>2.6</v>
      </c>
      <c r="E962" s="49" t="s">
        <v>2866</v>
      </c>
      <c r="F962" s="50">
        <v>40544</v>
      </c>
      <c r="G962" s="51">
        <v>2.4</v>
      </c>
      <c r="H962" s="174">
        <v>39569</v>
      </c>
      <c r="I962" s="51">
        <v>0.2</v>
      </c>
    </row>
    <row r="963" spans="1:9" ht="30" x14ac:dyDescent="0.25">
      <c r="A963" s="49" t="s">
        <v>284</v>
      </c>
      <c r="B963" s="49" t="s">
        <v>289</v>
      </c>
      <c r="C963" s="172" t="s">
        <v>2867</v>
      </c>
      <c r="D963" s="173">
        <v>2.6</v>
      </c>
      <c r="E963" s="49" t="s">
        <v>2868</v>
      </c>
      <c r="F963" s="50">
        <v>40544</v>
      </c>
      <c r="G963" s="51">
        <v>2.2000000000000002</v>
      </c>
      <c r="H963" s="174">
        <v>39569</v>
      </c>
      <c r="I963" s="51">
        <v>0.4</v>
      </c>
    </row>
    <row r="964" spans="1:9" ht="30" x14ac:dyDescent="0.25">
      <c r="A964" s="49" t="s">
        <v>284</v>
      </c>
      <c r="B964" s="49" t="s">
        <v>2869</v>
      </c>
      <c r="C964" s="172" t="s">
        <v>2870</v>
      </c>
      <c r="D964" s="173">
        <v>2.7</v>
      </c>
      <c r="E964" s="49" t="s">
        <v>2871</v>
      </c>
      <c r="F964" s="50">
        <v>40544</v>
      </c>
      <c r="G964" s="51">
        <v>2.4</v>
      </c>
      <c r="H964" s="174">
        <v>39569</v>
      </c>
      <c r="I964" s="51">
        <v>0.3</v>
      </c>
    </row>
    <row r="965" spans="1:9" ht="30" x14ac:dyDescent="0.25">
      <c r="A965" s="49" t="s">
        <v>284</v>
      </c>
      <c r="B965" s="49" t="s">
        <v>2872</v>
      </c>
      <c r="C965" s="172" t="s">
        <v>2873</v>
      </c>
      <c r="D965" s="173">
        <v>2.6</v>
      </c>
      <c r="E965" s="49" t="s">
        <v>2874</v>
      </c>
      <c r="F965" s="50">
        <v>40544</v>
      </c>
      <c r="G965" s="51">
        <v>2.4</v>
      </c>
      <c r="H965" s="174">
        <v>39569</v>
      </c>
      <c r="I965" s="51">
        <v>0.2</v>
      </c>
    </row>
    <row r="966" spans="1:9" ht="30" x14ac:dyDescent="0.25">
      <c r="A966" s="49" t="s">
        <v>284</v>
      </c>
      <c r="B966" s="49" t="s">
        <v>2875</v>
      </c>
      <c r="C966" s="172" t="s">
        <v>2876</v>
      </c>
      <c r="D966" s="173">
        <v>2.6</v>
      </c>
      <c r="E966" s="49" t="s">
        <v>2877</v>
      </c>
      <c r="F966" s="50">
        <v>40544</v>
      </c>
      <c r="G966" s="51">
        <v>2.2000000000000002</v>
      </c>
      <c r="H966" s="174">
        <v>39569</v>
      </c>
      <c r="I966" s="51">
        <v>0.4</v>
      </c>
    </row>
    <row r="967" spans="1:9" ht="30" x14ac:dyDescent="0.25">
      <c r="A967" s="49" t="s">
        <v>284</v>
      </c>
      <c r="B967" s="49" t="s">
        <v>2878</v>
      </c>
      <c r="C967" s="172" t="s">
        <v>2879</v>
      </c>
      <c r="D967" s="173">
        <v>2.9</v>
      </c>
      <c r="E967" s="49" t="s">
        <v>2880</v>
      </c>
      <c r="F967" s="50">
        <v>40544</v>
      </c>
      <c r="G967" s="51">
        <v>2.4</v>
      </c>
      <c r="H967" s="174">
        <v>39569</v>
      </c>
      <c r="I967" s="51">
        <v>0.5</v>
      </c>
    </row>
    <row r="968" spans="1:9" ht="30" x14ac:dyDescent="0.25">
      <c r="A968" s="49" t="s">
        <v>284</v>
      </c>
      <c r="B968" s="49" t="s">
        <v>1283</v>
      </c>
      <c r="C968" s="172" t="s">
        <v>2881</v>
      </c>
      <c r="D968" s="173">
        <v>2.2000000000000002</v>
      </c>
      <c r="E968" s="49" t="s">
        <v>2882</v>
      </c>
      <c r="F968" s="50">
        <v>40544</v>
      </c>
      <c r="G968" s="51">
        <v>2.2000000000000002</v>
      </c>
      <c r="H968" s="174"/>
      <c r="I968" s="51">
        <v>0</v>
      </c>
    </row>
    <row r="969" spans="1:9" ht="30" x14ac:dyDescent="0.25">
      <c r="A969" s="49" t="s">
        <v>284</v>
      </c>
      <c r="B969" s="49" t="s">
        <v>2602</v>
      </c>
      <c r="C969" s="172" t="s">
        <v>2883</v>
      </c>
      <c r="D969" s="173">
        <v>2.6</v>
      </c>
      <c r="E969" s="49" t="s">
        <v>2884</v>
      </c>
      <c r="F969" s="50">
        <v>40544</v>
      </c>
      <c r="G969" s="51">
        <v>2.2000000000000002</v>
      </c>
      <c r="H969" s="174">
        <v>39569</v>
      </c>
      <c r="I969" s="51">
        <v>0.4</v>
      </c>
    </row>
    <row r="970" spans="1:9" ht="30" x14ac:dyDescent="0.25">
      <c r="A970" s="49" t="s">
        <v>284</v>
      </c>
      <c r="B970" s="49" t="s">
        <v>2885</v>
      </c>
      <c r="C970" s="172" t="s">
        <v>2886</v>
      </c>
      <c r="D970" s="173">
        <v>2.2000000000000002</v>
      </c>
      <c r="E970" s="49" t="s">
        <v>2887</v>
      </c>
      <c r="F970" s="50">
        <v>40544</v>
      </c>
      <c r="G970" s="51">
        <v>2.2000000000000002</v>
      </c>
      <c r="H970" s="174"/>
      <c r="I970" s="51">
        <v>0</v>
      </c>
    </row>
    <row r="971" spans="1:9" ht="30" x14ac:dyDescent="0.25">
      <c r="A971" s="49" t="s">
        <v>284</v>
      </c>
      <c r="B971" s="49" t="s">
        <v>2888</v>
      </c>
      <c r="C971" s="172" t="s">
        <v>2889</v>
      </c>
      <c r="D971" s="173">
        <v>2.6</v>
      </c>
      <c r="E971" s="49" t="s">
        <v>2890</v>
      </c>
      <c r="F971" s="50">
        <v>40544</v>
      </c>
      <c r="G971" s="51">
        <v>2.2000000000000002</v>
      </c>
      <c r="H971" s="174">
        <v>39569</v>
      </c>
      <c r="I971" s="51">
        <v>0.4</v>
      </c>
    </row>
    <row r="972" spans="1:9" ht="30" x14ac:dyDescent="0.25">
      <c r="A972" s="49" t="s">
        <v>284</v>
      </c>
      <c r="B972" s="49" t="s">
        <v>2891</v>
      </c>
      <c r="C972" s="172" t="s">
        <v>2892</v>
      </c>
      <c r="D972" s="173">
        <v>2.2000000000000002</v>
      </c>
      <c r="E972" s="49" t="s">
        <v>2893</v>
      </c>
      <c r="F972" s="50">
        <v>40544</v>
      </c>
      <c r="G972" s="51">
        <v>2.2000000000000002</v>
      </c>
      <c r="H972" s="174"/>
      <c r="I972" s="51">
        <v>0</v>
      </c>
    </row>
    <row r="973" spans="1:9" ht="30" x14ac:dyDescent="0.25">
      <c r="A973" s="49" t="s">
        <v>284</v>
      </c>
      <c r="B973" s="49" t="s">
        <v>2894</v>
      </c>
      <c r="C973" s="172" t="s">
        <v>2895</v>
      </c>
      <c r="D973" s="173">
        <v>2.9</v>
      </c>
      <c r="E973" s="49" t="s">
        <v>2896</v>
      </c>
      <c r="F973" s="50">
        <v>40544</v>
      </c>
      <c r="G973" s="51">
        <v>2.2000000000000002</v>
      </c>
      <c r="H973" s="174">
        <v>39569</v>
      </c>
      <c r="I973" s="51">
        <v>0.7</v>
      </c>
    </row>
    <row r="974" spans="1:9" ht="30" x14ac:dyDescent="0.25">
      <c r="A974" s="49" t="s">
        <v>284</v>
      </c>
      <c r="B974" s="49" t="s">
        <v>2897</v>
      </c>
      <c r="C974" s="172" t="s">
        <v>2898</v>
      </c>
      <c r="D974" s="173">
        <v>2.2999999999999998</v>
      </c>
      <c r="E974" s="49" t="s">
        <v>2899</v>
      </c>
      <c r="F974" s="50">
        <v>40544</v>
      </c>
      <c r="G974" s="51">
        <v>2.2000000000000002</v>
      </c>
      <c r="H974" s="174">
        <v>39569</v>
      </c>
      <c r="I974" s="51">
        <v>0.1</v>
      </c>
    </row>
    <row r="975" spans="1:9" ht="30" x14ac:dyDescent="0.25">
      <c r="A975" s="49" t="s">
        <v>284</v>
      </c>
      <c r="B975" s="49" t="s">
        <v>2900</v>
      </c>
      <c r="C975" s="172" t="s">
        <v>2901</v>
      </c>
      <c r="D975" s="173">
        <v>2.2999999999999998</v>
      </c>
      <c r="E975" s="49" t="s">
        <v>2902</v>
      </c>
      <c r="F975" s="50">
        <v>40544</v>
      </c>
      <c r="G975" s="51">
        <v>2.2000000000000002</v>
      </c>
      <c r="H975" s="174">
        <v>39569</v>
      </c>
      <c r="I975" s="51">
        <v>0.1</v>
      </c>
    </row>
    <row r="976" spans="1:9" ht="30" x14ac:dyDescent="0.25">
      <c r="A976" s="49" t="s">
        <v>284</v>
      </c>
      <c r="B976" s="49" t="s">
        <v>1107</v>
      </c>
      <c r="C976" s="172" t="s">
        <v>2903</v>
      </c>
      <c r="D976" s="173">
        <v>2.6</v>
      </c>
      <c r="E976" s="49" t="s">
        <v>2904</v>
      </c>
      <c r="F976" s="50">
        <v>40544</v>
      </c>
      <c r="G976" s="51">
        <v>2.4</v>
      </c>
      <c r="H976" s="174">
        <v>39569</v>
      </c>
      <c r="I976" s="51">
        <v>0.2</v>
      </c>
    </row>
    <row r="977" spans="1:9" ht="30" x14ac:dyDescent="0.25">
      <c r="A977" s="49" t="s">
        <v>284</v>
      </c>
      <c r="B977" s="49" t="s">
        <v>247</v>
      </c>
      <c r="C977" s="172" t="s">
        <v>2905</v>
      </c>
      <c r="D977" s="173">
        <v>2.6</v>
      </c>
      <c r="E977" s="49" t="s">
        <v>2906</v>
      </c>
      <c r="F977" s="50">
        <v>40544</v>
      </c>
      <c r="G977" s="51">
        <v>2.4</v>
      </c>
      <c r="H977" s="174">
        <v>39569</v>
      </c>
      <c r="I977" s="51">
        <v>0.2</v>
      </c>
    </row>
    <row r="978" spans="1:9" ht="30" x14ac:dyDescent="0.25">
      <c r="A978" s="49" t="s">
        <v>284</v>
      </c>
      <c r="B978" s="49" t="s">
        <v>2907</v>
      </c>
      <c r="C978" s="172" t="s">
        <v>2908</v>
      </c>
      <c r="D978" s="173">
        <v>2.7</v>
      </c>
      <c r="E978" s="49" t="s">
        <v>2909</v>
      </c>
      <c r="F978" s="50">
        <v>40544</v>
      </c>
      <c r="G978" s="51">
        <v>2.4</v>
      </c>
      <c r="H978" s="174">
        <v>39569</v>
      </c>
      <c r="I978" s="51">
        <v>0.3</v>
      </c>
    </row>
    <row r="979" spans="1:9" ht="30" x14ac:dyDescent="0.25">
      <c r="A979" s="49" t="s">
        <v>284</v>
      </c>
      <c r="B979" s="49" t="s">
        <v>2910</v>
      </c>
      <c r="C979" s="172" t="s">
        <v>2911</v>
      </c>
      <c r="D979" s="173">
        <v>2.2000000000000002</v>
      </c>
      <c r="E979" s="49" t="s">
        <v>2912</v>
      </c>
      <c r="F979" s="50">
        <v>40544</v>
      </c>
      <c r="G979" s="51">
        <v>2.2000000000000002</v>
      </c>
      <c r="H979" s="174"/>
      <c r="I979" s="51">
        <v>0</v>
      </c>
    </row>
    <row r="980" spans="1:9" ht="30" x14ac:dyDescent="0.25">
      <c r="A980" s="49" t="s">
        <v>284</v>
      </c>
      <c r="B980" s="49" t="s">
        <v>2913</v>
      </c>
      <c r="C980" s="172" t="s">
        <v>2914</v>
      </c>
      <c r="D980" s="173">
        <v>2.7</v>
      </c>
      <c r="E980" s="49" t="s">
        <v>2915</v>
      </c>
      <c r="F980" s="50">
        <v>40544</v>
      </c>
      <c r="G980" s="51">
        <v>2.4</v>
      </c>
      <c r="H980" s="174">
        <v>39569</v>
      </c>
      <c r="I980" s="51">
        <v>0.3</v>
      </c>
    </row>
    <row r="981" spans="1:9" ht="30" x14ac:dyDescent="0.25">
      <c r="A981" s="49" t="s">
        <v>284</v>
      </c>
      <c r="B981" s="49" t="s">
        <v>1291</v>
      </c>
      <c r="C981" s="172" t="s">
        <v>2916</v>
      </c>
      <c r="D981" s="173">
        <v>2.2999999999999998</v>
      </c>
      <c r="E981" s="49" t="s">
        <v>2917</v>
      </c>
      <c r="F981" s="50">
        <v>40544</v>
      </c>
      <c r="G981" s="51">
        <v>2.2000000000000002</v>
      </c>
      <c r="H981" s="174">
        <v>39569</v>
      </c>
      <c r="I981" s="51">
        <v>0.1</v>
      </c>
    </row>
    <row r="982" spans="1:9" ht="30" x14ac:dyDescent="0.25">
      <c r="A982" s="49" t="s">
        <v>284</v>
      </c>
      <c r="B982" s="49" t="s">
        <v>2918</v>
      </c>
      <c r="C982" s="172" t="s">
        <v>2919</v>
      </c>
      <c r="D982" s="173">
        <v>2.6</v>
      </c>
      <c r="E982" s="49" t="s">
        <v>2920</v>
      </c>
      <c r="F982" s="50">
        <v>40544</v>
      </c>
      <c r="G982" s="51">
        <v>2.2000000000000002</v>
      </c>
      <c r="H982" s="174">
        <v>39569</v>
      </c>
      <c r="I982" s="51">
        <v>0.4</v>
      </c>
    </row>
    <row r="983" spans="1:9" ht="30" x14ac:dyDescent="0.25">
      <c r="A983" s="49" t="s">
        <v>284</v>
      </c>
      <c r="B983" s="49" t="s">
        <v>2921</v>
      </c>
      <c r="C983" s="172" t="s">
        <v>2922</v>
      </c>
      <c r="D983" s="173">
        <v>2.6</v>
      </c>
      <c r="E983" s="49" t="s">
        <v>2923</v>
      </c>
      <c r="F983" s="50">
        <v>40544</v>
      </c>
      <c r="G983" s="51">
        <v>2.4</v>
      </c>
      <c r="H983" s="174">
        <v>39569</v>
      </c>
      <c r="I983" s="51">
        <v>0.2</v>
      </c>
    </row>
    <row r="984" spans="1:9" ht="30" x14ac:dyDescent="0.25">
      <c r="A984" s="49" t="s">
        <v>284</v>
      </c>
      <c r="B984" s="49" t="s">
        <v>2138</v>
      </c>
      <c r="C984" s="172" t="s">
        <v>2924</v>
      </c>
      <c r="D984" s="173">
        <v>2.6</v>
      </c>
      <c r="E984" s="49" t="s">
        <v>2925</v>
      </c>
      <c r="F984" s="50">
        <v>40544</v>
      </c>
      <c r="G984" s="51">
        <v>2.4</v>
      </c>
      <c r="H984" s="174">
        <v>39569</v>
      </c>
      <c r="I984" s="51">
        <v>0.2</v>
      </c>
    </row>
    <row r="985" spans="1:9" ht="30" x14ac:dyDescent="0.25">
      <c r="A985" s="49" t="s">
        <v>284</v>
      </c>
      <c r="B985" s="49" t="s">
        <v>1297</v>
      </c>
      <c r="C985" s="172" t="s">
        <v>2926</v>
      </c>
      <c r="D985" s="173">
        <v>2.6</v>
      </c>
      <c r="E985" s="49" t="s">
        <v>2927</v>
      </c>
      <c r="F985" s="50">
        <v>40544</v>
      </c>
      <c r="G985" s="51">
        <v>2.2000000000000002</v>
      </c>
      <c r="H985" s="174">
        <v>39569</v>
      </c>
      <c r="I985" s="51">
        <v>0.4</v>
      </c>
    </row>
    <row r="986" spans="1:9" ht="30" x14ac:dyDescent="0.25">
      <c r="A986" s="49" t="s">
        <v>284</v>
      </c>
      <c r="B986" s="49" t="s">
        <v>892</v>
      </c>
      <c r="C986" s="172" t="s">
        <v>2928</v>
      </c>
      <c r="D986" s="173">
        <v>2.9</v>
      </c>
      <c r="E986" s="49" t="s">
        <v>2929</v>
      </c>
      <c r="F986" s="50">
        <v>40544</v>
      </c>
      <c r="G986" s="51">
        <v>2.4</v>
      </c>
      <c r="H986" s="174">
        <v>39569</v>
      </c>
      <c r="I986" s="51">
        <v>0.5</v>
      </c>
    </row>
    <row r="987" spans="1:9" ht="30" x14ac:dyDescent="0.25">
      <c r="A987" s="49" t="s">
        <v>284</v>
      </c>
      <c r="B987" s="49" t="s">
        <v>1800</v>
      </c>
      <c r="C987" s="172" t="s">
        <v>2930</v>
      </c>
      <c r="D987" s="173">
        <v>2.9</v>
      </c>
      <c r="E987" s="49" t="s">
        <v>2931</v>
      </c>
      <c r="F987" s="50">
        <v>40544</v>
      </c>
      <c r="G987" s="51">
        <v>2.4</v>
      </c>
      <c r="H987" s="174">
        <v>39569</v>
      </c>
      <c r="I987" s="51">
        <v>0.5</v>
      </c>
    </row>
    <row r="988" spans="1:9" ht="30" x14ac:dyDescent="0.25">
      <c r="A988" s="49" t="s">
        <v>284</v>
      </c>
      <c r="B988" s="49" t="s">
        <v>1317</v>
      </c>
      <c r="C988" s="172" t="s">
        <v>2932</v>
      </c>
      <c r="D988" s="173">
        <v>2.6</v>
      </c>
      <c r="E988" s="49" t="s">
        <v>2933</v>
      </c>
      <c r="F988" s="50">
        <v>40544</v>
      </c>
      <c r="G988" s="51">
        <v>2.4</v>
      </c>
      <c r="H988" s="174">
        <v>39569</v>
      </c>
      <c r="I988" s="51">
        <v>0.2</v>
      </c>
    </row>
    <row r="989" spans="1:9" ht="30" x14ac:dyDescent="0.25">
      <c r="A989" s="49" t="s">
        <v>284</v>
      </c>
      <c r="B989" s="49" t="s">
        <v>2154</v>
      </c>
      <c r="C989" s="172" t="s">
        <v>2934</v>
      </c>
      <c r="D989" s="173">
        <v>2.9</v>
      </c>
      <c r="E989" s="49" t="s">
        <v>2935</v>
      </c>
      <c r="F989" s="50">
        <v>40544</v>
      </c>
      <c r="G989" s="51">
        <v>2.4</v>
      </c>
      <c r="H989" s="174">
        <v>39569</v>
      </c>
      <c r="I989" s="51">
        <v>0.5</v>
      </c>
    </row>
    <row r="990" spans="1:9" ht="30" x14ac:dyDescent="0.25">
      <c r="A990" s="49" t="s">
        <v>284</v>
      </c>
      <c r="B990" s="49" t="s">
        <v>2395</v>
      </c>
      <c r="C990" s="172" t="s">
        <v>2936</v>
      </c>
      <c r="D990" s="173">
        <v>2.2999999999999998</v>
      </c>
      <c r="E990" s="49" t="s">
        <v>2937</v>
      </c>
      <c r="F990" s="50">
        <v>40544</v>
      </c>
      <c r="G990" s="51">
        <v>2.2000000000000002</v>
      </c>
      <c r="H990" s="174">
        <v>39569</v>
      </c>
      <c r="I990" s="51">
        <v>0.1</v>
      </c>
    </row>
    <row r="991" spans="1:9" ht="30" x14ac:dyDescent="0.25">
      <c r="A991" s="49" t="s">
        <v>284</v>
      </c>
      <c r="B991" s="49" t="s">
        <v>2938</v>
      </c>
      <c r="C991" s="172" t="s">
        <v>2939</v>
      </c>
      <c r="D991" s="173">
        <v>2.6</v>
      </c>
      <c r="E991" s="49" t="s">
        <v>2940</v>
      </c>
      <c r="F991" s="50">
        <v>40544</v>
      </c>
      <c r="G991" s="51">
        <v>2.4</v>
      </c>
      <c r="H991" s="174">
        <v>39569</v>
      </c>
      <c r="I991" s="51">
        <v>0.2</v>
      </c>
    </row>
    <row r="992" spans="1:9" ht="30" x14ac:dyDescent="0.25">
      <c r="A992" s="49" t="s">
        <v>284</v>
      </c>
      <c r="B992" s="49" t="s">
        <v>2941</v>
      </c>
      <c r="C992" s="172" t="s">
        <v>2942</v>
      </c>
      <c r="D992" s="173">
        <v>2.6</v>
      </c>
      <c r="E992" s="49" t="s">
        <v>2943</v>
      </c>
      <c r="F992" s="50">
        <v>40544</v>
      </c>
      <c r="G992" s="51">
        <v>2.2000000000000002</v>
      </c>
      <c r="H992" s="174">
        <v>39569</v>
      </c>
      <c r="I992" s="51">
        <v>0.4</v>
      </c>
    </row>
    <row r="993" spans="1:9" ht="30" x14ac:dyDescent="0.25">
      <c r="A993" s="49" t="s">
        <v>284</v>
      </c>
      <c r="B993" s="49" t="s">
        <v>2944</v>
      </c>
      <c r="C993" s="172" t="s">
        <v>2945</v>
      </c>
      <c r="D993" s="173">
        <v>2.6</v>
      </c>
      <c r="E993" s="49" t="s">
        <v>2946</v>
      </c>
      <c r="F993" s="50">
        <v>40544</v>
      </c>
      <c r="G993" s="51">
        <v>2.2000000000000002</v>
      </c>
      <c r="H993" s="174">
        <v>39569</v>
      </c>
      <c r="I993" s="51">
        <v>0.4</v>
      </c>
    </row>
    <row r="994" spans="1:9" ht="30" x14ac:dyDescent="0.25">
      <c r="A994" s="49" t="s">
        <v>284</v>
      </c>
      <c r="B994" s="49" t="s">
        <v>1170</v>
      </c>
      <c r="C994" s="172" t="s">
        <v>2947</v>
      </c>
      <c r="D994" s="173">
        <v>2.6</v>
      </c>
      <c r="E994" s="49" t="s">
        <v>2948</v>
      </c>
      <c r="F994" s="50">
        <v>40544</v>
      </c>
      <c r="G994" s="51">
        <v>2.2000000000000002</v>
      </c>
      <c r="H994" s="174">
        <v>39569</v>
      </c>
      <c r="I994" s="51">
        <v>0.4</v>
      </c>
    </row>
    <row r="995" spans="1:9" ht="30" x14ac:dyDescent="0.25">
      <c r="A995" s="49" t="s">
        <v>284</v>
      </c>
      <c r="B995" s="49" t="s">
        <v>2949</v>
      </c>
      <c r="C995" s="172" t="s">
        <v>2950</v>
      </c>
      <c r="D995" s="173">
        <v>2.6</v>
      </c>
      <c r="E995" s="49" t="s">
        <v>2951</v>
      </c>
      <c r="F995" s="50">
        <v>40544</v>
      </c>
      <c r="G995" s="51">
        <v>2.2000000000000002</v>
      </c>
      <c r="H995" s="174">
        <v>39569</v>
      </c>
      <c r="I995" s="51">
        <v>0.4</v>
      </c>
    </row>
    <row r="996" spans="1:9" ht="30" x14ac:dyDescent="0.25">
      <c r="A996" s="49" t="s">
        <v>284</v>
      </c>
      <c r="B996" s="49" t="s">
        <v>1472</v>
      </c>
      <c r="C996" s="172" t="s">
        <v>2952</v>
      </c>
      <c r="D996" s="173">
        <v>2.2000000000000002</v>
      </c>
      <c r="E996" s="49" t="s">
        <v>2953</v>
      </c>
      <c r="F996" s="50">
        <v>40544</v>
      </c>
      <c r="G996" s="51">
        <v>2.2000000000000002</v>
      </c>
      <c r="H996" s="174"/>
      <c r="I996" s="51">
        <v>0</v>
      </c>
    </row>
    <row r="997" spans="1:9" ht="30" x14ac:dyDescent="0.25">
      <c r="A997" s="49" t="s">
        <v>284</v>
      </c>
      <c r="B997" s="49" t="s">
        <v>919</v>
      </c>
      <c r="C997" s="172" t="s">
        <v>2954</v>
      </c>
      <c r="D997" s="173">
        <v>2.2999999999999998</v>
      </c>
      <c r="E997" s="49" t="s">
        <v>2955</v>
      </c>
      <c r="F997" s="50">
        <v>40544</v>
      </c>
      <c r="G997" s="51">
        <v>2.2000000000000002</v>
      </c>
      <c r="H997" s="174">
        <v>39569</v>
      </c>
      <c r="I997" s="51">
        <v>0.1</v>
      </c>
    </row>
    <row r="998" spans="1:9" ht="30" x14ac:dyDescent="0.25">
      <c r="A998" s="49" t="s">
        <v>284</v>
      </c>
      <c r="B998" s="49" t="s">
        <v>1336</v>
      </c>
      <c r="C998" s="172" t="s">
        <v>2956</v>
      </c>
      <c r="D998" s="173">
        <v>2.7</v>
      </c>
      <c r="E998" s="49" t="s">
        <v>2957</v>
      </c>
      <c r="F998" s="50">
        <v>40544</v>
      </c>
      <c r="G998" s="51">
        <v>2.4</v>
      </c>
      <c r="H998" s="174">
        <v>39569</v>
      </c>
      <c r="I998" s="51">
        <v>0.3</v>
      </c>
    </row>
    <row r="999" spans="1:9" ht="30" x14ac:dyDescent="0.25">
      <c r="A999" s="49" t="s">
        <v>284</v>
      </c>
      <c r="B999" s="49" t="s">
        <v>2184</v>
      </c>
      <c r="C999" s="172" t="s">
        <v>2958</v>
      </c>
      <c r="D999" s="173">
        <v>2.2999999999999998</v>
      </c>
      <c r="E999" s="49" t="s">
        <v>2959</v>
      </c>
      <c r="F999" s="50">
        <v>40544</v>
      </c>
      <c r="G999" s="51">
        <v>2.2000000000000002</v>
      </c>
      <c r="H999" s="174">
        <v>39569</v>
      </c>
      <c r="I999" s="51">
        <v>0.1</v>
      </c>
    </row>
    <row r="1000" spans="1:9" ht="30" x14ac:dyDescent="0.25">
      <c r="A1000" s="49" t="s">
        <v>284</v>
      </c>
      <c r="B1000" s="49" t="s">
        <v>2960</v>
      </c>
      <c r="C1000" s="172" t="s">
        <v>2961</v>
      </c>
      <c r="D1000" s="173">
        <v>2.6</v>
      </c>
      <c r="E1000" s="49" t="s">
        <v>2962</v>
      </c>
      <c r="F1000" s="50">
        <v>40544</v>
      </c>
      <c r="G1000" s="51">
        <v>2.2000000000000002</v>
      </c>
      <c r="H1000" s="174">
        <v>39569</v>
      </c>
      <c r="I1000" s="51">
        <v>0.4</v>
      </c>
    </row>
    <row r="1001" spans="1:9" ht="30" x14ac:dyDescent="0.25">
      <c r="A1001" s="49" t="s">
        <v>284</v>
      </c>
      <c r="B1001" s="49" t="s">
        <v>1342</v>
      </c>
      <c r="C1001" s="172" t="s">
        <v>2963</v>
      </c>
      <c r="D1001" s="173">
        <v>2.2000000000000002</v>
      </c>
      <c r="E1001" s="49" t="s">
        <v>2964</v>
      </c>
      <c r="F1001" s="50">
        <v>40544</v>
      </c>
      <c r="G1001" s="51">
        <v>2.2000000000000002</v>
      </c>
      <c r="H1001" s="174"/>
      <c r="I1001" s="51">
        <v>0</v>
      </c>
    </row>
    <row r="1002" spans="1:9" ht="30" x14ac:dyDescent="0.25">
      <c r="A1002" s="49" t="s">
        <v>284</v>
      </c>
      <c r="B1002" s="49" t="s">
        <v>2965</v>
      </c>
      <c r="C1002" s="172" t="s">
        <v>2966</v>
      </c>
      <c r="D1002" s="173">
        <v>2.7</v>
      </c>
      <c r="E1002" s="49" t="s">
        <v>2967</v>
      </c>
      <c r="F1002" s="50">
        <v>40544</v>
      </c>
      <c r="G1002" s="51">
        <v>2.4</v>
      </c>
      <c r="H1002" s="174">
        <v>39569</v>
      </c>
      <c r="I1002" s="51">
        <v>0.3</v>
      </c>
    </row>
    <row r="1003" spans="1:9" ht="30" x14ac:dyDescent="0.25">
      <c r="A1003" s="49" t="s">
        <v>284</v>
      </c>
      <c r="B1003" s="49" t="s">
        <v>2968</v>
      </c>
      <c r="C1003" s="172" t="s">
        <v>2969</v>
      </c>
      <c r="D1003" s="173">
        <v>2.6</v>
      </c>
      <c r="E1003" s="49" t="s">
        <v>2970</v>
      </c>
      <c r="F1003" s="50">
        <v>40544</v>
      </c>
      <c r="G1003" s="51">
        <v>2.4</v>
      </c>
      <c r="H1003" s="174">
        <v>39569</v>
      </c>
      <c r="I1003" s="51">
        <v>0.2</v>
      </c>
    </row>
    <row r="1004" spans="1:9" ht="30" x14ac:dyDescent="0.25">
      <c r="A1004" s="49" t="s">
        <v>284</v>
      </c>
      <c r="B1004" s="49" t="s">
        <v>2971</v>
      </c>
      <c r="C1004" s="172" t="s">
        <v>2972</v>
      </c>
      <c r="D1004" s="173">
        <v>2.6</v>
      </c>
      <c r="E1004" s="49" t="s">
        <v>2973</v>
      </c>
      <c r="F1004" s="50">
        <v>40544</v>
      </c>
      <c r="G1004" s="51">
        <v>2.4</v>
      </c>
      <c r="H1004" s="174">
        <v>39569</v>
      </c>
      <c r="I1004" s="51">
        <v>0.2</v>
      </c>
    </row>
    <row r="1005" spans="1:9" ht="30" x14ac:dyDescent="0.25">
      <c r="A1005" s="49" t="s">
        <v>284</v>
      </c>
      <c r="B1005" s="49" t="s">
        <v>2974</v>
      </c>
      <c r="C1005" s="172" t="s">
        <v>2975</v>
      </c>
      <c r="D1005" s="173">
        <v>2.2000000000000002</v>
      </c>
      <c r="E1005" s="49" t="s">
        <v>2976</v>
      </c>
      <c r="F1005" s="50">
        <v>40544</v>
      </c>
      <c r="G1005" s="51">
        <v>2.2000000000000002</v>
      </c>
      <c r="H1005" s="174"/>
      <c r="I1005" s="51">
        <v>0</v>
      </c>
    </row>
    <row r="1006" spans="1:9" ht="30" x14ac:dyDescent="0.25">
      <c r="A1006" s="49" t="s">
        <v>284</v>
      </c>
      <c r="B1006" s="49" t="s">
        <v>1508</v>
      </c>
      <c r="C1006" s="172" t="s">
        <v>2977</v>
      </c>
      <c r="D1006" s="173">
        <v>2.2999999999999998</v>
      </c>
      <c r="E1006" s="49" t="s">
        <v>2978</v>
      </c>
      <c r="F1006" s="50">
        <v>40544</v>
      </c>
      <c r="G1006" s="51">
        <v>2.2000000000000002</v>
      </c>
      <c r="H1006" s="174">
        <v>39569</v>
      </c>
      <c r="I1006" s="51">
        <v>0.1</v>
      </c>
    </row>
    <row r="1007" spans="1:9" ht="30" x14ac:dyDescent="0.25">
      <c r="A1007" s="49" t="s">
        <v>284</v>
      </c>
      <c r="B1007" s="49" t="s">
        <v>1847</v>
      </c>
      <c r="C1007" s="172" t="s">
        <v>2979</v>
      </c>
      <c r="D1007" s="173">
        <v>2.2999999999999998</v>
      </c>
      <c r="E1007" s="49" t="s">
        <v>2980</v>
      </c>
      <c r="F1007" s="50">
        <v>40544</v>
      </c>
      <c r="G1007" s="51">
        <v>2.2000000000000002</v>
      </c>
      <c r="H1007" s="174">
        <v>39569</v>
      </c>
      <c r="I1007" s="51">
        <v>0.1</v>
      </c>
    </row>
    <row r="1008" spans="1:9" ht="30" x14ac:dyDescent="0.25">
      <c r="A1008" s="49" t="s">
        <v>284</v>
      </c>
      <c r="B1008" s="49" t="s">
        <v>2981</v>
      </c>
      <c r="C1008" s="172" t="s">
        <v>2982</v>
      </c>
      <c r="D1008" s="173">
        <v>2.9</v>
      </c>
      <c r="E1008" s="49" t="s">
        <v>2983</v>
      </c>
      <c r="F1008" s="50">
        <v>40544</v>
      </c>
      <c r="G1008" s="51">
        <v>2.4</v>
      </c>
      <c r="H1008" s="174">
        <v>39569</v>
      </c>
      <c r="I1008" s="51">
        <v>0.5</v>
      </c>
    </row>
    <row r="1009" spans="1:9" ht="30" x14ac:dyDescent="0.25">
      <c r="A1009" s="49" t="s">
        <v>284</v>
      </c>
      <c r="B1009" s="49" t="s">
        <v>1850</v>
      </c>
      <c r="C1009" s="172" t="s">
        <v>2984</v>
      </c>
      <c r="D1009" s="173">
        <v>2.2000000000000002</v>
      </c>
      <c r="E1009" s="49" t="s">
        <v>2985</v>
      </c>
      <c r="F1009" s="50">
        <v>40544</v>
      </c>
      <c r="G1009" s="51">
        <v>2.2000000000000002</v>
      </c>
      <c r="H1009" s="174"/>
      <c r="I1009" s="51">
        <v>0</v>
      </c>
    </row>
    <row r="1010" spans="1:9" ht="30" x14ac:dyDescent="0.25">
      <c r="A1010" s="49" t="s">
        <v>284</v>
      </c>
      <c r="B1010" s="49" t="s">
        <v>1516</v>
      </c>
      <c r="C1010" s="172" t="s">
        <v>2986</v>
      </c>
      <c r="D1010" s="173">
        <v>2.6</v>
      </c>
      <c r="E1010" s="49" t="s">
        <v>2987</v>
      </c>
      <c r="F1010" s="50">
        <v>40544</v>
      </c>
      <c r="G1010" s="51">
        <v>2.4</v>
      </c>
      <c r="H1010" s="174">
        <v>39569</v>
      </c>
      <c r="I1010" s="51">
        <v>0.2</v>
      </c>
    </row>
    <row r="1011" spans="1:9" ht="30" x14ac:dyDescent="0.25">
      <c r="A1011" s="49" t="s">
        <v>284</v>
      </c>
      <c r="B1011" s="49" t="s">
        <v>2197</v>
      </c>
      <c r="C1011" s="172" t="s">
        <v>2988</v>
      </c>
      <c r="D1011" s="173">
        <v>2.2999999999999998</v>
      </c>
      <c r="E1011" s="49" t="s">
        <v>2989</v>
      </c>
      <c r="F1011" s="50">
        <v>40544</v>
      </c>
      <c r="G1011" s="51">
        <v>2.2000000000000002</v>
      </c>
      <c r="H1011" s="174">
        <v>39569</v>
      </c>
      <c r="I1011" s="51">
        <v>0.1</v>
      </c>
    </row>
    <row r="1012" spans="1:9" ht="30" x14ac:dyDescent="0.25">
      <c r="A1012" s="49" t="s">
        <v>284</v>
      </c>
      <c r="B1012" s="49" t="s">
        <v>1184</v>
      </c>
      <c r="C1012" s="172" t="s">
        <v>2990</v>
      </c>
      <c r="D1012" s="173">
        <v>2.2999999999999998</v>
      </c>
      <c r="E1012" s="49" t="s">
        <v>2991</v>
      </c>
      <c r="F1012" s="50">
        <v>40544</v>
      </c>
      <c r="G1012" s="51">
        <v>2.2000000000000002</v>
      </c>
      <c r="H1012" s="174">
        <v>39569</v>
      </c>
      <c r="I1012" s="51">
        <v>0.1</v>
      </c>
    </row>
    <row r="1013" spans="1:9" ht="30" x14ac:dyDescent="0.25">
      <c r="A1013" s="49" t="s">
        <v>284</v>
      </c>
      <c r="B1013" s="49" t="s">
        <v>2992</v>
      </c>
      <c r="C1013" s="172" t="s">
        <v>2993</v>
      </c>
      <c r="D1013" s="173">
        <v>2.7</v>
      </c>
      <c r="E1013" s="49" t="s">
        <v>2994</v>
      </c>
      <c r="F1013" s="50">
        <v>40544</v>
      </c>
      <c r="G1013" s="51">
        <v>2.4</v>
      </c>
      <c r="H1013" s="174">
        <v>39569</v>
      </c>
      <c r="I1013" s="51">
        <v>0.3</v>
      </c>
    </row>
    <row r="1014" spans="1:9" ht="30" x14ac:dyDescent="0.25">
      <c r="A1014" s="49" t="s">
        <v>284</v>
      </c>
      <c r="B1014" s="49" t="s">
        <v>2995</v>
      </c>
      <c r="C1014" s="172" t="s">
        <v>2996</v>
      </c>
      <c r="D1014" s="173">
        <v>2.6</v>
      </c>
      <c r="E1014" s="49" t="s">
        <v>2997</v>
      </c>
      <c r="F1014" s="50">
        <v>40544</v>
      </c>
      <c r="G1014" s="51">
        <v>2.4</v>
      </c>
      <c r="H1014" s="174">
        <v>39569</v>
      </c>
      <c r="I1014" s="51">
        <v>0.2</v>
      </c>
    </row>
    <row r="1015" spans="1:9" ht="30" x14ac:dyDescent="0.25">
      <c r="A1015" s="49" t="s">
        <v>284</v>
      </c>
      <c r="B1015" s="49" t="s">
        <v>308</v>
      </c>
      <c r="C1015" s="172" t="s">
        <v>2998</v>
      </c>
      <c r="D1015" s="173">
        <v>2.9</v>
      </c>
      <c r="E1015" s="49" t="s">
        <v>2999</v>
      </c>
      <c r="F1015" s="50">
        <v>40544</v>
      </c>
      <c r="G1015" s="51">
        <v>2.2000000000000002</v>
      </c>
      <c r="H1015" s="174">
        <v>39569</v>
      </c>
      <c r="I1015" s="51">
        <v>0.7</v>
      </c>
    </row>
    <row r="1016" spans="1:9" ht="30" x14ac:dyDescent="0.25">
      <c r="A1016" s="49" t="s">
        <v>284</v>
      </c>
      <c r="B1016" s="49" t="s">
        <v>311</v>
      </c>
      <c r="C1016" s="172" t="s">
        <v>3000</v>
      </c>
      <c r="D1016" s="173">
        <v>2.2999999999999998</v>
      </c>
      <c r="E1016" s="49" t="s">
        <v>3001</v>
      </c>
      <c r="F1016" s="50">
        <v>40544</v>
      </c>
      <c r="G1016" s="51">
        <v>2.2000000000000002</v>
      </c>
      <c r="H1016" s="174">
        <v>39569</v>
      </c>
      <c r="I1016" s="51">
        <v>0.1</v>
      </c>
    </row>
    <row r="1017" spans="1:9" ht="30" x14ac:dyDescent="0.25">
      <c r="A1017" s="49" t="s">
        <v>284</v>
      </c>
      <c r="B1017" s="49" t="s">
        <v>3002</v>
      </c>
      <c r="C1017" s="172" t="s">
        <v>3003</v>
      </c>
      <c r="D1017" s="173">
        <v>2.6</v>
      </c>
      <c r="E1017" s="49" t="s">
        <v>3004</v>
      </c>
      <c r="F1017" s="50">
        <v>40544</v>
      </c>
      <c r="G1017" s="51">
        <v>2.2000000000000002</v>
      </c>
      <c r="H1017" s="174">
        <v>39569</v>
      </c>
      <c r="I1017" s="51">
        <v>0.4</v>
      </c>
    </row>
    <row r="1018" spans="1:9" ht="30" x14ac:dyDescent="0.25">
      <c r="A1018" s="49" t="s">
        <v>284</v>
      </c>
      <c r="B1018" s="49" t="s">
        <v>314</v>
      </c>
      <c r="C1018" s="172" t="s">
        <v>3005</v>
      </c>
      <c r="D1018" s="173">
        <v>2.2000000000000002</v>
      </c>
      <c r="E1018" s="49" t="s">
        <v>3006</v>
      </c>
      <c r="F1018" s="50">
        <v>40544</v>
      </c>
      <c r="G1018" s="51">
        <v>2.2000000000000002</v>
      </c>
      <c r="H1018" s="174"/>
      <c r="I1018" s="51">
        <v>0</v>
      </c>
    </row>
    <row r="1019" spans="1:9" ht="30" x14ac:dyDescent="0.25">
      <c r="A1019" s="49" t="s">
        <v>284</v>
      </c>
      <c r="B1019" s="49" t="s">
        <v>3007</v>
      </c>
      <c r="C1019" s="172" t="s">
        <v>3008</v>
      </c>
      <c r="D1019" s="173">
        <v>2.2000000000000002</v>
      </c>
      <c r="E1019" s="49" t="s">
        <v>3009</v>
      </c>
      <c r="F1019" s="50">
        <v>40544</v>
      </c>
      <c r="G1019" s="51">
        <v>2.2000000000000002</v>
      </c>
      <c r="H1019" s="174"/>
      <c r="I1019" s="51">
        <v>0</v>
      </c>
    </row>
    <row r="1020" spans="1:9" ht="30" x14ac:dyDescent="0.25">
      <c r="A1020" s="49" t="s">
        <v>284</v>
      </c>
      <c r="B1020" s="49" t="s">
        <v>3010</v>
      </c>
      <c r="C1020" s="172" t="s">
        <v>3011</v>
      </c>
      <c r="D1020" s="173">
        <v>2.9</v>
      </c>
      <c r="E1020" s="49" t="s">
        <v>3012</v>
      </c>
      <c r="F1020" s="50">
        <v>40544</v>
      </c>
      <c r="G1020" s="51">
        <v>2.4</v>
      </c>
      <c r="H1020" s="174">
        <v>39569</v>
      </c>
      <c r="I1020" s="51">
        <v>0.5</v>
      </c>
    </row>
    <row r="1021" spans="1:9" ht="30" x14ac:dyDescent="0.25">
      <c r="A1021" s="49" t="s">
        <v>284</v>
      </c>
      <c r="B1021" s="49" t="s">
        <v>2228</v>
      </c>
      <c r="C1021" s="172" t="s">
        <v>3013</v>
      </c>
      <c r="D1021" s="173">
        <v>2.9</v>
      </c>
      <c r="E1021" s="49" t="s">
        <v>3014</v>
      </c>
      <c r="F1021" s="50">
        <v>40544</v>
      </c>
      <c r="G1021" s="51">
        <v>2.4</v>
      </c>
      <c r="H1021" s="174">
        <v>39569</v>
      </c>
      <c r="I1021" s="51">
        <v>0.5</v>
      </c>
    </row>
    <row r="1022" spans="1:9" ht="30" x14ac:dyDescent="0.25">
      <c r="A1022" s="49" t="s">
        <v>284</v>
      </c>
      <c r="B1022" s="49" t="s">
        <v>3015</v>
      </c>
      <c r="C1022" s="172" t="s">
        <v>3016</v>
      </c>
      <c r="D1022" s="173">
        <v>2.6</v>
      </c>
      <c r="E1022" s="49" t="s">
        <v>3017</v>
      </c>
      <c r="F1022" s="50">
        <v>40544</v>
      </c>
      <c r="G1022" s="51">
        <v>2.2000000000000002</v>
      </c>
      <c r="H1022" s="174">
        <v>39569</v>
      </c>
      <c r="I1022" s="51">
        <v>0.4</v>
      </c>
    </row>
    <row r="1023" spans="1:9" ht="30" x14ac:dyDescent="0.25">
      <c r="A1023" s="49" t="s">
        <v>284</v>
      </c>
      <c r="B1023" s="49" t="s">
        <v>3018</v>
      </c>
      <c r="C1023" s="172" t="s">
        <v>3019</v>
      </c>
      <c r="D1023" s="173">
        <v>2.9</v>
      </c>
      <c r="E1023" s="49" t="s">
        <v>3020</v>
      </c>
      <c r="F1023" s="50">
        <v>40544</v>
      </c>
      <c r="G1023" s="51">
        <v>2.4</v>
      </c>
      <c r="H1023" s="174">
        <v>39569</v>
      </c>
      <c r="I1023" s="51">
        <v>0.5</v>
      </c>
    </row>
    <row r="1024" spans="1:9" ht="30" x14ac:dyDescent="0.25">
      <c r="A1024" s="49" t="s">
        <v>284</v>
      </c>
      <c r="B1024" s="49" t="s">
        <v>320</v>
      </c>
      <c r="C1024" s="172" t="s">
        <v>3021</v>
      </c>
      <c r="D1024" s="173">
        <v>2.2000000000000002</v>
      </c>
      <c r="E1024" s="49" t="s">
        <v>3022</v>
      </c>
      <c r="F1024" s="50">
        <v>40544</v>
      </c>
      <c r="G1024" s="51">
        <v>2.2000000000000002</v>
      </c>
      <c r="H1024" s="174"/>
      <c r="I1024" s="51">
        <v>0</v>
      </c>
    </row>
    <row r="1025" spans="1:9" ht="30" x14ac:dyDescent="0.25">
      <c r="A1025" s="175" t="s">
        <v>284</v>
      </c>
      <c r="B1025" s="175" t="s">
        <v>323</v>
      </c>
      <c r="C1025" s="172" t="s">
        <v>3023</v>
      </c>
      <c r="D1025" s="173">
        <v>2.6</v>
      </c>
      <c r="E1025" s="175" t="s">
        <v>3024</v>
      </c>
      <c r="F1025" s="176">
        <v>40544</v>
      </c>
      <c r="G1025" s="177">
        <v>2.2000000000000002</v>
      </c>
      <c r="H1025" s="174">
        <v>39569</v>
      </c>
      <c r="I1025" s="177">
        <v>0.4</v>
      </c>
    </row>
    <row r="1026" spans="1:9" ht="30" x14ac:dyDescent="0.25">
      <c r="A1026" s="49" t="s">
        <v>284</v>
      </c>
      <c r="B1026" s="49" t="s">
        <v>3025</v>
      </c>
      <c r="C1026" s="172" t="s">
        <v>3026</v>
      </c>
      <c r="D1026" s="173">
        <v>2.9</v>
      </c>
      <c r="E1026" s="49" t="s">
        <v>3027</v>
      </c>
      <c r="F1026" s="50">
        <v>40544</v>
      </c>
      <c r="G1026" s="51">
        <v>2.4</v>
      </c>
      <c r="H1026" s="174">
        <v>39569</v>
      </c>
      <c r="I1026" s="51">
        <v>0.5</v>
      </c>
    </row>
    <row r="1027" spans="1:9" ht="30" x14ac:dyDescent="0.25">
      <c r="A1027" s="49" t="s">
        <v>284</v>
      </c>
      <c r="B1027" s="49" t="s">
        <v>3028</v>
      </c>
      <c r="C1027" s="172" t="s">
        <v>3029</v>
      </c>
      <c r="D1027" s="173">
        <v>2.9</v>
      </c>
      <c r="E1027" s="49" t="s">
        <v>3030</v>
      </c>
      <c r="F1027" s="50">
        <v>40544</v>
      </c>
      <c r="G1027" s="51">
        <v>2.4</v>
      </c>
      <c r="H1027" s="174">
        <v>39569</v>
      </c>
      <c r="I1027" s="51">
        <v>0.5</v>
      </c>
    </row>
    <row r="1028" spans="1:9" ht="30" x14ac:dyDescent="0.25">
      <c r="A1028" s="49" t="s">
        <v>284</v>
      </c>
      <c r="B1028" s="49" t="s">
        <v>2074</v>
      </c>
      <c r="C1028" s="172" t="s">
        <v>3031</v>
      </c>
      <c r="D1028" s="173">
        <v>2.2000000000000002</v>
      </c>
      <c r="E1028" s="49" t="s">
        <v>3032</v>
      </c>
      <c r="F1028" s="50">
        <v>40544</v>
      </c>
      <c r="G1028" s="51">
        <v>2.2000000000000002</v>
      </c>
      <c r="H1028" s="174"/>
      <c r="I1028" s="51">
        <v>0</v>
      </c>
    </row>
    <row r="1029" spans="1:9" ht="30" x14ac:dyDescent="0.25">
      <c r="A1029" s="49" t="s">
        <v>284</v>
      </c>
      <c r="B1029" s="49" t="s">
        <v>326</v>
      </c>
      <c r="C1029" s="172" t="s">
        <v>3033</v>
      </c>
      <c r="D1029" s="173">
        <v>2.6</v>
      </c>
      <c r="E1029" s="49" t="s">
        <v>3034</v>
      </c>
      <c r="F1029" s="50">
        <v>40544</v>
      </c>
      <c r="G1029" s="51">
        <v>2.2000000000000002</v>
      </c>
      <c r="H1029" s="174">
        <v>39569</v>
      </c>
      <c r="I1029" s="51">
        <v>0.4</v>
      </c>
    </row>
    <row r="1030" spans="1:9" ht="30" x14ac:dyDescent="0.25">
      <c r="A1030" s="49" t="s">
        <v>284</v>
      </c>
      <c r="B1030" s="49" t="s">
        <v>2240</v>
      </c>
      <c r="C1030" s="172" t="s">
        <v>3035</v>
      </c>
      <c r="D1030" s="173">
        <v>2.7</v>
      </c>
      <c r="E1030" s="49" t="s">
        <v>3036</v>
      </c>
      <c r="F1030" s="50">
        <v>40544</v>
      </c>
      <c r="G1030" s="51">
        <v>2.4</v>
      </c>
      <c r="H1030" s="174">
        <v>39569</v>
      </c>
      <c r="I1030" s="51">
        <v>0.3</v>
      </c>
    </row>
    <row r="1031" spans="1:9" ht="30" x14ac:dyDescent="0.25">
      <c r="A1031" s="49" t="s">
        <v>284</v>
      </c>
      <c r="B1031" s="49" t="s">
        <v>332</v>
      </c>
      <c r="C1031" s="172" t="s">
        <v>3037</v>
      </c>
      <c r="D1031" s="173">
        <v>2.6</v>
      </c>
      <c r="E1031" s="49" t="s">
        <v>3038</v>
      </c>
      <c r="F1031" s="50">
        <v>40544</v>
      </c>
      <c r="G1031" s="51">
        <v>2.4</v>
      </c>
      <c r="H1031" s="174">
        <v>39569</v>
      </c>
      <c r="I1031" s="51">
        <v>0.2</v>
      </c>
    </row>
    <row r="1032" spans="1:9" ht="30" x14ac:dyDescent="0.25">
      <c r="A1032" s="49" t="s">
        <v>284</v>
      </c>
      <c r="B1032" s="49" t="s">
        <v>1892</v>
      </c>
      <c r="C1032" s="172" t="s">
        <v>3039</v>
      </c>
      <c r="D1032" s="173">
        <v>2.6</v>
      </c>
      <c r="E1032" s="49" t="s">
        <v>3040</v>
      </c>
      <c r="F1032" s="50">
        <v>40544</v>
      </c>
      <c r="G1032" s="51">
        <v>2.4</v>
      </c>
      <c r="H1032" s="174">
        <v>39569</v>
      </c>
      <c r="I1032" s="51">
        <v>0.2</v>
      </c>
    </row>
    <row r="1033" spans="1:9" ht="30" x14ac:dyDescent="0.25">
      <c r="A1033" s="49" t="s">
        <v>284</v>
      </c>
      <c r="B1033" s="49" t="s">
        <v>338</v>
      </c>
      <c r="C1033" s="172" t="s">
        <v>3041</v>
      </c>
      <c r="D1033" s="173">
        <v>2.6</v>
      </c>
      <c r="E1033" s="49" t="s">
        <v>3042</v>
      </c>
      <c r="F1033" s="50">
        <v>40544</v>
      </c>
      <c r="G1033" s="51">
        <v>2.2000000000000002</v>
      </c>
      <c r="H1033" s="174">
        <v>39569</v>
      </c>
      <c r="I1033" s="51">
        <v>0.4</v>
      </c>
    </row>
    <row r="1034" spans="1:9" ht="30" x14ac:dyDescent="0.25">
      <c r="A1034" s="49" t="s">
        <v>284</v>
      </c>
      <c r="B1034" s="49" t="s">
        <v>3043</v>
      </c>
      <c r="C1034" s="172" t="s">
        <v>3044</v>
      </c>
      <c r="D1034" s="173">
        <v>2.2000000000000002</v>
      </c>
      <c r="E1034" s="49" t="s">
        <v>3045</v>
      </c>
      <c r="F1034" s="50">
        <v>40544</v>
      </c>
      <c r="G1034" s="51">
        <v>2.2000000000000002</v>
      </c>
      <c r="H1034" s="174"/>
      <c r="I1034" s="51">
        <v>0</v>
      </c>
    </row>
    <row r="1035" spans="1:9" ht="30" x14ac:dyDescent="0.25">
      <c r="A1035" s="49" t="s">
        <v>284</v>
      </c>
      <c r="B1035" s="49" t="s">
        <v>341</v>
      </c>
      <c r="C1035" s="172" t="s">
        <v>3046</v>
      </c>
      <c r="D1035" s="173">
        <v>2.6</v>
      </c>
      <c r="E1035" s="49" t="s">
        <v>3047</v>
      </c>
      <c r="F1035" s="50">
        <v>40544</v>
      </c>
      <c r="G1035" s="51">
        <v>2.2000000000000002</v>
      </c>
      <c r="H1035" s="174">
        <v>39569</v>
      </c>
      <c r="I1035" s="51">
        <v>0.4</v>
      </c>
    </row>
    <row r="1036" spans="1:9" ht="30" x14ac:dyDescent="0.25">
      <c r="A1036" s="49" t="s">
        <v>284</v>
      </c>
      <c r="B1036" s="49" t="s">
        <v>1219</v>
      </c>
      <c r="C1036" s="172" t="s">
        <v>3048</v>
      </c>
      <c r="D1036" s="173">
        <v>2.7</v>
      </c>
      <c r="E1036" s="49" t="s">
        <v>3049</v>
      </c>
      <c r="F1036" s="50">
        <v>40544</v>
      </c>
      <c r="G1036" s="51">
        <v>2.4</v>
      </c>
      <c r="H1036" s="174">
        <v>39569</v>
      </c>
      <c r="I1036" s="51">
        <v>0.3</v>
      </c>
    </row>
    <row r="1037" spans="1:9" ht="30" x14ac:dyDescent="0.25">
      <c r="A1037" s="49" t="s">
        <v>284</v>
      </c>
      <c r="B1037" s="49" t="s">
        <v>984</v>
      </c>
      <c r="C1037" s="172" t="s">
        <v>3050</v>
      </c>
      <c r="D1037" s="173">
        <v>2.2000000000000002</v>
      </c>
      <c r="E1037" s="49" t="s">
        <v>3051</v>
      </c>
      <c r="F1037" s="50">
        <v>40544</v>
      </c>
      <c r="G1037" s="51">
        <v>2.2000000000000002</v>
      </c>
      <c r="H1037" s="174"/>
      <c r="I1037" s="51">
        <v>0</v>
      </c>
    </row>
    <row r="1038" spans="1:9" ht="30" x14ac:dyDescent="0.25">
      <c r="A1038" s="49" t="s">
        <v>284</v>
      </c>
      <c r="B1038" s="49" t="s">
        <v>2256</v>
      </c>
      <c r="C1038" s="172" t="s">
        <v>3052</v>
      </c>
      <c r="D1038" s="173">
        <v>2.2000000000000002</v>
      </c>
      <c r="E1038" s="49" t="s">
        <v>3053</v>
      </c>
      <c r="F1038" s="50">
        <v>40544</v>
      </c>
      <c r="G1038" s="51">
        <v>2.2000000000000002</v>
      </c>
      <c r="H1038" s="174"/>
      <c r="I1038" s="51">
        <v>0</v>
      </c>
    </row>
    <row r="1039" spans="1:9" ht="30" x14ac:dyDescent="0.25">
      <c r="A1039" s="49" t="s">
        <v>284</v>
      </c>
      <c r="B1039" s="49" t="s">
        <v>3054</v>
      </c>
      <c r="C1039" s="172" t="s">
        <v>3055</v>
      </c>
      <c r="D1039" s="173">
        <v>2.7</v>
      </c>
      <c r="E1039" s="49" t="s">
        <v>3056</v>
      </c>
      <c r="F1039" s="50">
        <v>40544</v>
      </c>
      <c r="G1039" s="51">
        <v>2.4</v>
      </c>
      <c r="H1039" s="174">
        <v>39569</v>
      </c>
      <c r="I1039" s="51">
        <v>0.3</v>
      </c>
    </row>
    <row r="1040" spans="1:9" ht="30" x14ac:dyDescent="0.25">
      <c r="A1040" s="49" t="s">
        <v>284</v>
      </c>
      <c r="B1040" s="49" t="s">
        <v>3057</v>
      </c>
      <c r="C1040" s="172" t="s">
        <v>3058</v>
      </c>
      <c r="D1040" s="173">
        <v>2.9</v>
      </c>
      <c r="E1040" s="49" t="s">
        <v>3059</v>
      </c>
      <c r="F1040" s="50">
        <v>40544</v>
      </c>
      <c r="G1040" s="51">
        <v>2.4</v>
      </c>
      <c r="H1040" s="174">
        <v>39569</v>
      </c>
      <c r="I1040" s="51">
        <v>0.5</v>
      </c>
    </row>
    <row r="1041" spans="1:9" ht="30" x14ac:dyDescent="0.25">
      <c r="A1041" s="49" t="s">
        <v>284</v>
      </c>
      <c r="B1041" s="49" t="s">
        <v>2268</v>
      </c>
      <c r="C1041" s="172" t="s">
        <v>3060</v>
      </c>
      <c r="D1041" s="173">
        <v>2.6</v>
      </c>
      <c r="E1041" s="49" t="s">
        <v>3061</v>
      </c>
      <c r="F1041" s="50">
        <v>40544</v>
      </c>
      <c r="G1041" s="51">
        <v>2.2000000000000002</v>
      </c>
      <c r="H1041" s="174">
        <v>39569</v>
      </c>
      <c r="I1041" s="51">
        <v>0.4</v>
      </c>
    </row>
    <row r="1042" spans="1:9" ht="30" x14ac:dyDescent="0.25">
      <c r="A1042" s="49" t="s">
        <v>284</v>
      </c>
      <c r="B1042" s="49" t="s">
        <v>2737</v>
      </c>
      <c r="C1042" s="172" t="s">
        <v>3062</v>
      </c>
      <c r="D1042" s="173">
        <v>2.2999999999999998</v>
      </c>
      <c r="E1042" s="49" t="s">
        <v>3063</v>
      </c>
      <c r="F1042" s="50">
        <v>40544</v>
      </c>
      <c r="G1042" s="51">
        <v>2.2000000000000002</v>
      </c>
      <c r="H1042" s="174">
        <v>39569</v>
      </c>
      <c r="I1042" s="51">
        <v>0.1</v>
      </c>
    </row>
    <row r="1043" spans="1:9" ht="30" x14ac:dyDescent="0.25">
      <c r="A1043" s="49" t="s">
        <v>284</v>
      </c>
      <c r="B1043" s="49" t="s">
        <v>3064</v>
      </c>
      <c r="C1043" s="172" t="s">
        <v>3065</v>
      </c>
      <c r="D1043" s="173">
        <v>2.6</v>
      </c>
      <c r="E1043" s="49" t="s">
        <v>3066</v>
      </c>
      <c r="F1043" s="50">
        <v>40544</v>
      </c>
      <c r="G1043" s="51">
        <v>2.2000000000000002</v>
      </c>
      <c r="H1043" s="174">
        <v>39569</v>
      </c>
      <c r="I1043" s="51">
        <v>0.4</v>
      </c>
    </row>
    <row r="1044" spans="1:9" ht="30" x14ac:dyDescent="0.25">
      <c r="A1044" s="49" t="s">
        <v>284</v>
      </c>
      <c r="B1044" s="49" t="s">
        <v>2274</v>
      </c>
      <c r="C1044" s="172" t="s">
        <v>3067</v>
      </c>
      <c r="D1044" s="173">
        <v>2.6</v>
      </c>
      <c r="E1044" s="49" t="s">
        <v>3068</v>
      </c>
      <c r="F1044" s="50">
        <v>40544</v>
      </c>
      <c r="G1044" s="51">
        <v>2.2000000000000002</v>
      </c>
      <c r="H1044" s="174">
        <v>39569</v>
      </c>
      <c r="I1044" s="51">
        <v>0.4</v>
      </c>
    </row>
    <row r="1045" spans="1:9" ht="30" x14ac:dyDescent="0.25">
      <c r="A1045" s="49" t="s">
        <v>284</v>
      </c>
      <c r="B1045" s="49" t="s">
        <v>3069</v>
      </c>
      <c r="C1045" s="172" t="s">
        <v>3070</v>
      </c>
      <c r="D1045" s="173">
        <v>2.6</v>
      </c>
      <c r="E1045" s="49" t="s">
        <v>3071</v>
      </c>
      <c r="F1045" s="50">
        <v>40544</v>
      </c>
      <c r="G1045" s="51">
        <v>2.4</v>
      </c>
      <c r="H1045" s="174">
        <v>39569</v>
      </c>
      <c r="I1045" s="51">
        <v>0.2</v>
      </c>
    </row>
    <row r="1046" spans="1:9" ht="30" x14ac:dyDescent="0.25">
      <c r="A1046" s="49" t="s">
        <v>284</v>
      </c>
      <c r="B1046" s="49" t="s">
        <v>350</v>
      </c>
      <c r="C1046" s="172" t="s">
        <v>3072</v>
      </c>
      <c r="D1046" s="173">
        <v>2.9</v>
      </c>
      <c r="E1046" s="49" t="s">
        <v>3073</v>
      </c>
      <c r="F1046" s="50">
        <v>40544</v>
      </c>
      <c r="G1046" s="51">
        <v>2.4</v>
      </c>
      <c r="H1046" s="174">
        <v>39569</v>
      </c>
      <c r="I1046" s="51">
        <v>0.5</v>
      </c>
    </row>
    <row r="1047" spans="1:9" ht="30" x14ac:dyDescent="0.25">
      <c r="A1047" s="49" t="s">
        <v>284</v>
      </c>
      <c r="B1047" s="49" t="s">
        <v>353</v>
      </c>
      <c r="C1047" s="172" t="s">
        <v>3074</v>
      </c>
      <c r="D1047" s="173">
        <v>2.6</v>
      </c>
      <c r="E1047" s="49" t="s">
        <v>3075</v>
      </c>
      <c r="F1047" s="50">
        <v>40544</v>
      </c>
      <c r="G1047" s="51">
        <v>2.2000000000000002</v>
      </c>
      <c r="H1047" s="174">
        <v>39569</v>
      </c>
      <c r="I1047" s="51">
        <v>0.4</v>
      </c>
    </row>
    <row r="1048" spans="1:9" ht="30" x14ac:dyDescent="0.25">
      <c r="A1048" s="49" t="s">
        <v>284</v>
      </c>
      <c r="B1048" s="49" t="s">
        <v>772</v>
      </c>
      <c r="C1048" s="172" t="s">
        <v>3076</v>
      </c>
      <c r="D1048" s="173">
        <v>2.6</v>
      </c>
      <c r="E1048" s="49" t="s">
        <v>3077</v>
      </c>
      <c r="F1048" s="50">
        <v>40544</v>
      </c>
      <c r="G1048" s="51">
        <v>2.2000000000000002</v>
      </c>
      <c r="H1048" s="174">
        <v>39569</v>
      </c>
      <c r="I1048" s="51">
        <v>0.4</v>
      </c>
    </row>
    <row r="1049" spans="1:9" ht="30" x14ac:dyDescent="0.25">
      <c r="A1049" s="49" t="s">
        <v>284</v>
      </c>
      <c r="B1049" s="49" t="s">
        <v>3078</v>
      </c>
      <c r="C1049" s="172" t="s">
        <v>3079</v>
      </c>
      <c r="D1049" s="173">
        <v>2.6</v>
      </c>
      <c r="E1049" s="49" t="s">
        <v>3080</v>
      </c>
      <c r="F1049" s="50">
        <v>40544</v>
      </c>
      <c r="G1049" s="51">
        <v>2.4</v>
      </c>
      <c r="H1049" s="174">
        <v>39569</v>
      </c>
      <c r="I1049" s="51">
        <v>0.2</v>
      </c>
    </row>
    <row r="1050" spans="1:9" ht="30" x14ac:dyDescent="0.25">
      <c r="A1050" s="49" t="s">
        <v>284</v>
      </c>
      <c r="B1050" s="49" t="s">
        <v>3081</v>
      </c>
      <c r="C1050" s="172" t="s">
        <v>3082</v>
      </c>
      <c r="D1050" s="173">
        <v>2.2999999999999998</v>
      </c>
      <c r="E1050" s="49" t="s">
        <v>3083</v>
      </c>
      <c r="F1050" s="50">
        <v>40544</v>
      </c>
      <c r="G1050" s="51">
        <v>2.2000000000000002</v>
      </c>
      <c r="H1050" s="174">
        <v>39569</v>
      </c>
      <c r="I1050" s="51">
        <v>0.1</v>
      </c>
    </row>
    <row r="1051" spans="1:9" ht="30" x14ac:dyDescent="0.25">
      <c r="A1051" s="49" t="s">
        <v>284</v>
      </c>
      <c r="B1051" s="49" t="s">
        <v>3084</v>
      </c>
      <c r="C1051" s="172" t="s">
        <v>3085</v>
      </c>
      <c r="D1051" s="173">
        <v>2.6</v>
      </c>
      <c r="E1051" s="49" t="s">
        <v>3086</v>
      </c>
      <c r="F1051" s="50">
        <v>40544</v>
      </c>
      <c r="G1051" s="51">
        <v>2.2000000000000002</v>
      </c>
      <c r="H1051" s="174">
        <v>39569</v>
      </c>
      <c r="I1051" s="51">
        <v>0.4</v>
      </c>
    </row>
    <row r="1052" spans="1:9" ht="30" x14ac:dyDescent="0.25">
      <c r="A1052" s="49" t="s">
        <v>284</v>
      </c>
      <c r="B1052" s="49" t="s">
        <v>2498</v>
      </c>
      <c r="C1052" s="172" t="s">
        <v>3087</v>
      </c>
      <c r="D1052" s="173">
        <v>2.6</v>
      </c>
      <c r="E1052" s="49" t="s">
        <v>3088</v>
      </c>
      <c r="F1052" s="50">
        <v>40544</v>
      </c>
      <c r="G1052" s="51">
        <v>2.4</v>
      </c>
      <c r="H1052" s="174">
        <v>39569</v>
      </c>
      <c r="I1052" s="51">
        <v>0.2</v>
      </c>
    </row>
    <row r="1053" spans="1:9" ht="30" x14ac:dyDescent="0.25">
      <c r="A1053" s="49" t="s">
        <v>284</v>
      </c>
      <c r="B1053" s="49" t="s">
        <v>3089</v>
      </c>
      <c r="C1053" s="172" t="s">
        <v>3090</v>
      </c>
      <c r="D1053" s="173">
        <v>2.2999999999999998</v>
      </c>
      <c r="E1053" s="49" t="s">
        <v>3091</v>
      </c>
      <c r="F1053" s="50">
        <v>40544</v>
      </c>
      <c r="G1053" s="51">
        <v>2.2000000000000002</v>
      </c>
      <c r="H1053" s="174">
        <v>39569</v>
      </c>
      <c r="I1053" s="51">
        <v>0.1</v>
      </c>
    </row>
    <row r="1054" spans="1:9" ht="30" x14ac:dyDescent="0.25">
      <c r="A1054" s="49" t="s">
        <v>284</v>
      </c>
      <c r="B1054" s="49" t="s">
        <v>2503</v>
      </c>
      <c r="C1054" s="172" t="s">
        <v>3092</v>
      </c>
      <c r="D1054" s="173">
        <v>2.2999999999999998</v>
      </c>
      <c r="E1054" s="49" t="s">
        <v>3093</v>
      </c>
      <c r="F1054" s="50">
        <v>40544</v>
      </c>
      <c r="G1054" s="51">
        <v>2.2000000000000002</v>
      </c>
      <c r="H1054" s="174">
        <v>39569</v>
      </c>
      <c r="I1054" s="51">
        <v>0.1</v>
      </c>
    </row>
    <row r="1055" spans="1:9" ht="30" x14ac:dyDescent="0.25">
      <c r="A1055" s="49" t="s">
        <v>284</v>
      </c>
      <c r="B1055" s="49" t="s">
        <v>3094</v>
      </c>
      <c r="C1055" s="172" t="s">
        <v>3095</v>
      </c>
      <c r="D1055" s="173">
        <v>2.9</v>
      </c>
      <c r="E1055" s="49" t="s">
        <v>3096</v>
      </c>
      <c r="F1055" s="50">
        <v>40544</v>
      </c>
      <c r="G1055" s="51">
        <v>2.2000000000000002</v>
      </c>
      <c r="H1055" s="174">
        <v>39569</v>
      </c>
      <c r="I1055" s="51">
        <v>0.7</v>
      </c>
    </row>
    <row r="1056" spans="1:9" ht="30" x14ac:dyDescent="0.25">
      <c r="A1056" s="49" t="s">
        <v>284</v>
      </c>
      <c r="B1056" s="49" t="s">
        <v>3097</v>
      </c>
      <c r="C1056" s="172" t="s">
        <v>3098</v>
      </c>
      <c r="D1056" s="173">
        <v>2.2000000000000002</v>
      </c>
      <c r="E1056" s="49" t="s">
        <v>3099</v>
      </c>
      <c r="F1056" s="50">
        <v>40544</v>
      </c>
      <c r="G1056" s="51">
        <v>2.2000000000000002</v>
      </c>
      <c r="H1056" s="174"/>
      <c r="I1056" s="51">
        <v>0</v>
      </c>
    </row>
    <row r="1057" spans="1:9" ht="30" x14ac:dyDescent="0.25">
      <c r="A1057" s="49" t="s">
        <v>284</v>
      </c>
      <c r="B1057" s="49" t="s">
        <v>365</v>
      </c>
      <c r="C1057" s="172" t="s">
        <v>3100</v>
      </c>
      <c r="D1057" s="173">
        <v>2.9</v>
      </c>
      <c r="E1057" s="49" t="s">
        <v>3101</v>
      </c>
      <c r="F1057" s="50">
        <v>40544</v>
      </c>
      <c r="G1057" s="51">
        <v>2.4</v>
      </c>
      <c r="H1057" s="174">
        <v>39569</v>
      </c>
      <c r="I1057" s="51">
        <v>0.5</v>
      </c>
    </row>
    <row r="1058" spans="1:9" ht="30" x14ac:dyDescent="0.25">
      <c r="A1058" s="49" t="s">
        <v>284</v>
      </c>
      <c r="B1058" s="49" t="s">
        <v>371</v>
      </c>
      <c r="C1058" s="172" t="s">
        <v>3102</v>
      </c>
      <c r="D1058" s="173">
        <v>2.4</v>
      </c>
      <c r="E1058" s="49" t="s">
        <v>3103</v>
      </c>
      <c r="F1058" s="50">
        <v>40544</v>
      </c>
      <c r="G1058" s="51">
        <v>2.4</v>
      </c>
      <c r="H1058" s="174"/>
      <c r="I1058" s="51">
        <v>0</v>
      </c>
    </row>
    <row r="1059" spans="1:9" ht="30" x14ac:dyDescent="0.25">
      <c r="A1059" s="49" t="s">
        <v>284</v>
      </c>
      <c r="B1059" s="49" t="s">
        <v>3104</v>
      </c>
      <c r="C1059" s="172" t="s">
        <v>3105</v>
      </c>
      <c r="D1059" s="173">
        <v>2.6</v>
      </c>
      <c r="E1059" s="49" t="s">
        <v>3106</v>
      </c>
      <c r="F1059" s="50">
        <v>40544</v>
      </c>
      <c r="G1059" s="51">
        <v>2.2000000000000002</v>
      </c>
      <c r="H1059" s="174">
        <v>39569</v>
      </c>
      <c r="I1059" s="51">
        <v>0.4</v>
      </c>
    </row>
    <row r="1060" spans="1:9" ht="30" x14ac:dyDescent="0.25">
      <c r="A1060" s="49" t="s">
        <v>284</v>
      </c>
      <c r="B1060" s="49" t="s">
        <v>386</v>
      </c>
      <c r="C1060" s="172" t="s">
        <v>3107</v>
      </c>
      <c r="D1060" s="173">
        <v>2.9</v>
      </c>
      <c r="E1060" s="49" t="s">
        <v>3108</v>
      </c>
      <c r="F1060" s="50">
        <v>40544</v>
      </c>
      <c r="G1060" s="51">
        <v>2.4</v>
      </c>
      <c r="H1060" s="174">
        <v>39569</v>
      </c>
      <c r="I1060" s="51">
        <v>0.5</v>
      </c>
    </row>
    <row r="1061" spans="1:9" ht="30" x14ac:dyDescent="0.25">
      <c r="A1061" s="49" t="s">
        <v>284</v>
      </c>
      <c r="B1061" s="49" t="s">
        <v>3109</v>
      </c>
      <c r="C1061" s="172" t="s">
        <v>3110</v>
      </c>
      <c r="D1061" s="173">
        <v>2.2000000000000002</v>
      </c>
      <c r="E1061" s="49" t="s">
        <v>3111</v>
      </c>
      <c r="F1061" s="50">
        <v>40544</v>
      </c>
      <c r="G1061" s="51">
        <v>2.2000000000000002</v>
      </c>
      <c r="H1061" s="174"/>
      <c r="I1061" s="51">
        <v>0</v>
      </c>
    </row>
    <row r="1062" spans="1:9" ht="30" x14ac:dyDescent="0.25">
      <c r="A1062" s="49" t="s">
        <v>284</v>
      </c>
      <c r="B1062" s="49" t="s">
        <v>3112</v>
      </c>
      <c r="C1062" s="172" t="s">
        <v>3113</v>
      </c>
      <c r="D1062" s="173">
        <v>2.9</v>
      </c>
      <c r="E1062" s="49" t="s">
        <v>3114</v>
      </c>
      <c r="F1062" s="50">
        <v>40544</v>
      </c>
      <c r="G1062" s="51">
        <v>2.2000000000000002</v>
      </c>
      <c r="H1062" s="174">
        <v>39569</v>
      </c>
      <c r="I1062" s="51">
        <v>0.7</v>
      </c>
    </row>
    <row r="1063" spans="1:9" ht="30" x14ac:dyDescent="0.25">
      <c r="A1063" s="49" t="s">
        <v>284</v>
      </c>
      <c r="B1063" s="49" t="s">
        <v>3115</v>
      </c>
      <c r="C1063" s="172" t="s">
        <v>3116</v>
      </c>
      <c r="D1063" s="173">
        <v>2.6</v>
      </c>
      <c r="E1063" s="49" t="s">
        <v>3117</v>
      </c>
      <c r="F1063" s="50">
        <v>40544</v>
      </c>
      <c r="G1063" s="51">
        <v>2.2000000000000002</v>
      </c>
      <c r="H1063" s="174">
        <v>39569</v>
      </c>
      <c r="I1063" s="51">
        <v>0.4</v>
      </c>
    </row>
    <row r="1064" spans="1:9" ht="30" x14ac:dyDescent="0.25">
      <c r="A1064" s="49" t="s">
        <v>284</v>
      </c>
      <c r="B1064" s="49" t="s">
        <v>1240</v>
      </c>
      <c r="C1064" s="172" t="s">
        <v>3118</v>
      </c>
      <c r="D1064" s="173">
        <v>2.9</v>
      </c>
      <c r="E1064" s="49" t="s">
        <v>3119</v>
      </c>
      <c r="F1064" s="50">
        <v>40544</v>
      </c>
      <c r="G1064" s="51">
        <v>2.4</v>
      </c>
      <c r="H1064" s="174">
        <v>39569</v>
      </c>
      <c r="I1064" s="51">
        <v>0.5</v>
      </c>
    </row>
    <row r="1065" spans="1:9" ht="30" x14ac:dyDescent="0.25">
      <c r="A1065" s="49" t="s">
        <v>284</v>
      </c>
      <c r="B1065" s="49" t="s">
        <v>395</v>
      </c>
      <c r="C1065" s="172" t="s">
        <v>3120</v>
      </c>
      <c r="D1065" s="173">
        <v>2.2999999999999998</v>
      </c>
      <c r="E1065" s="49" t="s">
        <v>3121</v>
      </c>
      <c r="F1065" s="50">
        <v>40544</v>
      </c>
      <c r="G1065" s="51">
        <v>2.2000000000000002</v>
      </c>
      <c r="H1065" s="174">
        <v>39569</v>
      </c>
      <c r="I1065" s="51">
        <v>0.1</v>
      </c>
    </row>
    <row r="1066" spans="1:9" ht="30" x14ac:dyDescent="0.25">
      <c r="A1066" s="49" t="s">
        <v>284</v>
      </c>
      <c r="B1066" s="49" t="s">
        <v>1243</v>
      </c>
      <c r="C1066" s="172" t="s">
        <v>3122</v>
      </c>
      <c r="D1066" s="173">
        <v>2.2999999999999998</v>
      </c>
      <c r="E1066" s="49" t="s">
        <v>3123</v>
      </c>
      <c r="F1066" s="50">
        <v>40544</v>
      </c>
      <c r="G1066" s="51">
        <v>2.2000000000000002</v>
      </c>
      <c r="H1066" s="174">
        <v>39569</v>
      </c>
      <c r="I1066" s="51">
        <v>0.1</v>
      </c>
    </row>
    <row r="1067" spans="1:9" ht="30" x14ac:dyDescent="0.25">
      <c r="A1067" s="49" t="s">
        <v>284</v>
      </c>
      <c r="B1067" s="49" t="s">
        <v>3124</v>
      </c>
      <c r="C1067" s="172" t="s">
        <v>3125</v>
      </c>
      <c r="D1067" s="173">
        <v>2.6</v>
      </c>
      <c r="E1067" s="49" t="s">
        <v>3126</v>
      </c>
      <c r="F1067" s="50">
        <v>40544</v>
      </c>
      <c r="G1067" s="51">
        <v>2.4</v>
      </c>
      <c r="H1067" s="174">
        <v>39569</v>
      </c>
      <c r="I1067" s="51">
        <v>0.2</v>
      </c>
    </row>
    <row r="1068" spans="1:9" ht="30" x14ac:dyDescent="0.25">
      <c r="A1068" s="49" t="s">
        <v>284</v>
      </c>
      <c r="B1068" s="49" t="s">
        <v>2535</v>
      </c>
      <c r="C1068" s="172" t="s">
        <v>3127</v>
      </c>
      <c r="D1068" s="173">
        <v>2.2999999999999998</v>
      </c>
      <c r="E1068" s="49" t="s">
        <v>3128</v>
      </c>
      <c r="F1068" s="50">
        <v>40544</v>
      </c>
      <c r="G1068" s="51">
        <v>2.2000000000000002</v>
      </c>
      <c r="H1068" s="174">
        <v>39569</v>
      </c>
      <c r="I1068" s="51">
        <v>0.1</v>
      </c>
    </row>
    <row r="1069" spans="1:9" ht="30" x14ac:dyDescent="0.25">
      <c r="A1069" s="49" t="s">
        <v>284</v>
      </c>
      <c r="B1069" s="49" t="s">
        <v>1041</v>
      </c>
      <c r="C1069" s="172" t="s">
        <v>3129</v>
      </c>
      <c r="D1069" s="173">
        <v>2.6</v>
      </c>
      <c r="E1069" s="49" t="s">
        <v>3130</v>
      </c>
      <c r="F1069" s="50">
        <v>40544</v>
      </c>
      <c r="G1069" s="51">
        <v>2.4</v>
      </c>
      <c r="H1069" s="174">
        <v>39569</v>
      </c>
      <c r="I1069" s="51">
        <v>0.2</v>
      </c>
    </row>
    <row r="1070" spans="1:9" ht="30" x14ac:dyDescent="0.25">
      <c r="A1070" s="49" t="s">
        <v>284</v>
      </c>
      <c r="B1070" s="49" t="s">
        <v>3131</v>
      </c>
      <c r="C1070" s="172" t="s">
        <v>3132</v>
      </c>
      <c r="D1070" s="173">
        <v>2.6</v>
      </c>
      <c r="E1070" s="49" t="s">
        <v>3133</v>
      </c>
      <c r="F1070" s="50">
        <v>40544</v>
      </c>
      <c r="G1070" s="51">
        <v>2.4</v>
      </c>
      <c r="H1070" s="174">
        <v>39569</v>
      </c>
      <c r="I1070" s="51">
        <v>0.2</v>
      </c>
    </row>
    <row r="1071" spans="1:9" ht="30" x14ac:dyDescent="0.25">
      <c r="A1071" s="49" t="s">
        <v>284</v>
      </c>
      <c r="B1071" s="49" t="s">
        <v>3134</v>
      </c>
      <c r="C1071" s="172" t="s">
        <v>3135</v>
      </c>
      <c r="D1071" s="173">
        <v>2.6</v>
      </c>
      <c r="E1071" s="49" t="s">
        <v>3136</v>
      </c>
      <c r="F1071" s="50">
        <v>40544</v>
      </c>
      <c r="G1071" s="51">
        <v>2.4</v>
      </c>
      <c r="H1071" s="174">
        <v>39569</v>
      </c>
      <c r="I1071" s="51">
        <v>0.2</v>
      </c>
    </row>
    <row r="1072" spans="1:9" ht="30" x14ac:dyDescent="0.25">
      <c r="A1072" s="49" t="s">
        <v>284</v>
      </c>
      <c r="B1072" s="49" t="s">
        <v>3137</v>
      </c>
      <c r="C1072" s="172" t="s">
        <v>3138</v>
      </c>
      <c r="D1072" s="173">
        <v>2.2999999999999998</v>
      </c>
      <c r="E1072" s="49" t="s">
        <v>3139</v>
      </c>
      <c r="F1072" s="50">
        <v>40544</v>
      </c>
      <c r="G1072" s="51">
        <v>2.2000000000000002</v>
      </c>
      <c r="H1072" s="174">
        <v>39569</v>
      </c>
      <c r="I1072" s="51">
        <v>0.1</v>
      </c>
    </row>
    <row r="1073" spans="1:9" ht="30" x14ac:dyDescent="0.25">
      <c r="A1073" s="49" t="s">
        <v>284</v>
      </c>
      <c r="B1073" s="49" t="s">
        <v>416</v>
      </c>
      <c r="C1073" s="172" t="s">
        <v>3140</v>
      </c>
      <c r="D1073" s="173">
        <v>2.2999999999999998</v>
      </c>
      <c r="E1073" s="49" t="s">
        <v>3141</v>
      </c>
      <c r="F1073" s="50">
        <v>40544</v>
      </c>
      <c r="G1073" s="51">
        <v>2.2000000000000002</v>
      </c>
      <c r="H1073" s="174">
        <v>39569</v>
      </c>
      <c r="I1073" s="51">
        <v>0.1</v>
      </c>
    </row>
    <row r="1074" spans="1:9" ht="30" x14ac:dyDescent="0.25">
      <c r="A1074" s="49" t="s">
        <v>284</v>
      </c>
      <c r="B1074" s="49" t="s">
        <v>1714</v>
      </c>
      <c r="C1074" s="172" t="s">
        <v>3142</v>
      </c>
      <c r="D1074" s="173">
        <v>2.6</v>
      </c>
      <c r="E1074" s="49" t="s">
        <v>3143</v>
      </c>
      <c r="F1074" s="50">
        <v>40544</v>
      </c>
      <c r="G1074" s="51">
        <v>2.4</v>
      </c>
      <c r="H1074" s="174">
        <v>39569</v>
      </c>
      <c r="I1074" s="51">
        <v>0.2</v>
      </c>
    </row>
    <row r="1075" spans="1:9" ht="30" x14ac:dyDescent="0.25">
      <c r="A1075" s="49" t="s">
        <v>284</v>
      </c>
      <c r="B1075" s="49" t="s">
        <v>422</v>
      </c>
      <c r="C1075" s="172" t="s">
        <v>3144</v>
      </c>
      <c r="D1075" s="173">
        <v>2.6</v>
      </c>
      <c r="E1075" s="49" t="s">
        <v>3145</v>
      </c>
      <c r="F1075" s="50">
        <v>40544</v>
      </c>
      <c r="G1075" s="51">
        <v>2.2000000000000002</v>
      </c>
      <c r="H1075" s="174">
        <v>39569</v>
      </c>
      <c r="I1075" s="51">
        <v>0.4</v>
      </c>
    </row>
    <row r="1076" spans="1:9" ht="30" x14ac:dyDescent="0.25">
      <c r="A1076" s="49" t="s">
        <v>284</v>
      </c>
      <c r="B1076" s="49" t="s">
        <v>1719</v>
      </c>
      <c r="C1076" s="172" t="s">
        <v>3146</v>
      </c>
      <c r="D1076" s="173">
        <v>2.9</v>
      </c>
      <c r="E1076" s="49" t="s">
        <v>3147</v>
      </c>
      <c r="F1076" s="50">
        <v>40544</v>
      </c>
      <c r="G1076" s="51">
        <v>2.4</v>
      </c>
      <c r="H1076" s="174">
        <v>39569</v>
      </c>
      <c r="I1076" s="51">
        <v>0.5</v>
      </c>
    </row>
    <row r="1077" spans="1:9" ht="30" x14ac:dyDescent="0.25">
      <c r="A1077" s="49" t="s">
        <v>284</v>
      </c>
      <c r="B1077" s="49" t="s">
        <v>1722</v>
      </c>
      <c r="C1077" s="172" t="s">
        <v>3148</v>
      </c>
      <c r="D1077" s="173">
        <v>2.6</v>
      </c>
      <c r="E1077" s="49" t="s">
        <v>3149</v>
      </c>
      <c r="F1077" s="50">
        <v>40544</v>
      </c>
      <c r="G1077" s="51">
        <v>2.4</v>
      </c>
      <c r="H1077" s="174">
        <v>39569</v>
      </c>
      <c r="I1077" s="51">
        <v>0.2</v>
      </c>
    </row>
    <row r="1078" spans="1:9" ht="30" x14ac:dyDescent="0.25">
      <c r="A1078" s="49" t="s">
        <v>284</v>
      </c>
      <c r="B1078" s="49" t="s">
        <v>2586</v>
      </c>
      <c r="C1078" s="172" t="s">
        <v>3150</v>
      </c>
      <c r="D1078" s="173">
        <v>2.9</v>
      </c>
      <c r="E1078" s="49" t="s">
        <v>3151</v>
      </c>
      <c r="F1078" s="50">
        <v>40544</v>
      </c>
      <c r="G1078" s="51">
        <v>2.4</v>
      </c>
      <c r="H1078" s="174">
        <v>39569</v>
      </c>
      <c r="I1078" s="51">
        <v>0.5</v>
      </c>
    </row>
    <row r="1079" spans="1:9" ht="30" x14ac:dyDescent="0.25">
      <c r="A1079" s="49" t="s">
        <v>284</v>
      </c>
      <c r="B1079" s="49" t="s">
        <v>3152</v>
      </c>
      <c r="C1079" s="172" t="s">
        <v>3153</v>
      </c>
      <c r="D1079" s="173">
        <v>2.6</v>
      </c>
      <c r="E1079" s="49" t="s">
        <v>3154</v>
      </c>
      <c r="F1079" s="50">
        <v>40544</v>
      </c>
      <c r="G1079" s="51">
        <v>2.2000000000000002</v>
      </c>
      <c r="H1079" s="174">
        <v>39569</v>
      </c>
      <c r="I1079" s="51">
        <v>0.4</v>
      </c>
    </row>
    <row r="1080" spans="1:9" ht="30" x14ac:dyDescent="0.25">
      <c r="A1080" s="49" t="s">
        <v>284</v>
      </c>
      <c r="B1080" s="49" t="s">
        <v>2363</v>
      </c>
      <c r="C1080" s="172" t="s">
        <v>3155</v>
      </c>
      <c r="D1080" s="173">
        <v>2.6</v>
      </c>
      <c r="E1080" s="49" t="s">
        <v>3156</v>
      </c>
      <c r="F1080" s="50">
        <v>40544</v>
      </c>
      <c r="G1080" s="51">
        <v>2.2000000000000002</v>
      </c>
      <c r="H1080" s="174">
        <v>39569</v>
      </c>
      <c r="I1080" s="51">
        <v>0.4</v>
      </c>
    </row>
    <row r="1081" spans="1:9" ht="30" x14ac:dyDescent="0.25">
      <c r="A1081" s="49" t="s">
        <v>252</v>
      </c>
      <c r="B1081" s="49" t="s">
        <v>3157</v>
      </c>
      <c r="C1081" s="172" t="s">
        <v>3158</v>
      </c>
      <c r="D1081" s="173">
        <v>3.8</v>
      </c>
      <c r="E1081" s="49" t="s">
        <v>3159</v>
      </c>
      <c r="F1081" s="50">
        <v>40544</v>
      </c>
      <c r="G1081" s="51">
        <v>3.5</v>
      </c>
      <c r="H1081" s="174">
        <v>39569</v>
      </c>
      <c r="I1081" s="51">
        <v>0.3</v>
      </c>
    </row>
    <row r="1082" spans="1:9" ht="30" x14ac:dyDescent="0.25">
      <c r="A1082" s="49" t="s">
        <v>252</v>
      </c>
      <c r="B1082" s="49" t="s">
        <v>2368</v>
      </c>
      <c r="C1082" s="172" t="s">
        <v>3160</v>
      </c>
      <c r="D1082" s="173">
        <v>3.8</v>
      </c>
      <c r="E1082" s="49" t="s">
        <v>3161</v>
      </c>
      <c r="F1082" s="50">
        <v>40544</v>
      </c>
      <c r="G1082" s="51">
        <v>3.5</v>
      </c>
      <c r="H1082" s="174">
        <v>39569</v>
      </c>
      <c r="I1082" s="51">
        <v>0.3</v>
      </c>
    </row>
    <row r="1083" spans="1:9" ht="30" x14ac:dyDescent="0.25">
      <c r="A1083" s="49" t="s">
        <v>252</v>
      </c>
      <c r="B1083" s="49" t="s">
        <v>3162</v>
      </c>
      <c r="C1083" s="172" t="s">
        <v>3163</v>
      </c>
      <c r="D1083" s="173">
        <v>3.8</v>
      </c>
      <c r="E1083" s="49" t="s">
        <v>3164</v>
      </c>
      <c r="F1083" s="50">
        <v>40544</v>
      </c>
      <c r="G1083" s="51">
        <v>3.6</v>
      </c>
      <c r="H1083" s="174">
        <v>39569</v>
      </c>
      <c r="I1083" s="51">
        <v>0.2</v>
      </c>
    </row>
    <row r="1084" spans="1:9" ht="30" x14ac:dyDescent="0.25">
      <c r="A1084" s="49" t="s">
        <v>252</v>
      </c>
      <c r="B1084" s="49" t="s">
        <v>3165</v>
      </c>
      <c r="C1084" s="172" t="s">
        <v>3166</v>
      </c>
      <c r="D1084" s="173">
        <v>3.8</v>
      </c>
      <c r="E1084" s="49" t="s">
        <v>3167</v>
      </c>
      <c r="F1084" s="50">
        <v>40544</v>
      </c>
      <c r="G1084" s="51">
        <v>3.6</v>
      </c>
      <c r="H1084" s="174">
        <v>39569</v>
      </c>
      <c r="I1084" s="51">
        <v>0.2</v>
      </c>
    </row>
    <row r="1085" spans="1:9" ht="30" x14ac:dyDescent="0.25">
      <c r="A1085" s="49" t="s">
        <v>252</v>
      </c>
      <c r="B1085" s="49" t="s">
        <v>3168</v>
      </c>
      <c r="C1085" s="172" t="s">
        <v>3169</v>
      </c>
      <c r="D1085" s="173">
        <v>3.4</v>
      </c>
      <c r="E1085" s="49" t="s">
        <v>3170</v>
      </c>
      <c r="F1085" s="50">
        <v>40544</v>
      </c>
      <c r="G1085" s="51">
        <v>3.4</v>
      </c>
      <c r="H1085" s="174">
        <v>39569</v>
      </c>
      <c r="I1085" s="51">
        <v>0</v>
      </c>
    </row>
    <row r="1086" spans="1:9" ht="30" x14ac:dyDescent="0.25">
      <c r="A1086" s="49" t="s">
        <v>252</v>
      </c>
      <c r="B1086" s="49" t="s">
        <v>3171</v>
      </c>
      <c r="C1086" s="172" t="s">
        <v>3172</v>
      </c>
      <c r="D1086" s="173">
        <v>3.8</v>
      </c>
      <c r="E1086" s="49" t="s">
        <v>3173</v>
      </c>
      <c r="F1086" s="50">
        <v>40544</v>
      </c>
      <c r="G1086" s="51">
        <v>3.5</v>
      </c>
      <c r="H1086" s="174">
        <v>39569</v>
      </c>
      <c r="I1086" s="51">
        <v>0.3</v>
      </c>
    </row>
    <row r="1087" spans="1:9" ht="30" x14ac:dyDescent="0.25">
      <c r="A1087" s="49" t="s">
        <v>252</v>
      </c>
      <c r="B1087" s="49" t="s">
        <v>3174</v>
      </c>
      <c r="C1087" s="172" t="s">
        <v>3175</v>
      </c>
      <c r="D1087" s="173">
        <v>3.3</v>
      </c>
      <c r="E1087" s="49" t="s">
        <v>3176</v>
      </c>
      <c r="F1087" s="50">
        <v>40544</v>
      </c>
      <c r="G1087" s="51">
        <v>3.3</v>
      </c>
      <c r="H1087" s="174">
        <v>39569</v>
      </c>
      <c r="I1087" s="51">
        <v>0</v>
      </c>
    </row>
    <row r="1088" spans="1:9" ht="30" x14ac:dyDescent="0.25">
      <c r="A1088" s="49" t="s">
        <v>252</v>
      </c>
      <c r="B1088" s="49" t="s">
        <v>3177</v>
      </c>
      <c r="C1088" s="172" t="s">
        <v>3178</v>
      </c>
      <c r="D1088" s="173">
        <v>3.2</v>
      </c>
      <c r="E1088" s="49" t="s">
        <v>3179</v>
      </c>
      <c r="F1088" s="50">
        <v>40544</v>
      </c>
      <c r="G1088" s="51">
        <v>3.1</v>
      </c>
      <c r="H1088" s="174">
        <v>39569</v>
      </c>
      <c r="I1088" s="51">
        <v>0.1</v>
      </c>
    </row>
    <row r="1089" spans="1:9" ht="30" x14ac:dyDescent="0.25">
      <c r="A1089" s="49" t="s">
        <v>252</v>
      </c>
      <c r="B1089" s="49" t="s">
        <v>3180</v>
      </c>
      <c r="C1089" s="172" t="s">
        <v>3181</v>
      </c>
      <c r="D1089" s="173">
        <v>3.2</v>
      </c>
      <c r="E1089" s="49" t="s">
        <v>3182</v>
      </c>
      <c r="F1089" s="50">
        <v>40544</v>
      </c>
      <c r="G1089" s="51">
        <v>3.1</v>
      </c>
      <c r="H1089" s="174">
        <v>39569</v>
      </c>
      <c r="I1089" s="51">
        <v>0.1</v>
      </c>
    </row>
    <row r="1090" spans="1:9" ht="30" x14ac:dyDescent="0.25">
      <c r="A1090" s="49" t="s">
        <v>252</v>
      </c>
      <c r="B1090" s="49" t="s">
        <v>3183</v>
      </c>
      <c r="C1090" s="172" t="s">
        <v>3184</v>
      </c>
      <c r="D1090" s="173">
        <v>3.8</v>
      </c>
      <c r="E1090" s="49" t="s">
        <v>3185</v>
      </c>
      <c r="F1090" s="50">
        <v>40544</v>
      </c>
      <c r="G1090" s="51">
        <v>3.5</v>
      </c>
      <c r="H1090" s="174">
        <v>39569</v>
      </c>
      <c r="I1090" s="51">
        <v>0.3</v>
      </c>
    </row>
    <row r="1091" spans="1:9" ht="30" x14ac:dyDescent="0.25">
      <c r="A1091" s="49" t="s">
        <v>252</v>
      </c>
      <c r="B1091" s="49" t="s">
        <v>247</v>
      </c>
      <c r="C1091" s="172" t="s">
        <v>3186</v>
      </c>
      <c r="D1091" s="173">
        <v>3.3</v>
      </c>
      <c r="E1091" s="49" t="s">
        <v>3187</v>
      </c>
      <c r="F1091" s="50">
        <v>40544</v>
      </c>
      <c r="G1091" s="51">
        <v>3.3</v>
      </c>
      <c r="H1091" s="174">
        <v>39569</v>
      </c>
      <c r="I1091" s="51">
        <v>0</v>
      </c>
    </row>
    <row r="1092" spans="1:9" ht="30" x14ac:dyDescent="0.25">
      <c r="A1092" s="49" t="s">
        <v>252</v>
      </c>
      <c r="B1092" s="49" t="s">
        <v>3188</v>
      </c>
      <c r="C1092" s="172" t="s">
        <v>3189</v>
      </c>
      <c r="D1092" s="173">
        <v>3.8</v>
      </c>
      <c r="E1092" s="49" t="s">
        <v>3190</v>
      </c>
      <c r="F1092" s="50">
        <v>40544</v>
      </c>
      <c r="G1092" s="51">
        <v>3.6</v>
      </c>
      <c r="H1092" s="174">
        <v>39569</v>
      </c>
      <c r="I1092" s="51">
        <v>0.2</v>
      </c>
    </row>
    <row r="1093" spans="1:9" ht="30" x14ac:dyDescent="0.25">
      <c r="A1093" s="49" t="s">
        <v>252</v>
      </c>
      <c r="B1093" s="49" t="s">
        <v>3191</v>
      </c>
      <c r="C1093" s="172" t="s">
        <v>3192</v>
      </c>
      <c r="D1093" s="173">
        <v>3.4</v>
      </c>
      <c r="E1093" s="49" t="s">
        <v>3193</v>
      </c>
      <c r="F1093" s="50">
        <v>40544</v>
      </c>
      <c r="G1093" s="51">
        <v>3.4</v>
      </c>
      <c r="H1093" s="174">
        <v>39569</v>
      </c>
      <c r="I1093" s="51">
        <v>0</v>
      </c>
    </row>
    <row r="1094" spans="1:9" ht="30" x14ac:dyDescent="0.25">
      <c r="A1094" s="49" t="s">
        <v>252</v>
      </c>
      <c r="B1094" s="49" t="s">
        <v>3194</v>
      </c>
      <c r="C1094" s="172" t="s">
        <v>3195</v>
      </c>
      <c r="D1094" s="173">
        <v>3.2</v>
      </c>
      <c r="E1094" s="49" t="s">
        <v>3196</v>
      </c>
      <c r="F1094" s="50">
        <v>40544</v>
      </c>
      <c r="G1094" s="51">
        <v>3.1</v>
      </c>
      <c r="H1094" s="174">
        <v>39569</v>
      </c>
      <c r="I1094" s="51">
        <v>0.1</v>
      </c>
    </row>
    <row r="1095" spans="1:9" ht="30" x14ac:dyDescent="0.25">
      <c r="A1095" s="49" t="s">
        <v>252</v>
      </c>
      <c r="B1095" s="49" t="s">
        <v>3197</v>
      </c>
      <c r="C1095" s="172" t="s">
        <v>3198</v>
      </c>
      <c r="D1095" s="173">
        <v>3.4</v>
      </c>
      <c r="E1095" s="49" t="s">
        <v>3199</v>
      </c>
      <c r="F1095" s="50">
        <v>40544</v>
      </c>
      <c r="G1095" s="51">
        <v>3.4</v>
      </c>
      <c r="H1095" s="174">
        <v>39569</v>
      </c>
      <c r="I1095" s="51">
        <v>0</v>
      </c>
    </row>
    <row r="1096" spans="1:9" ht="30" x14ac:dyDescent="0.25">
      <c r="A1096" s="49" t="s">
        <v>252</v>
      </c>
      <c r="B1096" s="49" t="s">
        <v>904</v>
      </c>
      <c r="C1096" s="172" t="s">
        <v>3200</v>
      </c>
      <c r="D1096" s="173">
        <v>3.3</v>
      </c>
      <c r="E1096" s="49" t="s">
        <v>3201</v>
      </c>
      <c r="F1096" s="50">
        <v>40544</v>
      </c>
      <c r="G1096" s="51">
        <v>3.3</v>
      </c>
      <c r="H1096" s="174">
        <v>39569</v>
      </c>
      <c r="I1096" s="51">
        <v>0</v>
      </c>
    </row>
    <row r="1097" spans="1:9" ht="30" x14ac:dyDescent="0.25">
      <c r="A1097" s="49" t="s">
        <v>252</v>
      </c>
      <c r="B1097" s="49" t="s">
        <v>3202</v>
      </c>
      <c r="C1097" s="172" t="s">
        <v>3203</v>
      </c>
      <c r="D1097" s="173">
        <v>3.8</v>
      </c>
      <c r="E1097" s="49" t="s">
        <v>3204</v>
      </c>
      <c r="F1097" s="50">
        <v>40544</v>
      </c>
      <c r="G1097" s="51">
        <v>3.6</v>
      </c>
      <c r="H1097" s="174">
        <v>39569</v>
      </c>
      <c r="I1097" s="51">
        <v>0.2</v>
      </c>
    </row>
    <row r="1098" spans="1:9" ht="30" x14ac:dyDescent="0.25">
      <c r="A1098" s="49" t="s">
        <v>252</v>
      </c>
      <c r="B1098" s="49" t="s">
        <v>3205</v>
      </c>
      <c r="C1098" s="172" t="s">
        <v>3206</v>
      </c>
      <c r="D1098" s="173">
        <v>3.3</v>
      </c>
      <c r="E1098" s="49" t="s">
        <v>3207</v>
      </c>
      <c r="F1098" s="50">
        <v>40544</v>
      </c>
      <c r="G1098" s="51">
        <v>3.1</v>
      </c>
      <c r="H1098" s="174">
        <v>39569</v>
      </c>
      <c r="I1098" s="51">
        <v>0.2</v>
      </c>
    </row>
    <row r="1099" spans="1:9" ht="30" x14ac:dyDescent="0.25">
      <c r="A1099" s="49" t="s">
        <v>252</v>
      </c>
      <c r="B1099" s="49" t="s">
        <v>3208</v>
      </c>
      <c r="C1099" s="172" t="s">
        <v>3209</v>
      </c>
      <c r="D1099" s="173">
        <v>3.8</v>
      </c>
      <c r="E1099" s="49" t="s">
        <v>3210</v>
      </c>
      <c r="F1099" s="50">
        <v>40544</v>
      </c>
      <c r="G1099" s="51">
        <v>3.5</v>
      </c>
      <c r="H1099" s="174">
        <v>39569</v>
      </c>
      <c r="I1099" s="51">
        <v>0.3</v>
      </c>
    </row>
    <row r="1100" spans="1:9" ht="30" x14ac:dyDescent="0.25">
      <c r="A1100" s="49" t="s">
        <v>252</v>
      </c>
      <c r="B1100" s="49" t="s">
        <v>3211</v>
      </c>
      <c r="C1100" s="172" t="s">
        <v>3212</v>
      </c>
      <c r="D1100" s="173">
        <v>3.8</v>
      </c>
      <c r="E1100" s="49" t="s">
        <v>3213</v>
      </c>
      <c r="F1100" s="50">
        <v>40544</v>
      </c>
      <c r="G1100" s="51">
        <v>3.5</v>
      </c>
      <c r="H1100" s="174">
        <v>39569</v>
      </c>
      <c r="I1100" s="51">
        <v>0.3</v>
      </c>
    </row>
    <row r="1101" spans="1:9" ht="30" x14ac:dyDescent="0.25">
      <c r="A1101" s="49" t="s">
        <v>252</v>
      </c>
      <c r="B1101" s="49" t="s">
        <v>919</v>
      </c>
      <c r="C1101" s="172" t="s">
        <v>3214</v>
      </c>
      <c r="D1101" s="173">
        <v>3.3</v>
      </c>
      <c r="E1101" s="49" t="s">
        <v>3215</v>
      </c>
      <c r="F1101" s="50">
        <v>40544</v>
      </c>
      <c r="G1101" s="51">
        <v>3.3</v>
      </c>
      <c r="H1101" s="174">
        <v>39569</v>
      </c>
      <c r="I1101" s="51">
        <v>0</v>
      </c>
    </row>
    <row r="1102" spans="1:9" ht="30" x14ac:dyDescent="0.25">
      <c r="A1102" s="49" t="s">
        <v>252</v>
      </c>
      <c r="B1102" s="49" t="s">
        <v>1342</v>
      </c>
      <c r="C1102" s="172" t="s">
        <v>3216</v>
      </c>
      <c r="D1102" s="173">
        <v>3.4</v>
      </c>
      <c r="E1102" s="49" t="s">
        <v>3217</v>
      </c>
      <c r="F1102" s="50">
        <v>40544</v>
      </c>
      <c r="G1102" s="51">
        <v>3.4</v>
      </c>
      <c r="H1102" s="174">
        <v>39569</v>
      </c>
      <c r="I1102" s="51">
        <v>0</v>
      </c>
    </row>
    <row r="1103" spans="1:9" ht="30" x14ac:dyDescent="0.25">
      <c r="A1103" s="49" t="s">
        <v>252</v>
      </c>
      <c r="B1103" s="49" t="s">
        <v>3218</v>
      </c>
      <c r="C1103" s="172" t="s">
        <v>3219</v>
      </c>
      <c r="D1103" s="173">
        <v>3.8</v>
      </c>
      <c r="E1103" s="49" t="s">
        <v>3220</v>
      </c>
      <c r="F1103" s="50">
        <v>40544</v>
      </c>
      <c r="G1103" s="51">
        <v>3.6</v>
      </c>
      <c r="H1103" s="174">
        <v>39569</v>
      </c>
      <c r="I1103" s="51">
        <v>0.2</v>
      </c>
    </row>
    <row r="1104" spans="1:9" ht="30" x14ac:dyDescent="0.25">
      <c r="A1104" s="49" t="s">
        <v>252</v>
      </c>
      <c r="B1104" s="49" t="s">
        <v>3221</v>
      </c>
      <c r="C1104" s="172" t="s">
        <v>3222</v>
      </c>
      <c r="D1104" s="173">
        <v>3.8</v>
      </c>
      <c r="E1104" s="49" t="s">
        <v>3223</v>
      </c>
      <c r="F1104" s="50">
        <v>40544</v>
      </c>
      <c r="G1104" s="51">
        <v>3.6</v>
      </c>
      <c r="H1104" s="174">
        <v>39569</v>
      </c>
      <c r="I1104" s="51">
        <v>0.2</v>
      </c>
    </row>
    <row r="1105" spans="1:9" ht="30" x14ac:dyDescent="0.25">
      <c r="A1105" s="49" t="s">
        <v>252</v>
      </c>
      <c r="B1105" s="49" t="s">
        <v>308</v>
      </c>
      <c r="C1105" s="172" t="s">
        <v>3224</v>
      </c>
      <c r="D1105" s="173">
        <v>3.3</v>
      </c>
      <c r="E1105" s="49" t="s">
        <v>3225</v>
      </c>
      <c r="F1105" s="50">
        <v>40544</v>
      </c>
      <c r="G1105" s="51">
        <v>3.3</v>
      </c>
      <c r="H1105" s="174">
        <v>39569</v>
      </c>
      <c r="I1105" s="51">
        <v>0</v>
      </c>
    </row>
    <row r="1106" spans="1:9" ht="30" x14ac:dyDescent="0.25">
      <c r="A1106" s="49" t="s">
        <v>252</v>
      </c>
      <c r="B1106" s="49" t="s">
        <v>311</v>
      </c>
      <c r="C1106" s="172" t="s">
        <v>3226</v>
      </c>
      <c r="D1106" s="173">
        <v>3.8</v>
      </c>
      <c r="E1106" s="49" t="s">
        <v>3227</v>
      </c>
      <c r="F1106" s="50">
        <v>40544</v>
      </c>
      <c r="G1106" s="51">
        <v>3.6</v>
      </c>
      <c r="H1106" s="174">
        <v>39569</v>
      </c>
      <c r="I1106" s="51">
        <v>0.2</v>
      </c>
    </row>
    <row r="1107" spans="1:9" ht="30" x14ac:dyDescent="0.25">
      <c r="A1107" s="49" t="s">
        <v>252</v>
      </c>
      <c r="B1107" s="49" t="s">
        <v>3228</v>
      </c>
      <c r="C1107" s="172" t="s">
        <v>3229</v>
      </c>
      <c r="D1107" s="173">
        <v>3.8</v>
      </c>
      <c r="E1107" s="49" t="s">
        <v>3230</v>
      </c>
      <c r="F1107" s="50">
        <v>40544</v>
      </c>
      <c r="G1107" s="51">
        <v>3.5</v>
      </c>
      <c r="H1107" s="174">
        <v>39569</v>
      </c>
      <c r="I1107" s="51">
        <v>0.3</v>
      </c>
    </row>
    <row r="1108" spans="1:9" ht="30" x14ac:dyDescent="0.25">
      <c r="A1108" s="49" t="s">
        <v>252</v>
      </c>
      <c r="B1108" s="49" t="s">
        <v>2231</v>
      </c>
      <c r="C1108" s="172" t="s">
        <v>3231</v>
      </c>
      <c r="D1108" s="173">
        <v>3.4</v>
      </c>
      <c r="E1108" s="49" t="s">
        <v>3232</v>
      </c>
      <c r="F1108" s="50">
        <v>40544</v>
      </c>
      <c r="G1108" s="51">
        <v>3.4</v>
      </c>
      <c r="H1108" s="174">
        <v>39569</v>
      </c>
      <c r="I1108" s="51">
        <v>0</v>
      </c>
    </row>
    <row r="1109" spans="1:9" ht="30" x14ac:dyDescent="0.25">
      <c r="A1109" s="49" t="s">
        <v>252</v>
      </c>
      <c r="B1109" s="49" t="s">
        <v>317</v>
      </c>
      <c r="C1109" s="172" t="s">
        <v>3233</v>
      </c>
      <c r="D1109" s="173">
        <v>3.8</v>
      </c>
      <c r="E1109" s="49" t="s">
        <v>3234</v>
      </c>
      <c r="F1109" s="50">
        <v>40544</v>
      </c>
      <c r="G1109" s="51">
        <v>3.6</v>
      </c>
      <c r="H1109" s="174">
        <v>39569</v>
      </c>
      <c r="I1109" s="51">
        <v>0.2</v>
      </c>
    </row>
    <row r="1110" spans="1:9" ht="30" x14ac:dyDescent="0.25">
      <c r="A1110" s="49" t="s">
        <v>252</v>
      </c>
      <c r="B1110" s="49" t="s">
        <v>3235</v>
      </c>
      <c r="C1110" s="172" t="s">
        <v>3236</v>
      </c>
      <c r="D1110" s="173">
        <v>3.8</v>
      </c>
      <c r="E1110" s="49" t="s">
        <v>3237</v>
      </c>
      <c r="F1110" s="50">
        <v>40544</v>
      </c>
      <c r="G1110" s="51">
        <v>3.6</v>
      </c>
      <c r="H1110" s="174">
        <v>39569</v>
      </c>
      <c r="I1110" s="51">
        <v>0.2</v>
      </c>
    </row>
    <row r="1111" spans="1:9" ht="30" x14ac:dyDescent="0.25">
      <c r="A1111" s="49" t="s">
        <v>252</v>
      </c>
      <c r="B1111" s="49" t="s">
        <v>326</v>
      </c>
      <c r="C1111" s="172" t="s">
        <v>3238</v>
      </c>
      <c r="D1111" s="173">
        <v>3.2</v>
      </c>
      <c r="E1111" s="49" t="s">
        <v>3239</v>
      </c>
      <c r="F1111" s="50">
        <v>40544</v>
      </c>
      <c r="G1111" s="51">
        <v>3.1</v>
      </c>
      <c r="H1111" s="174">
        <v>39569</v>
      </c>
      <c r="I1111" s="51">
        <v>0.1</v>
      </c>
    </row>
    <row r="1112" spans="1:9" ht="30" x14ac:dyDescent="0.25">
      <c r="A1112" s="49" t="s">
        <v>252</v>
      </c>
      <c r="B1112" s="49" t="s">
        <v>2240</v>
      </c>
      <c r="C1112" s="172" t="s">
        <v>3240</v>
      </c>
      <c r="D1112" s="173">
        <v>3.8</v>
      </c>
      <c r="E1112" s="49" t="s">
        <v>3241</v>
      </c>
      <c r="F1112" s="50">
        <v>40544</v>
      </c>
      <c r="G1112" s="51">
        <v>3.6</v>
      </c>
      <c r="H1112" s="174">
        <v>39569</v>
      </c>
      <c r="I1112" s="51">
        <v>0.2</v>
      </c>
    </row>
    <row r="1113" spans="1:9" ht="30" x14ac:dyDescent="0.25">
      <c r="A1113" s="49" t="s">
        <v>252</v>
      </c>
      <c r="B1113" s="49" t="s">
        <v>338</v>
      </c>
      <c r="C1113" s="172" t="s">
        <v>3242</v>
      </c>
      <c r="D1113" s="173">
        <v>3.3</v>
      </c>
      <c r="E1113" s="49" t="s">
        <v>3243</v>
      </c>
      <c r="F1113" s="50">
        <v>40544</v>
      </c>
      <c r="G1113" s="51">
        <v>3.3</v>
      </c>
      <c r="H1113" s="174">
        <v>39569</v>
      </c>
      <c r="I1113" s="51">
        <v>0</v>
      </c>
    </row>
    <row r="1114" spans="1:9" ht="30" x14ac:dyDescent="0.25">
      <c r="A1114" s="49" t="s">
        <v>252</v>
      </c>
      <c r="B1114" s="49" t="s">
        <v>3244</v>
      </c>
      <c r="C1114" s="172" t="s">
        <v>3245</v>
      </c>
      <c r="D1114" s="173">
        <v>3.2</v>
      </c>
      <c r="E1114" s="49" t="s">
        <v>3246</v>
      </c>
      <c r="F1114" s="50">
        <v>40544</v>
      </c>
      <c r="G1114" s="51">
        <v>3.1</v>
      </c>
      <c r="H1114" s="174">
        <v>39569</v>
      </c>
      <c r="I1114" s="51">
        <v>0.1</v>
      </c>
    </row>
    <row r="1115" spans="1:9" ht="30" x14ac:dyDescent="0.25">
      <c r="A1115" s="49" t="s">
        <v>252</v>
      </c>
      <c r="B1115" s="49" t="s">
        <v>3247</v>
      </c>
      <c r="C1115" s="172" t="s">
        <v>3248</v>
      </c>
      <c r="D1115" s="173">
        <v>3.3</v>
      </c>
      <c r="E1115" s="49" t="s">
        <v>3249</v>
      </c>
      <c r="F1115" s="50">
        <v>40544</v>
      </c>
      <c r="G1115" s="51">
        <v>3.3</v>
      </c>
      <c r="H1115" s="174">
        <v>39569</v>
      </c>
      <c r="I1115" s="51">
        <v>0</v>
      </c>
    </row>
    <row r="1116" spans="1:9" ht="30" x14ac:dyDescent="0.25">
      <c r="A1116" s="49" t="s">
        <v>252</v>
      </c>
      <c r="B1116" s="49" t="s">
        <v>3250</v>
      </c>
      <c r="C1116" s="172" t="s">
        <v>3251</v>
      </c>
      <c r="D1116" s="173">
        <v>3.8</v>
      </c>
      <c r="E1116" s="49" t="s">
        <v>3252</v>
      </c>
      <c r="F1116" s="50">
        <v>40544</v>
      </c>
      <c r="G1116" s="51">
        <v>3.6</v>
      </c>
      <c r="H1116" s="174">
        <v>39569</v>
      </c>
      <c r="I1116" s="51">
        <v>0.2</v>
      </c>
    </row>
    <row r="1117" spans="1:9" ht="30" x14ac:dyDescent="0.25">
      <c r="A1117" s="49" t="s">
        <v>252</v>
      </c>
      <c r="B1117" s="49" t="s">
        <v>362</v>
      </c>
      <c r="C1117" s="172" t="s">
        <v>3253</v>
      </c>
      <c r="D1117" s="173">
        <v>3.2</v>
      </c>
      <c r="E1117" s="49" t="s">
        <v>3254</v>
      </c>
      <c r="F1117" s="50">
        <v>40544</v>
      </c>
      <c r="G1117" s="51">
        <v>3.1</v>
      </c>
      <c r="H1117" s="174">
        <v>39569</v>
      </c>
      <c r="I1117" s="51">
        <v>0.1</v>
      </c>
    </row>
    <row r="1118" spans="1:9" ht="30" x14ac:dyDescent="0.25">
      <c r="A1118" s="49" t="s">
        <v>252</v>
      </c>
      <c r="B1118" s="49" t="s">
        <v>3255</v>
      </c>
      <c r="C1118" s="172" t="s">
        <v>3256</v>
      </c>
      <c r="D1118" s="173">
        <v>3.8</v>
      </c>
      <c r="E1118" s="49" t="s">
        <v>3257</v>
      </c>
      <c r="F1118" s="50">
        <v>40544</v>
      </c>
      <c r="G1118" s="51">
        <v>3.6</v>
      </c>
      <c r="H1118" s="174">
        <v>39569</v>
      </c>
      <c r="I1118" s="51">
        <v>0.2</v>
      </c>
    </row>
    <row r="1119" spans="1:9" ht="30" x14ac:dyDescent="0.25">
      <c r="A1119" s="49" t="s">
        <v>252</v>
      </c>
      <c r="B1119" s="49" t="s">
        <v>3258</v>
      </c>
      <c r="C1119" s="172" t="s">
        <v>3259</v>
      </c>
      <c r="D1119" s="173">
        <v>3.8</v>
      </c>
      <c r="E1119" s="49" t="s">
        <v>3260</v>
      </c>
      <c r="F1119" s="50">
        <v>40544</v>
      </c>
      <c r="G1119" s="51">
        <v>3.5</v>
      </c>
      <c r="H1119" s="174">
        <v>39569</v>
      </c>
      <c r="I1119" s="51">
        <v>0.3</v>
      </c>
    </row>
    <row r="1120" spans="1:9" ht="30" x14ac:dyDescent="0.25">
      <c r="A1120" s="49" t="s">
        <v>252</v>
      </c>
      <c r="B1120" s="49" t="s">
        <v>3261</v>
      </c>
      <c r="C1120" s="172" t="s">
        <v>3262</v>
      </c>
      <c r="D1120" s="173">
        <v>3.4</v>
      </c>
      <c r="E1120" s="49" t="s">
        <v>3263</v>
      </c>
      <c r="F1120" s="50">
        <v>40544</v>
      </c>
      <c r="G1120" s="51">
        <v>3.4</v>
      </c>
      <c r="H1120" s="174">
        <v>39569</v>
      </c>
      <c r="I1120" s="51">
        <v>0</v>
      </c>
    </row>
    <row r="1121" spans="1:9" ht="30" x14ac:dyDescent="0.25">
      <c r="A1121" s="49" t="s">
        <v>252</v>
      </c>
      <c r="B1121" s="49" t="s">
        <v>3264</v>
      </c>
      <c r="C1121" s="172" t="s">
        <v>3265</v>
      </c>
      <c r="D1121" s="173">
        <v>3.3</v>
      </c>
      <c r="E1121" s="49" t="s">
        <v>3266</v>
      </c>
      <c r="F1121" s="50">
        <v>40544</v>
      </c>
      <c r="G1121" s="51">
        <v>3.3</v>
      </c>
      <c r="H1121" s="174">
        <v>39569</v>
      </c>
      <c r="I1121" s="51">
        <v>0</v>
      </c>
    </row>
    <row r="1122" spans="1:9" ht="30" x14ac:dyDescent="0.25">
      <c r="A1122" s="49" t="s">
        <v>252</v>
      </c>
      <c r="B1122" s="49" t="s">
        <v>2307</v>
      </c>
      <c r="C1122" s="172" t="s">
        <v>3267</v>
      </c>
      <c r="D1122" s="173">
        <v>3.3</v>
      </c>
      <c r="E1122" s="49" t="s">
        <v>3268</v>
      </c>
      <c r="F1122" s="50">
        <v>40544</v>
      </c>
      <c r="G1122" s="51">
        <v>3.1</v>
      </c>
      <c r="H1122" s="174">
        <v>39569</v>
      </c>
      <c r="I1122" s="51">
        <v>0.2</v>
      </c>
    </row>
    <row r="1123" spans="1:9" ht="30" x14ac:dyDescent="0.25">
      <c r="A1123" s="49" t="s">
        <v>252</v>
      </c>
      <c r="B1123" s="49" t="s">
        <v>3269</v>
      </c>
      <c r="C1123" s="172" t="s">
        <v>3270</v>
      </c>
      <c r="D1123" s="173">
        <v>3.3</v>
      </c>
      <c r="E1123" s="49" t="s">
        <v>3271</v>
      </c>
      <c r="F1123" s="50">
        <v>40544</v>
      </c>
      <c r="G1123" s="51">
        <v>3.3</v>
      </c>
      <c r="H1123" s="174">
        <v>39569</v>
      </c>
      <c r="I1123" s="51">
        <v>0</v>
      </c>
    </row>
    <row r="1124" spans="1:9" ht="30" x14ac:dyDescent="0.25">
      <c r="A1124" s="49" t="s">
        <v>252</v>
      </c>
      <c r="B1124" s="49" t="s">
        <v>3272</v>
      </c>
      <c r="C1124" s="172" t="s">
        <v>3273</v>
      </c>
      <c r="D1124" s="173">
        <v>3.6</v>
      </c>
      <c r="E1124" s="49" t="s">
        <v>3274</v>
      </c>
      <c r="F1124" s="50">
        <v>40544</v>
      </c>
      <c r="G1124" s="51">
        <v>3.6</v>
      </c>
      <c r="H1124" s="174"/>
      <c r="I1124" s="51">
        <v>0</v>
      </c>
    </row>
    <row r="1125" spans="1:9" ht="30" x14ac:dyDescent="0.25">
      <c r="A1125" s="49" t="s">
        <v>252</v>
      </c>
      <c r="B1125" s="49" t="s">
        <v>3275</v>
      </c>
      <c r="C1125" s="172" t="s">
        <v>3276</v>
      </c>
      <c r="D1125" s="173">
        <v>3.6</v>
      </c>
      <c r="E1125" s="49" t="s">
        <v>3277</v>
      </c>
      <c r="F1125" s="50">
        <v>40544</v>
      </c>
      <c r="G1125" s="51">
        <v>3.6</v>
      </c>
      <c r="H1125" s="174"/>
      <c r="I1125" s="51">
        <v>0</v>
      </c>
    </row>
    <row r="1126" spans="1:9" ht="30" x14ac:dyDescent="0.25">
      <c r="A1126" s="49" t="s">
        <v>252</v>
      </c>
      <c r="B1126" s="49" t="s">
        <v>3278</v>
      </c>
      <c r="C1126" s="172" t="s">
        <v>3279</v>
      </c>
      <c r="D1126" s="173">
        <v>3.5</v>
      </c>
      <c r="E1126" s="49" t="s">
        <v>3280</v>
      </c>
      <c r="F1126" s="50">
        <v>40544</v>
      </c>
      <c r="G1126" s="51">
        <v>3.5</v>
      </c>
      <c r="H1126" s="174"/>
      <c r="I1126" s="51">
        <v>0</v>
      </c>
    </row>
    <row r="1127" spans="1:9" ht="30" x14ac:dyDescent="0.25">
      <c r="A1127" s="49" t="s">
        <v>252</v>
      </c>
      <c r="B1127" s="49" t="s">
        <v>3281</v>
      </c>
      <c r="C1127" s="172" t="s">
        <v>3282</v>
      </c>
      <c r="D1127" s="173">
        <v>3.6</v>
      </c>
      <c r="E1127" s="49" t="s">
        <v>3283</v>
      </c>
      <c r="F1127" s="50">
        <v>40544</v>
      </c>
      <c r="G1127" s="51">
        <v>3.6</v>
      </c>
      <c r="H1127" s="174"/>
      <c r="I1127" s="51">
        <v>0</v>
      </c>
    </row>
    <row r="1128" spans="1:9" ht="30" x14ac:dyDescent="0.25">
      <c r="A1128" s="49" t="s">
        <v>252</v>
      </c>
      <c r="B1128" s="49" t="s">
        <v>3284</v>
      </c>
      <c r="C1128" s="172" t="s">
        <v>3285</v>
      </c>
      <c r="D1128" s="173">
        <v>3.6</v>
      </c>
      <c r="E1128" s="49" t="s">
        <v>3286</v>
      </c>
      <c r="F1128" s="50">
        <v>40544</v>
      </c>
      <c r="G1128" s="51">
        <v>3.6</v>
      </c>
      <c r="H1128" s="174"/>
      <c r="I1128" s="51">
        <v>0</v>
      </c>
    </row>
    <row r="1129" spans="1:9" ht="30" x14ac:dyDescent="0.25">
      <c r="A1129" s="49" t="s">
        <v>252</v>
      </c>
      <c r="B1129" s="49" t="s">
        <v>3287</v>
      </c>
      <c r="C1129" s="172" t="s">
        <v>3288</v>
      </c>
      <c r="D1129" s="173">
        <v>3.5</v>
      </c>
      <c r="E1129" s="49" t="s">
        <v>3289</v>
      </c>
      <c r="F1129" s="50">
        <v>40544</v>
      </c>
      <c r="G1129" s="51">
        <v>3.5</v>
      </c>
      <c r="H1129" s="174"/>
      <c r="I1129" s="51">
        <v>0</v>
      </c>
    </row>
    <row r="1130" spans="1:9" ht="30" x14ac:dyDescent="0.25">
      <c r="A1130" s="49" t="s">
        <v>252</v>
      </c>
      <c r="B1130" s="49" t="s">
        <v>3290</v>
      </c>
      <c r="C1130" s="172" t="s">
        <v>3291</v>
      </c>
      <c r="D1130" s="173">
        <v>3.6</v>
      </c>
      <c r="E1130" s="49" t="s">
        <v>3292</v>
      </c>
      <c r="F1130" s="50">
        <v>40544</v>
      </c>
      <c r="G1130" s="51">
        <v>3.6</v>
      </c>
      <c r="H1130" s="174"/>
      <c r="I1130" s="51">
        <v>0</v>
      </c>
    </row>
    <row r="1131" spans="1:9" ht="30" x14ac:dyDescent="0.25">
      <c r="A1131" s="49" t="s">
        <v>252</v>
      </c>
      <c r="B1131" s="49" t="s">
        <v>3293</v>
      </c>
      <c r="C1131" s="172" t="s">
        <v>3294</v>
      </c>
      <c r="D1131" s="173">
        <v>3.6</v>
      </c>
      <c r="E1131" s="49" t="s">
        <v>3295</v>
      </c>
      <c r="F1131" s="50">
        <v>40544</v>
      </c>
      <c r="G1131" s="51">
        <v>3.6</v>
      </c>
      <c r="H1131" s="174"/>
      <c r="I1131" s="51">
        <v>0</v>
      </c>
    </row>
    <row r="1132" spans="1:9" ht="30" x14ac:dyDescent="0.25">
      <c r="A1132" s="49" t="s">
        <v>252</v>
      </c>
      <c r="B1132" s="49" t="s">
        <v>3296</v>
      </c>
      <c r="C1132" s="172" t="s">
        <v>3297</v>
      </c>
      <c r="D1132" s="173">
        <v>3.5</v>
      </c>
      <c r="E1132" s="49" t="s">
        <v>3298</v>
      </c>
      <c r="F1132" s="50">
        <v>40544</v>
      </c>
      <c r="G1132" s="51">
        <v>3.5</v>
      </c>
      <c r="H1132" s="174"/>
      <c r="I1132" s="51">
        <v>0</v>
      </c>
    </row>
    <row r="1133" spans="1:9" ht="30" x14ac:dyDescent="0.25">
      <c r="A1133" s="49" t="s">
        <v>252</v>
      </c>
      <c r="B1133" s="49" t="s">
        <v>3299</v>
      </c>
      <c r="C1133" s="172" t="s">
        <v>3300</v>
      </c>
      <c r="D1133" s="173">
        <v>3.8</v>
      </c>
      <c r="E1133" s="49" t="s">
        <v>3301</v>
      </c>
      <c r="F1133" s="50">
        <v>40544</v>
      </c>
      <c r="G1133" s="51">
        <v>3.6</v>
      </c>
      <c r="H1133" s="174">
        <v>39569</v>
      </c>
      <c r="I1133" s="51">
        <v>0.2</v>
      </c>
    </row>
    <row r="1134" spans="1:9" ht="30" x14ac:dyDescent="0.25">
      <c r="A1134" s="49" t="s">
        <v>252</v>
      </c>
      <c r="B1134" s="49" t="s">
        <v>3302</v>
      </c>
      <c r="C1134" s="172" t="s">
        <v>3303</v>
      </c>
      <c r="D1134" s="173">
        <v>3.3</v>
      </c>
      <c r="E1134" s="49" t="s">
        <v>3304</v>
      </c>
      <c r="F1134" s="50">
        <v>40544</v>
      </c>
      <c r="G1134" s="51">
        <v>3.3</v>
      </c>
      <c r="H1134" s="174">
        <v>39569</v>
      </c>
      <c r="I1134" s="51">
        <v>0</v>
      </c>
    </row>
    <row r="1135" spans="1:9" ht="30" x14ac:dyDescent="0.25">
      <c r="A1135" s="49" t="s">
        <v>252</v>
      </c>
      <c r="B1135" s="49" t="s">
        <v>3305</v>
      </c>
      <c r="C1135" s="172" t="s">
        <v>3306</v>
      </c>
      <c r="D1135" s="173">
        <v>3.8</v>
      </c>
      <c r="E1135" s="49" t="s">
        <v>3307</v>
      </c>
      <c r="F1135" s="50">
        <v>40544</v>
      </c>
      <c r="G1135" s="51">
        <v>3.6</v>
      </c>
      <c r="H1135" s="174">
        <v>39569</v>
      </c>
      <c r="I1135" s="51">
        <v>0.2</v>
      </c>
    </row>
    <row r="1136" spans="1:9" ht="30" x14ac:dyDescent="0.25">
      <c r="A1136" s="49" t="s">
        <v>252</v>
      </c>
      <c r="B1136" s="49" t="s">
        <v>416</v>
      </c>
      <c r="C1136" s="172" t="s">
        <v>3308</v>
      </c>
      <c r="D1136" s="173">
        <v>3.2</v>
      </c>
      <c r="E1136" s="49" t="s">
        <v>3309</v>
      </c>
      <c r="F1136" s="50">
        <v>40544</v>
      </c>
      <c r="G1136" s="51">
        <v>3.1</v>
      </c>
      <c r="H1136" s="174">
        <v>39569</v>
      </c>
      <c r="I1136" s="51">
        <v>0.1</v>
      </c>
    </row>
    <row r="1137" spans="1:9" ht="30" x14ac:dyDescent="0.25">
      <c r="A1137" s="49" t="s">
        <v>252</v>
      </c>
      <c r="B1137" s="49" t="s">
        <v>2338</v>
      </c>
      <c r="C1137" s="172" t="s">
        <v>3310</v>
      </c>
      <c r="D1137" s="173">
        <v>3.8</v>
      </c>
      <c r="E1137" s="49" t="s">
        <v>3311</v>
      </c>
      <c r="F1137" s="50">
        <v>40544</v>
      </c>
      <c r="G1137" s="51">
        <v>3.6</v>
      </c>
      <c r="H1137" s="174">
        <v>39569</v>
      </c>
      <c r="I1137" s="51">
        <v>0.2</v>
      </c>
    </row>
    <row r="1138" spans="1:9" ht="30" x14ac:dyDescent="0.25">
      <c r="A1138" s="49" t="s">
        <v>252</v>
      </c>
      <c r="B1138" s="49" t="s">
        <v>3312</v>
      </c>
      <c r="C1138" s="172" t="s">
        <v>3313</v>
      </c>
      <c r="D1138" s="173">
        <v>3.4</v>
      </c>
      <c r="E1138" s="49" t="s">
        <v>3314</v>
      </c>
      <c r="F1138" s="50">
        <v>40544</v>
      </c>
      <c r="G1138" s="51">
        <v>3.4</v>
      </c>
      <c r="H1138" s="174">
        <v>39569</v>
      </c>
      <c r="I1138" s="51">
        <v>0</v>
      </c>
    </row>
    <row r="1139" spans="1:9" ht="30" x14ac:dyDescent="0.25">
      <c r="A1139" s="49" t="s">
        <v>252</v>
      </c>
      <c r="B1139" s="49" t="s">
        <v>422</v>
      </c>
      <c r="C1139" s="172" t="s">
        <v>3315</v>
      </c>
      <c r="D1139" s="173">
        <v>3.8</v>
      </c>
      <c r="E1139" s="49" t="s">
        <v>3316</v>
      </c>
      <c r="F1139" s="50">
        <v>40544</v>
      </c>
      <c r="G1139" s="51">
        <v>3.5</v>
      </c>
      <c r="H1139" s="174">
        <v>39569</v>
      </c>
      <c r="I1139" s="51">
        <v>0.3</v>
      </c>
    </row>
    <row r="1140" spans="1:9" ht="30" x14ac:dyDescent="0.25">
      <c r="A1140" s="49" t="s">
        <v>252</v>
      </c>
      <c r="B1140" s="49" t="s">
        <v>1722</v>
      </c>
      <c r="C1140" s="172" t="s">
        <v>3317</v>
      </c>
      <c r="D1140" s="173">
        <v>3.2</v>
      </c>
      <c r="E1140" s="49" t="s">
        <v>3318</v>
      </c>
      <c r="F1140" s="50">
        <v>40544</v>
      </c>
      <c r="G1140" s="51">
        <v>3.1</v>
      </c>
      <c r="H1140" s="174">
        <v>39569</v>
      </c>
      <c r="I1140" s="51">
        <v>0.1</v>
      </c>
    </row>
    <row r="1141" spans="1:9" ht="30" x14ac:dyDescent="0.25">
      <c r="A1141" s="49" t="s">
        <v>252</v>
      </c>
      <c r="B1141" s="49" t="s">
        <v>3319</v>
      </c>
      <c r="C1141" s="172" t="s">
        <v>3320</v>
      </c>
      <c r="D1141" s="173">
        <v>3.8</v>
      </c>
      <c r="E1141" s="49" t="s">
        <v>3321</v>
      </c>
      <c r="F1141" s="50">
        <v>40544</v>
      </c>
      <c r="G1141" s="51">
        <v>3.6</v>
      </c>
      <c r="H1141" s="174">
        <v>39569</v>
      </c>
      <c r="I1141" s="51">
        <v>0.2</v>
      </c>
    </row>
    <row r="1142" spans="1:9" ht="30" x14ac:dyDescent="0.25">
      <c r="A1142" s="49" t="s">
        <v>252</v>
      </c>
      <c r="B1142" s="49" t="s">
        <v>3322</v>
      </c>
      <c r="C1142" s="172" t="s">
        <v>3323</v>
      </c>
      <c r="D1142" s="173">
        <v>3.2</v>
      </c>
      <c r="E1142" s="49" t="s">
        <v>3324</v>
      </c>
      <c r="F1142" s="50">
        <v>40544</v>
      </c>
      <c r="G1142" s="51">
        <v>3.1</v>
      </c>
      <c r="H1142" s="174">
        <v>39569</v>
      </c>
      <c r="I1142" s="51">
        <v>0.1</v>
      </c>
    </row>
    <row r="1143" spans="1:9" ht="30" x14ac:dyDescent="0.25">
      <c r="A1143" s="49" t="s">
        <v>252</v>
      </c>
      <c r="B1143" s="49" t="s">
        <v>3325</v>
      </c>
      <c r="C1143" s="172" t="s">
        <v>3326</v>
      </c>
      <c r="D1143" s="173">
        <v>3.8</v>
      </c>
      <c r="E1143" s="49" t="s">
        <v>3327</v>
      </c>
      <c r="F1143" s="50">
        <v>40544</v>
      </c>
      <c r="G1143" s="51">
        <v>3.5</v>
      </c>
      <c r="H1143" s="174">
        <v>39569</v>
      </c>
      <c r="I1143" s="51">
        <v>0.3</v>
      </c>
    </row>
    <row r="1144" spans="1:9" ht="30" x14ac:dyDescent="0.25">
      <c r="A1144" s="49" t="s">
        <v>252</v>
      </c>
      <c r="B1144" s="49" t="s">
        <v>3328</v>
      </c>
      <c r="C1144" s="172" t="s">
        <v>3329</v>
      </c>
      <c r="D1144" s="173">
        <v>3.3</v>
      </c>
      <c r="E1144" s="49" t="s">
        <v>3330</v>
      </c>
      <c r="F1144" s="50">
        <v>40544</v>
      </c>
      <c r="G1144" s="51">
        <v>3.3</v>
      </c>
      <c r="H1144" s="174">
        <v>39569</v>
      </c>
      <c r="I1144" s="51">
        <v>0</v>
      </c>
    </row>
    <row r="1145" spans="1:9" ht="30" x14ac:dyDescent="0.25">
      <c r="A1145" s="49" t="s">
        <v>255</v>
      </c>
      <c r="B1145" s="49" t="s">
        <v>3331</v>
      </c>
      <c r="C1145" s="172" t="s">
        <v>3332</v>
      </c>
      <c r="D1145" s="173">
        <v>3.25</v>
      </c>
      <c r="E1145" s="49" t="s">
        <v>3333</v>
      </c>
      <c r="F1145" s="50">
        <v>40544</v>
      </c>
      <c r="G1145" s="51">
        <v>3.25</v>
      </c>
      <c r="H1145" s="174"/>
      <c r="I1145" s="51">
        <v>0</v>
      </c>
    </row>
    <row r="1146" spans="1:9" ht="30" x14ac:dyDescent="0.25">
      <c r="A1146" s="49" t="s">
        <v>255</v>
      </c>
      <c r="B1146" s="49" t="s">
        <v>3334</v>
      </c>
      <c r="C1146" s="172" t="s">
        <v>3335</v>
      </c>
      <c r="D1146" s="173">
        <v>2.8</v>
      </c>
      <c r="E1146" s="49" t="s">
        <v>3336</v>
      </c>
      <c r="F1146" s="50">
        <v>40544</v>
      </c>
      <c r="G1146" s="51">
        <v>2.8</v>
      </c>
      <c r="H1146" s="174"/>
      <c r="I1146" s="51">
        <v>0</v>
      </c>
    </row>
    <row r="1147" spans="1:9" ht="30" x14ac:dyDescent="0.25">
      <c r="A1147" s="49" t="s">
        <v>255</v>
      </c>
      <c r="B1147" s="49" t="s">
        <v>3337</v>
      </c>
      <c r="C1147" s="172" t="s">
        <v>3338</v>
      </c>
      <c r="D1147" s="173">
        <v>3.25</v>
      </c>
      <c r="E1147" s="49" t="s">
        <v>3339</v>
      </c>
      <c r="F1147" s="50">
        <v>40544</v>
      </c>
      <c r="G1147" s="51">
        <v>3.25</v>
      </c>
      <c r="H1147" s="174"/>
      <c r="I1147" s="51">
        <v>0</v>
      </c>
    </row>
    <row r="1148" spans="1:9" ht="30" x14ac:dyDescent="0.25">
      <c r="A1148" s="49" t="s">
        <v>255</v>
      </c>
      <c r="B1148" s="49" t="s">
        <v>3340</v>
      </c>
      <c r="C1148" s="172" t="s">
        <v>3341</v>
      </c>
      <c r="D1148" s="173">
        <v>3.25</v>
      </c>
      <c r="E1148" s="49" t="s">
        <v>3342</v>
      </c>
      <c r="F1148" s="50">
        <v>40544</v>
      </c>
      <c r="G1148" s="51">
        <v>3.25</v>
      </c>
      <c r="H1148" s="174"/>
      <c r="I1148" s="51">
        <v>0</v>
      </c>
    </row>
    <row r="1149" spans="1:9" ht="30" x14ac:dyDescent="0.25">
      <c r="A1149" s="49" t="s">
        <v>255</v>
      </c>
      <c r="B1149" s="49" t="s">
        <v>3343</v>
      </c>
      <c r="C1149" s="172" t="s">
        <v>3344</v>
      </c>
      <c r="D1149" s="173">
        <v>3.25</v>
      </c>
      <c r="E1149" s="49" t="s">
        <v>3345</v>
      </c>
      <c r="F1149" s="50">
        <v>40544</v>
      </c>
      <c r="G1149" s="51">
        <v>3.25</v>
      </c>
      <c r="H1149" s="174"/>
      <c r="I1149" s="51">
        <v>0</v>
      </c>
    </row>
    <row r="1150" spans="1:9" ht="30" x14ac:dyDescent="0.25">
      <c r="A1150" s="49" t="s">
        <v>255</v>
      </c>
      <c r="B1150" s="49" t="s">
        <v>919</v>
      </c>
      <c r="C1150" s="172" t="s">
        <v>3346</v>
      </c>
      <c r="D1150" s="173">
        <v>3</v>
      </c>
      <c r="E1150" s="49" t="s">
        <v>3347</v>
      </c>
      <c r="F1150" s="50">
        <v>40544</v>
      </c>
      <c r="G1150" s="51">
        <v>3</v>
      </c>
      <c r="H1150" s="174"/>
      <c r="I1150" s="51">
        <v>0</v>
      </c>
    </row>
    <row r="1151" spans="1:9" ht="30" x14ac:dyDescent="0.25">
      <c r="A1151" s="49" t="s">
        <v>255</v>
      </c>
      <c r="B1151" s="49" t="s">
        <v>3348</v>
      </c>
      <c r="C1151" s="172" t="s">
        <v>3349</v>
      </c>
      <c r="D1151" s="173">
        <v>3</v>
      </c>
      <c r="E1151" s="49" t="s">
        <v>3350</v>
      </c>
      <c r="F1151" s="50">
        <v>40544</v>
      </c>
      <c r="G1151" s="51">
        <v>3</v>
      </c>
      <c r="H1151" s="174"/>
      <c r="I1151" s="51">
        <v>0</v>
      </c>
    </row>
    <row r="1152" spans="1:9" ht="30" x14ac:dyDescent="0.25">
      <c r="A1152" s="49" t="s">
        <v>255</v>
      </c>
      <c r="B1152" s="49" t="s">
        <v>3351</v>
      </c>
      <c r="C1152" s="172" t="s">
        <v>3352</v>
      </c>
      <c r="D1152" s="173">
        <v>3</v>
      </c>
      <c r="E1152" s="49" t="s">
        <v>3353</v>
      </c>
      <c r="F1152" s="50">
        <v>40544</v>
      </c>
      <c r="G1152" s="51">
        <v>3</v>
      </c>
      <c r="H1152" s="174"/>
      <c r="I1152" s="51">
        <v>0</v>
      </c>
    </row>
    <row r="1153" spans="1:9" ht="30" x14ac:dyDescent="0.25">
      <c r="A1153" s="49" t="s">
        <v>255</v>
      </c>
      <c r="B1153" s="49" t="s">
        <v>838</v>
      </c>
      <c r="C1153" s="172" t="s">
        <v>3354</v>
      </c>
      <c r="D1153" s="173">
        <v>3.25</v>
      </c>
      <c r="E1153" s="49" t="s">
        <v>3355</v>
      </c>
      <c r="F1153" s="50">
        <v>40544</v>
      </c>
      <c r="G1153" s="51">
        <v>3.25</v>
      </c>
      <c r="H1153" s="174"/>
      <c r="I1153" s="51">
        <v>0</v>
      </c>
    </row>
    <row r="1154" spans="1:9" ht="30" x14ac:dyDescent="0.25">
      <c r="A1154" s="49" t="s">
        <v>255</v>
      </c>
      <c r="B1154" s="49" t="s">
        <v>3356</v>
      </c>
      <c r="C1154" s="172" t="s">
        <v>3357</v>
      </c>
      <c r="D1154" s="173">
        <v>3.25</v>
      </c>
      <c r="E1154" s="49" t="s">
        <v>3358</v>
      </c>
      <c r="F1154" s="50">
        <v>40544</v>
      </c>
      <c r="G1154" s="51">
        <v>3.25</v>
      </c>
      <c r="H1154" s="174"/>
      <c r="I1154" s="51">
        <v>0</v>
      </c>
    </row>
    <row r="1155" spans="1:9" ht="30" x14ac:dyDescent="0.25">
      <c r="A1155" s="49" t="s">
        <v>255</v>
      </c>
      <c r="B1155" s="49" t="s">
        <v>3359</v>
      </c>
      <c r="C1155" s="172" t="s">
        <v>3360</v>
      </c>
      <c r="D1155" s="173">
        <v>3.25</v>
      </c>
      <c r="E1155" s="49" t="s">
        <v>3361</v>
      </c>
      <c r="F1155" s="50">
        <v>40544</v>
      </c>
      <c r="G1155" s="51">
        <v>3.25</v>
      </c>
      <c r="H1155" s="174"/>
      <c r="I1155" s="51">
        <v>0</v>
      </c>
    </row>
    <row r="1156" spans="1:9" ht="30" x14ac:dyDescent="0.25">
      <c r="A1156" s="49" t="s">
        <v>255</v>
      </c>
      <c r="B1156" s="49" t="s">
        <v>1930</v>
      </c>
      <c r="C1156" s="172" t="s">
        <v>3362</v>
      </c>
      <c r="D1156" s="173">
        <v>3.25</v>
      </c>
      <c r="E1156" s="49" t="s">
        <v>3363</v>
      </c>
      <c r="F1156" s="50">
        <v>40544</v>
      </c>
      <c r="G1156" s="51">
        <v>3.25</v>
      </c>
      <c r="H1156" s="174"/>
      <c r="I1156" s="51">
        <v>0</v>
      </c>
    </row>
    <row r="1157" spans="1:9" ht="30" x14ac:dyDescent="0.25">
      <c r="A1157" s="49" t="s">
        <v>255</v>
      </c>
      <c r="B1157" s="49" t="s">
        <v>3364</v>
      </c>
      <c r="C1157" s="172" t="s">
        <v>3365</v>
      </c>
      <c r="D1157" s="173">
        <v>3.25</v>
      </c>
      <c r="E1157" s="49" t="s">
        <v>3366</v>
      </c>
      <c r="F1157" s="50">
        <v>40544</v>
      </c>
      <c r="G1157" s="51">
        <v>3.25</v>
      </c>
      <c r="H1157" s="174"/>
      <c r="I1157" s="51">
        <v>0</v>
      </c>
    </row>
    <row r="1158" spans="1:9" ht="30" x14ac:dyDescent="0.25">
      <c r="A1158" s="49" t="s">
        <v>255</v>
      </c>
      <c r="B1158" s="49" t="s">
        <v>3367</v>
      </c>
      <c r="C1158" s="172" t="s">
        <v>3368</v>
      </c>
      <c r="D1158" s="173">
        <v>3.1</v>
      </c>
      <c r="E1158" s="49" t="s">
        <v>3369</v>
      </c>
      <c r="F1158" s="50">
        <v>40544</v>
      </c>
      <c r="G1158" s="51">
        <v>3.1</v>
      </c>
      <c r="H1158" s="174"/>
      <c r="I1158" s="51">
        <v>0</v>
      </c>
    </row>
    <row r="1159" spans="1:9" ht="30" x14ac:dyDescent="0.25">
      <c r="A1159" s="49" t="s">
        <v>296</v>
      </c>
      <c r="B1159" s="49" t="s">
        <v>3370</v>
      </c>
      <c r="C1159" s="172" t="s">
        <v>3371</v>
      </c>
      <c r="D1159" s="173">
        <v>2.6</v>
      </c>
      <c r="E1159" s="49" t="s">
        <v>3372</v>
      </c>
      <c r="F1159" s="50">
        <v>40544</v>
      </c>
      <c r="G1159" s="51">
        <v>2.6</v>
      </c>
      <c r="H1159" s="174"/>
      <c r="I1159" s="51">
        <v>0</v>
      </c>
    </row>
    <row r="1160" spans="1:9" ht="30" x14ac:dyDescent="0.25">
      <c r="A1160" s="49" t="s">
        <v>296</v>
      </c>
      <c r="B1160" s="49" t="s">
        <v>3373</v>
      </c>
      <c r="C1160" s="172" t="s">
        <v>3374</v>
      </c>
      <c r="D1160" s="173">
        <v>3</v>
      </c>
      <c r="E1160" s="49" t="s">
        <v>3375</v>
      </c>
      <c r="F1160" s="50">
        <v>40544</v>
      </c>
      <c r="G1160" s="51">
        <v>3</v>
      </c>
      <c r="H1160" s="174"/>
      <c r="I1160" s="51">
        <v>0</v>
      </c>
    </row>
    <row r="1161" spans="1:9" ht="30" x14ac:dyDescent="0.25">
      <c r="A1161" s="49" t="s">
        <v>296</v>
      </c>
      <c r="B1161" s="49" t="s">
        <v>3376</v>
      </c>
      <c r="C1161" s="172" t="s">
        <v>3377</v>
      </c>
      <c r="D1161" s="173">
        <v>3</v>
      </c>
      <c r="E1161" s="49" t="s">
        <v>3378</v>
      </c>
      <c r="F1161" s="50">
        <v>40544</v>
      </c>
      <c r="G1161" s="51">
        <v>3</v>
      </c>
      <c r="H1161" s="174"/>
      <c r="I1161" s="51">
        <v>0</v>
      </c>
    </row>
    <row r="1162" spans="1:9" ht="30" x14ac:dyDescent="0.25">
      <c r="A1162" s="49" t="s">
        <v>296</v>
      </c>
      <c r="B1162" s="49" t="s">
        <v>3379</v>
      </c>
      <c r="C1162" s="172" t="s">
        <v>3380</v>
      </c>
      <c r="D1162" s="173">
        <v>3</v>
      </c>
      <c r="E1162" s="49" t="s">
        <v>3381</v>
      </c>
      <c r="F1162" s="50">
        <v>40544</v>
      </c>
      <c r="G1162" s="51">
        <v>3</v>
      </c>
      <c r="H1162" s="174"/>
      <c r="I1162" s="51">
        <v>0</v>
      </c>
    </row>
    <row r="1163" spans="1:9" ht="30" x14ac:dyDescent="0.25">
      <c r="A1163" s="49" t="s">
        <v>296</v>
      </c>
      <c r="B1163" s="49" t="s">
        <v>3382</v>
      </c>
      <c r="C1163" s="172" t="s">
        <v>3383</v>
      </c>
      <c r="D1163" s="173">
        <v>3</v>
      </c>
      <c r="E1163" s="49" t="s">
        <v>3384</v>
      </c>
      <c r="F1163" s="50">
        <v>40544</v>
      </c>
      <c r="G1163" s="51">
        <v>3</v>
      </c>
      <c r="H1163" s="174"/>
      <c r="I1163" s="51">
        <v>0</v>
      </c>
    </row>
    <row r="1164" spans="1:9" ht="30" x14ac:dyDescent="0.25">
      <c r="A1164" s="49" t="s">
        <v>296</v>
      </c>
      <c r="B1164" s="49" t="s">
        <v>3385</v>
      </c>
      <c r="C1164" s="172" t="s">
        <v>3386</v>
      </c>
      <c r="D1164" s="173">
        <v>3</v>
      </c>
      <c r="E1164" s="49" t="s">
        <v>3387</v>
      </c>
      <c r="F1164" s="50">
        <v>40544</v>
      </c>
      <c r="G1164" s="51">
        <v>3</v>
      </c>
      <c r="H1164" s="174"/>
      <c r="I1164" s="51">
        <v>0</v>
      </c>
    </row>
    <row r="1165" spans="1:9" ht="30" x14ac:dyDescent="0.25">
      <c r="A1165" s="49" t="s">
        <v>296</v>
      </c>
      <c r="B1165" s="49" t="s">
        <v>1291</v>
      </c>
      <c r="C1165" s="172" t="s">
        <v>3388</v>
      </c>
      <c r="D1165" s="173">
        <v>2.9</v>
      </c>
      <c r="E1165" s="49" t="s">
        <v>3389</v>
      </c>
      <c r="F1165" s="50">
        <v>40544</v>
      </c>
      <c r="G1165" s="51">
        <v>2.9</v>
      </c>
      <c r="H1165" s="174"/>
      <c r="I1165" s="51">
        <v>0</v>
      </c>
    </row>
    <row r="1166" spans="1:9" ht="30" x14ac:dyDescent="0.25">
      <c r="A1166" s="49" t="s">
        <v>296</v>
      </c>
      <c r="B1166" s="49" t="s">
        <v>3390</v>
      </c>
      <c r="C1166" s="172" t="s">
        <v>3391</v>
      </c>
      <c r="D1166" s="173">
        <v>3.05</v>
      </c>
      <c r="E1166" s="49" t="s">
        <v>3392</v>
      </c>
      <c r="F1166" s="50">
        <v>40544</v>
      </c>
      <c r="G1166" s="51">
        <v>3.05</v>
      </c>
      <c r="H1166" s="174"/>
      <c r="I1166" s="51">
        <v>0</v>
      </c>
    </row>
    <row r="1167" spans="1:9" ht="30" x14ac:dyDescent="0.25">
      <c r="A1167" s="49" t="s">
        <v>296</v>
      </c>
      <c r="B1167" s="49" t="s">
        <v>3393</v>
      </c>
      <c r="C1167" s="172" t="s">
        <v>3394</v>
      </c>
      <c r="D1167" s="173">
        <v>3</v>
      </c>
      <c r="E1167" s="49" t="s">
        <v>3395</v>
      </c>
      <c r="F1167" s="50">
        <v>40544</v>
      </c>
      <c r="G1167" s="51">
        <v>3</v>
      </c>
      <c r="H1167" s="174"/>
      <c r="I1167" s="51">
        <v>0</v>
      </c>
    </row>
    <row r="1168" spans="1:9" ht="30" x14ac:dyDescent="0.25">
      <c r="A1168" s="49" t="s">
        <v>296</v>
      </c>
      <c r="B1168" s="49" t="s">
        <v>3396</v>
      </c>
      <c r="C1168" s="172" t="s">
        <v>3397</v>
      </c>
      <c r="D1168" s="173">
        <v>3</v>
      </c>
      <c r="E1168" s="49" t="s">
        <v>3398</v>
      </c>
      <c r="F1168" s="50">
        <v>40544</v>
      </c>
      <c r="G1168" s="51">
        <v>3</v>
      </c>
      <c r="H1168" s="174"/>
      <c r="I1168" s="51">
        <v>0</v>
      </c>
    </row>
    <row r="1169" spans="1:9" ht="30" x14ac:dyDescent="0.25">
      <c r="A1169" s="49" t="s">
        <v>296</v>
      </c>
      <c r="B1169" s="49" t="s">
        <v>3399</v>
      </c>
      <c r="C1169" s="172" t="s">
        <v>3400</v>
      </c>
      <c r="D1169" s="173">
        <v>2.9</v>
      </c>
      <c r="E1169" s="49" t="s">
        <v>3401</v>
      </c>
      <c r="F1169" s="50">
        <v>40544</v>
      </c>
      <c r="G1169" s="51">
        <v>2.9</v>
      </c>
      <c r="H1169" s="174"/>
      <c r="I1169" s="51">
        <v>0</v>
      </c>
    </row>
    <row r="1170" spans="1:9" ht="30" x14ac:dyDescent="0.25">
      <c r="A1170" s="49" t="s">
        <v>296</v>
      </c>
      <c r="B1170" s="49" t="s">
        <v>3402</v>
      </c>
      <c r="C1170" s="172" t="s">
        <v>3403</v>
      </c>
      <c r="D1170" s="173">
        <v>2.6</v>
      </c>
      <c r="E1170" s="49" t="s">
        <v>3404</v>
      </c>
      <c r="F1170" s="50">
        <v>40544</v>
      </c>
      <c r="G1170" s="51">
        <v>2.6</v>
      </c>
      <c r="H1170" s="174"/>
      <c r="I1170" s="51">
        <v>0</v>
      </c>
    </row>
    <row r="1171" spans="1:9" ht="30" x14ac:dyDescent="0.25">
      <c r="A1171" s="49" t="s">
        <v>296</v>
      </c>
      <c r="B1171" s="49" t="s">
        <v>3405</v>
      </c>
      <c r="C1171" s="172" t="s">
        <v>3406</v>
      </c>
      <c r="D1171" s="173">
        <v>3</v>
      </c>
      <c r="E1171" s="49" t="s">
        <v>3407</v>
      </c>
      <c r="F1171" s="50">
        <v>40544</v>
      </c>
      <c r="G1171" s="51">
        <v>3</v>
      </c>
      <c r="H1171" s="174"/>
      <c r="I1171" s="51">
        <v>0</v>
      </c>
    </row>
    <row r="1172" spans="1:9" ht="30" x14ac:dyDescent="0.25">
      <c r="A1172" s="49" t="s">
        <v>296</v>
      </c>
      <c r="B1172" s="49" t="s">
        <v>299</v>
      </c>
      <c r="C1172" s="172" t="s">
        <v>3408</v>
      </c>
      <c r="D1172" s="173">
        <v>3</v>
      </c>
      <c r="E1172" s="49" t="s">
        <v>3409</v>
      </c>
      <c r="F1172" s="50">
        <v>40544</v>
      </c>
      <c r="G1172" s="51">
        <v>3</v>
      </c>
      <c r="H1172" s="174"/>
      <c r="I1172" s="51">
        <v>0</v>
      </c>
    </row>
    <row r="1173" spans="1:9" ht="30" x14ac:dyDescent="0.25">
      <c r="A1173" s="49" t="s">
        <v>296</v>
      </c>
      <c r="B1173" s="49" t="s">
        <v>292</v>
      </c>
      <c r="C1173" s="172" t="s">
        <v>3410</v>
      </c>
      <c r="D1173" s="173">
        <v>3</v>
      </c>
      <c r="E1173" s="49" t="s">
        <v>3411</v>
      </c>
      <c r="F1173" s="50">
        <v>40544</v>
      </c>
      <c r="G1173" s="51">
        <v>3</v>
      </c>
      <c r="H1173" s="174"/>
      <c r="I1173" s="51">
        <v>0</v>
      </c>
    </row>
    <row r="1174" spans="1:9" ht="30" x14ac:dyDescent="0.25">
      <c r="A1174" s="49" t="s">
        <v>296</v>
      </c>
      <c r="B1174" s="49" t="s">
        <v>353</v>
      </c>
      <c r="C1174" s="172" t="s">
        <v>3412</v>
      </c>
      <c r="D1174" s="173">
        <v>3</v>
      </c>
      <c r="E1174" s="49" t="s">
        <v>3413</v>
      </c>
      <c r="F1174" s="50">
        <v>40544</v>
      </c>
      <c r="G1174" s="51">
        <v>3</v>
      </c>
      <c r="H1174" s="174"/>
      <c r="I1174" s="51">
        <v>0</v>
      </c>
    </row>
    <row r="1175" spans="1:9" ht="30" x14ac:dyDescent="0.25">
      <c r="A1175" s="49" t="s">
        <v>296</v>
      </c>
      <c r="B1175" s="49" t="s">
        <v>3414</v>
      </c>
      <c r="C1175" s="172" t="s">
        <v>3415</v>
      </c>
      <c r="D1175" s="173">
        <v>3</v>
      </c>
      <c r="E1175" s="49" t="s">
        <v>3416</v>
      </c>
      <c r="F1175" s="50">
        <v>40544</v>
      </c>
      <c r="G1175" s="51">
        <v>3</v>
      </c>
      <c r="H1175" s="174"/>
      <c r="I1175" s="51">
        <v>0</v>
      </c>
    </row>
    <row r="1176" spans="1:9" ht="30" x14ac:dyDescent="0.25">
      <c r="A1176" s="49" t="s">
        <v>296</v>
      </c>
      <c r="B1176" s="49" t="s">
        <v>3417</v>
      </c>
      <c r="C1176" s="172" t="s">
        <v>3418</v>
      </c>
      <c r="D1176" s="173">
        <v>3</v>
      </c>
      <c r="E1176" s="49" t="s">
        <v>3419</v>
      </c>
      <c r="F1176" s="50">
        <v>40544</v>
      </c>
      <c r="G1176" s="51">
        <v>3</v>
      </c>
      <c r="H1176" s="174"/>
      <c r="I1176" s="51">
        <v>0</v>
      </c>
    </row>
    <row r="1177" spans="1:9" ht="30" x14ac:dyDescent="0.25">
      <c r="A1177" s="49" t="s">
        <v>296</v>
      </c>
      <c r="B1177" s="49" t="s">
        <v>3420</v>
      </c>
      <c r="C1177" s="172" t="s">
        <v>3421</v>
      </c>
      <c r="D1177" s="173">
        <v>3</v>
      </c>
      <c r="E1177" s="49" t="s">
        <v>3422</v>
      </c>
      <c r="F1177" s="50">
        <v>40544</v>
      </c>
      <c r="G1177" s="51">
        <v>3</v>
      </c>
      <c r="H1177" s="174"/>
      <c r="I1177" s="51">
        <v>0</v>
      </c>
    </row>
    <row r="1178" spans="1:9" ht="30" x14ac:dyDescent="0.25">
      <c r="A1178" s="49" t="s">
        <v>296</v>
      </c>
      <c r="B1178" s="49" t="s">
        <v>3423</v>
      </c>
      <c r="C1178" s="172" t="s">
        <v>3424</v>
      </c>
      <c r="D1178" s="173">
        <v>3</v>
      </c>
      <c r="E1178" s="49" t="s">
        <v>3425</v>
      </c>
      <c r="F1178" s="50">
        <v>40544</v>
      </c>
      <c r="G1178" s="51">
        <v>3</v>
      </c>
      <c r="H1178" s="174"/>
      <c r="I1178" s="51">
        <v>0</v>
      </c>
    </row>
    <row r="1179" spans="1:9" ht="30" x14ac:dyDescent="0.25">
      <c r="A1179" s="49" t="s">
        <v>296</v>
      </c>
      <c r="B1179" s="49" t="s">
        <v>1661</v>
      </c>
      <c r="C1179" s="172" t="s">
        <v>3426</v>
      </c>
      <c r="D1179" s="173">
        <v>3</v>
      </c>
      <c r="E1179" s="49" t="s">
        <v>3427</v>
      </c>
      <c r="F1179" s="50">
        <v>40544</v>
      </c>
      <c r="G1179" s="51">
        <v>3</v>
      </c>
      <c r="H1179" s="174"/>
      <c r="I1179" s="51">
        <v>0</v>
      </c>
    </row>
    <row r="1180" spans="1:9" ht="30" x14ac:dyDescent="0.25">
      <c r="A1180" s="49" t="s">
        <v>296</v>
      </c>
      <c r="B1180" s="49" t="s">
        <v>422</v>
      </c>
      <c r="C1180" s="172" t="s">
        <v>3428</v>
      </c>
      <c r="D1180" s="173">
        <v>2.8</v>
      </c>
      <c r="E1180" s="49" t="s">
        <v>3429</v>
      </c>
      <c r="F1180" s="50">
        <v>40544</v>
      </c>
      <c r="G1180" s="51">
        <v>2.8</v>
      </c>
      <c r="H1180" s="174"/>
      <c r="I1180" s="51">
        <v>0</v>
      </c>
    </row>
    <row r="1181" spans="1:9" ht="30" x14ac:dyDescent="0.25">
      <c r="A1181" s="49" t="s">
        <v>296</v>
      </c>
      <c r="B1181" s="49" t="s">
        <v>3430</v>
      </c>
      <c r="C1181" s="172" t="s">
        <v>3431</v>
      </c>
      <c r="D1181" s="173">
        <v>3</v>
      </c>
      <c r="E1181" s="49" t="s">
        <v>3432</v>
      </c>
      <c r="F1181" s="50">
        <v>40544</v>
      </c>
      <c r="G1181" s="51">
        <v>3</v>
      </c>
      <c r="H1181" s="174"/>
      <c r="I1181" s="51">
        <v>0</v>
      </c>
    </row>
    <row r="1182" spans="1:9" ht="30" x14ac:dyDescent="0.25">
      <c r="A1182" s="49" t="s">
        <v>296</v>
      </c>
      <c r="B1182" s="49" t="s">
        <v>3367</v>
      </c>
      <c r="C1182" s="172" t="s">
        <v>3433</v>
      </c>
      <c r="D1182" s="173">
        <v>3</v>
      </c>
      <c r="E1182" s="49" t="s">
        <v>3434</v>
      </c>
      <c r="F1182" s="50">
        <v>40544</v>
      </c>
      <c r="G1182" s="51">
        <v>3</v>
      </c>
      <c r="H1182" s="174"/>
      <c r="I1182" s="51">
        <v>0</v>
      </c>
    </row>
    <row r="1183" spans="1:9" ht="30" x14ac:dyDescent="0.25">
      <c r="A1183" s="49" t="s">
        <v>288</v>
      </c>
      <c r="B1183" s="49" t="s">
        <v>3435</v>
      </c>
      <c r="C1183" s="172" t="s">
        <v>3436</v>
      </c>
      <c r="D1183" s="173">
        <v>2.8</v>
      </c>
      <c r="E1183" s="49" t="s">
        <v>3437</v>
      </c>
      <c r="F1183" s="50">
        <v>40544</v>
      </c>
      <c r="G1183" s="51">
        <v>2.8</v>
      </c>
      <c r="H1183" s="174"/>
      <c r="I1183" s="51">
        <v>0</v>
      </c>
    </row>
    <row r="1184" spans="1:9" ht="30" x14ac:dyDescent="0.25">
      <c r="A1184" s="49" t="s">
        <v>288</v>
      </c>
      <c r="B1184" s="49" t="s">
        <v>3438</v>
      </c>
      <c r="C1184" s="172" t="s">
        <v>3439</v>
      </c>
      <c r="D1184" s="173">
        <v>2.6</v>
      </c>
      <c r="E1184" s="49" t="s">
        <v>3440</v>
      </c>
      <c r="F1184" s="50">
        <v>40544</v>
      </c>
      <c r="G1184" s="51">
        <v>2.6</v>
      </c>
      <c r="H1184" s="174"/>
      <c r="I1184" s="51">
        <v>0</v>
      </c>
    </row>
    <row r="1185" spans="1:9" ht="30" x14ac:dyDescent="0.25">
      <c r="A1185" s="49" t="s">
        <v>288</v>
      </c>
      <c r="B1185" s="49" t="s">
        <v>2154</v>
      </c>
      <c r="C1185" s="172" t="s">
        <v>3441</v>
      </c>
      <c r="D1185" s="173">
        <v>3</v>
      </c>
      <c r="E1185" s="49" t="s">
        <v>3442</v>
      </c>
      <c r="F1185" s="50">
        <v>40544</v>
      </c>
      <c r="G1185" s="51">
        <v>3</v>
      </c>
      <c r="H1185" s="174"/>
      <c r="I1185" s="51">
        <v>0</v>
      </c>
    </row>
    <row r="1186" spans="1:9" ht="30" x14ac:dyDescent="0.25">
      <c r="A1186" s="49" t="s">
        <v>288</v>
      </c>
      <c r="B1186" s="49" t="s">
        <v>919</v>
      </c>
      <c r="C1186" s="172" t="s">
        <v>3443</v>
      </c>
      <c r="D1186" s="173">
        <v>2.6</v>
      </c>
      <c r="E1186" s="49" t="s">
        <v>3444</v>
      </c>
      <c r="F1186" s="50">
        <v>40544</v>
      </c>
      <c r="G1186" s="51">
        <v>2.6</v>
      </c>
      <c r="H1186" s="174"/>
      <c r="I1186" s="51">
        <v>0</v>
      </c>
    </row>
    <row r="1187" spans="1:9" ht="30" x14ac:dyDescent="0.25">
      <c r="A1187" s="49" t="s">
        <v>288</v>
      </c>
      <c r="B1187" s="49" t="s">
        <v>1508</v>
      </c>
      <c r="C1187" s="172" t="s">
        <v>3445</v>
      </c>
      <c r="D1187" s="173">
        <v>2.8</v>
      </c>
      <c r="E1187" s="49" t="s">
        <v>3446</v>
      </c>
      <c r="F1187" s="50">
        <v>40544</v>
      </c>
      <c r="G1187" s="51">
        <v>2.8</v>
      </c>
      <c r="H1187" s="174"/>
      <c r="I1187" s="51">
        <v>0</v>
      </c>
    </row>
    <row r="1188" spans="1:9" ht="30" x14ac:dyDescent="0.25">
      <c r="A1188" s="49" t="s">
        <v>288</v>
      </c>
      <c r="B1188" s="49" t="s">
        <v>3447</v>
      </c>
      <c r="C1188" s="172" t="s">
        <v>3448</v>
      </c>
      <c r="D1188" s="173">
        <v>2.8</v>
      </c>
      <c r="E1188" s="49" t="s">
        <v>3449</v>
      </c>
      <c r="F1188" s="50">
        <v>40544</v>
      </c>
      <c r="G1188" s="51">
        <v>2.8</v>
      </c>
      <c r="H1188" s="174"/>
      <c r="I1188" s="51">
        <v>0</v>
      </c>
    </row>
    <row r="1189" spans="1:9" ht="30" x14ac:dyDescent="0.25">
      <c r="A1189" s="49" t="s">
        <v>288</v>
      </c>
      <c r="B1189" s="49" t="s">
        <v>2228</v>
      </c>
      <c r="C1189" s="172" t="s">
        <v>3450</v>
      </c>
      <c r="D1189" s="173">
        <v>2.8</v>
      </c>
      <c r="E1189" s="49" t="s">
        <v>3451</v>
      </c>
      <c r="F1189" s="50">
        <v>40544</v>
      </c>
      <c r="G1189" s="51">
        <v>2.8</v>
      </c>
      <c r="H1189" s="174"/>
      <c r="I1189" s="51">
        <v>0</v>
      </c>
    </row>
    <row r="1190" spans="1:9" ht="30" x14ac:dyDescent="0.25">
      <c r="A1190" s="49" t="s">
        <v>288</v>
      </c>
      <c r="B1190" s="49" t="s">
        <v>326</v>
      </c>
      <c r="C1190" s="172" t="s">
        <v>3452</v>
      </c>
      <c r="D1190" s="173">
        <v>2.8</v>
      </c>
      <c r="E1190" s="49" t="s">
        <v>3453</v>
      </c>
      <c r="F1190" s="50">
        <v>40544</v>
      </c>
      <c r="G1190" s="51">
        <v>2.8</v>
      </c>
      <c r="H1190" s="174"/>
      <c r="I1190" s="51">
        <v>0</v>
      </c>
    </row>
    <row r="1191" spans="1:9" ht="30" x14ac:dyDescent="0.25">
      <c r="A1191" s="49" t="s">
        <v>288</v>
      </c>
      <c r="B1191" s="49" t="s">
        <v>3454</v>
      </c>
      <c r="C1191" s="172" t="s">
        <v>3455</v>
      </c>
      <c r="D1191" s="173">
        <v>2.8</v>
      </c>
      <c r="E1191" s="49" t="s">
        <v>3456</v>
      </c>
      <c r="F1191" s="50">
        <v>40544</v>
      </c>
      <c r="G1191" s="51">
        <v>2.8</v>
      </c>
      <c r="H1191" s="174"/>
      <c r="I1191" s="51">
        <v>0</v>
      </c>
    </row>
    <row r="1192" spans="1:9" ht="30" x14ac:dyDescent="0.25">
      <c r="A1192" s="49" t="s">
        <v>288</v>
      </c>
      <c r="B1192" s="49" t="s">
        <v>3457</v>
      </c>
      <c r="C1192" s="172" t="s">
        <v>3458</v>
      </c>
      <c r="D1192" s="173">
        <v>2.8</v>
      </c>
      <c r="E1192" s="49" t="s">
        <v>3459</v>
      </c>
      <c r="F1192" s="50">
        <v>40544</v>
      </c>
      <c r="G1192" s="51">
        <v>2.8</v>
      </c>
      <c r="H1192" s="174"/>
      <c r="I1192" s="51">
        <v>0</v>
      </c>
    </row>
    <row r="1193" spans="1:9" ht="30" x14ac:dyDescent="0.25">
      <c r="A1193" s="49" t="s">
        <v>288</v>
      </c>
      <c r="B1193" s="49" t="s">
        <v>3460</v>
      </c>
      <c r="C1193" s="172" t="s">
        <v>3461</v>
      </c>
      <c r="D1193" s="173">
        <v>2.6</v>
      </c>
      <c r="E1193" s="49" t="s">
        <v>3462</v>
      </c>
      <c r="F1193" s="50">
        <v>40544</v>
      </c>
      <c r="G1193" s="51">
        <v>2.6</v>
      </c>
      <c r="H1193" s="174"/>
      <c r="I1193" s="51">
        <v>0</v>
      </c>
    </row>
    <row r="1194" spans="1:9" ht="30" x14ac:dyDescent="0.25">
      <c r="A1194" s="49" t="s">
        <v>288</v>
      </c>
      <c r="B1194" s="49" t="s">
        <v>3463</v>
      </c>
      <c r="C1194" s="172" t="s">
        <v>3464</v>
      </c>
      <c r="D1194" s="173">
        <v>2.8</v>
      </c>
      <c r="E1194" s="49" t="s">
        <v>3465</v>
      </c>
      <c r="F1194" s="50">
        <v>40544</v>
      </c>
      <c r="G1194" s="51">
        <v>2.8</v>
      </c>
      <c r="H1194" s="174"/>
      <c r="I1194" s="51">
        <v>0</v>
      </c>
    </row>
    <row r="1195" spans="1:9" ht="30" x14ac:dyDescent="0.25">
      <c r="A1195" s="49" t="s">
        <v>288</v>
      </c>
      <c r="B1195" s="49" t="s">
        <v>3420</v>
      </c>
      <c r="C1195" s="172" t="s">
        <v>3466</v>
      </c>
      <c r="D1195" s="173">
        <v>2.6</v>
      </c>
      <c r="E1195" s="49" t="s">
        <v>3467</v>
      </c>
      <c r="F1195" s="50">
        <v>40544</v>
      </c>
      <c r="G1195" s="51">
        <v>2.6</v>
      </c>
      <c r="H1195" s="174"/>
      <c r="I1195" s="51">
        <v>0</v>
      </c>
    </row>
    <row r="1196" spans="1:9" ht="30" x14ac:dyDescent="0.25">
      <c r="A1196" s="49" t="s">
        <v>288</v>
      </c>
      <c r="B1196" s="49" t="s">
        <v>3468</v>
      </c>
      <c r="C1196" s="172" t="s">
        <v>3469</v>
      </c>
      <c r="D1196" s="173">
        <v>2.8</v>
      </c>
      <c r="E1196" s="49" t="s">
        <v>3470</v>
      </c>
      <c r="F1196" s="50">
        <v>40544</v>
      </c>
      <c r="G1196" s="51">
        <v>2.8</v>
      </c>
      <c r="H1196" s="174"/>
      <c r="I1196" s="51">
        <v>0</v>
      </c>
    </row>
    <row r="1197" spans="1:9" ht="30" x14ac:dyDescent="0.25">
      <c r="A1197" s="49" t="s">
        <v>288</v>
      </c>
      <c r="B1197" s="49" t="s">
        <v>422</v>
      </c>
      <c r="C1197" s="172" t="s">
        <v>3471</v>
      </c>
      <c r="D1197" s="173">
        <v>2.8</v>
      </c>
      <c r="E1197" s="49" t="s">
        <v>3472</v>
      </c>
      <c r="F1197" s="50">
        <v>40544</v>
      </c>
      <c r="G1197" s="51">
        <v>2.8</v>
      </c>
      <c r="H1197" s="174"/>
      <c r="I1197" s="51">
        <v>0</v>
      </c>
    </row>
    <row r="1198" spans="1:9" ht="30" x14ac:dyDescent="0.25">
      <c r="A1198" s="49" t="s">
        <v>288</v>
      </c>
      <c r="B1198" s="49" t="s">
        <v>3473</v>
      </c>
      <c r="C1198" s="172" t="s">
        <v>3474</v>
      </c>
      <c r="D1198" s="173">
        <v>3</v>
      </c>
      <c r="E1198" s="49" t="s">
        <v>3475</v>
      </c>
      <c r="F1198" s="50">
        <v>40544</v>
      </c>
      <c r="G1198" s="51">
        <v>3</v>
      </c>
      <c r="H1198" s="174"/>
      <c r="I1198" s="51">
        <v>0</v>
      </c>
    </row>
    <row r="1199" spans="1:9" ht="30" x14ac:dyDescent="0.25">
      <c r="A1199" s="49" t="s">
        <v>235</v>
      </c>
      <c r="B1199" s="49" t="s">
        <v>3476</v>
      </c>
      <c r="C1199" s="172" t="s">
        <v>3477</v>
      </c>
      <c r="D1199" s="173">
        <v>1.8</v>
      </c>
      <c r="E1199" s="49" t="s">
        <v>3478</v>
      </c>
      <c r="F1199" s="50">
        <v>40544</v>
      </c>
      <c r="G1199" s="51">
        <v>1.8</v>
      </c>
      <c r="H1199" s="174"/>
      <c r="I1199" s="51">
        <v>0</v>
      </c>
    </row>
    <row r="1200" spans="1:9" ht="30" x14ac:dyDescent="0.25">
      <c r="A1200" s="49" t="s">
        <v>235</v>
      </c>
      <c r="B1200" s="49" t="s">
        <v>3479</v>
      </c>
      <c r="C1200" s="172" t="s">
        <v>3480</v>
      </c>
      <c r="D1200" s="173">
        <v>1.8</v>
      </c>
      <c r="E1200" s="49" t="s">
        <v>3481</v>
      </c>
      <c r="F1200" s="50">
        <v>40544</v>
      </c>
      <c r="G1200" s="51">
        <v>1.8</v>
      </c>
      <c r="H1200" s="174"/>
      <c r="I1200" s="51">
        <v>0</v>
      </c>
    </row>
    <row r="1201" spans="1:9" ht="30" x14ac:dyDescent="0.25">
      <c r="A1201" s="49" t="s">
        <v>235</v>
      </c>
      <c r="B1201" s="49" t="s">
        <v>3482</v>
      </c>
      <c r="C1201" s="172" t="s">
        <v>3483</v>
      </c>
      <c r="D1201" s="173">
        <v>1.8</v>
      </c>
      <c r="E1201" s="49" t="s">
        <v>3484</v>
      </c>
      <c r="F1201" s="50">
        <v>40544</v>
      </c>
      <c r="G1201" s="51">
        <v>1.8</v>
      </c>
      <c r="H1201" s="174"/>
      <c r="I1201" s="51">
        <v>0</v>
      </c>
    </row>
    <row r="1202" spans="1:9" ht="30" x14ac:dyDescent="0.25">
      <c r="A1202" s="49" t="s">
        <v>235</v>
      </c>
      <c r="B1202" s="49" t="s">
        <v>3485</v>
      </c>
      <c r="C1202" s="172" t="s">
        <v>3486</v>
      </c>
      <c r="D1202" s="173">
        <v>1.8</v>
      </c>
      <c r="E1202" s="49" t="s">
        <v>3487</v>
      </c>
      <c r="F1202" s="50">
        <v>40544</v>
      </c>
      <c r="G1202" s="51">
        <v>1.8</v>
      </c>
      <c r="H1202" s="174"/>
      <c r="I1202" s="51">
        <v>0</v>
      </c>
    </row>
    <row r="1203" spans="1:9" ht="30" x14ac:dyDescent="0.25">
      <c r="A1203" s="49" t="s">
        <v>235</v>
      </c>
      <c r="B1203" s="49" t="s">
        <v>3488</v>
      </c>
      <c r="C1203" s="172" t="s">
        <v>3489</v>
      </c>
      <c r="D1203" s="173">
        <v>1.8</v>
      </c>
      <c r="E1203" s="49" t="s">
        <v>3490</v>
      </c>
      <c r="F1203" s="50">
        <v>40544</v>
      </c>
      <c r="G1203" s="51">
        <v>1.8</v>
      </c>
      <c r="H1203" s="174"/>
      <c r="I1203" s="51">
        <v>0</v>
      </c>
    </row>
    <row r="1204" spans="1:9" ht="30" x14ac:dyDescent="0.25">
      <c r="A1204" s="49" t="s">
        <v>235</v>
      </c>
      <c r="B1204" s="49" t="s">
        <v>3491</v>
      </c>
      <c r="C1204" s="172" t="s">
        <v>3492</v>
      </c>
      <c r="D1204" s="173">
        <v>1.8</v>
      </c>
      <c r="E1204" s="49" t="s">
        <v>3493</v>
      </c>
      <c r="F1204" s="50">
        <v>40544</v>
      </c>
      <c r="G1204" s="51">
        <v>1.8</v>
      </c>
      <c r="H1204" s="174"/>
      <c r="I1204" s="51">
        <v>0</v>
      </c>
    </row>
    <row r="1205" spans="1:9" ht="30" x14ac:dyDescent="0.25">
      <c r="A1205" s="49" t="s">
        <v>235</v>
      </c>
      <c r="B1205" s="49" t="s">
        <v>3494</v>
      </c>
      <c r="C1205" s="172" t="s">
        <v>3495</v>
      </c>
      <c r="D1205" s="173">
        <v>1.7</v>
      </c>
      <c r="E1205" s="49" t="s">
        <v>3496</v>
      </c>
      <c r="F1205" s="50">
        <v>40544</v>
      </c>
      <c r="G1205" s="51">
        <v>1.7</v>
      </c>
      <c r="H1205" s="174"/>
      <c r="I1205" s="51">
        <v>0</v>
      </c>
    </row>
    <row r="1206" spans="1:9" ht="30" x14ac:dyDescent="0.25">
      <c r="A1206" s="49" t="s">
        <v>235</v>
      </c>
      <c r="B1206" s="49" t="s">
        <v>3497</v>
      </c>
      <c r="C1206" s="172" t="s">
        <v>3498</v>
      </c>
      <c r="D1206" s="173">
        <v>1.8</v>
      </c>
      <c r="E1206" s="49" t="s">
        <v>3499</v>
      </c>
      <c r="F1206" s="50">
        <v>40544</v>
      </c>
      <c r="G1206" s="51">
        <v>1.8</v>
      </c>
      <c r="H1206" s="174"/>
      <c r="I1206" s="51">
        <v>0</v>
      </c>
    </row>
    <row r="1207" spans="1:9" ht="30" x14ac:dyDescent="0.25">
      <c r="A1207" s="49" t="s">
        <v>235</v>
      </c>
      <c r="B1207" s="49" t="s">
        <v>871</v>
      </c>
      <c r="C1207" s="172" t="s">
        <v>3500</v>
      </c>
      <c r="D1207" s="173">
        <v>1.8</v>
      </c>
      <c r="E1207" s="49" t="s">
        <v>3501</v>
      </c>
      <c r="F1207" s="50">
        <v>40544</v>
      </c>
      <c r="G1207" s="51">
        <v>1.8</v>
      </c>
      <c r="H1207" s="174"/>
      <c r="I1207" s="51">
        <v>0</v>
      </c>
    </row>
    <row r="1208" spans="1:9" ht="30" x14ac:dyDescent="0.25">
      <c r="A1208" s="49" t="s">
        <v>235</v>
      </c>
      <c r="B1208" s="49" t="s">
        <v>3502</v>
      </c>
      <c r="C1208" s="172" t="s">
        <v>3503</v>
      </c>
      <c r="D1208" s="173">
        <v>1.8</v>
      </c>
      <c r="E1208" s="49" t="s">
        <v>3504</v>
      </c>
      <c r="F1208" s="50">
        <v>40544</v>
      </c>
      <c r="G1208" s="51">
        <v>1.8</v>
      </c>
      <c r="H1208" s="174"/>
      <c r="I1208" s="51">
        <v>0</v>
      </c>
    </row>
    <row r="1209" spans="1:9" ht="30" x14ac:dyDescent="0.25">
      <c r="A1209" s="49" t="s">
        <v>235</v>
      </c>
      <c r="B1209" s="49" t="s">
        <v>1082</v>
      </c>
      <c r="C1209" s="172" t="s">
        <v>3505</v>
      </c>
      <c r="D1209" s="173">
        <v>1.8</v>
      </c>
      <c r="E1209" s="49" t="s">
        <v>3506</v>
      </c>
      <c r="F1209" s="50">
        <v>40544</v>
      </c>
      <c r="G1209" s="51">
        <v>1.8</v>
      </c>
      <c r="H1209" s="174"/>
      <c r="I1209" s="51">
        <v>0</v>
      </c>
    </row>
    <row r="1210" spans="1:9" ht="30" x14ac:dyDescent="0.25">
      <c r="A1210" s="49" t="s">
        <v>235</v>
      </c>
      <c r="B1210" s="49" t="s">
        <v>3507</v>
      </c>
      <c r="C1210" s="172" t="s">
        <v>3508</v>
      </c>
      <c r="D1210" s="173">
        <v>1.8</v>
      </c>
      <c r="E1210" s="49" t="s">
        <v>3509</v>
      </c>
      <c r="F1210" s="50">
        <v>40544</v>
      </c>
      <c r="G1210" s="51">
        <v>1.8</v>
      </c>
      <c r="H1210" s="174"/>
      <c r="I1210" s="51">
        <v>0</v>
      </c>
    </row>
    <row r="1211" spans="1:9" ht="30" x14ac:dyDescent="0.25">
      <c r="A1211" s="49" t="s">
        <v>235</v>
      </c>
      <c r="B1211" s="49" t="s">
        <v>883</v>
      </c>
      <c r="C1211" s="172" t="s">
        <v>3510</v>
      </c>
      <c r="D1211" s="173">
        <v>1.8</v>
      </c>
      <c r="E1211" s="49" t="s">
        <v>3511</v>
      </c>
      <c r="F1211" s="50">
        <v>40544</v>
      </c>
      <c r="G1211" s="51">
        <v>1.8</v>
      </c>
      <c r="H1211" s="174"/>
      <c r="I1211" s="51">
        <v>0</v>
      </c>
    </row>
    <row r="1212" spans="1:9" ht="30" x14ac:dyDescent="0.25">
      <c r="A1212" s="49" t="s">
        <v>235</v>
      </c>
      <c r="B1212" s="49" t="s">
        <v>1780</v>
      </c>
      <c r="C1212" s="172" t="s">
        <v>3512</v>
      </c>
      <c r="D1212" s="173">
        <v>1.8</v>
      </c>
      <c r="E1212" s="49" t="s">
        <v>3513</v>
      </c>
      <c r="F1212" s="50">
        <v>40544</v>
      </c>
      <c r="G1212" s="51">
        <v>1.8</v>
      </c>
      <c r="H1212" s="174"/>
      <c r="I1212" s="51">
        <v>0</v>
      </c>
    </row>
    <row r="1213" spans="1:9" ht="30" x14ac:dyDescent="0.25">
      <c r="A1213" s="49" t="s">
        <v>235</v>
      </c>
      <c r="B1213" s="49" t="s">
        <v>3514</v>
      </c>
      <c r="C1213" s="172" t="s">
        <v>3515</v>
      </c>
      <c r="D1213" s="173">
        <v>1.8</v>
      </c>
      <c r="E1213" s="49" t="s">
        <v>3516</v>
      </c>
      <c r="F1213" s="50">
        <v>40544</v>
      </c>
      <c r="G1213" s="51">
        <v>1.8</v>
      </c>
      <c r="H1213" s="174"/>
      <c r="I1213" s="51">
        <v>0</v>
      </c>
    </row>
    <row r="1214" spans="1:9" ht="30" x14ac:dyDescent="0.25">
      <c r="A1214" s="49" t="s">
        <v>235</v>
      </c>
      <c r="B1214" s="49" t="s">
        <v>3517</v>
      </c>
      <c r="C1214" s="172" t="s">
        <v>3518</v>
      </c>
      <c r="D1214" s="173">
        <v>1.8</v>
      </c>
      <c r="E1214" s="49" t="s">
        <v>3519</v>
      </c>
      <c r="F1214" s="50">
        <v>40544</v>
      </c>
      <c r="G1214" s="51">
        <v>1.8</v>
      </c>
      <c r="H1214" s="174"/>
      <c r="I1214" s="51">
        <v>0</v>
      </c>
    </row>
    <row r="1215" spans="1:9" ht="30" x14ac:dyDescent="0.25">
      <c r="A1215" s="49" t="s">
        <v>235</v>
      </c>
      <c r="B1215" s="49" t="s">
        <v>3520</v>
      </c>
      <c r="C1215" s="172" t="s">
        <v>3521</v>
      </c>
      <c r="D1215" s="173">
        <v>1.8</v>
      </c>
      <c r="E1215" s="49" t="s">
        <v>3522</v>
      </c>
      <c r="F1215" s="50">
        <v>40544</v>
      </c>
      <c r="G1215" s="51">
        <v>1.8</v>
      </c>
      <c r="H1215" s="174"/>
      <c r="I1215" s="51">
        <v>0</v>
      </c>
    </row>
    <row r="1216" spans="1:9" ht="30" x14ac:dyDescent="0.25">
      <c r="A1216" s="49" t="s">
        <v>235</v>
      </c>
      <c r="B1216" s="49" t="s">
        <v>3523</v>
      </c>
      <c r="C1216" s="172" t="s">
        <v>3524</v>
      </c>
      <c r="D1216" s="173">
        <v>1.8</v>
      </c>
      <c r="E1216" s="49" t="s">
        <v>3525</v>
      </c>
      <c r="F1216" s="50">
        <v>40544</v>
      </c>
      <c r="G1216" s="51">
        <v>1.8</v>
      </c>
      <c r="H1216" s="174"/>
      <c r="I1216" s="51">
        <v>0</v>
      </c>
    </row>
    <row r="1217" spans="1:9" ht="30" x14ac:dyDescent="0.25">
      <c r="A1217" s="49" t="s">
        <v>235</v>
      </c>
      <c r="B1217" s="49" t="s">
        <v>1800</v>
      </c>
      <c r="C1217" s="172" t="s">
        <v>3526</v>
      </c>
      <c r="D1217" s="173">
        <v>1.8</v>
      </c>
      <c r="E1217" s="49" t="s">
        <v>3527</v>
      </c>
      <c r="F1217" s="50">
        <v>40544</v>
      </c>
      <c r="G1217" s="51">
        <v>1.8</v>
      </c>
      <c r="H1217" s="174"/>
      <c r="I1217" s="51">
        <v>0</v>
      </c>
    </row>
    <row r="1218" spans="1:9" ht="30" x14ac:dyDescent="0.25">
      <c r="A1218" s="49" t="s">
        <v>235</v>
      </c>
      <c r="B1218" s="49" t="s">
        <v>1314</v>
      </c>
      <c r="C1218" s="172" t="s">
        <v>3528</v>
      </c>
      <c r="D1218" s="173">
        <v>1.8</v>
      </c>
      <c r="E1218" s="49" t="s">
        <v>3529</v>
      </c>
      <c r="F1218" s="50">
        <v>40544</v>
      </c>
      <c r="G1218" s="51">
        <v>1.8</v>
      </c>
      <c r="H1218" s="174"/>
      <c r="I1218" s="51">
        <v>0</v>
      </c>
    </row>
    <row r="1219" spans="1:9" ht="30" x14ac:dyDescent="0.25">
      <c r="A1219" s="49" t="s">
        <v>235</v>
      </c>
      <c r="B1219" s="49" t="s">
        <v>691</v>
      </c>
      <c r="C1219" s="172" t="s">
        <v>3530</v>
      </c>
      <c r="D1219" s="173">
        <v>1.7</v>
      </c>
      <c r="E1219" s="49" t="s">
        <v>3531</v>
      </c>
      <c r="F1219" s="50">
        <v>40544</v>
      </c>
      <c r="G1219" s="51">
        <v>1.7</v>
      </c>
      <c r="H1219" s="174"/>
      <c r="I1219" s="51">
        <v>0</v>
      </c>
    </row>
    <row r="1220" spans="1:9" ht="30" x14ac:dyDescent="0.25">
      <c r="A1220" s="49" t="s">
        <v>235</v>
      </c>
      <c r="B1220" s="49" t="s">
        <v>1818</v>
      </c>
      <c r="C1220" s="172" t="s">
        <v>3532</v>
      </c>
      <c r="D1220" s="173">
        <v>1.7</v>
      </c>
      <c r="E1220" s="49" t="s">
        <v>3533</v>
      </c>
      <c r="F1220" s="50">
        <v>40544</v>
      </c>
      <c r="G1220" s="51">
        <v>1.7</v>
      </c>
      <c r="H1220" s="174"/>
      <c r="I1220" s="51">
        <v>0</v>
      </c>
    </row>
    <row r="1221" spans="1:9" ht="30" x14ac:dyDescent="0.25">
      <c r="A1221" s="49" t="s">
        <v>235</v>
      </c>
      <c r="B1221" s="49" t="s">
        <v>3534</v>
      </c>
      <c r="C1221" s="172" t="s">
        <v>3535</v>
      </c>
      <c r="D1221" s="173">
        <v>1.8</v>
      </c>
      <c r="E1221" s="49" t="s">
        <v>3536</v>
      </c>
      <c r="F1221" s="50">
        <v>40544</v>
      </c>
      <c r="G1221" s="51">
        <v>1.8</v>
      </c>
      <c r="H1221" s="174"/>
      <c r="I1221" s="51">
        <v>0</v>
      </c>
    </row>
    <row r="1222" spans="1:9" ht="30" x14ac:dyDescent="0.25">
      <c r="A1222" s="49" t="s">
        <v>235</v>
      </c>
      <c r="B1222" s="49" t="s">
        <v>1824</v>
      </c>
      <c r="C1222" s="172" t="s">
        <v>3537</v>
      </c>
      <c r="D1222" s="173">
        <v>1.8</v>
      </c>
      <c r="E1222" s="49" t="s">
        <v>3538</v>
      </c>
      <c r="F1222" s="50">
        <v>40544</v>
      </c>
      <c r="G1222" s="51">
        <v>1.8</v>
      </c>
      <c r="H1222" s="174"/>
      <c r="I1222" s="51">
        <v>0</v>
      </c>
    </row>
    <row r="1223" spans="1:9" ht="30" x14ac:dyDescent="0.25">
      <c r="A1223" s="49" t="s">
        <v>235</v>
      </c>
      <c r="B1223" s="49" t="s">
        <v>3539</v>
      </c>
      <c r="C1223" s="172" t="s">
        <v>3540</v>
      </c>
      <c r="D1223" s="173">
        <v>1.8</v>
      </c>
      <c r="E1223" s="49" t="s">
        <v>3541</v>
      </c>
      <c r="F1223" s="50">
        <v>40544</v>
      </c>
      <c r="G1223" s="51">
        <v>1.8</v>
      </c>
      <c r="H1223" s="174"/>
      <c r="I1223" s="51">
        <v>0</v>
      </c>
    </row>
    <row r="1224" spans="1:9" ht="30" x14ac:dyDescent="0.25">
      <c r="A1224" s="49" t="s">
        <v>235</v>
      </c>
      <c r="B1224" s="49" t="s">
        <v>3542</v>
      </c>
      <c r="C1224" s="172" t="s">
        <v>3543</v>
      </c>
      <c r="D1224" s="173">
        <v>1.8</v>
      </c>
      <c r="E1224" s="49" t="s">
        <v>3544</v>
      </c>
      <c r="F1224" s="50">
        <v>40544</v>
      </c>
      <c r="G1224" s="51">
        <v>1.8</v>
      </c>
      <c r="H1224" s="174"/>
      <c r="I1224" s="51">
        <v>0</v>
      </c>
    </row>
    <row r="1225" spans="1:9" ht="30" x14ac:dyDescent="0.25">
      <c r="A1225" s="49" t="s">
        <v>235</v>
      </c>
      <c r="B1225" s="49" t="s">
        <v>3545</v>
      </c>
      <c r="C1225" s="172" t="s">
        <v>3546</v>
      </c>
      <c r="D1225" s="173">
        <v>1.7</v>
      </c>
      <c r="E1225" s="49" t="s">
        <v>3547</v>
      </c>
      <c r="F1225" s="50">
        <v>40544</v>
      </c>
      <c r="G1225" s="51">
        <v>1.7</v>
      </c>
      <c r="H1225" s="174"/>
      <c r="I1225" s="51">
        <v>0</v>
      </c>
    </row>
    <row r="1226" spans="1:9" ht="30" x14ac:dyDescent="0.25">
      <c r="A1226" s="49" t="s">
        <v>235</v>
      </c>
      <c r="B1226" s="49" t="s">
        <v>3548</v>
      </c>
      <c r="C1226" s="172" t="s">
        <v>3549</v>
      </c>
      <c r="D1226" s="173">
        <v>1.8</v>
      </c>
      <c r="E1226" s="49" t="s">
        <v>3550</v>
      </c>
      <c r="F1226" s="50">
        <v>40544</v>
      </c>
      <c r="G1226" s="51">
        <v>1.8</v>
      </c>
      <c r="H1226" s="174"/>
      <c r="I1226" s="51">
        <v>0</v>
      </c>
    </row>
    <row r="1227" spans="1:9" ht="30" x14ac:dyDescent="0.25">
      <c r="A1227" s="49" t="s">
        <v>235</v>
      </c>
      <c r="B1227" s="49" t="s">
        <v>3551</v>
      </c>
      <c r="C1227" s="172" t="s">
        <v>3552</v>
      </c>
      <c r="D1227" s="173">
        <v>1.8</v>
      </c>
      <c r="E1227" s="49" t="s">
        <v>3553</v>
      </c>
      <c r="F1227" s="50">
        <v>40544</v>
      </c>
      <c r="G1227" s="51">
        <v>1.8</v>
      </c>
      <c r="H1227" s="174"/>
      <c r="I1227" s="51">
        <v>0</v>
      </c>
    </row>
    <row r="1228" spans="1:9" ht="30" x14ac:dyDescent="0.25">
      <c r="A1228" s="49" t="s">
        <v>235</v>
      </c>
      <c r="B1228" s="49" t="s">
        <v>3554</v>
      </c>
      <c r="C1228" s="172" t="s">
        <v>3555</v>
      </c>
      <c r="D1228" s="173">
        <v>1.8</v>
      </c>
      <c r="E1228" s="49" t="s">
        <v>3556</v>
      </c>
      <c r="F1228" s="50">
        <v>40544</v>
      </c>
      <c r="G1228" s="51">
        <v>1.8</v>
      </c>
      <c r="H1228" s="174"/>
      <c r="I1228" s="51">
        <v>0</v>
      </c>
    </row>
    <row r="1229" spans="1:9" ht="30" x14ac:dyDescent="0.25">
      <c r="A1229" s="49" t="s">
        <v>235</v>
      </c>
      <c r="B1229" s="49" t="s">
        <v>3557</v>
      </c>
      <c r="C1229" s="172" t="s">
        <v>3558</v>
      </c>
      <c r="D1229" s="173">
        <v>1.7</v>
      </c>
      <c r="E1229" s="49" t="s">
        <v>3559</v>
      </c>
      <c r="F1229" s="50">
        <v>40544</v>
      </c>
      <c r="G1229" s="51">
        <v>1.7</v>
      </c>
      <c r="H1229" s="174"/>
      <c r="I1229" s="51">
        <v>0</v>
      </c>
    </row>
    <row r="1230" spans="1:9" ht="30" x14ac:dyDescent="0.25">
      <c r="A1230" s="49" t="s">
        <v>235</v>
      </c>
      <c r="B1230" s="49" t="s">
        <v>3560</v>
      </c>
      <c r="C1230" s="172" t="s">
        <v>3561</v>
      </c>
      <c r="D1230" s="173">
        <v>1.8</v>
      </c>
      <c r="E1230" s="49" t="s">
        <v>3562</v>
      </c>
      <c r="F1230" s="50">
        <v>40544</v>
      </c>
      <c r="G1230" s="51">
        <v>1.8</v>
      </c>
      <c r="H1230" s="174"/>
      <c r="I1230" s="51">
        <v>0</v>
      </c>
    </row>
    <row r="1231" spans="1:9" ht="30" x14ac:dyDescent="0.25">
      <c r="A1231" s="49" t="s">
        <v>235</v>
      </c>
      <c r="B1231" s="49" t="s">
        <v>3563</v>
      </c>
      <c r="C1231" s="172" t="s">
        <v>3564</v>
      </c>
      <c r="D1231" s="173">
        <v>1.8</v>
      </c>
      <c r="E1231" s="49" t="s">
        <v>3565</v>
      </c>
      <c r="F1231" s="50">
        <v>40544</v>
      </c>
      <c r="G1231" s="51">
        <v>1.8</v>
      </c>
      <c r="H1231" s="174"/>
      <c r="I1231" s="51">
        <v>0</v>
      </c>
    </row>
    <row r="1232" spans="1:9" ht="30" x14ac:dyDescent="0.25">
      <c r="A1232" s="49" t="s">
        <v>235</v>
      </c>
      <c r="B1232" s="49" t="s">
        <v>3566</v>
      </c>
      <c r="C1232" s="172" t="s">
        <v>3567</v>
      </c>
      <c r="D1232" s="173">
        <v>1.8</v>
      </c>
      <c r="E1232" s="49" t="s">
        <v>3568</v>
      </c>
      <c r="F1232" s="50">
        <v>40544</v>
      </c>
      <c r="G1232" s="51">
        <v>1.8</v>
      </c>
      <c r="H1232" s="174"/>
      <c r="I1232" s="51">
        <v>0</v>
      </c>
    </row>
    <row r="1233" spans="1:9" ht="30" x14ac:dyDescent="0.25">
      <c r="A1233" s="49" t="s">
        <v>235</v>
      </c>
      <c r="B1233" s="49" t="s">
        <v>3569</v>
      </c>
      <c r="C1233" s="172" t="s">
        <v>3570</v>
      </c>
      <c r="D1233" s="173">
        <v>1.8</v>
      </c>
      <c r="E1233" s="49" t="s">
        <v>3571</v>
      </c>
      <c r="F1233" s="50">
        <v>40544</v>
      </c>
      <c r="G1233" s="51">
        <v>1.8</v>
      </c>
      <c r="H1233" s="174"/>
      <c r="I1233" s="51">
        <v>0</v>
      </c>
    </row>
    <row r="1234" spans="1:9" ht="30" x14ac:dyDescent="0.25">
      <c r="A1234" s="49" t="s">
        <v>235</v>
      </c>
      <c r="B1234" s="49" t="s">
        <v>3572</v>
      </c>
      <c r="C1234" s="172" t="s">
        <v>3573</v>
      </c>
      <c r="D1234" s="173">
        <v>1.7</v>
      </c>
      <c r="E1234" s="49" t="s">
        <v>3574</v>
      </c>
      <c r="F1234" s="50">
        <v>40544</v>
      </c>
      <c r="G1234" s="51">
        <v>1.7</v>
      </c>
      <c r="H1234" s="174"/>
      <c r="I1234" s="51">
        <v>0</v>
      </c>
    </row>
    <row r="1235" spans="1:9" ht="30" x14ac:dyDescent="0.25">
      <c r="A1235" s="49" t="s">
        <v>235</v>
      </c>
      <c r="B1235" s="49" t="s">
        <v>3575</v>
      </c>
      <c r="C1235" s="172" t="s">
        <v>3576</v>
      </c>
      <c r="D1235" s="173">
        <v>1.8</v>
      </c>
      <c r="E1235" s="49" t="s">
        <v>3577</v>
      </c>
      <c r="F1235" s="50">
        <v>40544</v>
      </c>
      <c r="G1235" s="51">
        <v>1.8</v>
      </c>
      <c r="H1235" s="174"/>
      <c r="I1235" s="51">
        <v>0</v>
      </c>
    </row>
    <row r="1236" spans="1:9" ht="30" x14ac:dyDescent="0.25">
      <c r="A1236" s="49" t="s">
        <v>235</v>
      </c>
      <c r="B1236" s="49" t="s">
        <v>308</v>
      </c>
      <c r="C1236" s="172" t="s">
        <v>3578</v>
      </c>
      <c r="D1236" s="173">
        <v>1.8</v>
      </c>
      <c r="E1236" s="49" t="s">
        <v>3579</v>
      </c>
      <c r="F1236" s="50">
        <v>40544</v>
      </c>
      <c r="G1236" s="51">
        <v>1.8</v>
      </c>
      <c r="H1236" s="174"/>
      <c r="I1236" s="51">
        <v>0</v>
      </c>
    </row>
    <row r="1237" spans="1:9" ht="30" x14ac:dyDescent="0.25">
      <c r="A1237" s="49" t="s">
        <v>235</v>
      </c>
      <c r="B1237" s="49" t="s">
        <v>3580</v>
      </c>
      <c r="C1237" s="172" t="s">
        <v>3581</v>
      </c>
      <c r="D1237" s="173">
        <v>1.8</v>
      </c>
      <c r="E1237" s="49" t="s">
        <v>3582</v>
      </c>
      <c r="F1237" s="50">
        <v>40544</v>
      </c>
      <c r="G1237" s="51">
        <v>1.8</v>
      </c>
      <c r="H1237" s="174"/>
      <c r="I1237" s="51">
        <v>0</v>
      </c>
    </row>
    <row r="1238" spans="1:9" ht="30" x14ac:dyDescent="0.25">
      <c r="A1238" s="49" t="s">
        <v>235</v>
      </c>
      <c r="B1238" s="49" t="s">
        <v>3583</v>
      </c>
      <c r="C1238" s="172" t="s">
        <v>3584</v>
      </c>
      <c r="D1238" s="173">
        <v>1.8</v>
      </c>
      <c r="E1238" s="49" t="s">
        <v>3585</v>
      </c>
      <c r="F1238" s="50">
        <v>40544</v>
      </c>
      <c r="G1238" s="51">
        <v>1.8</v>
      </c>
      <c r="H1238" s="174"/>
      <c r="I1238" s="51">
        <v>0</v>
      </c>
    </row>
    <row r="1239" spans="1:9" ht="30" x14ac:dyDescent="0.25">
      <c r="A1239" s="49" t="s">
        <v>235</v>
      </c>
      <c r="B1239" s="49" t="s">
        <v>292</v>
      </c>
      <c r="C1239" s="172" t="s">
        <v>3586</v>
      </c>
      <c r="D1239" s="173">
        <v>1.8</v>
      </c>
      <c r="E1239" s="49" t="s">
        <v>3587</v>
      </c>
      <c r="F1239" s="50">
        <v>40544</v>
      </c>
      <c r="G1239" s="51">
        <v>1.8</v>
      </c>
      <c r="H1239" s="174"/>
      <c r="I1239" s="51">
        <v>0</v>
      </c>
    </row>
    <row r="1240" spans="1:9" ht="30" x14ac:dyDescent="0.25">
      <c r="A1240" s="49" t="s">
        <v>235</v>
      </c>
      <c r="B1240" s="49" t="s">
        <v>3588</v>
      </c>
      <c r="C1240" s="172" t="s">
        <v>3589</v>
      </c>
      <c r="D1240" s="173">
        <v>1.7</v>
      </c>
      <c r="E1240" s="49" t="s">
        <v>3590</v>
      </c>
      <c r="F1240" s="50">
        <v>40544</v>
      </c>
      <c r="G1240" s="51">
        <v>1.7</v>
      </c>
      <c r="H1240" s="174"/>
      <c r="I1240" s="51">
        <v>0</v>
      </c>
    </row>
    <row r="1241" spans="1:9" ht="30" x14ac:dyDescent="0.25">
      <c r="A1241" s="49" t="s">
        <v>235</v>
      </c>
      <c r="B1241" s="49" t="s">
        <v>527</v>
      </c>
      <c r="C1241" s="172" t="s">
        <v>3591</v>
      </c>
      <c r="D1241" s="173">
        <v>1.8</v>
      </c>
      <c r="E1241" s="49" t="s">
        <v>3592</v>
      </c>
      <c r="F1241" s="50">
        <v>40544</v>
      </c>
      <c r="G1241" s="51">
        <v>1.8</v>
      </c>
      <c r="H1241" s="174"/>
      <c r="I1241" s="51">
        <v>0</v>
      </c>
    </row>
    <row r="1242" spans="1:9" ht="30" x14ac:dyDescent="0.25">
      <c r="A1242" s="49" t="s">
        <v>235</v>
      </c>
      <c r="B1242" s="49" t="s">
        <v>3593</v>
      </c>
      <c r="C1242" s="172" t="s">
        <v>3594</v>
      </c>
      <c r="D1242" s="173">
        <v>1.8</v>
      </c>
      <c r="E1242" s="49" t="s">
        <v>3595</v>
      </c>
      <c r="F1242" s="50">
        <v>40544</v>
      </c>
      <c r="G1242" s="51">
        <v>1.8</v>
      </c>
      <c r="H1242" s="174"/>
      <c r="I1242" s="51">
        <v>0</v>
      </c>
    </row>
    <row r="1243" spans="1:9" ht="30" x14ac:dyDescent="0.25">
      <c r="A1243" s="49" t="s">
        <v>235</v>
      </c>
      <c r="B1243" s="49" t="s">
        <v>3596</v>
      </c>
      <c r="C1243" s="172" t="s">
        <v>3597</v>
      </c>
      <c r="D1243" s="173">
        <v>1.8</v>
      </c>
      <c r="E1243" s="49" t="s">
        <v>3598</v>
      </c>
      <c r="F1243" s="50">
        <v>40544</v>
      </c>
      <c r="G1243" s="51">
        <v>1.8</v>
      </c>
      <c r="H1243" s="174"/>
      <c r="I1243" s="51">
        <v>0</v>
      </c>
    </row>
    <row r="1244" spans="1:9" ht="30" x14ac:dyDescent="0.25">
      <c r="A1244" s="49" t="s">
        <v>235</v>
      </c>
      <c r="B1244" s="49" t="s">
        <v>3599</v>
      </c>
      <c r="C1244" s="172" t="s">
        <v>3600</v>
      </c>
      <c r="D1244" s="173">
        <v>1.8</v>
      </c>
      <c r="E1244" s="49" t="s">
        <v>3601</v>
      </c>
      <c r="F1244" s="50">
        <v>40544</v>
      </c>
      <c r="G1244" s="51">
        <v>1.8</v>
      </c>
      <c r="H1244" s="174"/>
      <c r="I1244" s="51">
        <v>0</v>
      </c>
    </row>
    <row r="1245" spans="1:9" ht="30" x14ac:dyDescent="0.25">
      <c r="A1245" s="49" t="s">
        <v>235</v>
      </c>
      <c r="B1245" s="49" t="s">
        <v>2240</v>
      </c>
      <c r="C1245" s="172" t="s">
        <v>3602</v>
      </c>
      <c r="D1245" s="173">
        <v>1.8</v>
      </c>
      <c r="E1245" s="49" t="s">
        <v>3603</v>
      </c>
      <c r="F1245" s="50">
        <v>40544</v>
      </c>
      <c r="G1245" s="51">
        <v>1.8</v>
      </c>
      <c r="H1245" s="174"/>
      <c r="I1245" s="51">
        <v>0</v>
      </c>
    </row>
    <row r="1246" spans="1:9" ht="30" x14ac:dyDescent="0.25">
      <c r="A1246" s="49" t="s">
        <v>235</v>
      </c>
      <c r="B1246" s="49" t="s">
        <v>3604</v>
      </c>
      <c r="C1246" s="172" t="s">
        <v>3605</v>
      </c>
      <c r="D1246" s="173">
        <v>1.8</v>
      </c>
      <c r="E1246" s="49" t="s">
        <v>3606</v>
      </c>
      <c r="F1246" s="50">
        <v>40544</v>
      </c>
      <c r="G1246" s="51">
        <v>1.8</v>
      </c>
      <c r="H1246" s="174"/>
      <c r="I1246" s="51">
        <v>0</v>
      </c>
    </row>
    <row r="1247" spans="1:9" ht="30" x14ac:dyDescent="0.25">
      <c r="A1247" s="49" t="s">
        <v>235</v>
      </c>
      <c r="B1247" s="49" t="s">
        <v>3607</v>
      </c>
      <c r="C1247" s="172" t="s">
        <v>3608</v>
      </c>
      <c r="D1247" s="173">
        <v>1.8</v>
      </c>
      <c r="E1247" s="49" t="s">
        <v>3609</v>
      </c>
      <c r="F1247" s="50">
        <v>40544</v>
      </c>
      <c r="G1247" s="51">
        <v>1.8</v>
      </c>
      <c r="H1247" s="174"/>
      <c r="I1247" s="51">
        <v>0</v>
      </c>
    </row>
    <row r="1248" spans="1:9" ht="30" x14ac:dyDescent="0.25">
      <c r="A1248" s="49" t="s">
        <v>235</v>
      </c>
      <c r="B1248" s="49" t="s">
        <v>3610</v>
      </c>
      <c r="C1248" s="172" t="s">
        <v>3611</v>
      </c>
      <c r="D1248" s="173">
        <v>1.8</v>
      </c>
      <c r="E1248" s="49" t="s">
        <v>3612</v>
      </c>
      <c r="F1248" s="50">
        <v>40544</v>
      </c>
      <c r="G1248" s="51">
        <v>1.8</v>
      </c>
      <c r="H1248" s="174"/>
      <c r="I1248" s="51">
        <v>0</v>
      </c>
    </row>
    <row r="1249" spans="1:9" ht="30" x14ac:dyDescent="0.25">
      <c r="A1249" s="49" t="s">
        <v>235</v>
      </c>
      <c r="B1249" s="49" t="s">
        <v>3613</v>
      </c>
      <c r="C1249" s="172" t="s">
        <v>3614</v>
      </c>
      <c r="D1249" s="173">
        <v>1.8</v>
      </c>
      <c r="E1249" s="49" t="s">
        <v>3615</v>
      </c>
      <c r="F1249" s="50">
        <v>40544</v>
      </c>
      <c r="G1249" s="51">
        <v>1.8</v>
      </c>
      <c r="H1249" s="174"/>
      <c r="I1249" s="51">
        <v>0</v>
      </c>
    </row>
    <row r="1250" spans="1:9" ht="30" x14ac:dyDescent="0.25">
      <c r="A1250" s="49" t="s">
        <v>235</v>
      </c>
      <c r="B1250" s="49" t="s">
        <v>3616</v>
      </c>
      <c r="C1250" s="172" t="s">
        <v>3617</v>
      </c>
      <c r="D1250" s="173">
        <v>1.8</v>
      </c>
      <c r="E1250" s="49" t="s">
        <v>3618</v>
      </c>
      <c r="F1250" s="50">
        <v>40544</v>
      </c>
      <c r="G1250" s="51">
        <v>1.8</v>
      </c>
      <c r="H1250" s="174"/>
      <c r="I1250" s="51">
        <v>0</v>
      </c>
    </row>
    <row r="1251" spans="1:9" ht="30" x14ac:dyDescent="0.25">
      <c r="A1251" s="49" t="s">
        <v>235</v>
      </c>
      <c r="B1251" s="49" t="s">
        <v>2256</v>
      </c>
      <c r="C1251" s="172" t="s">
        <v>3619</v>
      </c>
      <c r="D1251" s="173">
        <v>1.8</v>
      </c>
      <c r="E1251" s="49" t="s">
        <v>3620</v>
      </c>
      <c r="F1251" s="50">
        <v>40544</v>
      </c>
      <c r="G1251" s="51">
        <v>1.8</v>
      </c>
      <c r="H1251" s="174"/>
      <c r="I1251" s="51">
        <v>0</v>
      </c>
    </row>
    <row r="1252" spans="1:9" ht="30" x14ac:dyDescent="0.25">
      <c r="A1252" s="49" t="s">
        <v>235</v>
      </c>
      <c r="B1252" s="49" t="s">
        <v>3621</v>
      </c>
      <c r="C1252" s="172" t="s">
        <v>3622</v>
      </c>
      <c r="D1252" s="173">
        <v>1.8</v>
      </c>
      <c r="E1252" s="49" t="s">
        <v>3623</v>
      </c>
      <c r="F1252" s="50">
        <v>40544</v>
      </c>
      <c r="G1252" s="51">
        <v>1.8</v>
      </c>
      <c r="H1252" s="174"/>
      <c r="I1252" s="51">
        <v>0</v>
      </c>
    </row>
    <row r="1253" spans="1:9" ht="30" x14ac:dyDescent="0.25">
      <c r="A1253" s="49" t="s">
        <v>235</v>
      </c>
      <c r="B1253" s="49" t="s">
        <v>3624</v>
      </c>
      <c r="C1253" s="172" t="s">
        <v>3625</v>
      </c>
      <c r="D1253" s="173">
        <v>1.7</v>
      </c>
      <c r="E1253" s="49" t="s">
        <v>3626</v>
      </c>
      <c r="F1253" s="50">
        <v>40544</v>
      </c>
      <c r="G1253" s="51">
        <v>1.7</v>
      </c>
      <c r="H1253" s="174"/>
      <c r="I1253" s="51">
        <v>0</v>
      </c>
    </row>
    <row r="1254" spans="1:9" ht="30" x14ac:dyDescent="0.25">
      <c r="A1254" s="49" t="s">
        <v>235</v>
      </c>
      <c r="B1254" s="49" t="s">
        <v>3627</v>
      </c>
      <c r="C1254" s="172" t="s">
        <v>3628</v>
      </c>
      <c r="D1254" s="173">
        <v>1.8</v>
      </c>
      <c r="E1254" s="49" t="s">
        <v>3629</v>
      </c>
      <c r="F1254" s="50">
        <v>40544</v>
      </c>
      <c r="G1254" s="51">
        <v>1.8</v>
      </c>
      <c r="H1254" s="174"/>
      <c r="I1254" s="51">
        <v>0</v>
      </c>
    </row>
    <row r="1255" spans="1:9" ht="30" x14ac:dyDescent="0.25">
      <c r="A1255" s="49" t="s">
        <v>235</v>
      </c>
      <c r="B1255" s="49" t="s">
        <v>3630</v>
      </c>
      <c r="C1255" s="172" t="s">
        <v>3631</v>
      </c>
      <c r="D1255" s="173">
        <v>1.8</v>
      </c>
      <c r="E1255" s="49" t="s">
        <v>3632</v>
      </c>
      <c r="F1255" s="50">
        <v>40544</v>
      </c>
      <c r="G1255" s="51">
        <v>1.8</v>
      </c>
      <c r="H1255" s="174"/>
      <c r="I1255" s="51">
        <v>0</v>
      </c>
    </row>
    <row r="1256" spans="1:9" ht="30" x14ac:dyDescent="0.25">
      <c r="A1256" s="49" t="s">
        <v>235</v>
      </c>
      <c r="B1256" s="49" t="s">
        <v>350</v>
      </c>
      <c r="C1256" s="172" t="s">
        <v>3633</v>
      </c>
      <c r="D1256" s="173">
        <v>1.8</v>
      </c>
      <c r="E1256" s="49" t="s">
        <v>3634</v>
      </c>
      <c r="F1256" s="50">
        <v>40544</v>
      </c>
      <c r="G1256" s="51">
        <v>1.8</v>
      </c>
      <c r="H1256" s="174"/>
      <c r="I1256" s="51">
        <v>0</v>
      </c>
    </row>
    <row r="1257" spans="1:9" ht="30" x14ac:dyDescent="0.25">
      <c r="A1257" s="49" t="s">
        <v>235</v>
      </c>
      <c r="B1257" s="49" t="s">
        <v>3635</v>
      </c>
      <c r="C1257" s="172" t="s">
        <v>3636</v>
      </c>
      <c r="D1257" s="173">
        <v>1.8</v>
      </c>
      <c r="E1257" s="49" t="s">
        <v>3637</v>
      </c>
      <c r="F1257" s="50">
        <v>40544</v>
      </c>
      <c r="G1257" s="51">
        <v>1.8</v>
      </c>
      <c r="H1257" s="174"/>
      <c r="I1257" s="51">
        <v>0</v>
      </c>
    </row>
    <row r="1258" spans="1:9" ht="30" x14ac:dyDescent="0.25">
      <c r="A1258" s="49" t="s">
        <v>235</v>
      </c>
      <c r="B1258" s="49" t="s">
        <v>3638</v>
      </c>
      <c r="C1258" s="172" t="s">
        <v>3639</v>
      </c>
      <c r="D1258" s="173">
        <v>1.8</v>
      </c>
      <c r="E1258" s="49" t="s">
        <v>3640</v>
      </c>
      <c r="F1258" s="50">
        <v>40544</v>
      </c>
      <c r="G1258" s="51">
        <v>1.8</v>
      </c>
      <c r="H1258" s="174"/>
      <c r="I1258" s="51">
        <v>0</v>
      </c>
    </row>
    <row r="1259" spans="1:9" ht="30" x14ac:dyDescent="0.25">
      <c r="A1259" s="49" t="s">
        <v>235</v>
      </c>
      <c r="B1259" s="49" t="s">
        <v>3641</v>
      </c>
      <c r="C1259" s="172" t="s">
        <v>3642</v>
      </c>
      <c r="D1259" s="173">
        <v>1.8</v>
      </c>
      <c r="E1259" s="49" t="s">
        <v>3643</v>
      </c>
      <c r="F1259" s="50">
        <v>40544</v>
      </c>
      <c r="G1259" s="51">
        <v>1.8</v>
      </c>
      <c r="H1259" s="174"/>
      <c r="I1259" s="51">
        <v>0</v>
      </c>
    </row>
    <row r="1260" spans="1:9" ht="30" x14ac:dyDescent="0.25">
      <c r="A1260" s="49" t="s">
        <v>235</v>
      </c>
      <c r="B1260" s="49" t="s">
        <v>3644</v>
      </c>
      <c r="C1260" s="172" t="s">
        <v>3645</v>
      </c>
      <c r="D1260" s="173">
        <v>1.8</v>
      </c>
      <c r="E1260" s="49" t="s">
        <v>3646</v>
      </c>
      <c r="F1260" s="50">
        <v>40544</v>
      </c>
      <c r="G1260" s="51">
        <v>1.8</v>
      </c>
      <c r="H1260" s="174"/>
      <c r="I1260" s="51">
        <v>0</v>
      </c>
    </row>
    <row r="1261" spans="1:9" ht="30" x14ac:dyDescent="0.25">
      <c r="A1261" s="49" t="s">
        <v>235</v>
      </c>
      <c r="B1261" s="49" t="s">
        <v>3647</v>
      </c>
      <c r="C1261" s="172" t="s">
        <v>3648</v>
      </c>
      <c r="D1261" s="173">
        <v>1.8</v>
      </c>
      <c r="E1261" s="49" t="s">
        <v>3649</v>
      </c>
      <c r="F1261" s="50">
        <v>40544</v>
      </c>
      <c r="G1261" s="51">
        <v>1.8</v>
      </c>
      <c r="H1261" s="174"/>
      <c r="I1261" s="51">
        <v>0</v>
      </c>
    </row>
    <row r="1262" spans="1:9" ht="30" x14ac:dyDescent="0.25">
      <c r="A1262" s="49" t="s">
        <v>235</v>
      </c>
      <c r="B1262" s="49" t="s">
        <v>3650</v>
      </c>
      <c r="C1262" s="172" t="s">
        <v>3651</v>
      </c>
      <c r="D1262" s="173">
        <v>1.8</v>
      </c>
      <c r="E1262" s="49" t="s">
        <v>3652</v>
      </c>
      <c r="F1262" s="50">
        <v>40544</v>
      </c>
      <c r="G1262" s="51">
        <v>1.8</v>
      </c>
      <c r="H1262" s="174"/>
      <c r="I1262" s="51">
        <v>0</v>
      </c>
    </row>
    <row r="1263" spans="1:9" ht="30" x14ac:dyDescent="0.25">
      <c r="A1263" s="49" t="s">
        <v>235</v>
      </c>
      <c r="B1263" s="49" t="s">
        <v>3653</v>
      </c>
      <c r="C1263" s="172" t="s">
        <v>3654</v>
      </c>
      <c r="D1263" s="173">
        <v>1.8</v>
      </c>
      <c r="E1263" s="49" t="s">
        <v>3655</v>
      </c>
      <c r="F1263" s="50">
        <v>40544</v>
      </c>
      <c r="G1263" s="51">
        <v>1.8</v>
      </c>
      <c r="H1263" s="174"/>
      <c r="I1263" s="51">
        <v>0</v>
      </c>
    </row>
    <row r="1264" spans="1:9" ht="30" x14ac:dyDescent="0.25">
      <c r="A1264" s="49" t="s">
        <v>235</v>
      </c>
      <c r="B1264" s="49" t="s">
        <v>3656</v>
      </c>
      <c r="C1264" s="172" t="s">
        <v>3657</v>
      </c>
      <c r="D1264" s="173">
        <v>1.7</v>
      </c>
      <c r="E1264" s="49" t="s">
        <v>3658</v>
      </c>
      <c r="F1264" s="50">
        <v>40544</v>
      </c>
      <c r="G1264" s="51">
        <v>1.7</v>
      </c>
      <c r="H1264" s="174"/>
      <c r="I1264" s="51">
        <v>0</v>
      </c>
    </row>
    <row r="1265" spans="1:9" ht="30" x14ac:dyDescent="0.25">
      <c r="A1265" s="49" t="s">
        <v>235</v>
      </c>
      <c r="B1265" s="49" t="s">
        <v>1003</v>
      </c>
      <c r="C1265" s="172" t="s">
        <v>3659</v>
      </c>
      <c r="D1265" s="173">
        <v>1.8</v>
      </c>
      <c r="E1265" s="49" t="s">
        <v>3660</v>
      </c>
      <c r="F1265" s="50">
        <v>40544</v>
      </c>
      <c r="G1265" s="51">
        <v>1.8</v>
      </c>
      <c r="H1265" s="174"/>
      <c r="I1265" s="51">
        <v>0</v>
      </c>
    </row>
    <row r="1266" spans="1:9" ht="30" x14ac:dyDescent="0.25">
      <c r="A1266" s="49" t="s">
        <v>235</v>
      </c>
      <c r="B1266" s="49" t="s">
        <v>3661</v>
      </c>
      <c r="C1266" s="172" t="s">
        <v>3662</v>
      </c>
      <c r="D1266" s="173">
        <v>1.8</v>
      </c>
      <c r="E1266" s="49" t="s">
        <v>3663</v>
      </c>
      <c r="F1266" s="50">
        <v>40544</v>
      </c>
      <c r="G1266" s="51">
        <v>1.8</v>
      </c>
      <c r="H1266" s="174"/>
      <c r="I1266" s="51">
        <v>0</v>
      </c>
    </row>
    <row r="1267" spans="1:9" ht="30" x14ac:dyDescent="0.25">
      <c r="A1267" s="49" t="s">
        <v>235</v>
      </c>
      <c r="B1267" s="49" t="s">
        <v>3664</v>
      </c>
      <c r="C1267" s="172" t="s">
        <v>3665</v>
      </c>
      <c r="D1267" s="173">
        <v>1.8</v>
      </c>
      <c r="E1267" s="49" t="s">
        <v>3666</v>
      </c>
      <c r="F1267" s="50">
        <v>40544</v>
      </c>
      <c r="G1267" s="51">
        <v>1.8</v>
      </c>
      <c r="H1267" s="174"/>
      <c r="I1267" s="51">
        <v>0</v>
      </c>
    </row>
    <row r="1268" spans="1:9" ht="30" x14ac:dyDescent="0.25">
      <c r="A1268" s="49" t="s">
        <v>235</v>
      </c>
      <c r="B1268" s="49" t="s">
        <v>2770</v>
      </c>
      <c r="C1268" s="172" t="s">
        <v>3667</v>
      </c>
      <c r="D1268" s="173">
        <v>1.8</v>
      </c>
      <c r="E1268" s="49" t="s">
        <v>3668</v>
      </c>
      <c r="F1268" s="50">
        <v>40544</v>
      </c>
      <c r="G1268" s="51">
        <v>1.8</v>
      </c>
      <c r="H1268" s="174"/>
      <c r="I1268" s="51">
        <v>0</v>
      </c>
    </row>
    <row r="1269" spans="1:9" ht="30" x14ac:dyDescent="0.25">
      <c r="A1269" s="49" t="s">
        <v>235</v>
      </c>
      <c r="B1269" s="49" t="s">
        <v>3669</v>
      </c>
      <c r="C1269" s="172" t="s">
        <v>3670</v>
      </c>
      <c r="D1269" s="173">
        <v>1.8</v>
      </c>
      <c r="E1269" s="49" t="s">
        <v>3671</v>
      </c>
      <c r="F1269" s="50">
        <v>40544</v>
      </c>
      <c r="G1269" s="51">
        <v>1.8</v>
      </c>
      <c r="H1269" s="174"/>
      <c r="I1269" s="51">
        <v>0</v>
      </c>
    </row>
    <row r="1270" spans="1:9" ht="30" x14ac:dyDescent="0.25">
      <c r="A1270" s="49" t="s">
        <v>235</v>
      </c>
      <c r="B1270" s="49" t="s">
        <v>3672</v>
      </c>
      <c r="C1270" s="172" t="s">
        <v>3673</v>
      </c>
      <c r="D1270" s="173">
        <v>1.8</v>
      </c>
      <c r="E1270" s="49" t="s">
        <v>3674</v>
      </c>
      <c r="F1270" s="50">
        <v>40544</v>
      </c>
      <c r="G1270" s="51">
        <v>1.8</v>
      </c>
      <c r="H1270" s="174"/>
      <c r="I1270" s="51">
        <v>0</v>
      </c>
    </row>
    <row r="1271" spans="1:9" ht="30" x14ac:dyDescent="0.25">
      <c r="A1271" s="49" t="s">
        <v>235</v>
      </c>
      <c r="B1271" s="49" t="s">
        <v>3675</v>
      </c>
      <c r="C1271" s="172" t="s">
        <v>3676</v>
      </c>
      <c r="D1271" s="173">
        <v>1.8</v>
      </c>
      <c r="E1271" s="49" t="s">
        <v>3677</v>
      </c>
      <c r="F1271" s="50">
        <v>40544</v>
      </c>
      <c r="G1271" s="51">
        <v>1.8</v>
      </c>
      <c r="H1271" s="174"/>
      <c r="I1271" s="51">
        <v>0</v>
      </c>
    </row>
    <row r="1272" spans="1:9" ht="30" x14ac:dyDescent="0.25">
      <c r="A1272" s="49" t="s">
        <v>235</v>
      </c>
      <c r="B1272" s="49" t="s">
        <v>3678</v>
      </c>
      <c r="C1272" s="172" t="s">
        <v>3679</v>
      </c>
      <c r="D1272" s="173">
        <v>1.8</v>
      </c>
      <c r="E1272" s="49" t="s">
        <v>3680</v>
      </c>
      <c r="F1272" s="50">
        <v>40544</v>
      </c>
      <c r="G1272" s="51">
        <v>1.8</v>
      </c>
      <c r="H1272" s="174"/>
      <c r="I1272" s="51">
        <v>0</v>
      </c>
    </row>
    <row r="1273" spans="1:9" ht="30" x14ac:dyDescent="0.25">
      <c r="A1273" s="49" t="s">
        <v>235</v>
      </c>
      <c r="B1273" s="49" t="s">
        <v>3681</v>
      </c>
      <c r="C1273" s="172" t="s">
        <v>3682</v>
      </c>
      <c r="D1273" s="173">
        <v>1.8</v>
      </c>
      <c r="E1273" s="49" t="s">
        <v>3683</v>
      </c>
      <c r="F1273" s="50">
        <v>40544</v>
      </c>
      <c r="G1273" s="51">
        <v>1.8</v>
      </c>
      <c r="H1273" s="174"/>
      <c r="I1273" s="51">
        <v>0</v>
      </c>
    </row>
    <row r="1274" spans="1:9" ht="30" x14ac:dyDescent="0.25">
      <c r="A1274" s="49" t="s">
        <v>235</v>
      </c>
      <c r="B1274" s="49" t="s">
        <v>3684</v>
      </c>
      <c r="C1274" s="172" t="s">
        <v>3685</v>
      </c>
      <c r="D1274" s="173">
        <v>1.8</v>
      </c>
      <c r="E1274" s="49" t="s">
        <v>3686</v>
      </c>
      <c r="F1274" s="50">
        <v>40544</v>
      </c>
      <c r="G1274" s="51">
        <v>1.8</v>
      </c>
      <c r="H1274" s="174"/>
      <c r="I1274" s="51">
        <v>0</v>
      </c>
    </row>
    <row r="1275" spans="1:9" ht="30" x14ac:dyDescent="0.25">
      <c r="A1275" s="49" t="s">
        <v>235</v>
      </c>
      <c r="B1275" s="49" t="s">
        <v>1246</v>
      </c>
      <c r="C1275" s="172" t="s">
        <v>3687</v>
      </c>
      <c r="D1275" s="173">
        <v>1.8</v>
      </c>
      <c r="E1275" s="49" t="s">
        <v>3688</v>
      </c>
      <c r="F1275" s="50">
        <v>40544</v>
      </c>
      <c r="G1275" s="51">
        <v>1.8</v>
      </c>
      <c r="H1275" s="174"/>
      <c r="I1275" s="51">
        <v>0</v>
      </c>
    </row>
    <row r="1276" spans="1:9" ht="30" x14ac:dyDescent="0.25">
      <c r="A1276" s="49" t="s">
        <v>235</v>
      </c>
      <c r="B1276" s="49" t="s">
        <v>2538</v>
      </c>
      <c r="C1276" s="172" t="s">
        <v>3689</v>
      </c>
      <c r="D1276" s="173">
        <v>1.8</v>
      </c>
      <c r="E1276" s="49" t="s">
        <v>3690</v>
      </c>
      <c r="F1276" s="50">
        <v>40544</v>
      </c>
      <c r="G1276" s="51">
        <v>1.8</v>
      </c>
      <c r="H1276" s="174"/>
      <c r="I1276" s="51">
        <v>0</v>
      </c>
    </row>
    <row r="1277" spans="1:9" ht="30" x14ac:dyDescent="0.25">
      <c r="A1277" s="49" t="s">
        <v>235</v>
      </c>
      <c r="B1277" s="49" t="s">
        <v>3691</v>
      </c>
      <c r="C1277" s="172" t="s">
        <v>3692</v>
      </c>
      <c r="D1277" s="173">
        <v>1.8</v>
      </c>
      <c r="E1277" s="49" t="s">
        <v>3693</v>
      </c>
      <c r="F1277" s="50">
        <v>40544</v>
      </c>
      <c r="G1277" s="51">
        <v>1.8</v>
      </c>
      <c r="H1277" s="174"/>
      <c r="I1277" s="51">
        <v>0</v>
      </c>
    </row>
    <row r="1278" spans="1:9" ht="30" x14ac:dyDescent="0.25">
      <c r="A1278" s="49" t="s">
        <v>235</v>
      </c>
      <c r="B1278" s="49" t="s">
        <v>419</v>
      </c>
      <c r="C1278" s="172" t="s">
        <v>3694</v>
      </c>
      <c r="D1278" s="173">
        <v>1.8</v>
      </c>
      <c r="E1278" s="49" t="s">
        <v>3695</v>
      </c>
      <c r="F1278" s="50">
        <v>40544</v>
      </c>
      <c r="G1278" s="51">
        <v>1.8</v>
      </c>
      <c r="H1278" s="174"/>
      <c r="I1278" s="51">
        <v>0</v>
      </c>
    </row>
    <row r="1279" spans="1:9" ht="30" x14ac:dyDescent="0.25">
      <c r="A1279" s="49" t="s">
        <v>235</v>
      </c>
      <c r="B1279" s="49" t="s">
        <v>3696</v>
      </c>
      <c r="C1279" s="172" t="s">
        <v>3697</v>
      </c>
      <c r="D1279" s="173">
        <v>1.8</v>
      </c>
      <c r="E1279" s="49" t="s">
        <v>3698</v>
      </c>
      <c r="F1279" s="50">
        <v>40544</v>
      </c>
      <c r="G1279" s="51">
        <v>1.8</v>
      </c>
      <c r="H1279" s="174"/>
      <c r="I1279" s="51">
        <v>0</v>
      </c>
    </row>
    <row r="1280" spans="1:9" ht="30" x14ac:dyDescent="0.25">
      <c r="A1280" s="49" t="s">
        <v>235</v>
      </c>
      <c r="B1280" s="49" t="s">
        <v>1719</v>
      </c>
      <c r="C1280" s="172" t="s">
        <v>3699</v>
      </c>
      <c r="D1280" s="173">
        <v>1.8</v>
      </c>
      <c r="E1280" s="49" t="s">
        <v>3700</v>
      </c>
      <c r="F1280" s="50">
        <v>40544</v>
      </c>
      <c r="G1280" s="51">
        <v>1.8</v>
      </c>
      <c r="H1280" s="174"/>
      <c r="I1280" s="51">
        <v>0</v>
      </c>
    </row>
    <row r="1281" spans="1:9" ht="30" x14ac:dyDescent="0.25">
      <c r="A1281" s="175" t="s">
        <v>235</v>
      </c>
      <c r="B1281" s="175" t="s">
        <v>3701</v>
      </c>
      <c r="C1281" s="172" t="s">
        <v>3702</v>
      </c>
      <c r="D1281" s="173">
        <v>1.8</v>
      </c>
      <c r="E1281" s="175" t="s">
        <v>3703</v>
      </c>
      <c r="F1281" s="176">
        <v>40544</v>
      </c>
      <c r="G1281" s="177">
        <v>1.8</v>
      </c>
      <c r="H1281" s="174"/>
      <c r="I1281" s="177">
        <v>0</v>
      </c>
    </row>
    <row r="1282" spans="1:9" ht="30" x14ac:dyDescent="0.25">
      <c r="A1282" s="49" t="s">
        <v>226</v>
      </c>
      <c r="B1282" s="49" t="s">
        <v>3704</v>
      </c>
      <c r="C1282" s="172" t="s">
        <v>3705</v>
      </c>
      <c r="D1282" s="173">
        <v>1.65</v>
      </c>
      <c r="E1282" s="49" t="s">
        <v>3706</v>
      </c>
      <c r="F1282" s="50">
        <v>40544</v>
      </c>
      <c r="G1282" s="51">
        <v>1.65</v>
      </c>
      <c r="H1282" s="174"/>
      <c r="I1282" s="51">
        <v>0</v>
      </c>
    </row>
    <row r="1283" spans="1:9" ht="30" x14ac:dyDescent="0.25">
      <c r="A1283" s="49" t="s">
        <v>226</v>
      </c>
      <c r="B1283" s="49" t="s">
        <v>3707</v>
      </c>
      <c r="C1283" s="172" t="s">
        <v>3708</v>
      </c>
      <c r="D1283" s="173">
        <v>1.7</v>
      </c>
      <c r="E1283" s="49" t="s">
        <v>3709</v>
      </c>
      <c r="F1283" s="50">
        <v>40544</v>
      </c>
      <c r="G1283" s="51">
        <v>1.7</v>
      </c>
      <c r="H1283" s="174"/>
      <c r="I1283" s="51">
        <v>0</v>
      </c>
    </row>
    <row r="1284" spans="1:9" ht="30" x14ac:dyDescent="0.25">
      <c r="A1284" s="49" t="s">
        <v>226</v>
      </c>
      <c r="B1284" s="49" t="s">
        <v>3710</v>
      </c>
      <c r="C1284" s="172" t="s">
        <v>3711</v>
      </c>
      <c r="D1284" s="173">
        <v>1.65</v>
      </c>
      <c r="E1284" s="49" t="s">
        <v>3712</v>
      </c>
      <c r="F1284" s="50">
        <v>40544</v>
      </c>
      <c r="G1284" s="51">
        <v>1.65</v>
      </c>
      <c r="H1284" s="174"/>
      <c r="I1284" s="51">
        <v>0</v>
      </c>
    </row>
    <row r="1285" spans="1:9" ht="30" x14ac:dyDescent="0.25">
      <c r="A1285" s="49" t="s">
        <v>226</v>
      </c>
      <c r="B1285" s="49" t="s">
        <v>3713</v>
      </c>
      <c r="C1285" s="172" t="s">
        <v>3714</v>
      </c>
      <c r="D1285" s="173">
        <v>1.65</v>
      </c>
      <c r="E1285" s="49" t="s">
        <v>3715</v>
      </c>
      <c r="F1285" s="50">
        <v>40544</v>
      </c>
      <c r="G1285" s="51">
        <v>1.65</v>
      </c>
      <c r="H1285" s="174"/>
      <c r="I1285" s="51">
        <v>0</v>
      </c>
    </row>
    <row r="1286" spans="1:9" ht="30" x14ac:dyDescent="0.25">
      <c r="A1286" s="49" t="s">
        <v>226</v>
      </c>
      <c r="B1286" s="49" t="s">
        <v>1280</v>
      </c>
      <c r="C1286" s="172" t="s">
        <v>3716</v>
      </c>
      <c r="D1286" s="173">
        <v>1.7</v>
      </c>
      <c r="E1286" s="49" t="s">
        <v>3717</v>
      </c>
      <c r="F1286" s="50">
        <v>40544</v>
      </c>
      <c r="G1286" s="51">
        <v>1.7</v>
      </c>
      <c r="H1286" s="174"/>
      <c r="I1286" s="51">
        <v>0</v>
      </c>
    </row>
    <row r="1287" spans="1:9" ht="30" x14ac:dyDescent="0.25">
      <c r="A1287" s="49" t="s">
        <v>226</v>
      </c>
      <c r="B1287" s="49" t="s">
        <v>3718</v>
      </c>
      <c r="C1287" s="172" t="s">
        <v>3719</v>
      </c>
      <c r="D1287" s="173">
        <v>1.7</v>
      </c>
      <c r="E1287" s="49" t="s">
        <v>3720</v>
      </c>
      <c r="F1287" s="50">
        <v>40544</v>
      </c>
      <c r="G1287" s="51">
        <v>1.7</v>
      </c>
      <c r="H1287" s="174"/>
      <c r="I1287" s="51">
        <v>0</v>
      </c>
    </row>
    <row r="1288" spans="1:9" ht="30" x14ac:dyDescent="0.25">
      <c r="A1288" s="49" t="s">
        <v>226</v>
      </c>
      <c r="B1288" s="49" t="s">
        <v>3721</v>
      </c>
      <c r="C1288" s="172" t="s">
        <v>3722</v>
      </c>
      <c r="D1288" s="173">
        <v>1.7</v>
      </c>
      <c r="E1288" s="49" t="s">
        <v>3723</v>
      </c>
      <c r="F1288" s="50">
        <v>40544</v>
      </c>
      <c r="G1288" s="51">
        <v>1.7</v>
      </c>
      <c r="H1288" s="174"/>
      <c r="I1288" s="51">
        <v>0</v>
      </c>
    </row>
    <row r="1289" spans="1:9" ht="30" x14ac:dyDescent="0.25">
      <c r="A1289" s="49" t="s">
        <v>226</v>
      </c>
      <c r="B1289" s="49" t="s">
        <v>2123</v>
      </c>
      <c r="C1289" s="172" t="s">
        <v>3724</v>
      </c>
      <c r="D1289" s="173">
        <v>1.7</v>
      </c>
      <c r="E1289" s="49" t="s">
        <v>3725</v>
      </c>
      <c r="F1289" s="50">
        <v>40544</v>
      </c>
      <c r="G1289" s="51">
        <v>1.7</v>
      </c>
      <c r="H1289" s="174"/>
      <c r="I1289" s="51">
        <v>0</v>
      </c>
    </row>
    <row r="1290" spans="1:9" ht="30" x14ac:dyDescent="0.25">
      <c r="A1290" s="49" t="s">
        <v>226</v>
      </c>
      <c r="B1290" s="49" t="s">
        <v>3726</v>
      </c>
      <c r="C1290" s="172" t="s">
        <v>3727</v>
      </c>
      <c r="D1290" s="173">
        <v>1.65</v>
      </c>
      <c r="E1290" s="49" t="s">
        <v>3728</v>
      </c>
      <c r="F1290" s="50">
        <v>40544</v>
      </c>
      <c r="G1290" s="51">
        <v>1.65</v>
      </c>
      <c r="H1290" s="174"/>
      <c r="I1290" s="51">
        <v>0</v>
      </c>
    </row>
    <row r="1291" spans="1:9" ht="30" x14ac:dyDescent="0.25">
      <c r="A1291" s="49" t="s">
        <v>226</v>
      </c>
      <c r="B1291" s="49" t="s">
        <v>3729</v>
      </c>
      <c r="C1291" s="172" t="s">
        <v>3730</v>
      </c>
      <c r="D1291" s="173">
        <v>1.7</v>
      </c>
      <c r="E1291" s="49" t="s">
        <v>3731</v>
      </c>
      <c r="F1291" s="50">
        <v>40544</v>
      </c>
      <c r="G1291" s="51">
        <v>1.7</v>
      </c>
      <c r="H1291" s="174"/>
      <c r="I1291" s="51">
        <v>0</v>
      </c>
    </row>
    <row r="1292" spans="1:9" ht="30" x14ac:dyDescent="0.25">
      <c r="A1292" s="49" t="s">
        <v>226</v>
      </c>
      <c r="B1292" s="49" t="s">
        <v>1780</v>
      </c>
      <c r="C1292" s="172" t="s">
        <v>3732</v>
      </c>
      <c r="D1292" s="173">
        <v>1.65</v>
      </c>
      <c r="E1292" s="49" t="s">
        <v>3733</v>
      </c>
      <c r="F1292" s="50">
        <v>40544</v>
      </c>
      <c r="G1292" s="51">
        <v>1.65</v>
      </c>
      <c r="H1292" s="174"/>
      <c r="I1292" s="51">
        <v>0</v>
      </c>
    </row>
    <row r="1293" spans="1:9" ht="30" x14ac:dyDescent="0.25">
      <c r="A1293" s="49" t="s">
        <v>226</v>
      </c>
      <c r="B1293" s="49" t="s">
        <v>3520</v>
      </c>
      <c r="C1293" s="172" t="s">
        <v>3734</v>
      </c>
      <c r="D1293" s="173">
        <v>1.7</v>
      </c>
      <c r="E1293" s="49" t="s">
        <v>3735</v>
      </c>
      <c r="F1293" s="50">
        <v>40544</v>
      </c>
      <c r="G1293" s="51">
        <v>1.7</v>
      </c>
      <c r="H1293" s="174"/>
      <c r="I1293" s="51">
        <v>0</v>
      </c>
    </row>
    <row r="1294" spans="1:9" ht="30" x14ac:dyDescent="0.25">
      <c r="A1294" s="49" t="s">
        <v>226</v>
      </c>
      <c r="B1294" s="49" t="s">
        <v>3736</v>
      </c>
      <c r="C1294" s="172" t="s">
        <v>3737</v>
      </c>
      <c r="D1294" s="173">
        <v>1.7</v>
      </c>
      <c r="E1294" s="49" t="s">
        <v>3738</v>
      </c>
      <c r="F1294" s="50">
        <v>40544</v>
      </c>
      <c r="G1294" s="51">
        <v>1.7</v>
      </c>
      <c r="H1294" s="174"/>
      <c r="I1294" s="51">
        <v>0</v>
      </c>
    </row>
    <row r="1295" spans="1:9" ht="30" x14ac:dyDescent="0.25">
      <c r="A1295" s="49" t="s">
        <v>226</v>
      </c>
      <c r="B1295" s="49" t="s">
        <v>892</v>
      </c>
      <c r="C1295" s="172" t="s">
        <v>3739</v>
      </c>
      <c r="D1295" s="173">
        <v>1.65</v>
      </c>
      <c r="E1295" s="49" t="s">
        <v>3740</v>
      </c>
      <c r="F1295" s="50">
        <v>40544</v>
      </c>
      <c r="G1295" s="51">
        <v>1.65</v>
      </c>
      <c r="H1295" s="174"/>
      <c r="I1295" s="51">
        <v>0</v>
      </c>
    </row>
    <row r="1296" spans="1:9" ht="30" x14ac:dyDescent="0.25">
      <c r="A1296" s="49" t="s">
        <v>226</v>
      </c>
      <c r="B1296" s="49" t="s">
        <v>2041</v>
      </c>
      <c r="C1296" s="172" t="s">
        <v>3741</v>
      </c>
      <c r="D1296" s="173">
        <v>1.65</v>
      </c>
      <c r="E1296" s="49" t="s">
        <v>3742</v>
      </c>
      <c r="F1296" s="50">
        <v>40544</v>
      </c>
      <c r="G1296" s="51">
        <v>1.65</v>
      </c>
      <c r="H1296" s="174"/>
      <c r="I1296" s="51">
        <v>0</v>
      </c>
    </row>
    <row r="1297" spans="1:9" ht="30" x14ac:dyDescent="0.25">
      <c r="A1297" s="49" t="s">
        <v>226</v>
      </c>
      <c r="B1297" s="49" t="s">
        <v>1418</v>
      </c>
      <c r="C1297" s="172" t="s">
        <v>3743</v>
      </c>
      <c r="D1297" s="173">
        <v>1.65</v>
      </c>
      <c r="E1297" s="49" t="s">
        <v>3744</v>
      </c>
      <c r="F1297" s="50">
        <v>40544</v>
      </c>
      <c r="G1297" s="51">
        <v>1.65</v>
      </c>
      <c r="H1297" s="174"/>
      <c r="I1297" s="51">
        <v>0</v>
      </c>
    </row>
    <row r="1298" spans="1:9" ht="30" x14ac:dyDescent="0.25">
      <c r="A1298" s="49" t="s">
        <v>226</v>
      </c>
      <c r="B1298" s="49" t="s">
        <v>3745</v>
      </c>
      <c r="C1298" s="172" t="s">
        <v>3746</v>
      </c>
      <c r="D1298" s="173">
        <v>1.7</v>
      </c>
      <c r="E1298" s="49" t="s">
        <v>3747</v>
      </c>
      <c r="F1298" s="50">
        <v>40544</v>
      </c>
      <c r="G1298" s="51">
        <v>1.7</v>
      </c>
      <c r="H1298" s="174"/>
      <c r="I1298" s="51">
        <v>0</v>
      </c>
    </row>
    <row r="1299" spans="1:9" ht="30" x14ac:dyDescent="0.25">
      <c r="A1299" s="49" t="s">
        <v>226</v>
      </c>
      <c r="B1299" s="49" t="s">
        <v>3748</v>
      </c>
      <c r="C1299" s="172" t="s">
        <v>3749</v>
      </c>
      <c r="D1299" s="173">
        <v>1.65</v>
      </c>
      <c r="E1299" s="49" t="s">
        <v>3750</v>
      </c>
      <c r="F1299" s="50">
        <v>40544</v>
      </c>
      <c r="G1299" s="51">
        <v>1.65</v>
      </c>
      <c r="H1299" s="174"/>
      <c r="I1299" s="51">
        <v>0</v>
      </c>
    </row>
    <row r="1300" spans="1:9" ht="30" x14ac:dyDescent="0.25">
      <c r="A1300" s="49" t="s">
        <v>226</v>
      </c>
      <c r="B1300" s="49" t="s">
        <v>3751</v>
      </c>
      <c r="C1300" s="172" t="s">
        <v>3752</v>
      </c>
      <c r="D1300" s="173">
        <v>1.7</v>
      </c>
      <c r="E1300" s="49" t="s">
        <v>3753</v>
      </c>
      <c r="F1300" s="50">
        <v>40544</v>
      </c>
      <c r="G1300" s="51">
        <v>1.7</v>
      </c>
      <c r="H1300" s="174"/>
      <c r="I1300" s="51">
        <v>0</v>
      </c>
    </row>
    <row r="1301" spans="1:9" ht="30" x14ac:dyDescent="0.25">
      <c r="A1301" s="49" t="s">
        <v>226</v>
      </c>
      <c r="B1301" s="49" t="s">
        <v>1439</v>
      </c>
      <c r="C1301" s="172" t="s">
        <v>3754</v>
      </c>
      <c r="D1301" s="173">
        <v>1.7</v>
      </c>
      <c r="E1301" s="49" t="s">
        <v>3755</v>
      </c>
      <c r="F1301" s="50">
        <v>40544</v>
      </c>
      <c r="G1301" s="51">
        <v>1.7</v>
      </c>
      <c r="H1301" s="174"/>
      <c r="I1301" s="51">
        <v>0</v>
      </c>
    </row>
    <row r="1302" spans="1:9" ht="30" x14ac:dyDescent="0.25">
      <c r="A1302" s="49" t="s">
        <v>226</v>
      </c>
      <c r="B1302" s="49" t="s">
        <v>700</v>
      </c>
      <c r="C1302" s="172" t="s">
        <v>3756</v>
      </c>
      <c r="D1302" s="173">
        <v>1.7</v>
      </c>
      <c r="E1302" s="49" t="s">
        <v>3757</v>
      </c>
      <c r="F1302" s="50">
        <v>40544</v>
      </c>
      <c r="G1302" s="51">
        <v>1.7</v>
      </c>
      <c r="H1302" s="174"/>
      <c r="I1302" s="51">
        <v>0</v>
      </c>
    </row>
    <row r="1303" spans="1:9" ht="30" x14ac:dyDescent="0.25">
      <c r="A1303" s="49" t="s">
        <v>226</v>
      </c>
      <c r="B1303" s="49" t="s">
        <v>3758</v>
      </c>
      <c r="C1303" s="172" t="s">
        <v>3759</v>
      </c>
      <c r="D1303" s="173">
        <v>1.7</v>
      </c>
      <c r="E1303" s="49" t="s">
        <v>3760</v>
      </c>
      <c r="F1303" s="50">
        <v>40544</v>
      </c>
      <c r="G1303" s="51">
        <v>1.7</v>
      </c>
      <c r="H1303" s="174"/>
      <c r="I1303" s="51">
        <v>0</v>
      </c>
    </row>
    <row r="1304" spans="1:9" ht="30" x14ac:dyDescent="0.25">
      <c r="A1304" s="49" t="s">
        <v>226</v>
      </c>
      <c r="B1304" s="49" t="s">
        <v>3761</v>
      </c>
      <c r="C1304" s="172" t="s">
        <v>3762</v>
      </c>
      <c r="D1304" s="173">
        <v>1.7</v>
      </c>
      <c r="E1304" s="49" t="s">
        <v>3763</v>
      </c>
      <c r="F1304" s="50">
        <v>40544</v>
      </c>
      <c r="G1304" s="51">
        <v>1.7</v>
      </c>
      <c r="H1304" s="174"/>
      <c r="I1304" s="51">
        <v>0</v>
      </c>
    </row>
    <row r="1305" spans="1:9" ht="30" x14ac:dyDescent="0.25">
      <c r="A1305" s="49" t="s">
        <v>226</v>
      </c>
      <c r="B1305" s="49" t="s">
        <v>3764</v>
      </c>
      <c r="C1305" s="172" t="s">
        <v>3765</v>
      </c>
      <c r="D1305" s="173">
        <v>1.7</v>
      </c>
      <c r="E1305" s="49" t="s">
        <v>3766</v>
      </c>
      <c r="F1305" s="50">
        <v>40544</v>
      </c>
      <c r="G1305" s="51">
        <v>1.7</v>
      </c>
      <c r="H1305" s="174"/>
      <c r="I1305" s="51">
        <v>0</v>
      </c>
    </row>
    <row r="1306" spans="1:9" ht="30" x14ac:dyDescent="0.25">
      <c r="A1306" s="49" t="s">
        <v>226</v>
      </c>
      <c r="B1306" s="49" t="s">
        <v>3767</v>
      </c>
      <c r="C1306" s="172" t="s">
        <v>3768</v>
      </c>
      <c r="D1306" s="173">
        <v>1.7</v>
      </c>
      <c r="E1306" s="49" t="s">
        <v>3769</v>
      </c>
      <c r="F1306" s="50">
        <v>40544</v>
      </c>
      <c r="G1306" s="51">
        <v>1.7</v>
      </c>
      <c r="H1306" s="174"/>
      <c r="I1306" s="51">
        <v>0</v>
      </c>
    </row>
    <row r="1307" spans="1:9" ht="30" x14ac:dyDescent="0.25">
      <c r="A1307" s="49" t="s">
        <v>226</v>
      </c>
      <c r="B1307" s="49" t="s">
        <v>1342</v>
      </c>
      <c r="C1307" s="172" t="s">
        <v>3770</v>
      </c>
      <c r="D1307" s="173">
        <v>1.7</v>
      </c>
      <c r="E1307" s="49" t="s">
        <v>3771</v>
      </c>
      <c r="F1307" s="50">
        <v>40544</v>
      </c>
      <c r="G1307" s="51">
        <v>1.7</v>
      </c>
      <c r="H1307" s="174"/>
      <c r="I1307" s="51">
        <v>0</v>
      </c>
    </row>
    <row r="1308" spans="1:9" ht="30" x14ac:dyDescent="0.25">
      <c r="A1308" s="49" t="s">
        <v>226</v>
      </c>
      <c r="B1308" s="49" t="s">
        <v>3772</v>
      </c>
      <c r="C1308" s="172" t="s">
        <v>3773</v>
      </c>
      <c r="D1308" s="173">
        <v>1.7</v>
      </c>
      <c r="E1308" s="49" t="s">
        <v>3774</v>
      </c>
      <c r="F1308" s="50">
        <v>40544</v>
      </c>
      <c r="G1308" s="51">
        <v>1.7</v>
      </c>
      <c r="H1308" s="174"/>
      <c r="I1308" s="51">
        <v>0</v>
      </c>
    </row>
    <row r="1309" spans="1:9" ht="30" x14ac:dyDescent="0.25">
      <c r="A1309" s="49" t="s">
        <v>226</v>
      </c>
      <c r="B1309" s="49" t="s">
        <v>276</v>
      </c>
      <c r="C1309" s="172" t="s">
        <v>3775</v>
      </c>
      <c r="D1309" s="173">
        <v>1.7</v>
      </c>
      <c r="E1309" s="49" t="s">
        <v>3776</v>
      </c>
      <c r="F1309" s="50">
        <v>40544</v>
      </c>
      <c r="G1309" s="51">
        <v>1.7</v>
      </c>
      <c r="H1309" s="174"/>
      <c r="I1309" s="51">
        <v>0</v>
      </c>
    </row>
    <row r="1310" spans="1:9" ht="30" x14ac:dyDescent="0.25">
      <c r="A1310" s="49" t="s">
        <v>226</v>
      </c>
      <c r="B1310" s="49" t="s">
        <v>3777</v>
      </c>
      <c r="C1310" s="172" t="s">
        <v>3778</v>
      </c>
      <c r="D1310" s="173">
        <v>1.65</v>
      </c>
      <c r="E1310" s="49" t="s">
        <v>3779</v>
      </c>
      <c r="F1310" s="50">
        <v>40544</v>
      </c>
      <c r="G1310" s="51">
        <v>1.65</v>
      </c>
      <c r="H1310" s="174"/>
      <c r="I1310" s="51">
        <v>0</v>
      </c>
    </row>
    <row r="1311" spans="1:9" ht="30" x14ac:dyDescent="0.25">
      <c r="A1311" s="49" t="s">
        <v>226</v>
      </c>
      <c r="B1311" s="49" t="s">
        <v>3780</v>
      </c>
      <c r="C1311" s="172" t="s">
        <v>3781</v>
      </c>
      <c r="D1311" s="173">
        <v>1.7</v>
      </c>
      <c r="E1311" s="49" t="s">
        <v>3782</v>
      </c>
      <c r="F1311" s="50">
        <v>40544</v>
      </c>
      <c r="G1311" s="51">
        <v>1.7</v>
      </c>
      <c r="H1311" s="174"/>
      <c r="I1311" s="51">
        <v>0</v>
      </c>
    </row>
    <row r="1312" spans="1:9" ht="30" x14ac:dyDescent="0.25">
      <c r="A1312" s="49" t="s">
        <v>226</v>
      </c>
      <c r="B1312" s="49" t="s">
        <v>3783</v>
      </c>
      <c r="C1312" s="172" t="s">
        <v>3784</v>
      </c>
      <c r="D1312" s="173">
        <v>1.65</v>
      </c>
      <c r="E1312" s="49" t="s">
        <v>3785</v>
      </c>
      <c r="F1312" s="50">
        <v>40544</v>
      </c>
      <c r="G1312" s="51">
        <v>1.65</v>
      </c>
      <c r="H1312" s="174"/>
      <c r="I1312" s="51">
        <v>0</v>
      </c>
    </row>
    <row r="1313" spans="1:9" ht="30" x14ac:dyDescent="0.25">
      <c r="A1313" s="49" t="s">
        <v>226</v>
      </c>
      <c r="B1313" s="49" t="s">
        <v>308</v>
      </c>
      <c r="C1313" s="172" t="s">
        <v>3786</v>
      </c>
      <c r="D1313" s="173">
        <v>1.7</v>
      </c>
      <c r="E1313" s="49" t="s">
        <v>3787</v>
      </c>
      <c r="F1313" s="50">
        <v>40544</v>
      </c>
      <c r="G1313" s="51">
        <v>1.7</v>
      </c>
      <c r="H1313" s="174"/>
      <c r="I1313" s="51">
        <v>0</v>
      </c>
    </row>
    <row r="1314" spans="1:9" ht="30" x14ac:dyDescent="0.25">
      <c r="A1314" s="49" t="s">
        <v>226</v>
      </c>
      <c r="B1314" s="49" t="s">
        <v>3788</v>
      </c>
      <c r="C1314" s="172" t="s">
        <v>3789</v>
      </c>
      <c r="D1314" s="173">
        <v>1.7</v>
      </c>
      <c r="E1314" s="49" t="s">
        <v>3790</v>
      </c>
      <c r="F1314" s="50">
        <v>40544</v>
      </c>
      <c r="G1314" s="51">
        <v>1.7</v>
      </c>
      <c r="H1314" s="174"/>
      <c r="I1314" s="51">
        <v>0</v>
      </c>
    </row>
    <row r="1315" spans="1:9" ht="30" x14ac:dyDescent="0.25">
      <c r="A1315" s="49" t="s">
        <v>226</v>
      </c>
      <c r="B1315" s="49" t="s">
        <v>3791</v>
      </c>
      <c r="C1315" s="172" t="s">
        <v>3792</v>
      </c>
      <c r="D1315" s="173">
        <v>1.7</v>
      </c>
      <c r="E1315" s="49" t="s">
        <v>3793</v>
      </c>
      <c r="F1315" s="50">
        <v>40544</v>
      </c>
      <c r="G1315" s="51">
        <v>1.7</v>
      </c>
      <c r="H1315" s="174"/>
      <c r="I1315" s="51">
        <v>0</v>
      </c>
    </row>
    <row r="1316" spans="1:9" ht="30" x14ac:dyDescent="0.25">
      <c r="A1316" s="49" t="s">
        <v>226</v>
      </c>
      <c r="B1316" s="49" t="s">
        <v>3794</v>
      </c>
      <c r="C1316" s="172" t="s">
        <v>3795</v>
      </c>
      <c r="D1316" s="173">
        <v>1.6</v>
      </c>
      <c r="E1316" s="49" t="s">
        <v>3796</v>
      </c>
      <c r="F1316" s="50">
        <v>40544</v>
      </c>
      <c r="G1316" s="51">
        <v>1.6</v>
      </c>
      <c r="H1316" s="174"/>
      <c r="I1316" s="51">
        <v>0</v>
      </c>
    </row>
    <row r="1317" spans="1:9" ht="30" x14ac:dyDescent="0.25">
      <c r="A1317" s="49" t="s">
        <v>226</v>
      </c>
      <c r="B1317" s="49" t="s">
        <v>3797</v>
      </c>
      <c r="C1317" s="172" t="s">
        <v>3798</v>
      </c>
      <c r="D1317" s="173">
        <v>1.65</v>
      </c>
      <c r="E1317" s="49" t="s">
        <v>3799</v>
      </c>
      <c r="F1317" s="50">
        <v>40544</v>
      </c>
      <c r="G1317" s="51">
        <v>1.65</v>
      </c>
      <c r="H1317" s="174"/>
      <c r="I1317" s="51">
        <v>0</v>
      </c>
    </row>
    <row r="1318" spans="1:9" ht="30" x14ac:dyDescent="0.25">
      <c r="A1318" s="49" t="s">
        <v>226</v>
      </c>
      <c r="B1318" s="49" t="s">
        <v>3800</v>
      </c>
      <c r="C1318" s="172" t="s">
        <v>3801</v>
      </c>
      <c r="D1318" s="173">
        <v>1.7</v>
      </c>
      <c r="E1318" s="49" t="s">
        <v>3802</v>
      </c>
      <c r="F1318" s="50">
        <v>40544</v>
      </c>
      <c r="G1318" s="51">
        <v>1.7</v>
      </c>
      <c r="H1318" s="174"/>
      <c r="I1318" s="51">
        <v>0</v>
      </c>
    </row>
    <row r="1319" spans="1:9" ht="30" x14ac:dyDescent="0.25">
      <c r="A1319" s="49" t="s">
        <v>226</v>
      </c>
      <c r="B1319" s="49" t="s">
        <v>527</v>
      </c>
      <c r="C1319" s="172" t="s">
        <v>3803</v>
      </c>
      <c r="D1319" s="173">
        <v>1.65</v>
      </c>
      <c r="E1319" s="49" t="s">
        <v>3804</v>
      </c>
      <c r="F1319" s="50">
        <v>40544</v>
      </c>
      <c r="G1319" s="51">
        <v>1.65</v>
      </c>
      <c r="H1319" s="174"/>
      <c r="I1319" s="51">
        <v>0</v>
      </c>
    </row>
    <row r="1320" spans="1:9" ht="30" x14ac:dyDescent="0.25">
      <c r="A1320" s="49" t="s">
        <v>226</v>
      </c>
      <c r="B1320" s="49" t="s">
        <v>3805</v>
      </c>
      <c r="C1320" s="172" t="s">
        <v>3806</v>
      </c>
      <c r="D1320" s="173">
        <v>1.6</v>
      </c>
      <c r="E1320" s="49" t="s">
        <v>3807</v>
      </c>
      <c r="F1320" s="50">
        <v>40544</v>
      </c>
      <c r="G1320" s="51">
        <v>1.6</v>
      </c>
      <c r="H1320" s="174"/>
      <c r="I1320" s="51">
        <v>0</v>
      </c>
    </row>
    <row r="1321" spans="1:9" ht="30" x14ac:dyDescent="0.25">
      <c r="A1321" s="49" t="s">
        <v>226</v>
      </c>
      <c r="B1321" s="49" t="s">
        <v>3808</v>
      </c>
      <c r="C1321" s="172" t="s">
        <v>3809</v>
      </c>
      <c r="D1321" s="173">
        <v>1.7</v>
      </c>
      <c r="E1321" s="49" t="s">
        <v>3810</v>
      </c>
      <c r="F1321" s="50">
        <v>40544</v>
      </c>
      <c r="G1321" s="51">
        <v>1.7</v>
      </c>
      <c r="H1321" s="174"/>
      <c r="I1321" s="51">
        <v>0</v>
      </c>
    </row>
    <row r="1322" spans="1:9" ht="30" x14ac:dyDescent="0.25">
      <c r="A1322" s="49" t="s">
        <v>226</v>
      </c>
      <c r="B1322" s="49" t="s">
        <v>326</v>
      </c>
      <c r="C1322" s="172" t="s">
        <v>3811</v>
      </c>
      <c r="D1322" s="173">
        <v>1.7</v>
      </c>
      <c r="E1322" s="49" t="s">
        <v>3812</v>
      </c>
      <c r="F1322" s="50">
        <v>40544</v>
      </c>
      <c r="G1322" s="51">
        <v>1.7</v>
      </c>
      <c r="H1322" s="174"/>
      <c r="I1322" s="51">
        <v>0</v>
      </c>
    </row>
    <row r="1323" spans="1:9" ht="30" x14ac:dyDescent="0.25">
      <c r="A1323" s="49" t="s">
        <v>226</v>
      </c>
      <c r="B1323" s="49" t="s">
        <v>1892</v>
      </c>
      <c r="C1323" s="172" t="s">
        <v>3813</v>
      </c>
      <c r="D1323" s="173">
        <v>1.7</v>
      </c>
      <c r="E1323" s="49" t="s">
        <v>3814</v>
      </c>
      <c r="F1323" s="50">
        <v>40544</v>
      </c>
      <c r="G1323" s="51">
        <v>1.7</v>
      </c>
      <c r="H1323" s="174"/>
      <c r="I1323" s="51">
        <v>0</v>
      </c>
    </row>
    <row r="1324" spans="1:9" ht="30" x14ac:dyDescent="0.25">
      <c r="A1324" s="49" t="s">
        <v>226</v>
      </c>
      <c r="B1324" s="49" t="s">
        <v>3815</v>
      </c>
      <c r="C1324" s="172" t="s">
        <v>3816</v>
      </c>
      <c r="D1324" s="173">
        <v>1.65</v>
      </c>
      <c r="E1324" s="49" t="s">
        <v>3817</v>
      </c>
      <c r="F1324" s="50">
        <v>40544</v>
      </c>
      <c r="G1324" s="51">
        <v>1.65</v>
      </c>
      <c r="H1324" s="174"/>
      <c r="I1324" s="51">
        <v>0</v>
      </c>
    </row>
    <row r="1325" spans="1:9" ht="30" x14ac:dyDescent="0.25">
      <c r="A1325" s="49" t="s">
        <v>226</v>
      </c>
      <c r="B1325" s="49" t="s">
        <v>1219</v>
      </c>
      <c r="C1325" s="172" t="s">
        <v>3818</v>
      </c>
      <c r="D1325" s="173">
        <v>1.65</v>
      </c>
      <c r="E1325" s="49" t="s">
        <v>3819</v>
      </c>
      <c r="F1325" s="50">
        <v>40544</v>
      </c>
      <c r="G1325" s="51">
        <v>1.65</v>
      </c>
      <c r="H1325" s="174"/>
      <c r="I1325" s="51">
        <v>0</v>
      </c>
    </row>
    <row r="1326" spans="1:9" ht="30" x14ac:dyDescent="0.25">
      <c r="A1326" s="49" t="s">
        <v>226</v>
      </c>
      <c r="B1326" s="49" t="s">
        <v>984</v>
      </c>
      <c r="C1326" s="172" t="s">
        <v>3820</v>
      </c>
      <c r="D1326" s="173">
        <v>1.7</v>
      </c>
      <c r="E1326" s="49" t="s">
        <v>3821</v>
      </c>
      <c r="F1326" s="50">
        <v>40544</v>
      </c>
      <c r="G1326" s="51">
        <v>1.7</v>
      </c>
      <c r="H1326" s="174"/>
      <c r="I1326" s="51">
        <v>0</v>
      </c>
    </row>
    <row r="1327" spans="1:9" ht="30" x14ac:dyDescent="0.25">
      <c r="A1327" s="49" t="s">
        <v>226</v>
      </c>
      <c r="B1327" s="49" t="s">
        <v>3822</v>
      </c>
      <c r="C1327" s="172" t="s">
        <v>3823</v>
      </c>
      <c r="D1327" s="173">
        <v>1.7</v>
      </c>
      <c r="E1327" s="49" t="s">
        <v>3824</v>
      </c>
      <c r="F1327" s="50">
        <v>40544</v>
      </c>
      <c r="G1327" s="51">
        <v>1.7</v>
      </c>
      <c r="H1327" s="174"/>
      <c r="I1327" s="51">
        <v>0</v>
      </c>
    </row>
    <row r="1328" spans="1:9" ht="30" x14ac:dyDescent="0.25">
      <c r="A1328" s="49" t="s">
        <v>226</v>
      </c>
      <c r="B1328" s="49" t="s">
        <v>3825</v>
      </c>
      <c r="C1328" s="172" t="s">
        <v>3826</v>
      </c>
      <c r="D1328" s="173">
        <v>1.7</v>
      </c>
      <c r="E1328" s="49" t="s">
        <v>3827</v>
      </c>
      <c r="F1328" s="50">
        <v>40544</v>
      </c>
      <c r="G1328" s="51">
        <v>1.7</v>
      </c>
      <c r="H1328" s="174"/>
      <c r="I1328" s="51">
        <v>0</v>
      </c>
    </row>
    <row r="1329" spans="1:9" ht="30" x14ac:dyDescent="0.25">
      <c r="A1329" s="49" t="s">
        <v>226</v>
      </c>
      <c r="B1329" s="49" t="s">
        <v>3828</v>
      </c>
      <c r="C1329" s="172" t="s">
        <v>3829</v>
      </c>
      <c r="D1329" s="173">
        <v>1.7</v>
      </c>
      <c r="E1329" s="49" t="s">
        <v>3830</v>
      </c>
      <c r="F1329" s="50">
        <v>40544</v>
      </c>
      <c r="G1329" s="51">
        <v>1.7</v>
      </c>
      <c r="H1329" s="174"/>
      <c r="I1329" s="51">
        <v>0</v>
      </c>
    </row>
    <row r="1330" spans="1:9" ht="30" x14ac:dyDescent="0.25">
      <c r="A1330" s="49" t="s">
        <v>226</v>
      </c>
      <c r="B1330" s="49" t="s">
        <v>3831</v>
      </c>
      <c r="C1330" s="172" t="s">
        <v>3832</v>
      </c>
      <c r="D1330" s="173">
        <v>1.7</v>
      </c>
      <c r="E1330" s="49" t="s">
        <v>3833</v>
      </c>
      <c r="F1330" s="50">
        <v>40544</v>
      </c>
      <c r="G1330" s="51">
        <v>1.7</v>
      </c>
      <c r="H1330" s="174"/>
      <c r="I1330" s="51">
        <v>0</v>
      </c>
    </row>
    <row r="1331" spans="1:9" ht="30" x14ac:dyDescent="0.25">
      <c r="A1331" s="49" t="s">
        <v>226</v>
      </c>
      <c r="B1331" s="49" t="s">
        <v>3834</v>
      </c>
      <c r="C1331" s="172" t="s">
        <v>3835</v>
      </c>
      <c r="D1331" s="173">
        <v>1.7</v>
      </c>
      <c r="E1331" s="49" t="s">
        <v>3836</v>
      </c>
      <c r="F1331" s="50">
        <v>40544</v>
      </c>
      <c r="G1331" s="51">
        <v>1.7</v>
      </c>
      <c r="H1331" s="174"/>
      <c r="I1331" s="51">
        <v>0</v>
      </c>
    </row>
    <row r="1332" spans="1:9" ht="30" x14ac:dyDescent="0.25">
      <c r="A1332" s="49" t="s">
        <v>226</v>
      </c>
      <c r="B1332" s="49" t="s">
        <v>1595</v>
      </c>
      <c r="C1332" s="172" t="s">
        <v>3837</v>
      </c>
      <c r="D1332" s="173">
        <v>1.7</v>
      </c>
      <c r="E1332" s="49" t="s">
        <v>3838</v>
      </c>
      <c r="F1332" s="50">
        <v>40544</v>
      </c>
      <c r="G1332" s="51">
        <v>1.7</v>
      </c>
      <c r="H1332" s="174"/>
      <c r="I1332" s="51">
        <v>0</v>
      </c>
    </row>
    <row r="1333" spans="1:9" ht="30" x14ac:dyDescent="0.25">
      <c r="A1333" s="49" t="s">
        <v>226</v>
      </c>
      <c r="B1333" s="49" t="s">
        <v>3839</v>
      </c>
      <c r="C1333" s="172" t="s">
        <v>3840</v>
      </c>
      <c r="D1333" s="173">
        <v>1.7</v>
      </c>
      <c r="E1333" s="49" t="s">
        <v>3841</v>
      </c>
      <c r="F1333" s="50">
        <v>40544</v>
      </c>
      <c r="G1333" s="51">
        <v>1.7</v>
      </c>
      <c r="H1333" s="174"/>
      <c r="I1333" s="51">
        <v>0</v>
      </c>
    </row>
    <row r="1334" spans="1:9" ht="30" x14ac:dyDescent="0.25">
      <c r="A1334" s="49" t="s">
        <v>226</v>
      </c>
      <c r="B1334" s="49" t="s">
        <v>3842</v>
      </c>
      <c r="C1334" s="172" t="s">
        <v>3843</v>
      </c>
      <c r="D1334" s="173">
        <v>1.7</v>
      </c>
      <c r="E1334" s="49" t="s">
        <v>3844</v>
      </c>
      <c r="F1334" s="50">
        <v>40544</v>
      </c>
      <c r="G1334" s="51">
        <v>1.7</v>
      </c>
      <c r="H1334" s="174"/>
      <c r="I1334" s="51">
        <v>0</v>
      </c>
    </row>
    <row r="1335" spans="1:9" ht="30" x14ac:dyDescent="0.25">
      <c r="A1335" s="49" t="s">
        <v>226</v>
      </c>
      <c r="B1335" s="49" t="s">
        <v>268</v>
      </c>
      <c r="C1335" s="172" t="s">
        <v>3845</v>
      </c>
      <c r="D1335" s="173">
        <v>1.65</v>
      </c>
      <c r="E1335" s="49" t="s">
        <v>3846</v>
      </c>
      <c r="F1335" s="50">
        <v>40544</v>
      </c>
      <c r="G1335" s="51">
        <v>1.65</v>
      </c>
      <c r="H1335" s="174"/>
      <c r="I1335" s="51">
        <v>0</v>
      </c>
    </row>
    <row r="1336" spans="1:9" ht="30" x14ac:dyDescent="0.25">
      <c r="A1336" s="49" t="s">
        <v>226</v>
      </c>
      <c r="B1336" s="49" t="s">
        <v>3847</v>
      </c>
      <c r="C1336" s="172" t="s">
        <v>3848</v>
      </c>
      <c r="D1336" s="173">
        <v>1.7</v>
      </c>
      <c r="E1336" s="49" t="s">
        <v>3849</v>
      </c>
      <c r="F1336" s="50">
        <v>40544</v>
      </c>
      <c r="G1336" s="51">
        <v>1.7</v>
      </c>
      <c r="H1336" s="174"/>
      <c r="I1336" s="51">
        <v>0</v>
      </c>
    </row>
    <row r="1337" spans="1:9" ht="30" x14ac:dyDescent="0.25">
      <c r="A1337" s="49" t="s">
        <v>226</v>
      </c>
      <c r="B1337" s="49" t="s">
        <v>3850</v>
      </c>
      <c r="C1337" s="172" t="s">
        <v>3851</v>
      </c>
      <c r="D1337" s="173">
        <v>1.65</v>
      </c>
      <c r="E1337" s="49" t="s">
        <v>3852</v>
      </c>
      <c r="F1337" s="50">
        <v>40544</v>
      </c>
      <c r="G1337" s="51">
        <v>1.65</v>
      </c>
      <c r="H1337" s="174"/>
      <c r="I1337" s="51">
        <v>0</v>
      </c>
    </row>
    <row r="1338" spans="1:9" ht="30" x14ac:dyDescent="0.25">
      <c r="A1338" s="49" t="s">
        <v>226</v>
      </c>
      <c r="B1338" s="49" t="s">
        <v>3853</v>
      </c>
      <c r="C1338" s="172" t="s">
        <v>3854</v>
      </c>
      <c r="D1338" s="173">
        <v>1.65</v>
      </c>
      <c r="E1338" s="49" t="s">
        <v>3855</v>
      </c>
      <c r="F1338" s="50">
        <v>40544</v>
      </c>
      <c r="G1338" s="51">
        <v>1.65</v>
      </c>
      <c r="H1338" s="174"/>
      <c r="I1338" s="51">
        <v>0</v>
      </c>
    </row>
    <row r="1339" spans="1:9" ht="30" x14ac:dyDescent="0.25">
      <c r="A1339" s="49" t="s">
        <v>226</v>
      </c>
      <c r="B1339" s="49" t="s">
        <v>3856</v>
      </c>
      <c r="C1339" s="172" t="s">
        <v>3857</v>
      </c>
      <c r="D1339" s="173">
        <v>1.7</v>
      </c>
      <c r="E1339" s="49" t="s">
        <v>3858</v>
      </c>
      <c r="F1339" s="50">
        <v>40544</v>
      </c>
      <c r="G1339" s="51">
        <v>1.7</v>
      </c>
      <c r="H1339" s="174"/>
      <c r="I1339" s="51">
        <v>0</v>
      </c>
    </row>
    <row r="1340" spans="1:9" ht="30" x14ac:dyDescent="0.25">
      <c r="A1340" s="49" t="s">
        <v>226</v>
      </c>
      <c r="B1340" s="49" t="s">
        <v>3859</v>
      </c>
      <c r="C1340" s="172" t="s">
        <v>3860</v>
      </c>
      <c r="D1340" s="173">
        <v>1.7</v>
      </c>
      <c r="E1340" s="49" t="s">
        <v>3861</v>
      </c>
      <c r="F1340" s="50">
        <v>40544</v>
      </c>
      <c r="G1340" s="51">
        <v>1.7</v>
      </c>
      <c r="H1340" s="174"/>
      <c r="I1340" s="51">
        <v>0</v>
      </c>
    </row>
    <row r="1341" spans="1:9" ht="30" x14ac:dyDescent="0.25">
      <c r="A1341" s="49" t="s">
        <v>226</v>
      </c>
      <c r="B1341" s="49" t="s">
        <v>377</v>
      </c>
      <c r="C1341" s="172" t="s">
        <v>3862</v>
      </c>
      <c r="D1341" s="173">
        <v>1.65</v>
      </c>
      <c r="E1341" s="49" t="s">
        <v>3863</v>
      </c>
      <c r="F1341" s="50">
        <v>40544</v>
      </c>
      <c r="G1341" s="51">
        <v>1.65</v>
      </c>
      <c r="H1341" s="174"/>
      <c r="I1341" s="51">
        <v>0</v>
      </c>
    </row>
    <row r="1342" spans="1:9" ht="30" x14ac:dyDescent="0.25">
      <c r="A1342" s="49" t="s">
        <v>226</v>
      </c>
      <c r="B1342" s="49" t="s">
        <v>380</v>
      </c>
      <c r="C1342" s="172" t="s">
        <v>3864</v>
      </c>
      <c r="D1342" s="173">
        <v>1.7</v>
      </c>
      <c r="E1342" s="49" t="s">
        <v>3865</v>
      </c>
      <c r="F1342" s="50">
        <v>40544</v>
      </c>
      <c r="G1342" s="51">
        <v>1.7</v>
      </c>
      <c r="H1342" s="174"/>
      <c r="I1342" s="51">
        <v>0</v>
      </c>
    </row>
    <row r="1343" spans="1:9" ht="30" x14ac:dyDescent="0.25">
      <c r="A1343" s="49" t="s">
        <v>226</v>
      </c>
      <c r="B1343" s="49" t="s">
        <v>3866</v>
      </c>
      <c r="C1343" s="172" t="s">
        <v>3867</v>
      </c>
      <c r="D1343" s="173">
        <v>1.7</v>
      </c>
      <c r="E1343" s="49" t="s">
        <v>3868</v>
      </c>
      <c r="F1343" s="50">
        <v>40544</v>
      </c>
      <c r="G1343" s="51">
        <v>1.7</v>
      </c>
      <c r="H1343" s="174"/>
      <c r="I1343" s="51">
        <v>0</v>
      </c>
    </row>
    <row r="1344" spans="1:9" ht="30" x14ac:dyDescent="0.25">
      <c r="A1344" s="49" t="s">
        <v>226</v>
      </c>
      <c r="B1344" s="49" t="s">
        <v>3869</v>
      </c>
      <c r="C1344" s="172" t="s">
        <v>3870</v>
      </c>
      <c r="D1344" s="173">
        <v>1.65</v>
      </c>
      <c r="E1344" s="49" t="s">
        <v>3871</v>
      </c>
      <c r="F1344" s="50">
        <v>40544</v>
      </c>
      <c r="G1344" s="51">
        <v>1.65</v>
      </c>
      <c r="H1344" s="174"/>
      <c r="I1344" s="51">
        <v>0</v>
      </c>
    </row>
    <row r="1345" spans="1:9" ht="30" x14ac:dyDescent="0.25">
      <c r="A1345" s="49" t="s">
        <v>226</v>
      </c>
      <c r="B1345" s="49" t="s">
        <v>3872</v>
      </c>
      <c r="C1345" s="172" t="s">
        <v>3873</v>
      </c>
      <c r="D1345" s="173">
        <v>1.7</v>
      </c>
      <c r="E1345" s="49" t="s">
        <v>3874</v>
      </c>
      <c r="F1345" s="50">
        <v>40544</v>
      </c>
      <c r="G1345" s="51">
        <v>1.7</v>
      </c>
      <c r="H1345" s="174"/>
      <c r="I1345" s="51">
        <v>0</v>
      </c>
    </row>
    <row r="1346" spans="1:9" ht="30" x14ac:dyDescent="0.25">
      <c r="A1346" s="49" t="s">
        <v>226</v>
      </c>
      <c r="B1346" s="49" t="s">
        <v>3875</v>
      </c>
      <c r="C1346" s="172" t="s">
        <v>3876</v>
      </c>
      <c r="D1346" s="173">
        <v>1.7</v>
      </c>
      <c r="E1346" s="49" t="s">
        <v>3877</v>
      </c>
      <c r="F1346" s="50">
        <v>40544</v>
      </c>
      <c r="G1346" s="51">
        <v>1.7</v>
      </c>
      <c r="H1346" s="174"/>
      <c r="I1346" s="51">
        <v>0</v>
      </c>
    </row>
    <row r="1347" spans="1:9" ht="30" x14ac:dyDescent="0.25">
      <c r="A1347" s="49" t="s">
        <v>226</v>
      </c>
      <c r="B1347" s="49" t="s">
        <v>2793</v>
      </c>
      <c r="C1347" s="172" t="s">
        <v>3878</v>
      </c>
      <c r="D1347" s="173">
        <v>1.7</v>
      </c>
      <c r="E1347" s="49" t="s">
        <v>3879</v>
      </c>
      <c r="F1347" s="50">
        <v>40544</v>
      </c>
      <c r="G1347" s="51">
        <v>1.7</v>
      </c>
      <c r="H1347" s="174"/>
      <c r="I1347" s="51">
        <v>0</v>
      </c>
    </row>
    <row r="1348" spans="1:9" ht="30" x14ac:dyDescent="0.25">
      <c r="A1348" s="49" t="s">
        <v>226</v>
      </c>
      <c r="B1348" s="49" t="s">
        <v>3880</v>
      </c>
      <c r="C1348" s="172" t="s">
        <v>3881</v>
      </c>
      <c r="D1348" s="173">
        <v>1.7</v>
      </c>
      <c r="E1348" s="49" t="s">
        <v>3882</v>
      </c>
      <c r="F1348" s="50">
        <v>40544</v>
      </c>
      <c r="G1348" s="51">
        <v>1.7</v>
      </c>
      <c r="H1348" s="174"/>
      <c r="I1348" s="51">
        <v>0</v>
      </c>
    </row>
    <row r="1349" spans="1:9" ht="30" x14ac:dyDescent="0.25">
      <c r="A1349" s="49" t="s">
        <v>226</v>
      </c>
      <c r="B1349" s="49" t="s">
        <v>3883</v>
      </c>
      <c r="C1349" s="172" t="s">
        <v>3884</v>
      </c>
      <c r="D1349" s="173">
        <v>1.6</v>
      </c>
      <c r="E1349" s="49" t="s">
        <v>3885</v>
      </c>
      <c r="F1349" s="50">
        <v>40544</v>
      </c>
      <c r="G1349" s="51">
        <v>1.6</v>
      </c>
      <c r="H1349" s="174"/>
      <c r="I1349" s="51">
        <v>0</v>
      </c>
    </row>
    <row r="1350" spans="1:9" ht="30" x14ac:dyDescent="0.25">
      <c r="A1350" s="49" t="s">
        <v>226</v>
      </c>
      <c r="B1350" s="49" t="s">
        <v>395</v>
      </c>
      <c r="C1350" s="172" t="s">
        <v>3886</v>
      </c>
      <c r="D1350" s="173">
        <v>1.7</v>
      </c>
      <c r="E1350" s="49" t="s">
        <v>3887</v>
      </c>
      <c r="F1350" s="50">
        <v>40544</v>
      </c>
      <c r="G1350" s="51">
        <v>1.7</v>
      </c>
      <c r="H1350" s="174"/>
      <c r="I1350" s="51">
        <v>0</v>
      </c>
    </row>
    <row r="1351" spans="1:9" ht="30" x14ac:dyDescent="0.25">
      <c r="A1351" s="49" t="s">
        <v>226</v>
      </c>
      <c r="B1351" s="49" t="s">
        <v>3888</v>
      </c>
      <c r="C1351" s="172" t="s">
        <v>3889</v>
      </c>
      <c r="D1351" s="173">
        <v>1.7</v>
      </c>
      <c r="E1351" s="49" t="s">
        <v>3890</v>
      </c>
      <c r="F1351" s="50">
        <v>40544</v>
      </c>
      <c r="G1351" s="51">
        <v>1.7</v>
      </c>
      <c r="H1351" s="174"/>
      <c r="I1351" s="51">
        <v>0</v>
      </c>
    </row>
    <row r="1352" spans="1:9" ht="30" x14ac:dyDescent="0.25">
      <c r="A1352" s="49" t="s">
        <v>226</v>
      </c>
      <c r="B1352" s="49" t="s">
        <v>3891</v>
      </c>
      <c r="C1352" s="172" t="s">
        <v>3892</v>
      </c>
      <c r="D1352" s="173">
        <v>1.7</v>
      </c>
      <c r="E1352" s="49" t="s">
        <v>3893</v>
      </c>
      <c r="F1352" s="50">
        <v>40544</v>
      </c>
      <c r="G1352" s="51">
        <v>1.7</v>
      </c>
      <c r="H1352" s="174"/>
      <c r="I1352" s="51">
        <v>0</v>
      </c>
    </row>
    <row r="1353" spans="1:9" ht="30" x14ac:dyDescent="0.25">
      <c r="A1353" s="49" t="s">
        <v>226</v>
      </c>
      <c r="B1353" s="49" t="s">
        <v>3894</v>
      </c>
      <c r="C1353" s="172" t="s">
        <v>3895</v>
      </c>
      <c r="D1353" s="173">
        <v>1.65</v>
      </c>
      <c r="E1353" s="49" t="s">
        <v>3896</v>
      </c>
      <c r="F1353" s="50">
        <v>40544</v>
      </c>
      <c r="G1353" s="51">
        <v>1.65</v>
      </c>
      <c r="H1353" s="174"/>
      <c r="I1353" s="51">
        <v>0</v>
      </c>
    </row>
    <row r="1354" spans="1:9" ht="30" x14ac:dyDescent="0.25">
      <c r="A1354" s="49" t="s">
        <v>226</v>
      </c>
      <c r="B1354" s="49" t="s">
        <v>3897</v>
      </c>
      <c r="C1354" s="172" t="s">
        <v>3898</v>
      </c>
      <c r="D1354" s="173">
        <v>1.7</v>
      </c>
      <c r="E1354" s="49" t="s">
        <v>3899</v>
      </c>
      <c r="F1354" s="50">
        <v>40544</v>
      </c>
      <c r="G1354" s="51">
        <v>1.7</v>
      </c>
      <c r="H1354" s="174"/>
      <c r="I1354" s="51">
        <v>0</v>
      </c>
    </row>
    <row r="1355" spans="1:9" ht="30" x14ac:dyDescent="0.25">
      <c r="A1355" s="49" t="s">
        <v>226</v>
      </c>
      <c r="B1355" s="49" t="s">
        <v>3900</v>
      </c>
      <c r="C1355" s="172" t="s">
        <v>3901</v>
      </c>
      <c r="D1355" s="173">
        <v>1.7</v>
      </c>
      <c r="E1355" s="49" t="s">
        <v>3902</v>
      </c>
      <c r="F1355" s="50">
        <v>40544</v>
      </c>
      <c r="G1355" s="51">
        <v>1.7</v>
      </c>
      <c r="H1355" s="174"/>
      <c r="I1355" s="51">
        <v>0</v>
      </c>
    </row>
    <row r="1356" spans="1:9" ht="30" x14ac:dyDescent="0.25">
      <c r="A1356" s="49" t="s">
        <v>226</v>
      </c>
      <c r="B1356" s="49" t="s">
        <v>2833</v>
      </c>
      <c r="C1356" s="172" t="s">
        <v>3903</v>
      </c>
      <c r="D1356" s="173">
        <v>1.7</v>
      </c>
      <c r="E1356" s="49" t="s">
        <v>3904</v>
      </c>
      <c r="F1356" s="50">
        <v>40544</v>
      </c>
      <c r="G1356" s="51">
        <v>1.7</v>
      </c>
      <c r="H1356" s="174"/>
      <c r="I1356" s="51">
        <v>0</v>
      </c>
    </row>
    <row r="1357" spans="1:9" ht="30" x14ac:dyDescent="0.25">
      <c r="A1357" s="49" t="s">
        <v>226</v>
      </c>
      <c r="B1357" s="49" t="s">
        <v>3905</v>
      </c>
      <c r="C1357" s="172" t="s">
        <v>3906</v>
      </c>
      <c r="D1357" s="173">
        <v>1.7</v>
      </c>
      <c r="E1357" s="49" t="s">
        <v>3907</v>
      </c>
      <c r="F1357" s="50">
        <v>40544</v>
      </c>
      <c r="G1357" s="51">
        <v>1.7</v>
      </c>
      <c r="H1357" s="174"/>
      <c r="I1357" s="51">
        <v>0</v>
      </c>
    </row>
    <row r="1358" spans="1:9" ht="30" x14ac:dyDescent="0.25">
      <c r="A1358" s="49" t="s">
        <v>226</v>
      </c>
      <c r="B1358" s="49" t="s">
        <v>3131</v>
      </c>
      <c r="C1358" s="172" t="s">
        <v>3908</v>
      </c>
      <c r="D1358" s="173">
        <v>1.7</v>
      </c>
      <c r="E1358" s="49" t="s">
        <v>3909</v>
      </c>
      <c r="F1358" s="50">
        <v>40544</v>
      </c>
      <c r="G1358" s="51">
        <v>1.7</v>
      </c>
      <c r="H1358" s="174"/>
      <c r="I1358" s="51">
        <v>0</v>
      </c>
    </row>
    <row r="1359" spans="1:9" ht="30" x14ac:dyDescent="0.25">
      <c r="A1359" s="49" t="s">
        <v>226</v>
      </c>
      <c r="B1359" s="49" t="s">
        <v>3910</v>
      </c>
      <c r="C1359" s="172" t="s">
        <v>3911</v>
      </c>
      <c r="D1359" s="173">
        <v>1.7</v>
      </c>
      <c r="E1359" s="49" t="s">
        <v>3912</v>
      </c>
      <c r="F1359" s="50">
        <v>40544</v>
      </c>
      <c r="G1359" s="51">
        <v>1.7</v>
      </c>
      <c r="H1359" s="174"/>
      <c r="I1359" s="51">
        <v>0</v>
      </c>
    </row>
    <row r="1360" spans="1:9" ht="30" x14ac:dyDescent="0.25">
      <c r="A1360" s="49" t="s">
        <v>226</v>
      </c>
      <c r="B1360" s="49" t="s">
        <v>3913</v>
      </c>
      <c r="C1360" s="172" t="s">
        <v>3914</v>
      </c>
      <c r="D1360" s="173">
        <v>1.7</v>
      </c>
      <c r="E1360" s="49" t="s">
        <v>3915</v>
      </c>
      <c r="F1360" s="50">
        <v>40544</v>
      </c>
      <c r="G1360" s="51">
        <v>1.7</v>
      </c>
      <c r="H1360" s="174"/>
      <c r="I1360" s="51">
        <v>0</v>
      </c>
    </row>
    <row r="1361" spans="1:9" ht="30" x14ac:dyDescent="0.25">
      <c r="A1361" s="49" t="s">
        <v>226</v>
      </c>
      <c r="B1361" s="49" t="s">
        <v>3916</v>
      </c>
      <c r="C1361" s="172" t="s">
        <v>3917</v>
      </c>
      <c r="D1361" s="173">
        <v>1.65</v>
      </c>
      <c r="E1361" s="49" t="s">
        <v>3918</v>
      </c>
      <c r="F1361" s="50">
        <v>40544</v>
      </c>
      <c r="G1361" s="51">
        <v>1.65</v>
      </c>
      <c r="H1361" s="174"/>
      <c r="I1361" s="51">
        <v>0</v>
      </c>
    </row>
    <row r="1362" spans="1:9" ht="30" x14ac:dyDescent="0.25">
      <c r="A1362" s="49" t="s">
        <v>226</v>
      </c>
      <c r="B1362" s="49" t="s">
        <v>3919</v>
      </c>
      <c r="C1362" s="172" t="s">
        <v>3920</v>
      </c>
      <c r="D1362" s="173">
        <v>1.7</v>
      </c>
      <c r="E1362" s="49" t="s">
        <v>3921</v>
      </c>
      <c r="F1362" s="50">
        <v>40544</v>
      </c>
      <c r="G1362" s="51">
        <v>1.7</v>
      </c>
      <c r="H1362" s="174"/>
      <c r="I1362" s="51">
        <v>0</v>
      </c>
    </row>
    <row r="1363" spans="1:9" ht="30" x14ac:dyDescent="0.25">
      <c r="A1363" s="49" t="s">
        <v>226</v>
      </c>
      <c r="B1363" s="49" t="s">
        <v>422</v>
      </c>
      <c r="C1363" s="172" t="s">
        <v>3922</v>
      </c>
      <c r="D1363" s="173">
        <v>1.7</v>
      </c>
      <c r="E1363" s="49" t="s">
        <v>3923</v>
      </c>
      <c r="F1363" s="50">
        <v>40544</v>
      </c>
      <c r="G1363" s="51">
        <v>1.7</v>
      </c>
      <c r="H1363" s="174"/>
      <c r="I1363" s="51">
        <v>0</v>
      </c>
    </row>
    <row r="1364" spans="1:9" ht="30" x14ac:dyDescent="0.25">
      <c r="A1364" s="49" t="s">
        <v>226</v>
      </c>
      <c r="B1364" s="49" t="s">
        <v>3924</v>
      </c>
      <c r="C1364" s="172" t="s">
        <v>3925</v>
      </c>
      <c r="D1364" s="173">
        <v>1.7</v>
      </c>
      <c r="E1364" s="49" t="s">
        <v>3926</v>
      </c>
      <c r="F1364" s="50">
        <v>40544</v>
      </c>
      <c r="G1364" s="51">
        <v>1.7</v>
      </c>
      <c r="H1364" s="174"/>
      <c r="I1364" s="51">
        <v>0</v>
      </c>
    </row>
    <row r="1365" spans="1:9" ht="30" x14ac:dyDescent="0.25">
      <c r="A1365" s="49" t="s">
        <v>226</v>
      </c>
      <c r="B1365" s="49" t="s">
        <v>3927</v>
      </c>
      <c r="C1365" s="172" t="s">
        <v>3928</v>
      </c>
      <c r="D1365" s="173">
        <v>1.65</v>
      </c>
      <c r="E1365" s="49" t="s">
        <v>3929</v>
      </c>
      <c r="F1365" s="50">
        <v>40544</v>
      </c>
      <c r="G1365" s="51">
        <v>1.65</v>
      </c>
      <c r="H1365" s="174"/>
      <c r="I1365" s="51">
        <v>0</v>
      </c>
    </row>
    <row r="1366" spans="1:9" ht="30" x14ac:dyDescent="0.25">
      <c r="A1366" s="49" t="s">
        <v>226</v>
      </c>
      <c r="B1366" s="49" t="s">
        <v>3930</v>
      </c>
      <c r="C1366" s="172" t="s">
        <v>3931</v>
      </c>
      <c r="D1366" s="173">
        <v>1.7</v>
      </c>
      <c r="E1366" s="49" t="s">
        <v>3932</v>
      </c>
      <c r="F1366" s="50">
        <v>40544</v>
      </c>
      <c r="G1366" s="51">
        <v>1.7</v>
      </c>
      <c r="H1366" s="174"/>
      <c r="I1366" s="51">
        <v>0</v>
      </c>
    </row>
    <row r="1367" spans="1:9" ht="30" x14ac:dyDescent="0.25">
      <c r="A1367" s="49" t="s">
        <v>226</v>
      </c>
      <c r="B1367" s="49" t="s">
        <v>1991</v>
      </c>
      <c r="C1367" s="172" t="s">
        <v>3933</v>
      </c>
      <c r="D1367" s="173">
        <v>1.7</v>
      </c>
      <c r="E1367" s="49" t="s">
        <v>3934</v>
      </c>
      <c r="F1367" s="50">
        <v>40544</v>
      </c>
      <c r="G1367" s="51">
        <v>1.7</v>
      </c>
      <c r="H1367" s="174"/>
      <c r="I1367" s="51">
        <v>0</v>
      </c>
    </row>
    <row r="1368" spans="1:9" ht="30" x14ac:dyDescent="0.25">
      <c r="A1368" s="49" t="s">
        <v>226</v>
      </c>
      <c r="B1368" s="49" t="s">
        <v>3935</v>
      </c>
      <c r="C1368" s="172" t="s">
        <v>3936</v>
      </c>
      <c r="D1368" s="173">
        <v>1.7</v>
      </c>
      <c r="E1368" s="49" t="s">
        <v>3937</v>
      </c>
      <c r="F1368" s="50">
        <v>40544</v>
      </c>
      <c r="G1368" s="51">
        <v>1.7</v>
      </c>
      <c r="H1368" s="174"/>
      <c r="I1368" s="51">
        <v>0</v>
      </c>
    </row>
    <row r="1369" spans="1:9" ht="30" x14ac:dyDescent="0.25">
      <c r="A1369" s="49" t="s">
        <v>238</v>
      </c>
      <c r="B1369" s="49" t="s">
        <v>1744</v>
      </c>
      <c r="C1369" s="172" t="s">
        <v>3938</v>
      </c>
      <c r="D1369" s="173">
        <v>1.8</v>
      </c>
      <c r="E1369" s="49" t="s">
        <v>3939</v>
      </c>
      <c r="F1369" s="50">
        <v>40544</v>
      </c>
      <c r="G1369" s="51">
        <v>1.8</v>
      </c>
      <c r="H1369" s="174"/>
      <c r="I1369" s="51">
        <v>0</v>
      </c>
    </row>
    <row r="1370" spans="1:9" ht="30" x14ac:dyDescent="0.25">
      <c r="A1370" s="49" t="s">
        <v>238</v>
      </c>
      <c r="B1370" s="49" t="s">
        <v>3940</v>
      </c>
      <c r="C1370" s="172" t="s">
        <v>3941</v>
      </c>
      <c r="D1370" s="173">
        <v>1.8</v>
      </c>
      <c r="E1370" s="49" t="s">
        <v>3942</v>
      </c>
      <c r="F1370" s="50">
        <v>40544</v>
      </c>
      <c r="G1370" s="51">
        <v>1.8</v>
      </c>
      <c r="H1370" s="174"/>
      <c r="I1370" s="51">
        <v>0</v>
      </c>
    </row>
    <row r="1371" spans="1:9" ht="30" x14ac:dyDescent="0.25">
      <c r="A1371" s="49" t="s">
        <v>238</v>
      </c>
      <c r="B1371" s="49" t="s">
        <v>2593</v>
      </c>
      <c r="C1371" s="172" t="s">
        <v>3943</v>
      </c>
      <c r="D1371" s="173">
        <v>1.8</v>
      </c>
      <c r="E1371" s="49" t="s">
        <v>3944</v>
      </c>
      <c r="F1371" s="50">
        <v>40544</v>
      </c>
      <c r="G1371" s="51">
        <v>1.8</v>
      </c>
      <c r="H1371" s="174"/>
      <c r="I1371" s="51">
        <v>0</v>
      </c>
    </row>
    <row r="1372" spans="1:9" ht="30" x14ac:dyDescent="0.25">
      <c r="A1372" s="49" t="s">
        <v>238</v>
      </c>
      <c r="B1372" s="49" t="s">
        <v>3945</v>
      </c>
      <c r="C1372" s="172" t="s">
        <v>3946</v>
      </c>
      <c r="D1372" s="173">
        <v>2</v>
      </c>
      <c r="E1372" s="49" t="s">
        <v>3947</v>
      </c>
      <c r="F1372" s="50">
        <v>40544</v>
      </c>
      <c r="G1372" s="51">
        <v>2</v>
      </c>
      <c r="H1372" s="174"/>
      <c r="I1372" s="51">
        <v>0</v>
      </c>
    </row>
    <row r="1373" spans="1:9" ht="30" x14ac:dyDescent="0.25">
      <c r="A1373" s="49" t="s">
        <v>238</v>
      </c>
      <c r="B1373" s="49" t="s">
        <v>3497</v>
      </c>
      <c r="C1373" s="172" t="s">
        <v>3948</v>
      </c>
      <c r="D1373" s="173">
        <v>2.4</v>
      </c>
      <c r="E1373" s="49" t="s">
        <v>3949</v>
      </c>
      <c r="F1373" s="50">
        <v>40544</v>
      </c>
      <c r="G1373" s="51">
        <v>2.2000000000000002</v>
      </c>
      <c r="H1373" s="174">
        <v>39569</v>
      </c>
      <c r="I1373" s="51">
        <v>0.2</v>
      </c>
    </row>
    <row r="1374" spans="1:9" ht="30" x14ac:dyDescent="0.25">
      <c r="A1374" s="49" t="s">
        <v>238</v>
      </c>
      <c r="B1374" s="49" t="s">
        <v>2599</v>
      </c>
      <c r="C1374" s="172" t="s">
        <v>3950</v>
      </c>
      <c r="D1374" s="173">
        <v>2.4</v>
      </c>
      <c r="E1374" s="49" t="s">
        <v>3951</v>
      </c>
      <c r="F1374" s="50">
        <v>40544</v>
      </c>
      <c r="G1374" s="51">
        <v>2.2000000000000002</v>
      </c>
      <c r="H1374" s="174">
        <v>39569</v>
      </c>
      <c r="I1374" s="51">
        <v>0.2</v>
      </c>
    </row>
    <row r="1375" spans="1:9" ht="30" x14ac:dyDescent="0.25">
      <c r="A1375" s="49" t="s">
        <v>238</v>
      </c>
      <c r="B1375" s="49" t="s">
        <v>3952</v>
      </c>
      <c r="C1375" s="172" t="s">
        <v>3953</v>
      </c>
      <c r="D1375" s="173">
        <v>2</v>
      </c>
      <c r="E1375" s="49" t="s">
        <v>3954</v>
      </c>
      <c r="F1375" s="50">
        <v>40544</v>
      </c>
      <c r="G1375" s="51">
        <v>2</v>
      </c>
      <c r="H1375" s="174"/>
      <c r="I1375" s="51">
        <v>0</v>
      </c>
    </row>
    <row r="1376" spans="1:9" ht="30" x14ac:dyDescent="0.25">
      <c r="A1376" s="49" t="s">
        <v>238</v>
      </c>
      <c r="B1376" s="49" t="s">
        <v>1280</v>
      </c>
      <c r="C1376" s="172" t="s">
        <v>3955</v>
      </c>
      <c r="D1376" s="173">
        <v>2</v>
      </c>
      <c r="E1376" s="49" t="s">
        <v>3956</v>
      </c>
      <c r="F1376" s="50">
        <v>40544</v>
      </c>
      <c r="G1376" s="51">
        <v>2</v>
      </c>
      <c r="H1376" s="174"/>
      <c r="I1376" s="51">
        <v>0</v>
      </c>
    </row>
    <row r="1377" spans="1:9" ht="30" x14ac:dyDescent="0.25">
      <c r="A1377" s="49" t="s">
        <v>238</v>
      </c>
      <c r="B1377" s="49" t="s">
        <v>3957</v>
      </c>
      <c r="C1377" s="172" t="s">
        <v>3958</v>
      </c>
      <c r="D1377" s="173">
        <v>2.4</v>
      </c>
      <c r="E1377" s="49" t="s">
        <v>3959</v>
      </c>
      <c r="F1377" s="50">
        <v>40544</v>
      </c>
      <c r="G1377" s="51">
        <v>2.2000000000000002</v>
      </c>
      <c r="H1377" s="174">
        <v>39569</v>
      </c>
      <c r="I1377" s="51">
        <v>0.2</v>
      </c>
    </row>
    <row r="1378" spans="1:9" ht="30" x14ac:dyDescent="0.25">
      <c r="A1378" s="49" t="s">
        <v>238</v>
      </c>
      <c r="B1378" s="49" t="s">
        <v>1283</v>
      </c>
      <c r="C1378" s="172" t="s">
        <v>3960</v>
      </c>
      <c r="D1378" s="173">
        <v>2</v>
      </c>
      <c r="E1378" s="49" t="s">
        <v>3961</v>
      </c>
      <c r="F1378" s="50">
        <v>40544</v>
      </c>
      <c r="G1378" s="51">
        <v>2</v>
      </c>
      <c r="H1378" s="174"/>
      <c r="I1378" s="51">
        <v>0</v>
      </c>
    </row>
    <row r="1379" spans="1:9" ht="30" x14ac:dyDescent="0.25">
      <c r="A1379" s="49" t="s">
        <v>238</v>
      </c>
      <c r="B1379" s="49" t="s">
        <v>1768</v>
      </c>
      <c r="C1379" s="172" t="s">
        <v>3962</v>
      </c>
      <c r="D1379" s="173">
        <v>1.8</v>
      </c>
      <c r="E1379" s="49" t="s">
        <v>3963</v>
      </c>
      <c r="F1379" s="50">
        <v>40544</v>
      </c>
      <c r="G1379" s="51">
        <v>1.8</v>
      </c>
      <c r="H1379" s="174"/>
      <c r="I1379" s="51">
        <v>0</v>
      </c>
    </row>
    <row r="1380" spans="1:9" ht="30" x14ac:dyDescent="0.25">
      <c r="A1380" s="49" t="s">
        <v>238</v>
      </c>
      <c r="B1380" s="49" t="s">
        <v>1107</v>
      </c>
      <c r="C1380" s="172" t="s">
        <v>3964</v>
      </c>
      <c r="D1380" s="173">
        <v>2.4</v>
      </c>
      <c r="E1380" s="49" t="s">
        <v>3965</v>
      </c>
      <c r="F1380" s="50">
        <v>40544</v>
      </c>
      <c r="G1380" s="51">
        <v>2.2000000000000002</v>
      </c>
      <c r="H1380" s="174">
        <v>39569</v>
      </c>
      <c r="I1380" s="51">
        <v>0.2</v>
      </c>
    </row>
    <row r="1381" spans="1:9" ht="30" x14ac:dyDescent="0.25">
      <c r="A1381" s="49" t="s">
        <v>238</v>
      </c>
      <c r="B1381" s="49" t="s">
        <v>247</v>
      </c>
      <c r="C1381" s="172" t="s">
        <v>3966</v>
      </c>
      <c r="D1381" s="173">
        <v>1.8</v>
      </c>
      <c r="E1381" s="49" t="s">
        <v>3967</v>
      </c>
      <c r="F1381" s="50">
        <v>40544</v>
      </c>
      <c r="G1381" s="51">
        <v>1.8</v>
      </c>
      <c r="H1381" s="174"/>
      <c r="I1381" s="51">
        <v>0</v>
      </c>
    </row>
    <row r="1382" spans="1:9" ht="30" x14ac:dyDescent="0.25">
      <c r="A1382" s="49" t="s">
        <v>238</v>
      </c>
      <c r="B1382" s="49" t="s">
        <v>3968</v>
      </c>
      <c r="C1382" s="172" t="s">
        <v>3969</v>
      </c>
      <c r="D1382" s="173">
        <v>2</v>
      </c>
      <c r="E1382" s="49" t="s">
        <v>3970</v>
      </c>
      <c r="F1382" s="50">
        <v>40544</v>
      </c>
      <c r="G1382" s="51">
        <v>2</v>
      </c>
      <c r="H1382" s="174"/>
      <c r="I1382" s="51">
        <v>0</v>
      </c>
    </row>
    <row r="1383" spans="1:9" ht="30" x14ac:dyDescent="0.25">
      <c r="A1383" s="49" t="s">
        <v>238</v>
      </c>
      <c r="B1383" s="49" t="s">
        <v>1373</v>
      </c>
      <c r="C1383" s="172" t="s">
        <v>3971</v>
      </c>
      <c r="D1383" s="173">
        <v>2</v>
      </c>
      <c r="E1383" s="49" t="s">
        <v>3972</v>
      </c>
      <c r="F1383" s="50">
        <v>40544</v>
      </c>
      <c r="G1383" s="51">
        <v>2</v>
      </c>
      <c r="H1383" s="174"/>
      <c r="I1383" s="51">
        <v>0</v>
      </c>
    </row>
    <row r="1384" spans="1:9" ht="30" x14ac:dyDescent="0.25">
      <c r="A1384" s="49" t="s">
        <v>238</v>
      </c>
      <c r="B1384" s="49" t="s">
        <v>3973</v>
      </c>
      <c r="C1384" s="172" t="s">
        <v>3974</v>
      </c>
      <c r="D1384" s="173">
        <v>2.4</v>
      </c>
      <c r="E1384" s="49" t="s">
        <v>3975</v>
      </c>
      <c r="F1384" s="50">
        <v>40544</v>
      </c>
      <c r="G1384" s="51">
        <v>2.2000000000000002</v>
      </c>
      <c r="H1384" s="174">
        <v>39569</v>
      </c>
      <c r="I1384" s="51">
        <v>0.2</v>
      </c>
    </row>
    <row r="1385" spans="1:9" ht="30" x14ac:dyDescent="0.25">
      <c r="A1385" s="49" t="s">
        <v>238</v>
      </c>
      <c r="B1385" s="49" t="s">
        <v>1291</v>
      </c>
      <c r="C1385" s="172" t="s">
        <v>3976</v>
      </c>
      <c r="D1385" s="173">
        <v>1.8</v>
      </c>
      <c r="E1385" s="49" t="s">
        <v>3977</v>
      </c>
      <c r="F1385" s="50">
        <v>40544</v>
      </c>
      <c r="G1385" s="51">
        <v>1.8</v>
      </c>
      <c r="H1385" s="174"/>
      <c r="I1385" s="51">
        <v>0</v>
      </c>
    </row>
    <row r="1386" spans="1:9" ht="30" x14ac:dyDescent="0.25">
      <c r="A1386" s="49" t="s">
        <v>238</v>
      </c>
      <c r="B1386" s="49" t="s">
        <v>2918</v>
      </c>
      <c r="C1386" s="172" t="s">
        <v>3978</v>
      </c>
      <c r="D1386" s="173">
        <v>2.4</v>
      </c>
      <c r="E1386" s="49" t="s">
        <v>3979</v>
      </c>
      <c r="F1386" s="50">
        <v>40544</v>
      </c>
      <c r="G1386" s="51">
        <v>2.2000000000000002</v>
      </c>
      <c r="H1386" s="174">
        <v>39569</v>
      </c>
      <c r="I1386" s="51">
        <v>0.2</v>
      </c>
    </row>
    <row r="1387" spans="1:9" ht="30" x14ac:dyDescent="0.25">
      <c r="A1387" s="49" t="s">
        <v>238</v>
      </c>
      <c r="B1387" s="49" t="s">
        <v>1780</v>
      </c>
      <c r="C1387" s="172" t="s">
        <v>3980</v>
      </c>
      <c r="D1387" s="173">
        <v>2</v>
      </c>
      <c r="E1387" s="49" t="s">
        <v>3981</v>
      </c>
      <c r="F1387" s="50">
        <v>40544</v>
      </c>
      <c r="G1387" s="51">
        <v>2</v>
      </c>
      <c r="H1387" s="174"/>
      <c r="I1387" s="51">
        <v>0</v>
      </c>
    </row>
    <row r="1388" spans="1:9" ht="30" x14ac:dyDescent="0.25">
      <c r="A1388" s="49" t="s">
        <v>238</v>
      </c>
      <c r="B1388" s="49" t="s">
        <v>1783</v>
      </c>
      <c r="C1388" s="172" t="s">
        <v>3982</v>
      </c>
      <c r="D1388" s="173">
        <v>2.4</v>
      </c>
      <c r="E1388" s="49" t="s">
        <v>3983</v>
      </c>
      <c r="F1388" s="50">
        <v>40544</v>
      </c>
      <c r="G1388" s="51">
        <v>2.2000000000000002</v>
      </c>
      <c r="H1388" s="174">
        <v>39569</v>
      </c>
      <c r="I1388" s="51">
        <v>0.2</v>
      </c>
    </row>
    <row r="1389" spans="1:9" ht="30" x14ac:dyDescent="0.25">
      <c r="A1389" s="49" t="s">
        <v>238</v>
      </c>
      <c r="B1389" s="49" t="s">
        <v>3984</v>
      </c>
      <c r="C1389" s="172" t="s">
        <v>3985</v>
      </c>
      <c r="D1389" s="173">
        <v>1.8</v>
      </c>
      <c r="E1389" s="49" t="s">
        <v>3986</v>
      </c>
      <c r="F1389" s="50">
        <v>40544</v>
      </c>
      <c r="G1389" s="51">
        <v>1.8</v>
      </c>
      <c r="H1389" s="174"/>
      <c r="I1389" s="51">
        <v>0</v>
      </c>
    </row>
    <row r="1390" spans="1:9" ht="30" x14ac:dyDescent="0.25">
      <c r="A1390" s="49" t="s">
        <v>238</v>
      </c>
      <c r="B1390" s="49" t="s">
        <v>2138</v>
      </c>
      <c r="C1390" s="172" t="s">
        <v>3987</v>
      </c>
      <c r="D1390" s="173">
        <v>2.4</v>
      </c>
      <c r="E1390" s="49" t="s">
        <v>3988</v>
      </c>
      <c r="F1390" s="50">
        <v>40544</v>
      </c>
      <c r="G1390" s="51">
        <v>2.2000000000000002</v>
      </c>
      <c r="H1390" s="174">
        <v>39569</v>
      </c>
      <c r="I1390" s="51">
        <v>0.2</v>
      </c>
    </row>
    <row r="1391" spans="1:9" ht="30" x14ac:dyDescent="0.25">
      <c r="A1391" s="49" t="s">
        <v>238</v>
      </c>
      <c r="B1391" s="49" t="s">
        <v>1297</v>
      </c>
      <c r="C1391" s="172" t="s">
        <v>3989</v>
      </c>
      <c r="D1391" s="173">
        <v>1.8</v>
      </c>
      <c r="E1391" s="49" t="s">
        <v>3990</v>
      </c>
      <c r="F1391" s="50">
        <v>40544</v>
      </c>
      <c r="G1391" s="51">
        <v>1.8</v>
      </c>
      <c r="H1391" s="174"/>
      <c r="I1391" s="51">
        <v>0</v>
      </c>
    </row>
    <row r="1392" spans="1:9" ht="30" x14ac:dyDescent="0.25">
      <c r="A1392" s="49" t="s">
        <v>238</v>
      </c>
      <c r="B1392" s="49" t="s">
        <v>892</v>
      </c>
      <c r="C1392" s="172" t="s">
        <v>3991</v>
      </c>
      <c r="D1392" s="173">
        <v>1.8</v>
      </c>
      <c r="E1392" s="49" t="s">
        <v>3992</v>
      </c>
      <c r="F1392" s="50">
        <v>40544</v>
      </c>
      <c r="G1392" s="51">
        <v>1.8</v>
      </c>
      <c r="H1392" s="174"/>
      <c r="I1392" s="51">
        <v>0</v>
      </c>
    </row>
    <row r="1393" spans="1:9" ht="30" x14ac:dyDescent="0.25">
      <c r="A1393" s="49" t="s">
        <v>238</v>
      </c>
      <c r="B1393" s="49" t="s">
        <v>1800</v>
      </c>
      <c r="C1393" s="172" t="s">
        <v>3993</v>
      </c>
      <c r="D1393" s="173">
        <v>1.8</v>
      </c>
      <c r="E1393" s="49" t="s">
        <v>3994</v>
      </c>
      <c r="F1393" s="50">
        <v>40544</v>
      </c>
      <c r="G1393" s="51">
        <v>1.8</v>
      </c>
      <c r="H1393" s="174"/>
      <c r="I1393" s="51">
        <v>0</v>
      </c>
    </row>
    <row r="1394" spans="1:9" ht="30" x14ac:dyDescent="0.25">
      <c r="A1394" s="49" t="s">
        <v>238</v>
      </c>
      <c r="B1394" s="49" t="s">
        <v>3995</v>
      </c>
      <c r="C1394" s="172" t="s">
        <v>3996</v>
      </c>
      <c r="D1394" s="173">
        <v>2</v>
      </c>
      <c r="E1394" s="49" t="s">
        <v>3997</v>
      </c>
      <c r="F1394" s="50">
        <v>40544</v>
      </c>
      <c r="G1394" s="51">
        <v>2</v>
      </c>
      <c r="H1394" s="174"/>
      <c r="I1394" s="51">
        <v>0</v>
      </c>
    </row>
    <row r="1395" spans="1:9" ht="30" x14ac:dyDescent="0.25">
      <c r="A1395" s="49" t="s">
        <v>238</v>
      </c>
      <c r="B1395" s="49" t="s">
        <v>3998</v>
      </c>
      <c r="C1395" s="172" t="s">
        <v>3999</v>
      </c>
      <c r="D1395" s="173">
        <v>2</v>
      </c>
      <c r="E1395" s="49" t="s">
        <v>4000</v>
      </c>
      <c r="F1395" s="50">
        <v>40544</v>
      </c>
      <c r="G1395" s="51">
        <v>2</v>
      </c>
      <c r="H1395" s="174"/>
      <c r="I1395" s="51">
        <v>0</v>
      </c>
    </row>
    <row r="1396" spans="1:9" ht="30" x14ac:dyDescent="0.25">
      <c r="A1396" s="49" t="s">
        <v>238</v>
      </c>
      <c r="B1396" s="49" t="s">
        <v>1314</v>
      </c>
      <c r="C1396" s="172" t="s">
        <v>4001</v>
      </c>
      <c r="D1396" s="173">
        <v>2.4</v>
      </c>
      <c r="E1396" s="49" t="s">
        <v>4002</v>
      </c>
      <c r="F1396" s="50">
        <v>40544</v>
      </c>
      <c r="G1396" s="51">
        <v>2</v>
      </c>
      <c r="H1396" s="174">
        <v>39569</v>
      </c>
      <c r="I1396" s="51">
        <v>0.4</v>
      </c>
    </row>
    <row r="1397" spans="1:9" ht="30" x14ac:dyDescent="0.25">
      <c r="A1397" s="49" t="s">
        <v>238</v>
      </c>
      <c r="B1397" s="49" t="s">
        <v>901</v>
      </c>
      <c r="C1397" s="172" t="s">
        <v>4003</v>
      </c>
      <c r="D1397" s="173">
        <v>2.4</v>
      </c>
      <c r="E1397" s="49" t="s">
        <v>4004</v>
      </c>
      <c r="F1397" s="50">
        <v>40544</v>
      </c>
      <c r="G1397" s="51">
        <v>2.2000000000000002</v>
      </c>
      <c r="H1397" s="174">
        <v>39569</v>
      </c>
      <c r="I1397" s="51">
        <v>0.2</v>
      </c>
    </row>
    <row r="1398" spans="1:9" ht="30" x14ac:dyDescent="0.25">
      <c r="A1398" s="49" t="s">
        <v>238</v>
      </c>
      <c r="B1398" s="49" t="s">
        <v>1156</v>
      </c>
      <c r="C1398" s="172" t="s">
        <v>4005</v>
      </c>
      <c r="D1398" s="173">
        <v>2.4</v>
      </c>
      <c r="E1398" s="49" t="s">
        <v>4006</v>
      </c>
      <c r="F1398" s="50">
        <v>40544</v>
      </c>
      <c r="G1398" s="51">
        <v>2.2000000000000002</v>
      </c>
      <c r="H1398" s="174">
        <v>39569</v>
      </c>
      <c r="I1398" s="51">
        <v>0.2</v>
      </c>
    </row>
    <row r="1399" spans="1:9" ht="30" x14ac:dyDescent="0.25">
      <c r="A1399" s="49" t="s">
        <v>238</v>
      </c>
      <c r="B1399" s="49" t="s">
        <v>2395</v>
      </c>
      <c r="C1399" s="172" t="s">
        <v>4007</v>
      </c>
      <c r="D1399" s="173">
        <v>1.8</v>
      </c>
      <c r="E1399" s="49" t="s">
        <v>4008</v>
      </c>
      <c r="F1399" s="50">
        <v>40544</v>
      </c>
      <c r="G1399" s="51">
        <v>1.8</v>
      </c>
      <c r="H1399" s="174"/>
      <c r="I1399" s="51">
        <v>0</v>
      </c>
    </row>
    <row r="1400" spans="1:9" ht="30" x14ac:dyDescent="0.25">
      <c r="A1400" s="49" t="s">
        <v>238</v>
      </c>
      <c r="B1400" s="49" t="s">
        <v>1159</v>
      </c>
      <c r="C1400" s="172" t="s">
        <v>4009</v>
      </c>
      <c r="D1400" s="173">
        <v>1.8</v>
      </c>
      <c r="E1400" s="49" t="s">
        <v>4010</v>
      </c>
      <c r="F1400" s="50">
        <v>40544</v>
      </c>
      <c r="G1400" s="51">
        <v>1.8</v>
      </c>
      <c r="H1400" s="174"/>
      <c r="I1400" s="51">
        <v>0</v>
      </c>
    </row>
    <row r="1401" spans="1:9" ht="30" x14ac:dyDescent="0.25">
      <c r="A1401" s="49" t="s">
        <v>238</v>
      </c>
      <c r="B1401" s="49" t="s">
        <v>4011</v>
      </c>
      <c r="C1401" s="172" t="s">
        <v>4012</v>
      </c>
      <c r="D1401" s="173">
        <v>2.4</v>
      </c>
      <c r="E1401" s="49" t="s">
        <v>4013</v>
      </c>
      <c r="F1401" s="50">
        <v>40544</v>
      </c>
      <c r="G1401" s="51">
        <v>2</v>
      </c>
      <c r="H1401" s="174">
        <v>39569</v>
      </c>
      <c r="I1401" s="51">
        <v>0.4</v>
      </c>
    </row>
    <row r="1402" spans="1:9" ht="30" x14ac:dyDescent="0.25">
      <c r="A1402" s="49" t="s">
        <v>238</v>
      </c>
      <c r="B1402" s="49" t="s">
        <v>700</v>
      </c>
      <c r="C1402" s="172" t="s">
        <v>4014</v>
      </c>
      <c r="D1402" s="173">
        <v>2.4</v>
      </c>
      <c r="E1402" s="49" t="s">
        <v>4015</v>
      </c>
      <c r="F1402" s="50">
        <v>40544</v>
      </c>
      <c r="G1402" s="51">
        <v>2.2000000000000002</v>
      </c>
      <c r="H1402" s="174">
        <v>39569</v>
      </c>
      <c r="I1402" s="51">
        <v>0.2</v>
      </c>
    </row>
    <row r="1403" spans="1:9" ht="30" x14ac:dyDescent="0.25">
      <c r="A1403" s="49" t="s">
        <v>238</v>
      </c>
      <c r="B1403" s="49" t="s">
        <v>4016</v>
      </c>
      <c r="C1403" s="172" t="s">
        <v>4017</v>
      </c>
      <c r="D1403" s="173">
        <v>2.7</v>
      </c>
      <c r="E1403" s="49" t="s">
        <v>4018</v>
      </c>
      <c r="F1403" s="50">
        <v>40544</v>
      </c>
      <c r="G1403" s="51">
        <v>2.2000000000000002</v>
      </c>
      <c r="H1403" s="174">
        <v>39569</v>
      </c>
      <c r="I1403" s="51">
        <v>0.5</v>
      </c>
    </row>
    <row r="1404" spans="1:9" ht="30" x14ac:dyDescent="0.25">
      <c r="A1404" s="49" t="s">
        <v>238</v>
      </c>
      <c r="B1404" s="49" t="s">
        <v>919</v>
      </c>
      <c r="C1404" s="172" t="s">
        <v>4019</v>
      </c>
      <c r="D1404" s="173">
        <v>2</v>
      </c>
      <c r="E1404" s="49" t="s">
        <v>4020</v>
      </c>
      <c r="F1404" s="50">
        <v>40544</v>
      </c>
      <c r="G1404" s="51">
        <v>2</v>
      </c>
      <c r="H1404" s="174"/>
      <c r="I1404" s="51">
        <v>0</v>
      </c>
    </row>
    <row r="1405" spans="1:9" ht="30" x14ac:dyDescent="0.25">
      <c r="A1405" s="49" t="s">
        <v>238</v>
      </c>
      <c r="B1405" s="49" t="s">
        <v>4021</v>
      </c>
      <c r="C1405" s="172" t="s">
        <v>4022</v>
      </c>
      <c r="D1405" s="173">
        <v>2</v>
      </c>
      <c r="E1405" s="49" t="s">
        <v>4023</v>
      </c>
      <c r="F1405" s="50">
        <v>40544</v>
      </c>
      <c r="G1405" s="51">
        <v>2</v>
      </c>
      <c r="H1405" s="174"/>
      <c r="I1405" s="51">
        <v>0</v>
      </c>
    </row>
    <row r="1406" spans="1:9" ht="30" x14ac:dyDescent="0.25">
      <c r="A1406" s="49" t="s">
        <v>238</v>
      </c>
      <c r="B1406" s="49" t="s">
        <v>4024</v>
      </c>
      <c r="C1406" s="172" t="s">
        <v>4025</v>
      </c>
      <c r="D1406" s="173">
        <v>1.8</v>
      </c>
      <c r="E1406" s="49" t="s">
        <v>4026</v>
      </c>
      <c r="F1406" s="50">
        <v>40544</v>
      </c>
      <c r="G1406" s="51">
        <v>1.8</v>
      </c>
      <c r="H1406" s="174"/>
      <c r="I1406" s="51">
        <v>0</v>
      </c>
    </row>
    <row r="1407" spans="1:9" ht="30" x14ac:dyDescent="0.25">
      <c r="A1407" s="49" t="s">
        <v>238</v>
      </c>
      <c r="B1407" s="49" t="s">
        <v>1178</v>
      </c>
      <c r="C1407" s="172" t="s">
        <v>4027</v>
      </c>
      <c r="D1407" s="173">
        <v>2.4</v>
      </c>
      <c r="E1407" s="49" t="s">
        <v>4028</v>
      </c>
      <c r="F1407" s="50">
        <v>40544</v>
      </c>
      <c r="G1407" s="51">
        <v>2.2000000000000002</v>
      </c>
      <c r="H1407" s="174">
        <v>39569</v>
      </c>
      <c r="I1407" s="51">
        <v>0.2</v>
      </c>
    </row>
    <row r="1408" spans="1:9" ht="30" x14ac:dyDescent="0.25">
      <c r="A1408" s="49" t="s">
        <v>238</v>
      </c>
      <c r="B1408" s="49" t="s">
        <v>1837</v>
      </c>
      <c r="C1408" s="172" t="s">
        <v>4029</v>
      </c>
      <c r="D1408" s="173">
        <v>1.8</v>
      </c>
      <c r="E1408" s="49" t="s">
        <v>4030</v>
      </c>
      <c r="F1408" s="50">
        <v>40544</v>
      </c>
      <c r="G1408" s="51">
        <v>1.8</v>
      </c>
      <c r="H1408" s="174"/>
      <c r="I1408" s="51">
        <v>0</v>
      </c>
    </row>
    <row r="1409" spans="1:9" ht="30" x14ac:dyDescent="0.25">
      <c r="A1409" s="49" t="s">
        <v>238</v>
      </c>
      <c r="B1409" s="49" t="s">
        <v>1850</v>
      </c>
      <c r="C1409" s="172" t="s">
        <v>4031</v>
      </c>
      <c r="D1409" s="173">
        <v>1.8</v>
      </c>
      <c r="E1409" s="49" t="s">
        <v>4032</v>
      </c>
      <c r="F1409" s="50">
        <v>40544</v>
      </c>
      <c r="G1409" s="51">
        <v>1.8</v>
      </c>
      <c r="H1409" s="174"/>
      <c r="I1409" s="51">
        <v>0</v>
      </c>
    </row>
    <row r="1410" spans="1:9" ht="30" x14ac:dyDescent="0.25">
      <c r="A1410" s="49" t="s">
        <v>238</v>
      </c>
      <c r="B1410" s="49" t="s">
        <v>1184</v>
      </c>
      <c r="C1410" s="172" t="s">
        <v>4033</v>
      </c>
      <c r="D1410" s="173">
        <v>2</v>
      </c>
      <c r="E1410" s="49" t="s">
        <v>4034</v>
      </c>
      <c r="F1410" s="50">
        <v>40544</v>
      </c>
      <c r="G1410" s="51">
        <v>2</v>
      </c>
      <c r="H1410" s="174"/>
      <c r="I1410" s="51">
        <v>0</v>
      </c>
    </row>
    <row r="1411" spans="1:9" ht="30" x14ac:dyDescent="0.25">
      <c r="A1411" s="49" t="s">
        <v>238</v>
      </c>
      <c r="B1411" s="49" t="s">
        <v>4035</v>
      </c>
      <c r="C1411" s="172" t="s">
        <v>4036</v>
      </c>
      <c r="D1411" s="173">
        <v>2</v>
      </c>
      <c r="E1411" s="49" t="s">
        <v>4037</v>
      </c>
      <c r="F1411" s="50">
        <v>40544</v>
      </c>
      <c r="G1411" s="51">
        <v>2</v>
      </c>
      <c r="H1411" s="174"/>
      <c r="I1411" s="51">
        <v>0</v>
      </c>
    </row>
    <row r="1412" spans="1:9" ht="30" x14ac:dyDescent="0.25">
      <c r="A1412" s="49" t="s">
        <v>238</v>
      </c>
      <c r="B1412" s="49" t="s">
        <v>4038</v>
      </c>
      <c r="C1412" s="172" t="s">
        <v>4039</v>
      </c>
      <c r="D1412" s="173">
        <v>1.8</v>
      </c>
      <c r="E1412" s="49" t="s">
        <v>4040</v>
      </c>
      <c r="F1412" s="50">
        <v>40544</v>
      </c>
      <c r="G1412" s="51">
        <v>1.8</v>
      </c>
      <c r="H1412" s="174"/>
      <c r="I1412" s="51">
        <v>0</v>
      </c>
    </row>
    <row r="1413" spans="1:9" ht="30" x14ac:dyDescent="0.25">
      <c r="A1413" s="49" t="s">
        <v>238</v>
      </c>
      <c r="B1413" s="49" t="s">
        <v>299</v>
      </c>
      <c r="C1413" s="172" t="s">
        <v>4041</v>
      </c>
      <c r="D1413" s="173">
        <v>2</v>
      </c>
      <c r="E1413" s="49" t="s">
        <v>4042</v>
      </c>
      <c r="F1413" s="50">
        <v>40544</v>
      </c>
      <c r="G1413" s="51">
        <v>2</v>
      </c>
      <c r="H1413" s="174"/>
      <c r="I1413" s="51">
        <v>0</v>
      </c>
    </row>
    <row r="1414" spans="1:9" ht="30" x14ac:dyDescent="0.25">
      <c r="A1414" s="49" t="s">
        <v>238</v>
      </c>
      <c r="B1414" s="49" t="s">
        <v>4043</v>
      </c>
      <c r="C1414" s="172" t="s">
        <v>4044</v>
      </c>
      <c r="D1414" s="173">
        <v>2.4</v>
      </c>
      <c r="E1414" s="49" t="s">
        <v>4045</v>
      </c>
      <c r="F1414" s="50">
        <v>40544</v>
      </c>
      <c r="G1414" s="51">
        <v>2.2000000000000002</v>
      </c>
      <c r="H1414" s="174">
        <v>39569</v>
      </c>
      <c r="I1414" s="51">
        <v>0.2</v>
      </c>
    </row>
    <row r="1415" spans="1:9" ht="30" x14ac:dyDescent="0.25">
      <c r="A1415" s="49" t="s">
        <v>238</v>
      </c>
      <c r="B1415" s="49" t="s">
        <v>3572</v>
      </c>
      <c r="C1415" s="172" t="s">
        <v>4046</v>
      </c>
      <c r="D1415" s="173">
        <v>2.4</v>
      </c>
      <c r="E1415" s="49" t="s">
        <v>4047</v>
      </c>
      <c r="F1415" s="50">
        <v>40544</v>
      </c>
      <c r="G1415" s="51">
        <v>2</v>
      </c>
      <c r="H1415" s="174">
        <v>39569</v>
      </c>
      <c r="I1415" s="51">
        <v>0.4</v>
      </c>
    </row>
    <row r="1416" spans="1:9" ht="30" x14ac:dyDescent="0.25">
      <c r="A1416" s="49" t="s">
        <v>238</v>
      </c>
      <c r="B1416" s="49" t="s">
        <v>308</v>
      </c>
      <c r="C1416" s="172" t="s">
        <v>4048</v>
      </c>
      <c r="D1416" s="173">
        <v>2</v>
      </c>
      <c r="E1416" s="49" t="s">
        <v>4049</v>
      </c>
      <c r="F1416" s="50">
        <v>40544</v>
      </c>
      <c r="G1416" s="51">
        <v>2</v>
      </c>
      <c r="H1416" s="174"/>
      <c r="I1416" s="51">
        <v>0</v>
      </c>
    </row>
    <row r="1417" spans="1:9" ht="30" x14ac:dyDescent="0.25">
      <c r="A1417" s="49" t="s">
        <v>238</v>
      </c>
      <c r="B1417" s="49" t="s">
        <v>1531</v>
      </c>
      <c r="C1417" s="172" t="s">
        <v>4050</v>
      </c>
      <c r="D1417" s="173">
        <v>2.4</v>
      </c>
      <c r="E1417" s="49" t="s">
        <v>4051</v>
      </c>
      <c r="F1417" s="50">
        <v>40544</v>
      </c>
      <c r="G1417" s="51">
        <v>2.2000000000000002</v>
      </c>
      <c r="H1417" s="174">
        <v>39569</v>
      </c>
      <c r="I1417" s="51">
        <v>0.2</v>
      </c>
    </row>
    <row r="1418" spans="1:9" ht="30" x14ac:dyDescent="0.25">
      <c r="A1418" s="49" t="s">
        <v>238</v>
      </c>
      <c r="B1418" s="49" t="s">
        <v>311</v>
      </c>
      <c r="C1418" s="172" t="s">
        <v>4052</v>
      </c>
      <c r="D1418" s="173">
        <v>2</v>
      </c>
      <c r="E1418" s="49" t="s">
        <v>4053</v>
      </c>
      <c r="F1418" s="50">
        <v>40544</v>
      </c>
      <c r="G1418" s="51">
        <v>2</v>
      </c>
      <c r="H1418" s="174"/>
      <c r="I1418" s="51">
        <v>0</v>
      </c>
    </row>
    <row r="1419" spans="1:9" ht="30" x14ac:dyDescent="0.25">
      <c r="A1419" s="49" t="s">
        <v>238</v>
      </c>
      <c r="B1419" s="49" t="s">
        <v>314</v>
      </c>
      <c r="C1419" s="172" t="s">
        <v>4054</v>
      </c>
      <c r="D1419" s="173">
        <v>2</v>
      </c>
      <c r="E1419" s="49" t="s">
        <v>4055</v>
      </c>
      <c r="F1419" s="50">
        <v>40544</v>
      </c>
      <c r="G1419" s="51">
        <v>2</v>
      </c>
      <c r="H1419" s="174"/>
      <c r="I1419" s="51">
        <v>0</v>
      </c>
    </row>
    <row r="1420" spans="1:9" ht="30" x14ac:dyDescent="0.25">
      <c r="A1420" s="49" t="s">
        <v>238</v>
      </c>
      <c r="B1420" s="49" t="s">
        <v>2228</v>
      </c>
      <c r="C1420" s="172" t="s">
        <v>4056</v>
      </c>
      <c r="D1420" s="173">
        <v>1.8</v>
      </c>
      <c r="E1420" s="49" t="s">
        <v>4057</v>
      </c>
      <c r="F1420" s="50">
        <v>40544</v>
      </c>
      <c r="G1420" s="51">
        <v>1.8</v>
      </c>
      <c r="H1420" s="174"/>
      <c r="I1420" s="51">
        <v>0</v>
      </c>
    </row>
    <row r="1421" spans="1:9" ht="30" x14ac:dyDescent="0.25">
      <c r="A1421" s="49" t="s">
        <v>238</v>
      </c>
      <c r="B1421" s="49" t="s">
        <v>4058</v>
      </c>
      <c r="C1421" s="172" t="s">
        <v>4059</v>
      </c>
      <c r="D1421" s="173">
        <v>2.4</v>
      </c>
      <c r="E1421" s="49" t="s">
        <v>4060</v>
      </c>
      <c r="F1421" s="50">
        <v>40544</v>
      </c>
      <c r="G1421" s="51">
        <v>2.2000000000000002</v>
      </c>
      <c r="H1421" s="174">
        <v>39569</v>
      </c>
      <c r="I1421" s="51">
        <v>0.2</v>
      </c>
    </row>
    <row r="1422" spans="1:9" ht="30" x14ac:dyDescent="0.25">
      <c r="A1422" s="49" t="s">
        <v>238</v>
      </c>
      <c r="B1422" s="49" t="s">
        <v>317</v>
      </c>
      <c r="C1422" s="172" t="s">
        <v>4061</v>
      </c>
      <c r="D1422" s="173">
        <v>2</v>
      </c>
      <c r="E1422" s="49" t="s">
        <v>4062</v>
      </c>
      <c r="F1422" s="50">
        <v>40544</v>
      </c>
      <c r="G1422" s="51">
        <v>2</v>
      </c>
      <c r="H1422" s="174"/>
      <c r="I1422" s="51">
        <v>0</v>
      </c>
    </row>
    <row r="1423" spans="1:9" ht="30" x14ac:dyDescent="0.25">
      <c r="A1423" s="49" t="s">
        <v>238</v>
      </c>
      <c r="B1423" s="49" t="s">
        <v>320</v>
      </c>
      <c r="C1423" s="172" t="s">
        <v>4063</v>
      </c>
      <c r="D1423" s="173">
        <v>2.4</v>
      </c>
      <c r="E1423" s="49" t="s">
        <v>4064</v>
      </c>
      <c r="F1423" s="50">
        <v>40544</v>
      </c>
      <c r="G1423" s="51">
        <v>2.2000000000000002</v>
      </c>
      <c r="H1423" s="174">
        <v>39569</v>
      </c>
      <c r="I1423" s="51">
        <v>0.2</v>
      </c>
    </row>
    <row r="1424" spans="1:9" ht="30" x14ac:dyDescent="0.25">
      <c r="A1424" s="49" t="s">
        <v>238</v>
      </c>
      <c r="B1424" s="49" t="s">
        <v>2074</v>
      </c>
      <c r="C1424" s="172" t="s">
        <v>4065</v>
      </c>
      <c r="D1424" s="173">
        <v>1.8</v>
      </c>
      <c r="E1424" s="49" t="s">
        <v>4066</v>
      </c>
      <c r="F1424" s="50">
        <v>40544</v>
      </c>
      <c r="G1424" s="51">
        <v>1.8</v>
      </c>
      <c r="H1424" s="174"/>
      <c r="I1424" s="51">
        <v>0</v>
      </c>
    </row>
    <row r="1425" spans="1:9" ht="30" x14ac:dyDescent="0.25">
      <c r="A1425" s="49" t="s">
        <v>238</v>
      </c>
      <c r="B1425" s="49" t="s">
        <v>326</v>
      </c>
      <c r="C1425" s="172" t="s">
        <v>4067</v>
      </c>
      <c r="D1425" s="173">
        <v>2</v>
      </c>
      <c r="E1425" s="49" t="s">
        <v>4068</v>
      </c>
      <c r="F1425" s="50">
        <v>40544</v>
      </c>
      <c r="G1425" s="51">
        <v>2</v>
      </c>
      <c r="H1425" s="174"/>
      <c r="I1425" s="51">
        <v>0</v>
      </c>
    </row>
    <row r="1426" spans="1:9" ht="30" x14ac:dyDescent="0.25">
      <c r="A1426" s="49" t="s">
        <v>238</v>
      </c>
      <c r="B1426" s="49" t="s">
        <v>1883</v>
      </c>
      <c r="C1426" s="172" t="s">
        <v>4069</v>
      </c>
      <c r="D1426" s="173">
        <v>1.8</v>
      </c>
      <c r="E1426" s="49" t="s">
        <v>4070</v>
      </c>
      <c r="F1426" s="50">
        <v>40544</v>
      </c>
      <c r="G1426" s="51">
        <v>1.8</v>
      </c>
      <c r="H1426" s="174"/>
      <c r="I1426" s="51">
        <v>0</v>
      </c>
    </row>
    <row r="1427" spans="1:9" ht="30" x14ac:dyDescent="0.25">
      <c r="A1427" s="49" t="s">
        <v>238</v>
      </c>
      <c r="B1427" s="49" t="s">
        <v>2240</v>
      </c>
      <c r="C1427" s="172" t="s">
        <v>4071</v>
      </c>
      <c r="D1427" s="173">
        <v>1.8</v>
      </c>
      <c r="E1427" s="49" t="s">
        <v>4072</v>
      </c>
      <c r="F1427" s="50">
        <v>40544</v>
      </c>
      <c r="G1427" s="51">
        <v>1.8</v>
      </c>
      <c r="H1427" s="174"/>
      <c r="I1427" s="51">
        <v>0</v>
      </c>
    </row>
    <row r="1428" spans="1:9" ht="30" x14ac:dyDescent="0.25">
      <c r="A1428" s="49" t="s">
        <v>238</v>
      </c>
      <c r="B1428" s="49" t="s">
        <v>1209</v>
      </c>
      <c r="C1428" s="172" t="s">
        <v>4073</v>
      </c>
      <c r="D1428" s="173">
        <v>1.8</v>
      </c>
      <c r="E1428" s="49" t="s">
        <v>4074</v>
      </c>
      <c r="F1428" s="50">
        <v>40544</v>
      </c>
      <c r="G1428" s="51">
        <v>1.8</v>
      </c>
      <c r="H1428" s="174"/>
      <c r="I1428" s="51">
        <v>0</v>
      </c>
    </row>
    <row r="1429" spans="1:9" ht="30" x14ac:dyDescent="0.25">
      <c r="A1429" s="49" t="s">
        <v>238</v>
      </c>
      <c r="B1429" s="49" t="s">
        <v>338</v>
      </c>
      <c r="C1429" s="172" t="s">
        <v>4075</v>
      </c>
      <c r="D1429" s="173">
        <v>2.4</v>
      </c>
      <c r="E1429" s="49" t="s">
        <v>4076</v>
      </c>
      <c r="F1429" s="50">
        <v>40544</v>
      </c>
      <c r="G1429" s="51">
        <v>2.2000000000000002</v>
      </c>
      <c r="H1429" s="174">
        <v>39569</v>
      </c>
      <c r="I1429" s="51">
        <v>0.2</v>
      </c>
    </row>
    <row r="1430" spans="1:9" ht="30" x14ac:dyDescent="0.25">
      <c r="A1430" s="49" t="s">
        <v>238</v>
      </c>
      <c r="B1430" s="49" t="s">
        <v>4077</v>
      </c>
      <c r="C1430" s="172" t="s">
        <v>4078</v>
      </c>
      <c r="D1430" s="173">
        <v>2</v>
      </c>
      <c r="E1430" s="49" t="s">
        <v>4079</v>
      </c>
      <c r="F1430" s="50">
        <v>40544</v>
      </c>
      <c r="G1430" s="51">
        <v>2</v>
      </c>
      <c r="H1430" s="174"/>
      <c r="I1430" s="51">
        <v>0</v>
      </c>
    </row>
    <row r="1431" spans="1:9" ht="30" x14ac:dyDescent="0.25">
      <c r="A1431" s="49" t="s">
        <v>238</v>
      </c>
      <c r="B1431" s="49" t="s">
        <v>341</v>
      </c>
      <c r="C1431" s="172" t="s">
        <v>4080</v>
      </c>
      <c r="D1431" s="173">
        <v>1.8</v>
      </c>
      <c r="E1431" s="49" t="s">
        <v>4081</v>
      </c>
      <c r="F1431" s="50">
        <v>40544</v>
      </c>
      <c r="G1431" s="51">
        <v>1.8</v>
      </c>
      <c r="H1431" s="174"/>
      <c r="I1431" s="51">
        <v>0</v>
      </c>
    </row>
    <row r="1432" spans="1:9" ht="30" x14ac:dyDescent="0.25">
      <c r="A1432" s="49" t="s">
        <v>238</v>
      </c>
      <c r="B1432" s="49" t="s">
        <v>4082</v>
      </c>
      <c r="C1432" s="172" t="s">
        <v>4083</v>
      </c>
      <c r="D1432" s="173">
        <v>2.4</v>
      </c>
      <c r="E1432" s="49" t="s">
        <v>4084</v>
      </c>
      <c r="F1432" s="50">
        <v>40544</v>
      </c>
      <c r="G1432" s="51">
        <v>2.2000000000000002</v>
      </c>
      <c r="H1432" s="174">
        <v>39569</v>
      </c>
      <c r="I1432" s="51">
        <v>0.2</v>
      </c>
    </row>
    <row r="1433" spans="1:9" ht="30" x14ac:dyDescent="0.25">
      <c r="A1433" s="49" t="s">
        <v>238</v>
      </c>
      <c r="B1433" s="49" t="s">
        <v>2274</v>
      </c>
      <c r="C1433" s="172" t="s">
        <v>4085</v>
      </c>
      <c r="D1433" s="173">
        <v>1.8</v>
      </c>
      <c r="E1433" s="49" t="s">
        <v>4086</v>
      </c>
      <c r="F1433" s="50">
        <v>40544</v>
      </c>
      <c r="G1433" s="51">
        <v>1.8</v>
      </c>
      <c r="H1433" s="174"/>
      <c r="I1433" s="51">
        <v>0</v>
      </c>
    </row>
    <row r="1434" spans="1:9" ht="30" x14ac:dyDescent="0.25">
      <c r="A1434" s="49" t="s">
        <v>238</v>
      </c>
      <c r="B1434" s="49" t="s">
        <v>344</v>
      </c>
      <c r="C1434" s="172" t="s">
        <v>4087</v>
      </c>
      <c r="D1434" s="173">
        <v>2</v>
      </c>
      <c r="E1434" s="49" t="s">
        <v>4088</v>
      </c>
      <c r="F1434" s="50">
        <v>40544</v>
      </c>
      <c r="G1434" s="51">
        <v>2</v>
      </c>
      <c r="H1434" s="174"/>
      <c r="I1434" s="51">
        <v>0</v>
      </c>
    </row>
    <row r="1435" spans="1:9" ht="30" x14ac:dyDescent="0.25">
      <c r="A1435" s="49" t="s">
        <v>238</v>
      </c>
      <c r="B1435" s="49" t="s">
        <v>347</v>
      </c>
      <c r="C1435" s="172" t="s">
        <v>4089</v>
      </c>
      <c r="D1435" s="173">
        <v>2.7</v>
      </c>
      <c r="E1435" s="49" t="s">
        <v>4090</v>
      </c>
      <c r="F1435" s="50">
        <v>40544</v>
      </c>
      <c r="G1435" s="51">
        <v>2.2000000000000002</v>
      </c>
      <c r="H1435" s="174">
        <v>39569</v>
      </c>
      <c r="I1435" s="51">
        <v>0.5</v>
      </c>
    </row>
    <row r="1436" spans="1:9" ht="30" x14ac:dyDescent="0.25">
      <c r="A1436" s="49" t="s">
        <v>238</v>
      </c>
      <c r="B1436" s="49" t="s">
        <v>4091</v>
      </c>
      <c r="C1436" s="172" t="s">
        <v>4092</v>
      </c>
      <c r="D1436" s="173">
        <v>2</v>
      </c>
      <c r="E1436" s="49" t="s">
        <v>4093</v>
      </c>
      <c r="F1436" s="50">
        <v>40544</v>
      </c>
      <c r="G1436" s="51">
        <v>2</v>
      </c>
      <c r="H1436" s="174"/>
      <c r="I1436" s="51">
        <v>0</v>
      </c>
    </row>
    <row r="1437" spans="1:9" ht="30" x14ac:dyDescent="0.25">
      <c r="A1437" s="49" t="s">
        <v>238</v>
      </c>
      <c r="B1437" s="49" t="s">
        <v>350</v>
      </c>
      <c r="C1437" s="172" t="s">
        <v>4094</v>
      </c>
      <c r="D1437" s="173">
        <v>1.8</v>
      </c>
      <c r="E1437" s="49" t="s">
        <v>4095</v>
      </c>
      <c r="F1437" s="50">
        <v>40544</v>
      </c>
      <c r="G1437" s="51">
        <v>1.8</v>
      </c>
      <c r="H1437" s="174"/>
      <c r="I1437" s="51">
        <v>0</v>
      </c>
    </row>
    <row r="1438" spans="1:9" ht="30" x14ac:dyDescent="0.25">
      <c r="A1438" s="49" t="s">
        <v>238</v>
      </c>
      <c r="B1438" s="49" t="s">
        <v>353</v>
      </c>
      <c r="C1438" s="172" t="s">
        <v>4096</v>
      </c>
      <c r="D1438" s="173">
        <v>2</v>
      </c>
      <c r="E1438" s="49" t="s">
        <v>4097</v>
      </c>
      <c r="F1438" s="50">
        <v>40544</v>
      </c>
      <c r="G1438" s="51">
        <v>2</v>
      </c>
      <c r="H1438" s="174"/>
      <c r="I1438" s="51">
        <v>0</v>
      </c>
    </row>
    <row r="1439" spans="1:9" ht="30" x14ac:dyDescent="0.25">
      <c r="A1439" s="49" t="s">
        <v>238</v>
      </c>
      <c r="B1439" s="49" t="s">
        <v>772</v>
      </c>
      <c r="C1439" s="172" t="s">
        <v>4098</v>
      </c>
      <c r="D1439" s="173">
        <v>2</v>
      </c>
      <c r="E1439" s="49" t="s">
        <v>4099</v>
      </c>
      <c r="F1439" s="50">
        <v>40544</v>
      </c>
      <c r="G1439" s="51">
        <v>2</v>
      </c>
      <c r="H1439" s="174"/>
      <c r="I1439" s="51">
        <v>0</v>
      </c>
    </row>
    <row r="1440" spans="1:9" ht="30" x14ac:dyDescent="0.25">
      <c r="A1440" s="49" t="s">
        <v>238</v>
      </c>
      <c r="B1440" s="49" t="s">
        <v>4100</v>
      </c>
      <c r="C1440" s="172" t="s">
        <v>4101</v>
      </c>
      <c r="D1440" s="173">
        <v>2.7</v>
      </c>
      <c r="E1440" s="49" t="s">
        <v>4102</v>
      </c>
      <c r="F1440" s="50">
        <v>40544</v>
      </c>
      <c r="G1440" s="51">
        <v>2.2000000000000002</v>
      </c>
      <c r="H1440" s="174">
        <v>39569</v>
      </c>
      <c r="I1440" s="51">
        <v>0.5</v>
      </c>
    </row>
    <row r="1441" spans="1:9" ht="30" x14ac:dyDescent="0.25">
      <c r="A1441" s="49" t="s">
        <v>238</v>
      </c>
      <c r="B1441" s="49" t="s">
        <v>359</v>
      </c>
      <c r="C1441" s="172" t="s">
        <v>4103</v>
      </c>
      <c r="D1441" s="173">
        <v>2.4</v>
      </c>
      <c r="E1441" s="49" t="s">
        <v>4104</v>
      </c>
      <c r="F1441" s="50">
        <v>40544</v>
      </c>
      <c r="G1441" s="51">
        <v>2.2000000000000002</v>
      </c>
      <c r="H1441" s="174">
        <v>39569</v>
      </c>
      <c r="I1441" s="51">
        <v>0.2</v>
      </c>
    </row>
    <row r="1442" spans="1:9" ht="30" x14ac:dyDescent="0.25">
      <c r="A1442" s="49" t="s">
        <v>238</v>
      </c>
      <c r="B1442" s="49" t="s">
        <v>4105</v>
      </c>
      <c r="C1442" s="172" t="s">
        <v>4106</v>
      </c>
      <c r="D1442" s="173">
        <v>1.8</v>
      </c>
      <c r="E1442" s="49" t="s">
        <v>4107</v>
      </c>
      <c r="F1442" s="50">
        <v>40544</v>
      </c>
      <c r="G1442" s="51">
        <v>1.8</v>
      </c>
      <c r="H1442" s="174"/>
      <c r="I1442" s="51">
        <v>0</v>
      </c>
    </row>
    <row r="1443" spans="1:9" ht="30" x14ac:dyDescent="0.25">
      <c r="A1443" s="49" t="s">
        <v>238</v>
      </c>
      <c r="B1443" s="49" t="s">
        <v>4108</v>
      </c>
      <c r="C1443" s="172" t="s">
        <v>4109</v>
      </c>
      <c r="D1443" s="173">
        <v>2.4</v>
      </c>
      <c r="E1443" s="49" t="s">
        <v>4110</v>
      </c>
      <c r="F1443" s="50">
        <v>40544</v>
      </c>
      <c r="G1443" s="51">
        <v>2.2000000000000002</v>
      </c>
      <c r="H1443" s="174">
        <v>39569</v>
      </c>
      <c r="I1443" s="51">
        <v>0.2</v>
      </c>
    </row>
    <row r="1444" spans="1:9" ht="30" x14ac:dyDescent="0.25">
      <c r="A1444" s="49" t="s">
        <v>238</v>
      </c>
      <c r="B1444" s="49" t="s">
        <v>2764</v>
      </c>
      <c r="C1444" s="172" t="s">
        <v>4111</v>
      </c>
      <c r="D1444" s="173">
        <v>2</v>
      </c>
      <c r="E1444" s="49" t="s">
        <v>4112</v>
      </c>
      <c r="F1444" s="50">
        <v>40544</v>
      </c>
      <c r="G1444" s="51">
        <v>2</v>
      </c>
      <c r="H1444" s="174"/>
      <c r="I1444" s="51">
        <v>0</v>
      </c>
    </row>
    <row r="1445" spans="1:9" ht="30" x14ac:dyDescent="0.25">
      <c r="A1445" s="49" t="s">
        <v>238</v>
      </c>
      <c r="B1445" s="49" t="s">
        <v>4113</v>
      </c>
      <c r="C1445" s="172" t="s">
        <v>4114</v>
      </c>
      <c r="D1445" s="173">
        <v>2.4</v>
      </c>
      <c r="E1445" s="49" t="s">
        <v>4115</v>
      </c>
      <c r="F1445" s="50">
        <v>40544</v>
      </c>
      <c r="G1445" s="51">
        <v>2.2000000000000002</v>
      </c>
      <c r="H1445" s="174">
        <v>39569</v>
      </c>
      <c r="I1445" s="51">
        <v>0.2</v>
      </c>
    </row>
    <row r="1446" spans="1:9" ht="30" x14ac:dyDescent="0.25">
      <c r="A1446" s="49" t="s">
        <v>238</v>
      </c>
      <c r="B1446" s="49" t="s">
        <v>4116</v>
      </c>
      <c r="C1446" s="172" t="s">
        <v>4117</v>
      </c>
      <c r="D1446" s="173">
        <v>2.7</v>
      </c>
      <c r="E1446" s="49" t="s">
        <v>4118</v>
      </c>
      <c r="F1446" s="50">
        <v>40544</v>
      </c>
      <c r="G1446" s="51">
        <v>2.2000000000000002</v>
      </c>
      <c r="H1446" s="174">
        <v>39569</v>
      </c>
      <c r="I1446" s="51">
        <v>0.5</v>
      </c>
    </row>
    <row r="1447" spans="1:9" ht="30" x14ac:dyDescent="0.25">
      <c r="A1447" s="49" t="s">
        <v>238</v>
      </c>
      <c r="B1447" s="49" t="s">
        <v>365</v>
      </c>
      <c r="C1447" s="172" t="s">
        <v>4119</v>
      </c>
      <c r="D1447" s="173">
        <v>2.4</v>
      </c>
      <c r="E1447" s="49" t="s">
        <v>4120</v>
      </c>
      <c r="F1447" s="50">
        <v>40544</v>
      </c>
      <c r="G1447" s="51">
        <v>2.2000000000000002</v>
      </c>
      <c r="H1447" s="174">
        <v>39569</v>
      </c>
      <c r="I1447" s="51">
        <v>0.2</v>
      </c>
    </row>
    <row r="1448" spans="1:9" ht="30" x14ac:dyDescent="0.25">
      <c r="A1448" s="49" t="s">
        <v>238</v>
      </c>
      <c r="B1448" s="49" t="s">
        <v>4121</v>
      </c>
      <c r="C1448" s="172" t="s">
        <v>4122</v>
      </c>
      <c r="D1448" s="173">
        <v>2</v>
      </c>
      <c r="E1448" s="49" t="s">
        <v>4123</v>
      </c>
      <c r="F1448" s="50">
        <v>40544</v>
      </c>
      <c r="G1448" s="51">
        <v>2</v>
      </c>
      <c r="H1448" s="174"/>
      <c r="I1448" s="51">
        <v>0</v>
      </c>
    </row>
    <row r="1449" spans="1:9" ht="30" x14ac:dyDescent="0.25">
      <c r="A1449" s="49" t="s">
        <v>238</v>
      </c>
      <c r="B1449" s="49" t="s">
        <v>4124</v>
      </c>
      <c r="C1449" s="172" t="s">
        <v>4125</v>
      </c>
      <c r="D1449" s="173">
        <v>2</v>
      </c>
      <c r="E1449" s="49" t="s">
        <v>4126</v>
      </c>
      <c r="F1449" s="50">
        <v>40544</v>
      </c>
      <c r="G1449" s="51">
        <v>2</v>
      </c>
      <c r="H1449" s="174"/>
      <c r="I1449" s="51">
        <v>0</v>
      </c>
    </row>
    <row r="1450" spans="1:9" ht="30" x14ac:dyDescent="0.25">
      <c r="A1450" s="49" t="s">
        <v>238</v>
      </c>
      <c r="B1450" s="49" t="s">
        <v>371</v>
      </c>
      <c r="C1450" s="172" t="s">
        <v>4127</v>
      </c>
      <c r="D1450" s="173">
        <v>2</v>
      </c>
      <c r="E1450" s="49" t="s">
        <v>4128</v>
      </c>
      <c r="F1450" s="50">
        <v>40544</v>
      </c>
      <c r="G1450" s="51">
        <v>2</v>
      </c>
      <c r="H1450" s="174"/>
      <c r="I1450" s="51">
        <v>0</v>
      </c>
    </row>
    <row r="1451" spans="1:9" ht="30" x14ac:dyDescent="0.25">
      <c r="A1451" s="49" t="s">
        <v>238</v>
      </c>
      <c r="B1451" s="49" t="s">
        <v>4129</v>
      </c>
      <c r="C1451" s="172" t="s">
        <v>4130</v>
      </c>
      <c r="D1451" s="173">
        <v>1.8</v>
      </c>
      <c r="E1451" s="49" t="s">
        <v>4131</v>
      </c>
      <c r="F1451" s="50">
        <v>40544</v>
      </c>
      <c r="G1451" s="51">
        <v>1.8</v>
      </c>
      <c r="H1451" s="174"/>
      <c r="I1451" s="51">
        <v>0</v>
      </c>
    </row>
    <row r="1452" spans="1:9" ht="30" x14ac:dyDescent="0.25">
      <c r="A1452" s="49" t="s">
        <v>238</v>
      </c>
      <c r="B1452" s="49" t="s">
        <v>377</v>
      </c>
      <c r="C1452" s="172" t="s">
        <v>4132</v>
      </c>
      <c r="D1452" s="173">
        <v>2.4</v>
      </c>
      <c r="E1452" s="49" t="s">
        <v>4133</v>
      </c>
      <c r="F1452" s="50">
        <v>40544</v>
      </c>
      <c r="G1452" s="51">
        <v>2.2000000000000002</v>
      </c>
      <c r="H1452" s="174">
        <v>39569</v>
      </c>
      <c r="I1452" s="51">
        <v>0.2</v>
      </c>
    </row>
    <row r="1453" spans="1:9" ht="30" x14ac:dyDescent="0.25">
      <c r="A1453" s="49" t="s">
        <v>238</v>
      </c>
      <c r="B1453" s="49" t="s">
        <v>386</v>
      </c>
      <c r="C1453" s="172" t="s">
        <v>4134</v>
      </c>
      <c r="D1453" s="173">
        <v>2.2000000000000002</v>
      </c>
      <c r="E1453" s="49" t="s">
        <v>4135</v>
      </c>
      <c r="F1453" s="50">
        <v>40544</v>
      </c>
      <c r="G1453" s="51">
        <v>2.2000000000000002</v>
      </c>
      <c r="H1453" s="174"/>
      <c r="I1453" s="51">
        <v>0</v>
      </c>
    </row>
    <row r="1454" spans="1:9" ht="30" x14ac:dyDescent="0.25">
      <c r="A1454" s="49" t="s">
        <v>238</v>
      </c>
      <c r="B1454" s="49" t="s">
        <v>1017</v>
      </c>
      <c r="C1454" s="172" t="s">
        <v>4136</v>
      </c>
      <c r="D1454" s="173">
        <v>1.8</v>
      </c>
      <c r="E1454" s="49" t="s">
        <v>4137</v>
      </c>
      <c r="F1454" s="50">
        <v>40544</v>
      </c>
      <c r="G1454" s="51">
        <v>1.8</v>
      </c>
      <c r="H1454" s="174"/>
      <c r="I1454" s="51">
        <v>0</v>
      </c>
    </row>
    <row r="1455" spans="1:9" ht="30" x14ac:dyDescent="0.25">
      <c r="A1455" s="49" t="s">
        <v>238</v>
      </c>
      <c r="B1455" s="49" t="s">
        <v>4138</v>
      </c>
      <c r="C1455" s="172" t="s">
        <v>4139</v>
      </c>
      <c r="D1455" s="173">
        <v>2</v>
      </c>
      <c r="E1455" s="49" t="s">
        <v>4140</v>
      </c>
      <c r="F1455" s="50">
        <v>40544</v>
      </c>
      <c r="G1455" s="51">
        <v>2</v>
      </c>
      <c r="H1455" s="174"/>
      <c r="I1455" s="51">
        <v>0</v>
      </c>
    </row>
    <row r="1456" spans="1:9" ht="30" x14ac:dyDescent="0.25">
      <c r="A1456" s="49" t="s">
        <v>238</v>
      </c>
      <c r="B1456" s="49" t="s">
        <v>389</v>
      </c>
      <c r="C1456" s="172" t="s">
        <v>4141</v>
      </c>
      <c r="D1456" s="173">
        <v>1.8</v>
      </c>
      <c r="E1456" s="49" t="s">
        <v>4142</v>
      </c>
      <c r="F1456" s="50">
        <v>40544</v>
      </c>
      <c r="G1456" s="51">
        <v>1.8</v>
      </c>
      <c r="H1456" s="174"/>
      <c r="I1456" s="51">
        <v>0</v>
      </c>
    </row>
    <row r="1457" spans="1:9" ht="30" x14ac:dyDescent="0.25">
      <c r="A1457" s="49" t="s">
        <v>238</v>
      </c>
      <c r="B1457" s="49" t="s">
        <v>4143</v>
      </c>
      <c r="C1457" s="172" t="s">
        <v>4144</v>
      </c>
      <c r="D1457" s="173">
        <v>1.8</v>
      </c>
      <c r="E1457" s="49" t="s">
        <v>4145</v>
      </c>
      <c r="F1457" s="50">
        <v>40544</v>
      </c>
      <c r="G1457" s="51">
        <v>1.8</v>
      </c>
      <c r="H1457" s="174"/>
      <c r="I1457" s="51">
        <v>0</v>
      </c>
    </row>
    <row r="1458" spans="1:9" ht="30" x14ac:dyDescent="0.25">
      <c r="A1458" s="49" t="s">
        <v>238</v>
      </c>
      <c r="B1458" s="49" t="s">
        <v>4146</v>
      </c>
      <c r="C1458" s="172" t="s">
        <v>4147</v>
      </c>
      <c r="D1458" s="173">
        <v>2.4</v>
      </c>
      <c r="E1458" s="49" t="s">
        <v>4148</v>
      </c>
      <c r="F1458" s="50">
        <v>40544</v>
      </c>
      <c r="G1458" s="51">
        <v>2.2000000000000002</v>
      </c>
      <c r="H1458" s="174">
        <v>39569</v>
      </c>
      <c r="I1458" s="51">
        <v>0.2</v>
      </c>
    </row>
    <row r="1459" spans="1:9" ht="30" x14ac:dyDescent="0.25">
      <c r="A1459" s="49" t="s">
        <v>238</v>
      </c>
      <c r="B1459" s="49" t="s">
        <v>2525</v>
      </c>
      <c r="C1459" s="172" t="s">
        <v>4149</v>
      </c>
      <c r="D1459" s="173">
        <v>2.4</v>
      </c>
      <c r="E1459" s="49" t="s">
        <v>4150</v>
      </c>
      <c r="F1459" s="50">
        <v>40544</v>
      </c>
      <c r="G1459" s="51">
        <v>2.2000000000000002</v>
      </c>
      <c r="H1459" s="174">
        <v>39569</v>
      </c>
      <c r="I1459" s="51">
        <v>0.2</v>
      </c>
    </row>
    <row r="1460" spans="1:9" ht="30" x14ac:dyDescent="0.25">
      <c r="A1460" s="49" t="s">
        <v>238</v>
      </c>
      <c r="B1460" s="49" t="s">
        <v>392</v>
      </c>
      <c r="C1460" s="172" t="s">
        <v>4151</v>
      </c>
      <c r="D1460" s="173">
        <v>2</v>
      </c>
      <c r="E1460" s="49" t="s">
        <v>4152</v>
      </c>
      <c r="F1460" s="50">
        <v>40544</v>
      </c>
      <c r="G1460" s="51">
        <v>2</v>
      </c>
      <c r="H1460" s="174"/>
      <c r="I1460" s="51">
        <v>0</v>
      </c>
    </row>
    <row r="1461" spans="1:9" ht="30" x14ac:dyDescent="0.25">
      <c r="A1461" s="49" t="s">
        <v>238</v>
      </c>
      <c r="B1461" s="49" t="s">
        <v>2318</v>
      </c>
      <c r="C1461" s="172" t="s">
        <v>4153</v>
      </c>
      <c r="D1461" s="173">
        <v>1.8</v>
      </c>
      <c r="E1461" s="49" t="s">
        <v>4154</v>
      </c>
      <c r="F1461" s="50">
        <v>40544</v>
      </c>
      <c r="G1461" s="51">
        <v>1.8</v>
      </c>
      <c r="H1461" s="174"/>
      <c r="I1461" s="51">
        <v>0</v>
      </c>
    </row>
    <row r="1462" spans="1:9" ht="30" x14ac:dyDescent="0.25">
      <c r="A1462" s="49" t="s">
        <v>238</v>
      </c>
      <c r="B1462" s="49" t="s">
        <v>4155</v>
      </c>
      <c r="C1462" s="172" t="s">
        <v>4156</v>
      </c>
      <c r="D1462" s="173">
        <v>1.8</v>
      </c>
      <c r="E1462" s="49" t="s">
        <v>4157</v>
      </c>
      <c r="F1462" s="50">
        <v>40544</v>
      </c>
      <c r="G1462" s="51">
        <v>1.8</v>
      </c>
      <c r="H1462" s="174"/>
      <c r="I1462" s="51">
        <v>0</v>
      </c>
    </row>
    <row r="1463" spans="1:9" ht="30" x14ac:dyDescent="0.25">
      <c r="A1463" s="49" t="s">
        <v>238</v>
      </c>
      <c r="B1463" s="49" t="s">
        <v>395</v>
      </c>
      <c r="C1463" s="172" t="s">
        <v>4158</v>
      </c>
      <c r="D1463" s="173">
        <v>2.4</v>
      </c>
      <c r="E1463" s="49" t="s">
        <v>4159</v>
      </c>
      <c r="F1463" s="50">
        <v>40544</v>
      </c>
      <c r="G1463" s="51">
        <v>2.2000000000000002</v>
      </c>
      <c r="H1463" s="174">
        <v>39569</v>
      </c>
      <c r="I1463" s="51">
        <v>0.2</v>
      </c>
    </row>
    <row r="1464" spans="1:9" ht="30" x14ac:dyDescent="0.25">
      <c r="A1464" s="49" t="s">
        <v>238</v>
      </c>
      <c r="B1464" s="49" t="s">
        <v>4160</v>
      </c>
      <c r="C1464" s="172" t="s">
        <v>4161</v>
      </c>
      <c r="D1464" s="173">
        <v>2.4</v>
      </c>
      <c r="E1464" s="49" t="s">
        <v>4162</v>
      </c>
      <c r="F1464" s="50">
        <v>40544</v>
      </c>
      <c r="G1464" s="51">
        <v>2.2000000000000002</v>
      </c>
      <c r="H1464" s="174">
        <v>39569</v>
      </c>
      <c r="I1464" s="51">
        <v>0.2</v>
      </c>
    </row>
    <row r="1465" spans="1:9" ht="30" x14ac:dyDescent="0.25">
      <c r="A1465" s="49" t="s">
        <v>238</v>
      </c>
      <c r="B1465" s="49" t="s">
        <v>1243</v>
      </c>
      <c r="C1465" s="172" t="s">
        <v>4163</v>
      </c>
      <c r="D1465" s="173">
        <v>1.8</v>
      </c>
      <c r="E1465" s="49" t="s">
        <v>4164</v>
      </c>
      <c r="F1465" s="50">
        <v>40544</v>
      </c>
      <c r="G1465" s="51">
        <v>1.8</v>
      </c>
      <c r="H1465" s="174"/>
      <c r="I1465" s="51">
        <v>0</v>
      </c>
    </row>
    <row r="1466" spans="1:9" ht="30" x14ac:dyDescent="0.25">
      <c r="A1466" s="49" t="s">
        <v>238</v>
      </c>
      <c r="B1466" s="49" t="s">
        <v>3275</v>
      </c>
      <c r="C1466" s="172" t="s">
        <v>4165</v>
      </c>
      <c r="D1466" s="173">
        <v>2</v>
      </c>
      <c r="E1466" s="49" t="s">
        <v>4166</v>
      </c>
      <c r="F1466" s="50">
        <v>40544</v>
      </c>
      <c r="G1466" s="51">
        <v>2</v>
      </c>
      <c r="H1466" s="174"/>
      <c r="I1466" s="51">
        <v>0</v>
      </c>
    </row>
    <row r="1467" spans="1:9" ht="30" x14ac:dyDescent="0.25">
      <c r="A1467" s="49" t="s">
        <v>238</v>
      </c>
      <c r="B1467" s="49" t="s">
        <v>1246</v>
      </c>
      <c r="C1467" s="172" t="s">
        <v>4167</v>
      </c>
      <c r="D1467" s="173">
        <v>2</v>
      </c>
      <c r="E1467" s="49" t="s">
        <v>4168</v>
      </c>
      <c r="F1467" s="50">
        <v>40544</v>
      </c>
      <c r="G1467" s="51">
        <v>2</v>
      </c>
      <c r="H1467" s="174"/>
      <c r="I1467" s="51">
        <v>0</v>
      </c>
    </row>
    <row r="1468" spans="1:9" ht="30" x14ac:dyDescent="0.25">
      <c r="A1468" s="49" t="s">
        <v>238</v>
      </c>
      <c r="B1468" s="49" t="s">
        <v>4169</v>
      </c>
      <c r="C1468" s="172" t="s">
        <v>4170</v>
      </c>
      <c r="D1468" s="173">
        <v>2</v>
      </c>
      <c r="E1468" s="49" t="s">
        <v>4171</v>
      </c>
      <c r="F1468" s="50">
        <v>40544</v>
      </c>
      <c r="G1468" s="51">
        <v>2</v>
      </c>
      <c r="H1468" s="174"/>
      <c r="I1468" s="51">
        <v>0</v>
      </c>
    </row>
    <row r="1469" spans="1:9" ht="30" x14ac:dyDescent="0.25">
      <c r="A1469" s="49" t="s">
        <v>238</v>
      </c>
      <c r="B1469" s="49" t="s">
        <v>3894</v>
      </c>
      <c r="C1469" s="172" t="s">
        <v>4172</v>
      </c>
      <c r="D1469" s="173">
        <v>2</v>
      </c>
      <c r="E1469" s="49" t="s">
        <v>4173</v>
      </c>
      <c r="F1469" s="50">
        <v>40544</v>
      </c>
      <c r="G1469" s="51">
        <v>2</v>
      </c>
      <c r="H1469" s="174"/>
      <c r="I1469" s="51">
        <v>0</v>
      </c>
    </row>
    <row r="1470" spans="1:9" ht="30" x14ac:dyDescent="0.25">
      <c r="A1470" s="49" t="s">
        <v>238</v>
      </c>
      <c r="B1470" s="49" t="s">
        <v>4174</v>
      </c>
      <c r="C1470" s="172" t="s">
        <v>4175</v>
      </c>
      <c r="D1470" s="173">
        <v>2</v>
      </c>
      <c r="E1470" s="49" t="s">
        <v>4176</v>
      </c>
      <c r="F1470" s="50">
        <v>40544</v>
      </c>
      <c r="G1470" s="51">
        <v>2</v>
      </c>
      <c r="H1470" s="174"/>
      <c r="I1470" s="51">
        <v>0</v>
      </c>
    </row>
    <row r="1471" spans="1:9" ht="30" x14ac:dyDescent="0.25">
      <c r="A1471" s="49" t="s">
        <v>238</v>
      </c>
      <c r="B1471" s="49" t="s">
        <v>4177</v>
      </c>
      <c r="C1471" s="172" t="s">
        <v>4178</v>
      </c>
      <c r="D1471" s="173">
        <v>2</v>
      </c>
      <c r="E1471" s="49" t="s">
        <v>4179</v>
      </c>
      <c r="F1471" s="50">
        <v>40544</v>
      </c>
      <c r="G1471" s="51">
        <v>2</v>
      </c>
      <c r="H1471" s="174"/>
      <c r="I1471" s="51">
        <v>0</v>
      </c>
    </row>
    <row r="1472" spans="1:9" ht="30" x14ac:dyDescent="0.25">
      <c r="A1472" s="49" t="s">
        <v>238</v>
      </c>
      <c r="B1472" s="49" t="s">
        <v>4180</v>
      </c>
      <c r="C1472" s="172" t="s">
        <v>4181</v>
      </c>
      <c r="D1472" s="173">
        <v>2.4</v>
      </c>
      <c r="E1472" s="49" t="s">
        <v>4182</v>
      </c>
      <c r="F1472" s="50">
        <v>40544</v>
      </c>
      <c r="G1472" s="51">
        <v>2.2000000000000002</v>
      </c>
      <c r="H1472" s="174">
        <v>39569</v>
      </c>
      <c r="I1472" s="51">
        <v>0.2</v>
      </c>
    </row>
    <row r="1473" spans="1:9" ht="30" x14ac:dyDescent="0.25">
      <c r="A1473" s="49" t="s">
        <v>238</v>
      </c>
      <c r="B1473" s="49" t="s">
        <v>413</v>
      </c>
      <c r="C1473" s="172" t="s">
        <v>4183</v>
      </c>
      <c r="D1473" s="173">
        <v>2.4</v>
      </c>
      <c r="E1473" s="49" t="s">
        <v>4184</v>
      </c>
      <c r="F1473" s="50">
        <v>40544</v>
      </c>
      <c r="G1473" s="51">
        <v>2.2000000000000002</v>
      </c>
      <c r="H1473" s="174">
        <v>39569</v>
      </c>
      <c r="I1473" s="51">
        <v>0.2</v>
      </c>
    </row>
    <row r="1474" spans="1:9" ht="30" x14ac:dyDescent="0.25">
      <c r="A1474" s="49" t="s">
        <v>238</v>
      </c>
      <c r="B1474" s="49" t="s">
        <v>2547</v>
      </c>
      <c r="C1474" s="172" t="s">
        <v>4185</v>
      </c>
      <c r="D1474" s="173">
        <v>1.8</v>
      </c>
      <c r="E1474" s="49" t="s">
        <v>4186</v>
      </c>
      <c r="F1474" s="50">
        <v>40544</v>
      </c>
      <c r="G1474" s="51">
        <v>1.8</v>
      </c>
      <c r="H1474" s="174"/>
      <c r="I1474" s="51">
        <v>0</v>
      </c>
    </row>
    <row r="1475" spans="1:9" ht="30" x14ac:dyDescent="0.25">
      <c r="A1475" s="49" t="s">
        <v>238</v>
      </c>
      <c r="B1475" s="49" t="s">
        <v>4187</v>
      </c>
      <c r="C1475" s="172" t="s">
        <v>4188</v>
      </c>
      <c r="D1475" s="173">
        <v>2.4</v>
      </c>
      <c r="E1475" s="49" t="s">
        <v>4189</v>
      </c>
      <c r="F1475" s="50">
        <v>40544</v>
      </c>
      <c r="G1475" s="51">
        <v>2.2000000000000002</v>
      </c>
      <c r="H1475" s="174">
        <v>39569</v>
      </c>
      <c r="I1475" s="51">
        <v>0.2</v>
      </c>
    </row>
    <row r="1476" spans="1:9" ht="30" x14ac:dyDescent="0.25">
      <c r="A1476" s="49" t="s">
        <v>238</v>
      </c>
      <c r="B1476" s="49" t="s">
        <v>4190</v>
      </c>
      <c r="C1476" s="172" t="s">
        <v>4191</v>
      </c>
      <c r="D1476" s="173">
        <v>2.4</v>
      </c>
      <c r="E1476" s="49" t="s">
        <v>4192</v>
      </c>
      <c r="F1476" s="50">
        <v>40544</v>
      </c>
      <c r="G1476" s="51">
        <v>2.2000000000000002</v>
      </c>
      <c r="H1476" s="174">
        <v>39569</v>
      </c>
      <c r="I1476" s="51">
        <v>0.2</v>
      </c>
    </row>
    <row r="1477" spans="1:9" ht="30" x14ac:dyDescent="0.25">
      <c r="A1477" s="49" t="s">
        <v>238</v>
      </c>
      <c r="B1477" s="49" t="s">
        <v>3312</v>
      </c>
      <c r="C1477" s="172" t="s">
        <v>4193</v>
      </c>
      <c r="D1477" s="173">
        <v>2.4</v>
      </c>
      <c r="E1477" s="49" t="s">
        <v>4194</v>
      </c>
      <c r="F1477" s="50">
        <v>40544</v>
      </c>
      <c r="G1477" s="51">
        <v>2.2000000000000002</v>
      </c>
      <c r="H1477" s="174">
        <v>39569</v>
      </c>
      <c r="I1477" s="51">
        <v>0.2</v>
      </c>
    </row>
    <row r="1478" spans="1:9" ht="30" x14ac:dyDescent="0.25">
      <c r="A1478" s="49" t="s">
        <v>238</v>
      </c>
      <c r="B1478" s="49" t="s">
        <v>1714</v>
      </c>
      <c r="C1478" s="172" t="s">
        <v>4195</v>
      </c>
      <c r="D1478" s="173">
        <v>2</v>
      </c>
      <c r="E1478" s="49" t="s">
        <v>4196</v>
      </c>
      <c r="F1478" s="50">
        <v>40544</v>
      </c>
      <c r="G1478" s="51">
        <v>2</v>
      </c>
      <c r="H1478" s="174"/>
      <c r="I1478" s="51">
        <v>0</v>
      </c>
    </row>
    <row r="1479" spans="1:9" ht="30" x14ac:dyDescent="0.25">
      <c r="A1479" s="49" t="s">
        <v>238</v>
      </c>
      <c r="B1479" s="49" t="s">
        <v>422</v>
      </c>
      <c r="C1479" s="172" t="s">
        <v>4197</v>
      </c>
      <c r="D1479" s="173">
        <v>2.4</v>
      </c>
      <c r="E1479" s="49" t="s">
        <v>4198</v>
      </c>
      <c r="F1479" s="50">
        <v>40544</v>
      </c>
      <c r="G1479" s="51">
        <v>2</v>
      </c>
      <c r="H1479" s="174">
        <v>39569</v>
      </c>
      <c r="I1479" s="51">
        <v>0.4</v>
      </c>
    </row>
    <row r="1480" spans="1:9" ht="30" x14ac:dyDescent="0.25">
      <c r="A1480" s="49" t="s">
        <v>238</v>
      </c>
      <c r="B1480" s="49" t="s">
        <v>1719</v>
      </c>
      <c r="C1480" s="172" t="s">
        <v>4199</v>
      </c>
      <c r="D1480" s="173">
        <v>2.4</v>
      </c>
      <c r="E1480" s="49" t="s">
        <v>4200</v>
      </c>
      <c r="F1480" s="50">
        <v>40544</v>
      </c>
      <c r="G1480" s="51">
        <v>2.2000000000000002</v>
      </c>
      <c r="H1480" s="174">
        <v>39569</v>
      </c>
      <c r="I1480" s="51">
        <v>0.2</v>
      </c>
    </row>
    <row r="1481" spans="1:9" ht="30" x14ac:dyDescent="0.25">
      <c r="A1481" s="49" t="s">
        <v>238</v>
      </c>
      <c r="B1481" s="49" t="s">
        <v>1722</v>
      </c>
      <c r="C1481" s="172" t="s">
        <v>4201</v>
      </c>
      <c r="D1481" s="173">
        <v>2.4</v>
      </c>
      <c r="E1481" s="49" t="s">
        <v>4202</v>
      </c>
      <c r="F1481" s="50">
        <v>40544</v>
      </c>
      <c r="G1481" s="51">
        <v>2.2000000000000002</v>
      </c>
      <c r="H1481" s="174">
        <v>39569</v>
      </c>
      <c r="I1481" s="51">
        <v>0.2</v>
      </c>
    </row>
    <row r="1482" spans="1:9" ht="30" x14ac:dyDescent="0.25">
      <c r="A1482" s="49" t="s">
        <v>238</v>
      </c>
      <c r="B1482" s="49" t="s">
        <v>1741</v>
      </c>
      <c r="C1482" s="172" t="s">
        <v>4203</v>
      </c>
      <c r="D1482" s="173">
        <v>1.8</v>
      </c>
      <c r="E1482" s="49" t="s">
        <v>4204</v>
      </c>
      <c r="F1482" s="50">
        <v>40544</v>
      </c>
      <c r="G1482" s="51">
        <v>1.8</v>
      </c>
      <c r="H1482" s="174"/>
      <c r="I1482" s="51">
        <v>0</v>
      </c>
    </row>
    <row r="1483" spans="1:9" ht="30" x14ac:dyDescent="0.25">
      <c r="A1483" s="49" t="s">
        <v>238</v>
      </c>
      <c r="B1483" s="49" t="s">
        <v>1991</v>
      </c>
      <c r="C1483" s="172" t="s">
        <v>4205</v>
      </c>
      <c r="D1483" s="173">
        <v>2.4</v>
      </c>
      <c r="E1483" s="49" t="s">
        <v>4206</v>
      </c>
      <c r="F1483" s="50">
        <v>40544</v>
      </c>
      <c r="G1483" s="51">
        <v>2.2000000000000002</v>
      </c>
      <c r="H1483" s="174">
        <v>39569</v>
      </c>
      <c r="I1483" s="51">
        <v>0.2</v>
      </c>
    </row>
    <row r="1484" spans="1:9" ht="30" x14ac:dyDescent="0.25">
      <c r="A1484" s="49" t="s">
        <v>282</v>
      </c>
      <c r="B1484" s="49" t="s">
        <v>649</v>
      </c>
      <c r="C1484" s="172" t="s">
        <v>4207</v>
      </c>
      <c r="D1484" s="173">
        <v>3.4</v>
      </c>
      <c r="E1484" s="49" t="s">
        <v>4208</v>
      </c>
      <c r="F1484" s="50">
        <v>40544</v>
      </c>
      <c r="G1484" s="51">
        <v>3.4</v>
      </c>
      <c r="H1484" s="174">
        <v>39569</v>
      </c>
      <c r="I1484" s="51">
        <v>0</v>
      </c>
    </row>
    <row r="1485" spans="1:9" ht="30" x14ac:dyDescent="0.25">
      <c r="A1485" s="49" t="s">
        <v>282</v>
      </c>
      <c r="B1485" s="49" t="s">
        <v>4209</v>
      </c>
      <c r="C1485" s="172" t="s">
        <v>4210</v>
      </c>
      <c r="D1485" s="173">
        <v>3.2</v>
      </c>
      <c r="E1485" s="49" t="s">
        <v>4211</v>
      </c>
      <c r="F1485" s="50">
        <v>40544</v>
      </c>
      <c r="G1485" s="51">
        <v>2.9</v>
      </c>
      <c r="H1485" s="174">
        <v>39569</v>
      </c>
      <c r="I1485" s="51">
        <v>0.3</v>
      </c>
    </row>
    <row r="1486" spans="1:9" ht="30" x14ac:dyDescent="0.25">
      <c r="A1486" s="49" t="s">
        <v>282</v>
      </c>
      <c r="B1486" s="49" t="s">
        <v>4212</v>
      </c>
      <c r="C1486" s="172" t="s">
        <v>4213</v>
      </c>
      <c r="D1486" s="173">
        <v>3.8</v>
      </c>
      <c r="E1486" s="49" t="s">
        <v>4214</v>
      </c>
      <c r="F1486" s="50">
        <v>40544</v>
      </c>
      <c r="G1486" s="51">
        <v>3.4</v>
      </c>
      <c r="H1486" s="174">
        <v>39569</v>
      </c>
      <c r="I1486" s="51">
        <v>0.4</v>
      </c>
    </row>
    <row r="1487" spans="1:9" ht="30" x14ac:dyDescent="0.25">
      <c r="A1487" s="49" t="s">
        <v>282</v>
      </c>
      <c r="B1487" s="49" t="s">
        <v>4215</v>
      </c>
      <c r="C1487" s="172" t="s">
        <v>4216</v>
      </c>
      <c r="D1487" s="173">
        <v>3.3</v>
      </c>
      <c r="E1487" s="49" t="s">
        <v>4217</v>
      </c>
      <c r="F1487" s="50">
        <v>40544</v>
      </c>
      <c r="G1487" s="51">
        <v>3.1</v>
      </c>
      <c r="H1487" s="174">
        <v>39569</v>
      </c>
      <c r="I1487" s="51">
        <v>0.2</v>
      </c>
    </row>
    <row r="1488" spans="1:9" ht="30" x14ac:dyDescent="0.25">
      <c r="A1488" s="49" t="s">
        <v>282</v>
      </c>
      <c r="B1488" s="49" t="s">
        <v>1280</v>
      </c>
      <c r="C1488" s="172" t="s">
        <v>4218</v>
      </c>
      <c r="D1488" s="173">
        <v>3.2</v>
      </c>
      <c r="E1488" s="49" t="s">
        <v>4219</v>
      </c>
      <c r="F1488" s="50">
        <v>40544</v>
      </c>
      <c r="G1488" s="51">
        <v>2.9</v>
      </c>
      <c r="H1488" s="174">
        <v>39569</v>
      </c>
      <c r="I1488" s="51">
        <v>0.3</v>
      </c>
    </row>
    <row r="1489" spans="1:9" ht="30" x14ac:dyDescent="0.25">
      <c r="A1489" s="49" t="s">
        <v>282</v>
      </c>
      <c r="B1489" s="49" t="s">
        <v>4220</v>
      </c>
      <c r="C1489" s="172" t="s">
        <v>4221</v>
      </c>
      <c r="D1489" s="173">
        <v>3.2</v>
      </c>
      <c r="E1489" s="49" t="s">
        <v>4222</v>
      </c>
      <c r="F1489" s="50">
        <v>40544</v>
      </c>
      <c r="G1489" s="51">
        <v>3.1</v>
      </c>
      <c r="H1489" s="174">
        <v>39569</v>
      </c>
      <c r="I1489" s="51">
        <v>0.1</v>
      </c>
    </row>
    <row r="1490" spans="1:9" ht="30" x14ac:dyDescent="0.25">
      <c r="A1490" s="49" t="s">
        <v>282</v>
      </c>
      <c r="B1490" s="49" t="s">
        <v>883</v>
      </c>
      <c r="C1490" s="172" t="s">
        <v>4223</v>
      </c>
      <c r="D1490" s="173">
        <v>3.2</v>
      </c>
      <c r="E1490" s="49" t="s">
        <v>4224</v>
      </c>
      <c r="F1490" s="50">
        <v>40544</v>
      </c>
      <c r="G1490" s="51">
        <v>3.1</v>
      </c>
      <c r="H1490" s="174">
        <v>39569</v>
      </c>
      <c r="I1490" s="51">
        <v>0.1</v>
      </c>
    </row>
    <row r="1491" spans="1:9" ht="30" x14ac:dyDescent="0.25">
      <c r="A1491" s="49" t="s">
        <v>282</v>
      </c>
      <c r="B1491" s="49" t="s">
        <v>1291</v>
      </c>
      <c r="C1491" s="172" t="s">
        <v>4225</v>
      </c>
      <c r="D1491" s="173">
        <v>3.3</v>
      </c>
      <c r="E1491" s="49" t="s">
        <v>4226</v>
      </c>
      <c r="F1491" s="50">
        <v>40544</v>
      </c>
      <c r="G1491" s="51">
        <v>3.1</v>
      </c>
      <c r="H1491" s="174">
        <v>39569</v>
      </c>
      <c r="I1491" s="51">
        <v>0.2</v>
      </c>
    </row>
    <row r="1492" spans="1:9" ht="30" x14ac:dyDescent="0.25">
      <c r="A1492" s="49" t="s">
        <v>282</v>
      </c>
      <c r="B1492" s="49" t="s">
        <v>1791</v>
      </c>
      <c r="C1492" s="172" t="s">
        <v>4227</v>
      </c>
      <c r="D1492" s="173">
        <v>3.2</v>
      </c>
      <c r="E1492" s="49" t="s">
        <v>4228</v>
      </c>
      <c r="F1492" s="50">
        <v>40544</v>
      </c>
      <c r="G1492" s="51">
        <v>3.1</v>
      </c>
      <c r="H1492" s="174">
        <v>39569</v>
      </c>
      <c r="I1492" s="51">
        <v>0.1</v>
      </c>
    </row>
    <row r="1493" spans="1:9" ht="30" x14ac:dyDescent="0.25">
      <c r="A1493" s="49" t="s">
        <v>282</v>
      </c>
      <c r="B1493" s="49" t="s">
        <v>1121</v>
      </c>
      <c r="C1493" s="172" t="s">
        <v>4229</v>
      </c>
      <c r="D1493" s="173">
        <v>3.3</v>
      </c>
      <c r="E1493" s="49" t="s">
        <v>4230</v>
      </c>
      <c r="F1493" s="50">
        <v>40544</v>
      </c>
      <c r="G1493" s="51">
        <v>3.1</v>
      </c>
      <c r="H1493" s="174">
        <v>39569</v>
      </c>
      <c r="I1493" s="51">
        <v>0.2</v>
      </c>
    </row>
    <row r="1494" spans="1:9" ht="30" x14ac:dyDescent="0.25">
      <c r="A1494" s="49" t="s">
        <v>282</v>
      </c>
      <c r="B1494" s="49" t="s">
        <v>3194</v>
      </c>
      <c r="C1494" s="172" t="s">
        <v>4231</v>
      </c>
      <c r="D1494" s="173">
        <v>3.4</v>
      </c>
      <c r="E1494" s="49" t="s">
        <v>4232</v>
      </c>
      <c r="F1494" s="50">
        <v>40544</v>
      </c>
      <c r="G1494" s="51">
        <v>3.3</v>
      </c>
      <c r="H1494" s="174">
        <v>39569</v>
      </c>
      <c r="I1494" s="51">
        <v>0.1</v>
      </c>
    </row>
    <row r="1495" spans="1:9" ht="30" x14ac:dyDescent="0.25">
      <c r="A1495" s="49" t="s">
        <v>282</v>
      </c>
      <c r="B1495" s="49" t="s">
        <v>1124</v>
      </c>
      <c r="C1495" s="172" t="s">
        <v>4233</v>
      </c>
      <c r="D1495" s="173">
        <v>3.8</v>
      </c>
      <c r="E1495" s="49" t="s">
        <v>4234</v>
      </c>
      <c r="F1495" s="50">
        <v>40544</v>
      </c>
      <c r="G1495" s="51">
        <v>3.3</v>
      </c>
      <c r="H1495" s="174">
        <v>39569</v>
      </c>
      <c r="I1495" s="51">
        <v>0.5</v>
      </c>
    </row>
    <row r="1496" spans="1:9" ht="30" x14ac:dyDescent="0.25">
      <c r="A1496" s="49" t="s">
        <v>282</v>
      </c>
      <c r="B1496" s="49" t="s">
        <v>892</v>
      </c>
      <c r="C1496" s="172" t="s">
        <v>4235</v>
      </c>
      <c r="D1496" s="173">
        <v>3.3</v>
      </c>
      <c r="E1496" s="49" t="s">
        <v>4236</v>
      </c>
      <c r="F1496" s="50">
        <v>40544</v>
      </c>
      <c r="G1496" s="51">
        <v>3.1</v>
      </c>
      <c r="H1496" s="174">
        <v>39569</v>
      </c>
      <c r="I1496" s="51">
        <v>0.2</v>
      </c>
    </row>
    <row r="1497" spans="1:9" ht="30" x14ac:dyDescent="0.25">
      <c r="A1497" s="49" t="s">
        <v>282</v>
      </c>
      <c r="B1497" s="49" t="s">
        <v>4237</v>
      </c>
      <c r="C1497" s="172" t="s">
        <v>4238</v>
      </c>
      <c r="D1497" s="173">
        <v>3.2</v>
      </c>
      <c r="E1497" s="49" t="s">
        <v>4239</v>
      </c>
      <c r="F1497" s="50">
        <v>40544</v>
      </c>
      <c r="G1497" s="51">
        <v>2.9</v>
      </c>
      <c r="H1497" s="174">
        <v>39569</v>
      </c>
      <c r="I1497" s="51">
        <v>0.3</v>
      </c>
    </row>
    <row r="1498" spans="1:9" ht="30" x14ac:dyDescent="0.25">
      <c r="A1498" s="49" t="s">
        <v>282</v>
      </c>
      <c r="B1498" s="49" t="s">
        <v>4240</v>
      </c>
      <c r="C1498" s="172" t="s">
        <v>4241</v>
      </c>
      <c r="D1498" s="173">
        <v>3.4</v>
      </c>
      <c r="E1498" s="49" t="s">
        <v>4242</v>
      </c>
      <c r="F1498" s="50">
        <v>40544</v>
      </c>
      <c r="G1498" s="51">
        <v>3.3</v>
      </c>
      <c r="H1498" s="174">
        <v>39569</v>
      </c>
      <c r="I1498" s="51">
        <v>0.1</v>
      </c>
    </row>
    <row r="1499" spans="1:9" ht="30" x14ac:dyDescent="0.25">
      <c r="A1499" s="49" t="s">
        <v>282</v>
      </c>
      <c r="B1499" s="49" t="s">
        <v>1144</v>
      </c>
      <c r="C1499" s="172" t="s">
        <v>4243</v>
      </c>
      <c r="D1499" s="173">
        <v>3.4</v>
      </c>
      <c r="E1499" s="49" t="s">
        <v>4244</v>
      </c>
      <c r="F1499" s="50">
        <v>40544</v>
      </c>
      <c r="G1499" s="51">
        <v>3.4</v>
      </c>
      <c r="H1499" s="174">
        <v>39569</v>
      </c>
      <c r="I1499" s="51">
        <v>0</v>
      </c>
    </row>
    <row r="1500" spans="1:9" ht="30" x14ac:dyDescent="0.25">
      <c r="A1500" s="49" t="s">
        <v>282</v>
      </c>
      <c r="B1500" s="49" t="s">
        <v>904</v>
      </c>
      <c r="C1500" s="172" t="s">
        <v>4245</v>
      </c>
      <c r="D1500" s="173">
        <v>2.9</v>
      </c>
      <c r="E1500" s="49" t="s">
        <v>4246</v>
      </c>
      <c r="F1500" s="50">
        <v>40544</v>
      </c>
      <c r="G1500" s="51">
        <v>2.9</v>
      </c>
      <c r="H1500" s="174">
        <v>39569</v>
      </c>
      <c r="I1500" s="51">
        <v>0</v>
      </c>
    </row>
    <row r="1501" spans="1:9" ht="30" x14ac:dyDescent="0.25">
      <c r="A1501" s="49" t="s">
        <v>282</v>
      </c>
      <c r="B1501" s="49" t="s">
        <v>4247</v>
      </c>
      <c r="C1501" s="172" t="s">
        <v>4248</v>
      </c>
      <c r="D1501" s="173">
        <v>3.8</v>
      </c>
      <c r="E1501" s="49" t="s">
        <v>4249</v>
      </c>
      <c r="F1501" s="50">
        <v>40544</v>
      </c>
      <c r="G1501" s="51">
        <v>3.4</v>
      </c>
      <c r="H1501" s="174">
        <v>39569</v>
      </c>
      <c r="I1501" s="51">
        <v>0.4</v>
      </c>
    </row>
    <row r="1502" spans="1:9" ht="30" x14ac:dyDescent="0.25">
      <c r="A1502" s="49" t="s">
        <v>282</v>
      </c>
      <c r="B1502" s="49" t="s">
        <v>919</v>
      </c>
      <c r="C1502" s="172" t="s">
        <v>4250</v>
      </c>
      <c r="D1502" s="173">
        <v>3.4</v>
      </c>
      <c r="E1502" s="49" t="s">
        <v>4251</v>
      </c>
      <c r="F1502" s="50">
        <v>40544</v>
      </c>
      <c r="G1502" s="51">
        <v>3.4</v>
      </c>
      <c r="H1502" s="174">
        <v>39569</v>
      </c>
      <c r="I1502" s="51">
        <v>0</v>
      </c>
    </row>
    <row r="1503" spans="1:9" ht="30" x14ac:dyDescent="0.25">
      <c r="A1503" s="49" t="s">
        <v>282</v>
      </c>
      <c r="B1503" s="49" t="s">
        <v>4252</v>
      </c>
      <c r="C1503" s="172" t="s">
        <v>4253</v>
      </c>
      <c r="D1503" s="173">
        <v>3.8</v>
      </c>
      <c r="E1503" s="49" t="s">
        <v>4254</v>
      </c>
      <c r="F1503" s="50">
        <v>40544</v>
      </c>
      <c r="G1503" s="51">
        <v>3.4</v>
      </c>
      <c r="H1503" s="174">
        <v>39569</v>
      </c>
      <c r="I1503" s="51">
        <v>0.4</v>
      </c>
    </row>
    <row r="1504" spans="1:9" ht="30" x14ac:dyDescent="0.25">
      <c r="A1504" s="49" t="s">
        <v>282</v>
      </c>
      <c r="B1504" s="49" t="s">
        <v>1178</v>
      </c>
      <c r="C1504" s="172" t="s">
        <v>4255</v>
      </c>
      <c r="D1504" s="173">
        <v>3.8</v>
      </c>
      <c r="E1504" s="49" t="s">
        <v>4256</v>
      </c>
      <c r="F1504" s="50">
        <v>40544</v>
      </c>
      <c r="G1504" s="51">
        <v>3.4</v>
      </c>
      <c r="H1504" s="174">
        <v>39569</v>
      </c>
      <c r="I1504" s="51">
        <v>0.4</v>
      </c>
    </row>
    <row r="1505" spans="1:9" ht="30" x14ac:dyDescent="0.25">
      <c r="A1505" s="49" t="s">
        <v>282</v>
      </c>
      <c r="B1505" s="49" t="s">
        <v>4257</v>
      </c>
      <c r="C1505" s="172" t="s">
        <v>4258</v>
      </c>
      <c r="D1505" s="173">
        <v>3.2</v>
      </c>
      <c r="E1505" s="49" t="s">
        <v>4259</v>
      </c>
      <c r="F1505" s="50">
        <v>40544</v>
      </c>
      <c r="G1505" s="51">
        <v>3.1</v>
      </c>
      <c r="H1505" s="174">
        <v>39569</v>
      </c>
      <c r="I1505" s="51">
        <v>0.1</v>
      </c>
    </row>
    <row r="1506" spans="1:9" ht="30" x14ac:dyDescent="0.25">
      <c r="A1506" s="49" t="s">
        <v>282</v>
      </c>
      <c r="B1506" s="49" t="s">
        <v>1508</v>
      </c>
      <c r="C1506" s="172" t="s">
        <v>4260</v>
      </c>
      <c r="D1506" s="173">
        <v>3.8</v>
      </c>
      <c r="E1506" s="49" t="s">
        <v>4261</v>
      </c>
      <c r="F1506" s="50">
        <v>40544</v>
      </c>
      <c r="G1506" s="51">
        <v>3.5</v>
      </c>
      <c r="H1506" s="174">
        <v>39569</v>
      </c>
      <c r="I1506" s="51">
        <v>0.3</v>
      </c>
    </row>
    <row r="1507" spans="1:9" ht="30" x14ac:dyDescent="0.25">
      <c r="A1507" s="49" t="s">
        <v>282</v>
      </c>
      <c r="B1507" s="49" t="s">
        <v>1850</v>
      </c>
      <c r="C1507" s="172" t="s">
        <v>4262</v>
      </c>
      <c r="D1507" s="173">
        <v>3.8</v>
      </c>
      <c r="E1507" s="49" t="s">
        <v>4263</v>
      </c>
      <c r="F1507" s="50">
        <v>40544</v>
      </c>
      <c r="G1507" s="51">
        <v>3.5</v>
      </c>
      <c r="H1507" s="174">
        <v>39569</v>
      </c>
      <c r="I1507" s="51">
        <v>0.3</v>
      </c>
    </row>
    <row r="1508" spans="1:9" ht="30" x14ac:dyDescent="0.25">
      <c r="A1508" s="49" t="s">
        <v>282</v>
      </c>
      <c r="B1508" s="49" t="s">
        <v>4264</v>
      </c>
      <c r="C1508" s="172" t="s">
        <v>4265</v>
      </c>
      <c r="D1508" s="173">
        <v>3.3</v>
      </c>
      <c r="E1508" s="49" t="s">
        <v>4266</v>
      </c>
      <c r="F1508" s="50">
        <v>40544</v>
      </c>
      <c r="G1508" s="51">
        <v>3.3</v>
      </c>
      <c r="H1508" s="174">
        <v>39569</v>
      </c>
      <c r="I1508" s="51">
        <v>0</v>
      </c>
    </row>
    <row r="1509" spans="1:9" ht="30" x14ac:dyDescent="0.25">
      <c r="A1509" s="49" t="s">
        <v>282</v>
      </c>
      <c r="B1509" s="49" t="s">
        <v>952</v>
      </c>
      <c r="C1509" s="172" t="s">
        <v>4267</v>
      </c>
      <c r="D1509" s="173">
        <v>3.3</v>
      </c>
      <c r="E1509" s="49" t="s">
        <v>4268</v>
      </c>
      <c r="F1509" s="50">
        <v>40544</v>
      </c>
      <c r="G1509" s="51">
        <v>3.1</v>
      </c>
      <c r="H1509" s="174">
        <v>39569</v>
      </c>
      <c r="I1509" s="51">
        <v>0.2</v>
      </c>
    </row>
    <row r="1510" spans="1:9" ht="30" x14ac:dyDescent="0.25">
      <c r="A1510" s="49" t="s">
        <v>282</v>
      </c>
      <c r="B1510" s="49" t="s">
        <v>4269</v>
      </c>
      <c r="C1510" s="172" t="s">
        <v>4270</v>
      </c>
      <c r="D1510" s="173">
        <v>3.3</v>
      </c>
      <c r="E1510" s="49" t="s">
        <v>4271</v>
      </c>
      <c r="F1510" s="50">
        <v>40544</v>
      </c>
      <c r="G1510" s="51">
        <v>3.1</v>
      </c>
      <c r="H1510" s="174">
        <v>39569</v>
      </c>
      <c r="I1510" s="51">
        <v>0.2</v>
      </c>
    </row>
    <row r="1511" spans="1:9" ht="30" x14ac:dyDescent="0.25">
      <c r="A1511" s="49" t="s">
        <v>282</v>
      </c>
      <c r="B1511" s="49" t="s">
        <v>4272</v>
      </c>
      <c r="C1511" s="172" t="s">
        <v>4273</v>
      </c>
      <c r="D1511" s="173">
        <v>3.3</v>
      </c>
      <c r="E1511" s="49" t="s">
        <v>4274</v>
      </c>
      <c r="F1511" s="50">
        <v>40544</v>
      </c>
      <c r="G1511" s="51">
        <v>3.1</v>
      </c>
      <c r="H1511" s="174">
        <v>39569</v>
      </c>
      <c r="I1511" s="51">
        <v>0.2</v>
      </c>
    </row>
    <row r="1512" spans="1:9" ht="30" x14ac:dyDescent="0.25">
      <c r="A1512" s="49" t="s">
        <v>282</v>
      </c>
      <c r="B1512" s="49" t="s">
        <v>4275</v>
      </c>
      <c r="C1512" s="172" t="s">
        <v>4276</v>
      </c>
      <c r="D1512" s="173">
        <v>3.2</v>
      </c>
      <c r="E1512" s="49" t="s">
        <v>4277</v>
      </c>
      <c r="F1512" s="50">
        <v>40544</v>
      </c>
      <c r="G1512" s="51">
        <v>2.9</v>
      </c>
      <c r="H1512" s="174">
        <v>39569</v>
      </c>
      <c r="I1512" s="51">
        <v>0.3</v>
      </c>
    </row>
    <row r="1513" spans="1:9" ht="30" x14ac:dyDescent="0.25">
      <c r="A1513" s="49" t="s">
        <v>282</v>
      </c>
      <c r="B1513" s="49" t="s">
        <v>308</v>
      </c>
      <c r="C1513" s="172" t="s">
        <v>4278</v>
      </c>
      <c r="D1513" s="173">
        <v>3.8</v>
      </c>
      <c r="E1513" s="49" t="s">
        <v>4279</v>
      </c>
      <c r="F1513" s="50">
        <v>40544</v>
      </c>
      <c r="G1513" s="51">
        <v>3.5</v>
      </c>
      <c r="H1513" s="174">
        <v>39569</v>
      </c>
      <c r="I1513" s="51">
        <v>0.3</v>
      </c>
    </row>
    <row r="1514" spans="1:9" ht="30" x14ac:dyDescent="0.25">
      <c r="A1514" s="49" t="s">
        <v>282</v>
      </c>
      <c r="B1514" s="49" t="s">
        <v>1531</v>
      </c>
      <c r="C1514" s="172" t="s">
        <v>4280</v>
      </c>
      <c r="D1514" s="173">
        <v>3.4</v>
      </c>
      <c r="E1514" s="49" t="s">
        <v>4281</v>
      </c>
      <c r="F1514" s="50">
        <v>40544</v>
      </c>
      <c r="G1514" s="51">
        <v>3.3</v>
      </c>
      <c r="H1514" s="174">
        <v>39569</v>
      </c>
      <c r="I1514" s="51">
        <v>0.1</v>
      </c>
    </row>
    <row r="1515" spans="1:9" ht="30" x14ac:dyDescent="0.25">
      <c r="A1515" s="49" t="s">
        <v>282</v>
      </c>
      <c r="B1515" s="49" t="s">
        <v>311</v>
      </c>
      <c r="C1515" s="172" t="s">
        <v>4282</v>
      </c>
      <c r="D1515" s="173">
        <v>3.4</v>
      </c>
      <c r="E1515" s="49" t="s">
        <v>4283</v>
      </c>
      <c r="F1515" s="50">
        <v>40544</v>
      </c>
      <c r="G1515" s="51">
        <v>3.4</v>
      </c>
      <c r="H1515" s="174">
        <v>39569</v>
      </c>
      <c r="I1515" s="51">
        <v>0</v>
      </c>
    </row>
    <row r="1516" spans="1:9" ht="30" x14ac:dyDescent="0.25">
      <c r="A1516" s="49" t="s">
        <v>282</v>
      </c>
      <c r="B1516" s="49" t="s">
        <v>3228</v>
      </c>
      <c r="C1516" s="172" t="s">
        <v>4284</v>
      </c>
      <c r="D1516" s="173">
        <v>3.4</v>
      </c>
      <c r="E1516" s="49" t="s">
        <v>4285</v>
      </c>
      <c r="F1516" s="50">
        <v>40544</v>
      </c>
      <c r="G1516" s="51">
        <v>3.4</v>
      </c>
      <c r="H1516" s="174">
        <v>39569</v>
      </c>
      <c r="I1516" s="51">
        <v>0</v>
      </c>
    </row>
    <row r="1517" spans="1:9" ht="30" x14ac:dyDescent="0.25">
      <c r="A1517" s="49" t="s">
        <v>282</v>
      </c>
      <c r="B1517" s="49" t="s">
        <v>1544</v>
      </c>
      <c r="C1517" s="172" t="s">
        <v>4286</v>
      </c>
      <c r="D1517" s="173">
        <v>3.8</v>
      </c>
      <c r="E1517" s="49" t="s">
        <v>4287</v>
      </c>
      <c r="F1517" s="50">
        <v>40544</v>
      </c>
      <c r="G1517" s="51">
        <v>3.4</v>
      </c>
      <c r="H1517" s="174">
        <v>39569</v>
      </c>
      <c r="I1517" s="51">
        <v>0.4</v>
      </c>
    </row>
    <row r="1518" spans="1:9" ht="30" x14ac:dyDescent="0.25">
      <c r="A1518" s="49" t="s">
        <v>282</v>
      </c>
      <c r="B1518" s="49" t="s">
        <v>4288</v>
      </c>
      <c r="C1518" s="172" t="s">
        <v>4289</v>
      </c>
      <c r="D1518" s="173">
        <v>3.4</v>
      </c>
      <c r="E1518" s="49" t="s">
        <v>4290</v>
      </c>
      <c r="F1518" s="50">
        <v>40544</v>
      </c>
      <c r="G1518" s="51">
        <v>3.1</v>
      </c>
      <c r="H1518" s="174">
        <v>39569</v>
      </c>
      <c r="I1518" s="51">
        <v>0.3</v>
      </c>
    </row>
    <row r="1519" spans="1:9" ht="30" x14ac:dyDescent="0.25">
      <c r="A1519" s="49" t="s">
        <v>282</v>
      </c>
      <c r="B1519" s="49" t="s">
        <v>317</v>
      </c>
      <c r="C1519" s="172" t="s">
        <v>4291</v>
      </c>
      <c r="D1519" s="173">
        <v>3.2</v>
      </c>
      <c r="E1519" s="49" t="s">
        <v>4292</v>
      </c>
      <c r="F1519" s="50">
        <v>40544</v>
      </c>
      <c r="G1519" s="51">
        <v>2.9</v>
      </c>
      <c r="H1519" s="174">
        <v>39569</v>
      </c>
      <c r="I1519" s="51">
        <v>0.3</v>
      </c>
    </row>
    <row r="1520" spans="1:9" ht="30" x14ac:dyDescent="0.25">
      <c r="A1520" s="49" t="s">
        <v>282</v>
      </c>
      <c r="B1520" s="49" t="s">
        <v>1193</v>
      </c>
      <c r="C1520" s="172" t="s">
        <v>4293</v>
      </c>
      <c r="D1520" s="173">
        <v>3.8</v>
      </c>
      <c r="E1520" s="49" t="s">
        <v>4294</v>
      </c>
      <c r="F1520" s="50">
        <v>40544</v>
      </c>
      <c r="G1520" s="51">
        <v>3.4</v>
      </c>
      <c r="H1520" s="174">
        <v>39569</v>
      </c>
      <c r="I1520" s="51">
        <v>0.4</v>
      </c>
    </row>
    <row r="1521" spans="1:9" ht="30" x14ac:dyDescent="0.25">
      <c r="A1521" s="49" t="s">
        <v>282</v>
      </c>
      <c r="B1521" s="49" t="s">
        <v>1196</v>
      </c>
      <c r="C1521" s="172" t="s">
        <v>4295</v>
      </c>
      <c r="D1521" s="173">
        <v>3.4</v>
      </c>
      <c r="E1521" s="49" t="s">
        <v>4296</v>
      </c>
      <c r="F1521" s="50">
        <v>40544</v>
      </c>
      <c r="G1521" s="51">
        <v>3.3</v>
      </c>
      <c r="H1521" s="174">
        <v>39569</v>
      </c>
      <c r="I1521" s="51">
        <v>0.1</v>
      </c>
    </row>
    <row r="1522" spans="1:9" ht="30" x14ac:dyDescent="0.25">
      <c r="A1522" s="49" t="s">
        <v>282</v>
      </c>
      <c r="B1522" s="49" t="s">
        <v>320</v>
      </c>
      <c r="C1522" s="172" t="s">
        <v>4297</v>
      </c>
      <c r="D1522" s="173">
        <v>3.4</v>
      </c>
      <c r="E1522" s="49" t="s">
        <v>4298</v>
      </c>
      <c r="F1522" s="50">
        <v>40544</v>
      </c>
      <c r="G1522" s="51">
        <v>3.4</v>
      </c>
      <c r="H1522" s="174">
        <v>39569</v>
      </c>
      <c r="I1522" s="51">
        <v>0</v>
      </c>
    </row>
    <row r="1523" spans="1:9" ht="30" x14ac:dyDescent="0.25">
      <c r="A1523" s="49" t="s">
        <v>282</v>
      </c>
      <c r="B1523" s="49" t="s">
        <v>4299</v>
      </c>
      <c r="C1523" s="172" t="s">
        <v>4300</v>
      </c>
      <c r="D1523" s="173">
        <v>3.3</v>
      </c>
      <c r="E1523" s="49" t="s">
        <v>4301</v>
      </c>
      <c r="F1523" s="50">
        <v>40544</v>
      </c>
      <c r="G1523" s="51">
        <v>3.1</v>
      </c>
      <c r="H1523" s="174">
        <v>39569</v>
      </c>
      <c r="I1523" s="51">
        <v>0.2</v>
      </c>
    </row>
    <row r="1524" spans="1:9" ht="30" x14ac:dyDescent="0.25">
      <c r="A1524" s="49" t="s">
        <v>282</v>
      </c>
      <c r="B1524" s="49" t="s">
        <v>323</v>
      </c>
      <c r="C1524" s="172" t="s">
        <v>4302</v>
      </c>
      <c r="D1524" s="173">
        <v>3.2</v>
      </c>
      <c r="E1524" s="49" t="s">
        <v>4303</v>
      </c>
      <c r="F1524" s="50">
        <v>40544</v>
      </c>
      <c r="G1524" s="51">
        <v>2.9</v>
      </c>
      <c r="H1524" s="174">
        <v>39569</v>
      </c>
      <c r="I1524" s="51">
        <v>0.3</v>
      </c>
    </row>
    <row r="1525" spans="1:9" ht="30" x14ac:dyDescent="0.25">
      <c r="A1525" s="49" t="s">
        <v>282</v>
      </c>
      <c r="B1525" s="49" t="s">
        <v>4304</v>
      </c>
      <c r="C1525" s="172" t="s">
        <v>4305</v>
      </c>
      <c r="D1525" s="173">
        <v>3.2</v>
      </c>
      <c r="E1525" s="49" t="s">
        <v>4306</v>
      </c>
      <c r="F1525" s="50">
        <v>40544</v>
      </c>
      <c r="G1525" s="51">
        <v>3.1</v>
      </c>
      <c r="H1525" s="174">
        <v>39569</v>
      </c>
      <c r="I1525" s="51">
        <v>0.1</v>
      </c>
    </row>
    <row r="1526" spans="1:9" ht="30" x14ac:dyDescent="0.25">
      <c r="A1526" s="49" t="s">
        <v>282</v>
      </c>
      <c r="B1526" s="49" t="s">
        <v>326</v>
      </c>
      <c r="C1526" s="172" t="s">
        <v>4307</v>
      </c>
      <c r="D1526" s="173">
        <v>3.4</v>
      </c>
      <c r="E1526" s="49" t="s">
        <v>4308</v>
      </c>
      <c r="F1526" s="50">
        <v>40544</v>
      </c>
      <c r="G1526" s="51">
        <v>3.4</v>
      </c>
      <c r="H1526" s="174">
        <v>39569</v>
      </c>
      <c r="I1526" s="51">
        <v>0</v>
      </c>
    </row>
    <row r="1527" spans="1:9" ht="30" x14ac:dyDescent="0.25">
      <c r="A1527" s="49" t="s">
        <v>282</v>
      </c>
      <c r="B1527" s="49" t="s">
        <v>1206</v>
      </c>
      <c r="C1527" s="172" t="s">
        <v>4309</v>
      </c>
      <c r="D1527" s="173">
        <v>3.3</v>
      </c>
      <c r="E1527" s="49" t="s">
        <v>4310</v>
      </c>
      <c r="F1527" s="50">
        <v>40544</v>
      </c>
      <c r="G1527" s="51">
        <v>3.1</v>
      </c>
      <c r="H1527" s="174">
        <v>39569</v>
      </c>
      <c r="I1527" s="51">
        <v>0.2</v>
      </c>
    </row>
    <row r="1528" spans="1:9" ht="30" x14ac:dyDescent="0.25">
      <c r="A1528" s="49" t="s">
        <v>282</v>
      </c>
      <c r="B1528" s="49" t="s">
        <v>338</v>
      </c>
      <c r="C1528" s="172" t="s">
        <v>4311</v>
      </c>
      <c r="D1528" s="173">
        <v>3.3</v>
      </c>
      <c r="E1528" s="49" t="s">
        <v>4312</v>
      </c>
      <c r="F1528" s="50">
        <v>40544</v>
      </c>
      <c r="G1528" s="51">
        <v>3.1</v>
      </c>
      <c r="H1528" s="174">
        <v>39569</v>
      </c>
      <c r="I1528" s="51">
        <v>0.2</v>
      </c>
    </row>
    <row r="1529" spans="1:9" ht="30" x14ac:dyDescent="0.25">
      <c r="A1529" s="49" t="s">
        <v>282</v>
      </c>
      <c r="B1529" s="49" t="s">
        <v>341</v>
      </c>
      <c r="C1529" s="172" t="s">
        <v>4313</v>
      </c>
      <c r="D1529" s="173">
        <v>3.8</v>
      </c>
      <c r="E1529" s="49" t="s">
        <v>4314</v>
      </c>
      <c r="F1529" s="50">
        <v>40544</v>
      </c>
      <c r="G1529" s="51">
        <v>3.4</v>
      </c>
      <c r="H1529" s="174">
        <v>39569</v>
      </c>
      <c r="I1529" s="51">
        <v>0.4</v>
      </c>
    </row>
    <row r="1530" spans="1:9" ht="30" x14ac:dyDescent="0.25">
      <c r="A1530" s="49" t="s">
        <v>282</v>
      </c>
      <c r="B1530" s="49" t="s">
        <v>1219</v>
      </c>
      <c r="C1530" s="172" t="s">
        <v>4315</v>
      </c>
      <c r="D1530" s="173">
        <v>2.9</v>
      </c>
      <c r="E1530" s="49" t="s">
        <v>4316</v>
      </c>
      <c r="F1530" s="50">
        <v>40544</v>
      </c>
      <c r="G1530" s="51">
        <v>2.9</v>
      </c>
      <c r="H1530" s="174">
        <v>39569</v>
      </c>
      <c r="I1530" s="51">
        <v>0</v>
      </c>
    </row>
    <row r="1531" spans="1:9" ht="30" x14ac:dyDescent="0.25">
      <c r="A1531" s="49" t="s">
        <v>282</v>
      </c>
      <c r="B1531" s="49" t="s">
        <v>350</v>
      </c>
      <c r="C1531" s="172" t="s">
        <v>4317</v>
      </c>
      <c r="D1531" s="173">
        <v>3.3</v>
      </c>
      <c r="E1531" s="49" t="s">
        <v>4318</v>
      </c>
      <c r="F1531" s="50">
        <v>40544</v>
      </c>
      <c r="G1531" s="51">
        <v>3.1</v>
      </c>
      <c r="H1531" s="174">
        <v>39569</v>
      </c>
      <c r="I1531" s="51">
        <v>0.2</v>
      </c>
    </row>
    <row r="1532" spans="1:9" ht="30" x14ac:dyDescent="0.25">
      <c r="A1532" s="49" t="s">
        <v>282</v>
      </c>
      <c r="B1532" s="49" t="s">
        <v>353</v>
      </c>
      <c r="C1532" s="172" t="s">
        <v>4319</v>
      </c>
      <c r="D1532" s="173">
        <v>3.3</v>
      </c>
      <c r="E1532" s="49" t="s">
        <v>4320</v>
      </c>
      <c r="F1532" s="50">
        <v>40544</v>
      </c>
      <c r="G1532" s="51">
        <v>3.1</v>
      </c>
      <c r="H1532" s="174">
        <v>39569</v>
      </c>
      <c r="I1532" s="51">
        <v>0.2</v>
      </c>
    </row>
    <row r="1533" spans="1:9" ht="30" x14ac:dyDescent="0.25">
      <c r="A1533" s="49" t="s">
        <v>282</v>
      </c>
      <c r="B1533" s="49" t="s">
        <v>4321</v>
      </c>
      <c r="C1533" s="172" t="s">
        <v>4322</v>
      </c>
      <c r="D1533" s="173">
        <v>3.3</v>
      </c>
      <c r="E1533" s="49" t="s">
        <v>4323</v>
      </c>
      <c r="F1533" s="50">
        <v>40544</v>
      </c>
      <c r="G1533" s="51">
        <v>3.1</v>
      </c>
      <c r="H1533" s="174">
        <v>39569</v>
      </c>
      <c r="I1533" s="51">
        <v>0.2</v>
      </c>
    </row>
    <row r="1534" spans="1:9" ht="30" x14ac:dyDescent="0.25">
      <c r="A1534" s="49" t="s">
        <v>282</v>
      </c>
      <c r="B1534" s="49" t="s">
        <v>359</v>
      </c>
      <c r="C1534" s="172" t="s">
        <v>4324</v>
      </c>
      <c r="D1534" s="173">
        <v>3.4</v>
      </c>
      <c r="E1534" s="49" t="s">
        <v>4325</v>
      </c>
      <c r="F1534" s="50">
        <v>40544</v>
      </c>
      <c r="G1534" s="51">
        <v>3.3</v>
      </c>
      <c r="H1534" s="174">
        <v>39569</v>
      </c>
      <c r="I1534" s="51">
        <v>0.1</v>
      </c>
    </row>
    <row r="1535" spans="1:9" ht="30" x14ac:dyDescent="0.25">
      <c r="A1535" s="49" t="s">
        <v>282</v>
      </c>
      <c r="B1535" s="49" t="s">
        <v>4326</v>
      </c>
      <c r="C1535" s="172" t="s">
        <v>4327</v>
      </c>
      <c r="D1535" s="173">
        <v>3.4</v>
      </c>
      <c r="E1535" s="49" t="s">
        <v>4328</v>
      </c>
      <c r="F1535" s="50">
        <v>40544</v>
      </c>
      <c r="G1535" s="51">
        <v>3.1</v>
      </c>
      <c r="H1535" s="174">
        <v>39569</v>
      </c>
      <c r="I1535" s="51">
        <v>0.3</v>
      </c>
    </row>
    <row r="1536" spans="1:9" ht="30" x14ac:dyDescent="0.25">
      <c r="A1536" s="49" t="s">
        <v>282</v>
      </c>
      <c r="B1536" s="49" t="s">
        <v>4329</v>
      </c>
      <c r="C1536" s="172" t="s">
        <v>4330</v>
      </c>
      <c r="D1536" s="173">
        <v>3.3</v>
      </c>
      <c r="E1536" s="49" t="s">
        <v>4331</v>
      </c>
      <c r="F1536" s="50">
        <v>40544</v>
      </c>
      <c r="G1536" s="51">
        <v>3.1</v>
      </c>
      <c r="H1536" s="174">
        <v>39569</v>
      </c>
      <c r="I1536" s="51">
        <v>0.2</v>
      </c>
    </row>
    <row r="1537" spans="1:9" ht="30" x14ac:dyDescent="0.25">
      <c r="A1537" s="175" t="s">
        <v>282</v>
      </c>
      <c r="B1537" s="175" t="s">
        <v>4332</v>
      </c>
      <c r="C1537" s="172" t="s">
        <v>4333</v>
      </c>
      <c r="D1537" s="173">
        <v>3.2</v>
      </c>
      <c r="E1537" s="175" t="s">
        <v>4334</v>
      </c>
      <c r="F1537" s="176">
        <v>40544</v>
      </c>
      <c r="G1537" s="177">
        <v>2.9</v>
      </c>
      <c r="H1537" s="174">
        <v>39569</v>
      </c>
      <c r="I1537" s="177">
        <v>0.3</v>
      </c>
    </row>
    <row r="1538" spans="1:9" ht="30" x14ac:dyDescent="0.25">
      <c r="A1538" s="49" t="s">
        <v>282</v>
      </c>
      <c r="B1538" s="49" t="s">
        <v>4335</v>
      </c>
      <c r="C1538" s="172" t="s">
        <v>4336</v>
      </c>
      <c r="D1538" s="173">
        <v>3.8</v>
      </c>
      <c r="E1538" s="49" t="s">
        <v>4337</v>
      </c>
      <c r="F1538" s="50">
        <v>40544</v>
      </c>
      <c r="G1538" s="51">
        <v>3.4</v>
      </c>
      <c r="H1538" s="174">
        <v>39569</v>
      </c>
      <c r="I1538" s="51">
        <v>0.4</v>
      </c>
    </row>
    <row r="1539" spans="1:9" ht="30" x14ac:dyDescent="0.25">
      <c r="A1539" s="49" t="s">
        <v>282</v>
      </c>
      <c r="B1539" s="49" t="s">
        <v>365</v>
      </c>
      <c r="C1539" s="172" t="s">
        <v>4338</v>
      </c>
      <c r="D1539" s="173">
        <v>3.8</v>
      </c>
      <c r="E1539" s="49" t="s">
        <v>4339</v>
      </c>
      <c r="F1539" s="50">
        <v>40544</v>
      </c>
      <c r="G1539" s="51">
        <v>3.4</v>
      </c>
      <c r="H1539" s="174">
        <v>39569</v>
      </c>
      <c r="I1539" s="51">
        <v>0.4</v>
      </c>
    </row>
    <row r="1540" spans="1:9" ht="30" x14ac:dyDescent="0.25">
      <c r="A1540" s="49" t="s">
        <v>282</v>
      </c>
      <c r="B1540" s="49" t="s">
        <v>371</v>
      </c>
      <c r="C1540" s="172" t="s">
        <v>4340</v>
      </c>
      <c r="D1540" s="173">
        <v>3.8</v>
      </c>
      <c r="E1540" s="49" t="s">
        <v>4341</v>
      </c>
      <c r="F1540" s="50">
        <v>40544</v>
      </c>
      <c r="G1540" s="51">
        <v>3.4</v>
      </c>
      <c r="H1540" s="174">
        <v>39569</v>
      </c>
      <c r="I1540" s="51">
        <v>0.4</v>
      </c>
    </row>
    <row r="1541" spans="1:9" ht="30" x14ac:dyDescent="0.25">
      <c r="A1541" s="49" t="s">
        <v>282</v>
      </c>
      <c r="B1541" s="49" t="s">
        <v>4342</v>
      </c>
      <c r="C1541" s="172" t="s">
        <v>4343</v>
      </c>
      <c r="D1541" s="173">
        <v>3.2</v>
      </c>
      <c r="E1541" s="49" t="s">
        <v>4344</v>
      </c>
      <c r="F1541" s="50">
        <v>40544</v>
      </c>
      <c r="G1541" s="51">
        <v>2.9</v>
      </c>
      <c r="H1541" s="174">
        <v>39569</v>
      </c>
      <c r="I1541" s="51">
        <v>0.3</v>
      </c>
    </row>
    <row r="1542" spans="1:9" ht="30" x14ac:dyDescent="0.25">
      <c r="A1542" s="49" t="s">
        <v>282</v>
      </c>
      <c r="B1542" s="49" t="s">
        <v>4345</v>
      </c>
      <c r="C1542" s="172" t="s">
        <v>4346</v>
      </c>
      <c r="D1542" s="173">
        <v>3.2</v>
      </c>
      <c r="E1542" s="49" t="s">
        <v>4347</v>
      </c>
      <c r="F1542" s="50">
        <v>40544</v>
      </c>
      <c r="G1542" s="51">
        <v>2.9</v>
      </c>
      <c r="H1542" s="174">
        <v>39569</v>
      </c>
      <c r="I1542" s="51">
        <v>0.3</v>
      </c>
    </row>
    <row r="1543" spans="1:9" ht="30" x14ac:dyDescent="0.25">
      <c r="A1543" s="49" t="s">
        <v>282</v>
      </c>
      <c r="B1543" s="49" t="s">
        <v>1628</v>
      </c>
      <c r="C1543" s="172" t="s">
        <v>4348</v>
      </c>
      <c r="D1543" s="173">
        <v>3.2</v>
      </c>
      <c r="E1543" s="49" t="s">
        <v>4349</v>
      </c>
      <c r="F1543" s="50">
        <v>40544</v>
      </c>
      <c r="G1543" s="51">
        <v>2.9</v>
      </c>
      <c r="H1543" s="174">
        <v>39569</v>
      </c>
      <c r="I1543" s="51">
        <v>0.3</v>
      </c>
    </row>
    <row r="1544" spans="1:9" ht="30" x14ac:dyDescent="0.25">
      <c r="A1544" s="49" t="s">
        <v>282</v>
      </c>
      <c r="B1544" s="49" t="s">
        <v>4350</v>
      </c>
      <c r="C1544" s="172" t="s">
        <v>4351</v>
      </c>
      <c r="D1544" s="173">
        <v>3.4</v>
      </c>
      <c r="E1544" s="49" t="s">
        <v>4352</v>
      </c>
      <c r="F1544" s="50">
        <v>40544</v>
      </c>
      <c r="G1544" s="51">
        <v>3.3</v>
      </c>
      <c r="H1544" s="174">
        <v>39569</v>
      </c>
      <c r="I1544" s="51">
        <v>0.1</v>
      </c>
    </row>
    <row r="1545" spans="1:9" ht="30" x14ac:dyDescent="0.25">
      <c r="A1545" s="49" t="s">
        <v>282</v>
      </c>
      <c r="B1545" s="49" t="s">
        <v>395</v>
      </c>
      <c r="C1545" s="172" t="s">
        <v>4353</v>
      </c>
      <c r="D1545" s="173">
        <v>3.4</v>
      </c>
      <c r="E1545" s="49" t="s">
        <v>4354</v>
      </c>
      <c r="F1545" s="50">
        <v>40544</v>
      </c>
      <c r="G1545" s="51">
        <v>3.3</v>
      </c>
      <c r="H1545" s="174">
        <v>39569</v>
      </c>
      <c r="I1545" s="51">
        <v>0.1</v>
      </c>
    </row>
    <row r="1546" spans="1:9" ht="30" x14ac:dyDescent="0.25">
      <c r="A1546" s="49" t="s">
        <v>282</v>
      </c>
      <c r="B1546" s="49" t="s">
        <v>4355</v>
      </c>
      <c r="C1546" s="172" t="s">
        <v>4356</v>
      </c>
      <c r="D1546" s="173">
        <v>3.3</v>
      </c>
      <c r="E1546" s="49" t="s">
        <v>4357</v>
      </c>
      <c r="F1546" s="50">
        <v>40544</v>
      </c>
      <c r="G1546" s="51">
        <v>3.1</v>
      </c>
      <c r="H1546" s="174">
        <v>39569</v>
      </c>
      <c r="I1546" s="51">
        <v>0.2</v>
      </c>
    </row>
    <row r="1547" spans="1:9" ht="30" x14ac:dyDescent="0.25">
      <c r="A1547" s="49" t="s">
        <v>282</v>
      </c>
      <c r="B1547" s="49" t="s">
        <v>3124</v>
      </c>
      <c r="C1547" s="172" t="s">
        <v>4358</v>
      </c>
      <c r="D1547" s="173">
        <v>3.4</v>
      </c>
      <c r="E1547" s="49" t="s">
        <v>4359</v>
      </c>
      <c r="F1547" s="50">
        <v>40544</v>
      </c>
      <c r="G1547" s="51">
        <v>3.3</v>
      </c>
      <c r="H1547" s="174">
        <v>39569</v>
      </c>
      <c r="I1547" s="51">
        <v>0.1</v>
      </c>
    </row>
    <row r="1548" spans="1:9" ht="30" x14ac:dyDescent="0.25">
      <c r="A1548" s="49" t="s">
        <v>282</v>
      </c>
      <c r="B1548" s="49" t="s">
        <v>2824</v>
      </c>
      <c r="C1548" s="172" t="s">
        <v>4360</v>
      </c>
      <c r="D1548" s="173">
        <v>3.4</v>
      </c>
      <c r="E1548" s="49" t="s">
        <v>4361</v>
      </c>
      <c r="F1548" s="50">
        <v>40544</v>
      </c>
      <c r="G1548" s="51">
        <v>3.3</v>
      </c>
      <c r="H1548" s="174">
        <v>39569</v>
      </c>
      <c r="I1548" s="51">
        <v>0.1</v>
      </c>
    </row>
    <row r="1549" spans="1:9" ht="30" x14ac:dyDescent="0.25">
      <c r="A1549" s="49" t="s">
        <v>282</v>
      </c>
      <c r="B1549" s="49" t="s">
        <v>413</v>
      </c>
      <c r="C1549" s="172" t="s">
        <v>4362</v>
      </c>
      <c r="D1549" s="173">
        <v>3.8</v>
      </c>
      <c r="E1549" s="49" t="s">
        <v>4363</v>
      </c>
      <c r="F1549" s="50">
        <v>40544</v>
      </c>
      <c r="G1549" s="51">
        <v>3.4</v>
      </c>
      <c r="H1549" s="174">
        <v>39569</v>
      </c>
      <c r="I1549" s="51">
        <v>0.4</v>
      </c>
    </row>
    <row r="1550" spans="1:9" ht="30" x14ac:dyDescent="0.25">
      <c r="A1550" s="49" t="s">
        <v>282</v>
      </c>
      <c r="B1550" s="49" t="s">
        <v>4364</v>
      </c>
      <c r="C1550" s="172" t="s">
        <v>4365</v>
      </c>
      <c r="D1550" s="173">
        <v>3.2</v>
      </c>
      <c r="E1550" s="49" t="s">
        <v>4366</v>
      </c>
      <c r="F1550" s="50">
        <v>40544</v>
      </c>
      <c r="G1550" s="51">
        <v>3.1</v>
      </c>
      <c r="H1550" s="174">
        <v>39569</v>
      </c>
      <c r="I1550" s="51">
        <v>0.1</v>
      </c>
    </row>
    <row r="1551" spans="1:9" ht="30" x14ac:dyDescent="0.25">
      <c r="A1551" s="49" t="s">
        <v>282</v>
      </c>
      <c r="B1551" s="49" t="s">
        <v>4367</v>
      </c>
      <c r="C1551" s="172" t="s">
        <v>4368</v>
      </c>
      <c r="D1551" s="173">
        <v>3.2</v>
      </c>
      <c r="E1551" s="49" t="s">
        <v>4369</v>
      </c>
      <c r="F1551" s="50">
        <v>40544</v>
      </c>
      <c r="G1551" s="51">
        <v>3.1</v>
      </c>
      <c r="H1551" s="174">
        <v>39569</v>
      </c>
      <c r="I1551" s="51">
        <v>0.1</v>
      </c>
    </row>
    <row r="1552" spans="1:9" ht="30" x14ac:dyDescent="0.25">
      <c r="A1552" s="49" t="s">
        <v>282</v>
      </c>
      <c r="B1552" s="49" t="s">
        <v>4370</v>
      </c>
      <c r="C1552" s="172" t="s">
        <v>4371</v>
      </c>
      <c r="D1552" s="173">
        <v>2.9</v>
      </c>
      <c r="E1552" s="49" t="s">
        <v>4372</v>
      </c>
      <c r="F1552" s="50">
        <v>40544</v>
      </c>
      <c r="G1552" s="51">
        <v>2.9</v>
      </c>
      <c r="H1552" s="174">
        <v>39569</v>
      </c>
      <c r="I1552" s="51">
        <v>0</v>
      </c>
    </row>
    <row r="1553" spans="1:9" ht="30" x14ac:dyDescent="0.25">
      <c r="A1553" s="49" t="s">
        <v>282</v>
      </c>
      <c r="B1553" s="49" t="s">
        <v>4373</v>
      </c>
      <c r="C1553" s="172" t="s">
        <v>4374</v>
      </c>
      <c r="D1553" s="173">
        <v>3.2</v>
      </c>
      <c r="E1553" s="49" t="s">
        <v>4375</v>
      </c>
      <c r="F1553" s="50">
        <v>40544</v>
      </c>
      <c r="G1553" s="51">
        <v>2.9</v>
      </c>
      <c r="H1553" s="174">
        <v>39569</v>
      </c>
      <c r="I1553" s="51">
        <v>0.3</v>
      </c>
    </row>
    <row r="1554" spans="1:9" ht="30" x14ac:dyDescent="0.25">
      <c r="A1554" s="49" t="s">
        <v>282</v>
      </c>
      <c r="B1554" s="49" t="s">
        <v>4376</v>
      </c>
      <c r="C1554" s="172" t="s">
        <v>4377</v>
      </c>
      <c r="D1554" s="173">
        <v>3.2</v>
      </c>
      <c r="E1554" s="49" t="s">
        <v>4378</v>
      </c>
      <c r="F1554" s="50">
        <v>40544</v>
      </c>
      <c r="G1554" s="51">
        <v>2.9</v>
      </c>
      <c r="H1554" s="174">
        <v>39569</v>
      </c>
      <c r="I1554" s="51">
        <v>0.3</v>
      </c>
    </row>
    <row r="1555" spans="1:9" ht="30" x14ac:dyDescent="0.25">
      <c r="A1555" s="49" t="s">
        <v>282</v>
      </c>
      <c r="B1555" s="49" t="s">
        <v>4379</v>
      </c>
      <c r="C1555" s="172" t="s">
        <v>4380</v>
      </c>
      <c r="D1555" s="173">
        <v>2.9</v>
      </c>
      <c r="E1555" s="49" t="s">
        <v>4381</v>
      </c>
      <c r="F1555" s="50">
        <v>40544</v>
      </c>
      <c r="G1555" s="51">
        <v>2.9</v>
      </c>
      <c r="H1555" s="174">
        <v>39569</v>
      </c>
      <c r="I1555" s="51">
        <v>0</v>
      </c>
    </row>
    <row r="1556" spans="1:9" ht="30" x14ac:dyDescent="0.25">
      <c r="A1556" s="49" t="s">
        <v>282</v>
      </c>
      <c r="B1556" s="49" t="s">
        <v>416</v>
      </c>
      <c r="C1556" s="172" t="s">
        <v>4382</v>
      </c>
      <c r="D1556" s="173">
        <v>3.2</v>
      </c>
      <c r="E1556" s="49" t="s">
        <v>4383</v>
      </c>
      <c r="F1556" s="50">
        <v>40544</v>
      </c>
      <c r="G1556" s="51">
        <v>2.9</v>
      </c>
      <c r="H1556" s="174">
        <v>39569</v>
      </c>
      <c r="I1556" s="51">
        <v>0.3</v>
      </c>
    </row>
    <row r="1557" spans="1:9" ht="30" x14ac:dyDescent="0.25">
      <c r="A1557" s="49" t="s">
        <v>282</v>
      </c>
      <c r="B1557" s="49" t="s">
        <v>4384</v>
      </c>
      <c r="C1557" s="172" t="s">
        <v>4385</v>
      </c>
      <c r="D1557" s="173">
        <v>3.8</v>
      </c>
      <c r="E1557" s="49" t="s">
        <v>4386</v>
      </c>
      <c r="F1557" s="50">
        <v>40544</v>
      </c>
      <c r="G1557" s="51">
        <v>3.4</v>
      </c>
      <c r="H1557" s="174">
        <v>39569</v>
      </c>
      <c r="I1557" s="51">
        <v>0.4</v>
      </c>
    </row>
    <row r="1558" spans="1:9" ht="30" x14ac:dyDescent="0.25">
      <c r="A1558" s="49" t="s">
        <v>282</v>
      </c>
      <c r="B1558" s="49" t="s">
        <v>1714</v>
      </c>
      <c r="C1558" s="172" t="s">
        <v>4387</v>
      </c>
      <c r="D1558" s="173">
        <v>3.3</v>
      </c>
      <c r="E1558" s="49" t="s">
        <v>4388</v>
      </c>
      <c r="F1558" s="50">
        <v>40544</v>
      </c>
      <c r="G1558" s="51">
        <v>3.3</v>
      </c>
      <c r="H1558" s="174">
        <v>39569</v>
      </c>
      <c r="I1558" s="51">
        <v>0</v>
      </c>
    </row>
    <row r="1559" spans="1:9" ht="30" x14ac:dyDescent="0.25">
      <c r="A1559" s="49" t="s">
        <v>282</v>
      </c>
      <c r="B1559" s="49" t="s">
        <v>422</v>
      </c>
      <c r="C1559" s="172" t="s">
        <v>4389</v>
      </c>
      <c r="D1559" s="173">
        <v>3.2</v>
      </c>
      <c r="E1559" s="49" t="s">
        <v>4390</v>
      </c>
      <c r="F1559" s="50">
        <v>40544</v>
      </c>
      <c r="G1559" s="51">
        <v>3.1</v>
      </c>
      <c r="H1559" s="174">
        <v>39569</v>
      </c>
      <c r="I1559" s="51">
        <v>0.1</v>
      </c>
    </row>
    <row r="1560" spans="1:9" ht="30" x14ac:dyDescent="0.25">
      <c r="A1560" s="49" t="s">
        <v>282</v>
      </c>
      <c r="B1560" s="49" t="s">
        <v>1719</v>
      </c>
      <c r="C1560" s="172" t="s">
        <v>4391</v>
      </c>
      <c r="D1560" s="173">
        <v>3.8</v>
      </c>
      <c r="E1560" s="49" t="s">
        <v>4392</v>
      </c>
      <c r="F1560" s="50">
        <v>40544</v>
      </c>
      <c r="G1560" s="51">
        <v>3.4</v>
      </c>
      <c r="H1560" s="174">
        <v>39569</v>
      </c>
      <c r="I1560" s="51">
        <v>0.4</v>
      </c>
    </row>
    <row r="1561" spans="1:9" ht="30" x14ac:dyDescent="0.25">
      <c r="A1561" s="49" t="s">
        <v>282</v>
      </c>
      <c r="B1561" s="49" t="s">
        <v>1722</v>
      </c>
      <c r="C1561" s="172" t="s">
        <v>4393</v>
      </c>
      <c r="D1561" s="173">
        <v>3.3</v>
      </c>
      <c r="E1561" s="49" t="s">
        <v>4394</v>
      </c>
      <c r="F1561" s="50">
        <v>40544</v>
      </c>
      <c r="G1561" s="51">
        <v>3.1</v>
      </c>
      <c r="H1561" s="174">
        <v>39569</v>
      </c>
      <c r="I1561" s="51">
        <v>0.2</v>
      </c>
    </row>
    <row r="1562" spans="1:9" ht="30" x14ac:dyDescent="0.25">
      <c r="A1562" s="49" t="s">
        <v>282</v>
      </c>
      <c r="B1562" s="49" t="s">
        <v>1738</v>
      </c>
      <c r="C1562" s="172" t="s">
        <v>4395</v>
      </c>
      <c r="D1562" s="173">
        <v>3.8</v>
      </c>
      <c r="E1562" s="49" t="s">
        <v>4396</v>
      </c>
      <c r="F1562" s="50">
        <v>40544</v>
      </c>
      <c r="G1562" s="51">
        <v>3.4</v>
      </c>
      <c r="H1562" s="174">
        <v>39569</v>
      </c>
      <c r="I1562" s="51">
        <v>0.4</v>
      </c>
    </row>
    <row r="1563" spans="1:9" ht="30" x14ac:dyDescent="0.25">
      <c r="A1563" s="49" t="s">
        <v>282</v>
      </c>
      <c r="B1563" s="49" t="s">
        <v>1268</v>
      </c>
      <c r="C1563" s="172" t="s">
        <v>4397</v>
      </c>
      <c r="D1563" s="173">
        <v>3.3</v>
      </c>
      <c r="E1563" s="49" t="s">
        <v>4398</v>
      </c>
      <c r="F1563" s="50">
        <v>40544</v>
      </c>
      <c r="G1563" s="51">
        <v>3.1</v>
      </c>
      <c r="H1563" s="174">
        <v>39569</v>
      </c>
      <c r="I1563" s="51">
        <v>0.2</v>
      </c>
    </row>
    <row r="1564" spans="1:9" ht="30" x14ac:dyDescent="0.25">
      <c r="A1564" s="49" t="s">
        <v>282</v>
      </c>
      <c r="B1564" s="49" t="s">
        <v>4399</v>
      </c>
      <c r="C1564" s="172" t="s">
        <v>4400</v>
      </c>
      <c r="D1564" s="173">
        <v>3.2</v>
      </c>
      <c r="E1564" s="49" t="s">
        <v>4401</v>
      </c>
      <c r="F1564" s="50">
        <v>40544</v>
      </c>
      <c r="G1564" s="51">
        <v>3.1</v>
      </c>
      <c r="H1564" s="174">
        <v>39569</v>
      </c>
      <c r="I1564" s="51">
        <v>0.1</v>
      </c>
    </row>
    <row r="1565" spans="1:9" ht="30" x14ac:dyDescent="0.25">
      <c r="A1565" s="49" t="s">
        <v>282</v>
      </c>
      <c r="B1565" s="49" t="s">
        <v>4402</v>
      </c>
      <c r="C1565" s="172" t="s">
        <v>4403</v>
      </c>
      <c r="D1565" s="173">
        <v>3.3</v>
      </c>
      <c r="E1565" s="49" t="s">
        <v>4404</v>
      </c>
      <c r="F1565" s="50">
        <v>40544</v>
      </c>
      <c r="G1565" s="51">
        <v>3.1</v>
      </c>
      <c r="H1565" s="174">
        <v>39569</v>
      </c>
      <c r="I1565" s="51">
        <v>0.2</v>
      </c>
    </row>
    <row r="1566" spans="1:9" ht="30" x14ac:dyDescent="0.25">
      <c r="A1566" s="49" t="s">
        <v>241</v>
      </c>
      <c r="B1566" s="49" t="s">
        <v>4405</v>
      </c>
      <c r="C1566" s="172" t="s">
        <v>4406</v>
      </c>
      <c r="D1566" s="173">
        <v>1.6</v>
      </c>
      <c r="E1566" s="49" t="s">
        <v>4407</v>
      </c>
      <c r="F1566" s="50">
        <v>40544</v>
      </c>
      <c r="G1566" s="51">
        <v>1.6</v>
      </c>
      <c r="H1566" s="174"/>
      <c r="I1566" s="51">
        <v>0</v>
      </c>
    </row>
    <row r="1567" spans="1:9" ht="30" x14ac:dyDescent="0.25">
      <c r="A1567" s="49" t="s">
        <v>241</v>
      </c>
      <c r="B1567" s="49" t="s">
        <v>4408</v>
      </c>
      <c r="C1567" s="172" t="s">
        <v>4409</v>
      </c>
      <c r="D1567" s="173">
        <v>1.6</v>
      </c>
      <c r="E1567" s="49" t="s">
        <v>4410</v>
      </c>
      <c r="F1567" s="50">
        <v>40544</v>
      </c>
      <c r="G1567" s="51">
        <v>1.6</v>
      </c>
      <c r="H1567" s="174"/>
      <c r="I1567" s="51">
        <v>0</v>
      </c>
    </row>
    <row r="1568" spans="1:9" ht="30" x14ac:dyDescent="0.25">
      <c r="A1568" s="49" t="s">
        <v>241</v>
      </c>
      <c r="B1568" s="49" t="s">
        <v>2011</v>
      </c>
      <c r="C1568" s="172" t="s">
        <v>4411</v>
      </c>
      <c r="D1568" s="173">
        <v>1.6</v>
      </c>
      <c r="E1568" s="49" t="s">
        <v>4412</v>
      </c>
      <c r="F1568" s="50">
        <v>40544</v>
      </c>
      <c r="G1568" s="51">
        <v>1.6</v>
      </c>
      <c r="H1568" s="174"/>
      <c r="I1568" s="51">
        <v>0</v>
      </c>
    </row>
    <row r="1569" spans="1:9" ht="30" x14ac:dyDescent="0.25">
      <c r="A1569" s="49" t="s">
        <v>241</v>
      </c>
      <c r="B1569" s="49" t="s">
        <v>4413</v>
      </c>
      <c r="C1569" s="172" t="s">
        <v>4414</v>
      </c>
      <c r="D1569" s="173">
        <v>1.6</v>
      </c>
      <c r="E1569" s="49" t="s">
        <v>4415</v>
      </c>
      <c r="F1569" s="50">
        <v>40544</v>
      </c>
      <c r="G1569" s="51">
        <v>1.6</v>
      </c>
      <c r="H1569" s="174"/>
      <c r="I1569" s="51">
        <v>0</v>
      </c>
    </row>
    <row r="1570" spans="1:9" ht="30" x14ac:dyDescent="0.25">
      <c r="A1570" s="49" t="s">
        <v>241</v>
      </c>
      <c r="B1570" s="49" t="s">
        <v>4416</v>
      </c>
      <c r="C1570" s="172" t="s">
        <v>4417</v>
      </c>
      <c r="D1570" s="173">
        <v>1.6</v>
      </c>
      <c r="E1570" s="49" t="s">
        <v>4418</v>
      </c>
      <c r="F1570" s="50">
        <v>40544</v>
      </c>
      <c r="G1570" s="51">
        <v>1.6</v>
      </c>
      <c r="H1570" s="174"/>
      <c r="I1570" s="51">
        <v>0</v>
      </c>
    </row>
    <row r="1571" spans="1:9" ht="30" x14ac:dyDescent="0.25">
      <c r="A1571" s="49" t="s">
        <v>241</v>
      </c>
      <c r="B1571" s="49" t="s">
        <v>2918</v>
      </c>
      <c r="C1571" s="172" t="s">
        <v>4419</v>
      </c>
      <c r="D1571" s="173">
        <v>1.65</v>
      </c>
      <c r="E1571" s="49" t="s">
        <v>4420</v>
      </c>
      <c r="F1571" s="50">
        <v>40544</v>
      </c>
      <c r="G1571" s="51">
        <v>1.65</v>
      </c>
      <c r="H1571" s="174"/>
      <c r="I1571" s="51">
        <v>0</v>
      </c>
    </row>
    <row r="1572" spans="1:9" ht="30" x14ac:dyDescent="0.25">
      <c r="A1572" s="49" t="s">
        <v>241</v>
      </c>
      <c r="B1572" s="49" t="s">
        <v>4421</v>
      </c>
      <c r="C1572" s="172" t="s">
        <v>4422</v>
      </c>
      <c r="D1572" s="173">
        <v>1.6</v>
      </c>
      <c r="E1572" s="49" t="s">
        <v>4423</v>
      </c>
      <c r="F1572" s="50">
        <v>40544</v>
      </c>
      <c r="G1572" s="51">
        <v>1.6</v>
      </c>
      <c r="H1572" s="174"/>
      <c r="I1572" s="51">
        <v>0</v>
      </c>
    </row>
    <row r="1573" spans="1:9" ht="30" x14ac:dyDescent="0.25">
      <c r="A1573" s="49" t="s">
        <v>241</v>
      </c>
      <c r="B1573" s="49" t="s">
        <v>4424</v>
      </c>
      <c r="C1573" s="172" t="s">
        <v>4425</v>
      </c>
      <c r="D1573" s="173">
        <v>1.6</v>
      </c>
      <c r="E1573" s="49" t="s">
        <v>4426</v>
      </c>
      <c r="F1573" s="50">
        <v>40544</v>
      </c>
      <c r="G1573" s="51">
        <v>1.6</v>
      </c>
      <c r="H1573" s="174"/>
      <c r="I1573" s="51">
        <v>0</v>
      </c>
    </row>
    <row r="1574" spans="1:9" ht="30" x14ac:dyDescent="0.25">
      <c r="A1574" s="49" t="s">
        <v>241</v>
      </c>
      <c r="B1574" s="49" t="s">
        <v>688</v>
      </c>
      <c r="C1574" s="172" t="s">
        <v>4427</v>
      </c>
      <c r="D1574" s="173">
        <v>1.6</v>
      </c>
      <c r="E1574" s="49" t="s">
        <v>4428</v>
      </c>
      <c r="F1574" s="50">
        <v>40544</v>
      </c>
      <c r="G1574" s="51">
        <v>1.6</v>
      </c>
      <c r="H1574" s="174"/>
      <c r="I1574" s="51">
        <v>0</v>
      </c>
    </row>
    <row r="1575" spans="1:9" ht="30" x14ac:dyDescent="0.25">
      <c r="A1575" s="49" t="s">
        <v>241</v>
      </c>
      <c r="B1575" s="49" t="s">
        <v>4429</v>
      </c>
      <c r="C1575" s="172" t="s">
        <v>4430</v>
      </c>
      <c r="D1575" s="173">
        <v>1.6</v>
      </c>
      <c r="E1575" s="49" t="s">
        <v>4431</v>
      </c>
      <c r="F1575" s="50">
        <v>40544</v>
      </c>
      <c r="G1575" s="51">
        <v>1.6</v>
      </c>
      <c r="H1575" s="174"/>
      <c r="I1575" s="51">
        <v>0</v>
      </c>
    </row>
    <row r="1576" spans="1:9" ht="30" x14ac:dyDescent="0.25">
      <c r="A1576" s="49" t="s">
        <v>241</v>
      </c>
      <c r="B1576" s="49" t="s">
        <v>1431</v>
      </c>
      <c r="C1576" s="172" t="s">
        <v>4432</v>
      </c>
      <c r="D1576" s="173">
        <v>1.6</v>
      </c>
      <c r="E1576" s="49" t="s">
        <v>4433</v>
      </c>
      <c r="F1576" s="50">
        <v>40544</v>
      </c>
      <c r="G1576" s="51">
        <v>1.6</v>
      </c>
      <c r="H1576" s="174"/>
      <c r="I1576" s="51">
        <v>0</v>
      </c>
    </row>
    <row r="1577" spans="1:9" ht="30" x14ac:dyDescent="0.25">
      <c r="A1577" s="49" t="s">
        <v>241</v>
      </c>
      <c r="B1577" s="49" t="s">
        <v>4434</v>
      </c>
      <c r="C1577" s="172" t="s">
        <v>4435</v>
      </c>
      <c r="D1577" s="173">
        <v>1.6</v>
      </c>
      <c r="E1577" s="49" t="s">
        <v>4436</v>
      </c>
      <c r="F1577" s="50">
        <v>40544</v>
      </c>
      <c r="G1577" s="51">
        <v>1.6</v>
      </c>
      <c r="H1577" s="174"/>
      <c r="I1577" s="51">
        <v>0</v>
      </c>
    </row>
    <row r="1578" spans="1:9" ht="30" x14ac:dyDescent="0.25">
      <c r="A1578" s="49" t="s">
        <v>241</v>
      </c>
      <c r="B1578" s="49" t="s">
        <v>4437</v>
      </c>
      <c r="C1578" s="172" t="s">
        <v>4438</v>
      </c>
      <c r="D1578" s="173">
        <v>1.65</v>
      </c>
      <c r="E1578" s="49" t="s">
        <v>4439</v>
      </c>
      <c r="F1578" s="50">
        <v>40544</v>
      </c>
      <c r="G1578" s="51">
        <v>1.65</v>
      </c>
      <c r="H1578" s="174"/>
      <c r="I1578" s="51">
        <v>0</v>
      </c>
    </row>
    <row r="1579" spans="1:9" ht="30" x14ac:dyDescent="0.25">
      <c r="A1579" s="49" t="s">
        <v>241</v>
      </c>
      <c r="B1579" s="49" t="s">
        <v>4440</v>
      </c>
      <c r="C1579" s="172" t="s">
        <v>4441</v>
      </c>
      <c r="D1579" s="173">
        <v>1.6</v>
      </c>
      <c r="E1579" s="49" t="s">
        <v>4442</v>
      </c>
      <c r="F1579" s="50">
        <v>40544</v>
      </c>
      <c r="G1579" s="51">
        <v>1.6</v>
      </c>
      <c r="H1579" s="174"/>
      <c r="I1579" s="51">
        <v>0</v>
      </c>
    </row>
    <row r="1580" spans="1:9" ht="30" x14ac:dyDescent="0.25">
      <c r="A1580" s="49" t="s">
        <v>241</v>
      </c>
      <c r="B1580" s="49" t="s">
        <v>4443</v>
      </c>
      <c r="C1580" s="172" t="s">
        <v>4444</v>
      </c>
      <c r="D1580" s="173">
        <v>1.6</v>
      </c>
      <c r="E1580" s="49" t="s">
        <v>4445</v>
      </c>
      <c r="F1580" s="50">
        <v>40544</v>
      </c>
      <c r="G1580" s="51">
        <v>1.6</v>
      </c>
      <c r="H1580" s="174"/>
      <c r="I1580" s="51">
        <v>0</v>
      </c>
    </row>
    <row r="1581" spans="1:9" ht="30" x14ac:dyDescent="0.25">
      <c r="A1581" s="49" t="s">
        <v>241</v>
      </c>
      <c r="B1581" s="49" t="s">
        <v>2184</v>
      </c>
      <c r="C1581" s="172" t="s">
        <v>4446</v>
      </c>
      <c r="D1581" s="173">
        <v>1.6</v>
      </c>
      <c r="E1581" s="49" t="s">
        <v>4447</v>
      </c>
      <c r="F1581" s="50">
        <v>40544</v>
      </c>
      <c r="G1581" s="51">
        <v>1.6</v>
      </c>
      <c r="H1581" s="174"/>
      <c r="I1581" s="51">
        <v>0</v>
      </c>
    </row>
    <row r="1582" spans="1:9" ht="30" x14ac:dyDescent="0.25">
      <c r="A1582" s="49" t="s">
        <v>241</v>
      </c>
      <c r="B1582" s="49" t="s">
        <v>714</v>
      </c>
      <c r="C1582" s="172" t="s">
        <v>4448</v>
      </c>
      <c r="D1582" s="173">
        <v>1.6</v>
      </c>
      <c r="E1582" s="49" t="s">
        <v>4449</v>
      </c>
      <c r="F1582" s="50">
        <v>40544</v>
      </c>
      <c r="G1582" s="51">
        <v>1.6</v>
      </c>
      <c r="H1582" s="174"/>
      <c r="I1582" s="51">
        <v>0</v>
      </c>
    </row>
    <row r="1583" spans="1:9" ht="30" x14ac:dyDescent="0.25">
      <c r="A1583" s="49" t="s">
        <v>241</v>
      </c>
      <c r="B1583" s="49" t="s">
        <v>4450</v>
      </c>
      <c r="C1583" s="172" t="s">
        <v>4451</v>
      </c>
      <c r="D1583" s="173">
        <v>1.6</v>
      </c>
      <c r="E1583" s="49" t="s">
        <v>4452</v>
      </c>
      <c r="F1583" s="50">
        <v>40544</v>
      </c>
      <c r="G1583" s="51">
        <v>1.6</v>
      </c>
      <c r="H1583" s="174"/>
      <c r="I1583" s="51">
        <v>0</v>
      </c>
    </row>
    <row r="1584" spans="1:9" ht="30" x14ac:dyDescent="0.25">
      <c r="A1584" s="49" t="s">
        <v>241</v>
      </c>
      <c r="B1584" s="49" t="s">
        <v>4453</v>
      </c>
      <c r="C1584" s="172" t="s">
        <v>4454</v>
      </c>
      <c r="D1584" s="173">
        <v>1.6</v>
      </c>
      <c r="E1584" s="49" t="s">
        <v>4455</v>
      </c>
      <c r="F1584" s="50">
        <v>40544</v>
      </c>
      <c r="G1584" s="51">
        <v>1.6</v>
      </c>
      <c r="H1584" s="174"/>
      <c r="I1584" s="51">
        <v>0</v>
      </c>
    </row>
    <row r="1585" spans="1:9" ht="30" x14ac:dyDescent="0.25">
      <c r="A1585" s="49" t="s">
        <v>241</v>
      </c>
      <c r="B1585" s="49" t="s">
        <v>4456</v>
      </c>
      <c r="C1585" s="172" t="s">
        <v>4457</v>
      </c>
      <c r="D1585" s="173">
        <v>1.6</v>
      </c>
      <c r="E1585" s="49" t="s">
        <v>4458</v>
      </c>
      <c r="F1585" s="50">
        <v>40544</v>
      </c>
      <c r="G1585" s="51">
        <v>1.6</v>
      </c>
      <c r="H1585" s="174"/>
      <c r="I1585" s="51">
        <v>0</v>
      </c>
    </row>
    <row r="1586" spans="1:9" ht="30" x14ac:dyDescent="0.25">
      <c r="A1586" s="49" t="s">
        <v>241</v>
      </c>
      <c r="B1586" s="49" t="s">
        <v>4459</v>
      </c>
      <c r="C1586" s="172" t="s">
        <v>4460</v>
      </c>
      <c r="D1586" s="173">
        <v>1.6</v>
      </c>
      <c r="E1586" s="49" t="s">
        <v>4461</v>
      </c>
      <c r="F1586" s="50">
        <v>40544</v>
      </c>
      <c r="G1586" s="51">
        <v>1.6</v>
      </c>
      <c r="H1586" s="174"/>
      <c r="I1586" s="51">
        <v>0</v>
      </c>
    </row>
    <row r="1587" spans="1:9" ht="30" x14ac:dyDescent="0.25">
      <c r="A1587" s="49" t="s">
        <v>241</v>
      </c>
      <c r="B1587" s="49" t="s">
        <v>311</v>
      </c>
      <c r="C1587" s="172" t="s">
        <v>4462</v>
      </c>
      <c r="D1587" s="173">
        <v>1.6</v>
      </c>
      <c r="E1587" s="49" t="s">
        <v>4463</v>
      </c>
      <c r="F1587" s="50">
        <v>40544</v>
      </c>
      <c r="G1587" s="51">
        <v>1.6</v>
      </c>
      <c r="H1587" s="174"/>
      <c r="I1587" s="51">
        <v>0</v>
      </c>
    </row>
    <row r="1588" spans="1:9" ht="30" x14ac:dyDescent="0.25">
      <c r="A1588" s="49" t="s">
        <v>241</v>
      </c>
      <c r="B1588" s="49" t="s">
        <v>4464</v>
      </c>
      <c r="C1588" s="172" t="s">
        <v>4465</v>
      </c>
      <c r="D1588" s="173">
        <v>1.6</v>
      </c>
      <c r="E1588" s="49" t="s">
        <v>4466</v>
      </c>
      <c r="F1588" s="50">
        <v>40544</v>
      </c>
      <c r="G1588" s="51">
        <v>1.6</v>
      </c>
      <c r="H1588" s="174"/>
      <c r="I1588" s="51">
        <v>0</v>
      </c>
    </row>
    <row r="1589" spans="1:9" ht="30" x14ac:dyDescent="0.25">
      <c r="A1589" s="49" t="s">
        <v>241</v>
      </c>
      <c r="B1589" s="49" t="s">
        <v>527</v>
      </c>
      <c r="C1589" s="172" t="s">
        <v>4467</v>
      </c>
      <c r="D1589" s="173">
        <v>1.6</v>
      </c>
      <c r="E1589" s="49" t="s">
        <v>4468</v>
      </c>
      <c r="F1589" s="50">
        <v>40544</v>
      </c>
      <c r="G1589" s="51">
        <v>1.6</v>
      </c>
      <c r="H1589" s="174"/>
      <c r="I1589" s="51">
        <v>0</v>
      </c>
    </row>
    <row r="1590" spans="1:9" ht="30" x14ac:dyDescent="0.25">
      <c r="A1590" s="49" t="s">
        <v>241</v>
      </c>
      <c r="B1590" s="49" t="s">
        <v>4469</v>
      </c>
      <c r="C1590" s="172" t="s">
        <v>4470</v>
      </c>
      <c r="D1590" s="173">
        <v>1.6</v>
      </c>
      <c r="E1590" s="49" t="s">
        <v>4471</v>
      </c>
      <c r="F1590" s="50">
        <v>40544</v>
      </c>
      <c r="G1590" s="51">
        <v>1.6</v>
      </c>
      <c r="H1590" s="174"/>
      <c r="I1590" s="51">
        <v>0</v>
      </c>
    </row>
    <row r="1591" spans="1:9" ht="30" x14ac:dyDescent="0.25">
      <c r="A1591" s="49" t="s">
        <v>241</v>
      </c>
      <c r="B1591" s="49" t="s">
        <v>974</v>
      </c>
      <c r="C1591" s="172" t="s">
        <v>4472</v>
      </c>
      <c r="D1591" s="173">
        <v>1.6</v>
      </c>
      <c r="E1591" s="49" t="s">
        <v>4473</v>
      </c>
      <c r="F1591" s="50">
        <v>40544</v>
      </c>
      <c r="G1591" s="51">
        <v>1.6</v>
      </c>
      <c r="H1591" s="174"/>
      <c r="I1591" s="51">
        <v>0</v>
      </c>
    </row>
    <row r="1592" spans="1:9" ht="30" x14ac:dyDescent="0.25">
      <c r="A1592" s="49" t="s">
        <v>241</v>
      </c>
      <c r="B1592" s="49" t="s">
        <v>326</v>
      </c>
      <c r="C1592" s="172" t="s">
        <v>4474</v>
      </c>
      <c r="D1592" s="173">
        <v>1.8</v>
      </c>
      <c r="E1592" s="49" t="s">
        <v>4475</v>
      </c>
      <c r="F1592" s="50">
        <v>40544</v>
      </c>
      <c r="G1592" s="51">
        <v>1.8</v>
      </c>
      <c r="H1592" s="174"/>
      <c r="I1592" s="51">
        <v>0</v>
      </c>
    </row>
    <row r="1593" spans="1:9" ht="30" x14ac:dyDescent="0.25">
      <c r="A1593" s="49" t="s">
        <v>241</v>
      </c>
      <c r="B1593" s="49" t="s">
        <v>338</v>
      </c>
      <c r="C1593" s="172" t="s">
        <v>4476</v>
      </c>
      <c r="D1593" s="173">
        <v>1.6</v>
      </c>
      <c r="E1593" s="49" t="s">
        <v>4477</v>
      </c>
      <c r="F1593" s="50">
        <v>40544</v>
      </c>
      <c r="G1593" s="51">
        <v>1.6</v>
      </c>
      <c r="H1593" s="174"/>
      <c r="I1593" s="51">
        <v>0</v>
      </c>
    </row>
    <row r="1594" spans="1:9" ht="30" x14ac:dyDescent="0.25">
      <c r="A1594" s="49" t="s">
        <v>241</v>
      </c>
      <c r="B1594" s="49" t="s">
        <v>4478</v>
      </c>
      <c r="C1594" s="172" t="s">
        <v>4479</v>
      </c>
      <c r="D1594" s="173">
        <v>1.6</v>
      </c>
      <c r="E1594" s="49" t="s">
        <v>4480</v>
      </c>
      <c r="F1594" s="50">
        <v>40544</v>
      </c>
      <c r="G1594" s="51">
        <v>1.6</v>
      </c>
      <c r="H1594" s="174"/>
      <c r="I1594" s="51">
        <v>0</v>
      </c>
    </row>
    <row r="1595" spans="1:9" ht="30" x14ac:dyDescent="0.25">
      <c r="A1595" s="49" t="s">
        <v>241</v>
      </c>
      <c r="B1595" s="49" t="s">
        <v>4481</v>
      </c>
      <c r="C1595" s="172" t="s">
        <v>4482</v>
      </c>
      <c r="D1595" s="173">
        <v>1.6</v>
      </c>
      <c r="E1595" s="49" t="s">
        <v>4483</v>
      </c>
      <c r="F1595" s="50">
        <v>40544</v>
      </c>
      <c r="G1595" s="51">
        <v>1.6</v>
      </c>
      <c r="H1595" s="174"/>
      <c r="I1595" s="51">
        <v>0</v>
      </c>
    </row>
    <row r="1596" spans="1:9" ht="30" x14ac:dyDescent="0.25">
      <c r="A1596" s="49" t="s">
        <v>241</v>
      </c>
      <c r="B1596" s="49" t="s">
        <v>760</v>
      </c>
      <c r="C1596" s="172" t="s">
        <v>4484</v>
      </c>
      <c r="D1596" s="173">
        <v>1.8</v>
      </c>
      <c r="E1596" s="49" t="s">
        <v>4485</v>
      </c>
      <c r="F1596" s="50">
        <v>40544</v>
      </c>
      <c r="G1596" s="51">
        <v>1.8</v>
      </c>
      <c r="H1596" s="174"/>
      <c r="I1596" s="51">
        <v>0</v>
      </c>
    </row>
    <row r="1597" spans="1:9" ht="30" x14ac:dyDescent="0.25">
      <c r="A1597" s="49" t="s">
        <v>241</v>
      </c>
      <c r="B1597" s="49" t="s">
        <v>4486</v>
      </c>
      <c r="C1597" s="172" t="s">
        <v>4487</v>
      </c>
      <c r="D1597" s="173">
        <v>1.6</v>
      </c>
      <c r="E1597" s="49" t="s">
        <v>4488</v>
      </c>
      <c r="F1597" s="50">
        <v>40544</v>
      </c>
      <c r="G1597" s="51">
        <v>1.6</v>
      </c>
      <c r="H1597" s="174"/>
      <c r="I1597" s="51">
        <v>0</v>
      </c>
    </row>
    <row r="1598" spans="1:9" ht="30" x14ac:dyDescent="0.25">
      <c r="A1598" s="49" t="s">
        <v>241</v>
      </c>
      <c r="B1598" s="49" t="s">
        <v>4489</v>
      </c>
      <c r="C1598" s="172" t="s">
        <v>4490</v>
      </c>
      <c r="D1598" s="173">
        <v>1.6</v>
      </c>
      <c r="E1598" s="49" t="s">
        <v>4491</v>
      </c>
      <c r="F1598" s="50">
        <v>40544</v>
      </c>
      <c r="G1598" s="51">
        <v>1.6</v>
      </c>
      <c r="H1598" s="174"/>
      <c r="I1598" s="51">
        <v>0</v>
      </c>
    </row>
    <row r="1599" spans="1:9" ht="30" x14ac:dyDescent="0.25">
      <c r="A1599" s="49" t="s">
        <v>241</v>
      </c>
      <c r="B1599" s="49" t="s">
        <v>781</v>
      </c>
      <c r="C1599" s="172" t="s">
        <v>4492</v>
      </c>
      <c r="D1599" s="173">
        <v>1.6</v>
      </c>
      <c r="E1599" s="49" t="s">
        <v>4493</v>
      </c>
      <c r="F1599" s="50">
        <v>40544</v>
      </c>
      <c r="G1599" s="51">
        <v>1.6</v>
      </c>
      <c r="H1599" s="174"/>
      <c r="I1599" s="51">
        <v>0</v>
      </c>
    </row>
    <row r="1600" spans="1:9" ht="30" x14ac:dyDescent="0.25">
      <c r="A1600" s="49" t="s">
        <v>241</v>
      </c>
      <c r="B1600" s="49" t="s">
        <v>4494</v>
      </c>
      <c r="C1600" s="172" t="s">
        <v>4495</v>
      </c>
      <c r="D1600" s="173">
        <v>1.6</v>
      </c>
      <c r="E1600" s="49" t="s">
        <v>4496</v>
      </c>
      <c r="F1600" s="50">
        <v>40544</v>
      </c>
      <c r="G1600" s="51">
        <v>1.6</v>
      </c>
      <c r="H1600" s="174"/>
      <c r="I1600" s="51">
        <v>0</v>
      </c>
    </row>
    <row r="1601" spans="1:9" ht="30" x14ac:dyDescent="0.25">
      <c r="A1601" s="49" t="s">
        <v>241</v>
      </c>
      <c r="B1601" s="49" t="s">
        <v>368</v>
      </c>
      <c r="C1601" s="172" t="s">
        <v>4497</v>
      </c>
      <c r="D1601" s="173">
        <v>1.6</v>
      </c>
      <c r="E1601" s="49" t="s">
        <v>4498</v>
      </c>
      <c r="F1601" s="50">
        <v>40544</v>
      </c>
      <c r="G1601" s="51">
        <v>1.6</v>
      </c>
      <c r="H1601" s="174"/>
      <c r="I1601" s="51">
        <v>0</v>
      </c>
    </row>
    <row r="1602" spans="1:9" ht="30" x14ac:dyDescent="0.25">
      <c r="A1602" s="49" t="s">
        <v>241</v>
      </c>
      <c r="B1602" s="49" t="s">
        <v>4499</v>
      </c>
      <c r="C1602" s="172" t="s">
        <v>4500</v>
      </c>
      <c r="D1602" s="173">
        <v>1.6</v>
      </c>
      <c r="E1602" s="49" t="s">
        <v>4501</v>
      </c>
      <c r="F1602" s="50">
        <v>40544</v>
      </c>
      <c r="G1602" s="51">
        <v>1.6</v>
      </c>
      <c r="H1602" s="174"/>
      <c r="I1602" s="51">
        <v>0</v>
      </c>
    </row>
    <row r="1603" spans="1:9" ht="30" x14ac:dyDescent="0.25">
      <c r="A1603" s="49" t="s">
        <v>241</v>
      </c>
      <c r="B1603" s="49" t="s">
        <v>4502</v>
      </c>
      <c r="C1603" s="172" t="s">
        <v>4503</v>
      </c>
      <c r="D1603" s="173">
        <v>1.6</v>
      </c>
      <c r="E1603" s="49" t="s">
        <v>4504</v>
      </c>
      <c r="F1603" s="50">
        <v>40544</v>
      </c>
      <c r="G1603" s="51">
        <v>1.6</v>
      </c>
      <c r="H1603" s="174"/>
      <c r="I1603" s="51">
        <v>0</v>
      </c>
    </row>
    <row r="1604" spans="1:9" ht="30" x14ac:dyDescent="0.25">
      <c r="A1604" s="49" t="s">
        <v>241</v>
      </c>
      <c r="B1604" s="49" t="s">
        <v>3104</v>
      </c>
      <c r="C1604" s="172" t="s">
        <v>4505</v>
      </c>
      <c r="D1604" s="173">
        <v>1.6</v>
      </c>
      <c r="E1604" s="49" t="s">
        <v>4506</v>
      </c>
      <c r="F1604" s="50">
        <v>40544</v>
      </c>
      <c r="G1604" s="51">
        <v>1.6</v>
      </c>
      <c r="H1604" s="174"/>
      <c r="I1604" s="51">
        <v>0</v>
      </c>
    </row>
    <row r="1605" spans="1:9" ht="30" x14ac:dyDescent="0.25">
      <c r="A1605" s="49" t="s">
        <v>241</v>
      </c>
      <c r="B1605" s="49" t="s">
        <v>383</v>
      </c>
      <c r="C1605" s="172" t="s">
        <v>4507</v>
      </c>
      <c r="D1605" s="173">
        <v>1.6</v>
      </c>
      <c r="E1605" s="49" t="s">
        <v>4508</v>
      </c>
      <c r="F1605" s="50">
        <v>40544</v>
      </c>
      <c r="G1605" s="51">
        <v>1.6</v>
      </c>
      <c r="H1605" s="174"/>
      <c r="I1605" s="51">
        <v>0</v>
      </c>
    </row>
    <row r="1606" spans="1:9" ht="30" x14ac:dyDescent="0.25">
      <c r="A1606" s="49" t="s">
        <v>241</v>
      </c>
      <c r="B1606" s="49" t="s">
        <v>4509</v>
      </c>
      <c r="C1606" s="172" t="s">
        <v>4510</v>
      </c>
      <c r="D1606" s="173">
        <v>1.6</v>
      </c>
      <c r="E1606" s="49" t="s">
        <v>4511</v>
      </c>
      <c r="F1606" s="50">
        <v>40544</v>
      </c>
      <c r="G1606" s="51">
        <v>1.6</v>
      </c>
      <c r="H1606" s="174"/>
      <c r="I1606" s="51">
        <v>0</v>
      </c>
    </row>
    <row r="1607" spans="1:9" ht="30" x14ac:dyDescent="0.25">
      <c r="A1607" s="49" t="s">
        <v>241</v>
      </c>
      <c r="B1607" s="49" t="s">
        <v>2307</v>
      </c>
      <c r="C1607" s="172" t="s">
        <v>4512</v>
      </c>
      <c r="D1607" s="173">
        <v>1.6</v>
      </c>
      <c r="E1607" s="49" t="s">
        <v>4513</v>
      </c>
      <c r="F1607" s="50">
        <v>40544</v>
      </c>
      <c r="G1607" s="51">
        <v>1.6</v>
      </c>
      <c r="H1607" s="174"/>
      <c r="I1607" s="51">
        <v>0</v>
      </c>
    </row>
    <row r="1608" spans="1:9" ht="30" x14ac:dyDescent="0.25">
      <c r="A1608" s="49" t="s">
        <v>241</v>
      </c>
      <c r="B1608" s="49" t="s">
        <v>4514</v>
      </c>
      <c r="C1608" s="172" t="s">
        <v>4515</v>
      </c>
      <c r="D1608" s="173">
        <v>1.6</v>
      </c>
      <c r="E1608" s="49" t="s">
        <v>4516</v>
      </c>
      <c r="F1608" s="50">
        <v>40544</v>
      </c>
      <c r="G1608" s="51">
        <v>1.6</v>
      </c>
      <c r="H1608" s="174"/>
      <c r="I1608" s="51">
        <v>0</v>
      </c>
    </row>
    <row r="1609" spans="1:9" ht="30" x14ac:dyDescent="0.25">
      <c r="A1609" s="49" t="s">
        <v>241</v>
      </c>
      <c r="B1609" s="49" t="s">
        <v>4517</v>
      </c>
      <c r="C1609" s="172" t="s">
        <v>4518</v>
      </c>
      <c r="D1609" s="173">
        <v>1.6</v>
      </c>
      <c r="E1609" s="49" t="s">
        <v>4519</v>
      </c>
      <c r="F1609" s="50">
        <v>40544</v>
      </c>
      <c r="G1609" s="51">
        <v>1.6</v>
      </c>
      <c r="H1609" s="174"/>
      <c r="I1609" s="51">
        <v>0</v>
      </c>
    </row>
    <row r="1610" spans="1:9" ht="30" x14ac:dyDescent="0.25">
      <c r="A1610" s="49" t="s">
        <v>241</v>
      </c>
      <c r="B1610" s="49" t="s">
        <v>4520</v>
      </c>
      <c r="C1610" s="172" t="s">
        <v>4521</v>
      </c>
      <c r="D1610" s="173">
        <v>1.8</v>
      </c>
      <c r="E1610" s="49" t="s">
        <v>4522</v>
      </c>
      <c r="F1610" s="50">
        <v>40544</v>
      </c>
      <c r="G1610" s="51">
        <v>1.8</v>
      </c>
      <c r="H1610" s="174"/>
      <c r="I1610" s="51">
        <v>0</v>
      </c>
    </row>
    <row r="1611" spans="1:9" ht="30" x14ac:dyDescent="0.25">
      <c r="A1611" s="49" t="s">
        <v>241</v>
      </c>
      <c r="B1611" s="49" t="s">
        <v>2818</v>
      </c>
      <c r="C1611" s="172" t="s">
        <v>4523</v>
      </c>
      <c r="D1611" s="173">
        <v>1.6</v>
      </c>
      <c r="E1611" s="49" t="s">
        <v>4524</v>
      </c>
      <c r="F1611" s="50">
        <v>40544</v>
      </c>
      <c r="G1611" s="51">
        <v>1.6</v>
      </c>
      <c r="H1611" s="174"/>
      <c r="I1611" s="51">
        <v>0</v>
      </c>
    </row>
    <row r="1612" spans="1:9" ht="30" x14ac:dyDescent="0.25">
      <c r="A1612" s="49" t="s">
        <v>241</v>
      </c>
      <c r="B1612" s="49" t="s">
        <v>4525</v>
      </c>
      <c r="C1612" s="172" t="s">
        <v>4526</v>
      </c>
      <c r="D1612" s="173">
        <v>1.6</v>
      </c>
      <c r="E1612" s="49" t="s">
        <v>4527</v>
      </c>
      <c r="F1612" s="50">
        <v>40544</v>
      </c>
      <c r="G1612" s="51">
        <v>1.6</v>
      </c>
      <c r="H1612" s="174"/>
      <c r="I1612" s="51">
        <v>0</v>
      </c>
    </row>
    <row r="1613" spans="1:9" ht="30" x14ac:dyDescent="0.25">
      <c r="A1613" s="49" t="s">
        <v>241</v>
      </c>
      <c r="B1613" s="49" t="s">
        <v>4528</v>
      </c>
      <c r="C1613" s="172" t="s">
        <v>4529</v>
      </c>
      <c r="D1613" s="173">
        <v>1.6</v>
      </c>
      <c r="E1613" s="49" t="s">
        <v>4530</v>
      </c>
      <c r="F1613" s="50">
        <v>40544</v>
      </c>
      <c r="G1613" s="51">
        <v>1.6</v>
      </c>
      <c r="H1613" s="174"/>
      <c r="I1613" s="51">
        <v>0</v>
      </c>
    </row>
    <row r="1614" spans="1:9" ht="30" x14ac:dyDescent="0.25">
      <c r="A1614" s="49" t="s">
        <v>241</v>
      </c>
      <c r="B1614" s="49" t="s">
        <v>4531</v>
      </c>
      <c r="C1614" s="172" t="s">
        <v>4532</v>
      </c>
      <c r="D1614" s="173">
        <v>1.6</v>
      </c>
      <c r="E1614" s="49" t="s">
        <v>4533</v>
      </c>
      <c r="F1614" s="50">
        <v>40544</v>
      </c>
      <c r="G1614" s="51">
        <v>1.6</v>
      </c>
      <c r="H1614" s="174"/>
      <c r="I1614" s="51">
        <v>0</v>
      </c>
    </row>
    <row r="1615" spans="1:9" ht="30" x14ac:dyDescent="0.25">
      <c r="A1615" s="49" t="s">
        <v>241</v>
      </c>
      <c r="B1615" s="49" t="s">
        <v>2102</v>
      </c>
      <c r="C1615" s="172" t="s">
        <v>4534</v>
      </c>
      <c r="D1615" s="173">
        <v>1.6</v>
      </c>
      <c r="E1615" s="49" t="s">
        <v>4535</v>
      </c>
      <c r="F1615" s="50">
        <v>40544</v>
      </c>
      <c r="G1615" s="51">
        <v>1.6</v>
      </c>
      <c r="H1615" s="174"/>
      <c r="I1615" s="51">
        <v>0</v>
      </c>
    </row>
    <row r="1616" spans="1:9" ht="30" x14ac:dyDescent="0.25">
      <c r="A1616" s="49" t="s">
        <v>241</v>
      </c>
      <c r="B1616" s="49" t="s">
        <v>4536</v>
      </c>
      <c r="C1616" s="172" t="s">
        <v>4537</v>
      </c>
      <c r="D1616" s="173">
        <v>1.6</v>
      </c>
      <c r="E1616" s="49" t="s">
        <v>4538</v>
      </c>
      <c r="F1616" s="50">
        <v>40544</v>
      </c>
      <c r="G1616" s="51">
        <v>1.6</v>
      </c>
      <c r="H1616" s="174"/>
      <c r="I1616" s="51">
        <v>0</v>
      </c>
    </row>
    <row r="1617" spans="1:9" ht="30" x14ac:dyDescent="0.25">
      <c r="A1617" s="49" t="s">
        <v>241</v>
      </c>
      <c r="B1617" s="49" t="s">
        <v>4539</v>
      </c>
      <c r="C1617" s="172" t="s">
        <v>4540</v>
      </c>
      <c r="D1617" s="173">
        <v>1.6</v>
      </c>
      <c r="E1617" s="49" t="s">
        <v>4541</v>
      </c>
      <c r="F1617" s="50">
        <v>40544</v>
      </c>
      <c r="G1617" s="51">
        <v>1.6</v>
      </c>
      <c r="H1617" s="174"/>
      <c r="I1617" s="51">
        <v>0</v>
      </c>
    </row>
    <row r="1618" spans="1:9" ht="30" x14ac:dyDescent="0.25">
      <c r="A1618" s="49" t="s">
        <v>241</v>
      </c>
      <c r="B1618" s="49" t="s">
        <v>2108</v>
      </c>
      <c r="C1618" s="172" t="s">
        <v>4542</v>
      </c>
      <c r="D1618" s="173">
        <v>1.6</v>
      </c>
      <c r="E1618" s="49" t="s">
        <v>4543</v>
      </c>
      <c r="F1618" s="50">
        <v>40544</v>
      </c>
      <c r="G1618" s="51">
        <v>1.6</v>
      </c>
      <c r="H1618" s="174"/>
      <c r="I1618" s="51">
        <v>0</v>
      </c>
    </row>
    <row r="1619" spans="1:9" ht="30" x14ac:dyDescent="0.25">
      <c r="A1619" s="49" t="s">
        <v>241</v>
      </c>
      <c r="B1619" s="49" t="s">
        <v>4544</v>
      </c>
      <c r="C1619" s="172" t="s">
        <v>4545</v>
      </c>
      <c r="D1619" s="173">
        <v>1.6</v>
      </c>
      <c r="E1619" s="49" t="s">
        <v>4546</v>
      </c>
      <c r="F1619" s="50">
        <v>40544</v>
      </c>
      <c r="G1619" s="51">
        <v>1.6</v>
      </c>
      <c r="H1619" s="174"/>
      <c r="I1619" s="51">
        <v>0</v>
      </c>
    </row>
    <row r="1620" spans="1:9" ht="30" x14ac:dyDescent="0.25">
      <c r="A1620" s="49" t="s">
        <v>241</v>
      </c>
      <c r="B1620" s="49" t="s">
        <v>4547</v>
      </c>
      <c r="C1620" s="172" t="s">
        <v>4548</v>
      </c>
      <c r="D1620" s="173">
        <v>1.6</v>
      </c>
      <c r="E1620" s="49" t="s">
        <v>4549</v>
      </c>
      <c r="F1620" s="50">
        <v>40544</v>
      </c>
      <c r="G1620" s="51">
        <v>1.6</v>
      </c>
      <c r="H1620" s="174"/>
      <c r="I1620" s="51">
        <v>0</v>
      </c>
    </row>
    <row r="1621" spans="1:9" ht="30" x14ac:dyDescent="0.25">
      <c r="A1621" s="49" t="s">
        <v>241</v>
      </c>
      <c r="B1621" s="49" t="s">
        <v>4550</v>
      </c>
      <c r="C1621" s="172" t="s">
        <v>4551</v>
      </c>
      <c r="D1621" s="173">
        <v>1.6</v>
      </c>
      <c r="E1621" s="49" t="s">
        <v>4552</v>
      </c>
      <c r="F1621" s="50">
        <v>40544</v>
      </c>
      <c r="G1621" s="51">
        <v>1.6</v>
      </c>
      <c r="H1621" s="174"/>
      <c r="I1621" s="51">
        <v>0</v>
      </c>
    </row>
    <row r="1622" spans="1:9" ht="30" x14ac:dyDescent="0.25">
      <c r="A1622" s="49" t="s">
        <v>241</v>
      </c>
      <c r="B1622" s="49" t="s">
        <v>4553</v>
      </c>
      <c r="C1622" s="172" t="s">
        <v>4554</v>
      </c>
      <c r="D1622" s="173">
        <v>1.6</v>
      </c>
      <c r="E1622" s="49" t="s">
        <v>4555</v>
      </c>
      <c r="F1622" s="50">
        <v>40544</v>
      </c>
      <c r="G1622" s="51">
        <v>1.6</v>
      </c>
      <c r="H1622" s="174"/>
      <c r="I1622" s="51">
        <v>0</v>
      </c>
    </row>
    <row r="1623" spans="1:9" ht="30" x14ac:dyDescent="0.25">
      <c r="A1623" s="49" t="s">
        <v>240</v>
      </c>
      <c r="B1623" s="49" t="s">
        <v>4556</v>
      </c>
      <c r="C1623" s="172" t="s">
        <v>4557</v>
      </c>
      <c r="D1623" s="173">
        <v>3.4</v>
      </c>
      <c r="E1623" s="49" t="s">
        <v>4558</v>
      </c>
      <c r="F1623" s="50">
        <v>40544</v>
      </c>
      <c r="G1623" s="51">
        <v>3.1</v>
      </c>
      <c r="H1623" s="174">
        <v>39569</v>
      </c>
      <c r="I1623" s="51">
        <v>0.3</v>
      </c>
    </row>
    <row r="1624" spans="1:9" ht="30" x14ac:dyDescent="0.25">
      <c r="A1624" s="49" t="s">
        <v>240</v>
      </c>
      <c r="B1624" s="49" t="s">
        <v>2115</v>
      </c>
      <c r="C1624" s="172" t="s">
        <v>4559</v>
      </c>
      <c r="D1624" s="173">
        <v>3.4</v>
      </c>
      <c r="E1624" s="49" t="s">
        <v>4560</v>
      </c>
      <c r="F1624" s="50">
        <v>40544</v>
      </c>
      <c r="G1624" s="51">
        <v>2.95</v>
      </c>
      <c r="H1624" s="174">
        <v>39569</v>
      </c>
      <c r="I1624" s="51">
        <v>0.45</v>
      </c>
    </row>
    <row r="1625" spans="1:9" ht="30" x14ac:dyDescent="0.25">
      <c r="A1625" s="49" t="s">
        <v>240</v>
      </c>
      <c r="B1625" s="49" t="s">
        <v>4561</v>
      </c>
      <c r="C1625" s="172" t="s">
        <v>4562</v>
      </c>
      <c r="D1625" s="173">
        <v>3.4</v>
      </c>
      <c r="E1625" s="49" t="s">
        <v>4563</v>
      </c>
      <c r="F1625" s="50">
        <v>40544</v>
      </c>
      <c r="G1625" s="51">
        <v>2.95</v>
      </c>
      <c r="H1625" s="174">
        <v>39569</v>
      </c>
      <c r="I1625" s="51">
        <v>0.45</v>
      </c>
    </row>
    <row r="1626" spans="1:9" ht="30" x14ac:dyDescent="0.25">
      <c r="A1626" s="49" t="s">
        <v>240</v>
      </c>
      <c r="B1626" s="49" t="s">
        <v>4564</v>
      </c>
      <c r="C1626" s="172" t="s">
        <v>4565</v>
      </c>
      <c r="D1626" s="173">
        <v>3.6</v>
      </c>
      <c r="E1626" s="49" t="s">
        <v>4566</v>
      </c>
      <c r="F1626" s="50">
        <v>40544</v>
      </c>
      <c r="G1626" s="51">
        <v>3.1</v>
      </c>
      <c r="H1626" s="174">
        <v>39569</v>
      </c>
      <c r="I1626" s="51">
        <v>0.5</v>
      </c>
    </row>
    <row r="1627" spans="1:9" ht="30" x14ac:dyDescent="0.25">
      <c r="A1627" s="49" t="s">
        <v>240</v>
      </c>
      <c r="B1627" s="49" t="s">
        <v>4567</v>
      </c>
      <c r="C1627" s="172" t="s">
        <v>4568</v>
      </c>
      <c r="D1627" s="173">
        <v>3.4</v>
      </c>
      <c r="E1627" s="49" t="s">
        <v>4569</v>
      </c>
      <c r="F1627" s="50">
        <v>40544</v>
      </c>
      <c r="G1627" s="51">
        <v>2.95</v>
      </c>
      <c r="H1627" s="174">
        <v>39569</v>
      </c>
      <c r="I1627" s="51">
        <v>0.45</v>
      </c>
    </row>
    <row r="1628" spans="1:9" ht="30" x14ac:dyDescent="0.25">
      <c r="A1628" s="49" t="s">
        <v>240</v>
      </c>
      <c r="B1628" s="49" t="s">
        <v>4570</v>
      </c>
      <c r="C1628" s="172" t="s">
        <v>4571</v>
      </c>
      <c r="D1628" s="173">
        <v>3.4</v>
      </c>
      <c r="E1628" s="49" t="s">
        <v>4572</v>
      </c>
      <c r="F1628" s="50">
        <v>40544</v>
      </c>
      <c r="G1628" s="51">
        <v>2.95</v>
      </c>
      <c r="H1628" s="174">
        <v>39569</v>
      </c>
      <c r="I1628" s="51">
        <v>0.45</v>
      </c>
    </row>
    <row r="1629" spans="1:9" ht="30" x14ac:dyDescent="0.25">
      <c r="A1629" s="49" t="s">
        <v>240</v>
      </c>
      <c r="B1629" s="49" t="s">
        <v>4573</v>
      </c>
      <c r="C1629" s="172" t="s">
        <v>4574</v>
      </c>
      <c r="D1629" s="173">
        <v>3.6</v>
      </c>
      <c r="E1629" s="49" t="s">
        <v>4575</v>
      </c>
      <c r="F1629" s="50">
        <v>40544</v>
      </c>
      <c r="G1629" s="51">
        <v>3.2</v>
      </c>
      <c r="H1629" s="174">
        <v>39569</v>
      </c>
      <c r="I1629" s="51">
        <v>0.4</v>
      </c>
    </row>
    <row r="1630" spans="1:9" ht="30" x14ac:dyDescent="0.25">
      <c r="A1630" s="49" t="s">
        <v>240</v>
      </c>
      <c r="B1630" s="49" t="s">
        <v>4576</v>
      </c>
      <c r="C1630" s="172" t="s">
        <v>4577</v>
      </c>
      <c r="D1630" s="173">
        <v>3.4</v>
      </c>
      <c r="E1630" s="49" t="s">
        <v>4578</v>
      </c>
      <c r="F1630" s="50">
        <v>40544</v>
      </c>
      <c r="G1630" s="51">
        <v>3.2</v>
      </c>
      <c r="H1630" s="174">
        <v>39569</v>
      </c>
      <c r="I1630" s="51">
        <v>0.2</v>
      </c>
    </row>
    <row r="1631" spans="1:9" ht="30" x14ac:dyDescent="0.25">
      <c r="A1631" s="49" t="s">
        <v>240</v>
      </c>
      <c r="B1631" s="49" t="s">
        <v>4579</v>
      </c>
      <c r="C1631" s="172" t="s">
        <v>4580</v>
      </c>
      <c r="D1631" s="173">
        <v>4</v>
      </c>
      <c r="E1631" s="49" t="s">
        <v>4581</v>
      </c>
      <c r="F1631" s="50">
        <v>40544</v>
      </c>
      <c r="G1631" s="51">
        <v>3.3</v>
      </c>
      <c r="H1631" s="174">
        <v>39569</v>
      </c>
      <c r="I1631" s="51">
        <v>0.7</v>
      </c>
    </row>
    <row r="1632" spans="1:9" ht="30" x14ac:dyDescent="0.25">
      <c r="A1632" s="49" t="s">
        <v>240</v>
      </c>
      <c r="B1632" s="49" t="s">
        <v>4582</v>
      </c>
      <c r="C1632" s="172" t="s">
        <v>4583</v>
      </c>
      <c r="D1632" s="173">
        <v>4</v>
      </c>
      <c r="E1632" s="49" t="s">
        <v>4584</v>
      </c>
      <c r="F1632" s="50">
        <v>40544</v>
      </c>
      <c r="G1632" s="51">
        <v>3.3</v>
      </c>
      <c r="H1632" s="174">
        <v>39569</v>
      </c>
      <c r="I1632" s="51">
        <v>0.7</v>
      </c>
    </row>
    <row r="1633" spans="1:9" ht="30" x14ac:dyDescent="0.25">
      <c r="A1633" s="49" t="s">
        <v>240</v>
      </c>
      <c r="B1633" s="49" t="s">
        <v>4585</v>
      </c>
      <c r="C1633" s="172" t="s">
        <v>4586</v>
      </c>
      <c r="D1633" s="173">
        <v>3.4</v>
      </c>
      <c r="E1633" s="49" t="s">
        <v>4587</v>
      </c>
      <c r="F1633" s="50">
        <v>40544</v>
      </c>
      <c r="G1633" s="51">
        <v>2.95</v>
      </c>
      <c r="H1633" s="174">
        <v>39569</v>
      </c>
      <c r="I1633" s="51">
        <v>0.45</v>
      </c>
    </row>
    <row r="1634" spans="1:9" ht="30" x14ac:dyDescent="0.25">
      <c r="A1634" s="49" t="s">
        <v>240</v>
      </c>
      <c r="B1634" s="49" t="s">
        <v>1365</v>
      </c>
      <c r="C1634" s="172" t="s">
        <v>4588</v>
      </c>
      <c r="D1634" s="173">
        <v>3.4</v>
      </c>
      <c r="E1634" s="49" t="s">
        <v>4589</v>
      </c>
      <c r="F1634" s="50">
        <v>40544</v>
      </c>
      <c r="G1634" s="51">
        <v>2.95</v>
      </c>
      <c r="H1634" s="174">
        <v>39569</v>
      </c>
      <c r="I1634" s="51">
        <v>0.45</v>
      </c>
    </row>
    <row r="1635" spans="1:9" ht="30" x14ac:dyDescent="0.25">
      <c r="A1635" s="49" t="s">
        <v>240</v>
      </c>
      <c r="B1635" s="49" t="s">
        <v>4590</v>
      </c>
      <c r="C1635" s="172" t="s">
        <v>4591</v>
      </c>
      <c r="D1635" s="173">
        <v>3.4</v>
      </c>
      <c r="E1635" s="49" t="s">
        <v>4592</v>
      </c>
      <c r="F1635" s="50">
        <v>40544</v>
      </c>
      <c r="G1635" s="51">
        <v>3.1</v>
      </c>
      <c r="H1635" s="174">
        <v>39569</v>
      </c>
      <c r="I1635" s="51">
        <v>0.3</v>
      </c>
    </row>
    <row r="1636" spans="1:9" ht="30" x14ac:dyDescent="0.25">
      <c r="A1636" s="49" t="s">
        <v>240</v>
      </c>
      <c r="B1636" s="49" t="s">
        <v>247</v>
      </c>
      <c r="C1636" s="172" t="s">
        <v>4593</v>
      </c>
      <c r="D1636" s="173">
        <v>3.4</v>
      </c>
      <c r="E1636" s="49" t="s">
        <v>4594</v>
      </c>
      <c r="F1636" s="50">
        <v>40544</v>
      </c>
      <c r="G1636" s="51">
        <v>2.95</v>
      </c>
      <c r="H1636" s="174">
        <v>39569</v>
      </c>
      <c r="I1636" s="51">
        <v>0.45</v>
      </c>
    </row>
    <row r="1637" spans="1:9" ht="30" x14ac:dyDescent="0.25">
      <c r="A1637" s="49" t="s">
        <v>240</v>
      </c>
      <c r="B1637" s="49" t="s">
        <v>1373</v>
      </c>
      <c r="C1637" s="172" t="s">
        <v>4595</v>
      </c>
      <c r="D1637" s="173">
        <v>3.4</v>
      </c>
      <c r="E1637" s="49" t="s">
        <v>4596</v>
      </c>
      <c r="F1637" s="50">
        <v>40544</v>
      </c>
      <c r="G1637" s="51">
        <v>3.2</v>
      </c>
      <c r="H1637" s="174">
        <v>39569</v>
      </c>
      <c r="I1637" s="51">
        <v>0.2</v>
      </c>
    </row>
    <row r="1638" spans="1:9" ht="30" x14ac:dyDescent="0.25">
      <c r="A1638" s="49" t="s">
        <v>240</v>
      </c>
      <c r="B1638" s="49" t="s">
        <v>4597</v>
      </c>
      <c r="C1638" s="172" t="s">
        <v>4598</v>
      </c>
      <c r="D1638" s="173">
        <v>3.6</v>
      </c>
      <c r="E1638" s="49" t="s">
        <v>4599</v>
      </c>
      <c r="F1638" s="50">
        <v>40544</v>
      </c>
      <c r="G1638" s="51">
        <v>3.2</v>
      </c>
      <c r="H1638" s="174">
        <v>39569</v>
      </c>
      <c r="I1638" s="51">
        <v>0.4</v>
      </c>
    </row>
    <row r="1639" spans="1:9" ht="30" x14ac:dyDescent="0.25">
      <c r="A1639" s="49" t="s">
        <v>240</v>
      </c>
      <c r="B1639" s="49" t="s">
        <v>4600</v>
      </c>
      <c r="C1639" s="172" t="s">
        <v>4601</v>
      </c>
      <c r="D1639" s="173">
        <v>3.4</v>
      </c>
      <c r="E1639" s="49" t="s">
        <v>4602</v>
      </c>
      <c r="F1639" s="50">
        <v>40544</v>
      </c>
      <c r="G1639" s="51">
        <v>3.1</v>
      </c>
      <c r="H1639" s="174">
        <v>39569</v>
      </c>
      <c r="I1639" s="51">
        <v>0.3</v>
      </c>
    </row>
    <row r="1640" spans="1:9" ht="30" x14ac:dyDescent="0.25">
      <c r="A1640" s="49" t="s">
        <v>240</v>
      </c>
      <c r="B1640" s="49" t="s">
        <v>4603</v>
      </c>
      <c r="C1640" s="172" t="s">
        <v>4604</v>
      </c>
      <c r="D1640" s="173">
        <v>3.4</v>
      </c>
      <c r="E1640" s="49" t="s">
        <v>4605</v>
      </c>
      <c r="F1640" s="50">
        <v>40544</v>
      </c>
      <c r="G1640" s="51">
        <v>3.1</v>
      </c>
      <c r="H1640" s="174">
        <v>39569</v>
      </c>
      <c r="I1640" s="51">
        <v>0.3</v>
      </c>
    </row>
    <row r="1641" spans="1:9" ht="30" x14ac:dyDescent="0.25">
      <c r="A1641" s="49" t="s">
        <v>240</v>
      </c>
      <c r="B1641" s="49" t="s">
        <v>1387</v>
      </c>
      <c r="C1641" s="172" t="s">
        <v>4606</v>
      </c>
      <c r="D1641" s="173">
        <v>3.4</v>
      </c>
      <c r="E1641" s="49" t="s">
        <v>4607</v>
      </c>
      <c r="F1641" s="50">
        <v>40544</v>
      </c>
      <c r="G1641" s="51">
        <v>3.1</v>
      </c>
      <c r="H1641" s="174">
        <v>39569</v>
      </c>
      <c r="I1641" s="51">
        <v>0.3</v>
      </c>
    </row>
    <row r="1642" spans="1:9" ht="30" x14ac:dyDescent="0.25">
      <c r="A1642" s="49" t="s">
        <v>240</v>
      </c>
      <c r="B1642" s="49" t="s">
        <v>1115</v>
      </c>
      <c r="C1642" s="172" t="s">
        <v>4608</v>
      </c>
      <c r="D1642" s="173">
        <v>3.4</v>
      </c>
      <c r="E1642" s="49" t="s">
        <v>4609</v>
      </c>
      <c r="F1642" s="50">
        <v>40544</v>
      </c>
      <c r="G1642" s="51">
        <v>2.95</v>
      </c>
      <c r="H1642" s="174">
        <v>39569</v>
      </c>
      <c r="I1642" s="51">
        <v>0.45</v>
      </c>
    </row>
    <row r="1643" spans="1:9" ht="30" x14ac:dyDescent="0.25">
      <c r="A1643" s="49" t="s">
        <v>240</v>
      </c>
      <c r="B1643" s="49" t="s">
        <v>4610</v>
      </c>
      <c r="C1643" s="172" t="s">
        <v>4611</v>
      </c>
      <c r="D1643" s="173">
        <v>3.4</v>
      </c>
      <c r="E1643" s="49" t="s">
        <v>4612</v>
      </c>
      <c r="F1643" s="50">
        <v>40544</v>
      </c>
      <c r="G1643" s="51">
        <v>3.2</v>
      </c>
      <c r="H1643" s="174">
        <v>39569</v>
      </c>
      <c r="I1643" s="51">
        <v>0.2</v>
      </c>
    </row>
    <row r="1644" spans="1:9" ht="30" x14ac:dyDescent="0.25">
      <c r="A1644" s="49" t="s">
        <v>240</v>
      </c>
      <c r="B1644" s="49" t="s">
        <v>892</v>
      </c>
      <c r="C1644" s="172" t="s">
        <v>4613</v>
      </c>
      <c r="D1644" s="173">
        <v>3.4</v>
      </c>
      <c r="E1644" s="49" t="s">
        <v>4614</v>
      </c>
      <c r="F1644" s="50">
        <v>40544</v>
      </c>
      <c r="G1644" s="51">
        <v>2.95</v>
      </c>
      <c r="H1644" s="174">
        <v>39569</v>
      </c>
      <c r="I1644" s="51">
        <v>0.45</v>
      </c>
    </row>
    <row r="1645" spans="1:9" ht="30" x14ac:dyDescent="0.25">
      <c r="A1645" s="49" t="s">
        <v>240</v>
      </c>
      <c r="B1645" s="49" t="s">
        <v>281</v>
      </c>
      <c r="C1645" s="172" t="s">
        <v>4615</v>
      </c>
      <c r="D1645" s="173">
        <v>3.4</v>
      </c>
      <c r="E1645" s="49" t="s">
        <v>4616</v>
      </c>
      <c r="F1645" s="50">
        <v>40544</v>
      </c>
      <c r="G1645" s="51">
        <v>3.1</v>
      </c>
      <c r="H1645" s="174">
        <v>39569</v>
      </c>
      <c r="I1645" s="51">
        <v>0.3</v>
      </c>
    </row>
    <row r="1646" spans="1:9" ht="30" x14ac:dyDescent="0.25">
      <c r="A1646" s="49" t="s">
        <v>240</v>
      </c>
      <c r="B1646" s="49" t="s">
        <v>4617</v>
      </c>
      <c r="C1646" s="172" t="s">
        <v>4618</v>
      </c>
      <c r="D1646" s="173">
        <v>4</v>
      </c>
      <c r="E1646" s="49" t="s">
        <v>4619</v>
      </c>
      <c r="F1646" s="50">
        <v>40544</v>
      </c>
      <c r="G1646" s="51">
        <v>3.3</v>
      </c>
      <c r="H1646" s="174">
        <v>39569</v>
      </c>
      <c r="I1646" s="51">
        <v>0.7</v>
      </c>
    </row>
    <row r="1647" spans="1:9" ht="30" x14ac:dyDescent="0.25">
      <c r="A1647" s="49" t="s">
        <v>240</v>
      </c>
      <c r="B1647" s="49" t="s">
        <v>4620</v>
      </c>
      <c r="C1647" s="172" t="s">
        <v>4621</v>
      </c>
      <c r="D1647" s="173">
        <v>3.6</v>
      </c>
      <c r="E1647" s="49" t="s">
        <v>4622</v>
      </c>
      <c r="F1647" s="50">
        <v>40544</v>
      </c>
      <c r="G1647" s="51">
        <v>3.2</v>
      </c>
      <c r="H1647" s="174">
        <v>39569</v>
      </c>
      <c r="I1647" s="51">
        <v>0.4</v>
      </c>
    </row>
    <row r="1648" spans="1:9" ht="30" x14ac:dyDescent="0.25">
      <c r="A1648" s="49" t="s">
        <v>240</v>
      </c>
      <c r="B1648" s="49" t="s">
        <v>2154</v>
      </c>
      <c r="C1648" s="172" t="s">
        <v>4623</v>
      </c>
      <c r="D1648" s="173">
        <v>3.6</v>
      </c>
      <c r="E1648" s="49" t="s">
        <v>4624</v>
      </c>
      <c r="F1648" s="50">
        <v>40544</v>
      </c>
      <c r="G1648" s="51">
        <v>3.3</v>
      </c>
      <c r="H1648" s="174">
        <v>39569</v>
      </c>
      <c r="I1648" s="51">
        <v>0.3</v>
      </c>
    </row>
    <row r="1649" spans="1:9" ht="30" x14ac:dyDescent="0.25">
      <c r="A1649" s="49" t="s">
        <v>240</v>
      </c>
      <c r="B1649" s="49" t="s">
        <v>4625</v>
      </c>
      <c r="C1649" s="172" t="s">
        <v>4626</v>
      </c>
      <c r="D1649" s="173">
        <v>3.4</v>
      </c>
      <c r="E1649" s="49" t="s">
        <v>4627</v>
      </c>
      <c r="F1649" s="50">
        <v>40544</v>
      </c>
      <c r="G1649" s="51">
        <v>3.2</v>
      </c>
      <c r="H1649" s="174">
        <v>39569</v>
      </c>
      <c r="I1649" s="51">
        <v>0.2</v>
      </c>
    </row>
    <row r="1650" spans="1:9" ht="30" x14ac:dyDescent="0.25">
      <c r="A1650" s="49" t="s">
        <v>240</v>
      </c>
      <c r="B1650" s="49" t="s">
        <v>4628</v>
      </c>
      <c r="C1650" s="172" t="s">
        <v>4629</v>
      </c>
      <c r="D1650" s="173">
        <v>3.6</v>
      </c>
      <c r="E1650" s="49" t="s">
        <v>4630</v>
      </c>
      <c r="F1650" s="50">
        <v>40544</v>
      </c>
      <c r="G1650" s="51">
        <v>3.2</v>
      </c>
      <c r="H1650" s="174">
        <v>39569</v>
      </c>
      <c r="I1650" s="51">
        <v>0.4</v>
      </c>
    </row>
    <row r="1651" spans="1:9" ht="30" x14ac:dyDescent="0.25">
      <c r="A1651" s="49" t="s">
        <v>240</v>
      </c>
      <c r="B1651" s="49" t="s">
        <v>4631</v>
      </c>
      <c r="C1651" s="172" t="s">
        <v>4632</v>
      </c>
      <c r="D1651" s="173">
        <v>3.4</v>
      </c>
      <c r="E1651" s="49" t="s">
        <v>4633</v>
      </c>
      <c r="F1651" s="50">
        <v>40544</v>
      </c>
      <c r="G1651" s="51">
        <v>3.1</v>
      </c>
      <c r="H1651" s="174">
        <v>39569</v>
      </c>
      <c r="I1651" s="51">
        <v>0.3</v>
      </c>
    </row>
    <row r="1652" spans="1:9" ht="30" x14ac:dyDescent="0.25">
      <c r="A1652" s="49" t="s">
        <v>240</v>
      </c>
      <c r="B1652" s="49" t="s">
        <v>4634</v>
      </c>
      <c r="C1652" s="172" t="s">
        <v>4635</v>
      </c>
      <c r="D1652" s="173">
        <v>3.4</v>
      </c>
      <c r="E1652" s="49" t="s">
        <v>4636</v>
      </c>
      <c r="F1652" s="50">
        <v>40544</v>
      </c>
      <c r="G1652" s="51">
        <v>3.1</v>
      </c>
      <c r="H1652" s="174">
        <v>39569</v>
      </c>
      <c r="I1652" s="51">
        <v>0.3</v>
      </c>
    </row>
    <row r="1653" spans="1:9" ht="30" x14ac:dyDescent="0.25">
      <c r="A1653" s="49" t="s">
        <v>240</v>
      </c>
      <c r="B1653" s="49" t="s">
        <v>4637</v>
      </c>
      <c r="C1653" s="172" t="s">
        <v>4638</v>
      </c>
      <c r="D1653" s="173">
        <v>3.6</v>
      </c>
      <c r="E1653" s="49" t="s">
        <v>4639</v>
      </c>
      <c r="F1653" s="50">
        <v>40544</v>
      </c>
      <c r="G1653" s="51">
        <v>3.3</v>
      </c>
      <c r="H1653" s="174">
        <v>39569</v>
      </c>
      <c r="I1653" s="51">
        <v>0.3</v>
      </c>
    </row>
    <row r="1654" spans="1:9" ht="30" x14ac:dyDescent="0.25">
      <c r="A1654" s="49" t="s">
        <v>240</v>
      </c>
      <c r="B1654" s="49" t="s">
        <v>4640</v>
      </c>
      <c r="C1654" s="172" t="s">
        <v>4641</v>
      </c>
      <c r="D1654" s="173">
        <v>3.4</v>
      </c>
      <c r="E1654" s="49" t="s">
        <v>4642</v>
      </c>
      <c r="F1654" s="50">
        <v>40544</v>
      </c>
      <c r="G1654" s="51">
        <v>3.1</v>
      </c>
      <c r="H1654" s="174">
        <v>39569</v>
      </c>
      <c r="I1654" s="51">
        <v>0.3</v>
      </c>
    </row>
    <row r="1655" spans="1:9" ht="30" x14ac:dyDescent="0.25">
      <c r="A1655" s="49" t="s">
        <v>240</v>
      </c>
      <c r="B1655" s="49" t="s">
        <v>4643</v>
      </c>
      <c r="C1655" s="172" t="s">
        <v>4644</v>
      </c>
      <c r="D1655" s="173">
        <v>3.4</v>
      </c>
      <c r="E1655" s="49" t="s">
        <v>4645</v>
      </c>
      <c r="F1655" s="50">
        <v>40544</v>
      </c>
      <c r="G1655" s="51">
        <v>3.2</v>
      </c>
      <c r="H1655" s="174">
        <v>39569</v>
      </c>
      <c r="I1655" s="51">
        <v>0.2</v>
      </c>
    </row>
    <row r="1656" spans="1:9" ht="30" x14ac:dyDescent="0.25">
      <c r="A1656" s="49" t="s">
        <v>240</v>
      </c>
      <c r="B1656" s="49" t="s">
        <v>1475</v>
      </c>
      <c r="C1656" s="172" t="s">
        <v>4646</v>
      </c>
      <c r="D1656" s="173">
        <v>3.4</v>
      </c>
      <c r="E1656" s="49" t="s">
        <v>4647</v>
      </c>
      <c r="F1656" s="50">
        <v>40544</v>
      </c>
      <c r="G1656" s="51">
        <v>3.1</v>
      </c>
      <c r="H1656" s="174">
        <v>39569</v>
      </c>
      <c r="I1656" s="51">
        <v>0.3</v>
      </c>
    </row>
    <row r="1657" spans="1:9" ht="30" x14ac:dyDescent="0.25">
      <c r="A1657" s="49" t="s">
        <v>240</v>
      </c>
      <c r="B1657" s="49" t="s">
        <v>919</v>
      </c>
      <c r="C1657" s="172" t="s">
        <v>4648</v>
      </c>
      <c r="D1657" s="173">
        <v>3.4</v>
      </c>
      <c r="E1657" s="49" t="s">
        <v>4649</v>
      </c>
      <c r="F1657" s="50">
        <v>40544</v>
      </c>
      <c r="G1657" s="51">
        <v>3.1</v>
      </c>
      <c r="H1657" s="174">
        <v>39569</v>
      </c>
      <c r="I1657" s="51">
        <v>0.3</v>
      </c>
    </row>
    <row r="1658" spans="1:9" ht="30" x14ac:dyDescent="0.25">
      <c r="A1658" s="49" t="s">
        <v>240</v>
      </c>
      <c r="B1658" s="49" t="s">
        <v>4650</v>
      </c>
      <c r="C1658" s="172" t="s">
        <v>4651</v>
      </c>
      <c r="D1658" s="173">
        <v>3.4</v>
      </c>
      <c r="E1658" s="49" t="s">
        <v>4652</v>
      </c>
      <c r="F1658" s="50">
        <v>40544</v>
      </c>
      <c r="G1658" s="51">
        <v>3.1</v>
      </c>
      <c r="H1658" s="174">
        <v>39569</v>
      </c>
      <c r="I1658" s="51">
        <v>0.3</v>
      </c>
    </row>
    <row r="1659" spans="1:9" ht="30" x14ac:dyDescent="0.25">
      <c r="A1659" s="49" t="s">
        <v>240</v>
      </c>
      <c r="B1659" s="49" t="s">
        <v>4653</v>
      </c>
      <c r="C1659" s="172" t="s">
        <v>4654</v>
      </c>
      <c r="D1659" s="173">
        <v>3.4</v>
      </c>
      <c r="E1659" s="49" t="s">
        <v>4655</v>
      </c>
      <c r="F1659" s="50">
        <v>40544</v>
      </c>
      <c r="G1659" s="51">
        <v>3.2</v>
      </c>
      <c r="H1659" s="174">
        <v>39569</v>
      </c>
      <c r="I1659" s="51">
        <v>0.2</v>
      </c>
    </row>
    <row r="1660" spans="1:9" ht="30" x14ac:dyDescent="0.25">
      <c r="A1660" s="49" t="s">
        <v>240</v>
      </c>
      <c r="B1660" s="49" t="s">
        <v>446</v>
      </c>
      <c r="C1660" s="172" t="s">
        <v>4656</v>
      </c>
      <c r="D1660" s="173">
        <v>3.4</v>
      </c>
      <c r="E1660" s="49" t="s">
        <v>4657</v>
      </c>
      <c r="F1660" s="50">
        <v>40544</v>
      </c>
      <c r="G1660" s="51">
        <v>2.95</v>
      </c>
      <c r="H1660" s="174">
        <v>39569</v>
      </c>
      <c r="I1660" s="51">
        <v>0.45</v>
      </c>
    </row>
    <row r="1661" spans="1:9" ht="30" x14ac:dyDescent="0.25">
      <c r="A1661" s="49" t="s">
        <v>240</v>
      </c>
      <c r="B1661" s="49" t="s">
        <v>4658</v>
      </c>
      <c r="C1661" s="172" t="s">
        <v>4659</v>
      </c>
      <c r="D1661" s="173">
        <v>3.4</v>
      </c>
      <c r="E1661" s="49" t="s">
        <v>4660</v>
      </c>
      <c r="F1661" s="50">
        <v>40544</v>
      </c>
      <c r="G1661" s="51">
        <v>3.1</v>
      </c>
      <c r="H1661" s="174">
        <v>39569</v>
      </c>
      <c r="I1661" s="51">
        <v>0.3</v>
      </c>
    </row>
    <row r="1662" spans="1:9" ht="30" x14ac:dyDescent="0.25">
      <c r="A1662" s="49" t="s">
        <v>240</v>
      </c>
      <c r="B1662" s="49" t="s">
        <v>1178</v>
      </c>
      <c r="C1662" s="172" t="s">
        <v>4661</v>
      </c>
      <c r="D1662" s="173">
        <v>3.6</v>
      </c>
      <c r="E1662" s="49" t="s">
        <v>4662</v>
      </c>
      <c r="F1662" s="50">
        <v>40544</v>
      </c>
      <c r="G1662" s="51">
        <v>3.2</v>
      </c>
      <c r="H1662" s="174">
        <v>39569</v>
      </c>
      <c r="I1662" s="51">
        <v>0.4</v>
      </c>
    </row>
    <row r="1663" spans="1:9" ht="30" x14ac:dyDescent="0.25">
      <c r="A1663" s="49" t="s">
        <v>240</v>
      </c>
      <c r="B1663" s="49" t="s">
        <v>4663</v>
      </c>
      <c r="C1663" s="172" t="s">
        <v>4664</v>
      </c>
      <c r="D1663" s="173">
        <v>3.4</v>
      </c>
      <c r="E1663" s="49" t="s">
        <v>4665</v>
      </c>
      <c r="F1663" s="50">
        <v>40544</v>
      </c>
      <c r="G1663" s="51">
        <v>3.1</v>
      </c>
      <c r="H1663" s="174">
        <v>39569</v>
      </c>
      <c r="I1663" s="51">
        <v>0.3</v>
      </c>
    </row>
    <row r="1664" spans="1:9" ht="30" x14ac:dyDescent="0.25">
      <c r="A1664" s="49" t="s">
        <v>240</v>
      </c>
      <c r="B1664" s="49" t="s">
        <v>4666</v>
      </c>
      <c r="C1664" s="172" t="s">
        <v>4667</v>
      </c>
      <c r="D1664" s="173">
        <v>3.4</v>
      </c>
      <c r="E1664" s="49" t="s">
        <v>4668</v>
      </c>
      <c r="F1664" s="50">
        <v>40544</v>
      </c>
      <c r="G1664" s="51">
        <v>3.1</v>
      </c>
      <c r="H1664" s="174">
        <v>39569</v>
      </c>
      <c r="I1664" s="51">
        <v>0.3</v>
      </c>
    </row>
    <row r="1665" spans="1:9" ht="30" x14ac:dyDescent="0.25">
      <c r="A1665" s="49" t="s">
        <v>240</v>
      </c>
      <c r="B1665" s="49" t="s">
        <v>4669</v>
      </c>
      <c r="C1665" s="172" t="s">
        <v>4670</v>
      </c>
      <c r="D1665" s="173">
        <v>3.4</v>
      </c>
      <c r="E1665" s="49" t="s">
        <v>4671</v>
      </c>
      <c r="F1665" s="50">
        <v>40544</v>
      </c>
      <c r="G1665" s="51">
        <v>3.3</v>
      </c>
      <c r="H1665" s="174">
        <v>39569</v>
      </c>
      <c r="I1665" s="51">
        <v>0.1</v>
      </c>
    </row>
    <row r="1666" spans="1:9" ht="30" x14ac:dyDescent="0.25">
      <c r="A1666" s="49" t="s">
        <v>240</v>
      </c>
      <c r="B1666" s="49" t="s">
        <v>4672</v>
      </c>
      <c r="C1666" s="172" t="s">
        <v>4673</v>
      </c>
      <c r="D1666" s="173">
        <v>3.4</v>
      </c>
      <c r="E1666" s="49" t="s">
        <v>4674</v>
      </c>
      <c r="F1666" s="50">
        <v>40544</v>
      </c>
      <c r="G1666" s="51">
        <v>2.95</v>
      </c>
      <c r="H1666" s="174">
        <v>39569</v>
      </c>
      <c r="I1666" s="51">
        <v>0.45</v>
      </c>
    </row>
    <row r="1667" spans="1:9" ht="30" x14ac:dyDescent="0.25">
      <c r="A1667" s="49" t="s">
        <v>240</v>
      </c>
      <c r="B1667" s="49" t="s">
        <v>2197</v>
      </c>
      <c r="C1667" s="172" t="s">
        <v>4675</v>
      </c>
      <c r="D1667" s="173">
        <v>3.4</v>
      </c>
      <c r="E1667" s="49" t="s">
        <v>4676</v>
      </c>
      <c r="F1667" s="50">
        <v>40544</v>
      </c>
      <c r="G1667" s="51">
        <v>2.95</v>
      </c>
      <c r="H1667" s="174">
        <v>39569</v>
      </c>
      <c r="I1667" s="51">
        <v>0.45</v>
      </c>
    </row>
    <row r="1668" spans="1:9" ht="30" x14ac:dyDescent="0.25">
      <c r="A1668" s="49" t="s">
        <v>240</v>
      </c>
      <c r="B1668" s="49" t="s">
        <v>4677</v>
      </c>
      <c r="C1668" s="172" t="s">
        <v>4678</v>
      </c>
      <c r="D1668" s="173">
        <v>3.4</v>
      </c>
      <c r="E1668" s="49" t="s">
        <v>4679</v>
      </c>
      <c r="F1668" s="50">
        <v>40544</v>
      </c>
      <c r="G1668" s="51">
        <v>3.2</v>
      </c>
      <c r="H1668" s="174">
        <v>39569</v>
      </c>
      <c r="I1668" s="51">
        <v>0.2</v>
      </c>
    </row>
    <row r="1669" spans="1:9" ht="30" x14ac:dyDescent="0.25">
      <c r="A1669" s="49" t="s">
        <v>240</v>
      </c>
      <c r="B1669" s="49" t="s">
        <v>4680</v>
      </c>
      <c r="C1669" s="172" t="s">
        <v>4681</v>
      </c>
      <c r="D1669" s="173">
        <v>3.6</v>
      </c>
      <c r="E1669" s="49" t="s">
        <v>4682</v>
      </c>
      <c r="F1669" s="50">
        <v>40544</v>
      </c>
      <c r="G1669" s="51">
        <v>3.3</v>
      </c>
      <c r="H1669" s="174">
        <v>39569</v>
      </c>
      <c r="I1669" s="51">
        <v>0.3</v>
      </c>
    </row>
    <row r="1670" spans="1:9" ht="30" x14ac:dyDescent="0.25">
      <c r="A1670" s="49" t="s">
        <v>240</v>
      </c>
      <c r="B1670" s="49" t="s">
        <v>4683</v>
      </c>
      <c r="C1670" s="172" t="s">
        <v>4684</v>
      </c>
      <c r="D1670" s="173">
        <v>3.6</v>
      </c>
      <c r="E1670" s="49" t="s">
        <v>4685</v>
      </c>
      <c r="F1670" s="50">
        <v>40544</v>
      </c>
      <c r="G1670" s="51">
        <v>3.2</v>
      </c>
      <c r="H1670" s="174">
        <v>39569</v>
      </c>
      <c r="I1670" s="51">
        <v>0.4</v>
      </c>
    </row>
    <row r="1671" spans="1:9" ht="30" x14ac:dyDescent="0.25">
      <c r="A1671" s="49" t="s">
        <v>240</v>
      </c>
      <c r="B1671" s="49" t="s">
        <v>4686</v>
      </c>
      <c r="C1671" s="172" t="s">
        <v>4687</v>
      </c>
      <c r="D1671" s="173">
        <v>3.4</v>
      </c>
      <c r="E1671" s="49" t="s">
        <v>4688</v>
      </c>
      <c r="F1671" s="50">
        <v>40544</v>
      </c>
      <c r="G1671" s="51">
        <v>3.1</v>
      </c>
      <c r="H1671" s="174">
        <v>39569</v>
      </c>
      <c r="I1671" s="51">
        <v>0.3</v>
      </c>
    </row>
    <row r="1672" spans="1:9" ht="30" x14ac:dyDescent="0.25">
      <c r="A1672" s="49" t="s">
        <v>240</v>
      </c>
      <c r="B1672" s="49" t="s">
        <v>308</v>
      </c>
      <c r="C1672" s="172" t="s">
        <v>4689</v>
      </c>
      <c r="D1672" s="173">
        <v>3.4</v>
      </c>
      <c r="E1672" s="49" t="s">
        <v>4690</v>
      </c>
      <c r="F1672" s="50">
        <v>40544</v>
      </c>
      <c r="G1672" s="51">
        <v>2.95</v>
      </c>
      <c r="H1672" s="174">
        <v>39569</v>
      </c>
      <c r="I1672" s="51">
        <v>0.45</v>
      </c>
    </row>
    <row r="1673" spans="1:9" ht="30" x14ac:dyDescent="0.25">
      <c r="A1673" s="49" t="s">
        <v>240</v>
      </c>
      <c r="B1673" s="49" t="s">
        <v>4691</v>
      </c>
      <c r="C1673" s="172" t="s">
        <v>4692</v>
      </c>
      <c r="D1673" s="173">
        <v>3.4</v>
      </c>
      <c r="E1673" s="49" t="s">
        <v>4693</v>
      </c>
      <c r="F1673" s="50">
        <v>40544</v>
      </c>
      <c r="G1673" s="51">
        <v>3.2</v>
      </c>
      <c r="H1673" s="174">
        <v>39569</v>
      </c>
      <c r="I1673" s="51">
        <v>0.2</v>
      </c>
    </row>
    <row r="1674" spans="1:9" ht="30" x14ac:dyDescent="0.25">
      <c r="A1674" s="49" t="s">
        <v>240</v>
      </c>
      <c r="B1674" s="49" t="s">
        <v>1544</v>
      </c>
      <c r="C1674" s="172" t="s">
        <v>4694</v>
      </c>
      <c r="D1674" s="173">
        <v>3.6</v>
      </c>
      <c r="E1674" s="49" t="s">
        <v>4695</v>
      </c>
      <c r="F1674" s="50">
        <v>40544</v>
      </c>
      <c r="G1674" s="51">
        <v>3.2</v>
      </c>
      <c r="H1674" s="174">
        <v>39569</v>
      </c>
      <c r="I1674" s="51">
        <v>0.4</v>
      </c>
    </row>
    <row r="1675" spans="1:9" ht="30" x14ac:dyDescent="0.25">
      <c r="A1675" s="49" t="s">
        <v>240</v>
      </c>
      <c r="B1675" s="49" t="s">
        <v>323</v>
      </c>
      <c r="C1675" s="172" t="s">
        <v>4696</v>
      </c>
      <c r="D1675" s="173">
        <v>3.4</v>
      </c>
      <c r="E1675" s="49" t="s">
        <v>4697</v>
      </c>
      <c r="F1675" s="50">
        <v>40544</v>
      </c>
      <c r="G1675" s="51">
        <v>3.1</v>
      </c>
      <c r="H1675" s="174">
        <v>39569</v>
      </c>
      <c r="I1675" s="51">
        <v>0.3</v>
      </c>
    </row>
    <row r="1676" spans="1:9" ht="30" x14ac:dyDescent="0.25">
      <c r="A1676" s="49" t="s">
        <v>240</v>
      </c>
      <c r="B1676" s="49" t="s">
        <v>4698</v>
      </c>
      <c r="C1676" s="172" t="s">
        <v>4699</v>
      </c>
      <c r="D1676" s="173">
        <v>3.6</v>
      </c>
      <c r="E1676" s="49" t="s">
        <v>4700</v>
      </c>
      <c r="F1676" s="50">
        <v>40544</v>
      </c>
      <c r="G1676" s="51">
        <v>3.2</v>
      </c>
      <c r="H1676" s="174">
        <v>39569</v>
      </c>
      <c r="I1676" s="51">
        <v>0.4</v>
      </c>
    </row>
    <row r="1677" spans="1:9" ht="30" x14ac:dyDescent="0.25">
      <c r="A1677" s="49" t="s">
        <v>240</v>
      </c>
      <c r="B1677" s="49" t="s">
        <v>326</v>
      </c>
      <c r="C1677" s="172" t="s">
        <v>4701</v>
      </c>
      <c r="D1677" s="173">
        <v>3.4</v>
      </c>
      <c r="E1677" s="49" t="s">
        <v>4702</v>
      </c>
      <c r="F1677" s="50">
        <v>40544</v>
      </c>
      <c r="G1677" s="51">
        <v>3.1</v>
      </c>
      <c r="H1677" s="174">
        <v>39569</v>
      </c>
      <c r="I1677" s="51">
        <v>0.3</v>
      </c>
    </row>
    <row r="1678" spans="1:9" ht="30" x14ac:dyDescent="0.25">
      <c r="A1678" s="49" t="s">
        <v>240</v>
      </c>
      <c r="B1678" s="49" t="s">
        <v>1209</v>
      </c>
      <c r="C1678" s="172" t="s">
        <v>4703</v>
      </c>
      <c r="D1678" s="173">
        <v>3.4</v>
      </c>
      <c r="E1678" s="49" t="s">
        <v>4704</v>
      </c>
      <c r="F1678" s="50">
        <v>40544</v>
      </c>
      <c r="G1678" s="51">
        <v>2.95</v>
      </c>
      <c r="H1678" s="174">
        <v>39569</v>
      </c>
      <c r="I1678" s="51">
        <v>0.45</v>
      </c>
    </row>
    <row r="1679" spans="1:9" ht="30" x14ac:dyDescent="0.25">
      <c r="A1679" s="49" t="s">
        <v>240</v>
      </c>
      <c r="B1679" s="49" t="s">
        <v>338</v>
      </c>
      <c r="C1679" s="172" t="s">
        <v>4705</v>
      </c>
      <c r="D1679" s="173">
        <v>3.4</v>
      </c>
      <c r="E1679" s="49" t="s">
        <v>4706</v>
      </c>
      <c r="F1679" s="50">
        <v>40544</v>
      </c>
      <c r="G1679" s="51">
        <v>2.95</v>
      </c>
      <c r="H1679" s="174">
        <v>39569</v>
      </c>
      <c r="I1679" s="51">
        <v>0.45</v>
      </c>
    </row>
    <row r="1680" spans="1:9" ht="30" x14ac:dyDescent="0.25">
      <c r="A1680" s="49" t="s">
        <v>240</v>
      </c>
      <c r="B1680" s="49" t="s">
        <v>984</v>
      </c>
      <c r="C1680" s="172" t="s">
        <v>4707</v>
      </c>
      <c r="D1680" s="173">
        <v>3.6</v>
      </c>
      <c r="E1680" s="49" t="s">
        <v>4708</v>
      </c>
      <c r="F1680" s="50">
        <v>40544</v>
      </c>
      <c r="G1680" s="51">
        <v>3.2</v>
      </c>
      <c r="H1680" s="174">
        <v>39569</v>
      </c>
      <c r="I1680" s="51">
        <v>0.4</v>
      </c>
    </row>
    <row r="1681" spans="1:9" ht="30" x14ac:dyDescent="0.25">
      <c r="A1681" s="49" t="s">
        <v>240</v>
      </c>
      <c r="B1681" s="49" t="s">
        <v>4709</v>
      </c>
      <c r="C1681" s="172" t="s">
        <v>4710</v>
      </c>
      <c r="D1681" s="173">
        <v>3.4</v>
      </c>
      <c r="E1681" s="49" t="s">
        <v>4711</v>
      </c>
      <c r="F1681" s="50">
        <v>40544</v>
      </c>
      <c r="G1681" s="51">
        <v>2.95</v>
      </c>
      <c r="H1681" s="174">
        <v>39569</v>
      </c>
      <c r="I1681" s="51">
        <v>0.45</v>
      </c>
    </row>
    <row r="1682" spans="1:9" ht="30" x14ac:dyDescent="0.25">
      <c r="A1682" s="49" t="s">
        <v>240</v>
      </c>
      <c r="B1682" s="49" t="s">
        <v>4712</v>
      </c>
      <c r="C1682" s="172" t="s">
        <v>4713</v>
      </c>
      <c r="D1682" s="173">
        <v>3.4</v>
      </c>
      <c r="E1682" s="49" t="s">
        <v>4714</v>
      </c>
      <c r="F1682" s="50">
        <v>40544</v>
      </c>
      <c r="G1682" s="51">
        <v>3.1</v>
      </c>
      <c r="H1682" s="174">
        <v>39569</v>
      </c>
      <c r="I1682" s="51">
        <v>0.3</v>
      </c>
    </row>
    <row r="1683" spans="1:9" ht="30" x14ac:dyDescent="0.25">
      <c r="A1683" s="49" t="s">
        <v>240</v>
      </c>
      <c r="B1683" s="49" t="s">
        <v>1586</v>
      </c>
      <c r="C1683" s="172" t="s">
        <v>4715</v>
      </c>
      <c r="D1683" s="173">
        <v>3.4</v>
      </c>
      <c r="E1683" s="49" t="s">
        <v>4716</v>
      </c>
      <c r="F1683" s="50">
        <v>40544</v>
      </c>
      <c r="G1683" s="51">
        <v>2.95</v>
      </c>
      <c r="H1683" s="174">
        <v>39569</v>
      </c>
      <c r="I1683" s="51">
        <v>0.45</v>
      </c>
    </row>
    <row r="1684" spans="1:9" ht="30" x14ac:dyDescent="0.25">
      <c r="A1684" s="49" t="s">
        <v>240</v>
      </c>
      <c r="B1684" s="49" t="s">
        <v>353</v>
      </c>
      <c r="C1684" s="172" t="s">
        <v>4717</v>
      </c>
      <c r="D1684" s="173">
        <v>3.4</v>
      </c>
      <c r="E1684" s="49" t="s">
        <v>4718</v>
      </c>
      <c r="F1684" s="50">
        <v>40544</v>
      </c>
      <c r="G1684" s="51">
        <v>3.1</v>
      </c>
      <c r="H1684" s="174">
        <v>39569</v>
      </c>
      <c r="I1684" s="51">
        <v>0.3</v>
      </c>
    </row>
    <row r="1685" spans="1:9" ht="30" x14ac:dyDescent="0.25">
      <c r="A1685" s="49" t="s">
        <v>240</v>
      </c>
      <c r="B1685" s="49" t="s">
        <v>4719</v>
      </c>
      <c r="C1685" s="172" t="s">
        <v>4720</v>
      </c>
      <c r="D1685" s="173">
        <v>3.4</v>
      </c>
      <c r="E1685" s="49" t="s">
        <v>4721</v>
      </c>
      <c r="F1685" s="50">
        <v>40544</v>
      </c>
      <c r="G1685" s="51">
        <v>3.1</v>
      </c>
      <c r="H1685" s="174">
        <v>39569</v>
      </c>
      <c r="I1685" s="51">
        <v>0.3</v>
      </c>
    </row>
    <row r="1686" spans="1:9" ht="30" x14ac:dyDescent="0.25">
      <c r="A1686" s="49" t="s">
        <v>240</v>
      </c>
      <c r="B1686" s="49" t="s">
        <v>4722</v>
      </c>
      <c r="C1686" s="172" t="s">
        <v>4723</v>
      </c>
      <c r="D1686" s="173">
        <v>3.4</v>
      </c>
      <c r="E1686" s="49" t="s">
        <v>4724</v>
      </c>
      <c r="F1686" s="50">
        <v>40544</v>
      </c>
      <c r="G1686" s="51">
        <v>3.1</v>
      </c>
      <c r="H1686" s="174">
        <v>39569</v>
      </c>
      <c r="I1686" s="51">
        <v>0.3</v>
      </c>
    </row>
    <row r="1687" spans="1:9" ht="30" x14ac:dyDescent="0.25">
      <c r="A1687" s="49" t="s">
        <v>240</v>
      </c>
      <c r="B1687" s="49" t="s">
        <v>4725</v>
      </c>
      <c r="C1687" s="172" t="s">
        <v>4726</v>
      </c>
      <c r="D1687" s="173">
        <v>4</v>
      </c>
      <c r="E1687" s="49" t="s">
        <v>4727</v>
      </c>
      <c r="F1687" s="50">
        <v>40544</v>
      </c>
      <c r="G1687" s="51">
        <v>3.3</v>
      </c>
      <c r="H1687" s="174">
        <v>39569</v>
      </c>
      <c r="I1687" s="51">
        <v>0.7</v>
      </c>
    </row>
    <row r="1688" spans="1:9" ht="30" x14ac:dyDescent="0.25">
      <c r="A1688" s="49" t="s">
        <v>240</v>
      </c>
      <c r="B1688" s="49" t="s">
        <v>4728</v>
      </c>
      <c r="C1688" s="172" t="s">
        <v>4729</v>
      </c>
      <c r="D1688" s="173">
        <v>3.4</v>
      </c>
      <c r="E1688" s="49" t="s">
        <v>4730</v>
      </c>
      <c r="F1688" s="50">
        <v>40544</v>
      </c>
      <c r="G1688" s="51">
        <v>3.1</v>
      </c>
      <c r="H1688" s="174">
        <v>39569</v>
      </c>
      <c r="I1688" s="51">
        <v>0.3</v>
      </c>
    </row>
    <row r="1689" spans="1:9" ht="30" x14ac:dyDescent="0.25">
      <c r="A1689" s="49" t="s">
        <v>240</v>
      </c>
      <c r="B1689" s="49" t="s">
        <v>4731</v>
      </c>
      <c r="C1689" s="172" t="s">
        <v>4732</v>
      </c>
      <c r="D1689" s="173">
        <v>3.6</v>
      </c>
      <c r="E1689" s="49" t="s">
        <v>4733</v>
      </c>
      <c r="F1689" s="50">
        <v>40544</v>
      </c>
      <c r="G1689" s="51">
        <v>3.3</v>
      </c>
      <c r="H1689" s="174">
        <v>39569</v>
      </c>
      <c r="I1689" s="51">
        <v>0.3</v>
      </c>
    </row>
    <row r="1690" spans="1:9" ht="30" x14ac:dyDescent="0.25">
      <c r="A1690" s="49" t="s">
        <v>240</v>
      </c>
      <c r="B1690" s="49" t="s">
        <v>564</v>
      </c>
      <c r="C1690" s="172" t="s">
        <v>4734</v>
      </c>
      <c r="D1690" s="173">
        <v>3.4</v>
      </c>
      <c r="E1690" s="49" t="s">
        <v>4735</v>
      </c>
      <c r="F1690" s="50">
        <v>40544</v>
      </c>
      <c r="G1690" s="51">
        <v>3.1</v>
      </c>
      <c r="H1690" s="174">
        <v>39569</v>
      </c>
      <c r="I1690" s="51">
        <v>0.3</v>
      </c>
    </row>
    <row r="1691" spans="1:9" ht="30" x14ac:dyDescent="0.25">
      <c r="A1691" s="49" t="s">
        <v>240</v>
      </c>
      <c r="B1691" s="49" t="s">
        <v>4736</v>
      </c>
      <c r="C1691" s="172" t="s">
        <v>4737</v>
      </c>
      <c r="D1691" s="173">
        <v>3.6</v>
      </c>
      <c r="E1691" s="49" t="s">
        <v>4738</v>
      </c>
      <c r="F1691" s="50">
        <v>40544</v>
      </c>
      <c r="G1691" s="51">
        <v>3.2</v>
      </c>
      <c r="H1691" s="174">
        <v>39569</v>
      </c>
      <c r="I1691" s="51">
        <v>0.4</v>
      </c>
    </row>
    <row r="1692" spans="1:9" ht="30" x14ac:dyDescent="0.25">
      <c r="A1692" s="49" t="s">
        <v>240</v>
      </c>
      <c r="B1692" s="49" t="s">
        <v>4739</v>
      </c>
      <c r="C1692" s="172" t="s">
        <v>4740</v>
      </c>
      <c r="D1692" s="173">
        <v>3.4</v>
      </c>
      <c r="E1692" s="49" t="s">
        <v>4741</v>
      </c>
      <c r="F1692" s="50">
        <v>40544</v>
      </c>
      <c r="G1692" s="51">
        <v>3.2</v>
      </c>
      <c r="H1692" s="174">
        <v>39569</v>
      </c>
      <c r="I1692" s="51">
        <v>0.2</v>
      </c>
    </row>
    <row r="1693" spans="1:9" ht="30" x14ac:dyDescent="0.25">
      <c r="A1693" s="49" t="s">
        <v>240</v>
      </c>
      <c r="B1693" s="49" t="s">
        <v>4742</v>
      </c>
      <c r="C1693" s="172" t="s">
        <v>4743</v>
      </c>
      <c r="D1693" s="173">
        <v>4</v>
      </c>
      <c r="E1693" s="49" t="s">
        <v>4744</v>
      </c>
      <c r="F1693" s="50">
        <v>40544</v>
      </c>
      <c r="G1693" s="51">
        <v>3.3</v>
      </c>
      <c r="H1693" s="174">
        <v>39569</v>
      </c>
      <c r="I1693" s="51">
        <v>0.7</v>
      </c>
    </row>
    <row r="1694" spans="1:9" ht="30" x14ac:dyDescent="0.25">
      <c r="A1694" s="49" t="s">
        <v>240</v>
      </c>
      <c r="B1694" s="49" t="s">
        <v>4745</v>
      </c>
      <c r="C1694" s="172" t="s">
        <v>4746</v>
      </c>
      <c r="D1694" s="173">
        <v>3.4</v>
      </c>
      <c r="E1694" s="49" t="s">
        <v>4747</v>
      </c>
      <c r="F1694" s="50">
        <v>40544</v>
      </c>
      <c r="G1694" s="51">
        <v>3.2</v>
      </c>
      <c r="H1694" s="174">
        <v>39569</v>
      </c>
      <c r="I1694" s="51">
        <v>0.2</v>
      </c>
    </row>
    <row r="1695" spans="1:9" ht="30" x14ac:dyDescent="0.25">
      <c r="A1695" s="49" t="s">
        <v>240</v>
      </c>
      <c r="B1695" s="49" t="s">
        <v>4748</v>
      </c>
      <c r="C1695" s="172" t="s">
        <v>4749</v>
      </c>
      <c r="D1695" s="173">
        <v>3.4</v>
      </c>
      <c r="E1695" s="49" t="s">
        <v>4750</v>
      </c>
      <c r="F1695" s="50">
        <v>40544</v>
      </c>
      <c r="G1695" s="51">
        <v>3.1</v>
      </c>
      <c r="H1695" s="174">
        <v>39569</v>
      </c>
      <c r="I1695" s="51">
        <v>0.3</v>
      </c>
    </row>
    <row r="1696" spans="1:9" ht="30" x14ac:dyDescent="0.25">
      <c r="A1696" s="49" t="s">
        <v>240</v>
      </c>
      <c r="B1696" s="49" t="s">
        <v>4751</v>
      </c>
      <c r="C1696" s="172" t="s">
        <v>4752</v>
      </c>
      <c r="D1696" s="173">
        <v>3.6</v>
      </c>
      <c r="E1696" s="49" t="s">
        <v>4753</v>
      </c>
      <c r="F1696" s="50">
        <v>40544</v>
      </c>
      <c r="G1696" s="51">
        <v>3.2</v>
      </c>
      <c r="H1696" s="174">
        <v>39569</v>
      </c>
      <c r="I1696" s="51">
        <v>0.4</v>
      </c>
    </row>
    <row r="1697" spans="1:9" ht="30" x14ac:dyDescent="0.25">
      <c r="A1697" s="49" t="s">
        <v>240</v>
      </c>
      <c r="B1697" s="49" t="s">
        <v>377</v>
      </c>
      <c r="C1697" s="172" t="s">
        <v>4754</v>
      </c>
      <c r="D1697" s="173">
        <v>3.4</v>
      </c>
      <c r="E1697" s="49" t="s">
        <v>4755</v>
      </c>
      <c r="F1697" s="50">
        <v>40544</v>
      </c>
      <c r="G1697" s="51">
        <v>3.1</v>
      </c>
      <c r="H1697" s="174">
        <v>39569</v>
      </c>
      <c r="I1697" s="51">
        <v>0.3</v>
      </c>
    </row>
    <row r="1698" spans="1:9" ht="30" x14ac:dyDescent="0.25">
      <c r="A1698" s="49" t="s">
        <v>240</v>
      </c>
      <c r="B1698" s="49" t="s">
        <v>389</v>
      </c>
      <c r="C1698" s="172" t="s">
        <v>4756</v>
      </c>
      <c r="D1698" s="173">
        <v>3.4</v>
      </c>
      <c r="E1698" s="49" t="s">
        <v>4757</v>
      </c>
      <c r="F1698" s="50">
        <v>40544</v>
      </c>
      <c r="G1698" s="51">
        <v>3.1</v>
      </c>
      <c r="H1698" s="174">
        <v>39569</v>
      </c>
      <c r="I1698" s="51">
        <v>0.3</v>
      </c>
    </row>
    <row r="1699" spans="1:9" ht="30" x14ac:dyDescent="0.25">
      <c r="A1699" s="49" t="s">
        <v>240</v>
      </c>
      <c r="B1699" s="49" t="s">
        <v>1636</v>
      </c>
      <c r="C1699" s="172" t="s">
        <v>4758</v>
      </c>
      <c r="D1699" s="173">
        <v>3.6</v>
      </c>
      <c r="E1699" s="49" t="s">
        <v>4759</v>
      </c>
      <c r="F1699" s="50">
        <v>40544</v>
      </c>
      <c r="G1699" s="51">
        <v>3.1</v>
      </c>
      <c r="H1699" s="174">
        <v>39569</v>
      </c>
      <c r="I1699" s="51">
        <v>0.5</v>
      </c>
    </row>
    <row r="1700" spans="1:9" ht="30" x14ac:dyDescent="0.25">
      <c r="A1700" s="49" t="s">
        <v>240</v>
      </c>
      <c r="B1700" s="49" t="s">
        <v>4760</v>
      </c>
      <c r="C1700" s="172" t="s">
        <v>4761</v>
      </c>
      <c r="D1700" s="173">
        <v>4</v>
      </c>
      <c r="E1700" s="49" t="s">
        <v>4762</v>
      </c>
      <c r="F1700" s="50">
        <v>40544</v>
      </c>
      <c r="G1700" s="51">
        <v>3.3</v>
      </c>
      <c r="H1700" s="174">
        <v>39569</v>
      </c>
      <c r="I1700" s="51">
        <v>0.7</v>
      </c>
    </row>
    <row r="1701" spans="1:9" ht="30" x14ac:dyDescent="0.25">
      <c r="A1701" s="49" t="s">
        <v>240</v>
      </c>
      <c r="B1701" s="49" t="s">
        <v>4763</v>
      </c>
      <c r="C1701" s="172" t="s">
        <v>4764</v>
      </c>
      <c r="D1701" s="173">
        <v>3.4</v>
      </c>
      <c r="E1701" s="49" t="s">
        <v>4765</v>
      </c>
      <c r="F1701" s="50">
        <v>40544</v>
      </c>
      <c r="G1701" s="51">
        <v>2.95</v>
      </c>
      <c r="H1701" s="174">
        <v>39569</v>
      </c>
      <c r="I1701" s="51">
        <v>0.45</v>
      </c>
    </row>
    <row r="1702" spans="1:9" ht="30" x14ac:dyDescent="0.25">
      <c r="A1702" s="49" t="s">
        <v>240</v>
      </c>
      <c r="B1702" s="49" t="s">
        <v>3115</v>
      </c>
      <c r="C1702" s="172" t="s">
        <v>4766</v>
      </c>
      <c r="D1702" s="173">
        <v>3.4</v>
      </c>
      <c r="E1702" s="49" t="s">
        <v>4767</v>
      </c>
      <c r="F1702" s="50">
        <v>40544</v>
      </c>
      <c r="G1702" s="51">
        <v>3.1</v>
      </c>
      <c r="H1702" s="174">
        <v>39569</v>
      </c>
      <c r="I1702" s="51">
        <v>0.3</v>
      </c>
    </row>
    <row r="1703" spans="1:9" ht="30" x14ac:dyDescent="0.25">
      <c r="A1703" s="49" t="s">
        <v>240</v>
      </c>
      <c r="B1703" s="49" t="s">
        <v>4768</v>
      </c>
      <c r="C1703" s="172" t="s">
        <v>4769</v>
      </c>
      <c r="D1703" s="173">
        <v>3.4</v>
      </c>
      <c r="E1703" s="49" t="s">
        <v>4770</v>
      </c>
      <c r="F1703" s="50">
        <v>40544</v>
      </c>
      <c r="G1703" s="51">
        <v>3.1</v>
      </c>
      <c r="H1703" s="174">
        <v>39569</v>
      </c>
      <c r="I1703" s="51">
        <v>0.3</v>
      </c>
    </row>
    <row r="1704" spans="1:9" ht="30" x14ac:dyDescent="0.25">
      <c r="A1704" s="49" t="s">
        <v>240</v>
      </c>
      <c r="B1704" s="49" t="s">
        <v>4771</v>
      </c>
      <c r="C1704" s="172" t="s">
        <v>4772</v>
      </c>
      <c r="D1704" s="173">
        <v>3.6</v>
      </c>
      <c r="E1704" s="49" t="s">
        <v>4773</v>
      </c>
      <c r="F1704" s="50">
        <v>40544</v>
      </c>
      <c r="G1704" s="51">
        <v>3.3</v>
      </c>
      <c r="H1704" s="174">
        <v>39569</v>
      </c>
      <c r="I1704" s="51">
        <v>0.3</v>
      </c>
    </row>
    <row r="1705" spans="1:9" ht="30" x14ac:dyDescent="0.25">
      <c r="A1705" s="49" t="s">
        <v>240</v>
      </c>
      <c r="B1705" s="49" t="s">
        <v>4155</v>
      </c>
      <c r="C1705" s="172" t="s">
        <v>4774</v>
      </c>
      <c r="D1705" s="173">
        <v>3.6</v>
      </c>
      <c r="E1705" s="49" t="s">
        <v>4775</v>
      </c>
      <c r="F1705" s="50">
        <v>40544</v>
      </c>
      <c r="G1705" s="51">
        <v>3.3</v>
      </c>
      <c r="H1705" s="174">
        <v>39569</v>
      </c>
      <c r="I1705" s="51">
        <v>0.3</v>
      </c>
    </row>
    <row r="1706" spans="1:9" ht="30" x14ac:dyDescent="0.25">
      <c r="A1706" s="49" t="s">
        <v>240</v>
      </c>
      <c r="B1706" s="49" t="s">
        <v>4776</v>
      </c>
      <c r="C1706" s="172" t="s">
        <v>4777</v>
      </c>
      <c r="D1706" s="173">
        <v>3.4</v>
      </c>
      <c r="E1706" s="49" t="s">
        <v>4778</v>
      </c>
      <c r="F1706" s="50">
        <v>40544</v>
      </c>
      <c r="G1706" s="51">
        <v>3.1</v>
      </c>
      <c r="H1706" s="174">
        <v>39569</v>
      </c>
      <c r="I1706" s="51">
        <v>0.3</v>
      </c>
    </row>
    <row r="1707" spans="1:9" ht="30" x14ac:dyDescent="0.25">
      <c r="A1707" s="49" t="s">
        <v>240</v>
      </c>
      <c r="B1707" s="49" t="s">
        <v>4779</v>
      </c>
      <c r="C1707" s="172" t="s">
        <v>4780</v>
      </c>
      <c r="D1707" s="173">
        <v>3.4</v>
      </c>
      <c r="E1707" s="49" t="s">
        <v>4781</v>
      </c>
      <c r="F1707" s="50">
        <v>40544</v>
      </c>
      <c r="G1707" s="51">
        <v>2.95</v>
      </c>
      <c r="H1707" s="174">
        <v>39569</v>
      </c>
      <c r="I1707" s="51">
        <v>0.45</v>
      </c>
    </row>
    <row r="1708" spans="1:9" ht="30" x14ac:dyDescent="0.25">
      <c r="A1708" s="49" t="s">
        <v>240</v>
      </c>
      <c r="B1708" s="49" t="s">
        <v>4782</v>
      </c>
      <c r="C1708" s="172" t="s">
        <v>4783</v>
      </c>
      <c r="D1708" s="173">
        <v>3.4</v>
      </c>
      <c r="E1708" s="49" t="s">
        <v>4784</v>
      </c>
      <c r="F1708" s="50">
        <v>40544</v>
      </c>
      <c r="G1708" s="51">
        <v>2.95</v>
      </c>
      <c r="H1708" s="174">
        <v>39569</v>
      </c>
      <c r="I1708" s="51">
        <v>0.45</v>
      </c>
    </row>
    <row r="1709" spans="1:9" ht="30" x14ac:dyDescent="0.25">
      <c r="A1709" s="49" t="s">
        <v>240</v>
      </c>
      <c r="B1709" s="49" t="s">
        <v>4785</v>
      </c>
      <c r="C1709" s="172" t="s">
        <v>4786</v>
      </c>
      <c r="D1709" s="173">
        <v>3.4</v>
      </c>
      <c r="E1709" s="49" t="s">
        <v>4787</v>
      </c>
      <c r="F1709" s="50">
        <v>40544</v>
      </c>
      <c r="G1709" s="51">
        <v>2.95</v>
      </c>
      <c r="H1709" s="174">
        <v>39569</v>
      </c>
      <c r="I1709" s="51">
        <v>0.45</v>
      </c>
    </row>
    <row r="1710" spans="1:9" ht="30" x14ac:dyDescent="0.25">
      <c r="A1710" s="49" t="s">
        <v>240</v>
      </c>
      <c r="B1710" s="49" t="s">
        <v>4788</v>
      </c>
      <c r="C1710" s="172" t="s">
        <v>4789</v>
      </c>
      <c r="D1710" s="173">
        <v>3.4</v>
      </c>
      <c r="E1710" s="49" t="s">
        <v>4790</v>
      </c>
      <c r="F1710" s="50">
        <v>40544</v>
      </c>
      <c r="G1710" s="51">
        <v>2.95</v>
      </c>
      <c r="H1710" s="174">
        <v>39569</v>
      </c>
      <c r="I1710" s="51">
        <v>0.45</v>
      </c>
    </row>
    <row r="1711" spans="1:9" ht="30" x14ac:dyDescent="0.25">
      <c r="A1711" s="49" t="s">
        <v>240</v>
      </c>
      <c r="B1711" s="49" t="s">
        <v>4791</v>
      </c>
      <c r="C1711" s="172" t="s">
        <v>4792</v>
      </c>
      <c r="D1711" s="173">
        <v>3.6</v>
      </c>
      <c r="E1711" s="49" t="s">
        <v>4793</v>
      </c>
      <c r="F1711" s="50">
        <v>40544</v>
      </c>
      <c r="G1711" s="51">
        <v>3.2</v>
      </c>
      <c r="H1711" s="174">
        <v>39569</v>
      </c>
      <c r="I1711" s="51">
        <v>0.4</v>
      </c>
    </row>
    <row r="1712" spans="1:9" ht="30" x14ac:dyDescent="0.25">
      <c r="A1712" s="49" t="s">
        <v>240</v>
      </c>
      <c r="B1712" s="49" t="s">
        <v>416</v>
      </c>
      <c r="C1712" s="172" t="s">
        <v>4794</v>
      </c>
      <c r="D1712" s="173">
        <v>3.6</v>
      </c>
      <c r="E1712" s="49" t="s">
        <v>4795</v>
      </c>
      <c r="F1712" s="50">
        <v>40544</v>
      </c>
      <c r="G1712" s="51">
        <v>3.1</v>
      </c>
      <c r="H1712" s="174">
        <v>39569</v>
      </c>
      <c r="I1712" s="51">
        <v>0.5</v>
      </c>
    </row>
    <row r="1713" spans="1:9" ht="30" x14ac:dyDescent="0.25">
      <c r="A1713" s="49" t="s">
        <v>240</v>
      </c>
      <c r="B1713" s="49" t="s">
        <v>4796</v>
      </c>
      <c r="C1713" s="172" t="s">
        <v>4797</v>
      </c>
      <c r="D1713" s="173">
        <v>3.4</v>
      </c>
      <c r="E1713" s="49" t="s">
        <v>4798</v>
      </c>
      <c r="F1713" s="50">
        <v>40544</v>
      </c>
      <c r="G1713" s="51">
        <v>3.1</v>
      </c>
      <c r="H1713" s="174">
        <v>39569</v>
      </c>
      <c r="I1713" s="51">
        <v>0.3</v>
      </c>
    </row>
    <row r="1714" spans="1:9" ht="30" x14ac:dyDescent="0.25">
      <c r="A1714" s="49" t="s">
        <v>240</v>
      </c>
      <c r="B1714" s="49" t="s">
        <v>4799</v>
      </c>
      <c r="C1714" s="172" t="s">
        <v>4800</v>
      </c>
      <c r="D1714" s="173">
        <v>3.4</v>
      </c>
      <c r="E1714" s="49" t="s">
        <v>4801</v>
      </c>
      <c r="F1714" s="50">
        <v>40544</v>
      </c>
      <c r="G1714" s="51">
        <v>3.1</v>
      </c>
      <c r="H1714" s="174">
        <v>39569</v>
      </c>
      <c r="I1714" s="51">
        <v>0.3</v>
      </c>
    </row>
    <row r="1715" spans="1:9" ht="30" x14ac:dyDescent="0.25">
      <c r="A1715" s="49" t="s">
        <v>240</v>
      </c>
      <c r="B1715" s="49" t="s">
        <v>1714</v>
      </c>
      <c r="C1715" s="172" t="s">
        <v>4802</v>
      </c>
      <c r="D1715" s="173">
        <v>3.4</v>
      </c>
      <c r="E1715" s="49" t="s">
        <v>4803</v>
      </c>
      <c r="F1715" s="50">
        <v>40544</v>
      </c>
      <c r="G1715" s="51">
        <v>3.1</v>
      </c>
      <c r="H1715" s="174">
        <v>39569</v>
      </c>
      <c r="I1715" s="51">
        <v>0.3</v>
      </c>
    </row>
    <row r="1716" spans="1:9" ht="30" x14ac:dyDescent="0.25">
      <c r="A1716" s="49" t="s">
        <v>240</v>
      </c>
      <c r="B1716" s="49" t="s">
        <v>422</v>
      </c>
      <c r="C1716" s="172" t="s">
        <v>4804</v>
      </c>
      <c r="D1716" s="173">
        <v>3.6</v>
      </c>
      <c r="E1716" s="49" t="s">
        <v>4805</v>
      </c>
      <c r="F1716" s="50">
        <v>40544</v>
      </c>
      <c r="G1716" s="51">
        <v>3.2</v>
      </c>
      <c r="H1716" s="174">
        <v>39569</v>
      </c>
      <c r="I1716" s="51">
        <v>0.4</v>
      </c>
    </row>
    <row r="1717" spans="1:9" ht="30" x14ac:dyDescent="0.25">
      <c r="A1717" s="49" t="s">
        <v>240</v>
      </c>
      <c r="B1717" s="49" t="s">
        <v>4806</v>
      </c>
      <c r="C1717" s="172" t="s">
        <v>4807</v>
      </c>
      <c r="D1717" s="173">
        <v>3.4</v>
      </c>
      <c r="E1717" s="49" t="s">
        <v>4808</v>
      </c>
      <c r="F1717" s="50">
        <v>40544</v>
      </c>
      <c r="G1717" s="51">
        <v>2.95</v>
      </c>
      <c r="H1717" s="174">
        <v>39569</v>
      </c>
      <c r="I1717" s="51">
        <v>0.45</v>
      </c>
    </row>
    <row r="1718" spans="1:9" ht="30" x14ac:dyDescent="0.25">
      <c r="A1718" s="49" t="s">
        <v>240</v>
      </c>
      <c r="B1718" s="49" t="s">
        <v>1719</v>
      </c>
      <c r="C1718" s="172" t="s">
        <v>4809</v>
      </c>
      <c r="D1718" s="173">
        <v>3.6</v>
      </c>
      <c r="E1718" s="49" t="s">
        <v>4810</v>
      </c>
      <c r="F1718" s="50">
        <v>40544</v>
      </c>
      <c r="G1718" s="51">
        <v>3.2</v>
      </c>
      <c r="H1718" s="174">
        <v>39569</v>
      </c>
      <c r="I1718" s="51">
        <v>0.4</v>
      </c>
    </row>
    <row r="1719" spans="1:9" ht="30" x14ac:dyDescent="0.25">
      <c r="A1719" s="49" t="s">
        <v>240</v>
      </c>
      <c r="B1719" s="49" t="s">
        <v>1735</v>
      </c>
      <c r="C1719" s="172" t="s">
        <v>4811</v>
      </c>
      <c r="D1719" s="173">
        <v>3.4</v>
      </c>
      <c r="E1719" s="49" t="s">
        <v>4812</v>
      </c>
      <c r="F1719" s="50">
        <v>40544</v>
      </c>
      <c r="G1719" s="51">
        <v>2.95</v>
      </c>
      <c r="H1719" s="174">
        <v>39569</v>
      </c>
      <c r="I1719" s="51">
        <v>0.45</v>
      </c>
    </row>
    <row r="1720" spans="1:9" ht="30" x14ac:dyDescent="0.25">
      <c r="A1720" s="49" t="s">
        <v>240</v>
      </c>
      <c r="B1720" s="49" t="s">
        <v>2854</v>
      </c>
      <c r="C1720" s="172" t="s">
        <v>4813</v>
      </c>
      <c r="D1720" s="173">
        <v>3.4</v>
      </c>
      <c r="E1720" s="49" t="s">
        <v>4814</v>
      </c>
      <c r="F1720" s="50">
        <v>40544</v>
      </c>
      <c r="G1720" s="51">
        <v>3.2</v>
      </c>
      <c r="H1720" s="174">
        <v>39569</v>
      </c>
      <c r="I1720" s="51">
        <v>0.2</v>
      </c>
    </row>
    <row r="1721" spans="1:9" ht="30" x14ac:dyDescent="0.25">
      <c r="A1721" s="49" t="s">
        <v>240</v>
      </c>
      <c r="B1721" s="49" t="s">
        <v>4815</v>
      </c>
      <c r="C1721" s="172" t="s">
        <v>4816</v>
      </c>
      <c r="D1721" s="173">
        <v>3.4</v>
      </c>
      <c r="E1721" s="49" t="s">
        <v>4817</v>
      </c>
      <c r="F1721" s="50">
        <v>40544</v>
      </c>
      <c r="G1721" s="51">
        <v>3.1</v>
      </c>
      <c r="H1721" s="174">
        <v>39569</v>
      </c>
      <c r="I1721" s="51">
        <v>0.3</v>
      </c>
    </row>
    <row r="1722" spans="1:9" ht="30" x14ac:dyDescent="0.25">
      <c r="A1722" s="49" t="s">
        <v>240</v>
      </c>
      <c r="B1722" s="49" t="s">
        <v>4818</v>
      </c>
      <c r="C1722" s="172" t="s">
        <v>4819</v>
      </c>
      <c r="D1722" s="173">
        <v>3.4</v>
      </c>
      <c r="E1722" s="49" t="s">
        <v>4820</v>
      </c>
      <c r="F1722" s="50">
        <v>40544</v>
      </c>
      <c r="G1722" s="51">
        <v>2.95</v>
      </c>
      <c r="H1722" s="174">
        <v>39569</v>
      </c>
      <c r="I1722" s="51">
        <v>0.45</v>
      </c>
    </row>
    <row r="1723" spans="1:9" ht="30" x14ac:dyDescent="0.25">
      <c r="A1723" s="49" t="s">
        <v>251</v>
      </c>
      <c r="B1723" s="49" t="s">
        <v>649</v>
      </c>
      <c r="C1723" s="172" t="s">
        <v>4821</v>
      </c>
      <c r="D1723" s="173">
        <v>1.65</v>
      </c>
      <c r="E1723" s="49" t="s">
        <v>4822</v>
      </c>
      <c r="F1723" s="50">
        <v>40544</v>
      </c>
      <c r="G1723" s="51">
        <v>1.65</v>
      </c>
      <c r="H1723" s="174"/>
      <c r="I1723" s="51">
        <v>0</v>
      </c>
    </row>
    <row r="1724" spans="1:9" ht="30" x14ac:dyDescent="0.25">
      <c r="A1724" s="49" t="s">
        <v>251</v>
      </c>
      <c r="B1724" s="49" t="s">
        <v>4823</v>
      </c>
      <c r="C1724" s="172" t="s">
        <v>4824</v>
      </c>
      <c r="D1724" s="173">
        <v>1.65</v>
      </c>
      <c r="E1724" s="49" t="s">
        <v>4825</v>
      </c>
      <c r="F1724" s="50">
        <v>40544</v>
      </c>
      <c r="G1724" s="51">
        <v>1.65</v>
      </c>
      <c r="H1724" s="174"/>
      <c r="I1724" s="51">
        <v>0</v>
      </c>
    </row>
    <row r="1725" spans="1:9" ht="30" x14ac:dyDescent="0.25">
      <c r="A1725" s="49" t="s">
        <v>251</v>
      </c>
      <c r="B1725" s="49" t="s">
        <v>4826</v>
      </c>
      <c r="C1725" s="172" t="s">
        <v>4827</v>
      </c>
      <c r="D1725" s="173">
        <v>1.6</v>
      </c>
      <c r="E1725" s="49" t="s">
        <v>4828</v>
      </c>
      <c r="F1725" s="50">
        <v>40544</v>
      </c>
      <c r="G1725" s="51">
        <v>1.6</v>
      </c>
      <c r="H1725" s="174"/>
      <c r="I1725" s="51">
        <v>0</v>
      </c>
    </row>
    <row r="1726" spans="1:9" ht="30" x14ac:dyDescent="0.25">
      <c r="A1726" s="49" t="s">
        <v>251</v>
      </c>
      <c r="B1726" s="49" t="s">
        <v>4829</v>
      </c>
      <c r="C1726" s="172" t="s">
        <v>4830</v>
      </c>
      <c r="D1726" s="173">
        <v>1.6</v>
      </c>
      <c r="E1726" s="49" t="s">
        <v>4831</v>
      </c>
      <c r="F1726" s="50">
        <v>40544</v>
      </c>
      <c r="G1726" s="51">
        <v>1.6</v>
      </c>
      <c r="H1726" s="174"/>
      <c r="I1726" s="51">
        <v>0</v>
      </c>
    </row>
    <row r="1727" spans="1:9" ht="30" x14ac:dyDescent="0.25">
      <c r="A1727" s="49" t="s">
        <v>251</v>
      </c>
      <c r="B1727" s="49" t="s">
        <v>4832</v>
      </c>
      <c r="C1727" s="172" t="s">
        <v>4833</v>
      </c>
      <c r="D1727" s="173">
        <v>1.6</v>
      </c>
      <c r="E1727" s="49" t="s">
        <v>4834</v>
      </c>
      <c r="F1727" s="50">
        <v>40544</v>
      </c>
      <c r="G1727" s="51">
        <v>1.6</v>
      </c>
      <c r="H1727" s="174"/>
      <c r="I1727" s="51">
        <v>0</v>
      </c>
    </row>
    <row r="1728" spans="1:9" ht="30" x14ac:dyDescent="0.25">
      <c r="A1728" s="49" t="s">
        <v>251</v>
      </c>
      <c r="B1728" s="49" t="s">
        <v>4835</v>
      </c>
      <c r="C1728" s="172" t="s">
        <v>4836</v>
      </c>
      <c r="D1728" s="173">
        <v>1.65</v>
      </c>
      <c r="E1728" s="49" t="s">
        <v>4837</v>
      </c>
      <c r="F1728" s="50">
        <v>40544</v>
      </c>
      <c r="G1728" s="51">
        <v>1.65</v>
      </c>
      <c r="H1728" s="174"/>
      <c r="I1728" s="51">
        <v>0</v>
      </c>
    </row>
    <row r="1729" spans="1:9" ht="30" x14ac:dyDescent="0.25">
      <c r="A1729" s="49" t="s">
        <v>251</v>
      </c>
      <c r="B1729" s="49" t="s">
        <v>1365</v>
      </c>
      <c r="C1729" s="172" t="s">
        <v>4838</v>
      </c>
      <c r="D1729" s="173">
        <v>1.6</v>
      </c>
      <c r="E1729" s="49" t="s">
        <v>4839</v>
      </c>
      <c r="F1729" s="50">
        <v>40544</v>
      </c>
      <c r="G1729" s="51">
        <v>1.6</v>
      </c>
      <c r="H1729" s="174"/>
      <c r="I1729" s="51">
        <v>0</v>
      </c>
    </row>
    <row r="1730" spans="1:9" ht="30" x14ac:dyDescent="0.25">
      <c r="A1730" s="49" t="s">
        <v>251</v>
      </c>
      <c r="B1730" s="49" t="s">
        <v>4840</v>
      </c>
      <c r="C1730" s="172" t="s">
        <v>4841</v>
      </c>
      <c r="D1730" s="173">
        <v>1.65</v>
      </c>
      <c r="E1730" s="49" t="s">
        <v>4842</v>
      </c>
      <c r="F1730" s="50">
        <v>40544</v>
      </c>
      <c r="G1730" s="51">
        <v>1.65</v>
      </c>
      <c r="H1730" s="174"/>
      <c r="I1730" s="51">
        <v>0</v>
      </c>
    </row>
    <row r="1731" spans="1:9" ht="30" x14ac:dyDescent="0.25">
      <c r="A1731" s="49" t="s">
        <v>251</v>
      </c>
      <c r="B1731" s="49" t="s">
        <v>1780</v>
      </c>
      <c r="C1731" s="172" t="s">
        <v>4843</v>
      </c>
      <c r="D1731" s="173">
        <v>1.65</v>
      </c>
      <c r="E1731" s="49" t="s">
        <v>4844</v>
      </c>
      <c r="F1731" s="50">
        <v>40544</v>
      </c>
      <c r="G1731" s="51">
        <v>1.65</v>
      </c>
      <c r="H1731" s="174"/>
      <c r="I1731" s="51">
        <v>0</v>
      </c>
    </row>
    <row r="1732" spans="1:9" ht="30" x14ac:dyDescent="0.25">
      <c r="A1732" s="49" t="s">
        <v>251</v>
      </c>
      <c r="B1732" s="49" t="s">
        <v>4845</v>
      </c>
      <c r="C1732" s="172" t="s">
        <v>4846</v>
      </c>
      <c r="D1732" s="173">
        <v>1.6</v>
      </c>
      <c r="E1732" s="49" t="s">
        <v>4847</v>
      </c>
      <c r="F1732" s="50">
        <v>40544</v>
      </c>
      <c r="G1732" s="51">
        <v>1.6</v>
      </c>
      <c r="H1732" s="174"/>
      <c r="I1732" s="51">
        <v>0</v>
      </c>
    </row>
    <row r="1733" spans="1:9" ht="30" x14ac:dyDescent="0.25">
      <c r="A1733" s="49" t="s">
        <v>251</v>
      </c>
      <c r="B1733" s="49" t="s">
        <v>4848</v>
      </c>
      <c r="C1733" s="172" t="s">
        <v>4849</v>
      </c>
      <c r="D1733" s="173">
        <v>1.65</v>
      </c>
      <c r="E1733" s="49" t="s">
        <v>4850</v>
      </c>
      <c r="F1733" s="50">
        <v>40544</v>
      </c>
      <c r="G1733" s="51">
        <v>1.65</v>
      </c>
      <c r="H1733" s="174"/>
      <c r="I1733" s="51">
        <v>0</v>
      </c>
    </row>
    <row r="1734" spans="1:9" ht="30" x14ac:dyDescent="0.25">
      <c r="A1734" s="49" t="s">
        <v>251</v>
      </c>
      <c r="B1734" s="49" t="s">
        <v>4851</v>
      </c>
      <c r="C1734" s="172" t="s">
        <v>4852</v>
      </c>
      <c r="D1734" s="173">
        <v>1.6</v>
      </c>
      <c r="E1734" s="49" t="s">
        <v>4853</v>
      </c>
      <c r="F1734" s="50">
        <v>40544</v>
      </c>
      <c r="G1734" s="51">
        <v>1.6</v>
      </c>
      <c r="H1734" s="174"/>
      <c r="I1734" s="51">
        <v>0</v>
      </c>
    </row>
    <row r="1735" spans="1:9" ht="30" x14ac:dyDescent="0.25">
      <c r="A1735" s="49" t="s">
        <v>251</v>
      </c>
      <c r="B1735" s="49" t="s">
        <v>4854</v>
      </c>
      <c r="C1735" s="172" t="s">
        <v>4855</v>
      </c>
      <c r="D1735" s="173">
        <v>1.6</v>
      </c>
      <c r="E1735" s="49" t="s">
        <v>4856</v>
      </c>
      <c r="F1735" s="50">
        <v>40544</v>
      </c>
      <c r="G1735" s="51">
        <v>1.6</v>
      </c>
      <c r="H1735" s="174"/>
      <c r="I1735" s="51">
        <v>0</v>
      </c>
    </row>
    <row r="1736" spans="1:9" ht="30" x14ac:dyDescent="0.25">
      <c r="A1736" s="49" t="s">
        <v>251</v>
      </c>
      <c r="B1736" s="49" t="s">
        <v>4857</v>
      </c>
      <c r="C1736" s="172" t="s">
        <v>4858</v>
      </c>
      <c r="D1736" s="173">
        <v>1.65</v>
      </c>
      <c r="E1736" s="49" t="s">
        <v>4859</v>
      </c>
      <c r="F1736" s="50">
        <v>40544</v>
      </c>
      <c r="G1736" s="51">
        <v>1.65</v>
      </c>
      <c r="H1736" s="174"/>
      <c r="I1736" s="51">
        <v>0</v>
      </c>
    </row>
    <row r="1737" spans="1:9" ht="30" x14ac:dyDescent="0.25">
      <c r="A1737" s="49" t="s">
        <v>251</v>
      </c>
      <c r="B1737" s="49" t="s">
        <v>4860</v>
      </c>
      <c r="C1737" s="172" t="s">
        <v>4861</v>
      </c>
      <c r="D1737" s="173">
        <v>1.65</v>
      </c>
      <c r="E1737" s="49" t="s">
        <v>4862</v>
      </c>
      <c r="F1737" s="50">
        <v>40544</v>
      </c>
      <c r="G1737" s="51">
        <v>1.65</v>
      </c>
      <c r="H1737" s="174"/>
      <c r="I1737" s="51">
        <v>0</v>
      </c>
    </row>
    <row r="1738" spans="1:9" ht="30" x14ac:dyDescent="0.25">
      <c r="A1738" s="49" t="s">
        <v>251</v>
      </c>
      <c r="B1738" s="49" t="s">
        <v>4863</v>
      </c>
      <c r="C1738" s="172" t="s">
        <v>4864</v>
      </c>
      <c r="D1738" s="173">
        <v>1.65</v>
      </c>
      <c r="E1738" s="49" t="s">
        <v>4865</v>
      </c>
      <c r="F1738" s="50">
        <v>40544</v>
      </c>
      <c r="G1738" s="51">
        <v>1.65</v>
      </c>
      <c r="H1738" s="174"/>
      <c r="I1738" s="51">
        <v>0</v>
      </c>
    </row>
    <row r="1739" spans="1:9" ht="30" x14ac:dyDescent="0.25">
      <c r="A1739" s="49" t="s">
        <v>251</v>
      </c>
      <c r="B1739" s="49" t="s">
        <v>4453</v>
      </c>
      <c r="C1739" s="172" t="s">
        <v>4866</v>
      </c>
      <c r="D1739" s="173">
        <v>1.6</v>
      </c>
      <c r="E1739" s="49" t="s">
        <v>4867</v>
      </c>
      <c r="F1739" s="50">
        <v>40544</v>
      </c>
      <c r="G1739" s="51">
        <v>1.6</v>
      </c>
      <c r="H1739" s="174"/>
      <c r="I1739" s="51">
        <v>0</v>
      </c>
    </row>
    <row r="1740" spans="1:9" ht="30" x14ac:dyDescent="0.25">
      <c r="A1740" s="49" t="s">
        <v>251</v>
      </c>
      <c r="B1740" s="49" t="s">
        <v>4868</v>
      </c>
      <c r="C1740" s="172" t="s">
        <v>4869</v>
      </c>
      <c r="D1740" s="173">
        <v>1.65</v>
      </c>
      <c r="E1740" s="49" t="s">
        <v>4870</v>
      </c>
      <c r="F1740" s="50">
        <v>40544</v>
      </c>
      <c r="G1740" s="51">
        <v>1.65</v>
      </c>
      <c r="H1740" s="174"/>
      <c r="I1740" s="51">
        <v>0</v>
      </c>
    </row>
    <row r="1741" spans="1:9" ht="30" x14ac:dyDescent="0.25">
      <c r="A1741" s="49" t="s">
        <v>251</v>
      </c>
      <c r="B1741" s="49" t="s">
        <v>1342</v>
      </c>
      <c r="C1741" s="172" t="s">
        <v>4871</v>
      </c>
      <c r="D1741" s="173">
        <v>1.65</v>
      </c>
      <c r="E1741" s="49" t="s">
        <v>4872</v>
      </c>
      <c r="F1741" s="50">
        <v>40544</v>
      </c>
      <c r="G1741" s="51">
        <v>1.65</v>
      </c>
      <c r="H1741" s="174"/>
      <c r="I1741" s="51">
        <v>0</v>
      </c>
    </row>
    <row r="1742" spans="1:9" ht="30" x14ac:dyDescent="0.25">
      <c r="A1742" s="49" t="s">
        <v>251</v>
      </c>
      <c r="B1742" s="49" t="s">
        <v>4873</v>
      </c>
      <c r="C1742" s="172" t="s">
        <v>4874</v>
      </c>
      <c r="D1742" s="173">
        <v>1.65</v>
      </c>
      <c r="E1742" s="49" t="s">
        <v>4875</v>
      </c>
      <c r="F1742" s="50">
        <v>40544</v>
      </c>
      <c r="G1742" s="51">
        <v>1.65</v>
      </c>
      <c r="H1742" s="174"/>
      <c r="I1742" s="51">
        <v>0</v>
      </c>
    </row>
    <row r="1743" spans="1:9" ht="30" x14ac:dyDescent="0.25">
      <c r="A1743" s="49" t="s">
        <v>251</v>
      </c>
      <c r="B1743" s="49" t="s">
        <v>4876</v>
      </c>
      <c r="C1743" s="172" t="s">
        <v>4877</v>
      </c>
      <c r="D1743" s="173">
        <v>1.65</v>
      </c>
      <c r="E1743" s="49" t="s">
        <v>4878</v>
      </c>
      <c r="F1743" s="50">
        <v>40544</v>
      </c>
      <c r="G1743" s="51">
        <v>1.65</v>
      </c>
      <c r="H1743" s="174"/>
      <c r="I1743" s="51">
        <v>0</v>
      </c>
    </row>
    <row r="1744" spans="1:9" ht="30" x14ac:dyDescent="0.25">
      <c r="A1744" s="49" t="s">
        <v>251</v>
      </c>
      <c r="B1744" s="49" t="s">
        <v>4879</v>
      </c>
      <c r="C1744" s="172" t="s">
        <v>4880</v>
      </c>
      <c r="D1744" s="173">
        <v>1.65</v>
      </c>
      <c r="E1744" s="49" t="s">
        <v>4881</v>
      </c>
      <c r="F1744" s="50">
        <v>40544</v>
      </c>
      <c r="G1744" s="51">
        <v>1.65</v>
      </c>
      <c r="H1744" s="174"/>
      <c r="I1744" s="51">
        <v>0</v>
      </c>
    </row>
    <row r="1745" spans="1:9" ht="30" x14ac:dyDescent="0.25">
      <c r="A1745" s="49" t="s">
        <v>251</v>
      </c>
      <c r="B1745" s="49" t="s">
        <v>4882</v>
      </c>
      <c r="C1745" s="172" t="s">
        <v>4883</v>
      </c>
      <c r="D1745" s="173">
        <v>1.65</v>
      </c>
      <c r="E1745" s="49" t="s">
        <v>4884</v>
      </c>
      <c r="F1745" s="50">
        <v>40544</v>
      </c>
      <c r="G1745" s="51">
        <v>1.65</v>
      </c>
      <c r="H1745" s="174"/>
      <c r="I1745" s="51">
        <v>0</v>
      </c>
    </row>
    <row r="1746" spans="1:9" ht="30" x14ac:dyDescent="0.25">
      <c r="A1746" s="49" t="s">
        <v>251</v>
      </c>
      <c r="B1746" s="49" t="s">
        <v>332</v>
      </c>
      <c r="C1746" s="172" t="s">
        <v>4885</v>
      </c>
      <c r="D1746" s="173">
        <v>1.65</v>
      </c>
      <c r="E1746" s="49" t="s">
        <v>4886</v>
      </c>
      <c r="F1746" s="50">
        <v>40544</v>
      </c>
      <c r="G1746" s="51">
        <v>1.65</v>
      </c>
      <c r="H1746" s="174"/>
      <c r="I1746" s="51">
        <v>0</v>
      </c>
    </row>
    <row r="1747" spans="1:9" ht="30" x14ac:dyDescent="0.25">
      <c r="A1747" s="49" t="s">
        <v>251</v>
      </c>
      <c r="B1747" s="49" t="s">
        <v>2265</v>
      </c>
      <c r="C1747" s="172" t="s">
        <v>4887</v>
      </c>
      <c r="D1747" s="173">
        <v>1.6</v>
      </c>
      <c r="E1747" s="49" t="s">
        <v>4888</v>
      </c>
      <c r="F1747" s="50">
        <v>40544</v>
      </c>
      <c r="G1747" s="51">
        <v>1.6</v>
      </c>
      <c r="H1747" s="174"/>
      <c r="I1747" s="51">
        <v>0</v>
      </c>
    </row>
    <row r="1748" spans="1:9" ht="30" x14ac:dyDescent="0.25">
      <c r="A1748" s="49" t="s">
        <v>251</v>
      </c>
      <c r="B1748" s="49" t="s">
        <v>1578</v>
      </c>
      <c r="C1748" s="172" t="s">
        <v>4889</v>
      </c>
      <c r="D1748" s="173">
        <v>1.65</v>
      </c>
      <c r="E1748" s="49" t="s">
        <v>4890</v>
      </c>
      <c r="F1748" s="50">
        <v>40544</v>
      </c>
      <c r="G1748" s="51">
        <v>1.65</v>
      </c>
      <c r="H1748" s="174"/>
      <c r="I1748" s="51">
        <v>0</v>
      </c>
    </row>
    <row r="1749" spans="1:9" ht="30" x14ac:dyDescent="0.25">
      <c r="A1749" s="49" t="s">
        <v>251</v>
      </c>
      <c r="B1749" s="49" t="s">
        <v>4891</v>
      </c>
      <c r="C1749" s="172" t="s">
        <v>4892</v>
      </c>
      <c r="D1749" s="173">
        <v>1.6</v>
      </c>
      <c r="E1749" s="49" t="s">
        <v>4893</v>
      </c>
      <c r="F1749" s="50">
        <v>40544</v>
      </c>
      <c r="G1749" s="51">
        <v>1.6</v>
      </c>
      <c r="H1749" s="174"/>
      <c r="I1749" s="51">
        <v>0</v>
      </c>
    </row>
    <row r="1750" spans="1:9" ht="30" x14ac:dyDescent="0.25">
      <c r="A1750" s="49" t="s">
        <v>251</v>
      </c>
      <c r="B1750" s="49" t="s">
        <v>2268</v>
      </c>
      <c r="C1750" s="172" t="s">
        <v>4894</v>
      </c>
      <c r="D1750" s="173">
        <v>1.6</v>
      </c>
      <c r="E1750" s="49" t="s">
        <v>4895</v>
      </c>
      <c r="F1750" s="50">
        <v>40544</v>
      </c>
      <c r="G1750" s="51">
        <v>1.6</v>
      </c>
      <c r="H1750" s="174"/>
      <c r="I1750" s="51">
        <v>0</v>
      </c>
    </row>
    <row r="1751" spans="1:9" ht="30" x14ac:dyDescent="0.25">
      <c r="A1751" s="49" t="s">
        <v>251</v>
      </c>
      <c r="B1751" s="49" t="s">
        <v>2274</v>
      </c>
      <c r="C1751" s="172" t="s">
        <v>4896</v>
      </c>
      <c r="D1751" s="173">
        <v>1.6</v>
      </c>
      <c r="E1751" s="49" t="s">
        <v>4897</v>
      </c>
      <c r="F1751" s="50">
        <v>40544</v>
      </c>
      <c r="G1751" s="51">
        <v>1.6</v>
      </c>
      <c r="H1751" s="174"/>
      <c r="I1751" s="51">
        <v>0</v>
      </c>
    </row>
    <row r="1752" spans="1:9" ht="30" x14ac:dyDescent="0.25">
      <c r="A1752" s="49" t="s">
        <v>251</v>
      </c>
      <c r="B1752" s="49" t="s">
        <v>2749</v>
      </c>
      <c r="C1752" s="172" t="s">
        <v>4898</v>
      </c>
      <c r="D1752" s="173">
        <v>1.65</v>
      </c>
      <c r="E1752" s="49" t="s">
        <v>4899</v>
      </c>
      <c r="F1752" s="50">
        <v>40544</v>
      </c>
      <c r="G1752" s="51">
        <v>1.65</v>
      </c>
      <c r="H1752" s="174"/>
      <c r="I1752" s="51">
        <v>0</v>
      </c>
    </row>
    <row r="1753" spans="1:9" ht="30" x14ac:dyDescent="0.25">
      <c r="A1753" s="49" t="s">
        <v>251</v>
      </c>
      <c r="B1753" s="49" t="s">
        <v>4900</v>
      </c>
      <c r="C1753" s="172" t="s">
        <v>4901</v>
      </c>
      <c r="D1753" s="173">
        <v>1.6</v>
      </c>
      <c r="E1753" s="49" t="s">
        <v>4902</v>
      </c>
      <c r="F1753" s="50">
        <v>40544</v>
      </c>
      <c r="G1753" s="51">
        <v>1.6</v>
      </c>
      <c r="H1753" s="174"/>
      <c r="I1753" s="51">
        <v>0</v>
      </c>
    </row>
    <row r="1754" spans="1:9" ht="30" x14ac:dyDescent="0.25">
      <c r="A1754" s="49" t="s">
        <v>251</v>
      </c>
      <c r="B1754" s="49" t="s">
        <v>3081</v>
      </c>
      <c r="C1754" s="172" t="s">
        <v>4903</v>
      </c>
      <c r="D1754" s="173">
        <v>1.65</v>
      </c>
      <c r="E1754" s="49" t="s">
        <v>4904</v>
      </c>
      <c r="F1754" s="50">
        <v>40544</v>
      </c>
      <c r="G1754" s="51">
        <v>1.65</v>
      </c>
      <c r="H1754" s="174"/>
      <c r="I1754" s="51">
        <v>0</v>
      </c>
    </row>
    <row r="1755" spans="1:9" ht="30" x14ac:dyDescent="0.25">
      <c r="A1755" s="49" t="s">
        <v>251</v>
      </c>
      <c r="B1755" s="49" t="s">
        <v>4905</v>
      </c>
      <c r="C1755" s="172" t="s">
        <v>4906</v>
      </c>
      <c r="D1755" s="173">
        <v>1.6</v>
      </c>
      <c r="E1755" s="49" t="s">
        <v>4907</v>
      </c>
      <c r="F1755" s="50">
        <v>40544</v>
      </c>
      <c r="G1755" s="51">
        <v>1.6</v>
      </c>
      <c r="H1755" s="174"/>
      <c r="I1755" s="51">
        <v>0</v>
      </c>
    </row>
    <row r="1756" spans="1:9" ht="30" x14ac:dyDescent="0.25">
      <c r="A1756" s="49" t="s">
        <v>251</v>
      </c>
      <c r="B1756" s="49" t="s">
        <v>4908</v>
      </c>
      <c r="C1756" s="172" t="s">
        <v>4909</v>
      </c>
      <c r="D1756" s="173">
        <v>1.6</v>
      </c>
      <c r="E1756" s="49" t="s">
        <v>4910</v>
      </c>
      <c r="F1756" s="50">
        <v>40544</v>
      </c>
      <c r="G1756" s="51">
        <v>1.6</v>
      </c>
      <c r="H1756" s="174"/>
      <c r="I1756" s="51">
        <v>0</v>
      </c>
    </row>
    <row r="1757" spans="1:9" ht="30" x14ac:dyDescent="0.25">
      <c r="A1757" s="49" t="s">
        <v>251</v>
      </c>
      <c r="B1757" s="49" t="s">
        <v>1617</v>
      </c>
      <c r="C1757" s="172" t="s">
        <v>4911</v>
      </c>
      <c r="D1757" s="173">
        <v>1.6</v>
      </c>
      <c r="E1757" s="49" t="s">
        <v>4912</v>
      </c>
      <c r="F1757" s="50">
        <v>40544</v>
      </c>
      <c r="G1757" s="51">
        <v>1.6</v>
      </c>
      <c r="H1757" s="174"/>
      <c r="I1757" s="51">
        <v>0</v>
      </c>
    </row>
    <row r="1758" spans="1:9" ht="30" x14ac:dyDescent="0.25">
      <c r="A1758" s="49" t="s">
        <v>251</v>
      </c>
      <c r="B1758" s="49" t="s">
        <v>3866</v>
      </c>
      <c r="C1758" s="172" t="s">
        <v>4913</v>
      </c>
      <c r="D1758" s="173">
        <v>1.6</v>
      </c>
      <c r="E1758" s="49" t="s">
        <v>4914</v>
      </c>
      <c r="F1758" s="50">
        <v>40544</v>
      </c>
      <c r="G1758" s="51">
        <v>1.6</v>
      </c>
      <c r="H1758" s="174"/>
      <c r="I1758" s="51">
        <v>0</v>
      </c>
    </row>
    <row r="1759" spans="1:9" ht="30" x14ac:dyDescent="0.25">
      <c r="A1759" s="49" t="s">
        <v>251</v>
      </c>
      <c r="B1759" s="49" t="s">
        <v>4915</v>
      </c>
      <c r="C1759" s="172" t="s">
        <v>4916</v>
      </c>
      <c r="D1759" s="173">
        <v>1.65</v>
      </c>
      <c r="E1759" s="49" t="s">
        <v>4917</v>
      </c>
      <c r="F1759" s="50">
        <v>40544</v>
      </c>
      <c r="G1759" s="51">
        <v>1.65</v>
      </c>
      <c r="H1759" s="174"/>
      <c r="I1759" s="51">
        <v>0</v>
      </c>
    </row>
    <row r="1760" spans="1:9" ht="30" x14ac:dyDescent="0.25">
      <c r="A1760" s="49" t="s">
        <v>251</v>
      </c>
      <c r="B1760" s="49" t="s">
        <v>3875</v>
      </c>
      <c r="C1760" s="172" t="s">
        <v>4918</v>
      </c>
      <c r="D1760" s="173">
        <v>1.6</v>
      </c>
      <c r="E1760" s="49" t="s">
        <v>4919</v>
      </c>
      <c r="F1760" s="50">
        <v>40544</v>
      </c>
      <c r="G1760" s="51">
        <v>1.6</v>
      </c>
      <c r="H1760" s="174"/>
      <c r="I1760" s="51">
        <v>0</v>
      </c>
    </row>
    <row r="1761" spans="1:9" ht="30" x14ac:dyDescent="0.25">
      <c r="A1761" s="49" t="s">
        <v>251</v>
      </c>
      <c r="B1761" s="49" t="s">
        <v>2307</v>
      </c>
      <c r="C1761" s="172" t="s">
        <v>4920</v>
      </c>
      <c r="D1761" s="173">
        <v>1.65</v>
      </c>
      <c r="E1761" s="49" t="s">
        <v>4921</v>
      </c>
      <c r="F1761" s="50">
        <v>40544</v>
      </c>
      <c r="G1761" s="51">
        <v>1.65</v>
      </c>
      <c r="H1761" s="174"/>
      <c r="I1761" s="51">
        <v>0</v>
      </c>
    </row>
    <row r="1762" spans="1:9" ht="30" x14ac:dyDescent="0.25">
      <c r="A1762" s="49" t="s">
        <v>251</v>
      </c>
      <c r="B1762" s="49" t="s">
        <v>4922</v>
      </c>
      <c r="C1762" s="172" t="s">
        <v>4923</v>
      </c>
      <c r="D1762" s="173">
        <v>1.6</v>
      </c>
      <c r="E1762" s="49" t="s">
        <v>4924</v>
      </c>
      <c r="F1762" s="50">
        <v>40544</v>
      </c>
      <c r="G1762" s="51">
        <v>1.6</v>
      </c>
      <c r="H1762" s="174"/>
      <c r="I1762" s="51">
        <v>0</v>
      </c>
    </row>
    <row r="1763" spans="1:9" ht="30" x14ac:dyDescent="0.25">
      <c r="A1763" s="49" t="s">
        <v>251</v>
      </c>
      <c r="B1763" s="49" t="s">
        <v>4925</v>
      </c>
      <c r="C1763" s="172" t="s">
        <v>4926</v>
      </c>
      <c r="D1763" s="173">
        <v>1.65</v>
      </c>
      <c r="E1763" s="49" t="s">
        <v>4927</v>
      </c>
      <c r="F1763" s="50">
        <v>40544</v>
      </c>
      <c r="G1763" s="51">
        <v>1.65</v>
      </c>
      <c r="H1763" s="174"/>
      <c r="I1763" s="51">
        <v>0</v>
      </c>
    </row>
    <row r="1764" spans="1:9" ht="30" x14ac:dyDescent="0.25">
      <c r="A1764" s="49" t="s">
        <v>251</v>
      </c>
      <c r="B1764" s="49" t="s">
        <v>2818</v>
      </c>
      <c r="C1764" s="172" t="s">
        <v>4928</v>
      </c>
      <c r="D1764" s="173">
        <v>1.6</v>
      </c>
      <c r="E1764" s="49" t="s">
        <v>4929</v>
      </c>
      <c r="F1764" s="50">
        <v>40544</v>
      </c>
      <c r="G1764" s="51">
        <v>1.6</v>
      </c>
      <c r="H1764" s="174"/>
      <c r="I1764" s="51">
        <v>0</v>
      </c>
    </row>
    <row r="1765" spans="1:9" ht="30" x14ac:dyDescent="0.25">
      <c r="A1765" s="49" t="s">
        <v>251</v>
      </c>
      <c r="B1765" s="49" t="s">
        <v>1954</v>
      </c>
      <c r="C1765" s="172" t="s">
        <v>4930</v>
      </c>
      <c r="D1765" s="173">
        <v>1.65</v>
      </c>
      <c r="E1765" s="49" t="s">
        <v>4931</v>
      </c>
      <c r="F1765" s="50">
        <v>40544</v>
      </c>
      <c r="G1765" s="51">
        <v>1.65</v>
      </c>
      <c r="H1765" s="174"/>
      <c r="I1765" s="51">
        <v>0</v>
      </c>
    </row>
    <row r="1766" spans="1:9" ht="30" x14ac:dyDescent="0.25">
      <c r="A1766" s="49" t="s">
        <v>251</v>
      </c>
      <c r="B1766" s="49" t="s">
        <v>4932</v>
      </c>
      <c r="C1766" s="172" t="s">
        <v>4933</v>
      </c>
      <c r="D1766" s="173">
        <v>1.65</v>
      </c>
      <c r="E1766" s="49" t="s">
        <v>4934</v>
      </c>
      <c r="F1766" s="50">
        <v>40544</v>
      </c>
      <c r="G1766" s="51">
        <v>1.65</v>
      </c>
      <c r="H1766" s="174"/>
      <c r="I1766" s="51">
        <v>0</v>
      </c>
    </row>
    <row r="1767" spans="1:9" ht="30" x14ac:dyDescent="0.25">
      <c r="A1767" s="49" t="s">
        <v>251</v>
      </c>
      <c r="B1767" s="49" t="s">
        <v>2327</v>
      </c>
      <c r="C1767" s="172" t="s">
        <v>4935</v>
      </c>
      <c r="D1767" s="173">
        <v>1.6</v>
      </c>
      <c r="E1767" s="49" t="s">
        <v>4936</v>
      </c>
      <c r="F1767" s="50">
        <v>40544</v>
      </c>
      <c r="G1767" s="51">
        <v>1.6</v>
      </c>
      <c r="H1767" s="174"/>
      <c r="I1767" s="51">
        <v>0</v>
      </c>
    </row>
    <row r="1768" spans="1:9" ht="30" x14ac:dyDescent="0.25">
      <c r="A1768" s="49" t="s">
        <v>251</v>
      </c>
      <c r="B1768" s="49" t="s">
        <v>3900</v>
      </c>
      <c r="C1768" s="172" t="s">
        <v>4937</v>
      </c>
      <c r="D1768" s="173">
        <v>1.65</v>
      </c>
      <c r="E1768" s="49" t="s">
        <v>4938</v>
      </c>
      <c r="F1768" s="50">
        <v>40544</v>
      </c>
      <c r="G1768" s="51">
        <v>1.65</v>
      </c>
      <c r="H1768" s="174"/>
      <c r="I1768" s="51">
        <v>0</v>
      </c>
    </row>
    <row r="1769" spans="1:9" ht="30" x14ac:dyDescent="0.25">
      <c r="A1769" s="49" t="s">
        <v>251</v>
      </c>
      <c r="B1769" s="49" t="s">
        <v>4939</v>
      </c>
      <c r="C1769" s="172" t="s">
        <v>4940</v>
      </c>
      <c r="D1769" s="173">
        <v>1.65</v>
      </c>
      <c r="E1769" s="49" t="s">
        <v>4941</v>
      </c>
      <c r="F1769" s="50">
        <v>40544</v>
      </c>
      <c r="G1769" s="51">
        <v>1.65</v>
      </c>
      <c r="H1769" s="174"/>
      <c r="I1769" s="51">
        <v>0</v>
      </c>
    </row>
    <row r="1770" spans="1:9" ht="30" x14ac:dyDescent="0.25">
      <c r="A1770" s="49" t="s">
        <v>251</v>
      </c>
      <c r="B1770" s="49" t="s">
        <v>4942</v>
      </c>
      <c r="C1770" s="172" t="s">
        <v>4943</v>
      </c>
      <c r="D1770" s="173">
        <v>1.6</v>
      </c>
      <c r="E1770" s="49" t="s">
        <v>4944</v>
      </c>
      <c r="F1770" s="50">
        <v>40544</v>
      </c>
      <c r="G1770" s="51">
        <v>1.6</v>
      </c>
      <c r="H1770" s="174"/>
      <c r="I1770" s="51">
        <v>0</v>
      </c>
    </row>
    <row r="1771" spans="1:9" ht="30" x14ac:dyDescent="0.25">
      <c r="A1771" s="49" t="s">
        <v>251</v>
      </c>
      <c r="B1771" s="49" t="s">
        <v>4945</v>
      </c>
      <c r="C1771" s="172" t="s">
        <v>4946</v>
      </c>
      <c r="D1771" s="173">
        <v>1.65</v>
      </c>
      <c r="E1771" s="49" t="s">
        <v>4947</v>
      </c>
      <c r="F1771" s="50">
        <v>40544</v>
      </c>
      <c r="G1771" s="51">
        <v>1.65</v>
      </c>
      <c r="H1771" s="174"/>
      <c r="I1771" s="51">
        <v>0</v>
      </c>
    </row>
    <row r="1772" spans="1:9" ht="30" x14ac:dyDescent="0.25">
      <c r="A1772" s="49" t="s">
        <v>251</v>
      </c>
      <c r="B1772" s="49" t="s">
        <v>4948</v>
      </c>
      <c r="C1772" s="172" t="s">
        <v>4949</v>
      </c>
      <c r="D1772" s="173">
        <v>1.6</v>
      </c>
      <c r="E1772" s="49" t="s">
        <v>4950</v>
      </c>
      <c r="F1772" s="50">
        <v>40544</v>
      </c>
      <c r="G1772" s="51">
        <v>1.6</v>
      </c>
      <c r="H1772" s="174"/>
      <c r="I1772" s="51">
        <v>0</v>
      </c>
    </row>
    <row r="1773" spans="1:9" ht="30" x14ac:dyDescent="0.25">
      <c r="A1773" s="49" t="s">
        <v>251</v>
      </c>
      <c r="B1773" s="49" t="s">
        <v>4951</v>
      </c>
      <c r="C1773" s="172" t="s">
        <v>4952</v>
      </c>
      <c r="D1773" s="173">
        <v>1.6</v>
      </c>
      <c r="E1773" s="49" t="s">
        <v>4953</v>
      </c>
      <c r="F1773" s="50">
        <v>40544</v>
      </c>
      <c r="G1773" s="51">
        <v>1.6</v>
      </c>
      <c r="H1773" s="174"/>
      <c r="I1773" s="51">
        <v>0</v>
      </c>
    </row>
    <row r="1774" spans="1:9" ht="30" x14ac:dyDescent="0.25">
      <c r="A1774" s="49" t="s">
        <v>251</v>
      </c>
      <c r="B1774" s="49" t="s">
        <v>2581</v>
      </c>
      <c r="C1774" s="172" t="s">
        <v>4954</v>
      </c>
      <c r="D1774" s="173">
        <v>1.65</v>
      </c>
      <c r="E1774" s="49" t="s">
        <v>4955</v>
      </c>
      <c r="F1774" s="50">
        <v>40544</v>
      </c>
      <c r="G1774" s="51">
        <v>1.65</v>
      </c>
      <c r="H1774" s="174"/>
      <c r="I1774" s="51">
        <v>0</v>
      </c>
    </row>
    <row r="1775" spans="1:9" ht="30" x14ac:dyDescent="0.25">
      <c r="A1775" s="49" t="s">
        <v>251</v>
      </c>
      <c r="B1775" s="49" t="s">
        <v>4956</v>
      </c>
      <c r="C1775" s="172" t="s">
        <v>4957</v>
      </c>
      <c r="D1775" s="173">
        <v>1.6</v>
      </c>
      <c r="E1775" s="49" t="s">
        <v>4958</v>
      </c>
      <c r="F1775" s="50">
        <v>40544</v>
      </c>
      <c r="G1775" s="51">
        <v>1.6</v>
      </c>
      <c r="H1775" s="174"/>
      <c r="I1775" s="51">
        <v>0</v>
      </c>
    </row>
    <row r="1776" spans="1:9" ht="30" x14ac:dyDescent="0.25">
      <c r="A1776" s="49" t="s">
        <v>267</v>
      </c>
      <c r="B1776" s="49" t="s">
        <v>649</v>
      </c>
      <c r="C1776" s="172" t="s">
        <v>4959</v>
      </c>
      <c r="D1776" s="173">
        <v>1.8</v>
      </c>
      <c r="E1776" s="49" t="s">
        <v>4960</v>
      </c>
      <c r="F1776" s="50">
        <v>40544</v>
      </c>
      <c r="G1776" s="51">
        <v>1.8</v>
      </c>
      <c r="H1776" s="174"/>
      <c r="I1776" s="51">
        <v>0</v>
      </c>
    </row>
    <row r="1777" spans="1:9" ht="30" x14ac:dyDescent="0.25">
      <c r="A1777" s="49" t="s">
        <v>267</v>
      </c>
      <c r="B1777" s="49" t="s">
        <v>4961</v>
      </c>
      <c r="C1777" s="172" t="s">
        <v>4962</v>
      </c>
      <c r="D1777" s="173">
        <v>1.75</v>
      </c>
      <c r="E1777" s="49" t="s">
        <v>4963</v>
      </c>
      <c r="F1777" s="50">
        <v>40544</v>
      </c>
      <c r="G1777" s="51">
        <v>1.75</v>
      </c>
      <c r="H1777" s="174"/>
      <c r="I1777" s="51">
        <v>0</v>
      </c>
    </row>
    <row r="1778" spans="1:9" ht="30" x14ac:dyDescent="0.25">
      <c r="A1778" s="49" t="s">
        <v>267</v>
      </c>
      <c r="B1778" s="49" t="s">
        <v>4964</v>
      </c>
      <c r="C1778" s="172" t="s">
        <v>4965</v>
      </c>
      <c r="D1778" s="173">
        <v>1.8</v>
      </c>
      <c r="E1778" s="49" t="s">
        <v>4966</v>
      </c>
      <c r="F1778" s="50">
        <v>40544</v>
      </c>
      <c r="G1778" s="51">
        <v>1.8</v>
      </c>
      <c r="H1778" s="174"/>
      <c r="I1778" s="51">
        <v>0</v>
      </c>
    </row>
    <row r="1779" spans="1:9" ht="30" x14ac:dyDescent="0.25">
      <c r="A1779" s="49" t="s">
        <v>267</v>
      </c>
      <c r="B1779" s="49" t="s">
        <v>4967</v>
      </c>
      <c r="C1779" s="172" t="s">
        <v>4968</v>
      </c>
      <c r="D1779" s="173">
        <v>1.8</v>
      </c>
      <c r="E1779" s="49" t="s">
        <v>4969</v>
      </c>
      <c r="F1779" s="50">
        <v>40544</v>
      </c>
      <c r="G1779" s="51">
        <v>1.8</v>
      </c>
      <c r="H1779" s="174"/>
      <c r="I1779" s="51">
        <v>0</v>
      </c>
    </row>
    <row r="1780" spans="1:9" ht="30" x14ac:dyDescent="0.25">
      <c r="A1780" s="49" t="s">
        <v>267</v>
      </c>
      <c r="B1780" s="49" t="s">
        <v>2011</v>
      </c>
      <c r="C1780" s="172" t="s">
        <v>4970</v>
      </c>
      <c r="D1780" s="173">
        <v>1.75</v>
      </c>
      <c r="E1780" s="49" t="s">
        <v>4971</v>
      </c>
      <c r="F1780" s="50">
        <v>40544</v>
      </c>
      <c r="G1780" s="51">
        <v>1.75</v>
      </c>
      <c r="H1780" s="174"/>
      <c r="I1780" s="51">
        <v>0</v>
      </c>
    </row>
    <row r="1781" spans="1:9" ht="30" x14ac:dyDescent="0.25">
      <c r="A1781" s="49" t="s">
        <v>267</v>
      </c>
      <c r="B1781" s="49" t="s">
        <v>1283</v>
      </c>
      <c r="C1781" s="172" t="s">
        <v>4972</v>
      </c>
      <c r="D1781" s="173">
        <v>1.8</v>
      </c>
      <c r="E1781" s="49" t="s">
        <v>4973</v>
      </c>
      <c r="F1781" s="50">
        <v>40544</v>
      </c>
      <c r="G1781" s="51">
        <v>1.8</v>
      </c>
      <c r="H1781" s="174"/>
      <c r="I1781" s="51">
        <v>0</v>
      </c>
    </row>
    <row r="1782" spans="1:9" ht="30" x14ac:dyDescent="0.25">
      <c r="A1782" s="49" t="s">
        <v>267</v>
      </c>
      <c r="B1782" s="49" t="s">
        <v>4974</v>
      </c>
      <c r="C1782" s="172" t="s">
        <v>4975</v>
      </c>
      <c r="D1782" s="173">
        <v>1.8</v>
      </c>
      <c r="E1782" s="49" t="s">
        <v>4976</v>
      </c>
      <c r="F1782" s="50">
        <v>40544</v>
      </c>
      <c r="G1782" s="51">
        <v>1.8</v>
      </c>
      <c r="H1782" s="174"/>
      <c r="I1782" s="51">
        <v>0</v>
      </c>
    </row>
    <row r="1783" spans="1:9" ht="30" x14ac:dyDescent="0.25">
      <c r="A1783" s="49" t="s">
        <v>267</v>
      </c>
      <c r="B1783" s="49" t="s">
        <v>2885</v>
      </c>
      <c r="C1783" s="172" t="s">
        <v>4977</v>
      </c>
      <c r="D1783" s="173">
        <v>1.75</v>
      </c>
      <c r="E1783" s="49" t="s">
        <v>4978</v>
      </c>
      <c r="F1783" s="50">
        <v>40544</v>
      </c>
      <c r="G1783" s="51">
        <v>1.75</v>
      </c>
      <c r="H1783" s="174"/>
      <c r="I1783" s="51">
        <v>0</v>
      </c>
    </row>
    <row r="1784" spans="1:9" ht="30" x14ac:dyDescent="0.25">
      <c r="A1784" s="49" t="s">
        <v>267</v>
      </c>
      <c r="B1784" s="49" t="s">
        <v>2123</v>
      </c>
      <c r="C1784" s="172" t="s">
        <v>4979</v>
      </c>
      <c r="D1784" s="173">
        <v>1.75</v>
      </c>
      <c r="E1784" s="49" t="s">
        <v>4980</v>
      </c>
      <c r="F1784" s="50">
        <v>40544</v>
      </c>
      <c r="G1784" s="51">
        <v>1.75</v>
      </c>
      <c r="H1784" s="174"/>
      <c r="I1784" s="51">
        <v>0</v>
      </c>
    </row>
    <row r="1785" spans="1:9" ht="30" x14ac:dyDescent="0.25">
      <c r="A1785" s="49" t="s">
        <v>267</v>
      </c>
      <c r="B1785" s="49" t="s">
        <v>4981</v>
      </c>
      <c r="C1785" s="172" t="s">
        <v>4982</v>
      </c>
      <c r="D1785" s="173">
        <v>1.8</v>
      </c>
      <c r="E1785" s="49" t="s">
        <v>4983</v>
      </c>
      <c r="F1785" s="50">
        <v>40544</v>
      </c>
      <c r="G1785" s="51">
        <v>1.8</v>
      </c>
      <c r="H1785" s="174"/>
      <c r="I1785" s="51">
        <v>0</v>
      </c>
    </row>
    <row r="1786" spans="1:9" ht="30" x14ac:dyDescent="0.25">
      <c r="A1786" s="49" t="s">
        <v>267</v>
      </c>
      <c r="B1786" s="49" t="s">
        <v>4984</v>
      </c>
      <c r="C1786" s="172" t="s">
        <v>4985</v>
      </c>
      <c r="D1786" s="173">
        <v>1.8</v>
      </c>
      <c r="E1786" s="49" t="s">
        <v>4986</v>
      </c>
      <c r="F1786" s="50">
        <v>40544</v>
      </c>
      <c r="G1786" s="51">
        <v>1.8</v>
      </c>
      <c r="H1786" s="174"/>
      <c r="I1786" s="51">
        <v>0</v>
      </c>
    </row>
    <row r="1787" spans="1:9" ht="30" x14ac:dyDescent="0.25">
      <c r="A1787" s="49" t="s">
        <v>267</v>
      </c>
      <c r="B1787" s="49" t="s">
        <v>1107</v>
      </c>
      <c r="C1787" s="172" t="s">
        <v>4987</v>
      </c>
      <c r="D1787" s="173">
        <v>1.8</v>
      </c>
      <c r="E1787" s="49" t="s">
        <v>4988</v>
      </c>
      <c r="F1787" s="50">
        <v>40544</v>
      </c>
      <c r="G1787" s="51">
        <v>1.8</v>
      </c>
      <c r="H1787" s="174"/>
      <c r="I1787" s="51">
        <v>0</v>
      </c>
    </row>
    <row r="1788" spans="1:9" ht="30" x14ac:dyDescent="0.25">
      <c r="A1788" s="49" t="s">
        <v>267</v>
      </c>
      <c r="B1788" s="49" t="s">
        <v>1780</v>
      </c>
      <c r="C1788" s="172" t="s">
        <v>4989</v>
      </c>
      <c r="D1788" s="173">
        <v>1.85</v>
      </c>
      <c r="E1788" s="49" t="s">
        <v>4990</v>
      </c>
      <c r="F1788" s="50">
        <v>40544</v>
      </c>
      <c r="G1788" s="51">
        <v>1.85</v>
      </c>
      <c r="H1788" s="174"/>
      <c r="I1788" s="51">
        <v>0</v>
      </c>
    </row>
    <row r="1789" spans="1:9" ht="30" x14ac:dyDescent="0.25">
      <c r="A1789" s="49" t="s">
        <v>267</v>
      </c>
      <c r="B1789" s="49" t="s">
        <v>1783</v>
      </c>
      <c r="C1789" s="172" t="s">
        <v>4991</v>
      </c>
      <c r="D1789" s="173">
        <v>1.75</v>
      </c>
      <c r="E1789" s="49" t="s">
        <v>4992</v>
      </c>
      <c r="F1789" s="50">
        <v>40544</v>
      </c>
      <c r="G1789" s="51">
        <v>1.75</v>
      </c>
      <c r="H1789" s="174"/>
      <c r="I1789" s="51">
        <v>0</v>
      </c>
    </row>
    <row r="1790" spans="1:9" ht="30" x14ac:dyDescent="0.25">
      <c r="A1790" s="49" t="s">
        <v>267</v>
      </c>
      <c r="B1790" s="49" t="s">
        <v>2609</v>
      </c>
      <c r="C1790" s="172" t="s">
        <v>4993</v>
      </c>
      <c r="D1790" s="173">
        <v>1.8</v>
      </c>
      <c r="E1790" s="49" t="s">
        <v>4994</v>
      </c>
      <c r="F1790" s="50">
        <v>40544</v>
      </c>
      <c r="G1790" s="51">
        <v>1.8</v>
      </c>
      <c r="H1790" s="174"/>
      <c r="I1790" s="51">
        <v>0</v>
      </c>
    </row>
    <row r="1791" spans="1:9" ht="30" x14ac:dyDescent="0.25">
      <c r="A1791" s="49" t="s">
        <v>267</v>
      </c>
      <c r="B1791" s="49" t="s">
        <v>4995</v>
      </c>
      <c r="C1791" s="172" t="s">
        <v>4996</v>
      </c>
      <c r="D1791" s="173">
        <v>1.75</v>
      </c>
      <c r="E1791" s="49" t="s">
        <v>4997</v>
      </c>
      <c r="F1791" s="50">
        <v>40544</v>
      </c>
      <c r="G1791" s="51">
        <v>1.75</v>
      </c>
      <c r="H1791" s="174"/>
      <c r="I1791" s="51">
        <v>0</v>
      </c>
    </row>
    <row r="1792" spans="1:9" ht="30" x14ac:dyDescent="0.25">
      <c r="A1792" s="49" t="s">
        <v>267</v>
      </c>
      <c r="B1792" s="49" t="s">
        <v>673</v>
      </c>
      <c r="C1792" s="172" t="s">
        <v>4998</v>
      </c>
      <c r="D1792" s="173">
        <v>1.8</v>
      </c>
      <c r="E1792" s="49" t="s">
        <v>4999</v>
      </c>
      <c r="F1792" s="50">
        <v>40544</v>
      </c>
      <c r="G1792" s="51">
        <v>1.8</v>
      </c>
      <c r="H1792" s="174"/>
      <c r="I1792" s="51">
        <v>0</v>
      </c>
    </row>
    <row r="1793" spans="1:9" ht="30" x14ac:dyDescent="0.25">
      <c r="A1793" s="175" t="s">
        <v>267</v>
      </c>
      <c r="B1793" s="175" t="s">
        <v>892</v>
      </c>
      <c r="C1793" s="172" t="s">
        <v>5000</v>
      </c>
      <c r="D1793" s="173">
        <v>1.8</v>
      </c>
      <c r="E1793" s="175" t="s">
        <v>5001</v>
      </c>
      <c r="F1793" s="176">
        <v>40544</v>
      </c>
      <c r="G1793" s="177">
        <v>1.8</v>
      </c>
      <c r="H1793" s="174"/>
      <c r="I1793" s="177">
        <v>0</v>
      </c>
    </row>
    <row r="1794" spans="1:9" ht="30" x14ac:dyDescent="0.25">
      <c r="A1794" s="49" t="s">
        <v>267</v>
      </c>
      <c r="B1794" s="49" t="s">
        <v>5002</v>
      </c>
      <c r="C1794" s="172" t="s">
        <v>5003</v>
      </c>
      <c r="D1794" s="173">
        <v>1.8</v>
      </c>
      <c r="E1794" s="49" t="s">
        <v>5004</v>
      </c>
      <c r="F1794" s="50">
        <v>40544</v>
      </c>
      <c r="G1794" s="51">
        <v>1.8</v>
      </c>
      <c r="H1794" s="174"/>
      <c r="I1794" s="51">
        <v>0</v>
      </c>
    </row>
    <row r="1795" spans="1:9" ht="30" x14ac:dyDescent="0.25">
      <c r="A1795" s="49" t="s">
        <v>267</v>
      </c>
      <c r="B1795" s="49" t="s">
        <v>5005</v>
      </c>
      <c r="C1795" s="172" t="s">
        <v>5006</v>
      </c>
      <c r="D1795" s="173">
        <v>1.8</v>
      </c>
      <c r="E1795" s="49" t="s">
        <v>5007</v>
      </c>
      <c r="F1795" s="50">
        <v>40544</v>
      </c>
      <c r="G1795" s="51">
        <v>1.8</v>
      </c>
      <c r="H1795" s="174"/>
      <c r="I1795" s="51">
        <v>0</v>
      </c>
    </row>
    <row r="1796" spans="1:9" ht="30" x14ac:dyDescent="0.25">
      <c r="A1796" s="49" t="s">
        <v>267</v>
      </c>
      <c r="B1796" s="49" t="s">
        <v>688</v>
      </c>
      <c r="C1796" s="172" t="s">
        <v>5008</v>
      </c>
      <c r="D1796" s="173">
        <v>1.8</v>
      </c>
      <c r="E1796" s="49" t="s">
        <v>5009</v>
      </c>
      <c r="F1796" s="50">
        <v>40544</v>
      </c>
      <c r="G1796" s="51">
        <v>1.8</v>
      </c>
      <c r="H1796" s="174"/>
      <c r="I1796" s="51">
        <v>0</v>
      </c>
    </row>
    <row r="1797" spans="1:9" ht="30" x14ac:dyDescent="0.25">
      <c r="A1797" s="49" t="s">
        <v>267</v>
      </c>
      <c r="B1797" s="49" t="s">
        <v>3751</v>
      </c>
      <c r="C1797" s="172" t="s">
        <v>5010</v>
      </c>
      <c r="D1797" s="173">
        <v>1.75</v>
      </c>
      <c r="E1797" s="49" t="s">
        <v>5011</v>
      </c>
      <c r="F1797" s="50">
        <v>40544</v>
      </c>
      <c r="G1797" s="51">
        <v>1.75</v>
      </c>
      <c r="H1797" s="174"/>
      <c r="I1797" s="51">
        <v>0</v>
      </c>
    </row>
    <row r="1798" spans="1:9" ht="30" x14ac:dyDescent="0.25">
      <c r="A1798" s="49" t="s">
        <v>267</v>
      </c>
      <c r="B1798" s="49" t="s">
        <v>5012</v>
      </c>
      <c r="C1798" s="172" t="s">
        <v>5013</v>
      </c>
      <c r="D1798" s="173">
        <v>1.8</v>
      </c>
      <c r="E1798" s="49" t="s">
        <v>5014</v>
      </c>
      <c r="F1798" s="50">
        <v>40544</v>
      </c>
      <c r="G1798" s="51">
        <v>1.8</v>
      </c>
      <c r="H1798" s="174"/>
      <c r="I1798" s="51">
        <v>0</v>
      </c>
    </row>
    <row r="1799" spans="1:9" ht="30" x14ac:dyDescent="0.25">
      <c r="A1799" s="49" t="s">
        <v>267</v>
      </c>
      <c r="B1799" s="49" t="s">
        <v>1431</v>
      </c>
      <c r="C1799" s="172" t="s">
        <v>5015</v>
      </c>
      <c r="D1799" s="173">
        <v>1.8</v>
      </c>
      <c r="E1799" s="49" t="s">
        <v>5016</v>
      </c>
      <c r="F1799" s="50">
        <v>40544</v>
      </c>
      <c r="G1799" s="51">
        <v>1.8</v>
      </c>
      <c r="H1799" s="174"/>
      <c r="I1799" s="51">
        <v>0</v>
      </c>
    </row>
    <row r="1800" spans="1:9" ht="30" x14ac:dyDescent="0.25">
      <c r="A1800" s="49" t="s">
        <v>267</v>
      </c>
      <c r="B1800" s="49" t="s">
        <v>5017</v>
      </c>
      <c r="C1800" s="172" t="s">
        <v>5018</v>
      </c>
      <c r="D1800" s="173">
        <v>1.8</v>
      </c>
      <c r="E1800" s="49" t="s">
        <v>5019</v>
      </c>
      <c r="F1800" s="50">
        <v>40544</v>
      </c>
      <c r="G1800" s="51">
        <v>1.8</v>
      </c>
      <c r="H1800" s="174"/>
      <c r="I1800" s="51">
        <v>0</v>
      </c>
    </row>
    <row r="1801" spans="1:9" ht="30" x14ac:dyDescent="0.25">
      <c r="A1801" s="49" t="s">
        <v>267</v>
      </c>
      <c r="B1801" s="49" t="s">
        <v>5020</v>
      </c>
      <c r="C1801" s="172" t="s">
        <v>5021</v>
      </c>
      <c r="D1801" s="173">
        <v>1.75</v>
      </c>
      <c r="E1801" s="49" t="s">
        <v>5022</v>
      </c>
      <c r="F1801" s="50">
        <v>40544</v>
      </c>
      <c r="G1801" s="51">
        <v>1.75</v>
      </c>
      <c r="H1801" s="174"/>
      <c r="I1801" s="51">
        <v>0</v>
      </c>
    </row>
    <row r="1802" spans="1:9" ht="30" x14ac:dyDescent="0.25">
      <c r="A1802" s="49" t="s">
        <v>267</v>
      </c>
      <c r="B1802" s="49" t="s">
        <v>1439</v>
      </c>
      <c r="C1802" s="172" t="s">
        <v>5023</v>
      </c>
      <c r="D1802" s="173">
        <v>1.8</v>
      </c>
      <c r="E1802" s="49" t="s">
        <v>5024</v>
      </c>
      <c r="F1802" s="50">
        <v>40544</v>
      </c>
      <c r="G1802" s="51">
        <v>1.8</v>
      </c>
      <c r="H1802" s="174"/>
      <c r="I1802" s="51">
        <v>0</v>
      </c>
    </row>
    <row r="1803" spans="1:9" ht="30" x14ac:dyDescent="0.25">
      <c r="A1803" s="49" t="s">
        <v>267</v>
      </c>
      <c r="B1803" s="49" t="s">
        <v>700</v>
      </c>
      <c r="C1803" s="172" t="s">
        <v>5025</v>
      </c>
      <c r="D1803" s="173">
        <v>1.85</v>
      </c>
      <c r="E1803" s="49" t="s">
        <v>5026</v>
      </c>
      <c r="F1803" s="50">
        <v>40544</v>
      </c>
      <c r="G1803" s="51">
        <v>1.85</v>
      </c>
      <c r="H1803" s="174"/>
      <c r="I1803" s="51">
        <v>0</v>
      </c>
    </row>
    <row r="1804" spans="1:9" ht="30" x14ac:dyDescent="0.25">
      <c r="A1804" s="49" t="s">
        <v>267</v>
      </c>
      <c r="B1804" s="49" t="s">
        <v>5027</v>
      </c>
      <c r="C1804" s="172" t="s">
        <v>5028</v>
      </c>
      <c r="D1804" s="173">
        <v>1.8</v>
      </c>
      <c r="E1804" s="49" t="s">
        <v>5029</v>
      </c>
      <c r="F1804" s="50">
        <v>40544</v>
      </c>
      <c r="G1804" s="51">
        <v>1.8</v>
      </c>
      <c r="H1804" s="174"/>
      <c r="I1804" s="51">
        <v>0</v>
      </c>
    </row>
    <row r="1805" spans="1:9" ht="30" x14ac:dyDescent="0.25">
      <c r="A1805" s="49" t="s">
        <v>267</v>
      </c>
      <c r="B1805" s="49" t="s">
        <v>3761</v>
      </c>
      <c r="C1805" s="172" t="s">
        <v>5030</v>
      </c>
      <c r="D1805" s="173">
        <v>1.8</v>
      </c>
      <c r="E1805" s="49" t="s">
        <v>5031</v>
      </c>
      <c r="F1805" s="50">
        <v>40544</v>
      </c>
      <c r="G1805" s="51">
        <v>1.8</v>
      </c>
      <c r="H1805" s="174"/>
      <c r="I1805" s="51">
        <v>0</v>
      </c>
    </row>
    <row r="1806" spans="1:9" ht="30" x14ac:dyDescent="0.25">
      <c r="A1806" s="49" t="s">
        <v>267</v>
      </c>
      <c r="B1806" s="49" t="s">
        <v>919</v>
      </c>
      <c r="C1806" s="172" t="s">
        <v>5032</v>
      </c>
      <c r="D1806" s="173">
        <v>1.8</v>
      </c>
      <c r="E1806" s="49" t="s">
        <v>5033</v>
      </c>
      <c r="F1806" s="50">
        <v>40544</v>
      </c>
      <c r="G1806" s="51">
        <v>1.8</v>
      </c>
      <c r="H1806" s="174"/>
      <c r="I1806" s="51">
        <v>0</v>
      </c>
    </row>
    <row r="1807" spans="1:9" ht="30" x14ac:dyDescent="0.25">
      <c r="A1807" s="49" t="s">
        <v>267</v>
      </c>
      <c r="B1807" s="49" t="s">
        <v>5034</v>
      </c>
      <c r="C1807" s="172" t="s">
        <v>5035</v>
      </c>
      <c r="D1807" s="173">
        <v>1.8</v>
      </c>
      <c r="E1807" s="49" t="s">
        <v>5036</v>
      </c>
      <c r="F1807" s="50">
        <v>40544</v>
      </c>
      <c r="G1807" s="51">
        <v>1.8</v>
      </c>
      <c r="H1807" s="174"/>
      <c r="I1807" s="51">
        <v>0</v>
      </c>
    </row>
    <row r="1808" spans="1:9" ht="30" x14ac:dyDescent="0.25">
      <c r="A1808" s="49" t="s">
        <v>267</v>
      </c>
      <c r="B1808" s="49" t="s">
        <v>5037</v>
      </c>
      <c r="C1808" s="172" t="s">
        <v>5038</v>
      </c>
      <c r="D1808" s="173">
        <v>1.8</v>
      </c>
      <c r="E1808" s="49" t="s">
        <v>5039</v>
      </c>
      <c r="F1808" s="50">
        <v>40544</v>
      </c>
      <c r="G1808" s="51">
        <v>1.8</v>
      </c>
      <c r="H1808" s="174"/>
      <c r="I1808" s="51">
        <v>0</v>
      </c>
    </row>
    <row r="1809" spans="1:9" ht="30" x14ac:dyDescent="0.25">
      <c r="A1809" s="49" t="s">
        <v>267</v>
      </c>
      <c r="B1809" s="49" t="s">
        <v>5040</v>
      </c>
      <c r="C1809" s="172" t="s">
        <v>5041</v>
      </c>
      <c r="D1809" s="173">
        <v>1.85</v>
      </c>
      <c r="E1809" s="49" t="s">
        <v>5042</v>
      </c>
      <c r="F1809" s="50">
        <v>40544</v>
      </c>
      <c r="G1809" s="51">
        <v>1.85</v>
      </c>
      <c r="H1809" s="174"/>
      <c r="I1809" s="51">
        <v>0</v>
      </c>
    </row>
    <row r="1810" spans="1:9" ht="30" x14ac:dyDescent="0.25">
      <c r="A1810" s="49" t="s">
        <v>267</v>
      </c>
      <c r="B1810" s="49" t="s">
        <v>5043</v>
      </c>
      <c r="C1810" s="172" t="s">
        <v>5044</v>
      </c>
      <c r="D1810" s="173">
        <v>1.8</v>
      </c>
      <c r="E1810" s="49" t="s">
        <v>5045</v>
      </c>
      <c r="F1810" s="50">
        <v>40544</v>
      </c>
      <c r="G1810" s="51">
        <v>1.8</v>
      </c>
      <c r="H1810" s="174"/>
      <c r="I1810" s="51">
        <v>0</v>
      </c>
    </row>
    <row r="1811" spans="1:9" ht="30" x14ac:dyDescent="0.25">
      <c r="A1811" s="49" t="s">
        <v>267</v>
      </c>
      <c r="B1811" s="49" t="s">
        <v>714</v>
      </c>
      <c r="C1811" s="172" t="s">
        <v>5046</v>
      </c>
      <c r="D1811" s="173">
        <v>1.75</v>
      </c>
      <c r="E1811" s="49" t="s">
        <v>5047</v>
      </c>
      <c r="F1811" s="50">
        <v>40544</v>
      </c>
      <c r="G1811" s="51">
        <v>1.75</v>
      </c>
      <c r="H1811" s="174"/>
      <c r="I1811" s="51">
        <v>0</v>
      </c>
    </row>
    <row r="1812" spans="1:9" ht="30" x14ac:dyDescent="0.25">
      <c r="A1812" s="49" t="s">
        <v>267</v>
      </c>
      <c r="B1812" s="49" t="s">
        <v>5048</v>
      </c>
      <c r="C1812" s="172" t="s">
        <v>5049</v>
      </c>
      <c r="D1812" s="173">
        <v>1.8</v>
      </c>
      <c r="E1812" s="49" t="s">
        <v>5050</v>
      </c>
      <c r="F1812" s="50">
        <v>40544</v>
      </c>
      <c r="G1812" s="51">
        <v>1.8</v>
      </c>
      <c r="H1812" s="174"/>
      <c r="I1812" s="51">
        <v>0</v>
      </c>
    </row>
    <row r="1813" spans="1:9" ht="30" x14ac:dyDescent="0.25">
      <c r="A1813" s="49" t="s">
        <v>267</v>
      </c>
      <c r="B1813" s="49" t="s">
        <v>1342</v>
      </c>
      <c r="C1813" s="172" t="s">
        <v>5051</v>
      </c>
      <c r="D1813" s="173">
        <v>1.75</v>
      </c>
      <c r="E1813" s="49" t="s">
        <v>5052</v>
      </c>
      <c r="F1813" s="50">
        <v>40544</v>
      </c>
      <c r="G1813" s="51">
        <v>1.75</v>
      </c>
      <c r="H1813" s="174"/>
      <c r="I1813" s="51">
        <v>0</v>
      </c>
    </row>
    <row r="1814" spans="1:9" ht="30" x14ac:dyDescent="0.25">
      <c r="A1814" s="49" t="s">
        <v>267</v>
      </c>
      <c r="B1814" s="49" t="s">
        <v>280</v>
      </c>
      <c r="C1814" s="172" t="s">
        <v>5053</v>
      </c>
      <c r="D1814" s="173">
        <v>1.8</v>
      </c>
      <c r="E1814" s="49" t="s">
        <v>5054</v>
      </c>
      <c r="F1814" s="50">
        <v>40544</v>
      </c>
      <c r="G1814" s="51">
        <v>1.8</v>
      </c>
      <c r="H1814" s="174"/>
      <c r="I1814" s="51">
        <v>0</v>
      </c>
    </row>
    <row r="1815" spans="1:9" ht="30" x14ac:dyDescent="0.25">
      <c r="A1815" s="49" t="s">
        <v>267</v>
      </c>
      <c r="B1815" s="49" t="s">
        <v>1505</v>
      </c>
      <c r="C1815" s="172" t="s">
        <v>5055</v>
      </c>
      <c r="D1815" s="173">
        <v>1.8</v>
      </c>
      <c r="E1815" s="49" t="s">
        <v>5056</v>
      </c>
      <c r="F1815" s="50">
        <v>40544</v>
      </c>
      <c r="G1815" s="51">
        <v>1.8</v>
      </c>
      <c r="H1815" s="174"/>
      <c r="I1815" s="51">
        <v>0</v>
      </c>
    </row>
    <row r="1816" spans="1:9" ht="30" x14ac:dyDescent="0.25">
      <c r="A1816" s="49" t="s">
        <v>267</v>
      </c>
      <c r="B1816" s="49" t="s">
        <v>934</v>
      </c>
      <c r="C1816" s="172" t="s">
        <v>5057</v>
      </c>
      <c r="D1816" s="173">
        <v>1.8</v>
      </c>
      <c r="E1816" s="49" t="s">
        <v>5058</v>
      </c>
      <c r="F1816" s="50">
        <v>40544</v>
      </c>
      <c r="G1816" s="51">
        <v>1.8</v>
      </c>
      <c r="H1816" s="174"/>
      <c r="I1816" s="51">
        <v>0</v>
      </c>
    </row>
    <row r="1817" spans="1:9" ht="30" x14ac:dyDescent="0.25">
      <c r="A1817" s="49" t="s">
        <v>267</v>
      </c>
      <c r="B1817" s="49" t="s">
        <v>2981</v>
      </c>
      <c r="C1817" s="172" t="s">
        <v>5059</v>
      </c>
      <c r="D1817" s="173">
        <v>1.8</v>
      </c>
      <c r="E1817" s="49" t="s">
        <v>5060</v>
      </c>
      <c r="F1817" s="50">
        <v>40544</v>
      </c>
      <c r="G1817" s="51">
        <v>1.8</v>
      </c>
      <c r="H1817" s="174"/>
      <c r="I1817" s="51">
        <v>0</v>
      </c>
    </row>
    <row r="1818" spans="1:9" ht="30" x14ac:dyDescent="0.25">
      <c r="A1818" s="49" t="s">
        <v>267</v>
      </c>
      <c r="B1818" s="49" t="s">
        <v>5061</v>
      </c>
      <c r="C1818" s="172" t="s">
        <v>5062</v>
      </c>
      <c r="D1818" s="173">
        <v>1.8</v>
      </c>
      <c r="E1818" s="49" t="s">
        <v>5063</v>
      </c>
      <c r="F1818" s="50">
        <v>40544</v>
      </c>
      <c r="G1818" s="51">
        <v>1.8</v>
      </c>
      <c r="H1818" s="174"/>
      <c r="I1818" s="51">
        <v>0</v>
      </c>
    </row>
    <row r="1819" spans="1:9" ht="30" x14ac:dyDescent="0.25">
      <c r="A1819" s="49" t="s">
        <v>267</v>
      </c>
      <c r="B1819" s="49" t="s">
        <v>5064</v>
      </c>
      <c r="C1819" s="172" t="s">
        <v>5065</v>
      </c>
      <c r="D1819" s="173">
        <v>1.8</v>
      </c>
      <c r="E1819" s="49" t="s">
        <v>5066</v>
      </c>
      <c r="F1819" s="50">
        <v>40544</v>
      </c>
      <c r="G1819" s="51">
        <v>1.8</v>
      </c>
      <c r="H1819" s="174"/>
      <c r="I1819" s="51">
        <v>0</v>
      </c>
    </row>
    <row r="1820" spans="1:9" ht="30" x14ac:dyDescent="0.25">
      <c r="A1820" s="49" t="s">
        <v>267</v>
      </c>
      <c r="B1820" s="49" t="s">
        <v>4038</v>
      </c>
      <c r="C1820" s="172" t="s">
        <v>5067</v>
      </c>
      <c r="D1820" s="173">
        <v>1.75</v>
      </c>
      <c r="E1820" s="49" t="s">
        <v>5068</v>
      </c>
      <c r="F1820" s="50">
        <v>40544</v>
      </c>
      <c r="G1820" s="51">
        <v>1.75</v>
      </c>
      <c r="H1820" s="174"/>
      <c r="I1820" s="51">
        <v>0</v>
      </c>
    </row>
    <row r="1821" spans="1:9" ht="30" x14ac:dyDescent="0.25">
      <c r="A1821" s="49" t="s">
        <v>267</v>
      </c>
      <c r="B1821" s="49" t="s">
        <v>5069</v>
      </c>
      <c r="C1821" s="172" t="s">
        <v>5070</v>
      </c>
      <c r="D1821" s="173">
        <v>1.75</v>
      </c>
      <c r="E1821" s="49" t="s">
        <v>5071</v>
      </c>
      <c r="F1821" s="50">
        <v>40544</v>
      </c>
      <c r="G1821" s="51">
        <v>1.75</v>
      </c>
      <c r="H1821" s="174"/>
      <c r="I1821" s="51">
        <v>0</v>
      </c>
    </row>
    <row r="1822" spans="1:9" ht="30" x14ac:dyDescent="0.25">
      <c r="A1822" s="49" t="s">
        <v>267</v>
      </c>
      <c r="B1822" s="49" t="s">
        <v>299</v>
      </c>
      <c r="C1822" s="172" t="s">
        <v>5072</v>
      </c>
      <c r="D1822" s="173">
        <v>1.8</v>
      </c>
      <c r="E1822" s="49" t="s">
        <v>5073</v>
      </c>
      <c r="F1822" s="50">
        <v>40544</v>
      </c>
      <c r="G1822" s="51">
        <v>1.8</v>
      </c>
      <c r="H1822" s="174"/>
      <c r="I1822" s="51">
        <v>0</v>
      </c>
    </row>
    <row r="1823" spans="1:9" ht="30" x14ac:dyDescent="0.25">
      <c r="A1823" s="49" t="s">
        <v>267</v>
      </c>
      <c r="B1823" s="49" t="s">
        <v>311</v>
      </c>
      <c r="C1823" s="172" t="s">
        <v>5074</v>
      </c>
      <c r="D1823" s="173">
        <v>1.8</v>
      </c>
      <c r="E1823" s="49" t="s">
        <v>5075</v>
      </c>
      <c r="F1823" s="50">
        <v>40544</v>
      </c>
      <c r="G1823" s="51">
        <v>1.8</v>
      </c>
      <c r="H1823" s="174"/>
      <c r="I1823" s="51">
        <v>0</v>
      </c>
    </row>
    <row r="1824" spans="1:9" ht="30" x14ac:dyDescent="0.25">
      <c r="A1824" s="49" t="s">
        <v>267</v>
      </c>
      <c r="B1824" s="49" t="s">
        <v>314</v>
      </c>
      <c r="C1824" s="172" t="s">
        <v>5076</v>
      </c>
      <c r="D1824" s="173">
        <v>1.85</v>
      </c>
      <c r="E1824" s="49" t="s">
        <v>5077</v>
      </c>
      <c r="F1824" s="50">
        <v>40544</v>
      </c>
      <c r="G1824" s="51">
        <v>1.85</v>
      </c>
      <c r="H1824" s="174"/>
      <c r="I1824" s="51">
        <v>0</v>
      </c>
    </row>
    <row r="1825" spans="1:9" ht="30" x14ac:dyDescent="0.25">
      <c r="A1825" s="49" t="s">
        <v>267</v>
      </c>
      <c r="B1825" s="49" t="s">
        <v>5078</v>
      </c>
      <c r="C1825" s="172" t="s">
        <v>5079</v>
      </c>
      <c r="D1825" s="173">
        <v>1.8</v>
      </c>
      <c r="E1825" s="49" t="s">
        <v>5080</v>
      </c>
      <c r="F1825" s="50">
        <v>40544</v>
      </c>
      <c r="G1825" s="51">
        <v>1.8</v>
      </c>
      <c r="H1825" s="174"/>
      <c r="I1825" s="51">
        <v>0</v>
      </c>
    </row>
    <row r="1826" spans="1:9" ht="30" x14ac:dyDescent="0.25">
      <c r="A1826" s="49" t="s">
        <v>267</v>
      </c>
      <c r="B1826" s="49" t="s">
        <v>5081</v>
      </c>
      <c r="C1826" s="172" t="s">
        <v>5082</v>
      </c>
      <c r="D1826" s="173">
        <v>1.8</v>
      </c>
      <c r="E1826" s="49" t="s">
        <v>5083</v>
      </c>
      <c r="F1826" s="50">
        <v>40544</v>
      </c>
      <c r="G1826" s="51">
        <v>1.8</v>
      </c>
      <c r="H1826" s="174"/>
      <c r="I1826" s="51">
        <v>0</v>
      </c>
    </row>
    <row r="1827" spans="1:9" ht="30" x14ac:dyDescent="0.25">
      <c r="A1827" s="49" t="s">
        <v>267</v>
      </c>
      <c r="B1827" s="49" t="s">
        <v>5084</v>
      </c>
      <c r="C1827" s="172" t="s">
        <v>5085</v>
      </c>
      <c r="D1827" s="173">
        <v>1.75</v>
      </c>
      <c r="E1827" s="49" t="s">
        <v>5086</v>
      </c>
      <c r="F1827" s="50">
        <v>40544</v>
      </c>
      <c r="G1827" s="51">
        <v>1.75</v>
      </c>
      <c r="H1827" s="174"/>
      <c r="I1827" s="51">
        <v>0</v>
      </c>
    </row>
    <row r="1828" spans="1:9" ht="30" x14ac:dyDescent="0.25">
      <c r="A1828" s="49" t="s">
        <v>267</v>
      </c>
      <c r="B1828" s="49" t="s">
        <v>5087</v>
      </c>
      <c r="C1828" s="172" t="s">
        <v>5088</v>
      </c>
      <c r="D1828" s="173">
        <v>1.8</v>
      </c>
      <c r="E1828" s="49" t="s">
        <v>5089</v>
      </c>
      <c r="F1828" s="50">
        <v>40544</v>
      </c>
      <c r="G1828" s="51">
        <v>1.8</v>
      </c>
      <c r="H1828" s="174"/>
      <c r="I1828" s="51">
        <v>0</v>
      </c>
    </row>
    <row r="1829" spans="1:9" ht="30" x14ac:dyDescent="0.25">
      <c r="A1829" s="49" t="s">
        <v>267</v>
      </c>
      <c r="B1829" s="49" t="s">
        <v>2228</v>
      </c>
      <c r="C1829" s="172" t="s">
        <v>5090</v>
      </c>
      <c r="D1829" s="173">
        <v>1.75</v>
      </c>
      <c r="E1829" s="49" t="s">
        <v>5091</v>
      </c>
      <c r="F1829" s="50">
        <v>40544</v>
      </c>
      <c r="G1829" s="51">
        <v>1.75</v>
      </c>
      <c r="H1829" s="174"/>
      <c r="I1829" s="51">
        <v>0</v>
      </c>
    </row>
    <row r="1830" spans="1:9" ht="30" x14ac:dyDescent="0.25">
      <c r="A1830" s="49" t="s">
        <v>267</v>
      </c>
      <c r="B1830" s="49" t="s">
        <v>5092</v>
      </c>
      <c r="C1830" s="172" t="s">
        <v>5093</v>
      </c>
      <c r="D1830" s="173">
        <v>1.85</v>
      </c>
      <c r="E1830" s="49" t="s">
        <v>5094</v>
      </c>
      <c r="F1830" s="50">
        <v>40544</v>
      </c>
      <c r="G1830" s="51">
        <v>1.85</v>
      </c>
      <c r="H1830" s="174"/>
      <c r="I1830" s="51">
        <v>0</v>
      </c>
    </row>
    <row r="1831" spans="1:9" ht="30" x14ac:dyDescent="0.25">
      <c r="A1831" s="49" t="s">
        <v>267</v>
      </c>
      <c r="B1831" s="49" t="s">
        <v>326</v>
      </c>
      <c r="C1831" s="172" t="s">
        <v>5095</v>
      </c>
      <c r="D1831" s="173">
        <v>1.8</v>
      </c>
      <c r="E1831" s="49" t="s">
        <v>5096</v>
      </c>
      <c r="F1831" s="50">
        <v>40544</v>
      </c>
      <c r="G1831" s="51">
        <v>1.8</v>
      </c>
      <c r="H1831" s="174"/>
      <c r="I1831" s="51">
        <v>0</v>
      </c>
    </row>
    <row r="1832" spans="1:9" ht="30" x14ac:dyDescent="0.25">
      <c r="A1832" s="49" t="s">
        <v>267</v>
      </c>
      <c r="B1832" s="49" t="s">
        <v>332</v>
      </c>
      <c r="C1832" s="172" t="s">
        <v>5097</v>
      </c>
      <c r="D1832" s="173">
        <v>1.8</v>
      </c>
      <c r="E1832" s="49" t="s">
        <v>5098</v>
      </c>
      <c r="F1832" s="50">
        <v>40544</v>
      </c>
      <c r="G1832" s="51">
        <v>1.8</v>
      </c>
      <c r="H1832" s="174"/>
      <c r="I1832" s="51">
        <v>0</v>
      </c>
    </row>
    <row r="1833" spans="1:9" ht="30" x14ac:dyDescent="0.25">
      <c r="A1833" s="49" t="s">
        <v>267</v>
      </c>
      <c r="B1833" s="49" t="s">
        <v>5099</v>
      </c>
      <c r="C1833" s="172" t="s">
        <v>5100</v>
      </c>
      <c r="D1833" s="173">
        <v>1.75</v>
      </c>
      <c r="E1833" s="49" t="s">
        <v>5101</v>
      </c>
      <c r="F1833" s="50">
        <v>40544</v>
      </c>
      <c r="G1833" s="51">
        <v>1.75</v>
      </c>
      <c r="H1833" s="174"/>
      <c r="I1833" s="51">
        <v>0</v>
      </c>
    </row>
    <row r="1834" spans="1:9" ht="30" x14ac:dyDescent="0.25">
      <c r="A1834" s="49" t="s">
        <v>267</v>
      </c>
      <c r="B1834" s="49" t="s">
        <v>338</v>
      </c>
      <c r="C1834" s="172" t="s">
        <v>5102</v>
      </c>
      <c r="D1834" s="173">
        <v>1.8</v>
      </c>
      <c r="E1834" s="49" t="s">
        <v>5103</v>
      </c>
      <c r="F1834" s="50">
        <v>40544</v>
      </c>
      <c r="G1834" s="51">
        <v>1.8</v>
      </c>
      <c r="H1834" s="174"/>
      <c r="I1834" s="51">
        <v>0</v>
      </c>
    </row>
    <row r="1835" spans="1:9" ht="30" x14ac:dyDescent="0.25">
      <c r="A1835" s="49" t="s">
        <v>267</v>
      </c>
      <c r="B1835" s="49" t="s">
        <v>2734</v>
      </c>
      <c r="C1835" s="172" t="s">
        <v>5104</v>
      </c>
      <c r="D1835" s="173">
        <v>1.8</v>
      </c>
      <c r="E1835" s="49" t="s">
        <v>5105</v>
      </c>
      <c r="F1835" s="50">
        <v>40544</v>
      </c>
      <c r="G1835" s="51">
        <v>1.8</v>
      </c>
      <c r="H1835" s="174"/>
      <c r="I1835" s="51">
        <v>0</v>
      </c>
    </row>
    <row r="1836" spans="1:9" ht="30" x14ac:dyDescent="0.25">
      <c r="A1836" s="49" t="s">
        <v>267</v>
      </c>
      <c r="B1836" s="49" t="s">
        <v>5106</v>
      </c>
      <c r="C1836" s="172" t="s">
        <v>5107</v>
      </c>
      <c r="D1836" s="173">
        <v>1.8</v>
      </c>
      <c r="E1836" s="49" t="s">
        <v>5108</v>
      </c>
      <c r="F1836" s="50">
        <v>40544</v>
      </c>
      <c r="G1836" s="51">
        <v>1.8</v>
      </c>
      <c r="H1836" s="174"/>
      <c r="I1836" s="51">
        <v>0</v>
      </c>
    </row>
    <row r="1837" spans="1:9" ht="30" x14ac:dyDescent="0.25">
      <c r="A1837" s="49" t="s">
        <v>267</v>
      </c>
      <c r="B1837" s="49" t="s">
        <v>5109</v>
      </c>
      <c r="C1837" s="172" t="s">
        <v>5110</v>
      </c>
      <c r="D1837" s="173">
        <v>1.8</v>
      </c>
      <c r="E1837" s="49" t="s">
        <v>5111</v>
      </c>
      <c r="F1837" s="50">
        <v>40544</v>
      </c>
      <c r="G1837" s="51">
        <v>1.8</v>
      </c>
      <c r="H1837" s="174"/>
      <c r="I1837" s="51">
        <v>0</v>
      </c>
    </row>
    <row r="1838" spans="1:9" ht="30" x14ac:dyDescent="0.25">
      <c r="A1838" s="49" t="s">
        <v>267</v>
      </c>
      <c r="B1838" s="49" t="s">
        <v>5112</v>
      </c>
      <c r="C1838" s="172" t="s">
        <v>5113</v>
      </c>
      <c r="D1838" s="173">
        <v>1.8</v>
      </c>
      <c r="E1838" s="49" t="s">
        <v>5114</v>
      </c>
      <c r="F1838" s="50">
        <v>40544</v>
      </c>
      <c r="G1838" s="51">
        <v>1.8</v>
      </c>
      <c r="H1838" s="174"/>
      <c r="I1838" s="51">
        <v>0</v>
      </c>
    </row>
    <row r="1839" spans="1:9" ht="30" x14ac:dyDescent="0.25">
      <c r="A1839" s="49" t="s">
        <v>267</v>
      </c>
      <c r="B1839" s="49" t="s">
        <v>2752</v>
      </c>
      <c r="C1839" s="172" t="s">
        <v>5115</v>
      </c>
      <c r="D1839" s="173">
        <v>1.85</v>
      </c>
      <c r="E1839" s="49" t="s">
        <v>5116</v>
      </c>
      <c r="F1839" s="50">
        <v>40544</v>
      </c>
      <c r="G1839" s="51">
        <v>1.85</v>
      </c>
      <c r="H1839" s="174"/>
      <c r="I1839" s="51">
        <v>0</v>
      </c>
    </row>
    <row r="1840" spans="1:9" ht="30" x14ac:dyDescent="0.25">
      <c r="A1840" s="49" t="s">
        <v>267</v>
      </c>
      <c r="B1840" s="49" t="s">
        <v>5117</v>
      </c>
      <c r="C1840" s="172" t="s">
        <v>5118</v>
      </c>
      <c r="D1840" s="173">
        <v>1.8</v>
      </c>
      <c r="E1840" s="49" t="s">
        <v>5119</v>
      </c>
      <c r="F1840" s="50">
        <v>40544</v>
      </c>
      <c r="G1840" s="51">
        <v>1.8</v>
      </c>
      <c r="H1840" s="174"/>
      <c r="I1840" s="51">
        <v>0</v>
      </c>
    </row>
    <row r="1841" spans="1:9" ht="30" x14ac:dyDescent="0.25">
      <c r="A1841" s="49" t="s">
        <v>267</v>
      </c>
      <c r="B1841" s="49" t="s">
        <v>5120</v>
      </c>
      <c r="C1841" s="172" t="s">
        <v>5121</v>
      </c>
      <c r="D1841" s="173">
        <v>1.85</v>
      </c>
      <c r="E1841" s="49" t="s">
        <v>5122</v>
      </c>
      <c r="F1841" s="50">
        <v>40544</v>
      </c>
      <c r="G1841" s="51">
        <v>1.85</v>
      </c>
      <c r="H1841" s="174"/>
      <c r="I1841" s="51">
        <v>0</v>
      </c>
    </row>
    <row r="1842" spans="1:9" ht="30" x14ac:dyDescent="0.25">
      <c r="A1842" s="49" t="s">
        <v>267</v>
      </c>
      <c r="B1842" s="49" t="s">
        <v>2773</v>
      </c>
      <c r="C1842" s="172" t="s">
        <v>5123</v>
      </c>
      <c r="D1842" s="173">
        <v>1.85</v>
      </c>
      <c r="E1842" s="49" t="s">
        <v>5124</v>
      </c>
      <c r="F1842" s="50">
        <v>40544</v>
      </c>
      <c r="G1842" s="51">
        <v>1.85</v>
      </c>
      <c r="H1842" s="174"/>
      <c r="I1842" s="51">
        <v>0</v>
      </c>
    </row>
    <row r="1843" spans="1:9" ht="30" x14ac:dyDescent="0.25">
      <c r="A1843" s="49" t="s">
        <v>267</v>
      </c>
      <c r="B1843" s="49" t="s">
        <v>5125</v>
      </c>
      <c r="C1843" s="172" t="s">
        <v>5126</v>
      </c>
      <c r="D1843" s="173">
        <v>1.8</v>
      </c>
      <c r="E1843" s="49" t="s">
        <v>5127</v>
      </c>
      <c r="F1843" s="50">
        <v>40544</v>
      </c>
      <c r="G1843" s="51">
        <v>1.8</v>
      </c>
      <c r="H1843" s="174"/>
      <c r="I1843" s="51">
        <v>0</v>
      </c>
    </row>
    <row r="1844" spans="1:9" ht="30" x14ac:dyDescent="0.25">
      <c r="A1844" s="49" t="s">
        <v>267</v>
      </c>
      <c r="B1844" s="49" t="s">
        <v>4124</v>
      </c>
      <c r="C1844" s="172" t="s">
        <v>5128</v>
      </c>
      <c r="D1844" s="173">
        <v>1.8</v>
      </c>
      <c r="E1844" s="49" t="s">
        <v>5129</v>
      </c>
      <c r="F1844" s="50">
        <v>40544</v>
      </c>
      <c r="G1844" s="51">
        <v>1.8</v>
      </c>
      <c r="H1844" s="174"/>
      <c r="I1844" s="51">
        <v>0</v>
      </c>
    </row>
    <row r="1845" spans="1:9" ht="30" x14ac:dyDescent="0.25">
      <c r="A1845" s="49" t="s">
        <v>267</v>
      </c>
      <c r="B1845" s="49" t="s">
        <v>1617</v>
      </c>
      <c r="C1845" s="172" t="s">
        <v>5130</v>
      </c>
      <c r="D1845" s="173">
        <v>1.75</v>
      </c>
      <c r="E1845" s="49" t="s">
        <v>5131</v>
      </c>
      <c r="F1845" s="50">
        <v>40544</v>
      </c>
      <c r="G1845" s="51">
        <v>1.75</v>
      </c>
      <c r="H1845" s="174"/>
      <c r="I1845" s="51">
        <v>0</v>
      </c>
    </row>
    <row r="1846" spans="1:9" ht="30" x14ac:dyDescent="0.25">
      <c r="A1846" s="49" t="s">
        <v>267</v>
      </c>
      <c r="B1846" s="49" t="s">
        <v>4129</v>
      </c>
      <c r="C1846" s="172" t="s">
        <v>5132</v>
      </c>
      <c r="D1846" s="173">
        <v>1.8</v>
      </c>
      <c r="E1846" s="49" t="s">
        <v>5133</v>
      </c>
      <c r="F1846" s="50">
        <v>40544</v>
      </c>
      <c r="G1846" s="51">
        <v>1.8</v>
      </c>
      <c r="H1846" s="174"/>
      <c r="I1846" s="51">
        <v>0</v>
      </c>
    </row>
    <row r="1847" spans="1:9" ht="30" x14ac:dyDescent="0.25">
      <c r="A1847" s="49" t="s">
        <v>267</v>
      </c>
      <c r="B1847" s="49" t="s">
        <v>377</v>
      </c>
      <c r="C1847" s="172" t="s">
        <v>5134</v>
      </c>
      <c r="D1847" s="173">
        <v>1.8</v>
      </c>
      <c r="E1847" s="49" t="s">
        <v>5135</v>
      </c>
      <c r="F1847" s="50">
        <v>40544</v>
      </c>
      <c r="G1847" s="51">
        <v>1.8</v>
      </c>
      <c r="H1847" s="174"/>
      <c r="I1847" s="51">
        <v>0</v>
      </c>
    </row>
    <row r="1848" spans="1:9" ht="30" x14ac:dyDescent="0.25">
      <c r="A1848" s="49" t="s">
        <v>267</v>
      </c>
      <c r="B1848" s="49" t="s">
        <v>5136</v>
      </c>
      <c r="C1848" s="172" t="s">
        <v>5137</v>
      </c>
      <c r="D1848" s="173">
        <v>1.8</v>
      </c>
      <c r="E1848" s="49" t="s">
        <v>5138</v>
      </c>
      <c r="F1848" s="50">
        <v>40544</v>
      </c>
      <c r="G1848" s="51">
        <v>1.8</v>
      </c>
      <c r="H1848" s="174"/>
      <c r="I1848" s="51">
        <v>0</v>
      </c>
    </row>
    <row r="1849" spans="1:9" ht="30" x14ac:dyDescent="0.25">
      <c r="A1849" s="49" t="s">
        <v>267</v>
      </c>
      <c r="B1849" s="49" t="s">
        <v>5139</v>
      </c>
      <c r="C1849" s="172" t="s">
        <v>5140</v>
      </c>
      <c r="D1849" s="173">
        <v>1.85</v>
      </c>
      <c r="E1849" s="49" t="s">
        <v>5141</v>
      </c>
      <c r="F1849" s="50">
        <v>40544</v>
      </c>
      <c r="G1849" s="51">
        <v>1.85</v>
      </c>
      <c r="H1849" s="174"/>
      <c r="I1849" s="51">
        <v>0</v>
      </c>
    </row>
    <row r="1850" spans="1:9" ht="30" x14ac:dyDescent="0.25">
      <c r="A1850" s="49" t="s">
        <v>267</v>
      </c>
      <c r="B1850" s="49" t="s">
        <v>3880</v>
      </c>
      <c r="C1850" s="172" t="s">
        <v>5142</v>
      </c>
      <c r="D1850" s="173">
        <v>1.75</v>
      </c>
      <c r="E1850" s="49" t="s">
        <v>5143</v>
      </c>
      <c r="F1850" s="50">
        <v>40544</v>
      </c>
      <c r="G1850" s="51">
        <v>1.75</v>
      </c>
      <c r="H1850" s="174"/>
      <c r="I1850" s="51">
        <v>0</v>
      </c>
    </row>
    <row r="1851" spans="1:9" ht="30" x14ac:dyDescent="0.25">
      <c r="A1851" s="49" t="s">
        <v>267</v>
      </c>
      <c r="B1851" s="49" t="s">
        <v>392</v>
      </c>
      <c r="C1851" s="172" t="s">
        <v>5144</v>
      </c>
      <c r="D1851" s="173">
        <v>1.8</v>
      </c>
      <c r="E1851" s="49" t="s">
        <v>5145</v>
      </c>
      <c r="F1851" s="50">
        <v>40544</v>
      </c>
      <c r="G1851" s="51">
        <v>1.8</v>
      </c>
      <c r="H1851" s="174"/>
      <c r="I1851" s="51">
        <v>0</v>
      </c>
    </row>
    <row r="1852" spans="1:9" ht="30" x14ac:dyDescent="0.25">
      <c r="A1852" s="49" t="s">
        <v>267</v>
      </c>
      <c r="B1852" s="49" t="s">
        <v>5146</v>
      </c>
      <c r="C1852" s="172" t="s">
        <v>5147</v>
      </c>
      <c r="D1852" s="173">
        <v>1.85</v>
      </c>
      <c r="E1852" s="49" t="s">
        <v>5148</v>
      </c>
      <c r="F1852" s="50">
        <v>40544</v>
      </c>
      <c r="G1852" s="51">
        <v>1.85</v>
      </c>
      <c r="H1852" s="174"/>
      <c r="I1852" s="51">
        <v>0</v>
      </c>
    </row>
    <row r="1853" spans="1:9" ht="30" x14ac:dyDescent="0.25">
      <c r="A1853" s="49" t="s">
        <v>267</v>
      </c>
      <c r="B1853" s="49" t="s">
        <v>5149</v>
      </c>
      <c r="C1853" s="172" t="s">
        <v>5150</v>
      </c>
      <c r="D1853" s="173">
        <v>1.85</v>
      </c>
      <c r="E1853" s="49" t="s">
        <v>5151</v>
      </c>
      <c r="F1853" s="50">
        <v>40544</v>
      </c>
      <c r="G1853" s="51">
        <v>1.85</v>
      </c>
      <c r="H1853" s="174"/>
      <c r="I1853" s="51">
        <v>0</v>
      </c>
    </row>
    <row r="1854" spans="1:9" ht="30" x14ac:dyDescent="0.25">
      <c r="A1854" s="49" t="s">
        <v>267</v>
      </c>
      <c r="B1854" s="49" t="s">
        <v>5152</v>
      </c>
      <c r="C1854" s="172" t="s">
        <v>5153</v>
      </c>
      <c r="D1854" s="173">
        <v>1.8</v>
      </c>
      <c r="E1854" s="49" t="s">
        <v>5154</v>
      </c>
      <c r="F1854" s="50">
        <v>40544</v>
      </c>
      <c r="G1854" s="51">
        <v>1.8</v>
      </c>
      <c r="H1854" s="174"/>
      <c r="I1854" s="51">
        <v>0</v>
      </c>
    </row>
    <row r="1855" spans="1:9" ht="30" x14ac:dyDescent="0.25">
      <c r="A1855" s="49" t="s">
        <v>267</v>
      </c>
      <c r="B1855" s="49" t="s">
        <v>2812</v>
      </c>
      <c r="C1855" s="172" t="s">
        <v>5155</v>
      </c>
      <c r="D1855" s="173">
        <v>1.8</v>
      </c>
      <c r="E1855" s="49" t="s">
        <v>5156</v>
      </c>
      <c r="F1855" s="50">
        <v>40544</v>
      </c>
      <c r="G1855" s="51">
        <v>1.8</v>
      </c>
      <c r="H1855" s="174"/>
      <c r="I1855" s="51">
        <v>0</v>
      </c>
    </row>
    <row r="1856" spans="1:9" ht="30" x14ac:dyDescent="0.25">
      <c r="A1856" s="49" t="s">
        <v>267</v>
      </c>
      <c r="B1856" s="49" t="s">
        <v>2818</v>
      </c>
      <c r="C1856" s="172" t="s">
        <v>5157</v>
      </c>
      <c r="D1856" s="173">
        <v>1.8</v>
      </c>
      <c r="E1856" s="49" t="s">
        <v>5158</v>
      </c>
      <c r="F1856" s="50">
        <v>40544</v>
      </c>
      <c r="G1856" s="51">
        <v>1.8</v>
      </c>
      <c r="H1856" s="174"/>
      <c r="I1856" s="51">
        <v>0</v>
      </c>
    </row>
    <row r="1857" spans="1:9" ht="30" x14ac:dyDescent="0.25">
      <c r="A1857" s="49" t="s">
        <v>267</v>
      </c>
      <c r="B1857" s="49" t="s">
        <v>2821</v>
      </c>
      <c r="C1857" s="172" t="s">
        <v>5159</v>
      </c>
      <c r="D1857" s="173">
        <v>1.8</v>
      </c>
      <c r="E1857" s="49" t="s">
        <v>5160</v>
      </c>
      <c r="F1857" s="50">
        <v>40544</v>
      </c>
      <c r="G1857" s="51">
        <v>1.8</v>
      </c>
      <c r="H1857" s="174"/>
      <c r="I1857" s="51">
        <v>0</v>
      </c>
    </row>
    <row r="1858" spans="1:9" ht="30" x14ac:dyDescent="0.25">
      <c r="A1858" s="49" t="s">
        <v>267</v>
      </c>
      <c r="B1858" s="49" t="s">
        <v>1954</v>
      </c>
      <c r="C1858" s="172" t="s">
        <v>5161</v>
      </c>
      <c r="D1858" s="173">
        <v>1.8</v>
      </c>
      <c r="E1858" s="49" t="s">
        <v>5162</v>
      </c>
      <c r="F1858" s="50">
        <v>40544</v>
      </c>
      <c r="G1858" s="51">
        <v>1.8</v>
      </c>
      <c r="H1858" s="174"/>
      <c r="I1858" s="51">
        <v>0</v>
      </c>
    </row>
    <row r="1859" spans="1:9" ht="30" x14ac:dyDescent="0.25">
      <c r="A1859" s="49" t="s">
        <v>267</v>
      </c>
      <c r="B1859" s="49" t="s">
        <v>2830</v>
      </c>
      <c r="C1859" s="172" t="s">
        <v>5163</v>
      </c>
      <c r="D1859" s="173">
        <v>1.8</v>
      </c>
      <c r="E1859" s="49" t="s">
        <v>5164</v>
      </c>
      <c r="F1859" s="50">
        <v>40544</v>
      </c>
      <c r="G1859" s="51">
        <v>1.8</v>
      </c>
      <c r="H1859" s="174"/>
      <c r="I1859" s="51">
        <v>0</v>
      </c>
    </row>
    <row r="1860" spans="1:9" ht="30" x14ac:dyDescent="0.25">
      <c r="A1860" s="49" t="s">
        <v>267</v>
      </c>
      <c r="B1860" s="49" t="s">
        <v>5165</v>
      </c>
      <c r="C1860" s="172" t="s">
        <v>5166</v>
      </c>
      <c r="D1860" s="173">
        <v>1.8</v>
      </c>
      <c r="E1860" s="49" t="s">
        <v>5167</v>
      </c>
      <c r="F1860" s="50">
        <v>40544</v>
      </c>
      <c r="G1860" s="51">
        <v>1.8</v>
      </c>
      <c r="H1860" s="174"/>
      <c r="I1860" s="51">
        <v>0</v>
      </c>
    </row>
    <row r="1861" spans="1:9" ht="30" x14ac:dyDescent="0.25">
      <c r="A1861" s="49" t="s">
        <v>267</v>
      </c>
      <c r="B1861" s="49" t="s">
        <v>1678</v>
      </c>
      <c r="C1861" s="172" t="s">
        <v>5168</v>
      </c>
      <c r="D1861" s="173">
        <v>1.75</v>
      </c>
      <c r="E1861" s="49" t="s">
        <v>5169</v>
      </c>
      <c r="F1861" s="50">
        <v>40544</v>
      </c>
      <c r="G1861" s="51">
        <v>1.75</v>
      </c>
      <c r="H1861" s="174"/>
      <c r="I1861" s="51">
        <v>0</v>
      </c>
    </row>
    <row r="1862" spans="1:9" ht="30" x14ac:dyDescent="0.25">
      <c r="A1862" s="49" t="s">
        <v>267</v>
      </c>
      <c r="B1862" s="49" t="s">
        <v>5170</v>
      </c>
      <c r="C1862" s="172" t="s">
        <v>5171</v>
      </c>
      <c r="D1862" s="173">
        <v>1.75</v>
      </c>
      <c r="E1862" s="49" t="s">
        <v>5172</v>
      </c>
      <c r="F1862" s="50">
        <v>40544</v>
      </c>
      <c r="G1862" s="51">
        <v>1.75</v>
      </c>
      <c r="H1862" s="174"/>
      <c r="I1862" s="51">
        <v>0</v>
      </c>
    </row>
    <row r="1863" spans="1:9" ht="30" x14ac:dyDescent="0.25">
      <c r="A1863" s="49" t="s">
        <v>267</v>
      </c>
      <c r="B1863" s="49" t="s">
        <v>2108</v>
      </c>
      <c r="C1863" s="172" t="s">
        <v>5173</v>
      </c>
      <c r="D1863" s="173">
        <v>1.8</v>
      </c>
      <c r="E1863" s="49" t="s">
        <v>5174</v>
      </c>
      <c r="F1863" s="50">
        <v>40544</v>
      </c>
      <c r="G1863" s="51">
        <v>1.8</v>
      </c>
      <c r="H1863" s="174"/>
      <c r="I1863" s="51">
        <v>0</v>
      </c>
    </row>
    <row r="1864" spans="1:9" ht="30" x14ac:dyDescent="0.25">
      <c r="A1864" s="49" t="s">
        <v>267</v>
      </c>
      <c r="B1864" s="49" t="s">
        <v>422</v>
      </c>
      <c r="C1864" s="172" t="s">
        <v>5175</v>
      </c>
      <c r="D1864" s="173">
        <v>1.85</v>
      </c>
      <c r="E1864" s="49" t="s">
        <v>5176</v>
      </c>
      <c r="F1864" s="50">
        <v>40544</v>
      </c>
      <c r="G1864" s="51">
        <v>1.85</v>
      </c>
      <c r="H1864" s="174"/>
      <c r="I1864" s="51">
        <v>0</v>
      </c>
    </row>
    <row r="1865" spans="1:9" ht="30" x14ac:dyDescent="0.25">
      <c r="A1865" s="49" t="s">
        <v>267</v>
      </c>
      <c r="B1865" s="49" t="s">
        <v>1719</v>
      </c>
      <c r="C1865" s="172" t="s">
        <v>5177</v>
      </c>
      <c r="D1865" s="173">
        <v>1.75</v>
      </c>
      <c r="E1865" s="49" t="s">
        <v>5178</v>
      </c>
      <c r="F1865" s="50">
        <v>40544</v>
      </c>
      <c r="G1865" s="51">
        <v>1.75</v>
      </c>
      <c r="H1865" s="174"/>
      <c r="I1865" s="51">
        <v>0</v>
      </c>
    </row>
    <row r="1866" spans="1:9" ht="30" x14ac:dyDescent="0.25">
      <c r="A1866" s="49" t="s">
        <v>267</v>
      </c>
      <c r="B1866" s="49" t="s">
        <v>1722</v>
      </c>
      <c r="C1866" s="172" t="s">
        <v>5179</v>
      </c>
      <c r="D1866" s="173">
        <v>1.8</v>
      </c>
      <c r="E1866" s="49" t="s">
        <v>5180</v>
      </c>
      <c r="F1866" s="50">
        <v>40544</v>
      </c>
      <c r="G1866" s="51">
        <v>1.8</v>
      </c>
      <c r="H1866" s="174"/>
      <c r="I1866" s="51">
        <v>0</v>
      </c>
    </row>
    <row r="1867" spans="1:9" ht="30" x14ac:dyDescent="0.25">
      <c r="A1867" s="49" t="s">
        <v>267</v>
      </c>
      <c r="B1867" s="49" t="s">
        <v>1725</v>
      </c>
      <c r="C1867" s="172" t="s">
        <v>5181</v>
      </c>
      <c r="D1867" s="173">
        <v>1.75</v>
      </c>
      <c r="E1867" s="49" t="s">
        <v>5182</v>
      </c>
      <c r="F1867" s="50">
        <v>40544</v>
      </c>
      <c r="G1867" s="51">
        <v>1.75</v>
      </c>
      <c r="H1867" s="174"/>
      <c r="I1867" s="51">
        <v>0</v>
      </c>
    </row>
    <row r="1868" spans="1:9" ht="30" x14ac:dyDescent="0.25">
      <c r="A1868" s="49" t="s">
        <v>267</v>
      </c>
      <c r="B1868" s="49" t="s">
        <v>3473</v>
      </c>
      <c r="C1868" s="172" t="s">
        <v>5183</v>
      </c>
      <c r="D1868" s="173">
        <v>1.8</v>
      </c>
      <c r="E1868" s="49" t="s">
        <v>5184</v>
      </c>
      <c r="F1868" s="50">
        <v>40544</v>
      </c>
      <c r="G1868" s="51">
        <v>1.8</v>
      </c>
      <c r="H1868" s="174"/>
      <c r="I1868" s="51">
        <v>0</v>
      </c>
    </row>
    <row r="1869" spans="1:9" ht="30" x14ac:dyDescent="0.25">
      <c r="A1869" s="49" t="s">
        <v>5185</v>
      </c>
      <c r="B1869" s="49" t="s">
        <v>5186</v>
      </c>
      <c r="C1869" s="172" t="s">
        <v>5187</v>
      </c>
      <c r="D1869" s="173">
        <v>2.8</v>
      </c>
      <c r="E1869" s="49" t="s">
        <v>5188</v>
      </c>
      <c r="F1869" s="50">
        <v>40544</v>
      </c>
      <c r="G1869" s="51">
        <v>2.8</v>
      </c>
      <c r="H1869" s="174"/>
      <c r="I1869" s="51">
        <v>0</v>
      </c>
    </row>
    <row r="1870" spans="1:9" ht="30" x14ac:dyDescent="0.25">
      <c r="A1870" s="49" t="s">
        <v>5185</v>
      </c>
      <c r="B1870" s="49" t="s">
        <v>1291</v>
      </c>
      <c r="C1870" s="172" t="s">
        <v>5189</v>
      </c>
      <c r="D1870" s="173">
        <v>2.8</v>
      </c>
      <c r="E1870" s="49" t="s">
        <v>5190</v>
      </c>
      <c r="F1870" s="50">
        <v>40544</v>
      </c>
      <c r="G1870" s="51">
        <v>2.8</v>
      </c>
      <c r="H1870" s="174"/>
      <c r="I1870" s="51">
        <v>0</v>
      </c>
    </row>
    <row r="1871" spans="1:9" ht="30" x14ac:dyDescent="0.25">
      <c r="A1871" s="49" t="s">
        <v>5185</v>
      </c>
      <c r="B1871" s="49" t="s">
        <v>5191</v>
      </c>
      <c r="C1871" s="172" t="s">
        <v>5192</v>
      </c>
      <c r="D1871" s="173">
        <v>2.8</v>
      </c>
      <c r="E1871" s="49" t="s">
        <v>5193</v>
      </c>
      <c r="F1871" s="50">
        <v>40544</v>
      </c>
      <c r="G1871" s="51">
        <v>2.8</v>
      </c>
      <c r="H1871" s="174"/>
      <c r="I1871" s="51">
        <v>0</v>
      </c>
    </row>
    <row r="1872" spans="1:9" ht="30" x14ac:dyDescent="0.25">
      <c r="A1872" s="49" t="s">
        <v>5185</v>
      </c>
      <c r="B1872" s="49" t="s">
        <v>5194</v>
      </c>
      <c r="C1872" s="172" t="s">
        <v>5195</v>
      </c>
      <c r="D1872" s="173">
        <v>2.6</v>
      </c>
      <c r="E1872" s="49" t="s">
        <v>5196</v>
      </c>
      <c r="F1872" s="50">
        <v>40544</v>
      </c>
      <c r="G1872" s="51">
        <v>2.6</v>
      </c>
      <c r="H1872" s="174"/>
      <c r="I1872" s="51">
        <v>0</v>
      </c>
    </row>
    <row r="1873" spans="1:9" ht="30" x14ac:dyDescent="0.25">
      <c r="A1873" s="49" t="s">
        <v>5185</v>
      </c>
      <c r="B1873" s="49" t="s">
        <v>5197</v>
      </c>
      <c r="C1873" s="172" t="s">
        <v>5198</v>
      </c>
      <c r="D1873" s="173">
        <v>2.6</v>
      </c>
      <c r="E1873" s="49" t="s">
        <v>5199</v>
      </c>
      <c r="F1873" s="50">
        <v>40544</v>
      </c>
      <c r="G1873" s="51">
        <v>2.6</v>
      </c>
      <c r="H1873" s="174"/>
      <c r="I1873" s="51">
        <v>0</v>
      </c>
    </row>
    <row r="1874" spans="1:9" ht="30" x14ac:dyDescent="0.25">
      <c r="A1874" s="49" t="s">
        <v>5185</v>
      </c>
      <c r="B1874" s="49" t="s">
        <v>949</v>
      </c>
      <c r="C1874" s="172" t="s">
        <v>5200</v>
      </c>
      <c r="D1874" s="173">
        <v>3</v>
      </c>
      <c r="E1874" s="49" t="s">
        <v>5201</v>
      </c>
      <c r="F1874" s="50">
        <v>40544</v>
      </c>
      <c r="G1874" s="51">
        <v>3</v>
      </c>
      <c r="H1874" s="174"/>
      <c r="I1874" s="51">
        <v>0</v>
      </c>
    </row>
    <row r="1875" spans="1:9" ht="30" x14ac:dyDescent="0.25">
      <c r="A1875" s="49" t="s">
        <v>5185</v>
      </c>
      <c r="B1875" s="49" t="s">
        <v>5202</v>
      </c>
      <c r="C1875" s="172" t="s">
        <v>5203</v>
      </c>
      <c r="D1875" s="173">
        <v>3</v>
      </c>
      <c r="E1875" s="49" t="s">
        <v>5204</v>
      </c>
      <c r="F1875" s="50">
        <v>40544</v>
      </c>
      <c r="G1875" s="51">
        <v>3</v>
      </c>
      <c r="H1875" s="174"/>
      <c r="I1875" s="51">
        <v>0</v>
      </c>
    </row>
    <row r="1876" spans="1:9" ht="30" x14ac:dyDescent="0.25">
      <c r="A1876" s="49" t="s">
        <v>5185</v>
      </c>
      <c r="B1876" s="49" t="s">
        <v>4763</v>
      </c>
      <c r="C1876" s="172" t="s">
        <v>5205</v>
      </c>
      <c r="D1876" s="173">
        <v>3</v>
      </c>
      <c r="E1876" s="49" t="s">
        <v>5206</v>
      </c>
      <c r="F1876" s="50">
        <v>40544</v>
      </c>
      <c r="G1876" s="51">
        <v>3</v>
      </c>
      <c r="H1876" s="174"/>
      <c r="I1876" s="51">
        <v>0</v>
      </c>
    </row>
    <row r="1877" spans="1:9" ht="30" x14ac:dyDescent="0.25">
      <c r="A1877" s="49" t="s">
        <v>5185</v>
      </c>
      <c r="B1877" s="49" t="s">
        <v>5207</v>
      </c>
      <c r="C1877" s="172" t="s">
        <v>5208</v>
      </c>
      <c r="D1877" s="173">
        <v>3</v>
      </c>
      <c r="E1877" s="49" t="s">
        <v>5209</v>
      </c>
      <c r="F1877" s="50">
        <v>40544</v>
      </c>
      <c r="G1877" s="51">
        <v>3</v>
      </c>
      <c r="H1877" s="174"/>
      <c r="I1877" s="51">
        <v>0</v>
      </c>
    </row>
    <row r="1878" spans="1:9" ht="30" x14ac:dyDescent="0.25">
      <c r="A1878" s="49" t="s">
        <v>5185</v>
      </c>
      <c r="B1878" s="49" t="s">
        <v>2547</v>
      </c>
      <c r="C1878" s="172" t="s">
        <v>5210</v>
      </c>
      <c r="D1878" s="173">
        <v>2.8</v>
      </c>
      <c r="E1878" s="49" t="s">
        <v>5211</v>
      </c>
      <c r="F1878" s="50">
        <v>40544</v>
      </c>
      <c r="G1878" s="51">
        <v>2.8</v>
      </c>
      <c r="H1878" s="174"/>
      <c r="I1878" s="51">
        <v>0</v>
      </c>
    </row>
    <row r="1879" spans="1:9" ht="30" x14ac:dyDescent="0.25">
      <c r="A1879" s="49" t="s">
        <v>257</v>
      </c>
      <c r="B1879" s="49" t="s">
        <v>5212</v>
      </c>
      <c r="C1879" s="172" t="s">
        <v>5213</v>
      </c>
      <c r="D1879" s="173">
        <v>3.05</v>
      </c>
      <c r="E1879" s="49" t="s">
        <v>5214</v>
      </c>
      <c r="F1879" s="50">
        <v>40544</v>
      </c>
      <c r="G1879" s="51">
        <v>3.05</v>
      </c>
      <c r="H1879" s="174"/>
      <c r="I1879" s="51">
        <v>0</v>
      </c>
    </row>
    <row r="1880" spans="1:9" ht="30" x14ac:dyDescent="0.25">
      <c r="A1880" s="49" t="s">
        <v>257</v>
      </c>
      <c r="B1880" s="49" t="s">
        <v>5215</v>
      </c>
      <c r="C1880" s="172" t="s">
        <v>5216</v>
      </c>
      <c r="D1880" s="173">
        <v>3.15</v>
      </c>
      <c r="E1880" s="49" t="s">
        <v>5217</v>
      </c>
      <c r="F1880" s="50">
        <v>40544</v>
      </c>
      <c r="G1880" s="51">
        <v>3.15</v>
      </c>
      <c r="H1880" s="174"/>
      <c r="I1880" s="51">
        <v>0</v>
      </c>
    </row>
    <row r="1881" spans="1:9" ht="30" x14ac:dyDescent="0.25">
      <c r="A1881" s="49" t="s">
        <v>257</v>
      </c>
      <c r="B1881" s="49" t="s">
        <v>5218</v>
      </c>
      <c r="C1881" s="172" t="s">
        <v>5219</v>
      </c>
      <c r="D1881" s="173">
        <v>3.05</v>
      </c>
      <c r="E1881" s="49" t="s">
        <v>5220</v>
      </c>
      <c r="F1881" s="50">
        <v>40544</v>
      </c>
      <c r="G1881" s="51">
        <v>3.05</v>
      </c>
      <c r="H1881" s="174"/>
      <c r="I1881" s="51">
        <v>0</v>
      </c>
    </row>
    <row r="1882" spans="1:9" ht="30" x14ac:dyDescent="0.25">
      <c r="A1882" s="49" t="s">
        <v>257</v>
      </c>
      <c r="B1882" s="49" t="s">
        <v>1373</v>
      </c>
      <c r="C1882" s="172" t="s">
        <v>5221</v>
      </c>
      <c r="D1882" s="173">
        <v>3.05</v>
      </c>
      <c r="E1882" s="49" t="s">
        <v>5222</v>
      </c>
      <c r="F1882" s="50">
        <v>40544</v>
      </c>
      <c r="G1882" s="51">
        <v>3.05</v>
      </c>
      <c r="H1882" s="174"/>
      <c r="I1882" s="51">
        <v>0</v>
      </c>
    </row>
    <row r="1883" spans="1:9" ht="30" x14ac:dyDescent="0.25">
      <c r="A1883" s="49" t="s">
        <v>257</v>
      </c>
      <c r="B1883" s="49" t="s">
        <v>5223</v>
      </c>
      <c r="C1883" s="172" t="s">
        <v>5224</v>
      </c>
      <c r="D1883" s="173">
        <v>3.05</v>
      </c>
      <c r="E1883" s="49" t="s">
        <v>5225</v>
      </c>
      <c r="F1883" s="50">
        <v>40544</v>
      </c>
      <c r="G1883" s="51">
        <v>3.05</v>
      </c>
      <c r="H1883" s="174"/>
      <c r="I1883" s="51">
        <v>0</v>
      </c>
    </row>
    <row r="1884" spans="1:9" ht="30" x14ac:dyDescent="0.25">
      <c r="A1884" s="49" t="s">
        <v>257</v>
      </c>
      <c r="B1884" s="49" t="s">
        <v>2154</v>
      </c>
      <c r="C1884" s="172" t="s">
        <v>5226</v>
      </c>
      <c r="D1884" s="173">
        <v>3.05</v>
      </c>
      <c r="E1884" s="49" t="s">
        <v>5227</v>
      </c>
      <c r="F1884" s="50">
        <v>40544</v>
      </c>
      <c r="G1884" s="51">
        <v>3.05</v>
      </c>
      <c r="H1884" s="174"/>
      <c r="I1884" s="51">
        <v>0</v>
      </c>
    </row>
    <row r="1885" spans="1:9" ht="30" x14ac:dyDescent="0.25">
      <c r="A1885" s="49" t="s">
        <v>257</v>
      </c>
      <c r="B1885" s="49" t="s">
        <v>3343</v>
      </c>
      <c r="C1885" s="172" t="s">
        <v>5228</v>
      </c>
      <c r="D1885" s="173">
        <v>3.15</v>
      </c>
      <c r="E1885" s="49" t="s">
        <v>5229</v>
      </c>
      <c r="F1885" s="50">
        <v>40544</v>
      </c>
      <c r="G1885" s="51">
        <v>3.15</v>
      </c>
      <c r="H1885" s="174"/>
      <c r="I1885" s="51">
        <v>0</v>
      </c>
    </row>
    <row r="1886" spans="1:9" ht="30" x14ac:dyDescent="0.25">
      <c r="A1886" s="49" t="s">
        <v>257</v>
      </c>
      <c r="B1886" s="49" t="s">
        <v>5230</v>
      </c>
      <c r="C1886" s="172" t="s">
        <v>5231</v>
      </c>
      <c r="D1886" s="173">
        <v>3.05</v>
      </c>
      <c r="E1886" s="49" t="s">
        <v>5232</v>
      </c>
      <c r="F1886" s="50">
        <v>40544</v>
      </c>
      <c r="G1886" s="51">
        <v>3.05</v>
      </c>
      <c r="H1886" s="174"/>
      <c r="I1886" s="51">
        <v>0</v>
      </c>
    </row>
    <row r="1887" spans="1:9" ht="30" x14ac:dyDescent="0.25">
      <c r="A1887" s="49" t="s">
        <v>257</v>
      </c>
      <c r="B1887" s="49" t="s">
        <v>262</v>
      </c>
      <c r="C1887" s="172" t="s">
        <v>5233</v>
      </c>
      <c r="D1887" s="173">
        <v>3.15</v>
      </c>
      <c r="E1887" s="49" t="s">
        <v>5234</v>
      </c>
      <c r="F1887" s="50">
        <v>40544</v>
      </c>
      <c r="G1887" s="51">
        <v>3.15</v>
      </c>
      <c r="H1887" s="174"/>
      <c r="I1887" s="51">
        <v>0</v>
      </c>
    </row>
    <row r="1888" spans="1:9" ht="30" x14ac:dyDescent="0.25">
      <c r="A1888" s="49" t="s">
        <v>257</v>
      </c>
      <c r="B1888" s="49" t="s">
        <v>5235</v>
      </c>
      <c r="C1888" s="172" t="s">
        <v>5236</v>
      </c>
      <c r="D1888" s="173">
        <v>3.1</v>
      </c>
      <c r="E1888" s="49" t="s">
        <v>5237</v>
      </c>
      <c r="F1888" s="50">
        <v>40544</v>
      </c>
      <c r="G1888" s="51">
        <v>3.1</v>
      </c>
      <c r="H1888" s="174"/>
      <c r="I1888" s="51">
        <v>0</v>
      </c>
    </row>
    <row r="1889" spans="1:9" ht="30" x14ac:dyDescent="0.25">
      <c r="A1889" s="49" t="s">
        <v>257</v>
      </c>
      <c r="B1889" s="49" t="s">
        <v>2274</v>
      </c>
      <c r="C1889" s="172" t="s">
        <v>5238</v>
      </c>
      <c r="D1889" s="173">
        <v>3.1</v>
      </c>
      <c r="E1889" s="49" t="s">
        <v>5239</v>
      </c>
      <c r="F1889" s="50">
        <v>40544</v>
      </c>
      <c r="G1889" s="51">
        <v>3.1</v>
      </c>
      <c r="H1889" s="174"/>
      <c r="I1889" s="51">
        <v>0</v>
      </c>
    </row>
    <row r="1890" spans="1:9" ht="30" x14ac:dyDescent="0.25">
      <c r="A1890" s="49" t="s">
        <v>257</v>
      </c>
      <c r="B1890" s="49" t="s">
        <v>838</v>
      </c>
      <c r="C1890" s="172" t="s">
        <v>5240</v>
      </c>
      <c r="D1890" s="173">
        <v>3.1</v>
      </c>
      <c r="E1890" s="49" t="s">
        <v>5241</v>
      </c>
      <c r="F1890" s="50">
        <v>40544</v>
      </c>
      <c r="G1890" s="51">
        <v>3.1</v>
      </c>
      <c r="H1890" s="174"/>
      <c r="I1890" s="51">
        <v>0</v>
      </c>
    </row>
    <row r="1891" spans="1:9" ht="30" x14ac:dyDescent="0.25">
      <c r="A1891" s="49" t="s">
        <v>257</v>
      </c>
      <c r="B1891" s="49" t="s">
        <v>5242</v>
      </c>
      <c r="C1891" s="172" t="s">
        <v>5243</v>
      </c>
      <c r="D1891" s="173">
        <v>3.1</v>
      </c>
      <c r="E1891" s="49" t="s">
        <v>5244</v>
      </c>
      <c r="F1891" s="50">
        <v>40544</v>
      </c>
      <c r="G1891" s="51">
        <v>3.1</v>
      </c>
      <c r="H1891" s="174"/>
      <c r="I1891" s="51">
        <v>0</v>
      </c>
    </row>
    <row r="1892" spans="1:9" ht="30" x14ac:dyDescent="0.25">
      <c r="A1892" s="49" t="s">
        <v>257</v>
      </c>
      <c r="B1892" s="49" t="s">
        <v>2746</v>
      </c>
      <c r="C1892" s="172" t="s">
        <v>5245</v>
      </c>
      <c r="D1892" s="173">
        <v>3.1</v>
      </c>
      <c r="E1892" s="49" t="s">
        <v>5246</v>
      </c>
      <c r="F1892" s="50">
        <v>40544</v>
      </c>
      <c r="G1892" s="51">
        <v>3.1</v>
      </c>
      <c r="H1892" s="174"/>
      <c r="I1892" s="51">
        <v>0</v>
      </c>
    </row>
    <row r="1893" spans="1:9" ht="30" x14ac:dyDescent="0.25">
      <c r="A1893" s="49" t="s">
        <v>257</v>
      </c>
      <c r="B1893" s="49" t="s">
        <v>5247</v>
      </c>
      <c r="C1893" s="172" t="s">
        <v>5248</v>
      </c>
      <c r="D1893" s="173">
        <v>3.1</v>
      </c>
      <c r="E1893" s="49" t="s">
        <v>5249</v>
      </c>
      <c r="F1893" s="50">
        <v>40544</v>
      </c>
      <c r="G1893" s="51">
        <v>3.1</v>
      </c>
      <c r="H1893" s="174"/>
      <c r="I1893" s="51">
        <v>0</v>
      </c>
    </row>
    <row r="1894" spans="1:9" ht="30" x14ac:dyDescent="0.25">
      <c r="A1894" s="49" t="s">
        <v>257</v>
      </c>
      <c r="B1894" s="49" t="s">
        <v>5250</v>
      </c>
      <c r="C1894" s="172" t="s">
        <v>5251</v>
      </c>
      <c r="D1894" s="173">
        <v>3.15</v>
      </c>
      <c r="E1894" s="49" t="s">
        <v>5252</v>
      </c>
      <c r="F1894" s="50">
        <v>40544</v>
      </c>
      <c r="G1894" s="51">
        <v>3.15</v>
      </c>
      <c r="H1894" s="174"/>
      <c r="I1894" s="51">
        <v>0</v>
      </c>
    </row>
    <row r="1895" spans="1:9" ht="30" x14ac:dyDescent="0.25">
      <c r="A1895" s="49" t="s">
        <v>257</v>
      </c>
      <c r="B1895" s="49" t="s">
        <v>5253</v>
      </c>
      <c r="C1895" s="172" t="s">
        <v>5254</v>
      </c>
      <c r="D1895" s="173">
        <v>3.05</v>
      </c>
      <c r="E1895" s="49" t="s">
        <v>5255</v>
      </c>
      <c r="F1895" s="50">
        <v>40544</v>
      </c>
      <c r="G1895" s="51">
        <v>3.05</v>
      </c>
      <c r="H1895" s="174"/>
      <c r="I1895" s="51">
        <v>0</v>
      </c>
    </row>
    <row r="1896" spans="1:9" ht="30" x14ac:dyDescent="0.25">
      <c r="A1896" s="49" t="s">
        <v>257</v>
      </c>
      <c r="B1896" s="49" t="s">
        <v>3420</v>
      </c>
      <c r="C1896" s="172" t="s">
        <v>5256</v>
      </c>
      <c r="D1896" s="173">
        <v>3.1</v>
      </c>
      <c r="E1896" s="49" t="s">
        <v>5257</v>
      </c>
      <c r="F1896" s="50">
        <v>40544</v>
      </c>
      <c r="G1896" s="51">
        <v>3.1</v>
      </c>
      <c r="H1896" s="174"/>
      <c r="I1896" s="51">
        <v>0</v>
      </c>
    </row>
    <row r="1897" spans="1:9" ht="30" x14ac:dyDescent="0.25">
      <c r="A1897" s="49" t="s">
        <v>257</v>
      </c>
      <c r="B1897" s="49" t="s">
        <v>862</v>
      </c>
      <c r="C1897" s="172" t="s">
        <v>5258</v>
      </c>
      <c r="D1897" s="173">
        <v>3.1</v>
      </c>
      <c r="E1897" s="49" t="s">
        <v>5259</v>
      </c>
      <c r="F1897" s="50">
        <v>40544</v>
      </c>
      <c r="G1897" s="51">
        <v>3.1</v>
      </c>
      <c r="H1897" s="174"/>
      <c r="I1897" s="51">
        <v>0</v>
      </c>
    </row>
    <row r="1898" spans="1:9" ht="30" x14ac:dyDescent="0.25">
      <c r="A1898" s="49" t="s">
        <v>257</v>
      </c>
      <c r="B1898" s="49" t="s">
        <v>416</v>
      </c>
      <c r="C1898" s="172" t="s">
        <v>5260</v>
      </c>
      <c r="D1898" s="173">
        <v>3.15</v>
      </c>
      <c r="E1898" s="49" t="s">
        <v>5261</v>
      </c>
      <c r="F1898" s="50">
        <v>40544</v>
      </c>
      <c r="G1898" s="51">
        <v>3.15</v>
      </c>
      <c r="H1898" s="174"/>
      <c r="I1898" s="51">
        <v>0</v>
      </c>
    </row>
    <row r="1899" spans="1:9" ht="30" x14ac:dyDescent="0.25">
      <c r="A1899" s="49" t="s">
        <v>257</v>
      </c>
      <c r="B1899" s="49" t="s">
        <v>1714</v>
      </c>
      <c r="C1899" s="172" t="s">
        <v>5262</v>
      </c>
      <c r="D1899" s="173">
        <v>3.1</v>
      </c>
      <c r="E1899" s="49" t="s">
        <v>5263</v>
      </c>
      <c r="F1899" s="50">
        <v>40544</v>
      </c>
      <c r="G1899" s="51">
        <v>3.1</v>
      </c>
      <c r="H1899" s="174"/>
      <c r="I1899" s="51">
        <v>0</v>
      </c>
    </row>
    <row r="1900" spans="1:9" ht="30" x14ac:dyDescent="0.25">
      <c r="A1900" s="49" t="s">
        <v>237</v>
      </c>
      <c r="B1900" s="49" t="s">
        <v>5264</v>
      </c>
      <c r="C1900" s="172" t="s">
        <v>5265</v>
      </c>
      <c r="D1900" s="173">
        <v>2.35</v>
      </c>
      <c r="E1900" s="49" t="s">
        <v>5266</v>
      </c>
      <c r="F1900" s="50">
        <v>40544</v>
      </c>
      <c r="G1900" s="51">
        <v>2.35</v>
      </c>
      <c r="H1900" s="174"/>
      <c r="I1900" s="51">
        <v>0</v>
      </c>
    </row>
    <row r="1901" spans="1:9" ht="30" x14ac:dyDescent="0.25">
      <c r="A1901" s="49" t="s">
        <v>237</v>
      </c>
      <c r="B1901" s="49" t="s">
        <v>5267</v>
      </c>
      <c r="C1901" s="172" t="s">
        <v>5268</v>
      </c>
      <c r="D1901" s="173">
        <v>2.1</v>
      </c>
      <c r="E1901" s="49" t="s">
        <v>5269</v>
      </c>
      <c r="F1901" s="50">
        <v>40544</v>
      </c>
      <c r="G1901" s="51">
        <v>2.1</v>
      </c>
      <c r="H1901" s="174"/>
      <c r="I1901" s="51">
        <v>0</v>
      </c>
    </row>
    <row r="1902" spans="1:9" ht="30" x14ac:dyDescent="0.25">
      <c r="A1902" s="49" t="s">
        <v>237</v>
      </c>
      <c r="B1902" s="49" t="s">
        <v>5270</v>
      </c>
      <c r="C1902" s="172" t="s">
        <v>5271</v>
      </c>
      <c r="D1902" s="173">
        <v>2.1</v>
      </c>
      <c r="E1902" s="49" t="s">
        <v>5272</v>
      </c>
      <c r="F1902" s="50">
        <v>40544</v>
      </c>
      <c r="G1902" s="51">
        <v>2.1</v>
      </c>
      <c r="H1902" s="174"/>
      <c r="I1902" s="51">
        <v>0</v>
      </c>
    </row>
    <row r="1903" spans="1:9" ht="30" x14ac:dyDescent="0.25">
      <c r="A1903" s="49" t="s">
        <v>237</v>
      </c>
      <c r="B1903" s="49" t="s">
        <v>5273</v>
      </c>
      <c r="C1903" s="172" t="s">
        <v>5274</v>
      </c>
      <c r="D1903" s="173">
        <v>1.9</v>
      </c>
      <c r="E1903" s="49" t="s">
        <v>5275</v>
      </c>
      <c r="F1903" s="50">
        <v>40544</v>
      </c>
      <c r="G1903" s="51">
        <v>1.9</v>
      </c>
      <c r="H1903" s="174"/>
      <c r="I1903" s="51">
        <v>0</v>
      </c>
    </row>
    <row r="1904" spans="1:9" ht="30" x14ac:dyDescent="0.25">
      <c r="A1904" s="49" t="s">
        <v>237</v>
      </c>
      <c r="B1904" s="49" t="s">
        <v>5002</v>
      </c>
      <c r="C1904" s="172" t="s">
        <v>5276</v>
      </c>
      <c r="D1904" s="173">
        <v>2.35</v>
      </c>
      <c r="E1904" s="49" t="s">
        <v>5277</v>
      </c>
      <c r="F1904" s="50">
        <v>40544</v>
      </c>
      <c r="G1904" s="51">
        <v>2.35</v>
      </c>
      <c r="H1904" s="174"/>
      <c r="I1904" s="51">
        <v>0</v>
      </c>
    </row>
    <row r="1905" spans="1:9" ht="30" x14ac:dyDescent="0.25">
      <c r="A1905" s="49" t="s">
        <v>237</v>
      </c>
      <c r="B1905" s="49" t="s">
        <v>5278</v>
      </c>
      <c r="C1905" s="172" t="s">
        <v>5279</v>
      </c>
      <c r="D1905" s="173">
        <v>2.1</v>
      </c>
      <c r="E1905" s="49" t="s">
        <v>5280</v>
      </c>
      <c r="F1905" s="50">
        <v>40544</v>
      </c>
      <c r="G1905" s="51">
        <v>2.1</v>
      </c>
      <c r="H1905" s="174"/>
      <c r="I1905" s="51">
        <v>0</v>
      </c>
    </row>
    <row r="1906" spans="1:9" ht="30" x14ac:dyDescent="0.25">
      <c r="A1906" s="49" t="s">
        <v>237</v>
      </c>
      <c r="B1906" s="49" t="s">
        <v>5281</v>
      </c>
      <c r="C1906" s="172" t="s">
        <v>5282</v>
      </c>
      <c r="D1906" s="173">
        <v>2.1</v>
      </c>
      <c r="E1906" s="49" t="s">
        <v>5283</v>
      </c>
      <c r="F1906" s="50">
        <v>40544</v>
      </c>
      <c r="G1906" s="51">
        <v>2.1</v>
      </c>
      <c r="H1906" s="174"/>
      <c r="I1906" s="51">
        <v>0</v>
      </c>
    </row>
    <row r="1907" spans="1:9" ht="30" x14ac:dyDescent="0.25">
      <c r="A1907" s="49" t="s">
        <v>237</v>
      </c>
      <c r="B1907" s="49" t="s">
        <v>5284</v>
      </c>
      <c r="C1907" s="172" t="s">
        <v>5285</v>
      </c>
      <c r="D1907" s="173">
        <v>2.1</v>
      </c>
      <c r="E1907" s="49" t="s">
        <v>5286</v>
      </c>
      <c r="F1907" s="50">
        <v>40544</v>
      </c>
      <c r="G1907" s="51">
        <v>2.1</v>
      </c>
      <c r="H1907" s="174"/>
      <c r="I1907" s="51">
        <v>0</v>
      </c>
    </row>
    <row r="1908" spans="1:9" ht="30" x14ac:dyDescent="0.25">
      <c r="A1908" s="49" t="s">
        <v>237</v>
      </c>
      <c r="B1908" s="49" t="s">
        <v>4857</v>
      </c>
      <c r="C1908" s="172" t="s">
        <v>5287</v>
      </c>
      <c r="D1908" s="173">
        <v>2.1</v>
      </c>
      <c r="E1908" s="49" t="s">
        <v>5288</v>
      </c>
      <c r="F1908" s="50">
        <v>40544</v>
      </c>
      <c r="G1908" s="51">
        <v>2.1</v>
      </c>
      <c r="H1908" s="174"/>
      <c r="I1908" s="51">
        <v>0</v>
      </c>
    </row>
    <row r="1909" spans="1:9" ht="30" x14ac:dyDescent="0.25">
      <c r="A1909" s="49" t="s">
        <v>237</v>
      </c>
      <c r="B1909" s="49" t="s">
        <v>1342</v>
      </c>
      <c r="C1909" s="172" t="s">
        <v>5289</v>
      </c>
      <c r="D1909" s="173">
        <v>2.1</v>
      </c>
      <c r="E1909" s="49" t="s">
        <v>5290</v>
      </c>
      <c r="F1909" s="50">
        <v>40544</v>
      </c>
      <c r="G1909" s="51">
        <v>2.1</v>
      </c>
      <c r="H1909" s="174"/>
      <c r="I1909" s="51">
        <v>0</v>
      </c>
    </row>
    <row r="1910" spans="1:9" ht="30" x14ac:dyDescent="0.25">
      <c r="A1910" s="49" t="s">
        <v>237</v>
      </c>
      <c r="B1910" s="49" t="s">
        <v>5291</v>
      </c>
      <c r="C1910" s="172" t="s">
        <v>5292</v>
      </c>
      <c r="D1910" s="173">
        <v>2.35</v>
      </c>
      <c r="E1910" s="49" t="s">
        <v>5293</v>
      </c>
      <c r="F1910" s="50">
        <v>40544</v>
      </c>
      <c r="G1910" s="51">
        <v>2.35</v>
      </c>
      <c r="H1910" s="174"/>
      <c r="I1910" s="51">
        <v>0</v>
      </c>
    </row>
    <row r="1911" spans="1:9" ht="30" x14ac:dyDescent="0.25">
      <c r="A1911" s="49" t="s">
        <v>237</v>
      </c>
      <c r="B1911" s="49" t="s">
        <v>5294</v>
      </c>
      <c r="C1911" s="172" t="s">
        <v>5295</v>
      </c>
      <c r="D1911" s="173">
        <v>2.35</v>
      </c>
      <c r="E1911" s="49" t="s">
        <v>5296</v>
      </c>
      <c r="F1911" s="50">
        <v>40544</v>
      </c>
      <c r="G1911" s="51">
        <v>2.35</v>
      </c>
      <c r="H1911" s="174"/>
      <c r="I1911" s="51">
        <v>0</v>
      </c>
    </row>
    <row r="1912" spans="1:9" ht="30" x14ac:dyDescent="0.25">
      <c r="A1912" s="49" t="s">
        <v>237</v>
      </c>
      <c r="B1912" s="49" t="s">
        <v>5297</v>
      </c>
      <c r="C1912" s="172" t="s">
        <v>5298</v>
      </c>
      <c r="D1912" s="173">
        <v>2.1</v>
      </c>
      <c r="E1912" s="49" t="s">
        <v>5299</v>
      </c>
      <c r="F1912" s="50">
        <v>40544</v>
      </c>
      <c r="G1912" s="51">
        <v>2.1</v>
      </c>
      <c r="H1912" s="174"/>
      <c r="I1912" s="51">
        <v>0</v>
      </c>
    </row>
    <row r="1913" spans="1:9" ht="30" x14ac:dyDescent="0.25">
      <c r="A1913" s="49" t="s">
        <v>237</v>
      </c>
      <c r="B1913" s="49" t="s">
        <v>5300</v>
      </c>
      <c r="C1913" s="172" t="s">
        <v>5301</v>
      </c>
      <c r="D1913" s="173">
        <v>2.1</v>
      </c>
      <c r="E1913" s="49" t="s">
        <v>5302</v>
      </c>
      <c r="F1913" s="50">
        <v>40544</v>
      </c>
      <c r="G1913" s="51">
        <v>2.1</v>
      </c>
      <c r="H1913" s="174"/>
      <c r="I1913" s="51">
        <v>0</v>
      </c>
    </row>
    <row r="1914" spans="1:9" ht="30" x14ac:dyDescent="0.25">
      <c r="A1914" s="49" t="s">
        <v>237</v>
      </c>
      <c r="B1914" s="49" t="s">
        <v>326</v>
      </c>
      <c r="C1914" s="172" t="s">
        <v>5303</v>
      </c>
      <c r="D1914" s="173">
        <v>2.1</v>
      </c>
      <c r="E1914" s="49" t="s">
        <v>5304</v>
      </c>
      <c r="F1914" s="50">
        <v>40544</v>
      </c>
      <c r="G1914" s="51">
        <v>2.1</v>
      </c>
      <c r="H1914" s="174"/>
      <c r="I1914" s="51">
        <v>0</v>
      </c>
    </row>
    <row r="1915" spans="1:9" ht="30" x14ac:dyDescent="0.25">
      <c r="A1915" s="49" t="s">
        <v>237</v>
      </c>
      <c r="B1915" s="49" t="s">
        <v>5305</v>
      </c>
      <c r="C1915" s="172" t="s">
        <v>5306</v>
      </c>
      <c r="D1915" s="173">
        <v>2.35</v>
      </c>
      <c r="E1915" s="49" t="s">
        <v>5307</v>
      </c>
      <c r="F1915" s="50">
        <v>40544</v>
      </c>
      <c r="G1915" s="51">
        <v>2.35</v>
      </c>
      <c r="H1915" s="174"/>
      <c r="I1915" s="51">
        <v>0</v>
      </c>
    </row>
    <row r="1916" spans="1:9" ht="30" x14ac:dyDescent="0.25">
      <c r="A1916" s="49" t="s">
        <v>237</v>
      </c>
      <c r="B1916" s="49" t="s">
        <v>5308</v>
      </c>
      <c r="C1916" s="172" t="s">
        <v>5309</v>
      </c>
      <c r="D1916" s="173">
        <v>2.1</v>
      </c>
      <c r="E1916" s="49" t="s">
        <v>5310</v>
      </c>
      <c r="F1916" s="50">
        <v>40544</v>
      </c>
      <c r="G1916" s="51">
        <v>2.1</v>
      </c>
      <c r="H1916" s="174"/>
      <c r="I1916" s="51">
        <v>0</v>
      </c>
    </row>
    <row r="1917" spans="1:9" ht="30" x14ac:dyDescent="0.25">
      <c r="A1917" s="49" t="s">
        <v>237</v>
      </c>
      <c r="B1917" s="49" t="s">
        <v>5311</v>
      </c>
      <c r="C1917" s="172" t="s">
        <v>5312</v>
      </c>
      <c r="D1917" s="173">
        <v>1.9</v>
      </c>
      <c r="E1917" s="49" t="s">
        <v>5313</v>
      </c>
      <c r="F1917" s="50">
        <v>40544</v>
      </c>
      <c r="G1917" s="51">
        <v>1.9</v>
      </c>
      <c r="H1917" s="174"/>
      <c r="I1917" s="51">
        <v>0</v>
      </c>
    </row>
    <row r="1918" spans="1:9" ht="30" x14ac:dyDescent="0.25">
      <c r="A1918" s="49" t="s">
        <v>237</v>
      </c>
      <c r="B1918" s="49" t="s">
        <v>5314</v>
      </c>
      <c r="C1918" s="172" t="s">
        <v>5315</v>
      </c>
      <c r="D1918" s="173">
        <v>2.35</v>
      </c>
      <c r="E1918" s="49" t="s">
        <v>5316</v>
      </c>
      <c r="F1918" s="50">
        <v>40544</v>
      </c>
      <c r="G1918" s="51">
        <v>2.35</v>
      </c>
      <c r="H1918" s="174"/>
      <c r="I1918" s="51">
        <v>0</v>
      </c>
    </row>
    <row r="1919" spans="1:9" ht="30" x14ac:dyDescent="0.25">
      <c r="A1919" s="49" t="s">
        <v>237</v>
      </c>
      <c r="B1919" s="49" t="s">
        <v>775</v>
      </c>
      <c r="C1919" s="172" t="s">
        <v>5317</v>
      </c>
      <c r="D1919" s="173">
        <v>2.1</v>
      </c>
      <c r="E1919" s="49" t="s">
        <v>5318</v>
      </c>
      <c r="F1919" s="50">
        <v>40544</v>
      </c>
      <c r="G1919" s="51">
        <v>2.1</v>
      </c>
      <c r="H1919" s="174"/>
      <c r="I1919" s="51">
        <v>0</v>
      </c>
    </row>
    <row r="1920" spans="1:9" ht="30" x14ac:dyDescent="0.25">
      <c r="A1920" s="49" t="s">
        <v>237</v>
      </c>
      <c r="B1920" s="49" t="s">
        <v>5319</v>
      </c>
      <c r="C1920" s="172" t="s">
        <v>5320</v>
      </c>
      <c r="D1920" s="173">
        <v>2.35</v>
      </c>
      <c r="E1920" s="49" t="s">
        <v>5321</v>
      </c>
      <c r="F1920" s="50">
        <v>40544</v>
      </c>
      <c r="G1920" s="51">
        <v>2.35</v>
      </c>
      <c r="H1920" s="174"/>
      <c r="I1920" s="51">
        <v>0</v>
      </c>
    </row>
    <row r="1921" spans="1:9" ht="30" x14ac:dyDescent="0.25">
      <c r="A1921" s="49" t="s">
        <v>237</v>
      </c>
      <c r="B1921" s="49" t="s">
        <v>5322</v>
      </c>
      <c r="C1921" s="172" t="s">
        <v>5323</v>
      </c>
      <c r="D1921" s="173">
        <v>1.9</v>
      </c>
      <c r="E1921" s="49" t="s">
        <v>5324</v>
      </c>
      <c r="F1921" s="50">
        <v>40544</v>
      </c>
      <c r="G1921" s="51">
        <v>1.9</v>
      </c>
      <c r="H1921" s="174"/>
      <c r="I1921" s="51">
        <v>0</v>
      </c>
    </row>
    <row r="1922" spans="1:9" ht="30" x14ac:dyDescent="0.25">
      <c r="A1922" s="49" t="s">
        <v>237</v>
      </c>
      <c r="B1922" s="49" t="s">
        <v>4514</v>
      </c>
      <c r="C1922" s="172" t="s">
        <v>5325</v>
      </c>
      <c r="D1922" s="173">
        <v>2.1</v>
      </c>
      <c r="E1922" s="49" t="s">
        <v>5326</v>
      </c>
      <c r="F1922" s="50">
        <v>40544</v>
      </c>
      <c r="G1922" s="51">
        <v>2.1</v>
      </c>
      <c r="H1922" s="174"/>
      <c r="I1922" s="51">
        <v>0</v>
      </c>
    </row>
    <row r="1923" spans="1:9" ht="30" x14ac:dyDescent="0.25">
      <c r="A1923" s="49" t="s">
        <v>237</v>
      </c>
      <c r="B1923" s="49" t="s">
        <v>807</v>
      </c>
      <c r="C1923" s="172" t="s">
        <v>5327</v>
      </c>
      <c r="D1923" s="173">
        <v>1.9</v>
      </c>
      <c r="E1923" s="49" t="s">
        <v>5328</v>
      </c>
      <c r="F1923" s="50">
        <v>40544</v>
      </c>
      <c r="G1923" s="51">
        <v>1.9</v>
      </c>
      <c r="H1923" s="174"/>
      <c r="I1923" s="51">
        <v>0</v>
      </c>
    </row>
    <row r="1924" spans="1:9" ht="30" x14ac:dyDescent="0.25">
      <c r="A1924" s="49" t="s">
        <v>237</v>
      </c>
      <c r="B1924" s="49" t="s">
        <v>810</v>
      </c>
      <c r="C1924" s="172" t="s">
        <v>5329</v>
      </c>
      <c r="D1924" s="173">
        <v>2.35</v>
      </c>
      <c r="E1924" s="49" t="s">
        <v>5330</v>
      </c>
      <c r="F1924" s="50">
        <v>40544</v>
      </c>
      <c r="G1924" s="51">
        <v>2.35</v>
      </c>
      <c r="H1924" s="174"/>
      <c r="I1924" s="51">
        <v>0</v>
      </c>
    </row>
    <row r="1925" spans="1:9" ht="30" x14ac:dyDescent="0.25">
      <c r="A1925" s="49" t="s">
        <v>237</v>
      </c>
      <c r="B1925" s="49" t="s">
        <v>5331</v>
      </c>
      <c r="C1925" s="172" t="s">
        <v>5332</v>
      </c>
      <c r="D1925" s="173">
        <v>2.35</v>
      </c>
      <c r="E1925" s="49" t="s">
        <v>5333</v>
      </c>
      <c r="F1925" s="50">
        <v>40544</v>
      </c>
      <c r="G1925" s="51">
        <v>2.35</v>
      </c>
      <c r="H1925" s="174"/>
      <c r="I1925" s="51">
        <v>0</v>
      </c>
    </row>
    <row r="1926" spans="1:9" ht="30" x14ac:dyDescent="0.25">
      <c r="A1926" s="49" t="s">
        <v>237</v>
      </c>
      <c r="B1926" s="49" t="s">
        <v>5334</v>
      </c>
      <c r="C1926" s="172" t="s">
        <v>5335</v>
      </c>
      <c r="D1926" s="173">
        <v>2.35</v>
      </c>
      <c r="E1926" s="49" t="s">
        <v>5336</v>
      </c>
      <c r="F1926" s="50">
        <v>40544</v>
      </c>
      <c r="G1926" s="51">
        <v>2.35</v>
      </c>
      <c r="H1926" s="174"/>
      <c r="I1926" s="51">
        <v>0</v>
      </c>
    </row>
    <row r="1927" spans="1:9" ht="30" x14ac:dyDescent="0.25">
      <c r="A1927" s="49" t="s">
        <v>237</v>
      </c>
      <c r="B1927" s="49" t="s">
        <v>611</v>
      </c>
      <c r="C1927" s="172" t="s">
        <v>5337</v>
      </c>
      <c r="D1927" s="173">
        <v>2.1</v>
      </c>
      <c r="E1927" s="49" t="s">
        <v>5338</v>
      </c>
      <c r="F1927" s="50">
        <v>40544</v>
      </c>
      <c r="G1927" s="51">
        <v>2.1</v>
      </c>
      <c r="H1927" s="174"/>
      <c r="I1927" s="51">
        <v>0</v>
      </c>
    </row>
    <row r="1928" spans="1:9" ht="30" x14ac:dyDescent="0.25">
      <c r="A1928" s="49" t="s">
        <v>237</v>
      </c>
      <c r="B1928" s="49" t="s">
        <v>5339</v>
      </c>
      <c r="C1928" s="172" t="s">
        <v>5340</v>
      </c>
      <c r="D1928" s="173">
        <v>2.1</v>
      </c>
      <c r="E1928" s="49" t="s">
        <v>5341</v>
      </c>
      <c r="F1928" s="50">
        <v>40544</v>
      </c>
      <c r="G1928" s="51">
        <v>2.1</v>
      </c>
      <c r="H1928" s="174"/>
      <c r="I1928" s="51">
        <v>0</v>
      </c>
    </row>
    <row r="1929" spans="1:9" ht="30" x14ac:dyDescent="0.25">
      <c r="A1929" s="49" t="s">
        <v>237</v>
      </c>
      <c r="B1929" s="49" t="s">
        <v>5342</v>
      </c>
      <c r="C1929" s="172" t="s">
        <v>5343</v>
      </c>
      <c r="D1929" s="173">
        <v>1.9</v>
      </c>
      <c r="E1929" s="49" t="s">
        <v>5344</v>
      </c>
      <c r="F1929" s="50">
        <v>40544</v>
      </c>
      <c r="G1929" s="51">
        <v>1.9</v>
      </c>
      <c r="H1929" s="174"/>
      <c r="I1929" s="51">
        <v>0</v>
      </c>
    </row>
    <row r="1930" spans="1:9" ht="30" x14ac:dyDescent="0.25">
      <c r="A1930" s="49" t="s">
        <v>237</v>
      </c>
      <c r="B1930" s="49" t="s">
        <v>5345</v>
      </c>
      <c r="C1930" s="172" t="s">
        <v>5346</v>
      </c>
      <c r="D1930" s="173">
        <v>2.35</v>
      </c>
      <c r="E1930" s="49" t="s">
        <v>5347</v>
      </c>
      <c r="F1930" s="50">
        <v>40544</v>
      </c>
      <c r="G1930" s="51">
        <v>2.35</v>
      </c>
      <c r="H1930" s="174"/>
      <c r="I1930" s="51">
        <v>0</v>
      </c>
    </row>
    <row r="1931" spans="1:9" ht="30" x14ac:dyDescent="0.25">
      <c r="A1931" s="49" t="s">
        <v>237</v>
      </c>
      <c r="B1931" s="49" t="s">
        <v>416</v>
      </c>
      <c r="C1931" s="172" t="s">
        <v>5348</v>
      </c>
      <c r="D1931" s="173">
        <v>2.35</v>
      </c>
      <c r="E1931" s="49" t="s">
        <v>5349</v>
      </c>
      <c r="F1931" s="50">
        <v>40544</v>
      </c>
      <c r="G1931" s="51">
        <v>2.35</v>
      </c>
      <c r="H1931" s="174"/>
      <c r="I1931" s="51">
        <v>0</v>
      </c>
    </row>
    <row r="1932" spans="1:9" ht="30" x14ac:dyDescent="0.25">
      <c r="A1932" s="49" t="s">
        <v>237</v>
      </c>
      <c r="B1932" s="49" t="s">
        <v>5350</v>
      </c>
      <c r="C1932" s="172" t="s">
        <v>5351</v>
      </c>
      <c r="D1932" s="173">
        <v>2.35</v>
      </c>
      <c r="E1932" s="49" t="s">
        <v>5352</v>
      </c>
      <c r="F1932" s="50">
        <v>40544</v>
      </c>
      <c r="G1932" s="51">
        <v>2.35</v>
      </c>
      <c r="H1932" s="174"/>
      <c r="I1932" s="51">
        <v>0</v>
      </c>
    </row>
    <row r="1933" spans="1:9" ht="30" x14ac:dyDescent="0.25">
      <c r="A1933" s="49" t="s">
        <v>5353</v>
      </c>
      <c r="B1933" s="49" t="s">
        <v>5354</v>
      </c>
      <c r="C1933" s="172" t="s">
        <v>5355</v>
      </c>
      <c r="D1933" s="173">
        <v>1.7</v>
      </c>
      <c r="E1933" s="49" t="s">
        <v>5356</v>
      </c>
      <c r="F1933" s="50">
        <v>40544</v>
      </c>
      <c r="G1933" s="51">
        <v>1.7</v>
      </c>
      <c r="H1933" s="174"/>
      <c r="I1933" s="51">
        <v>0</v>
      </c>
    </row>
    <row r="1934" spans="1:9" ht="30" x14ac:dyDescent="0.25">
      <c r="A1934" s="49" t="s">
        <v>5353</v>
      </c>
      <c r="B1934" s="49" t="s">
        <v>5357</v>
      </c>
      <c r="C1934" s="172" t="s">
        <v>5358</v>
      </c>
      <c r="D1934" s="173">
        <v>1.7</v>
      </c>
      <c r="E1934" s="49" t="s">
        <v>5359</v>
      </c>
      <c r="F1934" s="50">
        <v>40544</v>
      </c>
      <c r="G1934" s="51">
        <v>1.7</v>
      </c>
      <c r="H1934" s="174"/>
      <c r="I1934" s="51">
        <v>0</v>
      </c>
    </row>
    <row r="1935" spans="1:9" ht="30" x14ac:dyDescent="0.25">
      <c r="A1935" s="49" t="s">
        <v>5353</v>
      </c>
      <c r="B1935" s="49" t="s">
        <v>1297</v>
      </c>
      <c r="C1935" s="172" t="s">
        <v>5360</v>
      </c>
      <c r="D1935" s="173">
        <v>2</v>
      </c>
      <c r="E1935" s="49" t="s">
        <v>5361</v>
      </c>
      <c r="F1935" s="50">
        <v>40544</v>
      </c>
      <c r="G1935" s="51">
        <v>2</v>
      </c>
      <c r="H1935" s="174"/>
      <c r="I1935" s="51">
        <v>0</v>
      </c>
    </row>
    <row r="1936" spans="1:9" ht="30" x14ac:dyDescent="0.25">
      <c r="A1936" s="49" t="s">
        <v>5353</v>
      </c>
      <c r="B1936" s="49" t="s">
        <v>700</v>
      </c>
      <c r="C1936" s="172" t="s">
        <v>5362</v>
      </c>
      <c r="D1936" s="173">
        <v>1.7</v>
      </c>
      <c r="E1936" s="49" t="s">
        <v>5363</v>
      </c>
      <c r="F1936" s="50">
        <v>40544</v>
      </c>
      <c r="G1936" s="51">
        <v>1.7</v>
      </c>
      <c r="H1936" s="174"/>
      <c r="I1936" s="51">
        <v>0</v>
      </c>
    </row>
    <row r="1937" spans="1:9" ht="30" x14ac:dyDescent="0.25">
      <c r="A1937" s="49" t="s">
        <v>5353</v>
      </c>
      <c r="B1937" s="49" t="s">
        <v>5364</v>
      </c>
      <c r="C1937" s="172" t="s">
        <v>5365</v>
      </c>
      <c r="D1937" s="173">
        <v>1.9</v>
      </c>
      <c r="E1937" s="49" t="s">
        <v>5366</v>
      </c>
      <c r="F1937" s="50">
        <v>40544</v>
      </c>
      <c r="G1937" s="51">
        <v>1.9</v>
      </c>
      <c r="H1937" s="174"/>
      <c r="I1937" s="51">
        <v>0</v>
      </c>
    </row>
    <row r="1938" spans="1:9" ht="30" x14ac:dyDescent="0.25">
      <c r="A1938" s="49" t="s">
        <v>5353</v>
      </c>
      <c r="B1938" s="49" t="s">
        <v>5367</v>
      </c>
      <c r="C1938" s="172" t="s">
        <v>5368</v>
      </c>
      <c r="D1938" s="173">
        <v>1.6</v>
      </c>
      <c r="E1938" s="49" t="s">
        <v>5369</v>
      </c>
      <c r="F1938" s="50">
        <v>40544</v>
      </c>
      <c r="G1938" s="51">
        <v>1.6</v>
      </c>
      <c r="H1938" s="174"/>
      <c r="I1938" s="51">
        <v>0</v>
      </c>
    </row>
    <row r="1939" spans="1:9" ht="30" x14ac:dyDescent="0.25">
      <c r="A1939" s="49" t="s">
        <v>5353</v>
      </c>
      <c r="B1939" s="49" t="s">
        <v>5370</v>
      </c>
      <c r="C1939" s="172" t="s">
        <v>5371</v>
      </c>
      <c r="D1939" s="173">
        <v>1.7</v>
      </c>
      <c r="E1939" s="49" t="s">
        <v>5372</v>
      </c>
      <c r="F1939" s="50">
        <v>40544</v>
      </c>
      <c r="G1939" s="51">
        <v>1.7</v>
      </c>
      <c r="H1939" s="174"/>
      <c r="I1939" s="51">
        <v>0</v>
      </c>
    </row>
    <row r="1940" spans="1:9" ht="30" x14ac:dyDescent="0.25">
      <c r="A1940" s="49" t="s">
        <v>5353</v>
      </c>
      <c r="B1940" s="49" t="s">
        <v>512</v>
      </c>
      <c r="C1940" s="172" t="s">
        <v>5373</v>
      </c>
      <c r="D1940" s="173">
        <v>1.7</v>
      </c>
      <c r="E1940" s="49" t="s">
        <v>5374</v>
      </c>
      <c r="F1940" s="50">
        <v>40544</v>
      </c>
      <c r="G1940" s="51">
        <v>1.7</v>
      </c>
      <c r="H1940" s="174"/>
      <c r="I1940" s="51">
        <v>0</v>
      </c>
    </row>
    <row r="1941" spans="1:9" ht="30" x14ac:dyDescent="0.25">
      <c r="A1941" s="49" t="s">
        <v>5353</v>
      </c>
      <c r="B1941" s="49" t="s">
        <v>5375</v>
      </c>
      <c r="C1941" s="172" t="s">
        <v>5376</v>
      </c>
      <c r="D1941" s="173">
        <v>1.7</v>
      </c>
      <c r="E1941" s="49" t="s">
        <v>5377</v>
      </c>
      <c r="F1941" s="50">
        <v>40544</v>
      </c>
      <c r="G1941" s="51">
        <v>1.7</v>
      </c>
      <c r="H1941" s="174"/>
      <c r="I1941" s="51">
        <v>0</v>
      </c>
    </row>
    <row r="1942" spans="1:9" ht="30" x14ac:dyDescent="0.25">
      <c r="A1942" s="49" t="s">
        <v>5353</v>
      </c>
      <c r="B1942" s="49" t="s">
        <v>326</v>
      </c>
      <c r="C1942" s="172" t="s">
        <v>5378</v>
      </c>
      <c r="D1942" s="173">
        <v>1.6</v>
      </c>
      <c r="E1942" s="49" t="s">
        <v>5379</v>
      </c>
      <c r="F1942" s="50">
        <v>40544</v>
      </c>
      <c r="G1942" s="51">
        <v>1.6</v>
      </c>
      <c r="H1942" s="174"/>
      <c r="I1942" s="51">
        <v>0</v>
      </c>
    </row>
    <row r="1943" spans="1:9" ht="30" x14ac:dyDescent="0.25">
      <c r="A1943" s="49" t="s">
        <v>5353</v>
      </c>
      <c r="B1943" s="49" t="s">
        <v>1892</v>
      </c>
      <c r="C1943" s="172" t="s">
        <v>5380</v>
      </c>
      <c r="D1943" s="173">
        <v>1.7</v>
      </c>
      <c r="E1943" s="49" t="s">
        <v>5381</v>
      </c>
      <c r="F1943" s="50">
        <v>40544</v>
      </c>
      <c r="G1943" s="51">
        <v>1.7</v>
      </c>
      <c r="H1943" s="174"/>
      <c r="I1943" s="51">
        <v>0</v>
      </c>
    </row>
    <row r="1944" spans="1:9" ht="30" x14ac:dyDescent="0.25">
      <c r="A1944" s="49" t="s">
        <v>5353</v>
      </c>
      <c r="B1944" s="49" t="s">
        <v>760</v>
      </c>
      <c r="C1944" s="172" t="s">
        <v>5382</v>
      </c>
      <c r="D1944" s="173">
        <v>1.6</v>
      </c>
      <c r="E1944" s="49" t="s">
        <v>5383</v>
      </c>
      <c r="F1944" s="50">
        <v>40544</v>
      </c>
      <c r="G1944" s="51">
        <v>1.6</v>
      </c>
      <c r="H1944" s="174"/>
      <c r="I1944" s="51">
        <v>0</v>
      </c>
    </row>
    <row r="1945" spans="1:9" ht="30" x14ac:dyDescent="0.25">
      <c r="A1945" s="49" t="s">
        <v>5353</v>
      </c>
      <c r="B1945" s="49" t="s">
        <v>5384</v>
      </c>
      <c r="C1945" s="172" t="s">
        <v>5385</v>
      </c>
      <c r="D1945" s="173">
        <v>1.6</v>
      </c>
      <c r="E1945" s="49" t="s">
        <v>5386</v>
      </c>
      <c r="F1945" s="50">
        <v>40544</v>
      </c>
      <c r="G1945" s="51">
        <v>1.6</v>
      </c>
      <c r="H1945" s="174"/>
      <c r="I1945" s="51">
        <v>0</v>
      </c>
    </row>
    <row r="1946" spans="1:9" ht="30" x14ac:dyDescent="0.25">
      <c r="A1946" s="49" t="s">
        <v>5353</v>
      </c>
      <c r="B1946" s="49" t="s">
        <v>5387</v>
      </c>
      <c r="C1946" s="172" t="s">
        <v>5388</v>
      </c>
      <c r="D1946" s="173">
        <v>1.7</v>
      </c>
      <c r="E1946" s="49" t="s">
        <v>5389</v>
      </c>
      <c r="F1946" s="50">
        <v>40544</v>
      </c>
      <c r="G1946" s="51">
        <v>1.7</v>
      </c>
      <c r="H1946" s="174"/>
      <c r="I1946" s="51">
        <v>0</v>
      </c>
    </row>
    <row r="1947" spans="1:9" ht="30" x14ac:dyDescent="0.25">
      <c r="A1947" s="49" t="s">
        <v>5353</v>
      </c>
      <c r="B1947" s="49" t="s">
        <v>5390</v>
      </c>
      <c r="C1947" s="172" t="s">
        <v>5391</v>
      </c>
      <c r="D1947" s="173">
        <v>1.7</v>
      </c>
      <c r="E1947" s="49" t="s">
        <v>5392</v>
      </c>
      <c r="F1947" s="50">
        <v>40544</v>
      </c>
      <c r="G1947" s="51">
        <v>1.7</v>
      </c>
      <c r="H1947" s="174"/>
      <c r="I1947" s="51">
        <v>0</v>
      </c>
    </row>
    <row r="1948" spans="1:9" ht="30" x14ac:dyDescent="0.25">
      <c r="A1948" s="49" t="s">
        <v>5353</v>
      </c>
      <c r="B1948" s="49" t="s">
        <v>5393</v>
      </c>
      <c r="C1948" s="172" t="s">
        <v>5394</v>
      </c>
      <c r="D1948" s="173">
        <v>1.7</v>
      </c>
      <c r="E1948" s="49" t="s">
        <v>5395</v>
      </c>
      <c r="F1948" s="50">
        <v>40544</v>
      </c>
      <c r="G1948" s="51">
        <v>1.7</v>
      </c>
      <c r="H1948" s="174"/>
      <c r="I1948" s="51">
        <v>0</v>
      </c>
    </row>
    <row r="1949" spans="1:9" ht="30" x14ac:dyDescent="0.25">
      <c r="A1949" s="49" t="s">
        <v>5353</v>
      </c>
      <c r="B1949" s="49" t="s">
        <v>5396</v>
      </c>
      <c r="C1949" s="172" t="s">
        <v>5397</v>
      </c>
      <c r="D1949" s="173">
        <v>1.9</v>
      </c>
      <c r="E1949" s="49" t="s">
        <v>5398</v>
      </c>
      <c r="F1949" s="50">
        <v>40544</v>
      </c>
      <c r="G1949" s="51">
        <v>1.9</v>
      </c>
      <c r="H1949" s="174"/>
      <c r="I1949" s="51">
        <v>0</v>
      </c>
    </row>
    <row r="1950" spans="1:9" ht="30" x14ac:dyDescent="0.25">
      <c r="A1950" s="49" t="s">
        <v>256</v>
      </c>
      <c r="B1950" s="49" t="s">
        <v>5399</v>
      </c>
      <c r="C1950" s="172" t="s">
        <v>5400</v>
      </c>
      <c r="D1950" s="173">
        <v>2.7</v>
      </c>
      <c r="E1950" s="49" t="s">
        <v>5401</v>
      </c>
      <c r="F1950" s="50">
        <v>40544</v>
      </c>
      <c r="G1950" s="51">
        <v>2.7</v>
      </c>
      <c r="H1950" s="174"/>
      <c r="I1950" s="51">
        <v>0</v>
      </c>
    </row>
    <row r="1951" spans="1:9" ht="30" x14ac:dyDescent="0.25">
      <c r="A1951" s="49" t="s">
        <v>256</v>
      </c>
      <c r="B1951" s="49" t="s">
        <v>3370</v>
      </c>
      <c r="C1951" s="172" t="s">
        <v>5402</v>
      </c>
      <c r="D1951" s="173">
        <v>2.2999999999999998</v>
      </c>
      <c r="E1951" s="49" t="s">
        <v>5403</v>
      </c>
      <c r="F1951" s="50">
        <v>40544</v>
      </c>
      <c r="G1951" s="51">
        <v>2.2999999999999998</v>
      </c>
      <c r="H1951" s="174"/>
      <c r="I1951" s="51">
        <v>0</v>
      </c>
    </row>
    <row r="1952" spans="1:9" ht="30" x14ac:dyDescent="0.25">
      <c r="A1952" s="49" t="s">
        <v>256</v>
      </c>
      <c r="B1952" s="49" t="s">
        <v>5404</v>
      </c>
      <c r="C1952" s="172" t="s">
        <v>5405</v>
      </c>
      <c r="D1952" s="173">
        <v>3.15</v>
      </c>
      <c r="E1952" s="49" t="s">
        <v>5406</v>
      </c>
      <c r="F1952" s="50">
        <v>40544</v>
      </c>
      <c r="G1952" s="51">
        <v>3.15</v>
      </c>
      <c r="H1952" s="174"/>
      <c r="I1952" s="51">
        <v>0</v>
      </c>
    </row>
    <row r="1953" spans="1:9" ht="30" x14ac:dyDescent="0.25">
      <c r="A1953" s="49" t="s">
        <v>256</v>
      </c>
      <c r="B1953" s="49" t="s">
        <v>5407</v>
      </c>
      <c r="C1953" s="172" t="s">
        <v>5408</v>
      </c>
      <c r="D1953" s="173">
        <v>2.7</v>
      </c>
      <c r="E1953" s="49" t="s">
        <v>5409</v>
      </c>
      <c r="F1953" s="50">
        <v>40544</v>
      </c>
      <c r="G1953" s="51">
        <v>2.7</v>
      </c>
      <c r="H1953" s="174"/>
      <c r="I1953" s="51">
        <v>0</v>
      </c>
    </row>
    <row r="1954" spans="1:9" ht="30" x14ac:dyDescent="0.25">
      <c r="A1954" s="49" t="s">
        <v>256</v>
      </c>
      <c r="B1954" s="49" t="s">
        <v>5410</v>
      </c>
      <c r="C1954" s="172" t="s">
        <v>5411</v>
      </c>
      <c r="D1954" s="173">
        <v>2.1</v>
      </c>
      <c r="E1954" s="49" t="s">
        <v>5412</v>
      </c>
      <c r="F1954" s="50">
        <v>40544</v>
      </c>
      <c r="G1954" s="51">
        <v>2.1</v>
      </c>
      <c r="H1954" s="174"/>
      <c r="I1954" s="51">
        <v>0</v>
      </c>
    </row>
    <row r="1955" spans="1:9" ht="30" x14ac:dyDescent="0.25">
      <c r="A1955" s="49" t="s">
        <v>256</v>
      </c>
      <c r="B1955" s="49" t="s">
        <v>5413</v>
      </c>
      <c r="C1955" s="172" t="s">
        <v>5414</v>
      </c>
      <c r="D1955" s="173">
        <v>2.2999999999999998</v>
      </c>
      <c r="E1955" s="49" t="s">
        <v>5415</v>
      </c>
      <c r="F1955" s="50">
        <v>40544</v>
      </c>
      <c r="G1955" s="51">
        <v>2.2999999999999998</v>
      </c>
      <c r="H1955" s="174"/>
      <c r="I1955" s="51">
        <v>0</v>
      </c>
    </row>
    <row r="1956" spans="1:9" ht="30" x14ac:dyDescent="0.25">
      <c r="A1956" s="49" t="s">
        <v>256</v>
      </c>
      <c r="B1956" s="49" t="s">
        <v>2612</v>
      </c>
      <c r="C1956" s="172" t="s">
        <v>5416</v>
      </c>
      <c r="D1956" s="173">
        <v>2.1</v>
      </c>
      <c r="E1956" s="49" t="s">
        <v>5417</v>
      </c>
      <c r="F1956" s="50">
        <v>40544</v>
      </c>
      <c r="G1956" s="51">
        <v>2.1</v>
      </c>
      <c r="H1956" s="174"/>
      <c r="I1956" s="51">
        <v>0</v>
      </c>
    </row>
    <row r="1957" spans="1:9" ht="30" x14ac:dyDescent="0.25">
      <c r="A1957" s="49" t="s">
        <v>256</v>
      </c>
      <c r="B1957" s="49" t="s">
        <v>5418</v>
      </c>
      <c r="C1957" s="172" t="s">
        <v>5419</v>
      </c>
      <c r="D1957" s="173">
        <v>2.5</v>
      </c>
      <c r="E1957" s="49" t="s">
        <v>5420</v>
      </c>
      <c r="F1957" s="50">
        <v>40544</v>
      </c>
      <c r="G1957" s="51">
        <v>2.5</v>
      </c>
      <c r="H1957" s="174"/>
      <c r="I1957" s="51">
        <v>0</v>
      </c>
    </row>
    <row r="1958" spans="1:9" ht="30" x14ac:dyDescent="0.25">
      <c r="A1958" s="49" t="s">
        <v>256</v>
      </c>
      <c r="B1958" s="49" t="s">
        <v>5421</v>
      </c>
      <c r="C1958" s="172" t="s">
        <v>5422</v>
      </c>
      <c r="D1958" s="173">
        <v>2.5</v>
      </c>
      <c r="E1958" s="49" t="s">
        <v>5423</v>
      </c>
      <c r="F1958" s="50">
        <v>40544</v>
      </c>
      <c r="G1958" s="51">
        <v>2.5</v>
      </c>
      <c r="H1958" s="174"/>
      <c r="I1958" s="51">
        <v>0</v>
      </c>
    </row>
    <row r="1959" spans="1:9" ht="30" x14ac:dyDescent="0.25">
      <c r="A1959" s="49" t="s">
        <v>256</v>
      </c>
      <c r="B1959" s="49" t="s">
        <v>1800</v>
      </c>
      <c r="C1959" s="172" t="s">
        <v>5424</v>
      </c>
      <c r="D1959" s="173">
        <v>2.2999999999999998</v>
      </c>
      <c r="E1959" s="49" t="s">
        <v>5425</v>
      </c>
      <c r="F1959" s="50">
        <v>40544</v>
      </c>
      <c r="G1959" s="51">
        <v>2.2999999999999998</v>
      </c>
      <c r="H1959" s="174"/>
      <c r="I1959" s="51">
        <v>0</v>
      </c>
    </row>
    <row r="1960" spans="1:9" ht="30" x14ac:dyDescent="0.25">
      <c r="A1960" s="49" t="s">
        <v>256</v>
      </c>
      <c r="B1960" s="49" t="s">
        <v>898</v>
      </c>
      <c r="C1960" s="172" t="s">
        <v>5426</v>
      </c>
      <c r="D1960" s="173">
        <v>2.7</v>
      </c>
      <c r="E1960" s="49" t="s">
        <v>5427</v>
      </c>
      <c r="F1960" s="50">
        <v>40544</v>
      </c>
      <c r="G1960" s="51">
        <v>2.7</v>
      </c>
      <c r="H1960" s="174"/>
      <c r="I1960" s="51">
        <v>0</v>
      </c>
    </row>
    <row r="1961" spans="1:9" ht="30" x14ac:dyDescent="0.25">
      <c r="A1961" s="49" t="s">
        <v>256</v>
      </c>
      <c r="B1961" s="49" t="s">
        <v>5428</v>
      </c>
      <c r="C1961" s="172" t="s">
        <v>5429</v>
      </c>
      <c r="D1961" s="173">
        <v>2.5</v>
      </c>
      <c r="E1961" s="49" t="s">
        <v>5430</v>
      </c>
      <c r="F1961" s="50">
        <v>40544</v>
      </c>
      <c r="G1961" s="51">
        <v>2.5</v>
      </c>
      <c r="H1961" s="174"/>
      <c r="I1961" s="51">
        <v>0</v>
      </c>
    </row>
    <row r="1962" spans="1:9" ht="30" x14ac:dyDescent="0.25">
      <c r="A1962" s="49" t="s">
        <v>256</v>
      </c>
      <c r="B1962" s="49" t="s">
        <v>1812</v>
      </c>
      <c r="C1962" s="172" t="s">
        <v>5431</v>
      </c>
      <c r="D1962" s="173">
        <v>2.7</v>
      </c>
      <c r="E1962" s="49" t="s">
        <v>5432</v>
      </c>
      <c r="F1962" s="50">
        <v>40544</v>
      </c>
      <c r="G1962" s="51">
        <v>2.7</v>
      </c>
      <c r="H1962" s="174"/>
      <c r="I1962" s="51">
        <v>0</v>
      </c>
    </row>
    <row r="1963" spans="1:9" ht="30" x14ac:dyDescent="0.25">
      <c r="A1963" s="49" t="s">
        <v>256</v>
      </c>
      <c r="B1963" s="49" t="s">
        <v>5433</v>
      </c>
      <c r="C1963" s="172" t="s">
        <v>5434</v>
      </c>
      <c r="D1963" s="173">
        <v>2.8</v>
      </c>
      <c r="E1963" s="49" t="s">
        <v>5435</v>
      </c>
      <c r="F1963" s="50">
        <v>40544</v>
      </c>
      <c r="G1963" s="51">
        <v>2.8</v>
      </c>
      <c r="H1963" s="174"/>
      <c r="I1963" s="51">
        <v>0</v>
      </c>
    </row>
    <row r="1964" spans="1:9" ht="30" x14ac:dyDescent="0.25">
      <c r="A1964" s="49" t="s">
        <v>256</v>
      </c>
      <c r="B1964" s="49" t="s">
        <v>5436</v>
      </c>
      <c r="C1964" s="172" t="s">
        <v>5437</v>
      </c>
      <c r="D1964" s="173">
        <v>2.2000000000000002</v>
      </c>
      <c r="E1964" s="49" t="s">
        <v>5438</v>
      </c>
      <c r="F1964" s="50">
        <v>40544</v>
      </c>
      <c r="G1964" s="51">
        <v>2.2000000000000002</v>
      </c>
      <c r="H1964" s="174"/>
      <c r="I1964" s="51">
        <v>0</v>
      </c>
    </row>
    <row r="1965" spans="1:9" ht="30" x14ac:dyDescent="0.25">
      <c r="A1965" s="49" t="s">
        <v>256</v>
      </c>
      <c r="B1965" s="49" t="s">
        <v>3343</v>
      </c>
      <c r="C1965" s="172" t="s">
        <v>5439</v>
      </c>
      <c r="D1965" s="173">
        <v>2.2999999999999998</v>
      </c>
      <c r="E1965" s="49" t="s">
        <v>5440</v>
      </c>
      <c r="F1965" s="50">
        <v>40544</v>
      </c>
      <c r="G1965" s="51">
        <v>2.2999999999999998</v>
      </c>
      <c r="H1965" s="174"/>
      <c r="I1965" s="51">
        <v>0</v>
      </c>
    </row>
    <row r="1966" spans="1:9" ht="30" x14ac:dyDescent="0.25">
      <c r="A1966" s="49" t="s">
        <v>256</v>
      </c>
      <c r="B1966" s="49" t="s">
        <v>919</v>
      </c>
      <c r="C1966" s="172" t="s">
        <v>5441</v>
      </c>
      <c r="D1966" s="173">
        <v>2.2999999999999998</v>
      </c>
      <c r="E1966" s="49" t="s">
        <v>5442</v>
      </c>
      <c r="F1966" s="50">
        <v>40544</v>
      </c>
      <c r="G1966" s="51">
        <v>2.2999999999999998</v>
      </c>
      <c r="H1966" s="174"/>
      <c r="I1966" s="51">
        <v>0</v>
      </c>
    </row>
    <row r="1967" spans="1:9" ht="30" x14ac:dyDescent="0.25">
      <c r="A1967" s="49" t="s">
        <v>256</v>
      </c>
      <c r="B1967" s="49" t="s">
        <v>1336</v>
      </c>
      <c r="C1967" s="172" t="s">
        <v>5443</v>
      </c>
      <c r="D1967" s="173">
        <v>2.5</v>
      </c>
      <c r="E1967" s="49" t="s">
        <v>5444</v>
      </c>
      <c r="F1967" s="50">
        <v>40544</v>
      </c>
      <c r="G1967" s="51">
        <v>2.5</v>
      </c>
      <c r="H1967" s="174"/>
      <c r="I1967" s="51">
        <v>0</v>
      </c>
    </row>
    <row r="1968" spans="1:9" ht="30" x14ac:dyDescent="0.25">
      <c r="A1968" s="49" t="s">
        <v>256</v>
      </c>
      <c r="B1968" s="49" t="s">
        <v>3539</v>
      </c>
      <c r="C1968" s="172" t="s">
        <v>5445</v>
      </c>
      <c r="D1968" s="173">
        <v>2.2000000000000002</v>
      </c>
      <c r="E1968" s="49" t="s">
        <v>5446</v>
      </c>
      <c r="F1968" s="50">
        <v>40544</v>
      </c>
      <c r="G1968" s="51">
        <v>2.2000000000000002</v>
      </c>
      <c r="H1968" s="174"/>
      <c r="I1968" s="51">
        <v>0</v>
      </c>
    </row>
    <row r="1969" spans="1:9" ht="30" x14ac:dyDescent="0.25">
      <c r="A1969" s="49" t="s">
        <v>256</v>
      </c>
      <c r="B1969" s="49" t="s">
        <v>1178</v>
      </c>
      <c r="C1969" s="172" t="s">
        <v>5447</v>
      </c>
      <c r="D1969" s="173">
        <v>2.7</v>
      </c>
      <c r="E1969" s="49" t="s">
        <v>5448</v>
      </c>
      <c r="F1969" s="50">
        <v>40544</v>
      </c>
      <c r="G1969" s="51">
        <v>2.7</v>
      </c>
      <c r="H1969" s="174"/>
      <c r="I1969" s="51">
        <v>0</v>
      </c>
    </row>
    <row r="1970" spans="1:9" ht="30" x14ac:dyDescent="0.25">
      <c r="A1970" s="49" t="s">
        <v>256</v>
      </c>
      <c r="B1970" s="49" t="s">
        <v>934</v>
      </c>
      <c r="C1970" s="172" t="s">
        <v>5449</v>
      </c>
      <c r="D1970" s="173">
        <v>2.5</v>
      </c>
      <c r="E1970" s="49" t="s">
        <v>5450</v>
      </c>
      <c r="F1970" s="50">
        <v>40544</v>
      </c>
      <c r="G1970" s="51">
        <v>2.5</v>
      </c>
      <c r="H1970" s="174"/>
      <c r="I1970" s="51">
        <v>0</v>
      </c>
    </row>
    <row r="1971" spans="1:9" ht="30" x14ac:dyDescent="0.25">
      <c r="A1971" s="49" t="s">
        <v>256</v>
      </c>
      <c r="B1971" s="49" t="s">
        <v>5451</v>
      </c>
      <c r="C1971" s="172" t="s">
        <v>5452</v>
      </c>
      <c r="D1971" s="173">
        <v>2.5</v>
      </c>
      <c r="E1971" s="49" t="s">
        <v>5453</v>
      </c>
      <c r="F1971" s="50">
        <v>40544</v>
      </c>
      <c r="G1971" s="51">
        <v>2.5</v>
      </c>
      <c r="H1971" s="174"/>
      <c r="I1971" s="51">
        <v>0</v>
      </c>
    </row>
    <row r="1972" spans="1:9" ht="30" x14ac:dyDescent="0.25">
      <c r="A1972" s="49" t="s">
        <v>256</v>
      </c>
      <c r="B1972" s="49" t="s">
        <v>311</v>
      </c>
      <c r="C1972" s="172" t="s">
        <v>5454</v>
      </c>
      <c r="D1972" s="173">
        <v>2.2999999999999998</v>
      </c>
      <c r="E1972" s="49" t="s">
        <v>5455</v>
      </c>
      <c r="F1972" s="50">
        <v>40544</v>
      </c>
      <c r="G1972" s="51">
        <v>2.2999999999999998</v>
      </c>
      <c r="H1972" s="174"/>
      <c r="I1972" s="51">
        <v>0</v>
      </c>
    </row>
    <row r="1973" spans="1:9" ht="30" x14ac:dyDescent="0.25">
      <c r="A1973" s="49" t="s">
        <v>256</v>
      </c>
      <c r="B1973" s="49" t="s">
        <v>524</v>
      </c>
      <c r="C1973" s="172" t="s">
        <v>5456</v>
      </c>
      <c r="D1973" s="173">
        <v>3.15</v>
      </c>
      <c r="E1973" s="49" t="s">
        <v>5457</v>
      </c>
      <c r="F1973" s="50">
        <v>40544</v>
      </c>
      <c r="G1973" s="51">
        <v>3.15</v>
      </c>
      <c r="H1973" s="174"/>
      <c r="I1973" s="51">
        <v>0</v>
      </c>
    </row>
    <row r="1974" spans="1:9" ht="30" x14ac:dyDescent="0.25">
      <c r="A1974" s="49" t="s">
        <v>256</v>
      </c>
      <c r="B1974" s="49" t="s">
        <v>2074</v>
      </c>
      <c r="C1974" s="172" t="s">
        <v>5458</v>
      </c>
      <c r="D1974" s="173">
        <v>2.2999999999999998</v>
      </c>
      <c r="E1974" s="49" t="s">
        <v>5459</v>
      </c>
      <c r="F1974" s="50">
        <v>40544</v>
      </c>
      <c r="G1974" s="51">
        <v>2.2999999999999998</v>
      </c>
      <c r="H1974" s="174"/>
      <c r="I1974" s="51">
        <v>0</v>
      </c>
    </row>
    <row r="1975" spans="1:9" ht="30" x14ac:dyDescent="0.25">
      <c r="A1975" s="49" t="s">
        <v>256</v>
      </c>
      <c r="B1975" s="49" t="s">
        <v>2240</v>
      </c>
      <c r="C1975" s="172" t="s">
        <v>5460</v>
      </c>
      <c r="D1975" s="173">
        <v>2.2999999999999998</v>
      </c>
      <c r="E1975" s="49" t="s">
        <v>5461</v>
      </c>
      <c r="F1975" s="50">
        <v>40544</v>
      </c>
      <c r="G1975" s="51">
        <v>2.2999999999999998</v>
      </c>
      <c r="H1975" s="174"/>
      <c r="I1975" s="51">
        <v>0</v>
      </c>
    </row>
    <row r="1976" spans="1:9" ht="30" x14ac:dyDescent="0.25">
      <c r="A1976" s="49" t="s">
        <v>256</v>
      </c>
      <c r="B1976" s="49" t="s">
        <v>338</v>
      </c>
      <c r="C1976" s="172" t="s">
        <v>5462</v>
      </c>
      <c r="D1976" s="173">
        <v>2.5</v>
      </c>
      <c r="E1976" s="49" t="s">
        <v>5463</v>
      </c>
      <c r="F1976" s="50">
        <v>40544</v>
      </c>
      <c r="G1976" s="51">
        <v>2.5</v>
      </c>
      <c r="H1976" s="174"/>
      <c r="I1976" s="51">
        <v>0</v>
      </c>
    </row>
    <row r="1977" spans="1:9" ht="30" x14ac:dyDescent="0.25">
      <c r="A1977" s="49" t="s">
        <v>256</v>
      </c>
      <c r="B1977" s="49" t="s">
        <v>350</v>
      </c>
      <c r="C1977" s="172" t="s">
        <v>5464</v>
      </c>
      <c r="D1977" s="173">
        <v>2.2999999999999998</v>
      </c>
      <c r="E1977" s="49" t="s">
        <v>5465</v>
      </c>
      <c r="F1977" s="50">
        <v>40544</v>
      </c>
      <c r="G1977" s="51">
        <v>2.2999999999999998</v>
      </c>
      <c r="H1977" s="174"/>
      <c r="I1977" s="51">
        <v>0</v>
      </c>
    </row>
    <row r="1978" spans="1:9" ht="30" x14ac:dyDescent="0.25">
      <c r="A1978" s="49" t="s">
        <v>256</v>
      </c>
      <c r="B1978" s="49" t="s">
        <v>353</v>
      </c>
      <c r="C1978" s="172" t="s">
        <v>5466</v>
      </c>
      <c r="D1978" s="173">
        <v>2.7</v>
      </c>
      <c r="E1978" s="49" t="s">
        <v>5467</v>
      </c>
      <c r="F1978" s="50">
        <v>40544</v>
      </c>
      <c r="G1978" s="51">
        <v>2.7</v>
      </c>
      <c r="H1978" s="174"/>
      <c r="I1978" s="51">
        <v>0</v>
      </c>
    </row>
    <row r="1979" spans="1:9" ht="30" x14ac:dyDescent="0.25">
      <c r="A1979" s="49" t="s">
        <v>256</v>
      </c>
      <c r="B1979" s="49" t="s">
        <v>992</v>
      </c>
      <c r="C1979" s="172" t="s">
        <v>5468</v>
      </c>
      <c r="D1979" s="173">
        <v>3.15</v>
      </c>
      <c r="E1979" s="49" t="s">
        <v>5469</v>
      </c>
      <c r="F1979" s="50">
        <v>40544</v>
      </c>
      <c r="G1979" s="51">
        <v>3.15</v>
      </c>
      <c r="H1979" s="174"/>
      <c r="I1979" s="51">
        <v>0</v>
      </c>
    </row>
    <row r="1980" spans="1:9" ht="30" x14ac:dyDescent="0.25">
      <c r="A1980" s="49" t="s">
        <v>256</v>
      </c>
      <c r="B1980" s="49" t="s">
        <v>5470</v>
      </c>
      <c r="C1980" s="172" t="s">
        <v>5471</v>
      </c>
      <c r="D1980" s="173">
        <v>3.15</v>
      </c>
      <c r="E1980" s="49" t="s">
        <v>5472</v>
      </c>
      <c r="F1980" s="50">
        <v>40544</v>
      </c>
      <c r="G1980" s="51">
        <v>3.15</v>
      </c>
      <c r="H1980" s="174"/>
      <c r="I1980" s="51">
        <v>0</v>
      </c>
    </row>
    <row r="1981" spans="1:9" ht="30" x14ac:dyDescent="0.25">
      <c r="A1981" s="49" t="s">
        <v>256</v>
      </c>
      <c r="B1981" s="49" t="s">
        <v>5473</v>
      </c>
      <c r="C1981" s="172" t="s">
        <v>5474</v>
      </c>
      <c r="D1981" s="173">
        <v>2.2000000000000002</v>
      </c>
      <c r="E1981" s="49" t="s">
        <v>5475</v>
      </c>
      <c r="F1981" s="50">
        <v>40544</v>
      </c>
      <c r="G1981" s="51">
        <v>2.2000000000000002</v>
      </c>
      <c r="H1981" s="174"/>
      <c r="I1981" s="51">
        <v>0</v>
      </c>
    </row>
    <row r="1982" spans="1:9" ht="30" x14ac:dyDescent="0.25">
      <c r="A1982" s="49" t="s">
        <v>256</v>
      </c>
      <c r="B1982" s="49" t="s">
        <v>2087</v>
      </c>
      <c r="C1982" s="172" t="s">
        <v>5476</v>
      </c>
      <c r="D1982" s="173">
        <v>2.5</v>
      </c>
      <c r="E1982" s="49" t="s">
        <v>5477</v>
      </c>
      <c r="F1982" s="50">
        <v>40544</v>
      </c>
      <c r="G1982" s="51">
        <v>2.5</v>
      </c>
      <c r="H1982" s="174"/>
      <c r="I1982" s="51">
        <v>0</v>
      </c>
    </row>
    <row r="1983" spans="1:9" ht="30" x14ac:dyDescent="0.25">
      <c r="A1983" s="49" t="s">
        <v>256</v>
      </c>
      <c r="B1983" s="49" t="s">
        <v>5478</v>
      </c>
      <c r="C1983" s="172" t="s">
        <v>5479</v>
      </c>
      <c r="D1983" s="173">
        <v>2.5</v>
      </c>
      <c r="E1983" s="49" t="s">
        <v>5480</v>
      </c>
      <c r="F1983" s="50">
        <v>40544</v>
      </c>
      <c r="G1983" s="51">
        <v>2.5</v>
      </c>
      <c r="H1983" s="174"/>
      <c r="I1983" s="51">
        <v>0</v>
      </c>
    </row>
    <row r="1984" spans="1:9" ht="30" x14ac:dyDescent="0.25">
      <c r="A1984" s="49" t="s">
        <v>256</v>
      </c>
      <c r="B1984" s="49" t="s">
        <v>5481</v>
      </c>
      <c r="C1984" s="172" t="s">
        <v>5482</v>
      </c>
      <c r="D1984" s="173">
        <v>2.2999999999999998</v>
      </c>
      <c r="E1984" s="49" t="s">
        <v>5483</v>
      </c>
      <c r="F1984" s="50">
        <v>40544</v>
      </c>
      <c r="G1984" s="51">
        <v>2.2999999999999998</v>
      </c>
      <c r="H1984" s="174"/>
      <c r="I1984" s="51">
        <v>0</v>
      </c>
    </row>
    <row r="1985" spans="1:9" ht="30" x14ac:dyDescent="0.25">
      <c r="A1985" s="49" t="s">
        <v>256</v>
      </c>
      <c r="B1985" s="49" t="s">
        <v>564</v>
      </c>
      <c r="C1985" s="172" t="s">
        <v>5484</v>
      </c>
      <c r="D1985" s="173">
        <v>3</v>
      </c>
      <c r="E1985" s="49" t="s">
        <v>5485</v>
      </c>
      <c r="F1985" s="50">
        <v>40544</v>
      </c>
      <c r="G1985" s="51">
        <v>3</v>
      </c>
      <c r="H1985" s="174"/>
      <c r="I1985" s="51">
        <v>0</v>
      </c>
    </row>
    <row r="1986" spans="1:9" ht="30" x14ac:dyDescent="0.25">
      <c r="A1986" s="49" t="s">
        <v>256</v>
      </c>
      <c r="B1986" s="49" t="s">
        <v>3250</v>
      </c>
      <c r="C1986" s="172" t="s">
        <v>5486</v>
      </c>
      <c r="D1986" s="173">
        <v>2.2000000000000002</v>
      </c>
      <c r="E1986" s="49" t="s">
        <v>5487</v>
      </c>
      <c r="F1986" s="50">
        <v>40544</v>
      </c>
      <c r="G1986" s="51">
        <v>2.2000000000000002</v>
      </c>
      <c r="H1986" s="174"/>
      <c r="I1986" s="51">
        <v>0</v>
      </c>
    </row>
    <row r="1987" spans="1:9" ht="30" x14ac:dyDescent="0.25">
      <c r="A1987" s="49" t="s">
        <v>256</v>
      </c>
      <c r="B1987" s="49" t="s">
        <v>5488</v>
      </c>
      <c r="C1987" s="172" t="s">
        <v>5489</v>
      </c>
      <c r="D1987" s="173">
        <v>2.2999999999999998</v>
      </c>
      <c r="E1987" s="49" t="s">
        <v>5490</v>
      </c>
      <c r="F1987" s="50">
        <v>40544</v>
      </c>
      <c r="G1987" s="51">
        <v>2.2999999999999998</v>
      </c>
      <c r="H1987" s="174"/>
      <c r="I1987" s="51">
        <v>0</v>
      </c>
    </row>
    <row r="1988" spans="1:9" ht="30" x14ac:dyDescent="0.25">
      <c r="A1988" s="49" t="s">
        <v>256</v>
      </c>
      <c r="B1988" s="49" t="s">
        <v>3664</v>
      </c>
      <c r="C1988" s="172" t="s">
        <v>5491</v>
      </c>
      <c r="D1988" s="173">
        <v>2.5</v>
      </c>
      <c r="E1988" s="49" t="s">
        <v>5492</v>
      </c>
      <c r="F1988" s="50">
        <v>40544</v>
      </c>
      <c r="G1988" s="51">
        <v>2.5</v>
      </c>
      <c r="H1988" s="174"/>
      <c r="I1988" s="51">
        <v>0</v>
      </c>
    </row>
    <row r="1989" spans="1:9" ht="30" x14ac:dyDescent="0.25">
      <c r="A1989" s="49" t="s">
        <v>256</v>
      </c>
      <c r="B1989" s="49" t="s">
        <v>1017</v>
      </c>
      <c r="C1989" s="172" t="s">
        <v>5493</v>
      </c>
      <c r="D1989" s="173">
        <v>3</v>
      </c>
      <c r="E1989" s="49" t="s">
        <v>5494</v>
      </c>
      <c r="F1989" s="50">
        <v>40544</v>
      </c>
      <c r="G1989" s="51">
        <v>3</v>
      </c>
      <c r="H1989" s="174"/>
      <c r="I1989" s="51">
        <v>0</v>
      </c>
    </row>
    <row r="1990" spans="1:9" ht="30" x14ac:dyDescent="0.25">
      <c r="A1990" s="49" t="s">
        <v>256</v>
      </c>
      <c r="B1990" s="49" t="s">
        <v>5495</v>
      </c>
      <c r="C1990" s="172" t="s">
        <v>5496</v>
      </c>
      <c r="D1990" s="173">
        <v>3.15</v>
      </c>
      <c r="E1990" s="49" t="s">
        <v>5497</v>
      </c>
      <c r="F1990" s="50">
        <v>40544</v>
      </c>
      <c r="G1990" s="51">
        <v>3.15</v>
      </c>
      <c r="H1990" s="174"/>
      <c r="I1990" s="51">
        <v>0</v>
      </c>
    </row>
    <row r="1991" spans="1:9" ht="30" x14ac:dyDescent="0.25">
      <c r="A1991" s="49" t="s">
        <v>256</v>
      </c>
      <c r="B1991" s="49" t="s">
        <v>5498</v>
      </c>
      <c r="C1991" s="172" t="s">
        <v>5499</v>
      </c>
      <c r="D1991" s="173">
        <v>2.7</v>
      </c>
      <c r="E1991" s="49" t="s">
        <v>5500</v>
      </c>
      <c r="F1991" s="50">
        <v>40544</v>
      </c>
      <c r="G1991" s="51">
        <v>2.7</v>
      </c>
      <c r="H1991" s="174"/>
      <c r="I1991" s="51">
        <v>0</v>
      </c>
    </row>
    <row r="1992" spans="1:9" ht="30" x14ac:dyDescent="0.25">
      <c r="A1992" s="49" t="s">
        <v>256</v>
      </c>
      <c r="B1992" s="49" t="s">
        <v>1636</v>
      </c>
      <c r="C1992" s="172" t="s">
        <v>5501</v>
      </c>
      <c r="D1992" s="173">
        <v>3.15</v>
      </c>
      <c r="E1992" s="49" t="s">
        <v>5502</v>
      </c>
      <c r="F1992" s="50">
        <v>40544</v>
      </c>
      <c r="G1992" s="51">
        <v>3.15</v>
      </c>
      <c r="H1992" s="174"/>
      <c r="I1992" s="51">
        <v>0</v>
      </c>
    </row>
    <row r="1993" spans="1:9" ht="30" x14ac:dyDescent="0.25">
      <c r="A1993" s="49" t="s">
        <v>256</v>
      </c>
      <c r="B1993" s="49" t="s">
        <v>5503</v>
      </c>
      <c r="C1993" s="172" t="s">
        <v>5504</v>
      </c>
      <c r="D1993" s="173">
        <v>3.15</v>
      </c>
      <c r="E1993" s="49" t="s">
        <v>5505</v>
      </c>
      <c r="F1993" s="50">
        <v>40544</v>
      </c>
      <c r="G1993" s="51">
        <v>3.15</v>
      </c>
      <c r="H1993" s="174"/>
      <c r="I1993" s="51">
        <v>0</v>
      </c>
    </row>
    <row r="1994" spans="1:9" ht="30" x14ac:dyDescent="0.25">
      <c r="A1994" s="49" t="s">
        <v>256</v>
      </c>
      <c r="B1994" s="49" t="s">
        <v>5506</v>
      </c>
      <c r="C1994" s="172" t="s">
        <v>5507</v>
      </c>
      <c r="D1994" s="173">
        <v>2.7</v>
      </c>
      <c r="E1994" s="49" t="s">
        <v>5508</v>
      </c>
      <c r="F1994" s="50">
        <v>40544</v>
      </c>
      <c r="G1994" s="51">
        <v>2.7</v>
      </c>
      <c r="H1994" s="174"/>
      <c r="I1994" s="51">
        <v>0</v>
      </c>
    </row>
    <row r="1995" spans="1:9" ht="30" x14ac:dyDescent="0.25">
      <c r="A1995" s="49" t="s">
        <v>256</v>
      </c>
      <c r="B1995" s="49" t="s">
        <v>5509</v>
      </c>
      <c r="C1995" s="172" t="s">
        <v>5510</v>
      </c>
      <c r="D1995" s="173">
        <v>2.7</v>
      </c>
      <c r="E1995" s="49" t="s">
        <v>5511</v>
      </c>
      <c r="F1995" s="50">
        <v>40544</v>
      </c>
      <c r="G1995" s="51">
        <v>2.7</v>
      </c>
      <c r="H1995" s="174"/>
      <c r="I1995" s="51">
        <v>0</v>
      </c>
    </row>
    <row r="1996" spans="1:9" ht="30" x14ac:dyDescent="0.25">
      <c r="A1996" s="49" t="s">
        <v>256</v>
      </c>
      <c r="B1996" s="49" t="s">
        <v>5512</v>
      </c>
      <c r="C1996" s="172" t="s">
        <v>5513</v>
      </c>
      <c r="D1996" s="173">
        <v>2.7</v>
      </c>
      <c r="E1996" s="49" t="s">
        <v>5514</v>
      </c>
      <c r="F1996" s="50">
        <v>40544</v>
      </c>
      <c r="G1996" s="51">
        <v>2.7</v>
      </c>
      <c r="H1996" s="174"/>
      <c r="I1996" s="51">
        <v>0</v>
      </c>
    </row>
    <row r="1997" spans="1:9" ht="30" x14ac:dyDescent="0.25">
      <c r="A1997" s="49" t="s">
        <v>256</v>
      </c>
      <c r="B1997" s="49" t="s">
        <v>2318</v>
      </c>
      <c r="C1997" s="172" t="s">
        <v>5515</v>
      </c>
      <c r="D1997" s="173">
        <v>2.2999999999999998</v>
      </c>
      <c r="E1997" s="49" t="s">
        <v>5516</v>
      </c>
      <c r="F1997" s="50">
        <v>40544</v>
      </c>
      <c r="G1997" s="51">
        <v>2.2999999999999998</v>
      </c>
      <c r="H1997" s="174"/>
      <c r="I1997" s="51">
        <v>0</v>
      </c>
    </row>
    <row r="1998" spans="1:9" ht="30" x14ac:dyDescent="0.25">
      <c r="A1998" s="49" t="s">
        <v>256</v>
      </c>
      <c r="B1998" s="49" t="s">
        <v>5517</v>
      </c>
      <c r="C1998" s="172" t="s">
        <v>5518</v>
      </c>
      <c r="D1998" s="173">
        <v>2.2999999999999998</v>
      </c>
      <c r="E1998" s="49" t="s">
        <v>5519</v>
      </c>
      <c r="F1998" s="50">
        <v>40544</v>
      </c>
      <c r="G1998" s="51">
        <v>2.2999999999999998</v>
      </c>
      <c r="H1998" s="174"/>
      <c r="I1998" s="51">
        <v>0</v>
      </c>
    </row>
    <row r="1999" spans="1:9" ht="30" x14ac:dyDescent="0.25">
      <c r="A1999" s="49" t="s">
        <v>256</v>
      </c>
      <c r="B1999" s="49" t="s">
        <v>5520</v>
      </c>
      <c r="C1999" s="172" t="s">
        <v>5521</v>
      </c>
      <c r="D1999" s="173">
        <v>2.2999999999999998</v>
      </c>
      <c r="E1999" s="49" t="s">
        <v>5522</v>
      </c>
      <c r="F1999" s="50">
        <v>40544</v>
      </c>
      <c r="G1999" s="51">
        <v>2.2999999999999998</v>
      </c>
      <c r="H1999" s="174"/>
      <c r="I1999" s="51">
        <v>0</v>
      </c>
    </row>
    <row r="2000" spans="1:9" ht="30" x14ac:dyDescent="0.25">
      <c r="A2000" s="49" t="s">
        <v>256</v>
      </c>
      <c r="B2000" s="49" t="s">
        <v>2544</v>
      </c>
      <c r="C2000" s="172" t="s">
        <v>5523</v>
      </c>
      <c r="D2000" s="173">
        <v>2.2999999999999998</v>
      </c>
      <c r="E2000" s="49" t="s">
        <v>5524</v>
      </c>
      <c r="F2000" s="50">
        <v>40544</v>
      </c>
      <c r="G2000" s="51">
        <v>2.2999999999999998</v>
      </c>
      <c r="H2000" s="174"/>
      <c r="I2000" s="51">
        <v>0</v>
      </c>
    </row>
    <row r="2001" spans="1:9" ht="30" x14ac:dyDescent="0.25">
      <c r="A2001" s="49" t="s">
        <v>256</v>
      </c>
      <c r="B2001" s="49" t="s">
        <v>3364</v>
      </c>
      <c r="C2001" s="172" t="s">
        <v>5525</v>
      </c>
      <c r="D2001" s="173">
        <v>3.15</v>
      </c>
      <c r="E2001" s="49" t="s">
        <v>5526</v>
      </c>
      <c r="F2001" s="50">
        <v>40544</v>
      </c>
      <c r="G2001" s="51">
        <v>3.15</v>
      </c>
      <c r="H2001" s="174"/>
      <c r="I2001" s="51">
        <v>0</v>
      </c>
    </row>
    <row r="2002" spans="1:9" ht="30" x14ac:dyDescent="0.25">
      <c r="A2002" s="49" t="s">
        <v>256</v>
      </c>
      <c r="B2002" s="49" t="s">
        <v>2547</v>
      </c>
      <c r="C2002" s="172" t="s">
        <v>5527</v>
      </c>
      <c r="D2002" s="173">
        <v>2.8</v>
      </c>
      <c r="E2002" s="49" t="s">
        <v>5528</v>
      </c>
      <c r="F2002" s="50">
        <v>40544</v>
      </c>
      <c r="G2002" s="51">
        <v>2.8</v>
      </c>
      <c r="H2002" s="174"/>
      <c r="I2002" s="51">
        <v>0</v>
      </c>
    </row>
    <row r="2003" spans="1:9" ht="30" x14ac:dyDescent="0.25">
      <c r="A2003" s="49" t="s">
        <v>256</v>
      </c>
      <c r="B2003" s="49" t="s">
        <v>5529</v>
      </c>
      <c r="C2003" s="172" t="s">
        <v>5530</v>
      </c>
      <c r="D2003" s="173">
        <v>2.5</v>
      </c>
      <c r="E2003" s="49" t="s">
        <v>5531</v>
      </c>
      <c r="F2003" s="50">
        <v>40544</v>
      </c>
      <c r="G2003" s="51">
        <v>2.5</v>
      </c>
      <c r="H2003" s="174"/>
      <c r="I2003" s="51">
        <v>0</v>
      </c>
    </row>
    <row r="2004" spans="1:9" ht="30" x14ac:dyDescent="0.25">
      <c r="A2004" s="49" t="s">
        <v>256</v>
      </c>
      <c r="B2004" s="49" t="s">
        <v>5532</v>
      </c>
      <c r="C2004" s="172" t="s">
        <v>5533</v>
      </c>
      <c r="D2004" s="173">
        <v>2.5</v>
      </c>
      <c r="E2004" s="49" t="s">
        <v>5534</v>
      </c>
      <c r="F2004" s="50">
        <v>40544</v>
      </c>
      <c r="G2004" s="51">
        <v>2.5</v>
      </c>
      <c r="H2004" s="174"/>
      <c r="I2004" s="51">
        <v>0</v>
      </c>
    </row>
    <row r="2005" spans="1:9" ht="30" x14ac:dyDescent="0.25">
      <c r="A2005" s="49" t="s">
        <v>256</v>
      </c>
      <c r="B2005" s="49" t="s">
        <v>5535</v>
      </c>
      <c r="C2005" s="172" t="s">
        <v>5536</v>
      </c>
      <c r="D2005" s="173">
        <v>2.8</v>
      </c>
      <c r="E2005" s="49" t="s">
        <v>5537</v>
      </c>
      <c r="F2005" s="50">
        <v>40544</v>
      </c>
      <c r="G2005" s="51">
        <v>2.8</v>
      </c>
      <c r="H2005" s="174"/>
      <c r="I2005" s="51">
        <v>0</v>
      </c>
    </row>
    <row r="2006" spans="1:9" ht="30" x14ac:dyDescent="0.25">
      <c r="A2006" s="49" t="s">
        <v>256</v>
      </c>
      <c r="B2006" s="49" t="s">
        <v>1714</v>
      </c>
      <c r="C2006" s="172" t="s">
        <v>5538</v>
      </c>
      <c r="D2006" s="173">
        <v>2.5</v>
      </c>
      <c r="E2006" s="49" t="s">
        <v>5539</v>
      </c>
      <c r="F2006" s="50">
        <v>40544</v>
      </c>
      <c r="G2006" s="51">
        <v>2.5</v>
      </c>
      <c r="H2006" s="174"/>
      <c r="I2006" s="51">
        <v>0</v>
      </c>
    </row>
    <row r="2007" spans="1:9" ht="30" x14ac:dyDescent="0.25">
      <c r="A2007" s="49" t="s">
        <v>256</v>
      </c>
      <c r="B2007" s="49" t="s">
        <v>422</v>
      </c>
      <c r="C2007" s="172" t="s">
        <v>5540</v>
      </c>
      <c r="D2007" s="173">
        <v>2.6</v>
      </c>
      <c r="E2007" s="49" t="s">
        <v>5541</v>
      </c>
      <c r="F2007" s="50">
        <v>40544</v>
      </c>
      <c r="G2007" s="51">
        <v>2.6</v>
      </c>
      <c r="H2007" s="174"/>
      <c r="I2007" s="51">
        <v>0</v>
      </c>
    </row>
    <row r="2008" spans="1:9" ht="30" x14ac:dyDescent="0.25">
      <c r="A2008" s="49" t="s">
        <v>256</v>
      </c>
      <c r="B2008" s="49" t="s">
        <v>1719</v>
      </c>
      <c r="C2008" s="172" t="s">
        <v>5542</v>
      </c>
      <c r="D2008" s="173">
        <v>2.2999999999999998</v>
      </c>
      <c r="E2008" s="49" t="s">
        <v>5543</v>
      </c>
      <c r="F2008" s="50">
        <v>40544</v>
      </c>
      <c r="G2008" s="51">
        <v>2.2999999999999998</v>
      </c>
      <c r="H2008" s="174"/>
      <c r="I2008" s="51">
        <v>0</v>
      </c>
    </row>
    <row r="2009" spans="1:9" ht="30" x14ac:dyDescent="0.25">
      <c r="A2009" s="49" t="s">
        <v>256</v>
      </c>
      <c r="B2009" s="49" t="s">
        <v>5544</v>
      </c>
      <c r="C2009" s="172" t="s">
        <v>5545</v>
      </c>
      <c r="D2009" s="173">
        <v>3.15</v>
      </c>
      <c r="E2009" s="49" t="s">
        <v>5546</v>
      </c>
      <c r="F2009" s="50">
        <v>40544</v>
      </c>
      <c r="G2009" s="51">
        <v>3.15</v>
      </c>
      <c r="H2009" s="174"/>
      <c r="I2009" s="51">
        <v>0</v>
      </c>
    </row>
    <row r="2010" spans="1:9" ht="30" x14ac:dyDescent="0.25">
      <c r="A2010" s="49" t="s">
        <v>256</v>
      </c>
      <c r="B2010" s="49" t="s">
        <v>5547</v>
      </c>
      <c r="C2010" s="172" t="s">
        <v>5548</v>
      </c>
      <c r="D2010" s="173">
        <v>2.2000000000000002</v>
      </c>
      <c r="E2010" s="49" t="s">
        <v>5549</v>
      </c>
      <c r="F2010" s="50">
        <v>40544</v>
      </c>
      <c r="G2010" s="51">
        <v>2.2000000000000002</v>
      </c>
      <c r="H2010" s="174"/>
      <c r="I2010" s="51">
        <v>0</v>
      </c>
    </row>
    <row r="2011" spans="1:9" ht="30" x14ac:dyDescent="0.25">
      <c r="A2011" s="49" t="s">
        <v>256</v>
      </c>
      <c r="B2011" s="49" t="s">
        <v>5550</v>
      </c>
      <c r="C2011" s="172" t="s">
        <v>5551</v>
      </c>
      <c r="D2011" s="173">
        <v>2.2999999999999998</v>
      </c>
      <c r="E2011" s="49" t="s">
        <v>5552</v>
      </c>
      <c r="F2011" s="50">
        <v>40544</v>
      </c>
      <c r="G2011" s="51">
        <v>2.2999999999999998</v>
      </c>
      <c r="H2011" s="174"/>
      <c r="I2011" s="51">
        <v>0</v>
      </c>
    </row>
    <row r="2012" spans="1:9" ht="30" x14ac:dyDescent="0.25">
      <c r="A2012" s="49" t="s">
        <v>229</v>
      </c>
      <c r="B2012" s="49" t="s">
        <v>649</v>
      </c>
      <c r="C2012" s="172" t="s">
        <v>5553</v>
      </c>
      <c r="D2012" s="173">
        <v>2.2000000000000002</v>
      </c>
      <c r="E2012" s="49" t="s">
        <v>5554</v>
      </c>
      <c r="F2012" s="50">
        <v>40544</v>
      </c>
      <c r="G2012" s="51">
        <v>2.2000000000000002</v>
      </c>
      <c r="H2012" s="174"/>
      <c r="I2012" s="51">
        <v>0</v>
      </c>
    </row>
    <row r="2013" spans="1:9" ht="30" x14ac:dyDescent="0.25">
      <c r="A2013" s="49" t="s">
        <v>229</v>
      </c>
      <c r="B2013" s="49" t="s">
        <v>2368</v>
      </c>
      <c r="C2013" s="172" t="s">
        <v>5555</v>
      </c>
      <c r="D2013" s="173">
        <v>2</v>
      </c>
      <c r="E2013" s="49" t="s">
        <v>5556</v>
      </c>
      <c r="F2013" s="50">
        <v>40544</v>
      </c>
      <c r="G2013" s="51">
        <v>2</v>
      </c>
      <c r="H2013" s="174"/>
      <c r="I2013" s="51">
        <v>0</v>
      </c>
    </row>
    <row r="2014" spans="1:9" ht="30" x14ac:dyDescent="0.25">
      <c r="A2014" s="49" t="s">
        <v>229</v>
      </c>
      <c r="B2014" s="49" t="s">
        <v>5557</v>
      </c>
      <c r="C2014" s="172" t="s">
        <v>5558</v>
      </c>
      <c r="D2014" s="173">
        <v>2</v>
      </c>
      <c r="E2014" s="49" t="s">
        <v>5559</v>
      </c>
      <c r="F2014" s="50">
        <v>40544</v>
      </c>
      <c r="G2014" s="51">
        <v>2</v>
      </c>
      <c r="H2014" s="174"/>
      <c r="I2014" s="51">
        <v>0</v>
      </c>
    </row>
    <row r="2015" spans="1:9" ht="30" x14ac:dyDescent="0.25">
      <c r="A2015" s="49" t="s">
        <v>229</v>
      </c>
      <c r="B2015" s="49" t="s">
        <v>5560</v>
      </c>
      <c r="C2015" s="172" t="s">
        <v>5561</v>
      </c>
      <c r="D2015" s="173">
        <v>2</v>
      </c>
      <c r="E2015" s="49" t="s">
        <v>5562</v>
      </c>
      <c r="F2015" s="50">
        <v>40544</v>
      </c>
      <c r="G2015" s="51">
        <v>2</v>
      </c>
      <c r="H2015" s="174"/>
      <c r="I2015" s="51">
        <v>0</v>
      </c>
    </row>
    <row r="2016" spans="1:9" ht="30" x14ac:dyDescent="0.25">
      <c r="A2016" s="49" t="s">
        <v>229</v>
      </c>
      <c r="B2016" s="49" t="s">
        <v>278</v>
      </c>
      <c r="C2016" s="172" t="s">
        <v>5563</v>
      </c>
      <c r="D2016" s="173">
        <v>2</v>
      </c>
      <c r="E2016" s="49" t="s">
        <v>5564</v>
      </c>
      <c r="F2016" s="50">
        <v>40544</v>
      </c>
      <c r="G2016" s="51">
        <v>2</v>
      </c>
      <c r="H2016" s="174"/>
      <c r="I2016" s="51">
        <v>0</v>
      </c>
    </row>
    <row r="2017" spans="1:9" ht="30" x14ac:dyDescent="0.25">
      <c r="A2017" s="49" t="s">
        <v>229</v>
      </c>
      <c r="B2017" s="49" t="s">
        <v>5565</v>
      </c>
      <c r="C2017" s="172" t="s">
        <v>5566</v>
      </c>
      <c r="D2017" s="173">
        <v>2</v>
      </c>
      <c r="E2017" s="49" t="s">
        <v>5567</v>
      </c>
      <c r="F2017" s="50">
        <v>40544</v>
      </c>
      <c r="G2017" s="51">
        <v>2</v>
      </c>
      <c r="H2017" s="174"/>
      <c r="I2017" s="51">
        <v>0</v>
      </c>
    </row>
    <row r="2018" spans="1:9" ht="30" x14ac:dyDescent="0.25">
      <c r="A2018" s="49" t="s">
        <v>229</v>
      </c>
      <c r="B2018" s="49" t="s">
        <v>5568</v>
      </c>
      <c r="C2018" s="172" t="s">
        <v>5569</v>
      </c>
      <c r="D2018" s="173">
        <v>2</v>
      </c>
      <c r="E2018" s="49" t="s">
        <v>5570</v>
      </c>
      <c r="F2018" s="50">
        <v>40544</v>
      </c>
      <c r="G2018" s="51">
        <v>2</v>
      </c>
      <c r="H2018" s="174"/>
      <c r="I2018" s="51">
        <v>0</v>
      </c>
    </row>
    <row r="2019" spans="1:9" ht="30" x14ac:dyDescent="0.25">
      <c r="A2019" s="49" t="s">
        <v>229</v>
      </c>
      <c r="B2019" s="49" t="s">
        <v>2123</v>
      </c>
      <c r="C2019" s="172" t="s">
        <v>5571</v>
      </c>
      <c r="D2019" s="173">
        <v>2.2000000000000002</v>
      </c>
      <c r="E2019" s="49" t="s">
        <v>5572</v>
      </c>
      <c r="F2019" s="50">
        <v>40544</v>
      </c>
      <c r="G2019" s="51">
        <v>2.2000000000000002</v>
      </c>
      <c r="H2019" s="174"/>
      <c r="I2019" s="51">
        <v>0</v>
      </c>
    </row>
    <row r="2020" spans="1:9" ht="30" x14ac:dyDescent="0.25">
      <c r="A2020" s="49" t="s">
        <v>229</v>
      </c>
      <c r="B2020" s="49" t="s">
        <v>1107</v>
      </c>
      <c r="C2020" s="172" t="s">
        <v>5573</v>
      </c>
      <c r="D2020" s="173">
        <v>2</v>
      </c>
      <c r="E2020" s="49" t="s">
        <v>5574</v>
      </c>
      <c r="F2020" s="50">
        <v>40544</v>
      </c>
      <c r="G2020" s="51">
        <v>2</v>
      </c>
      <c r="H2020" s="174"/>
      <c r="I2020" s="51">
        <v>0</v>
      </c>
    </row>
    <row r="2021" spans="1:9" ht="30" x14ac:dyDescent="0.25">
      <c r="A2021" s="49" t="s">
        <v>229</v>
      </c>
      <c r="B2021" s="49" t="s">
        <v>1291</v>
      </c>
      <c r="C2021" s="172" t="s">
        <v>5575</v>
      </c>
      <c r="D2021" s="173">
        <v>2</v>
      </c>
      <c r="E2021" s="49" t="s">
        <v>5576</v>
      </c>
      <c r="F2021" s="50">
        <v>40544</v>
      </c>
      <c r="G2021" s="51">
        <v>2</v>
      </c>
      <c r="H2021" s="174"/>
      <c r="I2021" s="51">
        <v>0</v>
      </c>
    </row>
    <row r="2022" spans="1:9" ht="30" x14ac:dyDescent="0.25">
      <c r="A2022" s="49" t="s">
        <v>229</v>
      </c>
      <c r="B2022" s="49" t="s">
        <v>2135</v>
      </c>
      <c r="C2022" s="172" t="s">
        <v>5577</v>
      </c>
      <c r="D2022" s="173">
        <v>2</v>
      </c>
      <c r="E2022" s="49" t="s">
        <v>5578</v>
      </c>
      <c r="F2022" s="50">
        <v>40544</v>
      </c>
      <c r="G2022" s="51">
        <v>2</v>
      </c>
      <c r="H2022" s="174"/>
      <c r="I2022" s="51">
        <v>0</v>
      </c>
    </row>
    <row r="2023" spans="1:9" ht="30" x14ac:dyDescent="0.25">
      <c r="A2023" s="49" t="s">
        <v>229</v>
      </c>
      <c r="B2023" s="49" t="s">
        <v>1297</v>
      </c>
      <c r="C2023" s="172" t="s">
        <v>5579</v>
      </c>
      <c r="D2023" s="173">
        <v>2</v>
      </c>
      <c r="E2023" s="49" t="s">
        <v>5580</v>
      </c>
      <c r="F2023" s="50">
        <v>40544</v>
      </c>
      <c r="G2023" s="51">
        <v>2</v>
      </c>
      <c r="H2023" s="174"/>
      <c r="I2023" s="51">
        <v>0</v>
      </c>
    </row>
    <row r="2024" spans="1:9" ht="30" x14ac:dyDescent="0.25">
      <c r="A2024" s="49" t="s">
        <v>229</v>
      </c>
      <c r="B2024" s="49" t="s">
        <v>5581</v>
      </c>
      <c r="C2024" s="172" t="s">
        <v>5582</v>
      </c>
      <c r="D2024" s="173">
        <v>2.2000000000000002</v>
      </c>
      <c r="E2024" s="49" t="s">
        <v>5583</v>
      </c>
      <c r="F2024" s="50">
        <v>40544</v>
      </c>
      <c r="G2024" s="51">
        <v>2.2000000000000002</v>
      </c>
      <c r="H2024" s="174"/>
      <c r="I2024" s="51">
        <v>0</v>
      </c>
    </row>
    <row r="2025" spans="1:9" ht="30" x14ac:dyDescent="0.25">
      <c r="A2025" s="49" t="s">
        <v>229</v>
      </c>
      <c r="B2025" s="49" t="s">
        <v>1800</v>
      </c>
      <c r="C2025" s="172" t="s">
        <v>5584</v>
      </c>
      <c r="D2025" s="173">
        <v>2</v>
      </c>
      <c r="E2025" s="49" t="s">
        <v>5585</v>
      </c>
      <c r="F2025" s="50">
        <v>40544</v>
      </c>
      <c r="G2025" s="51">
        <v>2</v>
      </c>
      <c r="H2025" s="174"/>
      <c r="I2025" s="51">
        <v>0</v>
      </c>
    </row>
    <row r="2026" spans="1:9" ht="30" x14ac:dyDescent="0.25">
      <c r="A2026" s="49" t="s">
        <v>229</v>
      </c>
      <c r="B2026" s="49" t="s">
        <v>5586</v>
      </c>
      <c r="C2026" s="172" t="s">
        <v>5587</v>
      </c>
      <c r="D2026" s="173">
        <v>2</v>
      </c>
      <c r="E2026" s="49" t="s">
        <v>5588</v>
      </c>
      <c r="F2026" s="50">
        <v>40544</v>
      </c>
      <c r="G2026" s="51">
        <v>2</v>
      </c>
      <c r="H2026" s="174"/>
      <c r="I2026" s="51">
        <v>0</v>
      </c>
    </row>
    <row r="2027" spans="1:9" ht="30" x14ac:dyDescent="0.25">
      <c r="A2027" s="49" t="s">
        <v>229</v>
      </c>
      <c r="B2027" s="49" t="s">
        <v>5589</v>
      </c>
      <c r="C2027" s="172" t="s">
        <v>5590</v>
      </c>
      <c r="D2027" s="173">
        <v>2</v>
      </c>
      <c r="E2027" s="49" t="s">
        <v>5591</v>
      </c>
      <c r="F2027" s="50">
        <v>40544</v>
      </c>
      <c r="G2027" s="51">
        <v>2</v>
      </c>
      <c r="H2027" s="174"/>
      <c r="I2027" s="51">
        <v>0</v>
      </c>
    </row>
    <row r="2028" spans="1:9" ht="30" x14ac:dyDescent="0.25">
      <c r="A2028" s="49" t="s">
        <v>229</v>
      </c>
      <c r="B2028" s="49" t="s">
        <v>1314</v>
      </c>
      <c r="C2028" s="172" t="s">
        <v>5592</v>
      </c>
      <c r="D2028" s="173">
        <v>2</v>
      </c>
      <c r="E2028" s="49" t="s">
        <v>5593</v>
      </c>
      <c r="F2028" s="50">
        <v>40544</v>
      </c>
      <c r="G2028" s="51">
        <v>2</v>
      </c>
      <c r="H2028" s="174"/>
      <c r="I2028" s="51">
        <v>0</v>
      </c>
    </row>
    <row r="2029" spans="1:9" ht="30" x14ac:dyDescent="0.25">
      <c r="A2029" s="49" t="s">
        <v>229</v>
      </c>
      <c r="B2029" s="49" t="s">
        <v>5594</v>
      </c>
      <c r="C2029" s="172" t="s">
        <v>5595</v>
      </c>
      <c r="D2029" s="173">
        <v>2</v>
      </c>
      <c r="E2029" s="49" t="s">
        <v>5596</v>
      </c>
      <c r="F2029" s="50">
        <v>40544</v>
      </c>
      <c r="G2029" s="51">
        <v>2</v>
      </c>
      <c r="H2029" s="174"/>
      <c r="I2029" s="51">
        <v>0</v>
      </c>
    </row>
    <row r="2030" spans="1:9" ht="30" x14ac:dyDescent="0.25">
      <c r="A2030" s="49" t="s">
        <v>229</v>
      </c>
      <c r="B2030" s="49" t="s">
        <v>5597</v>
      </c>
      <c r="C2030" s="172" t="s">
        <v>5598</v>
      </c>
      <c r="D2030" s="173">
        <v>2</v>
      </c>
      <c r="E2030" s="49" t="s">
        <v>5599</v>
      </c>
      <c r="F2030" s="50">
        <v>40544</v>
      </c>
      <c r="G2030" s="51">
        <v>2</v>
      </c>
      <c r="H2030" s="174"/>
      <c r="I2030" s="51">
        <v>0</v>
      </c>
    </row>
    <row r="2031" spans="1:9" ht="30" x14ac:dyDescent="0.25">
      <c r="A2031" s="49" t="s">
        <v>229</v>
      </c>
      <c r="B2031" s="49" t="s">
        <v>5600</v>
      </c>
      <c r="C2031" s="172" t="s">
        <v>5601</v>
      </c>
      <c r="D2031" s="173">
        <v>1.8</v>
      </c>
      <c r="E2031" s="49" t="s">
        <v>5602</v>
      </c>
      <c r="F2031" s="50">
        <v>40544</v>
      </c>
      <c r="G2031" s="51">
        <v>1.8</v>
      </c>
      <c r="H2031" s="174"/>
      <c r="I2031" s="51">
        <v>0</v>
      </c>
    </row>
    <row r="2032" spans="1:9" ht="30" x14ac:dyDescent="0.25">
      <c r="A2032" s="49" t="s">
        <v>229</v>
      </c>
      <c r="B2032" s="49" t="s">
        <v>1812</v>
      </c>
      <c r="C2032" s="172" t="s">
        <v>5603</v>
      </c>
      <c r="D2032" s="173">
        <v>2</v>
      </c>
      <c r="E2032" s="49" t="s">
        <v>5604</v>
      </c>
      <c r="F2032" s="50">
        <v>40544</v>
      </c>
      <c r="G2032" s="51">
        <v>2</v>
      </c>
      <c r="H2032" s="174"/>
      <c r="I2032" s="51">
        <v>0</v>
      </c>
    </row>
    <row r="2033" spans="1:9" ht="30" x14ac:dyDescent="0.25">
      <c r="A2033" s="49" t="s">
        <v>229</v>
      </c>
      <c r="B2033" s="49" t="s">
        <v>5436</v>
      </c>
      <c r="C2033" s="172" t="s">
        <v>5605</v>
      </c>
      <c r="D2033" s="173">
        <v>2</v>
      </c>
      <c r="E2033" s="49" t="s">
        <v>5606</v>
      </c>
      <c r="F2033" s="50">
        <v>40544</v>
      </c>
      <c r="G2033" s="51">
        <v>2</v>
      </c>
      <c r="H2033" s="174"/>
      <c r="I2033" s="51">
        <v>0</v>
      </c>
    </row>
    <row r="2034" spans="1:9" ht="30" x14ac:dyDescent="0.25">
      <c r="A2034" s="49" t="s">
        <v>229</v>
      </c>
      <c r="B2034" s="49" t="s">
        <v>829</v>
      </c>
      <c r="C2034" s="172" t="s">
        <v>5607</v>
      </c>
      <c r="D2034" s="173">
        <v>2</v>
      </c>
      <c r="E2034" s="49" t="s">
        <v>5608</v>
      </c>
      <c r="F2034" s="50">
        <v>40544</v>
      </c>
      <c r="G2034" s="51">
        <v>2</v>
      </c>
      <c r="H2034" s="174"/>
      <c r="I2034" s="51">
        <v>0</v>
      </c>
    </row>
    <row r="2035" spans="1:9" ht="30" x14ac:dyDescent="0.25">
      <c r="A2035" s="49" t="s">
        <v>229</v>
      </c>
      <c r="B2035" s="49" t="s">
        <v>1170</v>
      </c>
      <c r="C2035" s="172" t="s">
        <v>5609</v>
      </c>
      <c r="D2035" s="173">
        <v>2</v>
      </c>
      <c r="E2035" s="49" t="s">
        <v>5610</v>
      </c>
      <c r="F2035" s="50">
        <v>40544</v>
      </c>
      <c r="G2035" s="51">
        <v>2</v>
      </c>
      <c r="H2035" s="174"/>
      <c r="I2035" s="51">
        <v>0</v>
      </c>
    </row>
    <row r="2036" spans="1:9" ht="30" x14ac:dyDescent="0.25">
      <c r="A2036" s="49" t="s">
        <v>229</v>
      </c>
      <c r="B2036" s="49" t="s">
        <v>919</v>
      </c>
      <c r="C2036" s="172" t="s">
        <v>5611</v>
      </c>
      <c r="D2036" s="173">
        <v>2</v>
      </c>
      <c r="E2036" s="49" t="s">
        <v>5612</v>
      </c>
      <c r="F2036" s="50">
        <v>40544</v>
      </c>
      <c r="G2036" s="51">
        <v>2</v>
      </c>
      <c r="H2036" s="174"/>
      <c r="I2036" s="51">
        <v>0</v>
      </c>
    </row>
    <row r="2037" spans="1:9" ht="30" x14ac:dyDescent="0.25">
      <c r="A2037" s="49" t="s">
        <v>229</v>
      </c>
      <c r="B2037" s="49" t="s">
        <v>1336</v>
      </c>
      <c r="C2037" s="172" t="s">
        <v>5613</v>
      </c>
      <c r="D2037" s="173">
        <v>1.8</v>
      </c>
      <c r="E2037" s="49" t="s">
        <v>5614</v>
      </c>
      <c r="F2037" s="50">
        <v>40544</v>
      </c>
      <c r="G2037" s="51">
        <v>1.8</v>
      </c>
      <c r="H2037" s="174"/>
      <c r="I2037" s="51">
        <v>0</v>
      </c>
    </row>
    <row r="2038" spans="1:9" ht="30" x14ac:dyDescent="0.25">
      <c r="A2038" s="49" t="s">
        <v>229</v>
      </c>
      <c r="B2038" s="49" t="s">
        <v>5615</v>
      </c>
      <c r="C2038" s="172" t="s">
        <v>5616</v>
      </c>
      <c r="D2038" s="173">
        <v>2.2000000000000002</v>
      </c>
      <c r="E2038" s="49" t="s">
        <v>5617</v>
      </c>
      <c r="F2038" s="50">
        <v>40544</v>
      </c>
      <c r="G2038" s="51">
        <v>2.2000000000000002</v>
      </c>
      <c r="H2038" s="174"/>
      <c r="I2038" s="51">
        <v>0</v>
      </c>
    </row>
    <row r="2039" spans="1:9" ht="30" x14ac:dyDescent="0.25">
      <c r="A2039" s="49" t="s">
        <v>229</v>
      </c>
      <c r="B2039" s="49" t="s">
        <v>5618</v>
      </c>
      <c r="C2039" s="172" t="s">
        <v>5619</v>
      </c>
      <c r="D2039" s="173">
        <v>2</v>
      </c>
      <c r="E2039" s="49" t="s">
        <v>5620</v>
      </c>
      <c r="F2039" s="50">
        <v>40544</v>
      </c>
      <c r="G2039" s="51">
        <v>2</v>
      </c>
      <c r="H2039" s="174"/>
      <c r="I2039" s="51">
        <v>0</v>
      </c>
    </row>
    <row r="2040" spans="1:9" ht="30" x14ac:dyDescent="0.25">
      <c r="A2040" s="49" t="s">
        <v>229</v>
      </c>
      <c r="B2040" s="49" t="s">
        <v>1178</v>
      </c>
      <c r="C2040" s="172" t="s">
        <v>5621</v>
      </c>
      <c r="D2040" s="173">
        <v>2</v>
      </c>
      <c r="E2040" s="49" t="s">
        <v>5622</v>
      </c>
      <c r="F2040" s="50">
        <v>40544</v>
      </c>
      <c r="G2040" s="51">
        <v>2</v>
      </c>
      <c r="H2040" s="174"/>
      <c r="I2040" s="51">
        <v>0</v>
      </c>
    </row>
    <row r="2041" spans="1:9" ht="30" x14ac:dyDescent="0.25">
      <c r="A2041" s="49" t="s">
        <v>229</v>
      </c>
      <c r="B2041" s="49" t="s">
        <v>5623</v>
      </c>
      <c r="C2041" s="172" t="s">
        <v>5624</v>
      </c>
      <c r="D2041" s="173">
        <v>2</v>
      </c>
      <c r="E2041" s="49" t="s">
        <v>5625</v>
      </c>
      <c r="F2041" s="50">
        <v>40544</v>
      </c>
      <c r="G2041" s="51">
        <v>2</v>
      </c>
      <c r="H2041" s="174"/>
      <c r="I2041" s="51">
        <v>0</v>
      </c>
    </row>
    <row r="2042" spans="1:9" ht="30" x14ac:dyDescent="0.25">
      <c r="A2042" s="49" t="s">
        <v>229</v>
      </c>
      <c r="B2042" s="49" t="s">
        <v>934</v>
      </c>
      <c r="C2042" s="172" t="s">
        <v>5626</v>
      </c>
      <c r="D2042" s="173">
        <v>2.2000000000000002</v>
      </c>
      <c r="E2042" s="49" t="s">
        <v>5627</v>
      </c>
      <c r="F2042" s="50">
        <v>40544</v>
      </c>
      <c r="G2042" s="51">
        <v>2.2000000000000002</v>
      </c>
      <c r="H2042" s="174"/>
      <c r="I2042" s="51">
        <v>0</v>
      </c>
    </row>
    <row r="2043" spans="1:9" ht="30" x14ac:dyDescent="0.25">
      <c r="A2043" s="49" t="s">
        <v>229</v>
      </c>
      <c r="B2043" s="49" t="s">
        <v>1508</v>
      </c>
      <c r="C2043" s="172" t="s">
        <v>5628</v>
      </c>
      <c r="D2043" s="173">
        <v>2</v>
      </c>
      <c r="E2043" s="49" t="s">
        <v>5629</v>
      </c>
      <c r="F2043" s="50">
        <v>40544</v>
      </c>
      <c r="G2043" s="51">
        <v>2</v>
      </c>
      <c r="H2043" s="174"/>
      <c r="I2043" s="51">
        <v>0</v>
      </c>
    </row>
    <row r="2044" spans="1:9" ht="30" x14ac:dyDescent="0.25">
      <c r="A2044" s="49" t="s">
        <v>229</v>
      </c>
      <c r="B2044" s="49" t="s">
        <v>1847</v>
      </c>
      <c r="C2044" s="172" t="s">
        <v>5630</v>
      </c>
      <c r="D2044" s="173">
        <v>2</v>
      </c>
      <c r="E2044" s="49" t="s">
        <v>5631</v>
      </c>
      <c r="F2044" s="50">
        <v>40544</v>
      </c>
      <c r="G2044" s="51">
        <v>2</v>
      </c>
      <c r="H2044" s="174"/>
      <c r="I2044" s="51">
        <v>0</v>
      </c>
    </row>
    <row r="2045" spans="1:9" ht="30" x14ac:dyDescent="0.25">
      <c r="A2045" s="49" t="s">
        <v>229</v>
      </c>
      <c r="B2045" s="49" t="s">
        <v>1850</v>
      </c>
      <c r="C2045" s="172" t="s">
        <v>5632</v>
      </c>
      <c r="D2045" s="173">
        <v>2</v>
      </c>
      <c r="E2045" s="49" t="s">
        <v>5633</v>
      </c>
      <c r="F2045" s="50">
        <v>40544</v>
      </c>
      <c r="G2045" s="51">
        <v>2</v>
      </c>
      <c r="H2045" s="174"/>
      <c r="I2045" s="51">
        <v>0</v>
      </c>
    </row>
    <row r="2046" spans="1:9" ht="30" x14ac:dyDescent="0.25">
      <c r="A2046" s="49" t="s">
        <v>229</v>
      </c>
      <c r="B2046" s="49" t="s">
        <v>1184</v>
      </c>
      <c r="C2046" s="172" t="s">
        <v>5634</v>
      </c>
      <c r="D2046" s="173">
        <v>1.8</v>
      </c>
      <c r="E2046" s="49" t="s">
        <v>5635</v>
      </c>
      <c r="F2046" s="50">
        <v>40544</v>
      </c>
      <c r="G2046" s="51">
        <v>1.8</v>
      </c>
      <c r="H2046" s="174"/>
      <c r="I2046" s="51">
        <v>0</v>
      </c>
    </row>
    <row r="2047" spans="1:9" ht="30" x14ac:dyDescent="0.25">
      <c r="A2047" s="49" t="s">
        <v>229</v>
      </c>
      <c r="B2047" s="49" t="s">
        <v>5636</v>
      </c>
      <c r="C2047" s="172" t="s">
        <v>5637</v>
      </c>
      <c r="D2047" s="173">
        <v>2.2000000000000002</v>
      </c>
      <c r="E2047" s="49" t="s">
        <v>5638</v>
      </c>
      <c r="F2047" s="50">
        <v>40544</v>
      </c>
      <c r="G2047" s="51">
        <v>2.2000000000000002</v>
      </c>
      <c r="H2047" s="174"/>
      <c r="I2047" s="51">
        <v>0</v>
      </c>
    </row>
    <row r="2048" spans="1:9" ht="30" x14ac:dyDescent="0.25">
      <c r="A2048" s="49" t="s">
        <v>229</v>
      </c>
      <c r="B2048" s="49" t="s">
        <v>5639</v>
      </c>
      <c r="C2048" s="172" t="s">
        <v>5640</v>
      </c>
      <c r="D2048" s="173">
        <v>2</v>
      </c>
      <c r="E2048" s="49" t="s">
        <v>5641</v>
      </c>
      <c r="F2048" s="50">
        <v>40544</v>
      </c>
      <c r="G2048" s="51">
        <v>2</v>
      </c>
      <c r="H2048" s="174"/>
      <c r="I2048" s="51">
        <v>0</v>
      </c>
    </row>
    <row r="2049" spans="1:9" ht="30" x14ac:dyDescent="0.25">
      <c r="A2049" s="175" t="s">
        <v>229</v>
      </c>
      <c r="B2049" s="175" t="s">
        <v>952</v>
      </c>
      <c r="C2049" s="172" t="s">
        <v>5642</v>
      </c>
      <c r="D2049" s="173">
        <v>2</v>
      </c>
      <c r="E2049" s="175" t="s">
        <v>5643</v>
      </c>
      <c r="F2049" s="176">
        <v>40544</v>
      </c>
      <c r="G2049" s="177">
        <v>2</v>
      </c>
      <c r="H2049" s="174"/>
      <c r="I2049" s="177">
        <v>0</v>
      </c>
    </row>
    <row r="2050" spans="1:9" ht="30" x14ac:dyDescent="0.25">
      <c r="A2050" s="49" t="s">
        <v>229</v>
      </c>
      <c r="B2050" s="49" t="s">
        <v>3560</v>
      </c>
      <c r="C2050" s="172" t="s">
        <v>5644</v>
      </c>
      <c r="D2050" s="173">
        <v>2</v>
      </c>
      <c r="E2050" s="49" t="s">
        <v>5645</v>
      </c>
      <c r="F2050" s="50">
        <v>40544</v>
      </c>
      <c r="G2050" s="51">
        <v>2</v>
      </c>
      <c r="H2050" s="174"/>
      <c r="I2050" s="51">
        <v>0</v>
      </c>
    </row>
    <row r="2051" spans="1:9" ht="30" x14ac:dyDescent="0.25">
      <c r="A2051" s="49" t="s">
        <v>229</v>
      </c>
      <c r="B2051" s="49" t="s">
        <v>308</v>
      </c>
      <c r="C2051" s="172" t="s">
        <v>5646</v>
      </c>
      <c r="D2051" s="173">
        <v>2.2000000000000002</v>
      </c>
      <c r="E2051" s="49" t="s">
        <v>5647</v>
      </c>
      <c r="F2051" s="50">
        <v>40544</v>
      </c>
      <c r="G2051" s="51">
        <v>2.2000000000000002</v>
      </c>
      <c r="H2051" s="174"/>
      <c r="I2051" s="51">
        <v>0</v>
      </c>
    </row>
    <row r="2052" spans="1:9" ht="30" x14ac:dyDescent="0.25">
      <c r="A2052" s="49" t="s">
        <v>229</v>
      </c>
      <c r="B2052" s="49" t="s">
        <v>311</v>
      </c>
      <c r="C2052" s="172" t="s">
        <v>5648</v>
      </c>
      <c r="D2052" s="173">
        <v>2</v>
      </c>
      <c r="E2052" s="49" t="s">
        <v>5649</v>
      </c>
      <c r="F2052" s="50">
        <v>40544</v>
      </c>
      <c r="G2052" s="51">
        <v>2</v>
      </c>
      <c r="H2052" s="174"/>
      <c r="I2052" s="51">
        <v>0</v>
      </c>
    </row>
    <row r="2053" spans="1:9" ht="30" x14ac:dyDescent="0.25">
      <c r="A2053" s="49" t="s">
        <v>229</v>
      </c>
      <c r="B2053" s="49" t="s">
        <v>2228</v>
      </c>
      <c r="C2053" s="172" t="s">
        <v>5650</v>
      </c>
      <c r="D2053" s="173">
        <v>2</v>
      </c>
      <c r="E2053" s="49" t="s">
        <v>5651</v>
      </c>
      <c r="F2053" s="50">
        <v>40544</v>
      </c>
      <c r="G2053" s="51">
        <v>2</v>
      </c>
      <c r="H2053" s="174"/>
      <c r="I2053" s="51">
        <v>0</v>
      </c>
    </row>
    <row r="2054" spans="1:9" ht="30" x14ac:dyDescent="0.25">
      <c r="A2054" s="49" t="s">
        <v>229</v>
      </c>
      <c r="B2054" s="49" t="s">
        <v>527</v>
      </c>
      <c r="C2054" s="172" t="s">
        <v>5652</v>
      </c>
      <c r="D2054" s="173">
        <v>2</v>
      </c>
      <c r="E2054" s="49" t="s">
        <v>5653</v>
      </c>
      <c r="F2054" s="50">
        <v>40544</v>
      </c>
      <c r="G2054" s="51">
        <v>2</v>
      </c>
      <c r="H2054" s="174"/>
      <c r="I2054" s="51">
        <v>0</v>
      </c>
    </row>
    <row r="2055" spans="1:9" ht="30" x14ac:dyDescent="0.25">
      <c r="A2055" s="49" t="s">
        <v>229</v>
      </c>
      <c r="B2055" s="49" t="s">
        <v>320</v>
      </c>
      <c r="C2055" s="172" t="s">
        <v>5654</v>
      </c>
      <c r="D2055" s="173">
        <v>2.2000000000000002</v>
      </c>
      <c r="E2055" s="49" t="s">
        <v>5655</v>
      </c>
      <c r="F2055" s="50">
        <v>40544</v>
      </c>
      <c r="G2055" s="51">
        <v>2.2000000000000002</v>
      </c>
      <c r="H2055" s="174"/>
      <c r="I2055" s="51">
        <v>0</v>
      </c>
    </row>
    <row r="2056" spans="1:9" ht="30" x14ac:dyDescent="0.25">
      <c r="A2056" s="49" t="s">
        <v>229</v>
      </c>
      <c r="B2056" s="49" t="s">
        <v>5656</v>
      </c>
      <c r="C2056" s="172" t="s">
        <v>5657</v>
      </c>
      <c r="D2056" s="173">
        <v>2</v>
      </c>
      <c r="E2056" s="49" t="s">
        <v>5658</v>
      </c>
      <c r="F2056" s="50">
        <v>40544</v>
      </c>
      <c r="G2056" s="51">
        <v>2</v>
      </c>
      <c r="H2056" s="174"/>
      <c r="I2056" s="51">
        <v>0</v>
      </c>
    </row>
    <row r="2057" spans="1:9" ht="30" x14ac:dyDescent="0.25">
      <c r="A2057" s="49" t="s">
        <v>229</v>
      </c>
      <c r="B2057" s="49" t="s">
        <v>332</v>
      </c>
      <c r="C2057" s="172" t="s">
        <v>5659</v>
      </c>
      <c r="D2057" s="173">
        <v>2</v>
      </c>
      <c r="E2057" s="49" t="s">
        <v>5660</v>
      </c>
      <c r="F2057" s="50">
        <v>40544</v>
      </c>
      <c r="G2057" s="51">
        <v>2</v>
      </c>
      <c r="H2057" s="174"/>
      <c r="I2057" s="51">
        <v>0</v>
      </c>
    </row>
    <row r="2058" spans="1:9" ht="30" x14ac:dyDescent="0.25">
      <c r="A2058" s="49" t="s">
        <v>229</v>
      </c>
      <c r="B2058" s="49" t="s">
        <v>5661</v>
      </c>
      <c r="C2058" s="172" t="s">
        <v>5662</v>
      </c>
      <c r="D2058" s="173">
        <v>2</v>
      </c>
      <c r="E2058" s="49" t="s">
        <v>5663</v>
      </c>
      <c r="F2058" s="50">
        <v>40544</v>
      </c>
      <c r="G2058" s="51">
        <v>2</v>
      </c>
      <c r="H2058" s="174"/>
      <c r="I2058" s="51">
        <v>0</v>
      </c>
    </row>
    <row r="2059" spans="1:9" ht="30" x14ac:dyDescent="0.25">
      <c r="A2059" s="49" t="s">
        <v>229</v>
      </c>
      <c r="B2059" s="49" t="s">
        <v>1889</v>
      </c>
      <c r="C2059" s="172" t="s">
        <v>5664</v>
      </c>
      <c r="D2059" s="173">
        <v>1.8</v>
      </c>
      <c r="E2059" s="49" t="s">
        <v>258</v>
      </c>
      <c r="F2059" s="50">
        <v>40544</v>
      </c>
      <c r="G2059" s="51">
        <v>1.8</v>
      </c>
      <c r="H2059" s="174"/>
      <c r="I2059" s="51">
        <v>0</v>
      </c>
    </row>
    <row r="2060" spans="1:9" ht="30" x14ac:dyDescent="0.25">
      <c r="A2060" s="49" t="s">
        <v>229</v>
      </c>
      <c r="B2060" s="49" t="s">
        <v>338</v>
      </c>
      <c r="C2060" s="172" t="s">
        <v>5665</v>
      </c>
      <c r="D2060" s="173">
        <v>2</v>
      </c>
      <c r="E2060" s="49" t="s">
        <v>5666</v>
      </c>
      <c r="F2060" s="50">
        <v>40544</v>
      </c>
      <c r="G2060" s="51">
        <v>2</v>
      </c>
      <c r="H2060" s="174"/>
      <c r="I2060" s="51">
        <v>0</v>
      </c>
    </row>
    <row r="2061" spans="1:9" ht="30" x14ac:dyDescent="0.25">
      <c r="A2061" s="49" t="s">
        <v>229</v>
      </c>
      <c r="B2061" s="49" t="s">
        <v>5667</v>
      </c>
      <c r="C2061" s="172" t="s">
        <v>5668</v>
      </c>
      <c r="D2061" s="173">
        <v>2</v>
      </c>
      <c r="E2061" s="49" t="s">
        <v>5669</v>
      </c>
      <c r="F2061" s="50">
        <v>40544</v>
      </c>
      <c r="G2061" s="51">
        <v>2</v>
      </c>
      <c r="H2061" s="174"/>
      <c r="I2061" s="51">
        <v>0</v>
      </c>
    </row>
    <row r="2062" spans="1:9" ht="30" x14ac:dyDescent="0.25">
      <c r="A2062" s="49" t="s">
        <v>229</v>
      </c>
      <c r="B2062" s="49" t="s">
        <v>341</v>
      </c>
      <c r="C2062" s="172" t="s">
        <v>5670</v>
      </c>
      <c r="D2062" s="173">
        <v>2</v>
      </c>
      <c r="E2062" s="49" t="s">
        <v>5671</v>
      </c>
      <c r="F2062" s="50">
        <v>40544</v>
      </c>
      <c r="G2062" s="51">
        <v>2</v>
      </c>
      <c r="H2062" s="174"/>
      <c r="I2062" s="51">
        <v>0</v>
      </c>
    </row>
    <row r="2063" spans="1:9" ht="30" x14ac:dyDescent="0.25">
      <c r="A2063" s="49" t="s">
        <v>229</v>
      </c>
      <c r="B2063" s="49" t="s">
        <v>5672</v>
      </c>
      <c r="C2063" s="172" t="s">
        <v>5673</v>
      </c>
      <c r="D2063" s="173">
        <v>2</v>
      </c>
      <c r="E2063" s="49" t="s">
        <v>5674</v>
      </c>
      <c r="F2063" s="50">
        <v>40544</v>
      </c>
      <c r="G2063" s="51">
        <v>2</v>
      </c>
      <c r="H2063" s="174"/>
      <c r="I2063" s="51">
        <v>0</v>
      </c>
    </row>
    <row r="2064" spans="1:9" ht="30" x14ac:dyDescent="0.25">
      <c r="A2064" s="49" t="s">
        <v>229</v>
      </c>
      <c r="B2064" s="49" t="s">
        <v>5675</v>
      </c>
      <c r="C2064" s="172" t="s">
        <v>5676</v>
      </c>
      <c r="D2064" s="173">
        <v>2</v>
      </c>
      <c r="E2064" s="49" t="s">
        <v>5677</v>
      </c>
      <c r="F2064" s="50">
        <v>40544</v>
      </c>
      <c r="G2064" s="51">
        <v>2</v>
      </c>
      <c r="H2064" s="174"/>
      <c r="I2064" s="51">
        <v>0</v>
      </c>
    </row>
    <row r="2065" spans="1:9" ht="30" x14ac:dyDescent="0.25">
      <c r="A2065" s="49" t="s">
        <v>229</v>
      </c>
      <c r="B2065" s="49" t="s">
        <v>2274</v>
      </c>
      <c r="C2065" s="172" t="s">
        <v>5678</v>
      </c>
      <c r="D2065" s="173">
        <v>2</v>
      </c>
      <c r="E2065" s="49" t="s">
        <v>5679</v>
      </c>
      <c r="F2065" s="50">
        <v>40544</v>
      </c>
      <c r="G2065" s="51">
        <v>2</v>
      </c>
      <c r="H2065" s="174"/>
      <c r="I2065" s="51">
        <v>0</v>
      </c>
    </row>
    <row r="2066" spans="1:9" ht="30" x14ac:dyDescent="0.25">
      <c r="A2066" s="49" t="s">
        <v>229</v>
      </c>
      <c r="B2066" s="49" t="s">
        <v>2484</v>
      </c>
      <c r="C2066" s="172" t="s">
        <v>5680</v>
      </c>
      <c r="D2066" s="173">
        <v>2</v>
      </c>
      <c r="E2066" s="49" t="s">
        <v>5681</v>
      </c>
      <c r="F2066" s="50">
        <v>40544</v>
      </c>
      <c r="G2066" s="51">
        <v>2</v>
      </c>
      <c r="H2066" s="174"/>
      <c r="I2066" s="51">
        <v>0</v>
      </c>
    </row>
    <row r="2067" spans="1:9" ht="30" x14ac:dyDescent="0.25">
      <c r="A2067" s="49" t="s">
        <v>229</v>
      </c>
      <c r="B2067" s="49" t="s">
        <v>350</v>
      </c>
      <c r="C2067" s="172" t="s">
        <v>5682</v>
      </c>
      <c r="D2067" s="173">
        <v>2</v>
      </c>
      <c r="E2067" s="49" t="s">
        <v>5683</v>
      </c>
      <c r="F2067" s="50">
        <v>40544</v>
      </c>
      <c r="G2067" s="51">
        <v>2</v>
      </c>
      <c r="H2067" s="174"/>
      <c r="I2067" s="51">
        <v>0</v>
      </c>
    </row>
    <row r="2068" spans="1:9" ht="30" x14ac:dyDescent="0.25">
      <c r="A2068" s="49" t="s">
        <v>229</v>
      </c>
      <c r="B2068" s="49" t="s">
        <v>353</v>
      </c>
      <c r="C2068" s="172" t="s">
        <v>5684</v>
      </c>
      <c r="D2068" s="173">
        <v>2</v>
      </c>
      <c r="E2068" s="49" t="s">
        <v>5685</v>
      </c>
      <c r="F2068" s="50">
        <v>40544</v>
      </c>
      <c r="G2068" s="51">
        <v>2</v>
      </c>
      <c r="H2068" s="174"/>
      <c r="I2068" s="51">
        <v>0</v>
      </c>
    </row>
    <row r="2069" spans="1:9" ht="30" x14ac:dyDescent="0.25">
      <c r="A2069" s="49" t="s">
        <v>229</v>
      </c>
      <c r="B2069" s="49" t="s">
        <v>772</v>
      </c>
      <c r="C2069" s="172" t="s">
        <v>5686</v>
      </c>
      <c r="D2069" s="173">
        <v>2</v>
      </c>
      <c r="E2069" s="49" t="s">
        <v>5687</v>
      </c>
      <c r="F2069" s="50">
        <v>40544</v>
      </c>
      <c r="G2069" s="51">
        <v>2</v>
      </c>
      <c r="H2069" s="174"/>
      <c r="I2069" s="51">
        <v>0</v>
      </c>
    </row>
    <row r="2070" spans="1:9" ht="30" x14ac:dyDescent="0.25">
      <c r="A2070" s="49" t="s">
        <v>229</v>
      </c>
      <c r="B2070" s="49" t="s">
        <v>5688</v>
      </c>
      <c r="C2070" s="172" t="s">
        <v>5689</v>
      </c>
      <c r="D2070" s="173">
        <v>2</v>
      </c>
      <c r="E2070" s="49" t="s">
        <v>5690</v>
      </c>
      <c r="F2070" s="50">
        <v>40544</v>
      </c>
      <c r="G2070" s="51">
        <v>2</v>
      </c>
      <c r="H2070" s="174"/>
      <c r="I2070" s="51">
        <v>0</v>
      </c>
    </row>
    <row r="2071" spans="1:9" ht="30" x14ac:dyDescent="0.25">
      <c r="A2071" s="49" t="s">
        <v>229</v>
      </c>
      <c r="B2071" s="49" t="s">
        <v>5691</v>
      </c>
      <c r="C2071" s="172" t="s">
        <v>5692</v>
      </c>
      <c r="D2071" s="173">
        <v>2</v>
      </c>
      <c r="E2071" s="49" t="s">
        <v>5693</v>
      </c>
      <c r="F2071" s="50">
        <v>40544</v>
      </c>
      <c r="G2071" s="51">
        <v>2</v>
      </c>
      <c r="H2071" s="174"/>
      <c r="I2071" s="51">
        <v>0</v>
      </c>
    </row>
    <row r="2072" spans="1:9" ht="30" x14ac:dyDescent="0.25">
      <c r="A2072" s="49" t="s">
        <v>229</v>
      </c>
      <c r="B2072" s="49" t="s">
        <v>2495</v>
      </c>
      <c r="C2072" s="172" t="s">
        <v>5694</v>
      </c>
      <c r="D2072" s="173">
        <v>2</v>
      </c>
      <c r="E2072" s="49" t="s">
        <v>5695</v>
      </c>
      <c r="F2072" s="50">
        <v>40544</v>
      </c>
      <c r="G2072" s="51">
        <v>2</v>
      </c>
      <c r="H2072" s="174"/>
      <c r="I2072" s="51">
        <v>0</v>
      </c>
    </row>
    <row r="2073" spans="1:9" ht="30" x14ac:dyDescent="0.25">
      <c r="A2073" s="49" t="s">
        <v>229</v>
      </c>
      <c r="B2073" s="49" t="s">
        <v>2770</v>
      </c>
      <c r="C2073" s="172" t="s">
        <v>5696</v>
      </c>
      <c r="D2073" s="173">
        <v>2</v>
      </c>
      <c r="E2073" s="49" t="s">
        <v>5697</v>
      </c>
      <c r="F2073" s="50">
        <v>40544</v>
      </c>
      <c r="G2073" s="51">
        <v>2</v>
      </c>
      <c r="H2073" s="174"/>
      <c r="I2073" s="51">
        <v>0</v>
      </c>
    </row>
    <row r="2074" spans="1:9" ht="30" x14ac:dyDescent="0.25">
      <c r="A2074" s="49" t="s">
        <v>229</v>
      </c>
      <c r="B2074" s="49" t="s">
        <v>1609</v>
      </c>
      <c r="C2074" s="172" t="s">
        <v>5698</v>
      </c>
      <c r="D2074" s="173">
        <v>1.8</v>
      </c>
      <c r="E2074" s="49" t="s">
        <v>5699</v>
      </c>
      <c r="F2074" s="50">
        <v>40544</v>
      </c>
      <c r="G2074" s="51">
        <v>1.8</v>
      </c>
      <c r="H2074" s="174"/>
      <c r="I2074" s="51">
        <v>0</v>
      </c>
    </row>
    <row r="2075" spans="1:9" ht="30" x14ac:dyDescent="0.25">
      <c r="A2075" s="49" t="s">
        <v>229</v>
      </c>
      <c r="B2075" s="49" t="s">
        <v>365</v>
      </c>
      <c r="C2075" s="172" t="s">
        <v>5700</v>
      </c>
      <c r="D2075" s="173">
        <v>2</v>
      </c>
      <c r="E2075" s="49" t="s">
        <v>5701</v>
      </c>
      <c r="F2075" s="50">
        <v>40544</v>
      </c>
      <c r="G2075" s="51">
        <v>2</v>
      </c>
      <c r="H2075" s="174"/>
      <c r="I2075" s="51">
        <v>0</v>
      </c>
    </row>
    <row r="2076" spans="1:9" ht="30" x14ac:dyDescent="0.25">
      <c r="A2076" s="49" t="s">
        <v>229</v>
      </c>
      <c r="B2076" s="49" t="s">
        <v>5702</v>
      </c>
      <c r="C2076" s="172" t="s">
        <v>5703</v>
      </c>
      <c r="D2076" s="173">
        <v>2</v>
      </c>
      <c r="E2076" s="49" t="s">
        <v>5704</v>
      </c>
      <c r="F2076" s="50">
        <v>40544</v>
      </c>
      <c r="G2076" s="51">
        <v>2</v>
      </c>
      <c r="H2076" s="174"/>
      <c r="I2076" s="51">
        <v>0</v>
      </c>
    </row>
    <row r="2077" spans="1:9" ht="30" x14ac:dyDescent="0.25">
      <c r="A2077" s="49" t="s">
        <v>229</v>
      </c>
      <c r="B2077" s="49" t="s">
        <v>371</v>
      </c>
      <c r="C2077" s="172" t="s">
        <v>5705</v>
      </c>
      <c r="D2077" s="173">
        <v>2.2000000000000002</v>
      </c>
      <c r="E2077" s="49" t="s">
        <v>5706</v>
      </c>
      <c r="F2077" s="50">
        <v>40544</v>
      </c>
      <c r="G2077" s="51">
        <v>2.2000000000000002</v>
      </c>
      <c r="H2077" s="174"/>
      <c r="I2077" s="51">
        <v>0</v>
      </c>
    </row>
    <row r="2078" spans="1:9" ht="30" x14ac:dyDescent="0.25">
      <c r="A2078" s="49" t="s">
        <v>229</v>
      </c>
      <c r="B2078" s="49" t="s">
        <v>5707</v>
      </c>
      <c r="C2078" s="172" t="s">
        <v>5708</v>
      </c>
      <c r="D2078" s="173">
        <v>2</v>
      </c>
      <c r="E2078" s="49" t="s">
        <v>5709</v>
      </c>
      <c r="F2078" s="50">
        <v>40544</v>
      </c>
      <c r="G2078" s="51">
        <v>2</v>
      </c>
      <c r="H2078" s="174"/>
      <c r="I2078" s="51">
        <v>0</v>
      </c>
    </row>
    <row r="2079" spans="1:9" ht="30" x14ac:dyDescent="0.25">
      <c r="A2079" s="49" t="s">
        <v>229</v>
      </c>
      <c r="B2079" s="49" t="s">
        <v>5710</v>
      </c>
      <c r="C2079" s="172" t="s">
        <v>5711</v>
      </c>
      <c r="D2079" s="173">
        <v>2</v>
      </c>
      <c r="E2079" s="49" t="s">
        <v>5712</v>
      </c>
      <c r="F2079" s="50">
        <v>40544</v>
      </c>
      <c r="G2079" s="51">
        <v>2</v>
      </c>
      <c r="H2079" s="174"/>
      <c r="I2079" s="51">
        <v>0</v>
      </c>
    </row>
    <row r="2080" spans="1:9" ht="30" x14ac:dyDescent="0.25">
      <c r="A2080" s="49" t="s">
        <v>229</v>
      </c>
      <c r="B2080" s="49" t="s">
        <v>1017</v>
      </c>
      <c r="C2080" s="172" t="s">
        <v>5713</v>
      </c>
      <c r="D2080" s="173">
        <v>1.8</v>
      </c>
      <c r="E2080" s="49" t="s">
        <v>5714</v>
      </c>
      <c r="F2080" s="50">
        <v>40544</v>
      </c>
      <c r="G2080" s="51">
        <v>1.8</v>
      </c>
      <c r="H2080" s="174"/>
      <c r="I2080" s="51">
        <v>0</v>
      </c>
    </row>
    <row r="2081" spans="1:9" ht="30" x14ac:dyDescent="0.25">
      <c r="A2081" s="49" t="s">
        <v>229</v>
      </c>
      <c r="B2081" s="49" t="s">
        <v>2307</v>
      </c>
      <c r="C2081" s="172" t="s">
        <v>5715</v>
      </c>
      <c r="D2081" s="173">
        <v>2</v>
      </c>
      <c r="E2081" s="49" t="s">
        <v>5716</v>
      </c>
      <c r="F2081" s="50">
        <v>40544</v>
      </c>
      <c r="G2081" s="51">
        <v>2</v>
      </c>
      <c r="H2081" s="174"/>
      <c r="I2081" s="51">
        <v>0</v>
      </c>
    </row>
    <row r="2082" spans="1:9" ht="30" x14ac:dyDescent="0.25">
      <c r="A2082" s="49" t="s">
        <v>229</v>
      </c>
      <c r="B2082" s="49" t="s">
        <v>5717</v>
      </c>
      <c r="C2082" s="172" t="s">
        <v>5718</v>
      </c>
      <c r="D2082" s="173">
        <v>2</v>
      </c>
      <c r="E2082" s="49" t="s">
        <v>5719</v>
      </c>
      <c r="F2082" s="50">
        <v>40544</v>
      </c>
      <c r="G2082" s="51">
        <v>2</v>
      </c>
      <c r="H2082" s="174"/>
      <c r="I2082" s="51">
        <v>0</v>
      </c>
    </row>
    <row r="2083" spans="1:9" ht="30" x14ac:dyDescent="0.25">
      <c r="A2083" s="49" t="s">
        <v>229</v>
      </c>
      <c r="B2083" s="49" t="s">
        <v>5720</v>
      </c>
      <c r="C2083" s="172" t="s">
        <v>5721</v>
      </c>
      <c r="D2083" s="173">
        <v>2</v>
      </c>
      <c r="E2083" s="49" t="s">
        <v>5722</v>
      </c>
      <c r="F2083" s="50">
        <v>40544</v>
      </c>
      <c r="G2083" s="51">
        <v>2</v>
      </c>
      <c r="H2083" s="174"/>
      <c r="I2083" s="51">
        <v>0</v>
      </c>
    </row>
    <row r="2084" spans="1:9" ht="30" x14ac:dyDescent="0.25">
      <c r="A2084" s="49" t="s">
        <v>229</v>
      </c>
      <c r="B2084" s="49" t="s">
        <v>5723</v>
      </c>
      <c r="C2084" s="172" t="s">
        <v>5724</v>
      </c>
      <c r="D2084" s="173">
        <v>2.2000000000000002</v>
      </c>
      <c r="E2084" s="49" t="s">
        <v>5725</v>
      </c>
      <c r="F2084" s="50">
        <v>40544</v>
      </c>
      <c r="G2084" s="51">
        <v>2.2000000000000002</v>
      </c>
      <c r="H2084" s="174"/>
      <c r="I2084" s="51">
        <v>0</v>
      </c>
    </row>
    <row r="2085" spans="1:9" ht="30" x14ac:dyDescent="0.25">
      <c r="A2085" s="49" t="s">
        <v>229</v>
      </c>
      <c r="B2085" s="49" t="s">
        <v>5517</v>
      </c>
      <c r="C2085" s="172" t="s">
        <v>5726</v>
      </c>
      <c r="D2085" s="173">
        <v>2</v>
      </c>
      <c r="E2085" s="49" t="s">
        <v>5727</v>
      </c>
      <c r="F2085" s="50">
        <v>40544</v>
      </c>
      <c r="G2085" s="51">
        <v>2</v>
      </c>
      <c r="H2085" s="174"/>
      <c r="I2085" s="51">
        <v>0</v>
      </c>
    </row>
    <row r="2086" spans="1:9" ht="30" x14ac:dyDescent="0.25">
      <c r="A2086" s="49" t="s">
        <v>229</v>
      </c>
      <c r="B2086" s="49" t="s">
        <v>1243</v>
      </c>
      <c r="C2086" s="172" t="s">
        <v>5728</v>
      </c>
      <c r="D2086" s="173">
        <v>2</v>
      </c>
      <c r="E2086" s="49" t="s">
        <v>5729</v>
      </c>
      <c r="F2086" s="50">
        <v>40544</v>
      </c>
      <c r="G2086" s="51">
        <v>2</v>
      </c>
      <c r="H2086" s="174"/>
      <c r="I2086" s="51">
        <v>0</v>
      </c>
    </row>
    <row r="2087" spans="1:9" ht="30" x14ac:dyDescent="0.25">
      <c r="A2087" s="49" t="s">
        <v>229</v>
      </c>
      <c r="B2087" s="49" t="s">
        <v>2327</v>
      </c>
      <c r="C2087" s="172" t="s">
        <v>5730</v>
      </c>
      <c r="D2087" s="173">
        <v>2</v>
      </c>
      <c r="E2087" s="49" t="s">
        <v>5731</v>
      </c>
      <c r="F2087" s="50">
        <v>40544</v>
      </c>
      <c r="G2087" s="51">
        <v>2</v>
      </c>
      <c r="H2087" s="174"/>
      <c r="I2087" s="51">
        <v>0</v>
      </c>
    </row>
    <row r="2088" spans="1:9" ht="30" x14ac:dyDescent="0.25">
      <c r="A2088" s="49" t="s">
        <v>229</v>
      </c>
      <c r="B2088" s="49" t="s">
        <v>816</v>
      </c>
      <c r="C2088" s="172" t="s">
        <v>5732</v>
      </c>
      <c r="D2088" s="173">
        <v>2</v>
      </c>
      <c r="E2088" s="49" t="s">
        <v>5733</v>
      </c>
      <c r="F2088" s="50">
        <v>40544</v>
      </c>
      <c r="G2088" s="51">
        <v>2</v>
      </c>
      <c r="H2088" s="174"/>
      <c r="I2088" s="51">
        <v>0</v>
      </c>
    </row>
    <row r="2089" spans="1:9" ht="30" x14ac:dyDescent="0.25">
      <c r="A2089" s="49" t="s">
        <v>229</v>
      </c>
      <c r="B2089" s="49" t="s">
        <v>5734</v>
      </c>
      <c r="C2089" s="172" t="s">
        <v>5735</v>
      </c>
      <c r="D2089" s="173">
        <v>2</v>
      </c>
      <c r="E2089" s="49" t="s">
        <v>5736</v>
      </c>
      <c r="F2089" s="50">
        <v>40544</v>
      </c>
      <c r="G2089" s="51">
        <v>2</v>
      </c>
      <c r="H2089" s="174"/>
      <c r="I2089" s="51">
        <v>0</v>
      </c>
    </row>
    <row r="2090" spans="1:9" ht="30" x14ac:dyDescent="0.25">
      <c r="A2090" s="49" t="s">
        <v>229</v>
      </c>
      <c r="B2090" s="49" t="s">
        <v>5737</v>
      </c>
      <c r="C2090" s="172" t="s">
        <v>5738</v>
      </c>
      <c r="D2090" s="173">
        <v>2</v>
      </c>
      <c r="E2090" s="49" t="s">
        <v>5739</v>
      </c>
      <c r="F2090" s="50">
        <v>40544</v>
      </c>
      <c r="G2090" s="51">
        <v>2</v>
      </c>
      <c r="H2090" s="174"/>
      <c r="I2090" s="51">
        <v>0</v>
      </c>
    </row>
    <row r="2091" spans="1:9" ht="30" x14ac:dyDescent="0.25">
      <c r="A2091" s="49" t="s">
        <v>229</v>
      </c>
      <c r="B2091" s="49" t="s">
        <v>416</v>
      </c>
      <c r="C2091" s="172" t="s">
        <v>5740</v>
      </c>
      <c r="D2091" s="173">
        <v>2</v>
      </c>
      <c r="E2091" s="49" t="s">
        <v>5741</v>
      </c>
      <c r="F2091" s="50">
        <v>40544</v>
      </c>
      <c r="G2091" s="51">
        <v>2</v>
      </c>
      <c r="H2091" s="174"/>
      <c r="I2091" s="51">
        <v>0</v>
      </c>
    </row>
    <row r="2092" spans="1:9" ht="30" x14ac:dyDescent="0.25">
      <c r="A2092" s="49" t="s">
        <v>229</v>
      </c>
      <c r="B2092" s="49" t="s">
        <v>5742</v>
      </c>
      <c r="C2092" s="172" t="s">
        <v>5743</v>
      </c>
      <c r="D2092" s="173">
        <v>1.8</v>
      </c>
      <c r="E2092" s="49" t="s">
        <v>5744</v>
      </c>
      <c r="F2092" s="50">
        <v>40544</v>
      </c>
      <c r="G2092" s="51">
        <v>1.8</v>
      </c>
      <c r="H2092" s="174"/>
      <c r="I2092" s="51">
        <v>0</v>
      </c>
    </row>
    <row r="2093" spans="1:9" ht="30" x14ac:dyDescent="0.25">
      <c r="A2093" s="49" t="s">
        <v>229</v>
      </c>
      <c r="B2093" s="49" t="s">
        <v>5745</v>
      </c>
      <c r="C2093" s="172" t="s">
        <v>5746</v>
      </c>
      <c r="D2093" s="173">
        <v>2</v>
      </c>
      <c r="E2093" s="49" t="s">
        <v>5747</v>
      </c>
      <c r="F2093" s="50">
        <v>40544</v>
      </c>
      <c r="G2093" s="51">
        <v>2</v>
      </c>
      <c r="H2093" s="174"/>
      <c r="I2093" s="51">
        <v>0</v>
      </c>
    </row>
    <row r="2094" spans="1:9" ht="30" x14ac:dyDescent="0.25">
      <c r="A2094" s="49" t="s">
        <v>229</v>
      </c>
      <c r="B2094" s="49" t="s">
        <v>1714</v>
      </c>
      <c r="C2094" s="172" t="s">
        <v>5748</v>
      </c>
      <c r="D2094" s="173">
        <v>2</v>
      </c>
      <c r="E2094" s="49" t="s">
        <v>5749</v>
      </c>
      <c r="F2094" s="50">
        <v>40544</v>
      </c>
      <c r="G2094" s="51">
        <v>2</v>
      </c>
      <c r="H2094" s="174"/>
      <c r="I2094" s="51">
        <v>0</v>
      </c>
    </row>
    <row r="2095" spans="1:9" ht="30" x14ac:dyDescent="0.25">
      <c r="A2095" s="49" t="s">
        <v>229</v>
      </c>
      <c r="B2095" s="49" t="s">
        <v>422</v>
      </c>
      <c r="C2095" s="172" t="s">
        <v>5750</v>
      </c>
      <c r="D2095" s="173">
        <v>2</v>
      </c>
      <c r="E2095" s="49" t="s">
        <v>5751</v>
      </c>
      <c r="F2095" s="50">
        <v>40544</v>
      </c>
      <c r="G2095" s="51">
        <v>2</v>
      </c>
      <c r="H2095" s="174"/>
      <c r="I2095" s="51">
        <v>0</v>
      </c>
    </row>
    <row r="2096" spans="1:9" ht="30" x14ac:dyDescent="0.25">
      <c r="A2096" s="49" t="s">
        <v>229</v>
      </c>
      <c r="B2096" s="49" t="s">
        <v>1719</v>
      </c>
      <c r="C2096" s="172" t="s">
        <v>5752</v>
      </c>
      <c r="D2096" s="173">
        <v>2</v>
      </c>
      <c r="E2096" s="49" t="s">
        <v>5753</v>
      </c>
      <c r="F2096" s="50">
        <v>40544</v>
      </c>
      <c r="G2096" s="51">
        <v>2</v>
      </c>
      <c r="H2096" s="174"/>
      <c r="I2096" s="51">
        <v>0</v>
      </c>
    </row>
    <row r="2097" spans="1:9" ht="30" x14ac:dyDescent="0.25">
      <c r="A2097" s="49" t="s">
        <v>229</v>
      </c>
      <c r="B2097" s="49" t="s">
        <v>4956</v>
      </c>
      <c r="C2097" s="172" t="s">
        <v>5754</v>
      </c>
      <c r="D2097" s="173">
        <v>1.8</v>
      </c>
      <c r="E2097" s="49" t="s">
        <v>5755</v>
      </c>
      <c r="F2097" s="50">
        <v>40544</v>
      </c>
      <c r="G2097" s="51">
        <v>1.8</v>
      </c>
      <c r="H2097" s="174"/>
      <c r="I2097" s="51">
        <v>0</v>
      </c>
    </row>
    <row r="2098" spans="1:9" ht="30" x14ac:dyDescent="0.25">
      <c r="A2098" s="49" t="s">
        <v>229</v>
      </c>
      <c r="B2098" s="49" t="s">
        <v>5756</v>
      </c>
      <c r="C2098" s="172" t="s">
        <v>5757</v>
      </c>
      <c r="D2098" s="173">
        <v>2</v>
      </c>
      <c r="E2098" s="49" t="s">
        <v>5758</v>
      </c>
      <c r="F2098" s="50">
        <v>40544</v>
      </c>
      <c r="G2098" s="51">
        <v>2</v>
      </c>
      <c r="H2098" s="174"/>
      <c r="I2098" s="51">
        <v>0</v>
      </c>
    </row>
    <row r="2099" spans="1:9" ht="30" x14ac:dyDescent="0.25">
      <c r="A2099" s="49" t="s">
        <v>229</v>
      </c>
      <c r="B2099" s="49" t="s">
        <v>5759</v>
      </c>
      <c r="C2099" s="172" t="s">
        <v>5760</v>
      </c>
      <c r="D2099" s="173">
        <v>2</v>
      </c>
      <c r="E2099" s="49" t="s">
        <v>5761</v>
      </c>
      <c r="F2099" s="50">
        <v>40544</v>
      </c>
      <c r="G2099" s="51">
        <v>2</v>
      </c>
      <c r="H2099" s="174"/>
      <c r="I2099" s="51">
        <v>0</v>
      </c>
    </row>
    <row r="2100" spans="1:9" ht="30" x14ac:dyDescent="0.25">
      <c r="A2100" s="49" t="s">
        <v>266</v>
      </c>
      <c r="B2100" s="49" t="s">
        <v>1744</v>
      </c>
      <c r="C2100" s="172" t="s">
        <v>5762</v>
      </c>
      <c r="D2100" s="173">
        <v>2.6</v>
      </c>
      <c r="E2100" s="49" t="s">
        <v>5763</v>
      </c>
      <c r="F2100" s="50">
        <v>40544</v>
      </c>
      <c r="G2100" s="51">
        <v>2.6</v>
      </c>
      <c r="H2100" s="174"/>
      <c r="I2100" s="51">
        <v>0</v>
      </c>
    </row>
    <row r="2101" spans="1:9" ht="30" x14ac:dyDescent="0.25">
      <c r="A2101" s="49" t="s">
        <v>266</v>
      </c>
      <c r="B2101" s="49" t="s">
        <v>5764</v>
      </c>
      <c r="C2101" s="172" t="s">
        <v>5765</v>
      </c>
      <c r="D2101" s="173">
        <v>2.4</v>
      </c>
      <c r="E2101" s="49" t="s">
        <v>5766</v>
      </c>
      <c r="F2101" s="50">
        <v>40544</v>
      </c>
      <c r="G2101" s="51">
        <v>2.4</v>
      </c>
      <c r="H2101" s="174"/>
      <c r="I2101" s="51">
        <v>0</v>
      </c>
    </row>
    <row r="2102" spans="1:9" ht="30" x14ac:dyDescent="0.25">
      <c r="A2102" s="49" t="s">
        <v>266</v>
      </c>
      <c r="B2102" s="49" t="s">
        <v>5767</v>
      </c>
      <c r="C2102" s="172" t="s">
        <v>5768</v>
      </c>
      <c r="D2102" s="173">
        <v>2.8</v>
      </c>
      <c r="E2102" s="49" t="s">
        <v>5769</v>
      </c>
      <c r="F2102" s="50">
        <v>40544</v>
      </c>
      <c r="G2102" s="51">
        <v>2.8</v>
      </c>
      <c r="H2102" s="174"/>
      <c r="I2102" s="51">
        <v>0</v>
      </c>
    </row>
    <row r="2103" spans="1:9" ht="30" x14ac:dyDescent="0.25">
      <c r="A2103" s="49" t="s">
        <v>266</v>
      </c>
      <c r="B2103" s="49" t="s">
        <v>5770</v>
      </c>
      <c r="C2103" s="172" t="s">
        <v>5771</v>
      </c>
      <c r="D2103" s="173">
        <v>2.4</v>
      </c>
      <c r="E2103" s="49" t="s">
        <v>5772</v>
      </c>
      <c r="F2103" s="50">
        <v>40544</v>
      </c>
      <c r="G2103" s="51">
        <v>2.4</v>
      </c>
      <c r="H2103" s="174"/>
      <c r="I2103" s="51">
        <v>0</v>
      </c>
    </row>
    <row r="2104" spans="1:9" ht="30" x14ac:dyDescent="0.25">
      <c r="A2104" s="49" t="s">
        <v>266</v>
      </c>
      <c r="B2104" s="49" t="s">
        <v>5773</v>
      </c>
      <c r="C2104" s="172" t="s">
        <v>5774</v>
      </c>
      <c r="D2104" s="173">
        <v>2.4</v>
      </c>
      <c r="E2104" s="49" t="s">
        <v>5775</v>
      </c>
      <c r="F2104" s="50">
        <v>40544</v>
      </c>
      <c r="G2104" s="51">
        <v>2.4</v>
      </c>
      <c r="H2104" s="174"/>
      <c r="I2104" s="51">
        <v>0</v>
      </c>
    </row>
    <row r="2105" spans="1:9" ht="30" x14ac:dyDescent="0.25">
      <c r="A2105" s="49" t="s">
        <v>266</v>
      </c>
      <c r="B2105" s="49" t="s">
        <v>2011</v>
      </c>
      <c r="C2105" s="172" t="s">
        <v>5776</v>
      </c>
      <c r="D2105" s="173">
        <v>2.4</v>
      </c>
      <c r="E2105" s="49" t="s">
        <v>5777</v>
      </c>
      <c r="F2105" s="50">
        <v>40544</v>
      </c>
      <c r="G2105" s="51">
        <v>2.4</v>
      </c>
      <c r="H2105" s="174"/>
      <c r="I2105" s="51">
        <v>0</v>
      </c>
    </row>
    <row r="2106" spans="1:9" ht="30" x14ac:dyDescent="0.25">
      <c r="A2106" s="49" t="s">
        <v>266</v>
      </c>
      <c r="B2106" s="49" t="s">
        <v>1359</v>
      </c>
      <c r="C2106" s="172" t="s">
        <v>5778</v>
      </c>
      <c r="D2106" s="173">
        <v>2.8</v>
      </c>
      <c r="E2106" s="49" t="s">
        <v>5779</v>
      </c>
      <c r="F2106" s="50">
        <v>40544</v>
      </c>
      <c r="G2106" s="51">
        <v>2.8</v>
      </c>
      <c r="H2106" s="174"/>
      <c r="I2106" s="51">
        <v>0</v>
      </c>
    </row>
    <row r="2107" spans="1:9" ht="30" x14ac:dyDescent="0.25">
      <c r="A2107" s="49" t="s">
        <v>266</v>
      </c>
      <c r="B2107" s="49" t="s">
        <v>3180</v>
      </c>
      <c r="C2107" s="172" t="s">
        <v>5780</v>
      </c>
      <c r="D2107" s="173">
        <v>2.6</v>
      </c>
      <c r="E2107" s="49" t="s">
        <v>5781</v>
      </c>
      <c r="F2107" s="50">
        <v>40544</v>
      </c>
      <c r="G2107" s="51">
        <v>2.6</v>
      </c>
      <c r="H2107" s="174"/>
      <c r="I2107" s="51">
        <v>0</v>
      </c>
    </row>
    <row r="2108" spans="1:9" ht="30" x14ac:dyDescent="0.25">
      <c r="A2108" s="49" t="s">
        <v>266</v>
      </c>
      <c r="B2108" s="49" t="s">
        <v>5782</v>
      </c>
      <c r="C2108" s="172" t="s">
        <v>5783</v>
      </c>
      <c r="D2108" s="173">
        <v>2.6</v>
      </c>
      <c r="E2108" s="49" t="s">
        <v>5784</v>
      </c>
      <c r="F2108" s="50">
        <v>40544</v>
      </c>
      <c r="G2108" s="51">
        <v>2.6</v>
      </c>
      <c r="H2108" s="174"/>
      <c r="I2108" s="51">
        <v>0</v>
      </c>
    </row>
    <row r="2109" spans="1:9" ht="30" x14ac:dyDescent="0.25">
      <c r="A2109" s="49" t="s">
        <v>266</v>
      </c>
      <c r="B2109" s="49" t="s">
        <v>2918</v>
      </c>
      <c r="C2109" s="172" t="s">
        <v>5785</v>
      </c>
      <c r="D2109" s="173">
        <v>2.8</v>
      </c>
      <c r="E2109" s="49" t="s">
        <v>5786</v>
      </c>
      <c r="F2109" s="50">
        <v>40544</v>
      </c>
      <c r="G2109" s="51">
        <v>2.8</v>
      </c>
      <c r="H2109" s="174"/>
      <c r="I2109" s="51">
        <v>0</v>
      </c>
    </row>
    <row r="2110" spans="1:9" ht="30" x14ac:dyDescent="0.25">
      <c r="A2110" s="49" t="s">
        <v>266</v>
      </c>
      <c r="B2110" s="49" t="s">
        <v>1115</v>
      </c>
      <c r="C2110" s="172" t="s">
        <v>5787</v>
      </c>
      <c r="D2110" s="173">
        <v>2.6</v>
      </c>
      <c r="E2110" s="49" t="s">
        <v>5788</v>
      </c>
      <c r="F2110" s="50">
        <v>40544</v>
      </c>
      <c r="G2110" s="51">
        <v>2.6</v>
      </c>
      <c r="H2110" s="174"/>
      <c r="I2110" s="51">
        <v>0</v>
      </c>
    </row>
    <row r="2111" spans="1:9" ht="30" x14ac:dyDescent="0.25">
      <c r="A2111" s="49" t="s">
        <v>266</v>
      </c>
      <c r="B2111" s="49" t="s">
        <v>1121</v>
      </c>
      <c r="C2111" s="172" t="s">
        <v>5789</v>
      </c>
      <c r="D2111" s="173">
        <v>2.8</v>
      </c>
      <c r="E2111" s="49" t="s">
        <v>5790</v>
      </c>
      <c r="F2111" s="50">
        <v>40544</v>
      </c>
      <c r="G2111" s="51">
        <v>2.8</v>
      </c>
      <c r="H2111" s="174"/>
      <c r="I2111" s="51">
        <v>0</v>
      </c>
    </row>
    <row r="2112" spans="1:9" ht="30" x14ac:dyDescent="0.25">
      <c r="A2112" s="49" t="s">
        <v>266</v>
      </c>
      <c r="B2112" s="49" t="s">
        <v>5791</v>
      </c>
      <c r="C2112" s="172" t="s">
        <v>5792</v>
      </c>
      <c r="D2112" s="173">
        <v>2.4</v>
      </c>
      <c r="E2112" s="49" t="s">
        <v>5793</v>
      </c>
      <c r="F2112" s="50">
        <v>40544</v>
      </c>
      <c r="G2112" s="51">
        <v>2.4</v>
      </c>
      <c r="H2112" s="174"/>
      <c r="I2112" s="51">
        <v>0</v>
      </c>
    </row>
    <row r="2113" spans="1:9" ht="30" x14ac:dyDescent="0.25">
      <c r="A2113" s="49" t="s">
        <v>266</v>
      </c>
      <c r="B2113" s="49" t="s">
        <v>281</v>
      </c>
      <c r="C2113" s="172" t="s">
        <v>5794</v>
      </c>
      <c r="D2113" s="173">
        <v>2.6</v>
      </c>
      <c r="E2113" s="49" t="s">
        <v>5795</v>
      </c>
      <c r="F2113" s="50">
        <v>40544</v>
      </c>
      <c r="G2113" s="51">
        <v>2.6</v>
      </c>
      <c r="H2113" s="174"/>
      <c r="I2113" s="51">
        <v>0</v>
      </c>
    </row>
    <row r="2114" spans="1:9" ht="30" x14ac:dyDescent="0.25">
      <c r="A2114" s="49" t="s">
        <v>266</v>
      </c>
      <c r="B2114" s="49" t="s">
        <v>5796</v>
      </c>
      <c r="C2114" s="172" t="s">
        <v>5797</v>
      </c>
      <c r="D2114" s="173">
        <v>2.8</v>
      </c>
      <c r="E2114" s="49" t="s">
        <v>5798</v>
      </c>
      <c r="F2114" s="50">
        <v>40544</v>
      </c>
      <c r="G2114" s="51">
        <v>2.8</v>
      </c>
      <c r="H2114" s="174"/>
      <c r="I2114" s="51">
        <v>0</v>
      </c>
    </row>
    <row r="2115" spans="1:9" ht="30" x14ac:dyDescent="0.25">
      <c r="A2115" s="49" t="s">
        <v>266</v>
      </c>
      <c r="B2115" s="49" t="s">
        <v>2629</v>
      </c>
      <c r="C2115" s="172" t="s">
        <v>5799</v>
      </c>
      <c r="D2115" s="173">
        <v>2.6</v>
      </c>
      <c r="E2115" s="49" t="s">
        <v>5800</v>
      </c>
      <c r="F2115" s="50">
        <v>40544</v>
      </c>
      <c r="G2115" s="51">
        <v>2.6</v>
      </c>
      <c r="H2115" s="174"/>
      <c r="I2115" s="51">
        <v>0</v>
      </c>
    </row>
    <row r="2116" spans="1:9" ht="30" x14ac:dyDescent="0.25">
      <c r="A2116" s="49" t="s">
        <v>266</v>
      </c>
      <c r="B2116" s="49" t="s">
        <v>5801</v>
      </c>
      <c r="C2116" s="172" t="s">
        <v>5802</v>
      </c>
      <c r="D2116" s="173">
        <v>2.8</v>
      </c>
      <c r="E2116" s="49" t="s">
        <v>5803</v>
      </c>
      <c r="F2116" s="50">
        <v>40544</v>
      </c>
      <c r="G2116" s="51">
        <v>2.8</v>
      </c>
      <c r="H2116" s="174"/>
      <c r="I2116" s="51">
        <v>0</v>
      </c>
    </row>
    <row r="2117" spans="1:9" ht="30" x14ac:dyDescent="0.25">
      <c r="A2117" s="49" t="s">
        <v>266</v>
      </c>
      <c r="B2117" s="49" t="s">
        <v>5804</v>
      </c>
      <c r="C2117" s="172" t="s">
        <v>5805</v>
      </c>
      <c r="D2117" s="173">
        <v>2.4</v>
      </c>
      <c r="E2117" s="49" t="s">
        <v>5806</v>
      </c>
      <c r="F2117" s="50">
        <v>40544</v>
      </c>
      <c r="G2117" s="51">
        <v>2.4</v>
      </c>
      <c r="H2117" s="174"/>
      <c r="I2117" s="51">
        <v>0</v>
      </c>
    </row>
    <row r="2118" spans="1:9" ht="30" x14ac:dyDescent="0.25">
      <c r="A2118" s="49" t="s">
        <v>266</v>
      </c>
      <c r="B2118" s="49" t="s">
        <v>5807</v>
      </c>
      <c r="C2118" s="172" t="s">
        <v>5808</v>
      </c>
      <c r="D2118" s="173">
        <v>2.6</v>
      </c>
      <c r="E2118" s="49" t="s">
        <v>5809</v>
      </c>
      <c r="F2118" s="50">
        <v>40544</v>
      </c>
      <c r="G2118" s="51">
        <v>2.6</v>
      </c>
      <c r="H2118" s="174"/>
      <c r="I2118" s="51">
        <v>0</v>
      </c>
    </row>
    <row r="2119" spans="1:9" ht="30" x14ac:dyDescent="0.25">
      <c r="A2119" s="49" t="s">
        <v>266</v>
      </c>
      <c r="B2119" s="49" t="s">
        <v>688</v>
      </c>
      <c r="C2119" s="172" t="s">
        <v>5810</v>
      </c>
      <c r="D2119" s="173">
        <v>2.4</v>
      </c>
      <c r="E2119" s="49" t="s">
        <v>5811</v>
      </c>
      <c r="F2119" s="50">
        <v>40544</v>
      </c>
      <c r="G2119" s="51">
        <v>2.4</v>
      </c>
      <c r="H2119" s="174"/>
      <c r="I2119" s="51">
        <v>0</v>
      </c>
    </row>
    <row r="2120" spans="1:9" ht="30" x14ac:dyDescent="0.25">
      <c r="A2120" s="49" t="s">
        <v>266</v>
      </c>
      <c r="B2120" s="49" t="s">
        <v>1812</v>
      </c>
      <c r="C2120" s="172" t="s">
        <v>5812</v>
      </c>
      <c r="D2120" s="173">
        <v>2.4</v>
      </c>
      <c r="E2120" s="49" t="s">
        <v>5813</v>
      </c>
      <c r="F2120" s="50">
        <v>40544</v>
      </c>
      <c r="G2120" s="51">
        <v>2.4</v>
      </c>
      <c r="H2120" s="174"/>
      <c r="I2120" s="51">
        <v>0</v>
      </c>
    </row>
    <row r="2121" spans="1:9" ht="30" x14ac:dyDescent="0.25">
      <c r="A2121" s="49" t="s">
        <v>266</v>
      </c>
      <c r="B2121" s="49" t="s">
        <v>5814</v>
      </c>
      <c r="C2121" s="172" t="s">
        <v>5815</v>
      </c>
      <c r="D2121" s="173">
        <v>2.4</v>
      </c>
      <c r="E2121" s="49" t="s">
        <v>5816</v>
      </c>
      <c r="F2121" s="50">
        <v>40544</v>
      </c>
      <c r="G2121" s="51">
        <v>2.4</v>
      </c>
      <c r="H2121" s="174"/>
      <c r="I2121" s="51">
        <v>0</v>
      </c>
    </row>
    <row r="2122" spans="1:9" ht="30" x14ac:dyDescent="0.25">
      <c r="A2122" s="49" t="s">
        <v>266</v>
      </c>
      <c r="B2122" s="49" t="s">
        <v>2651</v>
      </c>
      <c r="C2122" s="172" t="s">
        <v>5817</v>
      </c>
      <c r="D2122" s="173">
        <v>2.4</v>
      </c>
      <c r="E2122" s="49" t="s">
        <v>5818</v>
      </c>
      <c r="F2122" s="50">
        <v>40544</v>
      </c>
      <c r="G2122" s="51">
        <v>2.4</v>
      </c>
      <c r="H2122" s="174"/>
      <c r="I2122" s="51">
        <v>0</v>
      </c>
    </row>
    <row r="2123" spans="1:9" ht="30" x14ac:dyDescent="0.25">
      <c r="A2123" s="49" t="s">
        <v>266</v>
      </c>
      <c r="B2123" s="49" t="s">
        <v>714</v>
      </c>
      <c r="C2123" s="172" t="s">
        <v>5819</v>
      </c>
      <c r="D2123" s="173">
        <v>2.4</v>
      </c>
      <c r="E2123" s="49" t="s">
        <v>5820</v>
      </c>
      <c r="F2123" s="50">
        <v>40544</v>
      </c>
      <c r="G2123" s="51">
        <v>2.4</v>
      </c>
      <c r="H2123" s="174"/>
      <c r="I2123" s="51">
        <v>0</v>
      </c>
    </row>
    <row r="2124" spans="1:9" ht="30" x14ac:dyDescent="0.25">
      <c r="A2124" s="49" t="s">
        <v>266</v>
      </c>
      <c r="B2124" s="49" t="s">
        <v>5821</v>
      </c>
      <c r="C2124" s="172" t="s">
        <v>5822</v>
      </c>
      <c r="D2124" s="173">
        <v>2.6</v>
      </c>
      <c r="E2124" s="49" t="s">
        <v>5823</v>
      </c>
      <c r="F2124" s="50">
        <v>40544</v>
      </c>
      <c r="G2124" s="51">
        <v>2.6</v>
      </c>
      <c r="H2124" s="174"/>
      <c r="I2124" s="51">
        <v>0</v>
      </c>
    </row>
    <row r="2125" spans="1:9" ht="30" x14ac:dyDescent="0.25">
      <c r="A2125" s="49" t="s">
        <v>266</v>
      </c>
      <c r="B2125" s="49" t="s">
        <v>1494</v>
      </c>
      <c r="C2125" s="172" t="s">
        <v>5824</v>
      </c>
      <c r="D2125" s="173">
        <v>2.6</v>
      </c>
      <c r="E2125" s="49" t="s">
        <v>5825</v>
      </c>
      <c r="F2125" s="50">
        <v>40544</v>
      </c>
      <c r="G2125" s="51">
        <v>2.6</v>
      </c>
      <c r="H2125" s="174"/>
      <c r="I2125" s="51">
        <v>0</v>
      </c>
    </row>
    <row r="2126" spans="1:9" ht="30" x14ac:dyDescent="0.25">
      <c r="A2126" s="49" t="s">
        <v>266</v>
      </c>
      <c r="B2126" s="49" t="s">
        <v>1342</v>
      </c>
      <c r="C2126" s="172" t="s">
        <v>5826</v>
      </c>
      <c r="D2126" s="173">
        <v>2.4</v>
      </c>
      <c r="E2126" s="49" t="s">
        <v>5827</v>
      </c>
      <c r="F2126" s="50">
        <v>40544</v>
      </c>
      <c r="G2126" s="51">
        <v>2.4</v>
      </c>
      <c r="H2126" s="174"/>
      <c r="I2126" s="51">
        <v>0</v>
      </c>
    </row>
    <row r="2127" spans="1:9" ht="30" x14ac:dyDescent="0.25">
      <c r="A2127" s="49" t="s">
        <v>266</v>
      </c>
      <c r="B2127" s="49" t="s">
        <v>5828</v>
      </c>
      <c r="C2127" s="172" t="s">
        <v>5829</v>
      </c>
      <c r="D2127" s="173">
        <v>2.6</v>
      </c>
      <c r="E2127" s="49" t="s">
        <v>5830</v>
      </c>
      <c r="F2127" s="50">
        <v>40544</v>
      </c>
      <c r="G2127" s="51">
        <v>2.6</v>
      </c>
      <c r="H2127" s="174"/>
      <c r="I2127" s="51">
        <v>0</v>
      </c>
    </row>
    <row r="2128" spans="1:9" ht="30" x14ac:dyDescent="0.25">
      <c r="A2128" s="49" t="s">
        <v>266</v>
      </c>
      <c r="B2128" s="49" t="s">
        <v>5831</v>
      </c>
      <c r="C2128" s="172" t="s">
        <v>5832</v>
      </c>
      <c r="D2128" s="173">
        <v>2.6</v>
      </c>
      <c r="E2128" s="49" t="s">
        <v>5833</v>
      </c>
      <c r="F2128" s="50">
        <v>40544</v>
      </c>
      <c r="G2128" s="51">
        <v>2.6</v>
      </c>
      <c r="H2128" s="174"/>
      <c r="I2128" s="51">
        <v>0</v>
      </c>
    </row>
    <row r="2129" spans="1:9" ht="30" x14ac:dyDescent="0.25">
      <c r="A2129" s="49" t="s">
        <v>266</v>
      </c>
      <c r="B2129" s="49" t="s">
        <v>2684</v>
      </c>
      <c r="C2129" s="172" t="s">
        <v>5834</v>
      </c>
      <c r="D2129" s="173">
        <v>2.4</v>
      </c>
      <c r="E2129" s="49" t="s">
        <v>5835</v>
      </c>
      <c r="F2129" s="50">
        <v>40544</v>
      </c>
      <c r="G2129" s="51">
        <v>2.4</v>
      </c>
      <c r="H2129" s="174"/>
      <c r="I2129" s="51">
        <v>0</v>
      </c>
    </row>
    <row r="2130" spans="1:9" ht="30" x14ac:dyDescent="0.25">
      <c r="A2130" s="49" t="s">
        <v>266</v>
      </c>
      <c r="B2130" s="49" t="s">
        <v>2690</v>
      </c>
      <c r="C2130" s="172" t="s">
        <v>5836</v>
      </c>
      <c r="D2130" s="173">
        <v>2.8</v>
      </c>
      <c r="E2130" s="49" t="s">
        <v>5837</v>
      </c>
      <c r="F2130" s="50">
        <v>40544</v>
      </c>
      <c r="G2130" s="51">
        <v>2.8</v>
      </c>
      <c r="H2130" s="174"/>
      <c r="I2130" s="51">
        <v>0</v>
      </c>
    </row>
    <row r="2131" spans="1:9" ht="30" x14ac:dyDescent="0.25">
      <c r="A2131" s="49" t="s">
        <v>266</v>
      </c>
      <c r="B2131" s="49" t="s">
        <v>5838</v>
      </c>
      <c r="C2131" s="172" t="s">
        <v>5839</v>
      </c>
      <c r="D2131" s="173">
        <v>2.6</v>
      </c>
      <c r="E2131" s="49" t="s">
        <v>5840</v>
      </c>
      <c r="F2131" s="50">
        <v>40544</v>
      </c>
      <c r="G2131" s="51">
        <v>2.6</v>
      </c>
      <c r="H2131" s="174"/>
      <c r="I2131" s="51">
        <v>0</v>
      </c>
    </row>
    <row r="2132" spans="1:9" ht="30" x14ac:dyDescent="0.25">
      <c r="A2132" s="49" t="s">
        <v>266</v>
      </c>
      <c r="B2132" s="49" t="s">
        <v>308</v>
      </c>
      <c r="C2132" s="172" t="s">
        <v>5841</v>
      </c>
      <c r="D2132" s="173">
        <v>2.6</v>
      </c>
      <c r="E2132" s="49" t="s">
        <v>5842</v>
      </c>
      <c r="F2132" s="50">
        <v>40544</v>
      </c>
      <c r="G2132" s="51">
        <v>2.6</v>
      </c>
      <c r="H2132" s="174"/>
      <c r="I2132" s="51">
        <v>0</v>
      </c>
    </row>
    <row r="2133" spans="1:9" ht="30" x14ac:dyDescent="0.25">
      <c r="A2133" s="49" t="s">
        <v>266</v>
      </c>
      <c r="B2133" s="49" t="s">
        <v>311</v>
      </c>
      <c r="C2133" s="172" t="s">
        <v>5843</v>
      </c>
      <c r="D2133" s="173">
        <v>2.8</v>
      </c>
      <c r="E2133" s="49" t="s">
        <v>5844</v>
      </c>
      <c r="F2133" s="50">
        <v>40544</v>
      </c>
      <c r="G2133" s="51">
        <v>2.8</v>
      </c>
      <c r="H2133" s="174"/>
      <c r="I2133" s="51">
        <v>0</v>
      </c>
    </row>
    <row r="2134" spans="1:9" ht="30" x14ac:dyDescent="0.25">
      <c r="A2134" s="49" t="s">
        <v>266</v>
      </c>
      <c r="B2134" s="49" t="s">
        <v>4691</v>
      </c>
      <c r="C2134" s="172" t="s">
        <v>5845</v>
      </c>
      <c r="D2134" s="173">
        <v>2.8</v>
      </c>
      <c r="E2134" s="49" t="s">
        <v>5846</v>
      </c>
      <c r="F2134" s="50">
        <v>40544</v>
      </c>
      <c r="G2134" s="51">
        <v>2.8</v>
      </c>
      <c r="H2134" s="174"/>
      <c r="I2134" s="51">
        <v>0</v>
      </c>
    </row>
    <row r="2135" spans="1:9" ht="30" x14ac:dyDescent="0.25">
      <c r="A2135" s="49" t="s">
        <v>266</v>
      </c>
      <c r="B2135" s="49" t="s">
        <v>5847</v>
      </c>
      <c r="C2135" s="172" t="s">
        <v>5848</v>
      </c>
      <c r="D2135" s="173">
        <v>2.4</v>
      </c>
      <c r="E2135" s="49" t="s">
        <v>5849</v>
      </c>
      <c r="F2135" s="50">
        <v>40544</v>
      </c>
      <c r="G2135" s="51">
        <v>2.4</v>
      </c>
      <c r="H2135" s="174"/>
      <c r="I2135" s="51">
        <v>0</v>
      </c>
    </row>
    <row r="2136" spans="1:9" ht="30" x14ac:dyDescent="0.25">
      <c r="A2136" s="49" t="s">
        <v>266</v>
      </c>
      <c r="B2136" s="49" t="s">
        <v>5850</v>
      </c>
      <c r="C2136" s="172" t="s">
        <v>5851</v>
      </c>
      <c r="D2136" s="173">
        <v>2.4</v>
      </c>
      <c r="E2136" s="49" t="s">
        <v>5852</v>
      </c>
      <c r="F2136" s="50">
        <v>40544</v>
      </c>
      <c r="G2136" s="51">
        <v>2.4</v>
      </c>
      <c r="H2136" s="174"/>
      <c r="I2136" s="51">
        <v>0</v>
      </c>
    </row>
    <row r="2137" spans="1:9" ht="30" x14ac:dyDescent="0.25">
      <c r="A2137" s="49" t="s">
        <v>266</v>
      </c>
      <c r="B2137" s="49" t="s">
        <v>736</v>
      </c>
      <c r="C2137" s="172" t="s">
        <v>5853</v>
      </c>
      <c r="D2137" s="173">
        <v>2.6</v>
      </c>
      <c r="E2137" s="49" t="s">
        <v>5854</v>
      </c>
      <c r="F2137" s="50">
        <v>40544</v>
      </c>
      <c r="G2137" s="51">
        <v>2.6</v>
      </c>
      <c r="H2137" s="174"/>
      <c r="I2137" s="51">
        <v>0</v>
      </c>
    </row>
    <row r="2138" spans="1:9" ht="30" x14ac:dyDescent="0.25">
      <c r="A2138" s="49" t="s">
        <v>266</v>
      </c>
      <c r="B2138" s="49" t="s">
        <v>5855</v>
      </c>
      <c r="C2138" s="172" t="s">
        <v>5856</v>
      </c>
      <c r="D2138" s="173">
        <v>2.8</v>
      </c>
      <c r="E2138" s="49" t="s">
        <v>5857</v>
      </c>
      <c r="F2138" s="50">
        <v>40544</v>
      </c>
      <c r="G2138" s="51">
        <v>2.8</v>
      </c>
      <c r="H2138" s="174"/>
      <c r="I2138" s="51">
        <v>0</v>
      </c>
    </row>
    <row r="2139" spans="1:9" ht="30" x14ac:dyDescent="0.25">
      <c r="A2139" s="49" t="s">
        <v>266</v>
      </c>
      <c r="B2139" s="49" t="s">
        <v>5858</v>
      </c>
      <c r="C2139" s="172" t="s">
        <v>5859</v>
      </c>
      <c r="D2139" s="173">
        <v>2.8</v>
      </c>
      <c r="E2139" s="49" t="s">
        <v>5860</v>
      </c>
      <c r="F2139" s="50">
        <v>40544</v>
      </c>
      <c r="G2139" s="51">
        <v>2.8</v>
      </c>
      <c r="H2139" s="174"/>
      <c r="I2139" s="51">
        <v>0</v>
      </c>
    </row>
    <row r="2140" spans="1:9" ht="30" x14ac:dyDescent="0.25">
      <c r="A2140" s="49" t="s">
        <v>266</v>
      </c>
      <c r="B2140" s="49" t="s">
        <v>326</v>
      </c>
      <c r="C2140" s="172" t="s">
        <v>5861</v>
      </c>
      <c r="D2140" s="173">
        <v>2.6</v>
      </c>
      <c r="E2140" s="49" t="s">
        <v>5862</v>
      </c>
      <c r="F2140" s="50">
        <v>40544</v>
      </c>
      <c r="G2140" s="51">
        <v>2.6</v>
      </c>
      <c r="H2140" s="174"/>
      <c r="I2140" s="51">
        <v>0</v>
      </c>
    </row>
    <row r="2141" spans="1:9" ht="30" x14ac:dyDescent="0.25">
      <c r="A2141" s="49" t="s">
        <v>266</v>
      </c>
      <c r="B2141" s="49" t="s">
        <v>332</v>
      </c>
      <c r="C2141" s="172" t="s">
        <v>5863</v>
      </c>
      <c r="D2141" s="173">
        <v>2.4</v>
      </c>
      <c r="E2141" s="49" t="s">
        <v>5864</v>
      </c>
      <c r="F2141" s="50">
        <v>40544</v>
      </c>
      <c r="G2141" s="51">
        <v>2.4</v>
      </c>
      <c r="H2141" s="174"/>
      <c r="I2141" s="51">
        <v>0</v>
      </c>
    </row>
    <row r="2142" spans="1:9" ht="30" x14ac:dyDescent="0.25">
      <c r="A2142" s="49" t="s">
        <v>266</v>
      </c>
      <c r="B2142" s="49" t="s">
        <v>5865</v>
      </c>
      <c r="C2142" s="172" t="s">
        <v>5866</v>
      </c>
      <c r="D2142" s="173">
        <v>2.8</v>
      </c>
      <c r="E2142" s="49" t="s">
        <v>5867</v>
      </c>
      <c r="F2142" s="50">
        <v>40544</v>
      </c>
      <c r="G2142" s="51">
        <v>2.8</v>
      </c>
      <c r="H2142" s="174"/>
      <c r="I2142" s="51">
        <v>0</v>
      </c>
    </row>
    <row r="2143" spans="1:9" ht="30" x14ac:dyDescent="0.25">
      <c r="A2143" s="49" t="s">
        <v>266</v>
      </c>
      <c r="B2143" s="49" t="s">
        <v>5868</v>
      </c>
      <c r="C2143" s="172" t="s">
        <v>5869</v>
      </c>
      <c r="D2143" s="173">
        <v>2.4</v>
      </c>
      <c r="E2143" s="49" t="s">
        <v>5870</v>
      </c>
      <c r="F2143" s="50">
        <v>40544</v>
      </c>
      <c r="G2143" s="51">
        <v>2.4</v>
      </c>
      <c r="H2143" s="174"/>
      <c r="I2143" s="51">
        <v>0</v>
      </c>
    </row>
    <row r="2144" spans="1:9" ht="30" x14ac:dyDescent="0.25">
      <c r="A2144" s="49" t="s">
        <v>266</v>
      </c>
      <c r="B2144" s="49" t="s">
        <v>1219</v>
      </c>
      <c r="C2144" s="172" t="s">
        <v>5871</v>
      </c>
      <c r="D2144" s="173">
        <v>2.8</v>
      </c>
      <c r="E2144" s="49" t="s">
        <v>5872</v>
      </c>
      <c r="F2144" s="50">
        <v>40544</v>
      </c>
      <c r="G2144" s="51">
        <v>2.8</v>
      </c>
      <c r="H2144" s="174"/>
      <c r="I2144" s="51">
        <v>0</v>
      </c>
    </row>
    <row r="2145" spans="1:9" ht="30" x14ac:dyDescent="0.25">
      <c r="A2145" s="49" t="s">
        <v>266</v>
      </c>
      <c r="B2145" s="49" t="s">
        <v>5873</v>
      </c>
      <c r="C2145" s="172" t="s">
        <v>5874</v>
      </c>
      <c r="D2145" s="173">
        <v>2.4</v>
      </c>
      <c r="E2145" s="49" t="s">
        <v>5875</v>
      </c>
      <c r="F2145" s="50">
        <v>40544</v>
      </c>
      <c r="G2145" s="51">
        <v>2.4</v>
      </c>
      <c r="H2145" s="174"/>
      <c r="I2145" s="51">
        <v>0</v>
      </c>
    </row>
    <row r="2146" spans="1:9" ht="30" x14ac:dyDescent="0.25">
      <c r="A2146" s="49" t="s">
        <v>266</v>
      </c>
      <c r="B2146" s="49" t="s">
        <v>5876</v>
      </c>
      <c r="C2146" s="172" t="s">
        <v>5877</v>
      </c>
      <c r="D2146" s="173">
        <v>2.6</v>
      </c>
      <c r="E2146" s="49" t="s">
        <v>5878</v>
      </c>
      <c r="F2146" s="50">
        <v>40544</v>
      </c>
      <c r="G2146" s="51">
        <v>2.6</v>
      </c>
      <c r="H2146" s="174"/>
      <c r="I2146" s="51">
        <v>0</v>
      </c>
    </row>
    <row r="2147" spans="1:9" ht="30" x14ac:dyDescent="0.25">
      <c r="A2147" s="49" t="s">
        <v>266</v>
      </c>
      <c r="B2147" s="49" t="s">
        <v>5879</v>
      </c>
      <c r="C2147" s="172" t="s">
        <v>5880</v>
      </c>
      <c r="D2147" s="173">
        <v>2.8</v>
      </c>
      <c r="E2147" s="49" t="s">
        <v>5881</v>
      </c>
      <c r="F2147" s="50">
        <v>40544</v>
      </c>
      <c r="G2147" s="51">
        <v>2.8</v>
      </c>
      <c r="H2147" s="174"/>
      <c r="I2147" s="51">
        <v>0</v>
      </c>
    </row>
    <row r="2148" spans="1:9" ht="30" x14ac:dyDescent="0.25">
      <c r="A2148" s="49" t="s">
        <v>266</v>
      </c>
      <c r="B2148" s="49" t="s">
        <v>1578</v>
      </c>
      <c r="C2148" s="172" t="s">
        <v>5882</v>
      </c>
      <c r="D2148" s="173">
        <v>2.6</v>
      </c>
      <c r="E2148" s="49" t="s">
        <v>5883</v>
      </c>
      <c r="F2148" s="50">
        <v>40544</v>
      </c>
      <c r="G2148" s="51">
        <v>2.6</v>
      </c>
      <c r="H2148" s="174"/>
      <c r="I2148" s="51">
        <v>0</v>
      </c>
    </row>
    <row r="2149" spans="1:9" ht="30" x14ac:dyDescent="0.25">
      <c r="A2149" s="49" t="s">
        <v>266</v>
      </c>
      <c r="B2149" s="49" t="s">
        <v>1595</v>
      </c>
      <c r="C2149" s="172" t="s">
        <v>5884</v>
      </c>
      <c r="D2149" s="173">
        <v>2.8</v>
      </c>
      <c r="E2149" s="49" t="s">
        <v>5885</v>
      </c>
      <c r="F2149" s="50">
        <v>40544</v>
      </c>
      <c r="G2149" s="51">
        <v>2.8</v>
      </c>
      <c r="H2149" s="174"/>
      <c r="I2149" s="51">
        <v>0</v>
      </c>
    </row>
    <row r="2150" spans="1:9" ht="30" x14ac:dyDescent="0.25">
      <c r="A2150" s="49" t="s">
        <v>266</v>
      </c>
      <c r="B2150" s="49" t="s">
        <v>5886</v>
      </c>
      <c r="C2150" s="172" t="s">
        <v>5887</v>
      </c>
      <c r="D2150" s="173">
        <v>2.6</v>
      </c>
      <c r="E2150" s="49" t="s">
        <v>5888</v>
      </c>
      <c r="F2150" s="50">
        <v>40544</v>
      </c>
      <c r="G2150" s="51">
        <v>2.6</v>
      </c>
      <c r="H2150" s="174"/>
      <c r="I2150" s="51">
        <v>0</v>
      </c>
    </row>
    <row r="2151" spans="1:9" ht="30" x14ac:dyDescent="0.25">
      <c r="A2151" s="49" t="s">
        <v>266</v>
      </c>
      <c r="B2151" s="49" t="s">
        <v>2495</v>
      </c>
      <c r="C2151" s="172" t="s">
        <v>5889</v>
      </c>
      <c r="D2151" s="173">
        <v>2.4</v>
      </c>
      <c r="E2151" s="49" t="s">
        <v>5890</v>
      </c>
      <c r="F2151" s="50">
        <v>40544</v>
      </c>
      <c r="G2151" s="51">
        <v>2.4</v>
      </c>
      <c r="H2151" s="174"/>
      <c r="I2151" s="51">
        <v>0</v>
      </c>
    </row>
    <row r="2152" spans="1:9" ht="30" x14ac:dyDescent="0.25">
      <c r="A2152" s="49" t="s">
        <v>266</v>
      </c>
      <c r="B2152" s="49" t="s">
        <v>5891</v>
      </c>
      <c r="C2152" s="172" t="s">
        <v>5892</v>
      </c>
      <c r="D2152" s="173">
        <v>2.4</v>
      </c>
      <c r="E2152" s="49" t="s">
        <v>5893</v>
      </c>
      <c r="F2152" s="50">
        <v>40544</v>
      </c>
      <c r="G2152" s="51">
        <v>2.4</v>
      </c>
      <c r="H2152" s="174"/>
      <c r="I2152" s="51">
        <v>0</v>
      </c>
    </row>
    <row r="2153" spans="1:9" ht="30" x14ac:dyDescent="0.25">
      <c r="A2153" s="49" t="s">
        <v>266</v>
      </c>
      <c r="B2153" s="49" t="s">
        <v>5894</v>
      </c>
      <c r="C2153" s="172" t="s">
        <v>5895</v>
      </c>
      <c r="D2153" s="173">
        <v>2.6</v>
      </c>
      <c r="E2153" s="49" t="s">
        <v>5896</v>
      </c>
      <c r="F2153" s="50">
        <v>40544</v>
      </c>
      <c r="G2153" s="51">
        <v>2.6</v>
      </c>
      <c r="H2153" s="174"/>
      <c r="I2153" s="51">
        <v>0</v>
      </c>
    </row>
    <row r="2154" spans="1:9" ht="30" x14ac:dyDescent="0.25">
      <c r="A2154" s="49" t="s">
        <v>266</v>
      </c>
      <c r="B2154" s="49" t="s">
        <v>5897</v>
      </c>
      <c r="C2154" s="172" t="s">
        <v>5898</v>
      </c>
      <c r="D2154" s="173">
        <v>2.6</v>
      </c>
      <c r="E2154" s="49" t="s">
        <v>5899</v>
      </c>
      <c r="F2154" s="50">
        <v>40544</v>
      </c>
      <c r="G2154" s="51">
        <v>2.6</v>
      </c>
      <c r="H2154" s="174"/>
      <c r="I2154" s="51">
        <v>0</v>
      </c>
    </row>
    <row r="2155" spans="1:9" ht="30" x14ac:dyDescent="0.25">
      <c r="A2155" s="49" t="s">
        <v>266</v>
      </c>
      <c r="B2155" s="49" t="s">
        <v>5900</v>
      </c>
      <c r="C2155" s="172" t="s">
        <v>5901</v>
      </c>
      <c r="D2155" s="173">
        <v>2.6</v>
      </c>
      <c r="E2155" s="49" t="s">
        <v>5902</v>
      </c>
      <c r="F2155" s="50">
        <v>40544</v>
      </c>
      <c r="G2155" s="51">
        <v>2.6</v>
      </c>
      <c r="H2155" s="174"/>
      <c r="I2155" s="51">
        <v>0</v>
      </c>
    </row>
    <row r="2156" spans="1:9" ht="30" x14ac:dyDescent="0.25">
      <c r="A2156" s="49" t="s">
        <v>266</v>
      </c>
      <c r="B2156" s="49" t="s">
        <v>2764</v>
      </c>
      <c r="C2156" s="172" t="s">
        <v>5903</v>
      </c>
      <c r="D2156" s="173">
        <v>2.4</v>
      </c>
      <c r="E2156" s="49" t="s">
        <v>5904</v>
      </c>
      <c r="F2156" s="50">
        <v>40544</v>
      </c>
      <c r="G2156" s="51">
        <v>2.4</v>
      </c>
      <c r="H2156" s="174"/>
      <c r="I2156" s="51">
        <v>0</v>
      </c>
    </row>
    <row r="2157" spans="1:9" ht="30" x14ac:dyDescent="0.25">
      <c r="A2157" s="49" t="s">
        <v>266</v>
      </c>
      <c r="B2157" s="49" t="s">
        <v>2770</v>
      </c>
      <c r="C2157" s="172" t="s">
        <v>5905</v>
      </c>
      <c r="D2157" s="173">
        <v>2.4</v>
      </c>
      <c r="E2157" s="49" t="s">
        <v>5906</v>
      </c>
      <c r="F2157" s="50">
        <v>40544</v>
      </c>
      <c r="G2157" s="51">
        <v>2.4</v>
      </c>
      <c r="H2157" s="174"/>
      <c r="I2157" s="51">
        <v>0</v>
      </c>
    </row>
    <row r="2158" spans="1:9" ht="30" x14ac:dyDescent="0.25">
      <c r="A2158" s="49" t="s">
        <v>266</v>
      </c>
      <c r="B2158" s="49" t="s">
        <v>2773</v>
      </c>
      <c r="C2158" s="172" t="s">
        <v>5907</v>
      </c>
      <c r="D2158" s="173">
        <v>2.4</v>
      </c>
      <c r="E2158" s="49" t="s">
        <v>5908</v>
      </c>
      <c r="F2158" s="50">
        <v>40544</v>
      </c>
      <c r="G2158" s="51">
        <v>2.4</v>
      </c>
      <c r="H2158" s="174"/>
      <c r="I2158" s="51">
        <v>0</v>
      </c>
    </row>
    <row r="2159" spans="1:9" ht="30" x14ac:dyDescent="0.25">
      <c r="A2159" s="49" t="s">
        <v>266</v>
      </c>
      <c r="B2159" s="49" t="s">
        <v>5909</v>
      </c>
      <c r="C2159" s="172" t="s">
        <v>5910</v>
      </c>
      <c r="D2159" s="173">
        <v>2.4</v>
      </c>
      <c r="E2159" s="49" t="s">
        <v>5911</v>
      </c>
      <c r="F2159" s="50">
        <v>40544</v>
      </c>
      <c r="G2159" s="51">
        <v>2.4</v>
      </c>
      <c r="H2159" s="174"/>
      <c r="I2159" s="51">
        <v>0</v>
      </c>
    </row>
    <row r="2160" spans="1:9" ht="30" x14ac:dyDescent="0.25">
      <c r="A2160" s="49" t="s">
        <v>266</v>
      </c>
      <c r="B2160" s="49" t="s">
        <v>5912</v>
      </c>
      <c r="C2160" s="172" t="s">
        <v>5913</v>
      </c>
      <c r="D2160" s="173">
        <v>2.8</v>
      </c>
      <c r="E2160" s="49" t="s">
        <v>5914</v>
      </c>
      <c r="F2160" s="50">
        <v>40544</v>
      </c>
      <c r="G2160" s="51">
        <v>2.8</v>
      </c>
      <c r="H2160" s="174"/>
      <c r="I2160" s="51">
        <v>0</v>
      </c>
    </row>
    <row r="2161" spans="1:9" ht="30" x14ac:dyDescent="0.25">
      <c r="A2161" s="49" t="s">
        <v>266</v>
      </c>
      <c r="B2161" s="49" t="s">
        <v>4342</v>
      </c>
      <c r="C2161" s="172" t="s">
        <v>5915</v>
      </c>
      <c r="D2161" s="173">
        <v>2.8</v>
      </c>
      <c r="E2161" s="49" t="s">
        <v>5916</v>
      </c>
      <c r="F2161" s="50">
        <v>40544</v>
      </c>
      <c r="G2161" s="51">
        <v>2.8</v>
      </c>
      <c r="H2161" s="174"/>
      <c r="I2161" s="51">
        <v>0</v>
      </c>
    </row>
    <row r="2162" spans="1:9" ht="30" x14ac:dyDescent="0.25">
      <c r="A2162" s="49" t="s">
        <v>266</v>
      </c>
      <c r="B2162" s="49" t="s">
        <v>2778</v>
      </c>
      <c r="C2162" s="172" t="s">
        <v>5917</v>
      </c>
      <c r="D2162" s="173">
        <v>2.6</v>
      </c>
      <c r="E2162" s="49" t="s">
        <v>5918</v>
      </c>
      <c r="F2162" s="50">
        <v>40544</v>
      </c>
      <c r="G2162" s="51">
        <v>2.6</v>
      </c>
      <c r="H2162" s="174"/>
      <c r="I2162" s="51">
        <v>0</v>
      </c>
    </row>
    <row r="2163" spans="1:9" ht="30" x14ac:dyDescent="0.25">
      <c r="A2163" s="49" t="s">
        <v>266</v>
      </c>
      <c r="B2163" s="49" t="s">
        <v>5919</v>
      </c>
      <c r="C2163" s="172" t="s">
        <v>5920</v>
      </c>
      <c r="D2163" s="173">
        <v>2.8</v>
      </c>
      <c r="E2163" s="49" t="s">
        <v>5921</v>
      </c>
      <c r="F2163" s="50">
        <v>40544</v>
      </c>
      <c r="G2163" s="51">
        <v>2.8</v>
      </c>
      <c r="H2163" s="174"/>
      <c r="I2163" s="51">
        <v>0</v>
      </c>
    </row>
    <row r="2164" spans="1:9" ht="30" x14ac:dyDescent="0.25">
      <c r="A2164" s="49" t="s">
        <v>266</v>
      </c>
      <c r="B2164" s="49" t="s">
        <v>5922</v>
      </c>
      <c r="C2164" s="172" t="s">
        <v>5923</v>
      </c>
      <c r="D2164" s="173">
        <v>2.4</v>
      </c>
      <c r="E2164" s="49" t="s">
        <v>5924</v>
      </c>
      <c r="F2164" s="50">
        <v>40544</v>
      </c>
      <c r="G2164" s="51">
        <v>2.4</v>
      </c>
      <c r="H2164" s="174"/>
      <c r="I2164" s="51">
        <v>0</v>
      </c>
    </row>
    <row r="2165" spans="1:9" ht="30" x14ac:dyDescent="0.25">
      <c r="A2165" s="49" t="s">
        <v>266</v>
      </c>
      <c r="B2165" s="49" t="s">
        <v>5925</v>
      </c>
      <c r="C2165" s="172" t="s">
        <v>5926</v>
      </c>
      <c r="D2165" s="173">
        <v>2.4</v>
      </c>
      <c r="E2165" s="49" t="s">
        <v>5927</v>
      </c>
      <c r="F2165" s="50">
        <v>40544</v>
      </c>
      <c r="G2165" s="51">
        <v>2.4</v>
      </c>
      <c r="H2165" s="174"/>
      <c r="I2165" s="51">
        <v>0</v>
      </c>
    </row>
    <row r="2166" spans="1:9" ht="30" x14ac:dyDescent="0.25">
      <c r="A2166" s="49" t="s">
        <v>266</v>
      </c>
      <c r="B2166" s="49" t="s">
        <v>1026</v>
      </c>
      <c r="C2166" s="172" t="s">
        <v>5928</v>
      </c>
      <c r="D2166" s="173">
        <v>2.6</v>
      </c>
      <c r="E2166" s="49" t="s">
        <v>5929</v>
      </c>
      <c r="F2166" s="50">
        <v>40544</v>
      </c>
      <c r="G2166" s="51">
        <v>2.6</v>
      </c>
      <c r="H2166" s="174"/>
      <c r="I2166" s="51">
        <v>0</v>
      </c>
    </row>
    <row r="2167" spans="1:9" ht="30" x14ac:dyDescent="0.25">
      <c r="A2167" s="49" t="s">
        <v>266</v>
      </c>
      <c r="B2167" s="49" t="s">
        <v>5930</v>
      </c>
      <c r="C2167" s="172" t="s">
        <v>5931</v>
      </c>
      <c r="D2167" s="173">
        <v>2.8</v>
      </c>
      <c r="E2167" s="49" t="s">
        <v>5932</v>
      </c>
      <c r="F2167" s="50">
        <v>40544</v>
      </c>
      <c r="G2167" s="51">
        <v>2.8</v>
      </c>
      <c r="H2167" s="174"/>
      <c r="I2167" s="51">
        <v>0</v>
      </c>
    </row>
    <row r="2168" spans="1:9" ht="30" x14ac:dyDescent="0.25">
      <c r="A2168" s="49" t="s">
        <v>266</v>
      </c>
      <c r="B2168" s="49" t="s">
        <v>1653</v>
      </c>
      <c r="C2168" s="172" t="s">
        <v>5933</v>
      </c>
      <c r="D2168" s="173">
        <v>2.8</v>
      </c>
      <c r="E2168" s="49" t="s">
        <v>5934</v>
      </c>
      <c r="F2168" s="50">
        <v>40544</v>
      </c>
      <c r="G2168" s="51">
        <v>2.8</v>
      </c>
      <c r="H2168" s="174"/>
      <c r="I2168" s="51">
        <v>0</v>
      </c>
    </row>
    <row r="2169" spans="1:9" ht="30" x14ac:dyDescent="0.25">
      <c r="A2169" s="49" t="s">
        <v>266</v>
      </c>
      <c r="B2169" s="49" t="s">
        <v>4190</v>
      </c>
      <c r="C2169" s="172" t="s">
        <v>5935</v>
      </c>
      <c r="D2169" s="173">
        <v>2.4</v>
      </c>
      <c r="E2169" s="49" t="s">
        <v>5936</v>
      </c>
      <c r="F2169" s="50">
        <v>40544</v>
      </c>
      <c r="G2169" s="51">
        <v>2.4</v>
      </c>
      <c r="H2169" s="174"/>
      <c r="I2169" s="51">
        <v>0</v>
      </c>
    </row>
    <row r="2170" spans="1:9" ht="30" x14ac:dyDescent="0.25">
      <c r="A2170" s="49" t="s">
        <v>266</v>
      </c>
      <c r="B2170" s="49" t="s">
        <v>5937</v>
      </c>
      <c r="C2170" s="172" t="s">
        <v>5938</v>
      </c>
      <c r="D2170" s="173">
        <v>2.6</v>
      </c>
      <c r="E2170" s="49" t="s">
        <v>5939</v>
      </c>
      <c r="F2170" s="50">
        <v>40544</v>
      </c>
      <c r="G2170" s="51">
        <v>2.6</v>
      </c>
      <c r="H2170" s="174"/>
      <c r="I2170" s="51">
        <v>0</v>
      </c>
    </row>
    <row r="2171" spans="1:9" ht="30" x14ac:dyDescent="0.25">
      <c r="A2171" s="49" t="s">
        <v>266</v>
      </c>
      <c r="B2171" s="49" t="s">
        <v>5940</v>
      </c>
      <c r="C2171" s="172" t="s">
        <v>5941</v>
      </c>
      <c r="D2171" s="173">
        <v>2.6</v>
      </c>
      <c r="E2171" s="49" t="s">
        <v>5942</v>
      </c>
      <c r="F2171" s="50">
        <v>40544</v>
      </c>
      <c r="G2171" s="51">
        <v>2.6</v>
      </c>
      <c r="H2171" s="174"/>
      <c r="I2171" s="51">
        <v>0</v>
      </c>
    </row>
    <row r="2172" spans="1:9" ht="30" x14ac:dyDescent="0.25">
      <c r="A2172" s="49" t="s">
        <v>266</v>
      </c>
      <c r="B2172" s="49" t="s">
        <v>5943</v>
      </c>
      <c r="C2172" s="172" t="s">
        <v>5944</v>
      </c>
      <c r="D2172" s="173">
        <v>2.6</v>
      </c>
      <c r="E2172" s="49" t="s">
        <v>5945</v>
      </c>
      <c r="F2172" s="50">
        <v>40544</v>
      </c>
      <c r="G2172" s="51">
        <v>2.6</v>
      </c>
      <c r="H2172" s="174"/>
      <c r="I2172" s="51">
        <v>0</v>
      </c>
    </row>
    <row r="2173" spans="1:9" ht="30" x14ac:dyDescent="0.25">
      <c r="A2173" s="49" t="s">
        <v>266</v>
      </c>
      <c r="B2173" s="49" t="s">
        <v>422</v>
      </c>
      <c r="C2173" s="172" t="s">
        <v>5946</v>
      </c>
      <c r="D2173" s="173">
        <v>2.4</v>
      </c>
      <c r="E2173" s="49" t="s">
        <v>5947</v>
      </c>
      <c r="F2173" s="50">
        <v>40544</v>
      </c>
      <c r="G2173" s="51">
        <v>2.4</v>
      </c>
      <c r="H2173" s="174"/>
      <c r="I2173" s="51">
        <v>0</v>
      </c>
    </row>
    <row r="2174" spans="1:9" ht="30" x14ac:dyDescent="0.25">
      <c r="A2174" s="49" t="s">
        <v>266</v>
      </c>
      <c r="B2174" s="49" t="s">
        <v>5948</v>
      </c>
      <c r="C2174" s="172" t="s">
        <v>5949</v>
      </c>
      <c r="D2174" s="173">
        <v>2.4</v>
      </c>
      <c r="E2174" s="49" t="s">
        <v>5950</v>
      </c>
      <c r="F2174" s="50">
        <v>40544</v>
      </c>
      <c r="G2174" s="51">
        <v>2.4</v>
      </c>
      <c r="H2174" s="174"/>
      <c r="I2174" s="51">
        <v>0</v>
      </c>
    </row>
    <row r="2175" spans="1:9" ht="30" x14ac:dyDescent="0.25">
      <c r="A2175" s="49" t="s">
        <v>266</v>
      </c>
      <c r="B2175" s="49" t="s">
        <v>5951</v>
      </c>
      <c r="C2175" s="172" t="s">
        <v>5952</v>
      </c>
      <c r="D2175" s="173">
        <v>2.4</v>
      </c>
      <c r="E2175" s="49" t="s">
        <v>5953</v>
      </c>
      <c r="F2175" s="50">
        <v>40544</v>
      </c>
      <c r="G2175" s="51">
        <v>2.4</v>
      </c>
      <c r="H2175" s="174"/>
      <c r="I2175" s="51">
        <v>0</v>
      </c>
    </row>
    <row r="2176" spans="1:9" ht="30" x14ac:dyDescent="0.25">
      <c r="A2176" s="49" t="s">
        <v>266</v>
      </c>
      <c r="B2176" s="49" t="s">
        <v>5954</v>
      </c>
      <c r="C2176" s="172" t="s">
        <v>5955</v>
      </c>
      <c r="D2176" s="173">
        <v>2.4</v>
      </c>
      <c r="E2176" s="49" t="s">
        <v>5956</v>
      </c>
      <c r="F2176" s="50">
        <v>40544</v>
      </c>
      <c r="G2176" s="51">
        <v>2.4</v>
      </c>
      <c r="H2176" s="174"/>
      <c r="I2176" s="51">
        <v>0</v>
      </c>
    </row>
    <row r="2177" spans="1:9" ht="30" x14ac:dyDescent="0.25">
      <c r="A2177" s="49" t="s">
        <v>232</v>
      </c>
      <c r="B2177" s="49" t="s">
        <v>868</v>
      </c>
      <c r="C2177" s="172" t="s">
        <v>5957</v>
      </c>
      <c r="D2177" s="173">
        <v>1.6</v>
      </c>
      <c r="E2177" s="49" t="s">
        <v>5958</v>
      </c>
      <c r="F2177" s="50">
        <v>40544</v>
      </c>
      <c r="G2177" s="51">
        <v>1.6</v>
      </c>
      <c r="H2177" s="174"/>
      <c r="I2177" s="51">
        <v>0</v>
      </c>
    </row>
    <row r="2178" spans="1:9" ht="30" x14ac:dyDescent="0.25">
      <c r="A2178" s="49" t="s">
        <v>232</v>
      </c>
      <c r="B2178" s="49" t="s">
        <v>1280</v>
      </c>
      <c r="C2178" s="172" t="s">
        <v>5959</v>
      </c>
      <c r="D2178" s="173">
        <v>1.9</v>
      </c>
      <c r="E2178" s="49" t="s">
        <v>5960</v>
      </c>
      <c r="F2178" s="50">
        <v>40544</v>
      </c>
      <c r="G2178" s="51">
        <v>1.9</v>
      </c>
      <c r="H2178" s="174"/>
      <c r="I2178" s="51">
        <v>0</v>
      </c>
    </row>
    <row r="2179" spans="1:9" ht="30" x14ac:dyDescent="0.25">
      <c r="A2179" s="49" t="s">
        <v>232</v>
      </c>
      <c r="B2179" s="49" t="s">
        <v>290</v>
      </c>
      <c r="C2179" s="172" t="s">
        <v>5961</v>
      </c>
      <c r="D2179" s="173">
        <v>1.9</v>
      </c>
      <c r="E2179" s="49" t="s">
        <v>5962</v>
      </c>
      <c r="F2179" s="50">
        <v>40544</v>
      </c>
      <c r="G2179" s="51">
        <v>1.9</v>
      </c>
      <c r="H2179" s="174"/>
      <c r="I2179" s="51">
        <v>0</v>
      </c>
    </row>
    <row r="2180" spans="1:9" ht="30" x14ac:dyDescent="0.25">
      <c r="A2180" s="49" t="s">
        <v>232</v>
      </c>
      <c r="B2180" s="49" t="s">
        <v>5963</v>
      </c>
      <c r="C2180" s="172" t="s">
        <v>5964</v>
      </c>
      <c r="D2180" s="173">
        <v>1.9</v>
      </c>
      <c r="E2180" s="49" t="s">
        <v>5965</v>
      </c>
      <c r="F2180" s="50">
        <v>40544</v>
      </c>
      <c r="G2180" s="51">
        <v>1.9</v>
      </c>
      <c r="H2180" s="174"/>
      <c r="I2180" s="51">
        <v>0</v>
      </c>
    </row>
    <row r="2181" spans="1:9" ht="30" x14ac:dyDescent="0.25">
      <c r="A2181" s="49" t="s">
        <v>232</v>
      </c>
      <c r="B2181" s="49" t="s">
        <v>898</v>
      </c>
      <c r="C2181" s="172" t="s">
        <v>5966</v>
      </c>
      <c r="D2181" s="173">
        <v>1.9</v>
      </c>
      <c r="E2181" s="49" t="s">
        <v>5967</v>
      </c>
      <c r="F2181" s="50">
        <v>40544</v>
      </c>
      <c r="G2181" s="51">
        <v>1.9</v>
      </c>
      <c r="H2181" s="174"/>
      <c r="I2181" s="51">
        <v>0</v>
      </c>
    </row>
    <row r="2182" spans="1:9" ht="30" x14ac:dyDescent="0.25">
      <c r="A2182" s="49" t="s">
        <v>232</v>
      </c>
      <c r="B2182" s="49" t="s">
        <v>5194</v>
      </c>
      <c r="C2182" s="172" t="s">
        <v>5968</v>
      </c>
      <c r="D2182" s="173">
        <v>1.9</v>
      </c>
      <c r="E2182" s="49" t="s">
        <v>5969</v>
      </c>
      <c r="F2182" s="50">
        <v>40544</v>
      </c>
      <c r="G2182" s="51">
        <v>1.9</v>
      </c>
      <c r="H2182" s="174"/>
      <c r="I2182" s="51">
        <v>0</v>
      </c>
    </row>
    <row r="2183" spans="1:9" ht="30" x14ac:dyDescent="0.25">
      <c r="A2183" s="49" t="s">
        <v>232</v>
      </c>
      <c r="B2183" s="49" t="s">
        <v>5970</v>
      </c>
      <c r="C2183" s="172" t="s">
        <v>5971</v>
      </c>
      <c r="D2183" s="173">
        <v>1.75</v>
      </c>
      <c r="E2183" s="49" t="s">
        <v>5972</v>
      </c>
      <c r="F2183" s="50">
        <v>40544</v>
      </c>
      <c r="G2183" s="51">
        <v>1.75</v>
      </c>
      <c r="H2183" s="174"/>
      <c r="I2183" s="51">
        <v>0</v>
      </c>
    </row>
    <row r="2184" spans="1:9" ht="30" x14ac:dyDescent="0.25">
      <c r="A2184" s="49" t="s">
        <v>232</v>
      </c>
      <c r="B2184" s="49" t="s">
        <v>5278</v>
      </c>
      <c r="C2184" s="172" t="s">
        <v>5973</v>
      </c>
      <c r="D2184" s="173">
        <v>1.9</v>
      </c>
      <c r="E2184" s="49" t="s">
        <v>5974</v>
      </c>
      <c r="F2184" s="50">
        <v>40544</v>
      </c>
      <c r="G2184" s="51">
        <v>1.9</v>
      </c>
      <c r="H2184" s="174"/>
      <c r="I2184" s="51">
        <v>0</v>
      </c>
    </row>
    <row r="2185" spans="1:9" ht="30" x14ac:dyDescent="0.25">
      <c r="A2185" s="49" t="s">
        <v>232</v>
      </c>
      <c r="B2185" s="49" t="s">
        <v>5975</v>
      </c>
      <c r="C2185" s="172" t="s">
        <v>5976</v>
      </c>
      <c r="D2185" s="173">
        <v>1.75</v>
      </c>
      <c r="E2185" s="49" t="s">
        <v>5977</v>
      </c>
      <c r="F2185" s="50">
        <v>40544</v>
      </c>
      <c r="G2185" s="51">
        <v>1.75</v>
      </c>
      <c r="H2185" s="174"/>
      <c r="I2185" s="51">
        <v>0</v>
      </c>
    </row>
    <row r="2186" spans="1:9" ht="30" x14ac:dyDescent="0.25">
      <c r="A2186" s="49" t="s">
        <v>232</v>
      </c>
      <c r="B2186" s="49" t="s">
        <v>700</v>
      </c>
      <c r="C2186" s="172" t="s">
        <v>5978</v>
      </c>
      <c r="D2186" s="173">
        <v>1.9</v>
      </c>
      <c r="E2186" s="49" t="s">
        <v>5979</v>
      </c>
      <c r="F2186" s="50">
        <v>40544</v>
      </c>
      <c r="G2186" s="51">
        <v>1.9</v>
      </c>
      <c r="H2186" s="174"/>
      <c r="I2186" s="51">
        <v>0</v>
      </c>
    </row>
    <row r="2187" spans="1:9" ht="30" x14ac:dyDescent="0.25">
      <c r="A2187" s="49" t="s">
        <v>232</v>
      </c>
      <c r="B2187" s="49" t="s">
        <v>5980</v>
      </c>
      <c r="C2187" s="172" t="s">
        <v>5981</v>
      </c>
      <c r="D2187" s="173">
        <v>1.75</v>
      </c>
      <c r="E2187" s="49" t="s">
        <v>5982</v>
      </c>
      <c r="F2187" s="50">
        <v>40544</v>
      </c>
      <c r="G2187" s="51">
        <v>1.75</v>
      </c>
      <c r="H2187" s="174"/>
      <c r="I2187" s="51">
        <v>0</v>
      </c>
    </row>
    <row r="2188" spans="1:9" ht="30" x14ac:dyDescent="0.25">
      <c r="A2188" s="49" t="s">
        <v>232</v>
      </c>
      <c r="B2188" s="49" t="s">
        <v>1342</v>
      </c>
      <c r="C2188" s="172" t="s">
        <v>5983</v>
      </c>
      <c r="D2188" s="173">
        <v>1.6</v>
      </c>
      <c r="E2188" s="49" t="s">
        <v>5984</v>
      </c>
      <c r="F2188" s="50">
        <v>40544</v>
      </c>
      <c r="G2188" s="51">
        <v>1.6</v>
      </c>
      <c r="H2188" s="174"/>
      <c r="I2188" s="51">
        <v>0</v>
      </c>
    </row>
    <row r="2189" spans="1:9" ht="30" x14ac:dyDescent="0.25">
      <c r="A2189" s="49" t="s">
        <v>232</v>
      </c>
      <c r="B2189" s="49" t="s">
        <v>5985</v>
      </c>
      <c r="C2189" s="172" t="s">
        <v>5986</v>
      </c>
      <c r="D2189" s="173">
        <v>1.6</v>
      </c>
      <c r="E2189" s="49" t="s">
        <v>5987</v>
      </c>
      <c r="F2189" s="50">
        <v>40544</v>
      </c>
      <c r="G2189" s="51">
        <v>1.6</v>
      </c>
      <c r="H2189" s="174"/>
      <c r="I2189" s="51">
        <v>0</v>
      </c>
    </row>
    <row r="2190" spans="1:9" ht="30" x14ac:dyDescent="0.25">
      <c r="A2190" s="49" t="s">
        <v>232</v>
      </c>
      <c r="B2190" s="49" t="s">
        <v>5988</v>
      </c>
      <c r="C2190" s="172" t="s">
        <v>5989</v>
      </c>
      <c r="D2190" s="173">
        <v>1.9</v>
      </c>
      <c r="E2190" s="49" t="s">
        <v>5990</v>
      </c>
      <c r="F2190" s="50">
        <v>40544</v>
      </c>
      <c r="G2190" s="51">
        <v>1.9</v>
      </c>
      <c r="H2190" s="174"/>
      <c r="I2190" s="51">
        <v>0</v>
      </c>
    </row>
    <row r="2191" spans="1:9" ht="30" x14ac:dyDescent="0.25">
      <c r="A2191" s="49" t="s">
        <v>232</v>
      </c>
      <c r="B2191" s="49" t="s">
        <v>308</v>
      </c>
      <c r="C2191" s="172" t="s">
        <v>5991</v>
      </c>
      <c r="D2191" s="173">
        <v>1.9</v>
      </c>
      <c r="E2191" s="49" t="s">
        <v>5992</v>
      </c>
      <c r="F2191" s="50">
        <v>40544</v>
      </c>
      <c r="G2191" s="51">
        <v>1.9</v>
      </c>
      <c r="H2191" s="174"/>
      <c r="I2191" s="51">
        <v>0</v>
      </c>
    </row>
    <row r="2192" spans="1:9" ht="30" x14ac:dyDescent="0.25">
      <c r="A2192" s="49" t="s">
        <v>232</v>
      </c>
      <c r="B2192" s="49" t="s">
        <v>311</v>
      </c>
      <c r="C2192" s="172" t="s">
        <v>5993</v>
      </c>
      <c r="D2192" s="173">
        <v>1.75</v>
      </c>
      <c r="E2192" s="49" t="s">
        <v>5994</v>
      </c>
      <c r="F2192" s="50">
        <v>40544</v>
      </c>
      <c r="G2192" s="51">
        <v>1.75</v>
      </c>
      <c r="H2192" s="174"/>
      <c r="I2192" s="51">
        <v>0</v>
      </c>
    </row>
    <row r="2193" spans="1:9" ht="30" x14ac:dyDescent="0.25">
      <c r="A2193" s="49" t="s">
        <v>232</v>
      </c>
      <c r="B2193" s="49" t="s">
        <v>5995</v>
      </c>
      <c r="C2193" s="172" t="s">
        <v>5996</v>
      </c>
      <c r="D2193" s="173">
        <v>1.9</v>
      </c>
      <c r="E2193" s="49" t="s">
        <v>5997</v>
      </c>
      <c r="F2193" s="50">
        <v>40544</v>
      </c>
      <c r="G2193" s="51">
        <v>1.9</v>
      </c>
      <c r="H2193" s="174"/>
      <c r="I2193" s="51">
        <v>0</v>
      </c>
    </row>
    <row r="2194" spans="1:9" ht="30" x14ac:dyDescent="0.25">
      <c r="A2194" s="49" t="s">
        <v>232</v>
      </c>
      <c r="B2194" s="49" t="s">
        <v>5998</v>
      </c>
      <c r="C2194" s="172" t="s">
        <v>5999</v>
      </c>
      <c r="D2194" s="173">
        <v>1.75</v>
      </c>
      <c r="E2194" s="49" t="s">
        <v>6000</v>
      </c>
      <c r="F2194" s="50">
        <v>40544</v>
      </c>
      <c r="G2194" s="51">
        <v>1.75</v>
      </c>
      <c r="H2194" s="174"/>
      <c r="I2194" s="51">
        <v>0</v>
      </c>
    </row>
    <row r="2195" spans="1:9" ht="30" x14ac:dyDescent="0.25">
      <c r="A2195" s="49" t="s">
        <v>232</v>
      </c>
      <c r="B2195" s="49" t="s">
        <v>527</v>
      </c>
      <c r="C2195" s="172" t="s">
        <v>6001</v>
      </c>
      <c r="D2195" s="173">
        <v>1.75</v>
      </c>
      <c r="E2195" s="49" t="s">
        <v>6002</v>
      </c>
      <c r="F2195" s="50">
        <v>40544</v>
      </c>
      <c r="G2195" s="51">
        <v>1.75</v>
      </c>
      <c r="H2195" s="174"/>
      <c r="I2195" s="51">
        <v>0</v>
      </c>
    </row>
    <row r="2196" spans="1:9" ht="30" x14ac:dyDescent="0.25">
      <c r="A2196" s="49" t="s">
        <v>232</v>
      </c>
      <c r="B2196" s="49" t="s">
        <v>2716</v>
      </c>
      <c r="C2196" s="172" t="s">
        <v>6003</v>
      </c>
      <c r="D2196" s="173">
        <v>1.9</v>
      </c>
      <c r="E2196" s="49" t="s">
        <v>6004</v>
      </c>
      <c r="F2196" s="50">
        <v>40544</v>
      </c>
      <c r="G2196" s="51">
        <v>1.9</v>
      </c>
      <c r="H2196" s="174"/>
      <c r="I2196" s="51">
        <v>0</v>
      </c>
    </row>
    <row r="2197" spans="1:9" ht="30" x14ac:dyDescent="0.25">
      <c r="A2197" s="49" t="s">
        <v>232</v>
      </c>
      <c r="B2197" s="49" t="s">
        <v>326</v>
      </c>
      <c r="C2197" s="172" t="s">
        <v>6005</v>
      </c>
      <c r="D2197" s="173">
        <v>1.9</v>
      </c>
      <c r="E2197" s="49" t="s">
        <v>6006</v>
      </c>
      <c r="F2197" s="50">
        <v>40544</v>
      </c>
      <c r="G2197" s="51">
        <v>1.9</v>
      </c>
      <c r="H2197" s="174"/>
      <c r="I2197" s="51">
        <v>0</v>
      </c>
    </row>
    <row r="2198" spans="1:9" ht="30" x14ac:dyDescent="0.25">
      <c r="A2198" s="49" t="s">
        <v>232</v>
      </c>
      <c r="B2198" s="49" t="s">
        <v>1883</v>
      </c>
      <c r="C2198" s="172" t="s">
        <v>6007</v>
      </c>
      <c r="D2198" s="173">
        <v>1.9</v>
      </c>
      <c r="E2198" s="49" t="s">
        <v>6008</v>
      </c>
      <c r="F2198" s="50">
        <v>40544</v>
      </c>
      <c r="G2198" s="51">
        <v>1.9</v>
      </c>
      <c r="H2198" s="174"/>
      <c r="I2198" s="51">
        <v>0</v>
      </c>
    </row>
    <row r="2199" spans="1:9" ht="30" x14ac:dyDescent="0.25">
      <c r="A2199" s="49" t="s">
        <v>232</v>
      </c>
      <c r="B2199" s="49" t="s">
        <v>6009</v>
      </c>
      <c r="C2199" s="172" t="s">
        <v>6010</v>
      </c>
      <c r="D2199" s="173">
        <v>1.6</v>
      </c>
      <c r="E2199" s="49" t="s">
        <v>6011</v>
      </c>
      <c r="F2199" s="50">
        <v>40544</v>
      </c>
      <c r="G2199" s="51">
        <v>1.6</v>
      </c>
      <c r="H2199" s="174"/>
      <c r="I2199" s="51">
        <v>0</v>
      </c>
    </row>
    <row r="2200" spans="1:9" ht="30" x14ac:dyDescent="0.25">
      <c r="A2200" s="49" t="s">
        <v>232</v>
      </c>
      <c r="B2200" s="49" t="s">
        <v>341</v>
      </c>
      <c r="C2200" s="172" t="s">
        <v>6012</v>
      </c>
      <c r="D2200" s="173">
        <v>1.9</v>
      </c>
      <c r="E2200" s="49" t="s">
        <v>6013</v>
      </c>
      <c r="F2200" s="50">
        <v>40544</v>
      </c>
      <c r="G2200" s="51">
        <v>1.9</v>
      </c>
      <c r="H2200" s="174"/>
      <c r="I2200" s="51">
        <v>0</v>
      </c>
    </row>
    <row r="2201" spans="1:9" ht="30" x14ac:dyDescent="0.25">
      <c r="A2201" s="49" t="s">
        <v>232</v>
      </c>
      <c r="B2201" s="49" t="s">
        <v>5688</v>
      </c>
      <c r="C2201" s="172" t="s">
        <v>6014</v>
      </c>
      <c r="D2201" s="173">
        <v>1.75</v>
      </c>
      <c r="E2201" s="49" t="s">
        <v>6015</v>
      </c>
      <c r="F2201" s="50">
        <v>40544</v>
      </c>
      <c r="G2201" s="51">
        <v>1.75</v>
      </c>
      <c r="H2201" s="174"/>
      <c r="I2201" s="51">
        <v>0</v>
      </c>
    </row>
    <row r="2202" spans="1:9" ht="30" x14ac:dyDescent="0.25">
      <c r="A2202" s="49" t="s">
        <v>232</v>
      </c>
      <c r="B2202" s="49" t="s">
        <v>6016</v>
      </c>
      <c r="C2202" s="172" t="s">
        <v>6017</v>
      </c>
      <c r="D2202" s="173">
        <v>1.9</v>
      </c>
      <c r="E2202" s="49" t="s">
        <v>6018</v>
      </c>
      <c r="F2202" s="50">
        <v>40544</v>
      </c>
      <c r="G2202" s="51">
        <v>1.9</v>
      </c>
      <c r="H2202" s="174"/>
      <c r="I2202" s="51">
        <v>0</v>
      </c>
    </row>
    <row r="2203" spans="1:9" ht="30" x14ac:dyDescent="0.25">
      <c r="A2203" s="49" t="s">
        <v>232</v>
      </c>
      <c r="B2203" s="49" t="s">
        <v>377</v>
      </c>
      <c r="C2203" s="172" t="s">
        <v>6019</v>
      </c>
      <c r="D2203" s="173">
        <v>1.9</v>
      </c>
      <c r="E2203" s="49" t="s">
        <v>6020</v>
      </c>
      <c r="F2203" s="50">
        <v>40544</v>
      </c>
      <c r="G2203" s="51">
        <v>1.9</v>
      </c>
      <c r="H2203" s="174"/>
      <c r="I2203" s="51">
        <v>0</v>
      </c>
    </row>
    <row r="2204" spans="1:9" ht="30" x14ac:dyDescent="0.25">
      <c r="A2204" s="49" t="s">
        <v>232</v>
      </c>
      <c r="B2204" s="49" t="s">
        <v>2821</v>
      </c>
      <c r="C2204" s="172" t="s">
        <v>6021</v>
      </c>
      <c r="D2204" s="173">
        <v>1.75</v>
      </c>
      <c r="E2204" s="49" t="s">
        <v>6022</v>
      </c>
      <c r="F2204" s="50">
        <v>40544</v>
      </c>
      <c r="G2204" s="51">
        <v>1.75</v>
      </c>
      <c r="H2204" s="174"/>
      <c r="I2204" s="51">
        <v>0</v>
      </c>
    </row>
    <row r="2205" spans="1:9" ht="30" x14ac:dyDescent="0.25">
      <c r="A2205" s="49" t="s">
        <v>232</v>
      </c>
      <c r="B2205" s="49" t="s">
        <v>293</v>
      </c>
      <c r="C2205" s="172" t="s">
        <v>6023</v>
      </c>
      <c r="D2205" s="173">
        <v>1.9</v>
      </c>
      <c r="E2205" s="49" t="s">
        <v>6024</v>
      </c>
      <c r="F2205" s="50">
        <v>40544</v>
      </c>
      <c r="G2205" s="51">
        <v>1.9</v>
      </c>
      <c r="H2205" s="174"/>
      <c r="I2205" s="51">
        <v>0</v>
      </c>
    </row>
    <row r="2206" spans="1:9" ht="30" x14ac:dyDescent="0.25">
      <c r="A2206" s="49" t="s">
        <v>232</v>
      </c>
      <c r="B2206" s="49" t="s">
        <v>6025</v>
      </c>
      <c r="C2206" s="172" t="s">
        <v>6026</v>
      </c>
      <c r="D2206" s="173">
        <v>1.75</v>
      </c>
      <c r="E2206" s="49" t="s">
        <v>6027</v>
      </c>
      <c r="F2206" s="50">
        <v>40544</v>
      </c>
      <c r="G2206" s="51">
        <v>1.75</v>
      </c>
      <c r="H2206" s="174"/>
      <c r="I2206" s="51">
        <v>0</v>
      </c>
    </row>
    <row r="2207" spans="1:9" ht="30" x14ac:dyDescent="0.25">
      <c r="A2207" s="49" t="s">
        <v>232</v>
      </c>
      <c r="B2207" s="49" t="s">
        <v>416</v>
      </c>
      <c r="C2207" s="172" t="s">
        <v>6028</v>
      </c>
      <c r="D2207" s="173">
        <v>1.6</v>
      </c>
      <c r="E2207" s="49" t="s">
        <v>6029</v>
      </c>
      <c r="F2207" s="50">
        <v>40544</v>
      </c>
      <c r="G2207" s="51">
        <v>1.6</v>
      </c>
      <c r="H2207" s="174"/>
      <c r="I2207" s="51">
        <v>0</v>
      </c>
    </row>
    <row r="2208" spans="1:9" ht="30" x14ac:dyDescent="0.25">
      <c r="A2208" s="49" t="s">
        <v>232</v>
      </c>
      <c r="B2208" s="49" t="s">
        <v>6030</v>
      </c>
      <c r="C2208" s="172" t="s">
        <v>6031</v>
      </c>
      <c r="D2208" s="173">
        <v>1.6</v>
      </c>
      <c r="E2208" s="49" t="s">
        <v>6032</v>
      </c>
      <c r="F2208" s="50">
        <v>40544</v>
      </c>
      <c r="G2208" s="51">
        <v>1.6</v>
      </c>
      <c r="H2208" s="174"/>
      <c r="I2208" s="51">
        <v>0</v>
      </c>
    </row>
    <row r="2209" spans="1:9" ht="30" x14ac:dyDescent="0.25">
      <c r="A2209" s="49" t="s">
        <v>232</v>
      </c>
      <c r="B2209" s="49" t="s">
        <v>6033</v>
      </c>
      <c r="C2209" s="172" t="s">
        <v>6034</v>
      </c>
      <c r="D2209" s="173">
        <v>1.75</v>
      </c>
      <c r="E2209" s="49" t="s">
        <v>6035</v>
      </c>
      <c r="F2209" s="50">
        <v>40544</v>
      </c>
      <c r="G2209" s="51">
        <v>1.75</v>
      </c>
      <c r="H2209" s="174"/>
      <c r="I2209" s="51">
        <v>0</v>
      </c>
    </row>
    <row r="2210" spans="1:9" ht="30" x14ac:dyDescent="0.25">
      <c r="A2210" s="49" t="s">
        <v>232</v>
      </c>
      <c r="B2210" s="49" t="s">
        <v>422</v>
      </c>
      <c r="C2210" s="172" t="s">
        <v>6036</v>
      </c>
      <c r="D2210" s="173">
        <v>1.9</v>
      </c>
      <c r="E2210" s="49" t="s">
        <v>6037</v>
      </c>
      <c r="F2210" s="50">
        <v>40544</v>
      </c>
      <c r="G2210" s="51">
        <v>1.9</v>
      </c>
      <c r="H2210" s="174"/>
      <c r="I2210" s="51">
        <v>0</v>
      </c>
    </row>
    <row r="2211" spans="1:9" ht="30" x14ac:dyDescent="0.25">
      <c r="A2211" s="49" t="s">
        <v>232</v>
      </c>
      <c r="B2211" s="49" t="s">
        <v>1725</v>
      </c>
      <c r="C2211" s="172" t="s">
        <v>6038</v>
      </c>
      <c r="D2211" s="173">
        <v>1.75</v>
      </c>
      <c r="E2211" s="49" t="s">
        <v>6039</v>
      </c>
      <c r="F2211" s="50">
        <v>40544</v>
      </c>
      <c r="G2211" s="51">
        <v>1.75</v>
      </c>
      <c r="H2211" s="174"/>
      <c r="I2211" s="51">
        <v>0</v>
      </c>
    </row>
    <row r="2212" spans="1:9" ht="30" x14ac:dyDescent="0.25">
      <c r="A2212" s="49" t="s">
        <v>232</v>
      </c>
      <c r="B2212" s="49" t="s">
        <v>6040</v>
      </c>
      <c r="C2212" s="172" t="s">
        <v>6041</v>
      </c>
      <c r="D2212" s="173">
        <v>1.9</v>
      </c>
      <c r="E2212" s="49" t="s">
        <v>6042</v>
      </c>
      <c r="F2212" s="50">
        <v>40544</v>
      </c>
      <c r="G2212" s="51">
        <v>1.9</v>
      </c>
      <c r="H2212" s="174"/>
      <c r="I2212" s="51">
        <v>0</v>
      </c>
    </row>
    <row r="2213" spans="1:9" ht="30" x14ac:dyDescent="0.25">
      <c r="A2213" s="49" t="s">
        <v>224</v>
      </c>
      <c r="B2213" s="49" t="s">
        <v>649</v>
      </c>
      <c r="C2213" s="172" t="s">
        <v>6043</v>
      </c>
      <c r="D2213" s="173">
        <v>2.8</v>
      </c>
      <c r="E2213" s="49" t="s">
        <v>6044</v>
      </c>
      <c r="F2213" s="50">
        <v>40544</v>
      </c>
      <c r="G2213" s="51">
        <v>2.8</v>
      </c>
      <c r="H2213" s="174"/>
      <c r="I2213" s="51">
        <v>0</v>
      </c>
    </row>
    <row r="2214" spans="1:9" ht="30" x14ac:dyDescent="0.25">
      <c r="A2214" s="49" t="s">
        <v>224</v>
      </c>
      <c r="B2214" s="49" t="s">
        <v>6045</v>
      </c>
      <c r="C2214" s="172" t="s">
        <v>6046</v>
      </c>
      <c r="D2214" s="173">
        <v>2.1</v>
      </c>
      <c r="E2214" s="49" t="s">
        <v>6047</v>
      </c>
      <c r="F2214" s="50">
        <v>40544</v>
      </c>
      <c r="G2214" s="51">
        <v>2.1</v>
      </c>
      <c r="H2214" s="174"/>
      <c r="I2214" s="51">
        <v>0</v>
      </c>
    </row>
    <row r="2215" spans="1:9" ht="30" x14ac:dyDescent="0.25">
      <c r="A2215" s="49" t="s">
        <v>224</v>
      </c>
      <c r="B2215" s="49" t="s">
        <v>6048</v>
      </c>
      <c r="C2215" s="172" t="s">
        <v>6049</v>
      </c>
      <c r="D2215" s="173">
        <v>2.2999999999999998</v>
      </c>
      <c r="E2215" s="49" t="s">
        <v>6050</v>
      </c>
      <c r="F2215" s="50">
        <v>40544</v>
      </c>
      <c r="G2215" s="51">
        <v>2.2999999999999998</v>
      </c>
      <c r="H2215" s="174"/>
      <c r="I2215" s="51">
        <v>0</v>
      </c>
    </row>
    <row r="2216" spans="1:9" ht="30" x14ac:dyDescent="0.25">
      <c r="A2216" s="49" t="s">
        <v>224</v>
      </c>
      <c r="B2216" s="49" t="s">
        <v>5770</v>
      </c>
      <c r="C2216" s="172" t="s">
        <v>6051</v>
      </c>
      <c r="D2216" s="173">
        <v>2.1</v>
      </c>
      <c r="E2216" s="49" t="s">
        <v>6052</v>
      </c>
      <c r="F2216" s="50">
        <v>40544</v>
      </c>
      <c r="G2216" s="51">
        <v>2.1</v>
      </c>
      <c r="H2216" s="174"/>
      <c r="I2216" s="51">
        <v>0</v>
      </c>
    </row>
    <row r="2217" spans="1:9" ht="30" x14ac:dyDescent="0.25">
      <c r="A2217" s="49" t="s">
        <v>224</v>
      </c>
      <c r="B2217" s="49" t="s">
        <v>6053</v>
      </c>
      <c r="C2217" s="172" t="s">
        <v>6054</v>
      </c>
      <c r="D2217" s="173">
        <v>2.2999999999999998</v>
      </c>
      <c r="E2217" s="49" t="s">
        <v>6055</v>
      </c>
      <c r="F2217" s="50">
        <v>40544</v>
      </c>
      <c r="G2217" s="51">
        <v>2.2999999999999998</v>
      </c>
      <c r="H2217" s="174"/>
      <c r="I2217" s="51">
        <v>0</v>
      </c>
    </row>
    <row r="2218" spans="1:9" ht="30" x14ac:dyDescent="0.25">
      <c r="A2218" s="49" t="s">
        <v>224</v>
      </c>
      <c r="B2218" s="49" t="s">
        <v>6056</v>
      </c>
      <c r="C2218" s="172" t="s">
        <v>6057</v>
      </c>
      <c r="D2218" s="173">
        <v>2.8</v>
      </c>
      <c r="E2218" s="49" t="s">
        <v>6058</v>
      </c>
      <c r="F2218" s="50">
        <v>40544</v>
      </c>
      <c r="G2218" s="51">
        <v>2.8</v>
      </c>
      <c r="H2218" s="174"/>
      <c r="I2218" s="51">
        <v>0</v>
      </c>
    </row>
    <row r="2219" spans="1:9" ht="30" x14ac:dyDescent="0.25">
      <c r="A2219" s="49" t="s">
        <v>224</v>
      </c>
      <c r="B2219" s="49" t="s">
        <v>6059</v>
      </c>
      <c r="C2219" s="172" t="s">
        <v>6060</v>
      </c>
      <c r="D2219" s="173">
        <v>2.2999999999999998</v>
      </c>
      <c r="E2219" s="49" t="s">
        <v>6061</v>
      </c>
      <c r="F2219" s="50">
        <v>40544</v>
      </c>
      <c r="G2219" s="51">
        <v>2.2999999999999998</v>
      </c>
      <c r="H2219" s="174"/>
      <c r="I2219" s="51">
        <v>0</v>
      </c>
    </row>
    <row r="2220" spans="1:9" ht="30" x14ac:dyDescent="0.25">
      <c r="A2220" s="49" t="s">
        <v>224</v>
      </c>
      <c r="B2220" s="49" t="s">
        <v>874</v>
      </c>
      <c r="C2220" s="172" t="s">
        <v>6062</v>
      </c>
      <c r="D2220" s="173">
        <v>2.5</v>
      </c>
      <c r="E2220" s="49" t="s">
        <v>6063</v>
      </c>
      <c r="F2220" s="50">
        <v>40544</v>
      </c>
      <c r="G2220" s="51">
        <v>2.5</v>
      </c>
      <c r="H2220" s="174"/>
      <c r="I2220" s="51">
        <v>0</v>
      </c>
    </row>
    <row r="2221" spans="1:9" ht="30" x14ac:dyDescent="0.25">
      <c r="A2221" s="49" t="s">
        <v>224</v>
      </c>
      <c r="B2221" s="49" t="s">
        <v>6064</v>
      </c>
      <c r="C2221" s="172" t="s">
        <v>6065</v>
      </c>
      <c r="D2221" s="173">
        <v>3.05</v>
      </c>
      <c r="E2221" s="49" t="s">
        <v>6066</v>
      </c>
      <c r="F2221" s="50">
        <v>40544</v>
      </c>
      <c r="G2221" s="51">
        <v>3.05</v>
      </c>
      <c r="H2221" s="174"/>
      <c r="I2221" s="51">
        <v>0</v>
      </c>
    </row>
    <row r="2222" spans="1:9" ht="30" x14ac:dyDescent="0.25">
      <c r="A2222" s="49" t="s">
        <v>224</v>
      </c>
      <c r="B2222" s="49" t="s">
        <v>1107</v>
      </c>
      <c r="C2222" s="172" t="s">
        <v>6067</v>
      </c>
      <c r="D2222" s="173">
        <v>2.1</v>
      </c>
      <c r="E2222" s="49" t="s">
        <v>6068</v>
      </c>
      <c r="F2222" s="50">
        <v>40544</v>
      </c>
      <c r="G2222" s="51">
        <v>2.1</v>
      </c>
      <c r="H2222" s="174"/>
      <c r="I2222" s="51">
        <v>0</v>
      </c>
    </row>
    <row r="2223" spans="1:9" ht="30" x14ac:dyDescent="0.25">
      <c r="A2223" s="49" t="s">
        <v>224</v>
      </c>
      <c r="B2223" s="49" t="s">
        <v>6069</v>
      </c>
      <c r="C2223" s="172" t="s">
        <v>6070</v>
      </c>
      <c r="D2223" s="173">
        <v>2.2999999999999998</v>
      </c>
      <c r="E2223" s="49" t="s">
        <v>6071</v>
      </c>
      <c r="F2223" s="50">
        <v>40544</v>
      </c>
      <c r="G2223" s="51">
        <v>2.2999999999999998</v>
      </c>
      <c r="H2223" s="174"/>
      <c r="I2223" s="51">
        <v>0</v>
      </c>
    </row>
    <row r="2224" spans="1:9" ht="30" x14ac:dyDescent="0.25">
      <c r="A2224" s="49" t="s">
        <v>224</v>
      </c>
      <c r="B2224" s="49" t="s">
        <v>3188</v>
      </c>
      <c r="C2224" s="172" t="s">
        <v>6072</v>
      </c>
      <c r="D2224" s="173">
        <v>2.2999999999999998</v>
      </c>
      <c r="E2224" s="49" t="s">
        <v>6073</v>
      </c>
      <c r="F2224" s="50">
        <v>40544</v>
      </c>
      <c r="G2224" s="51">
        <v>2.2999999999999998</v>
      </c>
      <c r="H2224" s="174"/>
      <c r="I2224" s="51">
        <v>0</v>
      </c>
    </row>
    <row r="2225" spans="1:9" ht="30" x14ac:dyDescent="0.25">
      <c r="A2225" s="49" t="s">
        <v>224</v>
      </c>
      <c r="B2225" s="49" t="s">
        <v>4416</v>
      </c>
      <c r="C2225" s="172" t="s">
        <v>6074</v>
      </c>
      <c r="D2225" s="173">
        <v>2.8</v>
      </c>
      <c r="E2225" s="49" t="s">
        <v>6075</v>
      </c>
      <c r="F2225" s="50">
        <v>40544</v>
      </c>
      <c r="G2225" s="51">
        <v>2.8</v>
      </c>
      <c r="H2225" s="174"/>
      <c r="I2225" s="51">
        <v>0</v>
      </c>
    </row>
    <row r="2226" spans="1:9" ht="30" x14ac:dyDescent="0.25">
      <c r="A2226" s="49" t="s">
        <v>224</v>
      </c>
      <c r="B2226" s="49" t="s">
        <v>6076</v>
      </c>
      <c r="C2226" s="172" t="s">
        <v>6077</v>
      </c>
      <c r="D2226" s="173">
        <v>2.5</v>
      </c>
      <c r="E2226" s="49" t="s">
        <v>6078</v>
      </c>
      <c r="F2226" s="50">
        <v>40544</v>
      </c>
      <c r="G2226" s="51">
        <v>2.5</v>
      </c>
      <c r="H2226" s="174"/>
      <c r="I2226" s="51">
        <v>0</v>
      </c>
    </row>
    <row r="2227" spans="1:9" ht="30" x14ac:dyDescent="0.25">
      <c r="A2227" s="49" t="s">
        <v>224</v>
      </c>
      <c r="B2227" s="49" t="s">
        <v>6079</v>
      </c>
      <c r="C2227" s="172" t="s">
        <v>6080</v>
      </c>
      <c r="D2227" s="173">
        <v>3.05</v>
      </c>
      <c r="E2227" s="49" t="s">
        <v>6081</v>
      </c>
      <c r="F2227" s="50">
        <v>40544</v>
      </c>
      <c r="G2227" s="51">
        <v>3.05</v>
      </c>
      <c r="H2227" s="174"/>
      <c r="I2227" s="51">
        <v>0</v>
      </c>
    </row>
    <row r="2228" spans="1:9" ht="30" x14ac:dyDescent="0.25">
      <c r="A2228" s="49" t="s">
        <v>224</v>
      </c>
      <c r="B2228" s="49" t="s">
        <v>6082</v>
      </c>
      <c r="C2228" s="172" t="s">
        <v>6083</v>
      </c>
      <c r="D2228" s="173">
        <v>2.2999999999999998</v>
      </c>
      <c r="E2228" s="49" t="s">
        <v>6084</v>
      </c>
      <c r="F2228" s="50">
        <v>40544</v>
      </c>
      <c r="G2228" s="51">
        <v>2.2999999999999998</v>
      </c>
      <c r="H2228" s="174"/>
      <c r="I2228" s="51">
        <v>0</v>
      </c>
    </row>
    <row r="2229" spans="1:9" ht="30" x14ac:dyDescent="0.25">
      <c r="A2229" s="49" t="s">
        <v>224</v>
      </c>
      <c r="B2229" s="49" t="s">
        <v>6085</v>
      </c>
      <c r="C2229" s="172" t="s">
        <v>6086</v>
      </c>
      <c r="D2229" s="173">
        <v>2.2999999999999998</v>
      </c>
      <c r="E2229" s="49" t="s">
        <v>6087</v>
      </c>
      <c r="F2229" s="50">
        <v>40544</v>
      </c>
      <c r="G2229" s="51">
        <v>2.2999999999999998</v>
      </c>
      <c r="H2229" s="174"/>
      <c r="I2229" s="51">
        <v>0</v>
      </c>
    </row>
    <row r="2230" spans="1:9" ht="30" x14ac:dyDescent="0.25">
      <c r="A2230" s="49" t="s">
        <v>224</v>
      </c>
      <c r="B2230" s="49" t="s">
        <v>1800</v>
      </c>
      <c r="C2230" s="172" t="s">
        <v>6088</v>
      </c>
      <c r="D2230" s="173">
        <v>2.5</v>
      </c>
      <c r="E2230" s="49" t="s">
        <v>6089</v>
      </c>
      <c r="F2230" s="50">
        <v>40544</v>
      </c>
      <c r="G2230" s="51">
        <v>2.5</v>
      </c>
      <c r="H2230" s="174"/>
      <c r="I2230" s="51">
        <v>0</v>
      </c>
    </row>
    <row r="2231" spans="1:9" ht="30" x14ac:dyDescent="0.25">
      <c r="A2231" s="49" t="s">
        <v>224</v>
      </c>
      <c r="B2231" s="49" t="s">
        <v>898</v>
      </c>
      <c r="C2231" s="172" t="s">
        <v>6090</v>
      </c>
      <c r="D2231" s="173">
        <v>2.7</v>
      </c>
      <c r="E2231" s="49" t="s">
        <v>6091</v>
      </c>
      <c r="F2231" s="50">
        <v>40544</v>
      </c>
      <c r="G2231" s="51">
        <v>2.7</v>
      </c>
      <c r="H2231" s="174"/>
      <c r="I2231" s="51">
        <v>0</v>
      </c>
    </row>
    <row r="2232" spans="1:9" ht="30" x14ac:dyDescent="0.25">
      <c r="A2232" s="49" t="s">
        <v>224</v>
      </c>
      <c r="B2232" s="49" t="s">
        <v>1314</v>
      </c>
      <c r="C2232" s="172" t="s">
        <v>6092</v>
      </c>
      <c r="D2232" s="173">
        <v>2.1</v>
      </c>
      <c r="E2232" s="49" t="s">
        <v>6093</v>
      </c>
      <c r="F2232" s="50">
        <v>40544</v>
      </c>
      <c r="G2232" s="51">
        <v>2.1</v>
      </c>
      <c r="H2232" s="174"/>
      <c r="I2232" s="51">
        <v>0</v>
      </c>
    </row>
    <row r="2233" spans="1:9" ht="30" x14ac:dyDescent="0.25">
      <c r="A2233" s="49" t="s">
        <v>224</v>
      </c>
      <c r="B2233" s="49" t="s">
        <v>2154</v>
      </c>
      <c r="C2233" s="172" t="s">
        <v>6094</v>
      </c>
      <c r="D2233" s="173">
        <v>2.8</v>
      </c>
      <c r="E2233" s="49" t="s">
        <v>6095</v>
      </c>
      <c r="F2233" s="50">
        <v>40544</v>
      </c>
      <c r="G2233" s="51">
        <v>2.8</v>
      </c>
      <c r="H2233" s="174"/>
      <c r="I2233" s="51">
        <v>0</v>
      </c>
    </row>
    <row r="2234" spans="1:9" ht="30" x14ac:dyDescent="0.25">
      <c r="A2234" s="49" t="s">
        <v>224</v>
      </c>
      <c r="B2234" s="49" t="s">
        <v>6096</v>
      </c>
      <c r="C2234" s="172" t="s">
        <v>6097</v>
      </c>
      <c r="D2234" s="173">
        <v>2.8</v>
      </c>
      <c r="E2234" s="49" t="s">
        <v>6098</v>
      </c>
      <c r="F2234" s="50">
        <v>40544</v>
      </c>
      <c r="G2234" s="51">
        <v>2.8</v>
      </c>
      <c r="H2234" s="174"/>
      <c r="I2234" s="51">
        <v>0</v>
      </c>
    </row>
    <row r="2235" spans="1:9" ht="30" x14ac:dyDescent="0.25">
      <c r="A2235" s="49" t="s">
        <v>224</v>
      </c>
      <c r="B2235" s="49" t="s">
        <v>1812</v>
      </c>
      <c r="C2235" s="172" t="s">
        <v>6099</v>
      </c>
      <c r="D2235" s="173">
        <v>3.05</v>
      </c>
      <c r="E2235" s="49" t="s">
        <v>6100</v>
      </c>
      <c r="F2235" s="50">
        <v>40544</v>
      </c>
      <c r="G2235" s="51">
        <v>3.05</v>
      </c>
      <c r="H2235" s="174"/>
      <c r="I2235" s="51">
        <v>0</v>
      </c>
    </row>
    <row r="2236" spans="1:9" ht="30" x14ac:dyDescent="0.25">
      <c r="A2236" s="49" t="s">
        <v>224</v>
      </c>
      <c r="B2236" s="49" t="s">
        <v>2648</v>
      </c>
      <c r="C2236" s="172" t="s">
        <v>6101</v>
      </c>
      <c r="D2236" s="173">
        <v>2.2999999999999998</v>
      </c>
      <c r="E2236" s="49" t="s">
        <v>6102</v>
      </c>
      <c r="F2236" s="50">
        <v>40544</v>
      </c>
      <c r="G2236" s="51">
        <v>2.2999999999999998</v>
      </c>
      <c r="H2236" s="174"/>
      <c r="I2236" s="51">
        <v>0</v>
      </c>
    </row>
    <row r="2237" spans="1:9" ht="30" x14ac:dyDescent="0.25">
      <c r="A2237" s="49" t="s">
        <v>224</v>
      </c>
      <c r="B2237" s="49" t="s">
        <v>5436</v>
      </c>
      <c r="C2237" s="172" t="s">
        <v>6103</v>
      </c>
      <c r="D2237" s="173">
        <v>2.1</v>
      </c>
      <c r="E2237" s="49" t="s">
        <v>6104</v>
      </c>
      <c r="F2237" s="50">
        <v>40544</v>
      </c>
      <c r="G2237" s="51">
        <v>2.1</v>
      </c>
      <c r="H2237" s="174"/>
      <c r="I2237" s="51">
        <v>0</v>
      </c>
    </row>
    <row r="2238" spans="1:9" ht="30" x14ac:dyDescent="0.25">
      <c r="A2238" s="49" t="s">
        <v>224</v>
      </c>
      <c r="B2238" s="49" t="s">
        <v>1170</v>
      </c>
      <c r="C2238" s="172" t="s">
        <v>6105</v>
      </c>
      <c r="D2238" s="173">
        <v>2.2999999999999998</v>
      </c>
      <c r="E2238" s="49" t="s">
        <v>6106</v>
      </c>
      <c r="F2238" s="50">
        <v>40544</v>
      </c>
      <c r="G2238" s="51">
        <v>2.2999999999999998</v>
      </c>
      <c r="H2238" s="174"/>
      <c r="I2238" s="51">
        <v>0</v>
      </c>
    </row>
    <row r="2239" spans="1:9" ht="30" x14ac:dyDescent="0.25">
      <c r="A2239" s="49" t="s">
        <v>224</v>
      </c>
      <c r="B2239" s="49" t="s">
        <v>6107</v>
      </c>
      <c r="C2239" s="172" t="s">
        <v>6108</v>
      </c>
      <c r="D2239" s="173">
        <v>2.2999999999999998</v>
      </c>
      <c r="E2239" s="49" t="s">
        <v>6109</v>
      </c>
      <c r="F2239" s="50">
        <v>40544</v>
      </c>
      <c r="G2239" s="51">
        <v>2.2999999999999998</v>
      </c>
      <c r="H2239" s="174"/>
      <c r="I2239" s="51">
        <v>0</v>
      </c>
    </row>
    <row r="2240" spans="1:9" ht="30" x14ac:dyDescent="0.25">
      <c r="A2240" s="49" t="s">
        <v>224</v>
      </c>
      <c r="B2240" s="49" t="s">
        <v>919</v>
      </c>
      <c r="C2240" s="172" t="s">
        <v>6110</v>
      </c>
      <c r="D2240" s="173">
        <v>2.8</v>
      </c>
      <c r="E2240" s="49" t="s">
        <v>6111</v>
      </c>
      <c r="F2240" s="50">
        <v>40544</v>
      </c>
      <c r="G2240" s="51">
        <v>2.8</v>
      </c>
      <c r="H2240" s="174"/>
      <c r="I2240" s="51">
        <v>0</v>
      </c>
    </row>
    <row r="2241" spans="1:9" ht="30" x14ac:dyDescent="0.25">
      <c r="A2241" s="49" t="s">
        <v>224</v>
      </c>
      <c r="B2241" s="49" t="s">
        <v>1336</v>
      </c>
      <c r="C2241" s="172" t="s">
        <v>6112</v>
      </c>
      <c r="D2241" s="173">
        <v>2.7</v>
      </c>
      <c r="E2241" s="49" t="s">
        <v>6113</v>
      </c>
      <c r="F2241" s="50">
        <v>40544</v>
      </c>
      <c r="G2241" s="51">
        <v>2.7</v>
      </c>
      <c r="H2241" s="174"/>
      <c r="I2241" s="51">
        <v>0</v>
      </c>
    </row>
    <row r="2242" spans="1:9" ht="30" x14ac:dyDescent="0.25">
      <c r="A2242" s="49" t="s">
        <v>224</v>
      </c>
      <c r="B2242" s="49" t="s">
        <v>1178</v>
      </c>
      <c r="C2242" s="172" t="s">
        <v>6114</v>
      </c>
      <c r="D2242" s="173">
        <v>2.1</v>
      </c>
      <c r="E2242" s="49" t="s">
        <v>6115</v>
      </c>
      <c r="F2242" s="50">
        <v>40544</v>
      </c>
      <c r="G2242" s="51">
        <v>2.1</v>
      </c>
      <c r="H2242" s="174"/>
      <c r="I2242" s="51">
        <v>0</v>
      </c>
    </row>
    <row r="2243" spans="1:9" ht="30" x14ac:dyDescent="0.25">
      <c r="A2243" s="49" t="s">
        <v>224</v>
      </c>
      <c r="B2243" s="49" t="s">
        <v>6116</v>
      </c>
      <c r="C2243" s="172" t="s">
        <v>6117</v>
      </c>
      <c r="D2243" s="173">
        <v>2.2999999999999998</v>
      </c>
      <c r="E2243" s="49" t="s">
        <v>6118</v>
      </c>
      <c r="F2243" s="50">
        <v>40544</v>
      </c>
      <c r="G2243" s="51">
        <v>2.2999999999999998</v>
      </c>
      <c r="H2243" s="174"/>
      <c r="I2243" s="51">
        <v>0</v>
      </c>
    </row>
    <row r="2244" spans="1:9" ht="30" x14ac:dyDescent="0.25">
      <c r="A2244" s="49" t="s">
        <v>224</v>
      </c>
      <c r="B2244" s="49" t="s">
        <v>6119</v>
      </c>
      <c r="C2244" s="172" t="s">
        <v>6120</v>
      </c>
      <c r="D2244" s="173">
        <v>2.2999999999999998</v>
      </c>
      <c r="E2244" s="49" t="s">
        <v>6121</v>
      </c>
      <c r="F2244" s="50">
        <v>40544</v>
      </c>
      <c r="G2244" s="51">
        <v>2.2999999999999998</v>
      </c>
      <c r="H2244" s="174"/>
      <c r="I2244" s="51">
        <v>0</v>
      </c>
    </row>
    <row r="2245" spans="1:9" ht="30" x14ac:dyDescent="0.25">
      <c r="A2245" s="49" t="s">
        <v>224</v>
      </c>
      <c r="B2245" s="49" t="s">
        <v>311</v>
      </c>
      <c r="C2245" s="172" t="s">
        <v>6122</v>
      </c>
      <c r="D2245" s="173">
        <v>2.2999999999999998</v>
      </c>
      <c r="E2245" s="49" t="s">
        <v>6123</v>
      </c>
      <c r="F2245" s="50">
        <v>40544</v>
      </c>
      <c r="G2245" s="51">
        <v>2.2999999999999998</v>
      </c>
      <c r="H2245" s="174"/>
      <c r="I2245" s="51">
        <v>0</v>
      </c>
    </row>
    <row r="2246" spans="1:9" ht="30" x14ac:dyDescent="0.25">
      <c r="A2246" s="49" t="s">
        <v>224</v>
      </c>
      <c r="B2246" s="49" t="s">
        <v>6124</v>
      </c>
      <c r="C2246" s="172" t="s">
        <v>6125</v>
      </c>
      <c r="D2246" s="173">
        <v>2.7</v>
      </c>
      <c r="E2246" s="49" t="s">
        <v>6126</v>
      </c>
      <c r="F2246" s="50">
        <v>40544</v>
      </c>
      <c r="G2246" s="51">
        <v>2.7</v>
      </c>
      <c r="H2246" s="174"/>
      <c r="I2246" s="51">
        <v>0</v>
      </c>
    </row>
    <row r="2247" spans="1:9" ht="30" x14ac:dyDescent="0.25">
      <c r="A2247" s="49" t="s">
        <v>224</v>
      </c>
      <c r="B2247" s="49" t="s">
        <v>6127</v>
      </c>
      <c r="C2247" s="172" t="s">
        <v>6128</v>
      </c>
      <c r="D2247" s="173">
        <v>2.7</v>
      </c>
      <c r="E2247" s="49" t="s">
        <v>6129</v>
      </c>
      <c r="F2247" s="50">
        <v>40544</v>
      </c>
      <c r="G2247" s="51">
        <v>2.7</v>
      </c>
      <c r="H2247" s="174"/>
      <c r="I2247" s="51">
        <v>0</v>
      </c>
    </row>
    <row r="2248" spans="1:9" ht="30" x14ac:dyDescent="0.25">
      <c r="A2248" s="49" t="s">
        <v>224</v>
      </c>
      <c r="B2248" s="49" t="s">
        <v>5092</v>
      </c>
      <c r="C2248" s="172" t="s">
        <v>6130</v>
      </c>
      <c r="D2248" s="173">
        <v>2.9</v>
      </c>
      <c r="E2248" s="49" t="s">
        <v>6131</v>
      </c>
      <c r="F2248" s="50">
        <v>40544</v>
      </c>
      <c r="G2248" s="51">
        <v>2.9</v>
      </c>
      <c r="H2248" s="174"/>
      <c r="I2248" s="51">
        <v>0</v>
      </c>
    </row>
    <row r="2249" spans="1:9" ht="30" x14ac:dyDescent="0.25">
      <c r="A2249" s="49" t="s">
        <v>224</v>
      </c>
      <c r="B2249" s="49" t="s">
        <v>320</v>
      </c>
      <c r="C2249" s="172" t="s">
        <v>6132</v>
      </c>
      <c r="D2249" s="173">
        <v>2.1</v>
      </c>
      <c r="E2249" s="49" t="s">
        <v>6133</v>
      </c>
      <c r="F2249" s="50">
        <v>40544</v>
      </c>
      <c r="G2249" s="51">
        <v>2.1</v>
      </c>
      <c r="H2249" s="174"/>
      <c r="I2249" s="51">
        <v>0</v>
      </c>
    </row>
    <row r="2250" spans="1:9" ht="30" x14ac:dyDescent="0.25">
      <c r="A2250" s="49" t="s">
        <v>224</v>
      </c>
      <c r="B2250" s="49" t="s">
        <v>6134</v>
      </c>
      <c r="C2250" s="172" t="s">
        <v>6135</v>
      </c>
      <c r="D2250" s="173">
        <v>2.8</v>
      </c>
      <c r="E2250" s="49" t="s">
        <v>6136</v>
      </c>
      <c r="F2250" s="50">
        <v>40544</v>
      </c>
      <c r="G2250" s="51">
        <v>2.8</v>
      </c>
      <c r="H2250" s="174"/>
      <c r="I2250" s="51">
        <v>0</v>
      </c>
    </row>
    <row r="2251" spans="1:9" ht="30" x14ac:dyDescent="0.25">
      <c r="A2251" s="49" t="s">
        <v>224</v>
      </c>
      <c r="B2251" s="49" t="s">
        <v>6137</v>
      </c>
      <c r="C2251" s="172" t="s">
        <v>6138</v>
      </c>
      <c r="D2251" s="173">
        <v>2.8</v>
      </c>
      <c r="E2251" s="49" t="s">
        <v>6139</v>
      </c>
      <c r="F2251" s="50">
        <v>40544</v>
      </c>
      <c r="G2251" s="51">
        <v>2.8</v>
      </c>
      <c r="H2251" s="174"/>
      <c r="I2251" s="51">
        <v>0</v>
      </c>
    </row>
    <row r="2252" spans="1:9" ht="30" x14ac:dyDescent="0.25">
      <c r="A2252" s="49" t="s">
        <v>224</v>
      </c>
      <c r="B2252" s="49" t="s">
        <v>6140</v>
      </c>
      <c r="C2252" s="172" t="s">
        <v>6141</v>
      </c>
      <c r="D2252" s="173">
        <v>2.7</v>
      </c>
      <c r="E2252" s="49" t="s">
        <v>6142</v>
      </c>
      <c r="F2252" s="50">
        <v>40544</v>
      </c>
      <c r="G2252" s="51">
        <v>2.7</v>
      </c>
      <c r="H2252" s="174"/>
      <c r="I2252" s="51">
        <v>0</v>
      </c>
    </row>
    <row r="2253" spans="1:9" ht="30" x14ac:dyDescent="0.25">
      <c r="A2253" s="49" t="s">
        <v>224</v>
      </c>
      <c r="B2253" s="49" t="s">
        <v>6143</v>
      </c>
      <c r="C2253" s="172" t="s">
        <v>6144</v>
      </c>
      <c r="D2253" s="173">
        <v>2.5</v>
      </c>
      <c r="E2253" s="49" t="s">
        <v>6145</v>
      </c>
      <c r="F2253" s="50">
        <v>40544</v>
      </c>
      <c r="G2253" s="51">
        <v>2.5</v>
      </c>
      <c r="H2253" s="174"/>
      <c r="I2253" s="51">
        <v>0</v>
      </c>
    </row>
    <row r="2254" spans="1:9" ht="30" x14ac:dyDescent="0.25">
      <c r="A2254" s="49" t="s">
        <v>224</v>
      </c>
      <c r="B2254" s="49" t="s">
        <v>6146</v>
      </c>
      <c r="C2254" s="172" t="s">
        <v>6147</v>
      </c>
      <c r="D2254" s="173">
        <v>2.2999999999999998</v>
      </c>
      <c r="E2254" s="49" t="s">
        <v>6148</v>
      </c>
      <c r="F2254" s="50">
        <v>40544</v>
      </c>
      <c r="G2254" s="51">
        <v>2.2999999999999998</v>
      </c>
      <c r="H2254" s="174"/>
      <c r="I2254" s="51">
        <v>0</v>
      </c>
    </row>
    <row r="2255" spans="1:9" ht="30" x14ac:dyDescent="0.25">
      <c r="A2255" s="49" t="s">
        <v>224</v>
      </c>
      <c r="B2255" s="49" t="s">
        <v>2274</v>
      </c>
      <c r="C2255" s="172" t="s">
        <v>6149</v>
      </c>
      <c r="D2255" s="173">
        <v>2.1</v>
      </c>
      <c r="E2255" s="49" t="s">
        <v>6150</v>
      </c>
      <c r="F2255" s="50">
        <v>40544</v>
      </c>
      <c r="G2255" s="51">
        <v>2.1</v>
      </c>
      <c r="H2255" s="174"/>
      <c r="I2255" s="51">
        <v>0</v>
      </c>
    </row>
    <row r="2256" spans="1:9" ht="30" x14ac:dyDescent="0.25">
      <c r="A2256" s="49" t="s">
        <v>224</v>
      </c>
      <c r="B2256" s="49" t="s">
        <v>6151</v>
      </c>
      <c r="C2256" s="172" t="s">
        <v>6152</v>
      </c>
      <c r="D2256" s="173">
        <v>2.7</v>
      </c>
      <c r="E2256" s="49" t="s">
        <v>6153</v>
      </c>
      <c r="F2256" s="50">
        <v>40544</v>
      </c>
      <c r="G2256" s="51">
        <v>2.7</v>
      </c>
      <c r="H2256" s="174"/>
      <c r="I2256" s="51">
        <v>0</v>
      </c>
    </row>
    <row r="2257" spans="1:9" ht="30" x14ac:dyDescent="0.25">
      <c r="A2257" s="49" t="s">
        <v>224</v>
      </c>
      <c r="B2257" s="49" t="s">
        <v>350</v>
      </c>
      <c r="C2257" s="172" t="s">
        <v>6154</v>
      </c>
      <c r="D2257" s="173">
        <v>2.8</v>
      </c>
      <c r="E2257" s="49" t="s">
        <v>6155</v>
      </c>
      <c r="F2257" s="50">
        <v>40544</v>
      </c>
      <c r="G2257" s="51">
        <v>2.8</v>
      </c>
      <c r="H2257" s="174"/>
      <c r="I2257" s="51">
        <v>0</v>
      </c>
    </row>
    <row r="2258" spans="1:9" ht="30" x14ac:dyDescent="0.25">
      <c r="A2258" s="49" t="s">
        <v>224</v>
      </c>
      <c r="B2258" s="49" t="s">
        <v>353</v>
      </c>
      <c r="C2258" s="172" t="s">
        <v>6156</v>
      </c>
      <c r="D2258" s="173">
        <v>3.05</v>
      </c>
      <c r="E2258" s="49" t="s">
        <v>6157</v>
      </c>
      <c r="F2258" s="50">
        <v>40544</v>
      </c>
      <c r="G2258" s="51">
        <v>3.05</v>
      </c>
      <c r="H2258" s="174"/>
      <c r="I2258" s="51">
        <v>0</v>
      </c>
    </row>
    <row r="2259" spans="1:9" ht="30" x14ac:dyDescent="0.25">
      <c r="A2259" s="49" t="s">
        <v>224</v>
      </c>
      <c r="B2259" s="49" t="s">
        <v>6158</v>
      </c>
      <c r="C2259" s="172" t="s">
        <v>6159</v>
      </c>
      <c r="D2259" s="173">
        <v>2.7</v>
      </c>
      <c r="E2259" s="49" t="s">
        <v>6160</v>
      </c>
      <c r="F2259" s="50">
        <v>40544</v>
      </c>
      <c r="G2259" s="51">
        <v>2.7</v>
      </c>
      <c r="H2259" s="174"/>
      <c r="I2259" s="51">
        <v>0</v>
      </c>
    </row>
    <row r="2260" spans="1:9" ht="30" x14ac:dyDescent="0.25">
      <c r="A2260" s="49" t="s">
        <v>224</v>
      </c>
      <c r="B2260" s="49" t="s">
        <v>4728</v>
      </c>
      <c r="C2260" s="172" t="s">
        <v>6161</v>
      </c>
      <c r="D2260" s="173">
        <v>2.8</v>
      </c>
      <c r="E2260" s="49" t="s">
        <v>6162</v>
      </c>
      <c r="F2260" s="50">
        <v>40544</v>
      </c>
      <c r="G2260" s="51">
        <v>2.8</v>
      </c>
      <c r="H2260" s="174"/>
      <c r="I2260" s="51">
        <v>0</v>
      </c>
    </row>
    <row r="2261" spans="1:9" ht="30" x14ac:dyDescent="0.25">
      <c r="A2261" s="49" t="s">
        <v>224</v>
      </c>
      <c r="B2261" s="49" t="s">
        <v>6163</v>
      </c>
      <c r="C2261" s="172" t="s">
        <v>6164</v>
      </c>
      <c r="D2261" s="173">
        <v>2.7</v>
      </c>
      <c r="E2261" s="49" t="s">
        <v>6165</v>
      </c>
      <c r="F2261" s="50">
        <v>40544</v>
      </c>
      <c r="G2261" s="51">
        <v>2.7</v>
      </c>
      <c r="H2261" s="174"/>
      <c r="I2261" s="51">
        <v>0</v>
      </c>
    </row>
    <row r="2262" spans="1:9" ht="30" x14ac:dyDescent="0.25">
      <c r="A2262" s="49" t="s">
        <v>224</v>
      </c>
      <c r="B2262" s="49" t="s">
        <v>365</v>
      </c>
      <c r="C2262" s="172" t="s">
        <v>6166</v>
      </c>
      <c r="D2262" s="173">
        <v>2.7</v>
      </c>
      <c r="E2262" s="49" t="s">
        <v>6167</v>
      </c>
      <c r="F2262" s="50">
        <v>40544</v>
      </c>
      <c r="G2262" s="51">
        <v>2.7</v>
      </c>
      <c r="H2262" s="174"/>
      <c r="I2262" s="51">
        <v>0</v>
      </c>
    </row>
    <row r="2263" spans="1:9" ht="30" x14ac:dyDescent="0.25">
      <c r="A2263" s="49" t="s">
        <v>224</v>
      </c>
      <c r="B2263" s="49" t="s">
        <v>6168</v>
      </c>
      <c r="C2263" s="172" t="s">
        <v>6169</v>
      </c>
      <c r="D2263" s="173">
        <v>3.05</v>
      </c>
      <c r="E2263" s="49" t="s">
        <v>6170</v>
      </c>
      <c r="F2263" s="50">
        <v>40544</v>
      </c>
      <c r="G2263" s="51">
        <v>3.05</v>
      </c>
      <c r="H2263" s="174"/>
      <c r="I2263" s="51">
        <v>0</v>
      </c>
    </row>
    <row r="2264" spans="1:9" ht="30" x14ac:dyDescent="0.25">
      <c r="A2264" s="49" t="s">
        <v>224</v>
      </c>
      <c r="B2264" s="49" t="s">
        <v>371</v>
      </c>
      <c r="C2264" s="172" t="s">
        <v>6171</v>
      </c>
      <c r="D2264" s="173">
        <v>2.8</v>
      </c>
      <c r="E2264" s="49" t="s">
        <v>6172</v>
      </c>
      <c r="F2264" s="50">
        <v>40544</v>
      </c>
      <c r="G2264" s="51">
        <v>2.8</v>
      </c>
      <c r="H2264" s="174"/>
      <c r="I2264" s="51">
        <v>0</v>
      </c>
    </row>
    <row r="2265" spans="1:9" ht="30" x14ac:dyDescent="0.25">
      <c r="A2265" s="49" t="s">
        <v>224</v>
      </c>
      <c r="B2265" s="49" t="s">
        <v>6173</v>
      </c>
      <c r="C2265" s="172" t="s">
        <v>6174</v>
      </c>
      <c r="D2265" s="173">
        <v>2.5</v>
      </c>
      <c r="E2265" s="49" t="s">
        <v>6175</v>
      </c>
      <c r="F2265" s="50">
        <v>40544</v>
      </c>
      <c r="G2265" s="51">
        <v>2.5</v>
      </c>
      <c r="H2265" s="174"/>
      <c r="I2265" s="51">
        <v>0</v>
      </c>
    </row>
    <row r="2266" spans="1:9" ht="30" x14ac:dyDescent="0.25">
      <c r="A2266" s="49" t="s">
        <v>224</v>
      </c>
      <c r="B2266" s="49" t="s">
        <v>6176</v>
      </c>
      <c r="C2266" s="172" t="s">
        <v>6177</v>
      </c>
      <c r="D2266" s="173">
        <v>2.8</v>
      </c>
      <c r="E2266" s="49" t="s">
        <v>6178</v>
      </c>
      <c r="F2266" s="50">
        <v>40544</v>
      </c>
      <c r="G2266" s="51">
        <v>2.8</v>
      </c>
      <c r="H2266" s="174"/>
      <c r="I2266" s="51">
        <v>0</v>
      </c>
    </row>
    <row r="2267" spans="1:9" ht="30" x14ac:dyDescent="0.25">
      <c r="A2267" s="49" t="s">
        <v>224</v>
      </c>
      <c r="B2267" s="49" t="s">
        <v>6179</v>
      </c>
      <c r="C2267" s="172" t="s">
        <v>6180</v>
      </c>
      <c r="D2267" s="173">
        <v>2.7</v>
      </c>
      <c r="E2267" s="49" t="s">
        <v>6181</v>
      </c>
      <c r="F2267" s="50">
        <v>40544</v>
      </c>
      <c r="G2267" s="51">
        <v>2.7</v>
      </c>
      <c r="H2267" s="174"/>
      <c r="I2267" s="51">
        <v>0</v>
      </c>
    </row>
    <row r="2268" spans="1:9" ht="30" x14ac:dyDescent="0.25">
      <c r="A2268" s="49" t="s">
        <v>224</v>
      </c>
      <c r="B2268" s="49" t="s">
        <v>3420</v>
      </c>
      <c r="C2268" s="172" t="s">
        <v>6182</v>
      </c>
      <c r="D2268" s="173">
        <v>2.2999999999999998</v>
      </c>
      <c r="E2268" s="49" t="s">
        <v>6183</v>
      </c>
      <c r="F2268" s="50">
        <v>40544</v>
      </c>
      <c r="G2268" s="51">
        <v>2.2999999999999998</v>
      </c>
      <c r="H2268" s="174"/>
      <c r="I2268" s="51">
        <v>0</v>
      </c>
    </row>
    <row r="2269" spans="1:9" ht="30" x14ac:dyDescent="0.25">
      <c r="A2269" s="49" t="s">
        <v>224</v>
      </c>
      <c r="B2269" s="49" t="s">
        <v>2547</v>
      </c>
      <c r="C2269" s="172" t="s">
        <v>6184</v>
      </c>
      <c r="D2269" s="173">
        <v>2.5</v>
      </c>
      <c r="E2269" s="49" t="s">
        <v>6185</v>
      </c>
      <c r="F2269" s="50">
        <v>40544</v>
      </c>
      <c r="G2269" s="51">
        <v>2.5</v>
      </c>
      <c r="H2269" s="174"/>
      <c r="I2269" s="51">
        <v>0</v>
      </c>
    </row>
    <row r="2270" spans="1:9" ht="30" x14ac:dyDescent="0.25">
      <c r="A2270" s="49" t="s">
        <v>224</v>
      </c>
      <c r="B2270" s="49" t="s">
        <v>6186</v>
      </c>
      <c r="C2270" s="172" t="s">
        <v>6187</v>
      </c>
      <c r="D2270" s="173">
        <v>2.5</v>
      </c>
      <c r="E2270" s="49" t="s">
        <v>6188</v>
      </c>
      <c r="F2270" s="50">
        <v>40544</v>
      </c>
      <c r="G2270" s="51">
        <v>2.5</v>
      </c>
      <c r="H2270" s="174"/>
      <c r="I2270" s="51">
        <v>0</v>
      </c>
    </row>
    <row r="2271" spans="1:9" ht="30" x14ac:dyDescent="0.25">
      <c r="A2271" s="49" t="s">
        <v>224</v>
      </c>
      <c r="B2271" s="49" t="s">
        <v>5529</v>
      </c>
      <c r="C2271" s="172" t="s">
        <v>6189</v>
      </c>
      <c r="D2271" s="173">
        <v>2.5</v>
      </c>
      <c r="E2271" s="49" t="s">
        <v>6190</v>
      </c>
      <c r="F2271" s="50">
        <v>40544</v>
      </c>
      <c r="G2271" s="51">
        <v>2.5</v>
      </c>
      <c r="H2271" s="174"/>
      <c r="I2271" s="51">
        <v>0</v>
      </c>
    </row>
    <row r="2272" spans="1:9" ht="30" x14ac:dyDescent="0.25">
      <c r="A2272" s="49" t="s">
        <v>224</v>
      </c>
      <c r="B2272" s="49" t="s">
        <v>416</v>
      </c>
      <c r="C2272" s="172" t="s">
        <v>6191</v>
      </c>
      <c r="D2272" s="173">
        <v>2.7</v>
      </c>
      <c r="E2272" s="49" t="s">
        <v>6192</v>
      </c>
      <c r="F2272" s="50">
        <v>40544</v>
      </c>
      <c r="G2272" s="51">
        <v>2.7</v>
      </c>
      <c r="H2272" s="174"/>
      <c r="I2272" s="51">
        <v>0</v>
      </c>
    </row>
    <row r="2273" spans="1:9" ht="30" x14ac:dyDescent="0.25">
      <c r="A2273" s="49" t="s">
        <v>224</v>
      </c>
      <c r="B2273" s="49" t="s">
        <v>6193</v>
      </c>
      <c r="C2273" s="172" t="s">
        <v>6194</v>
      </c>
      <c r="D2273" s="173">
        <v>2.1</v>
      </c>
      <c r="E2273" s="49" t="s">
        <v>6195</v>
      </c>
      <c r="F2273" s="50">
        <v>40544</v>
      </c>
      <c r="G2273" s="51">
        <v>2.1</v>
      </c>
      <c r="H2273" s="174"/>
      <c r="I2273" s="51">
        <v>0</v>
      </c>
    </row>
    <row r="2274" spans="1:9" ht="30" x14ac:dyDescent="0.25">
      <c r="A2274" s="49" t="s">
        <v>224</v>
      </c>
      <c r="B2274" s="49" t="s">
        <v>1714</v>
      </c>
      <c r="C2274" s="172" t="s">
        <v>6196</v>
      </c>
      <c r="D2274" s="173">
        <v>2.1</v>
      </c>
      <c r="E2274" s="49" t="s">
        <v>6197</v>
      </c>
      <c r="F2274" s="50">
        <v>40544</v>
      </c>
      <c r="G2274" s="51">
        <v>2.1</v>
      </c>
      <c r="H2274" s="174"/>
      <c r="I2274" s="51">
        <v>0</v>
      </c>
    </row>
    <row r="2275" spans="1:9" ht="30" x14ac:dyDescent="0.25">
      <c r="A2275" s="49" t="s">
        <v>224</v>
      </c>
      <c r="B2275" s="49" t="s">
        <v>422</v>
      </c>
      <c r="C2275" s="172" t="s">
        <v>6198</v>
      </c>
      <c r="D2275" s="173">
        <v>2.1</v>
      </c>
      <c r="E2275" s="49" t="s">
        <v>6199</v>
      </c>
      <c r="F2275" s="50">
        <v>40544</v>
      </c>
      <c r="G2275" s="51">
        <v>2.1</v>
      </c>
      <c r="H2275" s="174"/>
      <c r="I2275" s="51">
        <v>0</v>
      </c>
    </row>
    <row r="2276" spans="1:9" ht="30" x14ac:dyDescent="0.25">
      <c r="A2276" s="49" t="s">
        <v>224</v>
      </c>
      <c r="B2276" s="49" t="s">
        <v>1719</v>
      </c>
      <c r="C2276" s="172" t="s">
        <v>6200</v>
      </c>
      <c r="D2276" s="173">
        <v>2.7</v>
      </c>
      <c r="E2276" s="49" t="s">
        <v>6201</v>
      </c>
      <c r="F2276" s="50">
        <v>40544</v>
      </c>
      <c r="G2276" s="51">
        <v>2.7</v>
      </c>
      <c r="H2276" s="174"/>
      <c r="I2276" s="51">
        <v>0</v>
      </c>
    </row>
    <row r="2277" spans="1:9" ht="30" x14ac:dyDescent="0.25">
      <c r="A2277" s="49" t="s">
        <v>224</v>
      </c>
      <c r="B2277" s="49" t="s">
        <v>6202</v>
      </c>
      <c r="C2277" s="172" t="s">
        <v>6203</v>
      </c>
      <c r="D2277" s="173">
        <v>2.2999999999999998</v>
      </c>
      <c r="E2277" s="49" t="s">
        <v>6204</v>
      </c>
      <c r="F2277" s="50">
        <v>40544</v>
      </c>
      <c r="G2277" s="51">
        <v>2.2999999999999998</v>
      </c>
      <c r="H2277" s="174"/>
      <c r="I2277" s="51">
        <v>0</v>
      </c>
    </row>
    <row r="2278" spans="1:9" ht="30" x14ac:dyDescent="0.25">
      <c r="A2278" s="49" t="s">
        <v>224</v>
      </c>
      <c r="B2278" s="49" t="s">
        <v>5547</v>
      </c>
      <c r="C2278" s="172" t="s">
        <v>6205</v>
      </c>
      <c r="D2278" s="173">
        <v>2.5</v>
      </c>
      <c r="E2278" s="49" t="s">
        <v>6206</v>
      </c>
      <c r="F2278" s="50">
        <v>40544</v>
      </c>
      <c r="G2278" s="51">
        <v>2.5</v>
      </c>
      <c r="H2278" s="174"/>
      <c r="I2278" s="51">
        <v>0</v>
      </c>
    </row>
    <row r="2279" spans="1:9" ht="30" x14ac:dyDescent="0.25">
      <c r="A2279" s="49" t="s">
        <v>224</v>
      </c>
      <c r="B2279" s="49" t="s">
        <v>3473</v>
      </c>
      <c r="C2279" s="172" t="s">
        <v>6207</v>
      </c>
      <c r="D2279" s="173">
        <v>2.9</v>
      </c>
      <c r="E2279" s="49" t="s">
        <v>6208</v>
      </c>
      <c r="F2279" s="50">
        <v>40544</v>
      </c>
      <c r="G2279" s="51">
        <v>2.9</v>
      </c>
      <c r="H2279" s="174"/>
      <c r="I2279" s="51">
        <v>0</v>
      </c>
    </row>
    <row r="2280" spans="1:9" ht="30" x14ac:dyDescent="0.25">
      <c r="A2280" s="49" t="s">
        <v>297</v>
      </c>
      <c r="B2280" s="49" t="s">
        <v>3337</v>
      </c>
      <c r="C2280" s="172" t="s">
        <v>6209</v>
      </c>
      <c r="D2280" s="173">
        <v>3.25</v>
      </c>
      <c r="E2280" s="49" t="s">
        <v>6210</v>
      </c>
      <c r="F2280" s="50">
        <v>40544</v>
      </c>
      <c r="G2280" s="51">
        <v>3.25</v>
      </c>
      <c r="H2280" s="174"/>
      <c r="I2280" s="51">
        <v>0</v>
      </c>
    </row>
    <row r="2281" spans="1:9" ht="30" x14ac:dyDescent="0.25">
      <c r="A2281" s="49" t="s">
        <v>297</v>
      </c>
      <c r="B2281" s="49" t="s">
        <v>292</v>
      </c>
      <c r="C2281" s="172" t="s">
        <v>6211</v>
      </c>
      <c r="D2281" s="173">
        <v>3.25</v>
      </c>
      <c r="E2281" s="49" t="s">
        <v>6212</v>
      </c>
      <c r="F2281" s="50">
        <v>40544</v>
      </c>
      <c r="G2281" s="51">
        <v>3.25</v>
      </c>
      <c r="H2281" s="174"/>
      <c r="I2281" s="51">
        <v>0</v>
      </c>
    </row>
    <row r="2282" spans="1:9" ht="30" x14ac:dyDescent="0.25">
      <c r="A2282" s="49" t="s">
        <v>297</v>
      </c>
      <c r="B2282" s="49" t="s">
        <v>6213</v>
      </c>
      <c r="C2282" s="172" t="s">
        <v>6214</v>
      </c>
      <c r="D2282" s="173">
        <v>3.25</v>
      </c>
      <c r="E2282" s="49" t="s">
        <v>6215</v>
      </c>
      <c r="F2282" s="50">
        <v>40544</v>
      </c>
      <c r="G2282" s="51">
        <v>3.25</v>
      </c>
      <c r="H2282" s="174"/>
      <c r="I2282" s="51">
        <v>0</v>
      </c>
    </row>
    <row r="2283" spans="1:9" ht="30" x14ac:dyDescent="0.25">
      <c r="A2283" s="49" t="s">
        <v>297</v>
      </c>
      <c r="B2283" s="49" t="s">
        <v>6216</v>
      </c>
      <c r="C2283" s="172" t="s">
        <v>6217</v>
      </c>
      <c r="D2283" s="173">
        <v>3.25</v>
      </c>
      <c r="E2283" s="49" t="s">
        <v>6218</v>
      </c>
      <c r="F2283" s="50">
        <v>40544</v>
      </c>
      <c r="G2283" s="51">
        <v>3.25</v>
      </c>
      <c r="H2283" s="174"/>
      <c r="I2283" s="51">
        <v>0</v>
      </c>
    </row>
    <row r="2284" spans="1:9" ht="30" x14ac:dyDescent="0.25">
      <c r="A2284" s="49" t="s">
        <v>297</v>
      </c>
      <c r="B2284" s="49" t="s">
        <v>422</v>
      </c>
      <c r="C2284" s="172" t="s">
        <v>6219</v>
      </c>
      <c r="D2284" s="173">
        <v>3.25</v>
      </c>
      <c r="E2284" s="49" t="s">
        <v>6220</v>
      </c>
      <c r="F2284" s="50">
        <v>40544</v>
      </c>
      <c r="G2284" s="51">
        <v>3.25</v>
      </c>
      <c r="H2284" s="174"/>
      <c r="I2284" s="51">
        <v>0</v>
      </c>
    </row>
    <row r="2285" spans="1:9" ht="30" x14ac:dyDescent="0.25">
      <c r="A2285" s="49" t="s">
        <v>286</v>
      </c>
      <c r="B2285" s="49" t="s">
        <v>6221</v>
      </c>
      <c r="C2285" s="172" t="s">
        <v>6222</v>
      </c>
      <c r="D2285" s="173">
        <v>3.6</v>
      </c>
      <c r="E2285" s="49" t="s">
        <v>6223</v>
      </c>
      <c r="F2285" s="50">
        <v>40544</v>
      </c>
      <c r="G2285" s="51">
        <v>3.1</v>
      </c>
      <c r="H2285" s="174">
        <v>39569</v>
      </c>
      <c r="I2285" s="51">
        <v>0.5</v>
      </c>
    </row>
    <row r="2286" spans="1:9" ht="30" x14ac:dyDescent="0.25">
      <c r="A2286" s="49" t="s">
        <v>286</v>
      </c>
      <c r="B2286" s="49" t="s">
        <v>6224</v>
      </c>
      <c r="C2286" s="172" t="s">
        <v>6225</v>
      </c>
      <c r="D2286" s="173">
        <v>4</v>
      </c>
      <c r="E2286" s="49" t="s">
        <v>6226</v>
      </c>
      <c r="F2286" s="50">
        <v>40544</v>
      </c>
      <c r="G2286" s="51">
        <v>3.3</v>
      </c>
      <c r="H2286" s="174">
        <v>39569</v>
      </c>
      <c r="I2286" s="51">
        <v>0.7</v>
      </c>
    </row>
    <row r="2287" spans="1:9" ht="30" x14ac:dyDescent="0.25">
      <c r="A2287" s="49" t="s">
        <v>286</v>
      </c>
      <c r="B2287" s="49" t="s">
        <v>6227</v>
      </c>
      <c r="C2287" s="172" t="s">
        <v>6228</v>
      </c>
      <c r="D2287" s="173">
        <v>4.3</v>
      </c>
      <c r="E2287" s="49" t="s">
        <v>6229</v>
      </c>
      <c r="F2287" s="50">
        <v>40544</v>
      </c>
      <c r="G2287" s="51">
        <v>3.3</v>
      </c>
      <c r="H2287" s="174">
        <v>39569</v>
      </c>
      <c r="I2287" s="51">
        <v>1</v>
      </c>
    </row>
    <row r="2288" spans="1:9" ht="30" x14ac:dyDescent="0.25">
      <c r="A2288" s="49" t="s">
        <v>286</v>
      </c>
      <c r="B2288" s="49" t="s">
        <v>289</v>
      </c>
      <c r="C2288" s="172" t="s">
        <v>6230</v>
      </c>
      <c r="D2288" s="173">
        <v>3.6</v>
      </c>
      <c r="E2288" s="49" t="s">
        <v>6231</v>
      </c>
      <c r="F2288" s="50">
        <v>40544</v>
      </c>
      <c r="G2288" s="51">
        <v>3.1</v>
      </c>
      <c r="H2288" s="174">
        <v>39569</v>
      </c>
      <c r="I2288" s="51">
        <v>0.5</v>
      </c>
    </row>
    <row r="2289" spans="1:9" ht="30" x14ac:dyDescent="0.25">
      <c r="A2289" s="49" t="s">
        <v>286</v>
      </c>
      <c r="B2289" s="49" t="s">
        <v>6232</v>
      </c>
      <c r="C2289" s="172" t="s">
        <v>6233</v>
      </c>
      <c r="D2289" s="173">
        <v>4</v>
      </c>
      <c r="E2289" s="49" t="s">
        <v>6234</v>
      </c>
      <c r="F2289" s="50">
        <v>40544</v>
      </c>
      <c r="G2289" s="51">
        <v>3.3</v>
      </c>
      <c r="H2289" s="174">
        <v>39569</v>
      </c>
      <c r="I2289" s="51">
        <v>0.7</v>
      </c>
    </row>
    <row r="2290" spans="1:9" ht="30" x14ac:dyDescent="0.25">
      <c r="A2290" s="49" t="s">
        <v>286</v>
      </c>
      <c r="B2290" s="49" t="s">
        <v>6235</v>
      </c>
      <c r="C2290" s="172" t="s">
        <v>6236</v>
      </c>
      <c r="D2290" s="173">
        <v>4</v>
      </c>
      <c r="E2290" s="49" t="s">
        <v>6237</v>
      </c>
      <c r="F2290" s="50">
        <v>40544</v>
      </c>
      <c r="G2290" s="51">
        <v>3.3</v>
      </c>
      <c r="H2290" s="174">
        <v>39569</v>
      </c>
      <c r="I2290" s="51">
        <v>0.7</v>
      </c>
    </row>
    <row r="2291" spans="1:9" ht="30" x14ac:dyDescent="0.25">
      <c r="A2291" s="49" t="s">
        <v>286</v>
      </c>
      <c r="B2291" s="49" t="s">
        <v>4573</v>
      </c>
      <c r="C2291" s="172" t="s">
        <v>6238</v>
      </c>
      <c r="D2291" s="173">
        <v>4.3</v>
      </c>
      <c r="E2291" s="49" t="s">
        <v>6239</v>
      </c>
      <c r="F2291" s="50">
        <v>40544</v>
      </c>
      <c r="G2291" s="51">
        <v>3.3</v>
      </c>
      <c r="H2291" s="174">
        <v>39569</v>
      </c>
      <c r="I2291" s="51">
        <v>1</v>
      </c>
    </row>
    <row r="2292" spans="1:9" ht="30" x14ac:dyDescent="0.25">
      <c r="A2292" s="49" t="s">
        <v>286</v>
      </c>
      <c r="B2292" s="49" t="s">
        <v>6240</v>
      </c>
      <c r="C2292" s="172" t="s">
        <v>6241</v>
      </c>
      <c r="D2292" s="173">
        <v>4.3</v>
      </c>
      <c r="E2292" s="49" t="s">
        <v>6242</v>
      </c>
      <c r="F2292" s="50">
        <v>40544</v>
      </c>
      <c r="G2292" s="51">
        <v>3.3</v>
      </c>
      <c r="H2292" s="174">
        <v>39569</v>
      </c>
      <c r="I2292" s="51">
        <v>1</v>
      </c>
    </row>
    <row r="2293" spans="1:9" ht="30" x14ac:dyDescent="0.25">
      <c r="A2293" s="49" t="s">
        <v>286</v>
      </c>
      <c r="B2293" s="49" t="s">
        <v>883</v>
      </c>
      <c r="C2293" s="172" t="s">
        <v>6243</v>
      </c>
      <c r="D2293" s="173">
        <v>4</v>
      </c>
      <c r="E2293" s="49" t="s">
        <v>6244</v>
      </c>
      <c r="F2293" s="50">
        <v>40544</v>
      </c>
      <c r="G2293" s="51">
        <v>3.3</v>
      </c>
      <c r="H2293" s="174">
        <v>39569</v>
      </c>
      <c r="I2293" s="51">
        <v>0.7</v>
      </c>
    </row>
    <row r="2294" spans="1:9" ht="30" x14ac:dyDescent="0.25">
      <c r="A2294" s="49" t="s">
        <v>286</v>
      </c>
      <c r="B2294" s="49" t="s">
        <v>285</v>
      </c>
      <c r="C2294" s="172" t="s">
        <v>6245</v>
      </c>
      <c r="D2294" s="173">
        <v>4.3</v>
      </c>
      <c r="E2294" s="49" t="s">
        <v>6246</v>
      </c>
      <c r="F2294" s="50">
        <v>40544</v>
      </c>
      <c r="G2294" s="51">
        <v>3.3</v>
      </c>
      <c r="H2294" s="174">
        <v>39569</v>
      </c>
      <c r="I2294" s="51">
        <v>1</v>
      </c>
    </row>
    <row r="2295" spans="1:9" ht="30" x14ac:dyDescent="0.25">
      <c r="A2295" s="49" t="s">
        <v>286</v>
      </c>
      <c r="B2295" s="49" t="s">
        <v>1115</v>
      </c>
      <c r="C2295" s="172" t="s">
        <v>6247</v>
      </c>
      <c r="D2295" s="173">
        <v>3.6</v>
      </c>
      <c r="E2295" s="49" t="s">
        <v>6248</v>
      </c>
      <c r="F2295" s="50">
        <v>40544</v>
      </c>
      <c r="G2295" s="51">
        <v>3.1</v>
      </c>
      <c r="H2295" s="174">
        <v>39569</v>
      </c>
      <c r="I2295" s="51">
        <v>0.5</v>
      </c>
    </row>
    <row r="2296" spans="1:9" ht="30" x14ac:dyDescent="0.25">
      <c r="A2296" s="49" t="s">
        <v>286</v>
      </c>
      <c r="B2296" s="49" t="s">
        <v>6079</v>
      </c>
      <c r="C2296" s="172" t="s">
        <v>6249</v>
      </c>
      <c r="D2296" s="173">
        <v>3.6</v>
      </c>
      <c r="E2296" s="49" t="s">
        <v>6250</v>
      </c>
      <c r="F2296" s="50">
        <v>40544</v>
      </c>
      <c r="G2296" s="51">
        <v>3.1</v>
      </c>
      <c r="H2296" s="174">
        <v>39569</v>
      </c>
      <c r="I2296" s="51">
        <v>0.5</v>
      </c>
    </row>
    <row r="2297" spans="1:9" ht="30" x14ac:dyDescent="0.25">
      <c r="A2297" s="49" t="s">
        <v>286</v>
      </c>
      <c r="B2297" s="49" t="s">
        <v>6251</v>
      </c>
      <c r="C2297" s="172" t="s">
        <v>6252</v>
      </c>
      <c r="D2297" s="173">
        <v>3.6</v>
      </c>
      <c r="E2297" s="49" t="s">
        <v>6253</v>
      </c>
      <c r="F2297" s="50">
        <v>40544</v>
      </c>
      <c r="G2297" s="51">
        <v>3.3</v>
      </c>
      <c r="H2297" s="174">
        <v>39569</v>
      </c>
      <c r="I2297" s="51">
        <v>0.3</v>
      </c>
    </row>
    <row r="2298" spans="1:9" ht="30" x14ac:dyDescent="0.25">
      <c r="A2298" s="49" t="s">
        <v>286</v>
      </c>
      <c r="B2298" s="49" t="s">
        <v>6254</v>
      </c>
      <c r="C2298" s="172" t="s">
        <v>6255</v>
      </c>
      <c r="D2298" s="173">
        <v>4</v>
      </c>
      <c r="E2298" s="49" t="s">
        <v>6256</v>
      </c>
      <c r="F2298" s="50">
        <v>40544</v>
      </c>
      <c r="G2298" s="51">
        <v>3.3</v>
      </c>
      <c r="H2298" s="174">
        <v>39569</v>
      </c>
      <c r="I2298" s="51">
        <v>0.7</v>
      </c>
    </row>
    <row r="2299" spans="1:9" ht="30" x14ac:dyDescent="0.25">
      <c r="A2299" s="49" t="s">
        <v>286</v>
      </c>
      <c r="B2299" s="49" t="s">
        <v>6257</v>
      </c>
      <c r="C2299" s="172" t="s">
        <v>6258</v>
      </c>
      <c r="D2299" s="173">
        <v>4.3</v>
      </c>
      <c r="E2299" s="49" t="s">
        <v>6259</v>
      </c>
      <c r="F2299" s="50">
        <v>40544</v>
      </c>
      <c r="G2299" s="51">
        <v>3.3</v>
      </c>
      <c r="H2299" s="174">
        <v>39569</v>
      </c>
      <c r="I2299" s="51">
        <v>1</v>
      </c>
    </row>
    <row r="2300" spans="1:9" ht="30" x14ac:dyDescent="0.25">
      <c r="A2300" s="49" t="s">
        <v>286</v>
      </c>
      <c r="B2300" s="49" t="s">
        <v>6260</v>
      </c>
      <c r="C2300" s="172" t="s">
        <v>6261</v>
      </c>
      <c r="D2300" s="173">
        <v>4</v>
      </c>
      <c r="E2300" s="49" t="s">
        <v>6262</v>
      </c>
      <c r="F2300" s="50">
        <v>40544</v>
      </c>
      <c r="G2300" s="51">
        <v>3.3</v>
      </c>
      <c r="H2300" s="174">
        <v>39569</v>
      </c>
      <c r="I2300" s="51">
        <v>0.7</v>
      </c>
    </row>
    <row r="2301" spans="1:9" ht="30" x14ac:dyDescent="0.25">
      <c r="A2301" s="49" t="s">
        <v>286</v>
      </c>
      <c r="B2301" s="49" t="s">
        <v>6263</v>
      </c>
      <c r="C2301" s="172" t="s">
        <v>6264</v>
      </c>
      <c r="D2301" s="173">
        <v>4</v>
      </c>
      <c r="E2301" s="49" t="s">
        <v>6265</v>
      </c>
      <c r="F2301" s="50">
        <v>40544</v>
      </c>
      <c r="G2301" s="51">
        <v>3.3</v>
      </c>
      <c r="H2301" s="174">
        <v>39569</v>
      </c>
      <c r="I2301" s="51">
        <v>0.7</v>
      </c>
    </row>
    <row r="2302" spans="1:9" ht="30" x14ac:dyDescent="0.25">
      <c r="A2302" s="49" t="s">
        <v>286</v>
      </c>
      <c r="B2302" s="49" t="s">
        <v>3396</v>
      </c>
      <c r="C2302" s="172" t="s">
        <v>6266</v>
      </c>
      <c r="D2302" s="173">
        <v>4.3</v>
      </c>
      <c r="E2302" s="49" t="s">
        <v>6267</v>
      </c>
      <c r="F2302" s="50">
        <v>40544</v>
      </c>
      <c r="G2302" s="51">
        <v>3.3</v>
      </c>
      <c r="H2302" s="174">
        <v>39569</v>
      </c>
      <c r="I2302" s="51">
        <v>1</v>
      </c>
    </row>
    <row r="2303" spans="1:9" ht="30" x14ac:dyDescent="0.25">
      <c r="A2303" s="49" t="s">
        <v>286</v>
      </c>
      <c r="B2303" s="49" t="s">
        <v>6268</v>
      </c>
      <c r="C2303" s="172" t="s">
        <v>6269</v>
      </c>
      <c r="D2303" s="173">
        <v>3.6</v>
      </c>
      <c r="E2303" s="49" t="s">
        <v>6270</v>
      </c>
      <c r="F2303" s="50">
        <v>40544</v>
      </c>
      <c r="G2303" s="51">
        <v>3.3</v>
      </c>
      <c r="H2303" s="174">
        <v>39569</v>
      </c>
      <c r="I2303" s="51">
        <v>0.3</v>
      </c>
    </row>
    <row r="2304" spans="1:9" ht="30" x14ac:dyDescent="0.25">
      <c r="A2304" s="49" t="s">
        <v>286</v>
      </c>
      <c r="B2304" s="49" t="s">
        <v>829</v>
      </c>
      <c r="C2304" s="172" t="s">
        <v>6271</v>
      </c>
      <c r="D2304" s="173">
        <v>3.6</v>
      </c>
      <c r="E2304" s="49" t="s">
        <v>6272</v>
      </c>
      <c r="F2304" s="50">
        <v>40544</v>
      </c>
      <c r="G2304" s="51">
        <v>3.3</v>
      </c>
      <c r="H2304" s="174">
        <v>39569</v>
      </c>
      <c r="I2304" s="51">
        <v>0.3</v>
      </c>
    </row>
    <row r="2305" spans="1:9" ht="30" x14ac:dyDescent="0.25">
      <c r="A2305" s="175" t="s">
        <v>286</v>
      </c>
      <c r="B2305" s="175" t="s">
        <v>6273</v>
      </c>
      <c r="C2305" s="172" t="s">
        <v>6274</v>
      </c>
      <c r="D2305" s="173">
        <v>4</v>
      </c>
      <c r="E2305" s="175" t="s">
        <v>6275</v>
      </c>
      <c r="F2305" s="176">
        <v>40544</v>
      </c>
      <c r="G2305" s="177">
        <v>3.3</v>
      </c>
      <c r="H2305" s="174">
        <v>39569</v>
      </c>
      <c r="I2305" s="177">
        <v>0.7</v>
      </c>
    </row>
    <row r="2306" spans="1:9" ht="30" x14ac:dyDescent="0.25">
      <c r="A2306" s="49" t="s">
        <v>286</v>
      </c>
      <c r="B2306" s="49" t="s">
        <v>6276</v>
      </c>
      <c r="C2306" s="172" t="s">
        <v>6277</v>
      </c>
      <c r="D2306" s="173">
        <v>4</v>
      </c>
      <c r="E2306" s="49" t="s">
        <v>6278</v>
      </c>
      <c r="F2306" s="50">
        <v>40544</v>
      </c>
      <c r="G2306" s="51">
        <v>3.3</v>
      </c>
      <c r="H2306" s="174">
        <v>39569</v>
      </c>
      <c r="I2306" s="51">
        <v>0.7</v>
      </c>
    </row>
    <row r="2307" spans="1:9" ht="30" x14ac:dyDescent="0.25">
      <c r="A2307" s="49" t="s">
        <v>286</v>
      </c>
      <c r="B2307" s="49" t="s">
        <v>6279</v>
      </c>
      <c r="C2307" s="172" t="s">
        <v>6280</v>
      </c>
      <c r="D2307" s="173">
        <v>3.6</v>
      </c>
      <c r="E2307" s="49" t="s">
        <v>6281</v>
      </c>
      <c r="F2307" s="50">
        <v>40544</v>
      </c>
      <c r="G2307" s="51">
        <v>3.1</v>
      </c>
      <c r="H2307" s="174">
        <v>39569</v>
      </c>
      <c r="I2307" s="51">
        <v>0.5</v>
      </c>
    </row>
    <row r="2308" spans="1:9" ht="30" x14ac:dyDescent="0.25">
      <c r="A2308" s="49" t="s">
        <v>286</v>
      </c>
      <c r="B2308" s="49" t="s">
        <v>2679</v>
      </c>
      <c r="C2308" s="172" t="s">
        <v>6282</v>
      </c>
      <c r="D2308" s="173">
        <v>3.6</v>
      </c>
      <c r="E2308" s="49" t="s">
        <v>6283</v>
      </c>
      <c r="F2308" s="50">
        <v>40544</v>
      </c>
      <c r="G2308" s="51">
        <v>3.1</v>
      </c>
      <c r="H2308" s="174">
        <v>39569</v>
      </c>
      <c r="I2308" s="51">
        <v>0.5</v>
      </c>
    </row>
    <row r="2309" spans="1:9" ht="30" x14ac:dyDescent="0.25">
      <c r="A2309" s="49" t="s">
        <v>286</v>
      </c>
      <c r="B2309" s="49" t="s">
        <v>6284</v>
      </c>
      <c r="C2309" s="172" t="s">
        <v>6285</v>
      </c>
      <c r="D2309" s="173">
        <v>4.3</v>
      </c>
      <c r="E2309" s="49" t="s">
        <v>6286</v>
      </c>
      <c r="F2309" s="50">
        <v>40544</v>
      </c>
      <c r="G2309" s="51">
        <v>3.3</v>
      </c>
      <c r="H2309" s="174">
        <v>39569</v>
      </c>
      <c r="I2309" s="51">
        <v>1</v>
      </c>
    </row>
    <row r="2310" spans="1:9" ht="30" x14ac:dyDescent="0.25">
      <c r="A2310" s="49" t="s">
        <v>286</v>
      </c>
      <c r="B2310" s="49" t="s">
        <v>6287</v>
      </c>
      <c r="C2310" s="172" t="s">
        <v>6288</v>
      </c>
      <c r="D2310" s="173">
        <v>4</v>
      </c>
      <c r="E2310" s="49" t="s">
        <v>6289</v>
      </c>
      <c r="F2310" s="50">
        <v>40544</v>
      </c>
      <c r="G2310" s="51">
        <v>3.3</v>
      </c>
      <c r="H2310" s="174">
        <v>39569</v>
      </c>
      <c r="I2310" s="51">
        <v>0.7</v>
      </c>
    </row>
    <row r="2311" spans="1:9" ht="30" x14ac:dyDescent="0.25">
      <c r="A2311" s="49" t="s">
        <v>286</v>
      </c>
      <c r="B2311" s="49" t="s">
        <v>1531</v>
      </c>
      <c r="C2311" s="172" t="s">
        <v>6290</v>
      </c>
      <c r="D2311" s="173">
        <v>4.3</v>
      </c>
      <c r="E2311" s="49" t="s">
        <v>6291</v>
      </c>
      <c r="F2311" s="50">
        <v>40544</v>
      </c>
      <c r="G2311" s="51">
        <v>3.3</v>
      </c>
      <c r="H2311" s="174">
        <v>39569</v>
      </c>
      <c r="I2311" s="51">
        <v>1</v>
      </c>
    </row>
    <row r="2312" spans="1:9" ht="30" x14ac:dyDescent="0.25">
      <c r="A2312" s="49" t="s">
        <v>286</v>
      </c>
      <c r="B2312" s="49" t="s">
        <v>6292</v>
      </c>
      <c r="C2312" s="172" t="s">
        <v>6293</v>
      </c>
      <c r="D2312" s="173">
        <v>3.6</v>
      </c>
      <c r="E2312" s="49" t="s">
        <v>6294</v>
      </c>
      <c r="F2312" s="50">
        <v>40544</v>
      </c>
      <c r="G2312" s="51">
        <v>3.3</v>
      </c>
      <c r="H2312" s="174">
        <v>39569</v>
      </c>
      <c r="I2312" s="51">
        <v>0.3</v>
      </c>
    </row>
    <row r="2313" spans="1:9" ht="30" x14ac:dyDescent="0.25">
      <c r="A2313" s="49" t="s">
        <v>286</v>
      </c>
      <c r="B2313" s="49" t="s">
        <v>5092</v>
      </c>
      <c r="C2313" s="172" t="s">
        <v>6295</v>
      </c>
      <c r="D2313" s="173">
        <v>3.6</v>
      </c>
      <c r="E2313" s="49" t="s">
        <v>6296</v>
      </c>
      <c r="F2313" s="50">
        <v>40544</v>
      </c>
      <c r="G2313" s="51">
        <v>3.1</v>
      </c>
      <c r="H2313" s="174">
        <v>39569</v>
      </c>
      <c r="I2313" s="51">
        <v>0.5</v>
      </c>
    </row>
    <row r="2314" spans="1:9" ht="30" x14ac:dyDescent="0.25">
      <c r="A2314" s="49" t="s">
        <v>286</v>
      </c>
      <c r="B2314" s="49" t="s">
        <v>1552</v>
      </c>
      <c r="C2314" s="172" t="s">
        <v>6297</v>
      </c>
      <c r="D2314" s="173">
        <v>3.6</v>
      </c>
      <c r="E2314" s="49" t="s">
        <v>6298</v>
      </c>
      <c r="F2314" s="50">
        <v>40544</v>
      </c>
      <c r="G2314" s="51">
        <v>3.1</v>
      </c>
      <c r="H2314" s="174">
        <v>39569</v>
      </c>
      <c r="I2314" s="51">
        <v>0.5</v>
      </c>
    </row>
    <row r="2315" spans="1:9" ht="30" x14ac:dyDescent="0.25">
      <c r="A2315" s="49" t="s">
        <v>286</v>
      </c>
      <c r="B2315" s="49" t="s">
        <v>323</v>
      </c>
      <c r="C2315" s="172" t="s">
        <v>6299</v>
      </c>
      <c r="D2315" s="173">
        <v>4</v>
      </c>
      <c r="E2315" s="49" t="s">
        <v>6300</v>
      </c>
      <c r="F2315" s="50">
        <v>40544</v>
      </c>
      <c r="G2315" s="51">
        <v>3.3</v>
      </c>
      <c r="H2315" s="174">
        <v>39569</v>
      </c>
      <c r="I2315" s="51">
        <v>0.7</v>
      </c>
    </row>
    <row r="2316" spans="1:9" ht="30" x14ac:dyDescent="0.25">
      <c r="A2316" s="49" t="s">
        <v>286</v>
      </c>
      <c r="B2316" s="49" t="s">
        <v>6301</v>
      </c>
      <c r="C2316" s="172" t="s">
        <v>6302</v>
      </c>
      <c r="D2316" s="173">
        <v>4</v>
      </c>
      <c r="E2316" s="49" t="s">
        <v>6303</v>
      </c>
      <c r="F2316" s="50">
        <v>40544</v>
      </c>
      <c r="G2316" s="51">
        <v>3.3</v>
      </c>
      <c r="H2316" s="174">
        <v>39569</v>
      </c>
      <c r="I2316" s="51">
        <v>0.7</v>
      </c>
    </row>
    <row r="2317" spans="1:9" ht="30" x14ac:dyDescent="0.25">
      <c r="A2317" s="49" t="s">
        <v>286</v>
      </c>
      <c r="B2317" s="49" t="s">
        <v>341</v>
      </c>
      <c r="C2317" s="172" t="s">
        <v>6304</v>
      </c>
      <c r="D2317" s="173">
        <v>4</v>
      </c>
      <c r="E2317" s="49" t="s">
        <v>6305</v>
      </c>
      <c r="F2317" s="50">
        <v>40544</v>
      </c>
      <c r="G2317" s="51">
        <v>3.3</v>
      </c>
      <c r="H2317" s="174">
        <v>39569</v>
      </c>
      <c r="I2317" s="51">
        <v>0.7</v>
      </c>
    </row>
    <row r="2318" spans="1:9" ht="30" x14ac:dyDescent="0.25">
      <c r="A2318" s="49" t="s">
        <v>286</v>
      </c>
      <c r="B2318" s="49" t="s">
        <v>6306</v>
      </c>
      <c r="C2318" s="172" t="s">
        <v>6307</v>
      </c>
      <c r="D2318" s="173">
        <v>4</v>
      </c>
      <c r="E2318" s="49" t="s">
        <v>6308</v>
      </c>
      <c r="F2318" s="50">
        <v>40544</v>
      </c>
      <c r="G2318" s="51">
        <v>3.3</v>
      </c>
      <c r="H2318" s="174">
        <v>39569</v>
      </c>
      <c r="I2318" s="51">
        <v>0.7</v>
      </c>
    </row>
    <row r="2319" spans="1:9" ht="30" x14ac:dyDescent="0.25">
      <c r="A2319" s="49" t="s">
        <v>286</v>
      </c>
      <c r="B2319" s="49" t="s">
        <v>6309</v>
      </c>
      <c r="C2319" s="172" t="s">
        <v>6310</v>
      </c>
      <c r="D2319" s="173">
        <v>3.6</v>
      </c>
      <c r="E2319" s="49" t="s">
        <v>6311</v>
      </c>
      <c r="F2319" s="50">
        <v>40544</v>
      </c>
      <c r="G2319" s="51">
        <v>3.1</v>
      </c>
      <c r="H2319" s="174">
        <v>39569</v>
      </c>
      <c r="I2319" s="51">
        <v>0.5</v>
      </c>
    </row>
    <row r="2320" spans="1:9" ht="30" x14ac:dyDescent="0.25">
      <c r="A2320" s="49" t="s">
        <v>286</v>
      </c>
      <c r="B2320" s="49" t="s">
        <v>6312</v>
      </c>
      <c r="C2320" s="172" t="s">
        <v>6313</v>
      </c>
      <c r="D2320" s="173">
        <v>3.6</v>
      </c>
      <c r="E2320" s="49" t="s">
        <v>6314</v>
      </c>
      <c r="F2320" s="50">
        <v>40544</v>
      </c>
      <c r="G2320" s="51">
        <v>3.3</v>
      </c>
      <c r="H2320" s="174">
        <v>39569</v>
      </c>
      <c r="I2320" s="51">
        <v>0.3</v>
      </c>
    </row>
    <row r="2321" spans="1:9" ht="30" x14ac:dyDescent="0.25">
      <c r="A2321" s="49" t="s">
        <v>286</v>
      </c>
      <c r="B2321" s="49" t="s">
        <v>1603</v>
      </c>
      <c r="C2321" s="172" t="s">
        <v>6315</v>
      </c>
      <c r="D2321" s="173">
        <v>3.6</v>
      </c>
      <c r="E2321" s="49" t="s">
        <v>6316</v>
      </c>
      <c r="F2321" s="50">
        <v>40544</v>
      </c>
      <c r="G2321" s="51">
        <v>3.1</v>
      </c>
      <c r="H2321" s="174">
        <v>39569</v>
      </c>
      <c r="I2321" s="51">
        <v>0.5</v>
      </c>
    </row>
    <row r="2322" spans="1:9" ht="30" x14ac:dyDescent="0.25">
      <c r="A2322" s="49" t="s">
        <v>286</v>
      </c>
      <c r="B2322" s="49" t="s">
        <v>6317</v>
      </c>
      <c r="C2322" s="172" t="s">
        <v>6318</v>
      </c>
      <c r="D2322" s="173">
        <v>4</v>
      </c>
      <c r="E2322" s="49" t="s">
        <v>6319</v>
      </c>
      <c r="F2322" s="50">
        <v>40544</v>
      </c>
      <c r="G2322" s="51">
        <v>3.3</v>
      </c>
      <c r="H2322" s="174">
        <v>39569</v>
      </c>
      <c r="I2322" s="51">
        <v>0.7</v>
      </c>
    </row>
    <row r="2323" spans="1:9" ht="30" x14ac:dyDescent="0.25">
      <c r="A2323" s="49" t="s">
        <v>286</v>
      </c>
      <c r="B2323" s="49" t="s">
        <v>1233</v>
      </c>
      <c r="C2323" s="172" t="s">
        <v>6320</v>
      </c>
      <c r="D2323" s="173">
        <v>3.6</v>
      </c>
      <c r="E2323" s="49" t="s">
        <v>6321</v>
      </c>
      <c r="F2323" s="50">
        <v>40544</v>
      </c>
      <c r="G2323" s="51">
        <v>3.1</v>
      </c>
      <c r="H2323" s="174">
        <v>39569</v>
      </c>
      <c r="I2323" s="51">
        <v>0.5</v>
      </c>
    </row>
    <row r="2324" spans="1:9" ht="30" x14ac:dyDescent="0.25">
      <c r="A2324" s="49" t="s">
        <v>286</v>
      </c>
      <c r="B2324" s="49" t="s">
        <v>2307</v>
      </c>
      <c r="C2324" s="172" t="s">
        <v>6322</v>
      </c>
      <c r="D2324" s="173">
        <v>4</v>
      </c>
      <c r="E2324" s="49" t="s">
        <v>6323</v>
      </c>
      <c r="F2324" s="50">
        <v>40544</v>
      </c>
      <c r="G2324" s="51">
        <v>3.3</v>
      </c>
      <c r="H2324" s="174">
        <v>39569</v>
      </c>
      <c r="I2324" s="51">
        <v>0.7</v>
      </c>
    </row>
    <row r="2325" spans="1:9" ht="30" x14ac:dyDescent="0.25">
      <c r="A2325" s="49" t="s">
        <v>286</v>
      </c>
      <c r="B2325" s="49" t="s">
        <v>6324</v>
      </c>
      <c r="C2325" s="172" t="s">
        <v>6325</v>
      </c>
      <c r="D2325" s="173">
        <v>3.6</v>
      </c>
      <c r="E2325" s="49" t="s">
        <v>6326</v>
      </c>
      <c r="F2325" s="50">
        <v>40544</v>
      </c>
      <c r="G2325" s="51">
        <v>3.3</v>
      </c>
      <c r="H2325" s="174">
        <v>39569</v>
      </c>
      <c r="I2325" s="51">
        <v>0.3</v>
      </c>
    </row>
    <row r="2326" spans="1:9" ht="30" x14ac:dyDescent="0.25">
      <c r="A2326" s="49" t="s">
        <v>286</v>
      </c>
      <c r="B2326" s="49" t="s">
        <v>287</v>
      </c>
      <c r="C2326" s="172" t="s">
        <v>6327</v>
      </c>
      <c r="D2326" s="173">
        <v>3.6</v>
      </c>
      <c r="E2326" s="49" t="s">
        <v>6328</v>
      </c>
      <c r="F2326" s="50">
        <v>40544</v>
      </c>
      <c r="G2326" s="51">
        <v>3.1</v>
      </c>
      <c r="H2326" s="174">
        <v>39569</v>
      </c>
      <c r="I2326" s="51">
        <v>0.5</v>
      </c>
    </row>
    <row r="2327" spans="1:9" ht="30" x14ac:dyDescent="0.25">
      <c r="A2327" s="49" t="s">
        <v>286</v>
      </c>
      <c r="B2327" s="49" t="s">
        <v>1035</v>
      </c>
      <c r="C2327" s="172" t="s">
        <v>6329</v>
      </c>
      <c r="D2327" s="173">
        <v>4</v>
      </c>
      <c r="E2327" s="49" t="s">
        <v>6330</v>
      </c>
      <c r="F2327" s="50">
        <v>40544</v>
      </c>
      <c r="G2327" s="51">
        <v>3.3</v>
      </c>
      <c r="H2327" s="174">
        <v>39569</v>
      </c>
      <c r="I2327" s="51">
        <v>0.7</v>
      </c>
    </row>
    <row r="2328" spans="1:9" ht="30" x14ac:dyDescent="0.25">
      <c r="A2328" s="49" t="s">
        <v>286</v>
      </c>
      <c r="B2328" s="49" t="s">
        <v>416</v>
      </c>
      <c r="C2328" s="172" t="s">
        <v>6331</v>
      </c>
      <c r="D2328" s="173">
        <v>3.6</v>
      </c>
      <c r="E2328" s="49" t="s">
        <v>6332</v>
      </c>
      <c r="F2328" s="50">
        <v>40544</v>
      </c>
      <c r="G2328" s="51">
        <v>3.1</v>
      </c>
      <c r="H2328" s="174">
        <v>39569</v>
      </c>
      <c r="I2328" s="51">
        <v>0.5</v>
      </c>
    </row>
    <row r="2329" spans="1:9" ht="30" x14ac:dyDescent="0.25">
      <c r="A2329" s="49" t="s">
        <v>286</v>
      </c>
      <c r="B2329" s="49" t="s">
        <v>6333</v>
      </c>
      <c r="C2329" s="172" t="s">
        <v>6334</v>
      </c>
      <c r="D2329" s="173">
        <v>4</v>
      </c>
      <c r="E2329" s="49" t="s">
        <v>6335</v>
      </c>
      <c r="F2329" s="50">
        <v>40544</v>
      </c>
      <c r="G2329" s="51">
        <v>3.3</v>
      </c>
      <c r="H2329" s="174">
        <v>39569</v>
      </c>
      <c r="I2329" s="51">
        <v>0.7</v>
      </c>
    </row>
    <row r="2330" spans="1:9" ht="30" x14ac:dyDescent="0.25">
      <c r="A2330" s="49" t="s">
        <v>286</v>
      </c>
      <c r="B2330" s="49" t="s">
        <v>3473</v>
      </c>
      <c r="C2330" s="172" t="s">
        <v>6336</v>
      </c>
      <c r="D2330" s="173">
        <v>3.6</v>
      </c>
      <c r="E2330" s="49" t="s">
        <v>6337</v>
      </c>
      <c r="F2330" s="50">
        <v>40544</v>
      </c>
      <c r="G2330" s="51">
        <v>3.1</v>
      </c>
      <c r="H2330" s="174">
        <v>39569</v>
      </c>
      <c r="I2330" s="51">
        <v>0.5</v>
      </c>
    </row>
    <row r="2331" spans="1:9" ht="30" x14ac:dyDescent="0.25">
      <c r="A2331" s="49" t="s">
        <v>222</v>
      </c>
      <c r="B2331" s="49" t="s">
        <v>6338</v>
      </c>
      <c r="C2331" s="172" t="s">
        <v>6339</v>
      </c>
      <c r="D2331" s="173">
        <v>1.7</v>
      </c>
      <c r="E2331" s="49" t="s">
        <v>6340</v>
      </c>
      <c r="F2331" s="50">
        <v>40544</v>
      </c>
      <c r="G2331" s="51">
        <v>1.7</v>
      </c>
      <c r="H2331" s="174"/>
      <c r="I2331" s="51">
        <v>0</v>
      </c>
    </row>
    <row r="2332" spans="1:9" ht="30" x14ac:dyDescent="0.25">
      <c r="A2332" s="49" t="s">
        <v>222</v>
      </c>
      <c r="B2332" s="49" t="s">
        <v>6341</v>
      </c>
      <c r="C2332" s="172" t="s">
        <v>6342</v>
      </c>
      <c r="D2332" s="173">
        <v>1.7</v>
      </c>
      <c r="E2332" s="49" t="s">
        <v>6343</v>
      </c>
      <c r="F2332" s="50">
        <v>40544</v>
      </c>
      <c r="G2332" s="51">
        <v>1.7</v>
      </c>
      <c r="H2332" s="174"/>
      <c r="I2332" s="51">
        <v>0</v>
      </c>
    </row>
    <row r="2333" spans="1:9" ht="30" x14ac:dyDescent="0.25">
      <c r="A2333" s="49" t="s">
        <v>222</v>
      </c>
      <c r="B2333" s="49" t="s">
        <v>6344</v>
      </c>
      <c r="C2333" s="172" t="s">
        <v>6345</v>
      </c>
      <c r="D2333" s="173">
        <v>1.7</v>
      </c>
      <c r="E2333" s="49" t="s">
        <v>6346</v>
      </c>
      <c r="F2333" s="50">
        <v>40544</v>
      </c>
      <c r="G2333" s="51">
        <v>1.7</v>
      </c>
      <c r="H2333" s="174"/>
      <c r="I2333" s="51">
        <v>0</v>
      </c>
    </row>
    <row r="2334" spans="1:9" ht="30" x14ac:dyDescent="0.25">
      <c r="A2334" s="49" t="s">
        <v>222</v>
      </c>
      <c r="B2334" s="49" t="s">
        <v>6347</v>
      </c>
      <c r="C2334" s="172" t="s">
        <v>6348</v>
      </c>
      <c r="D2334" s="173">
        <v>1.75</v>
      </c>
      <c r="E2334" s="49" t="s">
        <v>6349</v>
      </c>
      <c r="F2334" s="50">
        <v>40544</v>
      </c>
      <c r="G2334" s="51">
        <v>1.75</v>
      </c>
      <c r="H2334" s="174"/>
      <c r="I2334" s="51">
        <v>0</v>
      </c>
    </row>
    <row r="2335" spans="1:9" ht="30" x14ac:dyDescent="0.25">
      <c r="A2335" s="49" t="s">
        <v>222</v>
      </c>
      <c r="B2335" s="49" t="s">
        <v>6350</v>
      </c>
      <c r="C2335" s="172" t="s">
        <v>6351</v>
      </c>
      <c r="D2335" s="173">
        <v>1.7</v>
      </c>
      <c r="E2335" s="49" t="s">
        <v>6352</v>
      </c>
      <c r="F2335" s="50">
        <v>40544</v>
      </c>
      <c r="G2335" s="51">
        <v>1.7</v>
      </c>
      <c r="H2335" s="174"/>
      <c r="I2335" s="51">
        <v>0</v>
      </c>
    </row>
    <row r="2336" spans="1:9" ht="30" x14ac:dyDescent="0.25">
      <c r="A2336" s="49" t="s">
        <v>222</v>
      </c>
      <c r="B2336" s="49" t="s">
        <v>2123</v>
      </c>
      <c r="C2336" s="172" t="s">
        <v>6353</v>
      </c>
      <c r="D2336" s="173">
        <v>1.7</v>
      </c>
      <c r="E2336" s="49" t="s">
        <v>6354</v>
      </c>
      <c r="F2336" s="50">
        <v>40544</v>
      </c>
      <c r="G2336" s="51">
        <v>1.7</v>
      </c>
      <c r="H2336" s="174"/>
      <c r="I2336" s="51">
        <v>0</v>
      </c>
    </row>
    <row r="2337" spans="1:9" ht="30" x14ac:dyDescent="0.25">
      <c r="A2337" s="49" t="s">
        <v>222</v>
      </c>
      <c r="B2337" s="49" t="s">
        <v>6355</v>
      </c>
      <c r="C2337" s="172" t="s">
        <v>6356</v>
      </c>
      <c r="D2337" s="173">
        <v>1.7</v>
      </c>
      <c r="E2337" s="49" t="s">
        <v>6357</v>
      </c>
      <c r="F2337" s="50">
        <v>40544</v>
      </c>
      <c r="G2337" s="51">
        <v>1.7</v>
      </c>
      <c r="H2337" s="174"/>
      <c r="I2337" s="51">
        <v>0</v>
      </c>
    </row>
    <row r="2338" spans="1:9" ht="30" x14ac:dyDescent="0.25">
      <c r="A2338" s="49" t="s">
        <v>222</v>
      </c>
      <c r="B2338" s="49" t="s">
        <v>4981</v>
      </c>
      <c r="C2338" s="172" t="s">
        <v>6358</v>
      </c>
      <c r="D2338" s="173">
        <v>1.7</v>
      </c>
      <c r="E2338" s="49" t="s">
        <v>6359</v>
      </c>
      <c r="F2338" s="50">
        <v>40544</v>
      </c>
      <c r="G2338" s="51">
        <v>1.7</v>
      </c>
      <c r="H2338" s="174"/>
      <c r="I2338" s="51">
        <v>0</v>
      </c>
    </row>
    <row r="2339" spans="1:9" ht="30" x14ac:dyDescent="0.25">
      <c r="A2339" s="49" t="s">
        <v>222</v>
      </c>
      <c r="B2339" s="49" t="s">
        <v>488</v>
      </c>
      <c r="C2339" s="172" t="s">
        <v>6360</v>
      </c>
      <c r="D2339" s="173">
        <v>1.65</v>
      </c>
      <c r="E2339" s="49" t="s">
        <v>6361</v>
      </c>
      <c r="F2339" s="50">
        <v>40544</v>
      </c>
      <c r="G2339" s="51">
        <v>1.65</v>
      </c>
      <c r="H2339" s="174"/>
      <c r="I2339" s="51">
        <v>0</v>
      </c>
    </row>
    <row r="2340" spans="1:9" ht="30" x14ac:dyDescent="0.25">
      <c r="A2340" s="49" t="s">
        <v>222</v>
      </c>
      <c r="B2340" s="49" t="s">
        <v>2910</v>
      </c>
      <c r="C2340" s="172" t="s">
        <v>6362</v>
      </c>
      <c r="D2340" s="173">
        <v>1.65</v>
      </c>
      <c r="E2340" s="49" t="s">
        <v>6363</v>
      </c>
      <c r="F2340" s="50">
        <v>40544</v>
      </c>
      <c r="G2340" s="51">
        <v>1.65</v>
      </c>
      <c r="H2340" s="174"/>
      <c r="I2340" s="51">
        <v>0</v>
      </c>
    </row>
    <row r="2341" spans="1:9" ht="30" x14ac:dyDescent="0.25">
      <c r="A2341" s="49" t="s">
        <v>222</v>
      </c>
      <c r="B2341" s="49" t="s">
        <v>6364</v>
      </c>
      <c r="C2341" s="172" t="s">
        <v>6365</v>
      </c>
      <c r="D2341" s="173">
        <v>1.75</v>
      </c>
      <c r="E2341" s="49" t="s">
        <v>6366</v>
      </c>
      <c r="F2341" s="50">
        <v>40544</v>
      </c>
      <c r="G2341" s="51">
        <v>1.75</v>
      </c>
      <c r="H2341" s="174"/>
      <c r="I2341" s="51">
        <v>0</v>
      </c>
    </row>
    <row r="2342" spans="1:9" ht="30" x14ac:dyDescent="0.25">
      <c r="A2342" s="49" t="s">
        <v>222</v>
      </c>
      <c r="B2342" s="49" t="s">
        <v>1297</v>
      </c>
      <c r="C2342" s="172" t="s">
        <v>6367</v>
      </c>
      <c r="D2342" s="173">
        <v>1.7</v>
      </c>
      <c r="E2342" s="49" t="s">
        <v>6368</v>
      </c>
      <c r="F2342" s="50">
        <v>40544</v>
      </c>
      <c r="G2342" s="51">
        <v>1.7</v>
      </c>
      <c r="H2342" s="174"/>
      <c r="I2342" s="51">
        <v>0</v>
      </c>
    </row>
    <row r="2343" spans="1:9" ht="30" x14ac:dyDescent="0.25">
      <c r="A2343" s="49" t="s">
        <v>222</v>
      </c>
      <c r="B2343" s="49" t="s">
        <v>892</v>
      </c>
      <c r="C2343" s="172" t="s">
        <v>6369</v>
      </c>
      <c r="D2343" s="173">
        <v>1.75</v>
      </c>
      <c r="E2343" s="49" t="s">
        <v>6370</v>
      </c>
      <c r="F2343" s="50">
        <v>40544</v>
      </c>
      <c r="G2343" s="51">
        <v>1.75</v>
      </c>
      <c r="H2343" s="174"/>
      <c r="I2343" s="51">
        <v>0</v>
      </c>
    </row>
    <row r="2344" spans="1:9" ht="30" x14ac:dyDescent="0.25">
      <c r="A2344" s="49" t="s">
        <v>222</v>
      </c>
      <c r="B2344" s="49" t="s">
        <v>6371</v>
      </c>
      <c r="C2344" s="172" t="s">
        <v>6372</v>
      </c>
      <c r="D2344" s="173">
        <v>1.7</v>
      </c>
      <c r="E2344" s="49" t="s">
        <v>6373</v>
      </c>
      <c r="F2344" s="50">
        <v>40544</v>
      </c>
      <c r="G2344" s="51">
        <v>1.7</v>
      </c>
      <c r="H2344" s="174"/>
      <c r="I2344" s="51">
        <v>0</v>
      </c>
    </row>
    <row r="2345" spans="1:9" ht="30" x14ac:dyDescent="0.25">
      <c r="A2345" s="49" t="s">
        <v>222</v>
      </c>
      <c r="B2345" s="49" t="s">
        <v>6374</v>
      </c>
      <c r="C2345" s="172" t="s">
        <v>6375</v>
      </c>
      <c r="D2345" s="173">
        <v>1.65</v>
      </c>
      <c r="E2345" s="49" t="s">
        <v>6376</v>
      </c>
      <c r="F2345" s="50">
        <v>40544</v>
      </c>
      <c r="G2345" s="51">
        <v>1.65</v>
      </c>
      <c r="H2345" s="174"/>
      <c r="I2345" s="51">
        <v>0</v>
      </c>
    </row>
    <row r="2346" spans="1:9" ht="30" x14ac:dyDescent="0.25">
      <c r="A2346" s="49" t="s">
        <v>222</v>
      </c>
      <c r="B2346" s="49" t="s">
        <v>688</v>
      </c>
      <c r="C2346" s="172" t="s">
        <v>6377</v>
      </c>
      <c r="D2346" s="173">
        <v>1.8</v>
      </c>
      <c r="E2346" s="49" t="s">
        <v>6378</v>
      </c>
      <c r="F2346" s="50">
        <v>40544</v>
      </c>
      <c r="G2346" s="51">
        <v>1.8</v>
      </c>
      <c r="H2346" s="174"/>
      <c r="I2346" s="51">
        <v>0</v>
      </c>
    </row>
    <row r="2347" spans="1:9" ht="30" x14ac:dyDescent="0.25">
      <c r="A2347" s="49" t="s">
        <v>222</v>
      </c>
      <c r="B2347" s="49" t="s">
        <v>6379</v>
      </c>
      <c r="C2347" s="172" t="s">
        <v>6380</v>
      </c>
      <c r="D2347" s="173">
        <v>1.7</v>
      </c>
      <c r="E2347" s="49" t="s">
        <v>6381</v>
      </c>
      <c r="F2347" s="50">
        <v>40544</v>
      </c>
      <c r="G2347" s="51">
        <v>1.7</v>
      </c>
      <c r="H2347" s="174"/>
      <c r="I2347" s="51">
        <v>0</v>
      </c>
    </row>
    <row r="2348" spans="1:9" ht="30" x14ac:dyDescent="0.25">
      <c r="A2348" s="49" t="s">
        <v>222</v>
      </c>
      <c r="B2348" s="49" t="s">
        <v>6382</v>
      </c>
      <c r="C2348" s="172" t="s">
        <v>6383</v>
      </c>
      <c r="D2348" s="173">
        <v>1.7</v>
      </c>
      <c r="E2348" s="49" t="s">
        <v>6384</v>
      </c>
      <c r="F2348" s="50">
        <v>40544</v>
      </c>
      <c r="G2348" s="51">
        <v>1.7</v>
      </c>
      <c r="H2348" s="174"/>
      <c r="I2348" s="51">
        <v>0</v>
      </c>
    </row>
    <row r="2349" spans="1:9" ht="30" x14ac:dyDescent="0.25">
      <c r="A2349" s="49" t="s">
        <v>222</v>
      </c>
      <c r="B2349" s="49" t="s">
        <v>5017</v>
      </c>
      <c r="C2349" s="172" t="s">
        <v>6385</v>
      </c>
      <c r="D2349" s="173">
        <v>1.7</v>
      </c>
      <c r="E2349" s="49" t="s">
        <v>6386</v>
      </c>
      <c r="F2349" s="50">
        <v>40544</v>
      </c>
      <c r="G2349" s="51">
        <v>1.7</v>
      </c>
      <c r="H2349" s="174"/>
      <c r="I2349" s="51">
        <v>0</v>
      </c>
    </row>
    <row r="2350" spans="1:9" ht="30" x14ac:dyDescent="0.25">
      <c r="A2350" s="49" t="s">
        <v>222</v>
      </c>
      <c r="B2350" s="49" t="s">
        <v>5814</v>
      </c>
      <c r="C2350" s="172" t="s">
        <v>6387</v>
      </c>
      <c r="D2350" s="173">
        <v>1.65</v>
      </c>
      <c r="E2350" s="49" t="s">
        <v>6388</v>
      </c>
      <c r="F2350" s="50">
        <v>40544</v>
      </c>
      <c r="G2350" s="51">
        <v>1.65</v>
      </c>
      <c r="H2350" s="174"/>
      <c r="I2350" s="51">
        <v>0</v>
      </c>
    </row>
    <row r="2351" spans="1:9" ht="30" x14ac:dyDescent="0.25">
      <c r="A2351" s="49" t="s">
        <v>222</v>
      </c>
      <c r="B2351" s="49" t="s">
        <v>700</v>
      </c>
      <c r="C2351" s="172" t="s">
        <v>6389</v>
      </c>
      <c r="D2351" s="173">
        <v>1.75</v>
      </c>
      <c r="E2351" s="49" t="s">
        <v>6390</v>
      </c>
      <c r="F2351" s="50">
        <v>40544</v>
      </c>
      <c r="G2351" s="51">
        <v>1.75</v>
      </c>
      <c r="H2351" s="174"/>
      <c r="I2351" s="51">
        <v>0</v>
      </c>
    </row>
    <row r="2352" spans="1:9" ht="30" x14ac:dyDescent="0.25">
      <c r="A2352" s="49" t="s">
        <v>222</v>
      </c>
      <c r="B2352" s="49" t="s">
        <v>6391</v>
      </c>
      <c r="C2352" s="172" t="s">
        <v>6392</v>
      </c>
      <c r="D2352" s="173">
        <v>1.7</v>
      </c>
      <c r="E2352" s="49" t="s">
        <v>6393</v>
      </c>
      <c r="F2352" s="50">
        <v>40544</v>
      </c>
      <c r="G2352" s="51">
        <v>1.7</v>
      </c>
      <c r="H2352" s="174"/>
      <c r="I2352" s="51">
        <v>0</v>
      </c>
    </row>
    <row r="2353" spans="1:9" ht="30" x14ac:dyDescent="0.25">
      <c r="A2353" s="49" t="s">
        <v>222</v>
      </c>
      <c r="B2353" s="49" t="s">
        <v>6394</v>
      </c>
      <c r="C2353" s="172" t="s">
        <v>6395</v>
      </c>
      <c r="D2353" s="173">
        <v>1.8</v>
      </c>
      <c r="E2353" s="49" t="s">
        <v>6396</v>
      </c>
      <c r="F2353" s="50">
        <v>40544</v>
      </c>
      <c r="G2353" s="51">
        <v>1.8</v>
      </c>
      <c r="H2353" s="174"/>
      <c r="I2353" s="51">
        <v>0</v>
      </c>
    </row>
    <row r="2354" spans="1:9" ht="30" x14ac:dyDescent="0.25">
      <c r="A2354" s="49" t="s">
        <v>222</v>
      </c>
      <c r="B2354" s="49" t="s">
        <v>6397</v>
      </c>
      <c r="C2354" s="172" t="s">
        <v>6398</v>
      </c>
      <c r="D2354" s="173">
        <v>1.7</v>
      </c>
      <c r="E2354" s="49" t="s">
        <v>6399</v>
      </c>
      <c r="F2354" s="50">
        <v>40544</v>
      </c>
      <c r="G2354" s="51">
        <v>1.7</v>
      </c>
      <c r="H2354" s="174"/>
      <c r="I2354" s="51">
        <v>0</v>
      </c>
    </row>
    <row r="2355" spans="1:9" ht="30" x14ac:dyDescent="0.25">
      <c r="A2355" s="49" t="s">
        <v>222</v>
      </c>
      <c r="B2355" s="49" t="s">
        <v>1342</v>
      </c>
      <c r="C2355" s="172" t="s">
        <v>6400</v>
      </c>
      <c r="D2355" s="173">
        <v>1.7</v>
      </c>
      <c r="E2355" s="49" t="s">
        <v>6401</v>
      </c>
      <c r="F2355" s="50">
        <v>40544</v>
      </c>
      <c r="G2355" s="51">
        <v>1.7</v>
      </c>
      <c r="H2355" s="174"/>
      <c r="I2355" s="51">
        <v>0</v>
      </c>
    </row>
    <row r="2356" spans="1:9" ht="30" x14ac:dyDescent="0.25">
      <c r="A2356" s="49" t="s">
        <v>222</v>
      </c>
      <c r="B2356" s="49" t="s">
        <v>6402</v>
      </c>
      <c r="C2356" s="172" t="s">
        <v>6403</v>
      </c>
      <c r="D2356" s="173">
        <v>1.75</v>
      </c>
      <c r="E2356" s="49" t="s">
        <v>6404</v>
      </c>
      <c r="F2356" s="50">
        <v>40544</v>
      </c>
      <c r="G2356" s="51">
        <v>1.75</v>
      </c>
      <c r="H2356" s="174"/>
      <c r="I2356" s="51">
        <v>0</v>
      </c>
    </row>
    <row r="2357" spans="1:9" ht="30" x14ac:dyDescent="0.25">
      <c r="A2357" s="49" t="s">
        <v>222</v>
      </c>
      <c r="B2357" s="49" t="s">
        <v>6405</v>
      </c>
      <c r="C2357" s="172" t="s">
        <v>6406</v>
      </c>
      <c r="D2357" s="173">
        <v>1.7</v>
      </c>
      <c r="E2357" s="49" t="s">
        <v>6407</v>
      </c>
      <c r="F2357" s="50">
        <v>40544</v>
      </c>
      <c r="G2357" s="51">
        <v>1.7</v>
      </c>
      <c r="H2357" s="174"/>
      <c r="I2357" s="51">
        <v>0</v>
      </c>
    </row>
    <row r="2358" spans="1:9" ht="30" x14ac:dyDescent="0.25">
      <c r="A2358" s="49" t="s">
        <v>222</v>
      </c>
      <c r="B2358" s="49" t="s">
        <v>6408</v>
      </c>
      <c r="C2358" s="172" t="s">
        <v>6409</v>
      </c>
      <c r="D2358" s="173">
        <v>1.7</v>
      </c>
      <c r="E2358" s="49" t="s">
        <v>6410</v>
      </c>
      <c r="F2358" s="50">
        <v>40544</v>
      </c>
      <c r="G2358" s="51">
        <v>1.7</v>
      </c>
      <c r="H2358" s="174"/>
      <c r="I2358" s="51">
        <v>0</v>
      </c>
    </row>
    <row r="2359" spans="1:9" ht="30" x14ac:dyDescent="0.25">
      <c r="A2359" s="49" t="s">
        <v>222</v>
      </c>
      <c r="B2359" s="49" t="s">
        <v>6411</v>
      </c>
      <c r="C2359" s="172" t="s">
        <v>6412</v>
      </c>
      <c r="D2359" s="173">
        <v>1.7</v>
      </c>
      <c r="E2359" s="49" t="s">
        <v>6413</v>
      </c>
      <c r="F2359" s="50">
        <v>40544</v>
      </c>
      <c r="G2359" s="51">
        <v>1.7</v>
      </c>
      <c r="H2359" s="174"/>
      <c r="I2359" s="51">
        <v>0</v>
      </c>
    </row>
    <row r="2360" spans="1:9" ht="30" x14ac:dyDescent="0.25">
      <c r="A2360" s="49" t="s">
        <v>222</v>
      </c>
      <c r="B2360" s="49" t="s">
        <v>6414</v>
      </c>
      <c r="C2360" s="172" t="s">
        <v>6415</v>
      </c>
      <c r="D2360" s="173">
        <v>1.7</v>
      </c>
      <c r="E2360" s="49" t="s">
        <v>6416</v>
      </c>
      <c r="F2360" s="50">
        <v>40544</v>
      </c>
      <c r="G2360" s="51">
        <v>1.7</v>
      </c>
      <c r="H2360" s="174"/>
      <c r="I2360" s="51">
        <v>0</v>
      </c>
    </row>
    <row r="2361" spans="1:9" ht="30" x14ac:dyDescent="0.25">
      <c r="A2361" s="49" t="s">
        <v>222</v>
      </c>
      <c r="B2361" s="49" t="s">
        <v>5294</v>
      </c>
      <c r="C2361" s="172" t="s">
        <v>6417</v>
      </c>
      <c r="D2361" s="173">
        <v>1.65</v>
      </c>
      <c r="E2361" s="49" t="s">
        <v>6418</v>
      </c>
      <c r="F2361" s="50">
        <v>40544</v>
      </c>
      <c r="G2361" s="51">
        <v>1.65</v>
      </c>
      <c r="H2361" s="174"/>
      <c r="I2361" s="51">
        <v>0</v>
      </c>
    </row>
    <row r="2362" spans="1:9" ht="30" x14ac:dyDescent="0.25">
      <c r="A2362" s="49" t="s">
        <v>222</v>
      </c>
      <c r="B2362" s="49" t="s">
        <v>5838</v>
      </c>
      <c r="C2362" s="172" t="s">
        <v>6419</v>
      </c>
      <c r="D2362" s="173">
        <v>1.7</v>
      </c>
      <c r="E2362" s="49" t="s">
        <v>6420</v>
      </c>
      <c r="F2362" s="50">
        <v>40544</v>
      </c>
      <c r="G2362" s="51">
        <v>1.7</v>
      </c>
      <c r="H2362" s="174"/>
      <c r="I2362" s="51">
        <v>0</v>
      </c>
    </row>
    <row r="2363" spans="1:9" ht="30" x14ac:dyDescent="0.25">
      <c r="A2363" s="49" t="s">
        <v>222</v>
      </c>
      <c r="B2363" s="49" t="s">
        <v>6421</v>
      </c>
      <c r="C2363" s="172" t="s">
        <v>6422</v>
      </c>
      <c r="D2363" s="173">
        <v>1.75</v>
      </c>
      <c r="E2363" s="49" t="s">
        <v>6423</v>
      </c>
      <c r="F2363" s="50">
        <v>40544</v>
      </c>
      <c r="G2363" s="51">
        <v>1.75</v>
      </c>
      <c r="H2363" s="174"/>
      <c r="I2363" s="51">
        <v>0</v>
      </c>
    </row>
    <row r="2364" spans="1:9" ht="30" x14ac:dyDescent="0.25">
      <c r="A2364" s="49" t="s">
        <v>222</v>
      </c>
      <c r="B2364" s="49" t="s">
        <v>4683</v>
      </c>
      <c r="C2364" s="172" t="s">
        <v>6424</v>
      </c>
      <c r="D2364" s="173">
        <v>1.7</v>
      </c>
      <c r="E2364" s="49" t="s">
        <v>6425</v>
      </c>
      <c r="F2364" s="50">
        <v>40544</v>
      </c>
      <c r="G2364" s="51">
        <v>1.7</v>
      </c>
      <c r="H2364" s="174"/>
      <c r="I2364" s="51">
        <v>0</v>
      </c>
    </row>
    <row r="2365" spans="1:9" ht="30" x14ac:dyDescent="0.25">
      <c r="A2365" s="49" t="s">
        <v>222</v>
      </c>
      <c r="B2365" s="49" t="s">
        <v>308</v>
      </c>
      <c r="C2365" s="172" t="s">
        <v>6426</v>
      </c>
      <c r="D2365" s="173">
        <v>1.7</v>
      </c>
      <c r="E2365" s="49" t="s">
        <v>6427</v>
      </c>
      <c r="F2365" s="50">
        <v>40544</v>
      </c>
      <c r="G2365" s="51">
        <v>1.7</v>
      </c>
      <c r="H2365" s="174"/>
      <c r="I2365" s="51">
        <v>0</v>
      </c>
    </row>
    <row r="2366" spans="1:9" ht="30" x14ac:dyDescent="0.25">
      <c r="A2366" s="49" t="s">
        <v>222</v>
      </c>
      <c r="B2366" s="49" t="s">
        <v>6428</v>
      </c>
      <c r="C2366" s="172" t="s">
        <v>6429</v>
      </c>
      <c r="D2366" s="173">
        <v>1.7</v>
      </c>
      <c r="E2366" s="49" t="s">
        <v>6430</v>
      </c>
      <c r="F2366" s="50">
        <v>40544</v>
      </c>
      <c r="G2366" s="51">
        <v>1.7</v>
      </c>
      <c r="H2366" s="174"/>
      <c r="I2366" s="51">
        <v>0</v>
      </c>
    </row>
    <row r="2367" spans="1:9" ht="30" x14ac:dyDescent="0.25">
      <c r="A2367" s="49" t="s">
        <v>222</v>
      </c>
      <c r="B2367" s="49" t="s">
        <v>1544</v>
      </c>
      <c r="C2367" s="172" t="s">
        <v>6431</v>
      </c>
      <c r="D2367" s="173">
        <v>1.7</v>
      </c>
      <c r="E2367" s="49" t="s">
        <v>6432</v>
      </c>
      <c r="F2367" s="50">
        <v>40544</v>
      </c>
      <c r="G2367" s="51">
        <v>1.7</v>
      </c>
      <c r="H2367" s="174"/>
      <c r="I2367" s="51">
        <v>0</v>
      </c>
    </row>
    <row r="2368" spans="1:9" ht="30" x14ac:dyDescent="0.25">
      <c r="A2368" s="49" t="s">
        <v>222</v>
      </c>
      <c r="B2368" s="49" t="s">
        <v>6433</v>
      </c>
      <c r="C2368" s="172" t="s">
        <v>6434</v>
      </c>
      <c r="D2368" s="173">
        <v>1.7</v>
      </c>
      <c r="E2368" s="49" t="s">
        <v>6435</v>
      </c>
      <c r="F2368" s="50">
        <v>40544</v>
      </c>
      <c r="G2368" s="51">
        <v>1.7</v>
      </c>
      <c r="H2368" s="174"/>
      <c r="I2368" s="51">
        <v>0</v>
      </c>
    </row>
    <row r="2369" spans="1:9" ht="30" x14ac:dyDescent="0.25">
      <c r="A2369" s="49" t="s">
        <v>222</v>
      </c>
      <c r="B2369" s="49" t="s">
        <v>527</v>
      </c>
      <c r="C2369" s="172" t="s">
        <v>6436</v>
      </c>
      <c r="D2369" s="173">
        <v>1.7</v>
      </c>
      <c r="E2369" s="49" t="s">
        <v>6437</v>
      </c>
      <c r="F2369" s="50">
        <v>40544</v>
      </c>
      <c r="G2369" s="51">
        <v>1.7</v>
      </c>
      <c r="H2369" s="174"/>
      <c r="I2369" s="51">
        <v>0</v>
      </c>
    </row>
    <row r="2370" spans="1:9" ht="30" x14ac:dyDescent="0.25">
      <c r="A2370" s="49" t="s">
        <v>222</v>
      </c>
      <c r="B2370" s="49" t="s">
        <v>320</v>
      </c>
      <c r="C2370" s="172" t="s">
        <v>6438</v>
      </c>
      <c r="D2370" s="173">
        <v>1.8</v>
      </c>
      <c r="E2370" s="49" t="s">
        <v>6439</v>
      </c>
      <c r="F2370" s="50">
        <v>40544</v>
      </c>
      <c r="G2370" s="51">
        <v>1.8</v>
      </c>
      <c r="H2370" s="174"/>
      <c r="I2370" s="51">
        <v>0</v>
      </c>
    </row>
    <row r="2371" spans="1:9" ht="30" x14ac:dyDescent="0.25">
      <c r="A2371" s="49" t="s">
        <v>222</v>
      </c>
      <c r="B2371" s="49" t="s">
        <v>326</v>
      </c>
      <c r="C2371" s="172" t="s">
        <v>6440</v>
      </c>
      <c r="D2371" s="173">
        <v>1.75</v>
      </c>
      <c r="E2371" s="49" t="s">
        <v>6441</v>
      </c>
      <c r="F2371" s="50">
        <v>40544</v>
      </c>
      <c r="G2371" s="51">
        <v>1.75</v>
      </c>
      <c r="H2371" s="174"/>
      <c r="I2371" s="51">
        <v>0</v>
      </c>
    </row>
    <row r="2372" spans="1:9" ht="30" x14ac:dyDescent="0.25">
      <c r="A2372" s="49" t="s">
        <v>222</v>
      </c>
      <c r="B2372" s="49" t="s">
        <v>6442</v>
      </c>
      <c r="C2372" s="172" t="s">
        <v>6443</v>
      </c>
      <c r="D2372" s="173">
        <v>1.7</v>
      </c>
      <c r="E2372" s="49" t="s">
        <v>6444</v>
      </c>
      <c r="F2372" s="50">
        <v>40544</v>
      </c>
      <c r="G2372" s="51">
        <v>1.7</v>
      </c>
      <c r="H2372" s="174"/>
      <c r="I2372" s="51">
        <v>0</v>
      </c>
    </row>
    <row r="2373" spans="1:9" ht="30" x14ac:dyDescent="0.25">
      <c r="A2373" s="49" t="s">
        <v>222</v>
      </c>
      <c r="B2373" s="49" t="s">
        <v>1219</v>
      </c>
      <c r="C2373" s="172" t="s">
        <v>6445</v>
      </c>
      <c r="D2373" s="173">
        <v>1.7</v>
      </c>
      <c r="E2373" s="49" t="s">
        <v>6446</v>
      </c>
      <c r="F2373" s="50">
        <v>40544</v>
      </c>
      <c r="G2373" s="51">
        <v>1.7</v>
      </c>
      <c r="H2373" s="174"/>
      <c r="I2373" s="51">
        <v>0</v>
      </c>
    </row>
    <row r="2374" spans="1:9" ht="30" x14ac:dyDescent="0.25">
      <c r="A2374" s="49" t="s">
        <v>222</v>
      </c>
      <c r="B2374" s="49" t="s">
        <v>6447</v>
      </c>
      <c r="C2374" s="172" t="s">
        <v>6448</v>
      </c>
      <c r="D2374" s="173">
        <v>1.7</v>
      </c>
      <c r="E2374" s="49" t="s">
        <v>6449</v>
      </c>
      <c r="F2374" s="50">
        <v>40544</v>
      </c>
      <c r="G2374" s="51">
        <v>1.7</v>
      </c>
      <c r="H2374" s="174"/>
      <c r="I2374" s="51">
        <v>0</v>
      </c>
    </row>
    <row r="2375" spans="1:9" ht="30" x14ac:dyDescent="0.25">
      <c r="A2375" s="49" t="s">
        <v>222</v>
      </c>
      <c r="B2375" s="49" t="s">
        <v>2734</v>
      </c>
      <c r="C2375" s="172" t="s">
        <v>6450</v>
      </c>
      <c r="D2375" s="173">
        <v>1.7</v>
      </c>
      <c r="E2375" s="49" t="s">
        <v>6451</v>
      </c>
      <c r="F2375" s="50">
        <v>40544</v>
      </c>
      <c r="G2375" s="51">
        <v>1.7</v>
      </c>
      <c r="H2375" s="174"/>
      <c r="I2375" s="51">
        <v>0</v>
      </c>
    </row>
    <row r="2376" spans="1:9" ht="30" x14ac:dyDescent="0.25">
      <c r="A2376" s="49" t="s">
        <v>222</v>
      </c>
      <c r="B2376" s="49" t="s">
        <v>2737</v>
      </c>
      <c r="C2376" s="172" t="s">
        <v>6452</v>
      </c>
      <c r="D2376" s="173">
        <v>1.65</v>
      </c>
      <c r="E2376" s="49" t="s">
        <v>6453</v>
      </c>
      <c r="F2376" s="50">
        <v>40544</v>
      </c>
      <c r="G2376" s="51">
        <v>1.65</v>
      </c>
      <c r="H2376" s="174"/>
      <c r="I2376" s="51">
        <v>0</v>
      </c>
    </row>
    <row r="2377" spans="1:9" ht="30" x14ac:dyDescent="0.25">
      <c r="A2377" s="49" t="s">
        <v>222</v>
      </c>
      <c r="B2377" s="49" t="s">
        <v>6454</v>
      </c>
      <c r="C2377" s="172" t="s">
        <v>6455</v>
      </c>
      <c r="D2377" s="173">
        <v>1.7</v>
      </c>
      <c r="E2377" s="49" t="s">
        <v>6456</v>
      </c>
      <c r="F2377" s="50">
        <v>40544</v>
      </c>
      <c r="G2377" s="51">
        <v>1.7</v>
      </c>
      <c r="H2377" s="174"/>
      <c r="I2377" s="51">
        <v>0</v>
      </c>
    </row>
    <row r="2378" spans="1:9" ht="30" x14ac:dyDescent="0.25">
      <c r="A2378" s="49" t="s">
        <v>222</v>
      </c>
      <c r="B2378" s="49" t="s">
        <v>6457</v>
      </c>
      <c r="C2378" s="172" t="s">
        <v>6458</v>
      </c>
      <c r="D2378" s="173">
        <v>1.7</v>
      </c>
      <c r="E2378" s="49" t="s">
        <v>6459</v>
      </c>
      <c r="F2378" s="50">
        <v>40544</v>
      </c>
      <c r="G2378" s="51">
        <v>1.7</v>
      </c>
      <c r="H2378" s="174"/>
      <c r="I2378" s="51">
        <v>0</v>
      </c>
    </row>
    <row r="2379" spans="1:9" ht="30" x14ac:dyDescent="0.25">
      <c r="A2379" s="49" t="s">
        <v>222</v>
      </c>
      <c r="B2379" s="49" t="s">
        <v>6460</v>
      </c>
      <c r="C2379" s="172" t="s">
        <v>6461</v>
      </c>
      <c r="D2379" s="173">
        <v>1.7</v>
      </c>
      <c r="E2379" s="49" t="s">
        <v>6462</v>
      </c>
      <c r="F2379" s="50">
        <v>40544</v>
      </c>
      <c r="G2379" s="51">
        <v>1.7</v>
      </c>
      <c r="H2379" s="174"/>
      <c r="I2379" s="51">
        <v>0</v>
      </c>
    </row>
    <row r="2380" spans="1:9" ht="30" x14ac:dyDescent="0.25">
      <c r="A2380" s="49" t="s">
        <v>222</v>
      </c>
      <c r="B2380" s="49" t="s">
        <v>6463</v>
      </c>
      <c r="C2380" s="172" t="s">
        <v>6464</v>
      </c>
      <c r="D2380" s="173">
        <v>1.7</v>
      </c>
      <c r="E2380" s="49" t="s">
        <v>6465</v>
      </c>
      <c r="F2380" s="50">
        <v>40544</v>
      </c>
      <c r="G2380" s="51">
        <v>1.7</v>
      </c>
      <c r="H2380" s="174"/>
      <c r="I2380" s="51">
        <v>0</v>
      </c>
    </row>
    <row r="2381" spans="1:9" ht="30" x14ac:dyDescent="0.25">
      <c r="A2381" s="49" t="s">
        <v>222</v>
      </c>
      <c r="B2381" s="49" t="s">
        <v>3853</v>
      </c>
      <c r="C2381" s="172" t="s">
        <v>6466</v>
      </c>
      <c r="D2381" s="173">
        <v>1.8</v>
      </c>
      <c r="E2381" s="49" t="s">
        <v>6467</v>
      </c>
      <c r="F2381" s="50">
        <v>40544</v>
      </c>
      <c r="G2381" s="51">
        <v>1.8</v>
      </c>
      <c r="H2381" s="174"/>
      <c r="I2381" s="51">
        <v>0</v>
      </c>
    </row>
    <row r="2382" spans="1:9" ht="30" x14ac:dyDescent="0.25">
      <c r="A2382" s="49" t="s">
        <v>222</v>
      </c>
      <c r="B2382" s="49" t="s">
        <v>5125</v>
      </c>
      <c r="C2382" s="172" t="s">
        <v>6468</v>
      </c>
      <c r="D2382" s="173">
        <v>1.65</v>
      </c>
      <c r="E2382" s="49" t="s">
        <v>6469</v>
      </c>
      <c r="F2382" s="50">
        <v>40544</v>
      </c>
      <c r="G2382" s="51">
        <v>1.65</v>
      </c>
      <c r="H2382" s="174"/>
      <c r="I2382" s="51">
        <v>0</v>
      </c>
    </row>
    <row r="2383" spans="1:9" ht="30" x14ac:dyDescent="0.25">
      <c r="A2383" s="49" t="s">
        <v>222</v>
      </c>
      <c r="B2383" s="49" t="s">
        <v>6173</v>
      </c>
      <c r="C2383" s="172" t="s">
        <v>6470</v>
      </c>
      <c r="D2383" s="173">
        <v>1.7</v>
      </c>
      <c r="E2383" s="49" t="s">
        <v>6471</v>
      </c>
      <c r="F2383" s="50">
        <v>40544</v>
      </c>
      <c r="G2383" s="51">
        <v>1.7</v>
      </c>
      <c r="H2383" s="174"/>
      <c r="I2383" s="51">
        <v>0</v>
      </c>
    </row>
    <row r="2384" spans="1:9" ht="30" x14ac:dyDescent="0.25">
      <c r="A2384" s="49" t="s">
        <v>222</v>
      </c>
      <c r="B2384" s="49" t="s">
        <v>6472</v>
      </c>
      <c r="C2384" s="172" t="s">
        <v>6473</v>
      </c>
      <c r="D2384" s="173">
        <v>1.7</v>
      </c>
      <c r="E2384" s="49" t="s">
        <v>6474</v>
      </c>
      <c r="F2384" s="50">
        <v>40544</v>
      </c>
      <c r="G2384" s="51">
        <v>1.7</v>
      </c>
      <c r="H2384" s="174"/>
      <c r="I2384" s="51">
        <v>0</v>
      </c>
    </row>
    <row r="2385" spans="1:9" ht="30" x14ac:dyDescent="0.25">
      <c r="A2385" s="49" t="s">
        <v>222</v>
      </c>
      <c r="B2385" s="49" t="s">
        <v>6475</v>
      </c>
      <c r="C2385" s="172" t="s">
        <v>6476</v>
      </c>
      <c r="D2385" s="173">
        <v>1.7</v>
      </c>
      <c r="E2385" s="49" t="s">
        <v>6477</v>
      </c>
      <c r="F2385" s="50">
        <v>40544</v>
      </c>
      <c r="G2385" s="51">
        <v>1.7</v>
      </c>
      <c r="H2385" s="174"/>
      <c r="I2385" s="51">
        <v>0</v>
      </c>
    </row>
    <row r="2386" spans="1:9" ht="30" x14ac:dyDescent="0.25">
      <c r="A2386" s="49" t="s">
        <v>222</v>
      </c>
      <c r="B2386" s="49" t="s">
        <v>4160</v>
      </c>
      <c r="C2386" s="172" t="s">
        <v>6478</v>
      </c>
      <c r="D2386" s="173">
        <v>1.8</v>
      </c>
      <c r="E2386" s="49" t="s">
        <v>6479</v>
      </c>
      <c r="F2386" s="50">
        <v>40544</v>
      </c>
      <c r="G2386" s="51">
        <v>1.8</v>
      </c>
      <c r="H2386" s="174"/>
      <c r="I2386" s="51">
        <v>0</v>
      </c>
    </row>
    <row r="2387" spans="1:9" ht="30" x14ac:dyDescent="0.25">
      <c r="A2387" s="49" t="s">
        <v>222</v>
      </c>
      <c r="B2387" s="49" t="s">
        <v>6480</v>
      </c>
      <c r="C2387" s="172" t="s">
        <v>6481</v>
      </c>
      <c r="D2387" s="173">
        <v>1.7</v>
      </c>
      <c r="E2387" s="49" t="s">
        <v>6482</v>
      </c>
      <c r="F2387" s="50">
        <v>40544</v>
      </c>
      <c r="G2387" s="51">
        <v>1.7</v>
      </c>
      <c r="H2387" s="174"/>
      <c r="I2387" s="51">
        <v>0</v>
      </c>
    </row>
    <row r="2388" spans="1:9" ht="30" x14ac:dyDescent="0.25">
      <c r="A2388" s="49" t="s">
        <v>222</v>
      </c>
      <c r="B2388" s="49" t="s">
        <v>6483</v>
      </c>
      <c r="C2388" s="172" t="s">
        <v>6484</v>
      </c>
      <c r="D2388" s="173">
        <v>1.7</v>
      </c>
      <c r="E2388" s="49" t="s">
        <v>6485</v>
      </c>
      <c r="F2388" s="50">
        <v>40544</v>
      </c>
      <c r="G2388" s="51">
        <v>1.7</v>
      </c>
      <c r="H2388" s="174"/>
      <c r="I2388" s="51">
        <v>0</v>
      </c>
    </row>
    <row r="2389" spans="1:9" ht="30" x14ac:dyDescent="0.25">
      <c r="A2389" s="49" t="s">
        <v>222</v>
      </c>
      <c r="B2389" s="49" t="s">
        <v>6486</v>
      </c>
      <c r="C2389" s="172" t="s">
        <v>6487</v>
      </c>
      <c r="D2389" s="173">
        <v>1.7</v>
      </c>
      <c r="E2389" s="49" t="s">
        <v>6488</v>
      </c>
      <c r="F2389" s="50">
        <v>40544</v>
      </c>
      <c r="G2389" s="51">
        <v>1.7</v>
      </c>
      <c r="H2389" s="174"/>
      <c r="I2389" s="51">
        <v>0</v>
      </c>
    </row>
    <row r="2390" spans="1:9" ht="30" x14ac:dyDescent="0.25">
      <c r="A2390" s="49" t="s">
        <v>222</v>
      </c>
      <c r="B2390" s="49" t="s">
        <v>3131</v>
      </c>
      <c r="C2390" s="172" t="s">
        <v>6489</v>
      </c>
      <c r="D2390" s="173">
        <v>1.7</v>
      </c>
      <c r="E2390" s="49" t="s">
        <v>6490</v>
      </c>
      <c r="F2390" s="50">
        <v>40544</v>
      </c>
      <c r="G2390" s="51">
        <v>1.7</v>
      </c>
      <c r="H2390" s="174"/>
      <c r="I2390" s="51">
        <v>0</v>
      </c>
    </row>
    <row r="2391" spans="1:9" ht="30" x14ac:dyDescent="0.25">
      <c r="A2391" s="49" t="s">
        <v>222</v>
      </c>
      <c r="B2391" s="49" t="s">
        <v>6491</v>
      </c>
      <c r="C2391" s="172" t="s">
        <v>6492</v>
      </c>
      <c r="D2391" s="173">
        <v>1.7</v>
      </c>
      <c r="E2391" s="49" t="s">
        <v>6493</v>
      </c>
      <c r="F2391" s="50">
        <v>40544</v>
      </c>
      <c r="G2391" s="51">
        <v>1.7</v>
      </c>
      <c r="H2391" s="174"/>
      <c r="I2391" s="51">
        <v>0</v>
      </c>
    </row>
    <row r="2392" spans="1:9" ht="30" x14ac:dyDescent="0.25">
      <c r="A2392" s="49" t="s">
        <v>222</v>
      </c>
      <c r="B2392" s="49" t="s">
        <v>1696</v>
      </c>
      <c r="C2392" s="172" t="s">
        <v>6494</v>
      </c>
      <c r="D2392" s="173">
        <v>1.75</v>
      </c>
      <c r="E2392" s="49" t="s">
        <v>6495</v>
      </c>
      <c r="F2392" s="50">
        <v>40544</v>
      </c>
      <c r="G2392" s="51">
        <v>1.75</v>
      </c>
      <c r="H2392" s="174"/>
      <c r="I2392" s="51">
        <v>0</v>
      </c>
    </row>
    <row r="2393" spans="1:9" ht="30" x14ac:dyDescent="0.25">
      <c r="A2393" s="49" t="s">
        <v>222</v>
      </c>
      <c r="B2393" s="49" t="s">
        <v>416</v>
      </c>
      <c r="C2393" s="172" t="s">
        <v>6496</v>
      </c>
      <c r="D2393" s="173">
        <v>1.75</v>
      </c>
      <c r="E2393" s="49" t="s">
        <v>6497</v>
      </c>
      <c r="F2393" s="50">
        <v>40544</v>
      </c>
      <c r="G2393" s="51">
        <v>1.75</v>
      </c>
      <c r="H2393" s="174"/>
      <c r="I2393" s="51">
        <v>0</v>
      </c>
    </row>
    <row r="2394" spans="1:9" ht="30" x14ac:dyDescent="0.25">
      <c r="A2394" s="49" t="s">
        <v>222</v>
      </c>
      <c r="B2394" s="49" t="s">
        <v>6498</v>
      </c>
      <c r="C2394" s="172" t="s">
        <v>6499</v>
      </c>
      <c r="D2394" s="173">
        <v>1.7</v>
      </c>
      <c r="E2394" s="49" t="s">
        <v>6500</v>
      </c>
      <c r="F2394" s="50">
        <v>40544</v>
      </c>
      <c r="G2394" s="51">
        <v>1.7</v>
      </c>
      <c r="H2394" s="174"/>
      <c r="I2394" s="51">
        <v>0</v>
      </c>
    </row>
    <row r="2395" spans="1:9" ht="30" x14ac:dyDescent="0.25">
      <c r="A2395" s="49" t="s">
        <v>222</v>
      </c>
      <c r="B2395" s="49" t="s">
        <v>6501</v>
      </c>
      <c r="C2395" s="172" t="s">
        <v>6502</v>
      </c>
      <c r="D2395" s="173">
        <v>1.75</v>
      </c>
      <c r="E2395" s="49" t="s">
        <v>6503</v>
      </c>
      <c r="F2395" s="50">
        <v>40544</v>
      </c>
      <c r="G2395" s="51">
        <v>1.75</v>
      </c>
      <c r="H2395" s="174"/>
      <c r="I2395" s="51">
        <v>0</v>
      </c>
    </row>
    <row r="2396" spans="1:9" ht="30" x14ac:dyDescent="0.25">
      <c r="A2396" s="49" t="s">
        <v>222</v>
      </c>
      <c r="B2396" s="49" t="s">
        <v>6504</v>
      </c>
      <c r="C2396" s="172" t="s">
        <v>6505</v>
      </c>
      <c r="D2396" s="173">
        <v>1.65</v>
      </c>
      <c r="E2396" s="49" t="s">
        <v>6506</v>
      </c>
      <c r="F2396" s="50">
        <v>40544</v>
      </c>
      <c r="G2396" s="51">
        <v>1.65</v>
      </c>
      <c r="H2396" s="174"/>
      <c r="I2396" s="51">
        <v>0</v>
      </c>
    </row>
    <row r="2397" spans="1:9" ht="30" x14ac:dyDescent="0.25">
      <c r="A2397" s="49" t="s">
        <v>234</v>
      </c>
      <c r="B2397" s="49" t="s">
        <v>289</v>
      </c>
      <c r="C2397" s="172" t="s">
        <v>6507</v>
      </c>
      <c r="D2397" s="173">
        <v>3.2</v>
      </c>
      <c r="E2397" s="49" t="s">
        <v>6508</v>
      </c>
      <c r="F2397" s="50">
        <v>40544</v>
      </c>
      <c r="G2397" s="51">
        <v>2.8</v>
      </c>
      <c r="H2397" s="174">
        <v>39569</v>
      </c>
      <c r="I2397" s="51">
        <v>0.4</v>
      </c>
    </row>
    <row r="2398" spans="1:9" ht="30" x14ac:dyDescent="0.25">
      <c r="A2398" s="49" t="s">
        <v>234</v>
      </c>
      <c r="B2398" s="49" t="s">
        <v>6053</v>
      </c>
      <c r="C2398" s="172" t="s">
        <v>6509</v>
      </c>
      <c r="D2398" s="173">
        <v>2.9</v>
      </c>
      <c r="E2398" s="49" t="s">
        <v>6510</v>
      </c>
      <c r="F2398" s="50">
        <v>40544</v>
      </c>
      <c r="G2398" s="51">
        <v>2.6</v>
      </c>
      <c r="H2398" s="174">
        <v>39569</v>
      </c>
      <c r="I2398" s="51">
        <v>0.3</v>
      </c>
    </row>
    <row r="2399" spans="1:9" ht="30" x14ac:dyDescent="0.25">
      <c r="A2399" s="49" t="s">
        <v>234</v>
      </c>
      <c r="B2399" s="49" t="s">
        <v>1280</v>
      </c>
      <c r="C2399" s="172" t="s">
        <v>6511</v>
      </c>
      <c r="D2399" s="173">
        <v>2.9</v>
      </c>
      <c r="E2399" s="49" t="s">
        <v>6512</v>
      </c>
      <c r="F2399" s="50">
        <v>40544</v>
      </c>
      <c r="G2399" s="51">
        <v>2.6</v>
      </c>
      <c r="H2399" s="174">
        <v>39569</v>
      </c>
      <c r="I2399" s="51">
        <v>0.3</v>
      </c>
    </row>
    <row r="2400" spans="1:9" ht="30" x14ac:dyDescent="0.25">
      <c r="A2400" s="49" t="s">
        <v>234</v>
      </c>
      <c r="B2400" s="49" t="s">
        <v>6513</v>
      </c>
      <c r="C2400" s="172" t="s">
        <v>6514</v>
      </c>
      <c r="D2400" s="173">
        <v>3.2</v>
      </c>
      <c r="E2400" s="49" t="s">
        <v>6515</v>
      </c>
      <c r="F2400" s="50">
        <v>40544</v>
      </c>
      <c r="G2400" s="51">
        <v>2.6</v>
      </c>
      <c r="H2400" s="174">
        <v>39569</v>
      </c>
      <c r="I2400" s="51">
        <v>0.6</v>
      </c>
    </row>
    <row r="2401" spans="1:9" ht="30" x14ac:dyDescent="0.25">
      <c r="A2401" s="49" t="s">
        <v>234</v>
      </c>
      <c r="B2401" s="49" t="s">
        <v>1101</v>
      </c>
      <c r="C2401" s="172" t="s">
        <v>6516</v>
      </c>
      <c r="D2401" s="173">
        <v>3.2</v>
      </c>
      <c r="E2401" s="49" t="s">
        <v>6517</v>
      </c>
      <c r="F2401" s="50">
        <v>40544</v>
      </c>
      <c r="G2401" s="51">
        <v>2.8</v>
      </c>
      <c r="H2401" s="174">
        <v>39569</v>
      </c>
      <c r="I2401" s="51">
        <v>0.4</v>
      </c>
    </row>
    <row r="2402" spans="1:9" ht="30" x14ac:dyDescent="0.25">
      <c r="A2402" s="49" t="s">
        <v>234</v>
      </c>
      <c r="B2402" s="49" t="s">
        <v>1286</v>
      </c>
      <c r="C2402" s="172" t="s">
        <v>6518</v>
      </c>
      <c r="D2402" s="173">
        <v>3.4</v>
      </c>
      <c r="E2402" s="49" t="s">
        <v>6519</v>
      </c>
      <c r="F2402" s="50">
        <v>40544</v>
      </c>
      <c r="G2402" s="51">
        <v>2.8</v>
      </c>
      <c r="H2402" s="174">
        <v>39569</v>
      </c>
      <c r="I2402" s="51">
        <v>0.6</v>
      </c>
    </row>
    <row r="2403" spans="1:9" ht="30" x14ac:dyDescent="0.25">
      <c r="A2403" s="49" t="s">
        <v>234</v>
      </c>
      <c r="B2403" s="49" t="s">
        <v>2910</v>
      </c>
      <c r="C2403" s="172" t="s">
        <v>6520</v>
      </c>
      <c r="D2403" s="173">
        <v>3.2</v>
      </c>
      <c r="E2403" s="49" t="s">
        <v>6521</v>
      </c>
      <c r="F2403" s="50">
        <v>40544</v>
      </c>
      <c r="G2403" s="51">
        <v>2.8</v>
      </c>
      <c r="H2403" s="174">
        <v>39569</v>
      </c>
      <c r="I2403" s="51">
        <v>0.4</v>
      </c>
    </row>
    <row r="2404" spans="1:9" ht="30" x14ac:dyDescent="0.25">
      <c r="A2404" s="49" t="s">
        <v>234</v>
      </c>
      <c r="B2404" s="49" t="s">
        <v>6522</v>
      </c>
      <c r="C2404" s="172" t="s">
        <v>6523</v>
      </c>
      <c r="D2404" s="173">
        <v>2.9</v>
      </c>
      <c r="E2404" s="49" t="s">
        <v>6524</v>
      </c>
      <c r="F2404" s="50">
        <v>40544</v>
      </c>
      <c r="G2404" s="51">
        <v>2.6</v>
      </c>
      <c r="H2404" s="174">
        <v>39569</v>
      </c>
      <c r="I2404" s="51">
        <v>0.3</v>
      </c>
    </row>
    <row r="2405" spans="1:9" ht="30" x14ac:dyDescent="0.25">
      <c r="A2405" s="49" t="s">
        <v>234</v>
      </c>
      <c r="B2405" s="49" t="s">
        <v>1291</v>
      </c>
      <c r="C2405" s="172" t="s">
        <v>6525</v>
      </c>
      <c r="D2405" s="173">
        <v>2.7</v>
      </c>
      <c r="E2405" s="49" t="s">
        <v>6526</v>
      </c>
      <c r="F2405" s="50">
        <v>40544</v>
      </c>
      <c r="G2405" s="51">
        <v>2.6</v>
      </c>
      <c r="H2405" s="174">
        <v>39569</v>
      </c>
      <c r="I2405" s="51">
        <v>0.1</v>
      </c>
    </row>
    <row r="2406" spans="1:9" ht="30" x14ac:dyDescent="0.25">
      <c r="A2406" s="49" t="s">
        <v>234</v>
      </c>
      <c r="B2406" s="49" t="s">
        <v>2918</v>
      </c>
      <c r="C2406" s="172" t="s">
        <v>6527</v>
      </c>
      <c r="D2406" s="173">
        <v>3.2</v>
      </c>
      <c r="E2406" s="49" t="s">
        <v>6528</v>
      </c>
      <c r="F2406" s="50">
        <v>40544</v>
      </c>
      <c r="G2406" s="51">
        <v>2.8</v>
      </c>
      <c r="H2406" s="174">
        <v>39569</v>
      </c>
      <c r="I2406" s="51">
        <v>0.4</v>
      </c>
    </row>
    <row r="2407" spans="1:9" ht="30" x14ac:dyDescent="0.25">
      <c r="A2407" s="49" t="s">
        <v>234</v>
      </c>
      <c r="B2407" s="49" t="s">
        <v>6529</v>
      </c>
      <c r="C2407" s="172" t="s">
        <v>6530</v>
      </c>
      <c r="D2407" s="173">
        <v>2.9</v>
      </c>
      <c r="E2407" s="49" t="s">
        <v>6531</v>
      </c>
      <c r="F2407" s="50">
        <v>40544</v>
      </c>
      <c r="G2407" s="51">
        <v>2.6</v>
      </c>
      <c r="H2407" s="174">
        <v>39569</v>
      </c>
      <c r="I2407" s="51">
        <v>0.3</v>
      </c>
    </row>
    <row r="2408" spans="1:9" ht="30" x14ac:dyDescent="0.25">
      <c r="A2408" s="49" t="s">
        <v>234</v>
      </c>
      <c r="B2408" s="49" t="s">
        <v>6079</v>
      </c>
      <c r="C2408" s="172" t="s">
        <v>6532</v>
      </c>
      <c r="D2408" s="173">
        <v>2.9</v>
      </c>
      <c r="E2408" s="49" t="s">
        <v>6533</v>
      </c>
      <c r="F2408" s="50">
        <v>40544</v>
      </c>
      <c r="G2408" s="51">
        <v>2.8</v>
      </c>
      <c r="H2408" s="174">
        <v>39569</v>
      </c>
      <c r="I2408" s="51">
        <v>0.1</v>
      </c>
    </row>
    <row r="2409" spans="1:9" ht="30" x14ac:dyDescent="0.25">
      <c r="A2409" s="49" t="s">
        <v>234</v>
      </c>
      <c r="B2409" s="49" t="s">
        <v>3194</v>
      </c>
      <c r="C2409" s="172" t="s">
        <v>6534</v>
      </c>
      <c r="D2409" s="173">
        <v>3.2</v>
      </c>
      <c r="E2409" s="49" t="s">
        <v>6535</v>
      </c>
      <c r="F2409" s="50">
        <v>40544</v>
      </c>
      <c r="G2409" s="51">
        <v>2.8</v>
      </c>
      <c r="H2409" s="174">
        <v>39569</v>
      </c>
      <c r="I2409" s="51">
        <v>0.4</v>
      </c>
    </row>
    <row r="2410" spans="1:9" ht="30" x14ac:dyDescent="0.25">
      <c r="A2410" s="49" t="s">
        <v>234</v>
      </c>
      <c r="B2410" s="49" t="s">
        <v>892</v>
      </c>
      <c r="C2410" s="172" t="s">
        <v>6536</v>
      </c>
      <c r="D2410" s="173">
        <v>2.9</v>
      </c>
      <c r="E2410" s="49" t="s">
        <v>6537</v>
      </c>
      <c r="F2410" s="50">
        <v>40544</v>
      </c>
      <c r="G2410" s="51">
        <v>2.6</v>
      </c>
      <c r="H2410" s="174">
        <v>39569</v>
      </c>
      <c r="I2410" s="51">
        <v>0.3</v>
      </c>
    </row>
    <row r="2411" spans="1:9" ht="30" x14ac:dyDescent="0.25">
      <c r="A2411" s="49" t="s">
        <v>234</v>
      </c>
      <c r="B2411" s="49" t="s">
        <v>6538</v>
      </c>
      <c r="C2411" s="172" t="s">
        <v>6539</v>
      </c>
      <c r="D2411" s="173">
        <v>3.2</v>
      </c>
      <c r="E2411" s="49" t="s">
        <v>6540</v>
      </c>
      <c r="F2411" s="50">
        <v>40544</v>
      </c>
      <c r="G2411" s="51">
        <v>2.8</v>
      </c>
      <c r="H2411" s="174">
        <v>39569</v>
      </c>
      <c r="I2411" s="51">
        <v>0.4</v>
      </c>
    </row>
    <row r="2412" spans="1:9" ht="30" x14ac:dyDescent="0.25">
      <c r="A2412" s="49" t="s">
        <v>234</v>
      </c>
      <c r="B2412" s="49" t="s">
        <v>1132</v>
      </c>
      <c r="C2412" s="172" t="s">
        <v>6541</v>
      </c>
      <c r="D2412" s="173">
        <v>3.2</v>
      </c>
      <c r="E2412" s="49" t="s">
        <v>6542</v>
      </c>
      <c r="F2412" s="50">
        <v>40544</v>
      </c>
      <c r="G2412" s="51">
        <v>2.6</v>
      </c>
      <c r="H2412" s="174">
        <v>39569</v>
      </c>
      <c r="I2412" s="51">
        <v>0.6</v>
      </c>
    </row>
    <row r="2413" spans="1:9" ht="30" x14ac:dyDescent="0.25">
      <c r="A2413" s="49" t="s">
        <v>234</v>
      </c>
      <c r="B2413" s="49" t="s">
        <v>6543</v>
      </c>
      <c r="C2413" s="172" t="s">
        <v>6544</v>
      </c>
      <c r="D2413" s="173">
        <v>2.9</v>
      </c>
      <c r="E2413" s="49" t="s">
        <v>6545</v>
      </c>
      <c r="F2413" s="50">
        <v>40544</v>
      </c>
      <c r="G2413" s="51">
        <v>2.6</v>
      </c>
      <c r="H2413" s="174">
        <v>39569</v>
      </c>
      <c r="I2413" s="51">
        <v>0.3</v>
      </c>
    </row>
    <row r="2414" spans="1:9" ht="30" x14ac:dyDescent="0.25">
      <c r="A2414" s="49" t="s">
        <v>234</v>
      </c>
      <c r="B2414" s="49" t="s">
        <v>2154</v>
      </c>
      <c r="C2414" s="172" t="s">
        <v>6546</v>
      </c>
      <c r="D2414" s="173">
        <v>3.2</v>
      </c>
      <c r="E2414" s="49" t="s">
        <v>6547</v>
      </c>
      <c r="F2414" s="50">
        <v>40544</v>
      </c>
      <c r="G2414" s="51">
        <v>2.8</v>
      </c>
      <c r="H2414" s="174">
        <v>39569</v>
      </c>
      <c r="I2414" s="51">
        <v>0.4</v>
      </c>
    </row>
    <row r="2415" spans="1:9" ht="30" x14ac:dyDescent="0.25">
      <c r="A2415" s="49" t="s">
        <v>234</v>
      </c>
      <c r="B2415" s="49" t="s">
        <v>4631</v>
      </c>
      <c r="C2415" s="172" t="s">
        <v>6548</v>
      </c>
      <c r="D2415" s="173">
        <v>2.9</v>
      </c>
      <c r="E2415" s="49" t="s">
        <v>6549</v>
      </c>
      <c r="F2415" s="50">
        <v>40544</v>
      </c>
      <c r="G2415" s="51">
        <v>2.6</v>
      </c>
      <c r="H2415" s="174">
        <v>39569</v>
      </c>
      <c r="I2415" s="51">
        <v>0.3</v>
      </c>
    </row>
    <row r="2416" spans="1:9" ht="30" x14ac:dyDescent="0.25">
      <c r="A2416" s="49" t="s">
        <v>234</v>
      </c>
      <c r="B2416" s="49" t="s">
        <v>1159</v>
      </c>
      <c r="C2416" s="172" t="s">
        <v>6550</v>
      </c>
      <c r="D2416" s="173">
        <v>2.9</v>
      </c>
      <c r="E2416" s="49" t="s">
        <v>6551</v>
      </c>
      <c r="F2416" s="50">
        <v>40544</v>
      </c>
      <c r="G2416" s="51">
        <v>2.6</v>
      </c>
      <c r="H2416" s="174">
        <v>39569</v>
      </c>
      <c r="I2416" s="51">
        <v>0.3</v>
      </c>
    </row>
    <row r="2417" spans="1:9" ht="30" x14ac:dyDescent="0.25">
      <c r="A2417" s="49" t="s">
        <v>234</v>
      </c>
      <c r="B2417" s="49" t="s">
        <v>1436</v>
      </c>
      <c r="C2417" s="172" t="s">
        <v>6552</v>
      </c>
      <c r="D2417" s="173">
        <v>2.9</v>
      </c>
      <c r="E2417" s="49" t="s">
        <v>6553</v>
      </c>
      <c r="F2417" s="50">
        <v>40544</v>
      </c>
      <c r="G2417" s="51">
        <v>2.6</v>
      </c>
      <c r="H2417" s="174">
        <v>39569</v>
      </c>
      <c r="I2417" s="51">
        <v>0.3</v>
      </c>
    </row>
    <row r="2418" spans="1:9" ht="30" x14ac:dyDescent="0.25">
      <c r="A2418" s="49" t="s">
        <v>234</v>
      </c>
      <c r="B2418" s="49" t="s">
        <v>6554</v>
      </c>
      <c r="C2418" s="172" t="s">
        <v>6555</v>
      </c>
      <c r="D2418" s="173">
        <v>2.9</v>
      </c>
      <c r="E2418" s="49" t="s">
        <v>6556</v>
      </c>
      <c r="F2418" s="50">
        <v>40544</v>
      </c>
      <c r="G2418" s="51">
        <v>2.6</v>
      </c>
      <c r="H2418" s="174">
        <v>39569</v>
      </c>
      <c r="I2418" s="51">
        <v>0.3</v>
      </c>
    </row>
    <row r="2419" spans="1:9" ht="30" x14ac:dyDescent="0.25">
      <c r="A2419" s="49" t="s">
        <v>234</v>
      </c>
      <c r="B2419" s="49" t="s">
        <v>6557</v>
      </c>
      <c r="C2419" s="172" t="s">
        <v>6558</v>
      </c>
      <c r="D2419" s="173">
        <v>2.7</v>
      </c>
      <c r="E2419" s="49" t="s">
        <v>6559</v>
      </c>
      <c r="F2419" s="50">
        <v>40544</v>
      </c>
      <c r="G2419" s="51">
        <v>2.6</v>
      </c>
      <c r="H2419" s="174">
        <v>39569</v>
      </c>
      <c r="I2419" s="51">
        <v>0.1</v>
      </c>
    </row>
    <row r="2420" spans="1:9" ht="30" x14ac:dyDescent="0.25">
      <c r="A2420" s="49" t="s">
        <v>234</v>
      </c>
      <c r="B2420" s="49" t="s">
        <v>1170</v>
      </c>
      <c r="C2420" s="172" t="s">
        <v>6560</v>
      </c>
      <c r="D2420" s="173">
        <v>2.9</v>
      </c>
      <c r="E2420" s="49" t="s">
        <v>6561</v>
      </c>
      <c r="F2420" s="50">
        <v>40544</v>
      </c>
      <c r="G2420" s="51">
        <v>2.8</v>
      </c>
      <c r="H2420" s="174">
        <v>39569</v>
      </c>
      <c r="I2420" s="51">
        <v>0.1</v>
      </c>
    </row>
    <row r="2421" spans="1:9" ht="30" x14ac:dyDescent="0.25">
      <c r="A2421" s="49" t="s">
        <v>234</v>
      </c>
      <c r="B2421" s="49" t="s">
        <v>6562</v>
      </c>
      <c r="C2421" s="172" t="s">
        <v>6563</v>
      </c>
      <c r="D2421" s="173">
        <v>2.9</v>
      </c>
      <c r="E2421" s="49" t="s">
        <v>6564</v>
      </c>
      <c r="F2421" s="50">
        <v>40544</v>
      </c>
      <c r="G2421" s="51">
        <v>2.6</v>
      </c>
      <c r="H2421" s="174">
        <v>39569</v>
      </c>
      <c r="I2421" s="51">
        <v>0.3</v>
      </c>
    </row>
    <row r="2422" spans="1:9" ht="30" x14ac:dyDescent="0.25">
      <c r="A2422" s="49" t="s">
        <v>234</v>
      </c>
      <c r="B2422" s="49" t="s">
        <v>919</v>
      </c>
      <c r="C2422" s="172" t="s">
        <v>6565</v>
      </c>
      <c r="D2422" s="173">
        <v>3.2</v>
      </c>
      <c r="E2422" s="49" t="s">
        <v>6566</v>
      </c>
      <c r="F2422" s="50">
        <v>40544</v>
      </c>
      <c r="G2422" s="51">
        <v>2.8</v>
      </c>
      <c r="H2422" s="174">
        <v>39569</v>
      </c>
      <c r="I2422" s="51">
        <v>0.4</v>
      </c>
    </row>
    <row r="2423" spans="1:9" ht="30" x14ac:dyDescent="0.25">
      <c r="A2423" s="49" t="s">
        <v>234</v>
      </c>
      <c r="B2423" s="49" t="s">
        <v>2424</v>
      </c>
      <c r="C2423" s="172" t="s">
        <v>6567</v>
      </c>
      <c r="D2423" s="173">
        <v>2.7</v>
      </c>
      <c r="E2423" s="49" t="s">
        <v>6568</v>
      </c>
      <c r="F2423" s="50">
        <v>40544</v>
      </c>
      <c r="G2423" s="51">
        <v>2.6</v>
      </c>
      <c r="H2423" s="174">
        <v>39569</v>
      </c>
      <c r="I2423" s="51">
        <v>0.1</v>
      </c>
    </row>
    <row r="2424" spans="1:9" ht="30" x14ac:dyDescent="0.25">
      <c r="A2424" s="49" t="s">
        <v>234</v>
      </c>
      <c r="B2424" s="49" t="s">
        <v>6569</v>
      </c>
      <c r="C2424" s="172" t="s">
        <v>6570</v>
      </c>
      <c r="D2424" s="173">
        <v>3.2</v>
      </c>
      <c r="E2424" s="49" t="s">
        <v>6571</v>
      </c>
      <c r="F2424" s="50">
        <v>40544</v>
      </c>
      <c r="G2424" s="51">
        <v>2.8</v>
      </c>
      <c r="H2424" s="174">
        <v>39569</v>
      </c>
      <c r="I2424" s="51">
        <v>0.4</v>
      </c>
    </row>
    <row r="2425" spans="1:9" ht="30" x14ac:dyDescent="0.25">
      <c r="A2425" s="49" t="s">
        <v>234</v>
      </c>
      <c r="B2425" s="49" t="s">
        <v>6572</v>
      </c>
      <c r="C2425" s="172" t="s">
        <v>6573</v>
      </c>
      <c r="D2425" s="173">
        <v>3.2</v>
      </c>
      <c r="E2425" s="49" t="s">
        <v>6574</v>
      </c>
      <c r="F2425" s="50">
        <v>40544</v>
      </c>
      <c r="G2425" s="51">
        <v>2.8</v>
      </c>
      <c r="H2425" s="174">
        <v>39569</v>
      </c>
      <c r="I2425" s="51">
        <v>0.4</v>
      </c>
    </row>
    <row r="2426" spans="1:9" ht="30" x14ac:dyDescent="0.25">
      <c r="A2426" s="49" t="s">
        <v>234</v>
      </c>
      <c r="B2426" s="49" t="s">
        <v>1178</v>
      </c>
      <c r="C2426" s="172" t="s">
        <v>6575</v>
      </c>
      <c r="D2426" s="173">
        <v>3.2</v>
      </c>
      <c r="E2426" s="49" t="s">
        <v>6576</v>
      </c>
      <c r="F2426" s="50">
        <v>40544</v>
      </c>
      <c r="G2426" s="51">
        <v>2.8</v>
      </c>
      <c r="H2426" s="174">
        <v>39569</v>
      </c>
      <c r="I2426" s="51">
        <v>0.4</v>
      </c>
    </row>
    <row r="2427" spans="1:9" ht="30" x14ac:dyDescent="0.25">
      <c r="A2427" s="49" t="s">
        <v>234</v>
      </c>
      <c r="B2427" s="49" t="s">
        <v>1837</v>
      </c>
      <c r="C2427" s="172" t="s">
        <v>6577</v>
      </c>
      <c r="D2427" s="173">
        <v>3.2</v>
      </c>
      <c r="E2427" s="49" t="s">
        <v>6578</v>
      </c>
      <c r="F2427" s="50">
        <v>40544</v>
      </c>
      <c r="G2427" s="51">
        <v>2.6</v>
      </c>
      <c r="H2427" s="174">
        <v>39569</v>
      </c>
      <c r="I2427" s="51">
        <v>0.6</v>
      </c>
    </row>
    <row r="2428" spans="1:9" ht="30" x14ac:dyDescent="0.25">
      <c r="A2428" s="49" t="s">
        <v>234</v>
      </c>
      <c r="B2428" s="49" t="s">
        <v>6579</v>
      </c>
      <c r="C2428" s="172" t="s">
        <v>6580</v>
      </c>
      <c r="D2428" s="173">
        <v>3.2</v>
      </c>
      <c r="E2428" s="49" t="s">
        <v>6581</v>
      </c>
      <c r="F2428" s="50">
        <v>40544</v>
      </c>
      <c r="G2428" s="51">
        <v>2.8</v>
      </c>
      <c r="H2428" s="174">
        <v>39569</v>
      </c>
      <c r="I2428" s="51">
        <v>0.4</v>
      </c>
    </row>
    <row r="2429" spans="1:9" ht="30" x14ac:dyDescent="0.25">
      <c r="A2429" s="49" t="s">
        <v>234</v>
      </c>
      <c r="B2429" s="49" t="s">
        <v>934</v>
      </c>
      <c r="C2429" s="172" t="s">
        <v>6582</v>
      </c>
      <c r="D2429" s="173">
        <v>3.4</v>
      </c>
      <c r="E2429" s="49" t="s">
        <v>6583</v>
      </c>
      <c r="F2429" s="50">
        <v>40544</v>
      </c>
      <c r="G2429" s="51">
        <v>2.8</v>
      </c>
      <c r="H2429" s="174">
        <v>39569</v>
      </c>
      <c r="I2429" s="51">
        <v>0.6</v>
      </c>
    </row>
    <row r="2430" spans="1:9" ht="30" x14ac:dyDescent="0.25">
      <c r="A2430" s="49" t="s">
        <v>234</v>
      </c>
      <c r="B2430" s="49" t="s">
        <v>1508</v>
      </c>
      <c r="C2430" s="172" t="s">
        <v>6584</v>
      </c>
      <c r="D2430" s="173">
        <v>3.2</v>
      </c>
      <c r="E2430" s="49" t="s">
        <v>6585</v>
      </c>
      <c r="F2430" s="50">
        <v>40544</v>
      </c>
      <c r="G2430" s="51">
        <v>2.8</v>
      </c>
      <c r="H2430" s="174">
        <v>39569</v>
      </c>
      <c r="I2430" s="51">
        <v>0.4</v>
      </c>
    </row>
    <row r="2431" spans="1:9" ht="30" x14ac:dyDescent="0.25">
      <c r="A2431" s="49" t="s">
        <v>234</v>
      </c>
      <c r="B2431" s="49" t="s">
        <v>6586</v>
      </c>
      <c r="C2431" s="172" t="s">
        <v>6587</v>
      </c>
      <c r="D2431" s="173">
        <v>2.9</v>
      </c>
      <c r="E2431" s="49" t="s">
        <v>6588</v>
      </c>
      <c r="F2431" s="50">
        <v>40544</v>
      </c>
      <c r="G2431" s="51">
        <v>2.8</v>
      </c>
      <c r="H2431" s="174">
        <v>39569</v>
      </c>
      <c r="I2431" s="51">
        <v>0.1</v>
      </c>
    </row>
    <row r="2432" spans="1:9" ht="30" x14ac:dyDescent="0.25">
      <c r="A2432" s="49" t="s">
        <v>234</v>
      </c>
      <c r="B2432" s="49" t="s">
        <v>1847</v>
      </c>
      <c r="C2432" s="172" t="s">
        <v>6589</v>
      </c>
      <c r="D2432" s="173">
        <v>2.9</v>
      </c>
      <c r="E2432" s="49" t="s">
        <v>6590</v>
      </c>
      <c r="F2432" s="50">
        <v>40544</v>
      </c>
      <c r="G2432" s="51">
        <v>2.8</v>
      </c>
      <c r="H2432" s="174">
        <v>39569</v>
      </c>
      <c r="I2432" s="51">
        <v>0.1</v>
      </c>
    </row>
    <row r="2433" spans="1:9" ht="30" x14ac:dyDescent="0.25">
      <c r="A2433" s="49" t="s">
        <v>234</v>
      </c>
      <c r="B2433" s="49" t="s">
        <v>6591</v>
      </c>
      <c r="C2433" s="172" t="s">
        <v>6592</v>
      </c>
      <c r="D2433" s="173">
        <v>3.2</v>
      </c>
      <c r="E2433" s="49" t="s">
        <v>6593</v>
      </c>
      <c r="F2433" s="50">
        <v>40544</v>
      </c>
      <c r="G2433" s="51">
        <v>2.8</v>
      </c>
      <c r="H2433" s="174">
        <v>39569</v>
      </c>
      <c r="I2433" s="51">
        <v>0.4</v>
      </c>
    </row>
    <row r="2434" spans="1:9" ht="30" x14ac:dyDescent="0.25">
      <c r="A2434" s="49" t="s">
        <v>234</v>
      </c>
      <c r="B2434" s="49" t="s">
        <v>4672</v>
      </c>
      <c r="C2434" s="172" t="s">
        <v>6594</v>
      </c>
      <c r="D2434" s="173">
        <v>2.9</v>
      </c>
      <c r="E2434" s="49" t="s">
        <v>6595</v>
      </c>
      <c r="F2434" s="50">
        <v>40544</v>
      </c>
      <c r="G2434" s="51">
        <v>2.6</v>
      </c>
      <c r="H2434" s="174">
        <v>39569</v>
      </c>
      <c r="I2434" s="51">
        <v>0.3</v>
      </c>
    </row>
    <row r="2435" spans="1:9" ht="30" x14ac:dyDescent="0.25">
      <c r="A2435" s="49" t="s">
        <v>234</v>
      </c>
      <c r="B2435" s="49" t="s">
        <v>2197</v>
      </c>
      <c r="C2435" s="172" t="s">
        <v>6596</v>
      </c>
      <c r="D2435" s="173">
        <v>2.9</v>
      </c>
      <c r="E2435" s="49" t="s">
        <v>6597</v>
      </c>
      <c r="F2435" s="50">
        <v>40544</v>
      </c>
      <c r="G2435" s="51">
        <v>2.6</v>
      </c>
      <c r="H2435" s="174">
        <v>39569</v>
      </c>
      <c r="I2435" s="51">
        <v>0.3</v>
      </c>
    </row>
    <row r="2436" spans="1:9" ht="30" x14ac:dyDescent="0.25">
      <c r="A2436" s="49" t="s">
        <v>234</v>
      </c>
      <c r="B2436" s="49" t="s">
        <v>1184</v>
      </c>
      <c r="C2436" s="172" t="s">
        <v>6598</v>
      </c>
      <c r="D2436" s="173">
        <v>2.7</v>
      </c>
      <c r="E2436" s="49" t="s">
        <v>6599</v>
      </c>
      <c r="F2436" s="50">
        <v>40544</v>
      </c>
      <c r="G2436" s="51">
        <v>2.6</v>
      </c>
      <c r="H2436" s="174">
        <v>39569</v>
      </c>
      <c r="I2436" s="51">
        <v>0.1</v>
      </c>
    </row>
    <row r="2437" spans="1:9" ht="30" x14ac:dyDescent="0.25">
      <c r="A2437" s="49" t="s">
        <v>234</v>
      </c>
      <c r="B2437" s="49" t="s">
        <v>2992</v>
      </c>
      <c r="C2437" s="172" t="s">
        <v>6600</v>
      </c>
      <c r="D2437" s="173">
        <v>2.9</v>
      </c>
      <c r="E2437" s="49" t="s">
        <v>6601</v>
      </c>
      <c r="F2437" s="50">
        <v>40544</v>
      </c>
      <c r="G2437" s="51">
        <v>2.6</v>
      </c>
      <c r="H2437" s="174">
        <v>39569</v>
      </c>
      <c r="I2437" s="51">
        <v>0.3</v>
      </c>
    </row>
    <row r="2438" spans="1:9" ht="30" x14ac:dyDescent="0.25">
      <c r="A2438" s="49" t="s">
        <v>234</v>
      </c>
      <c r="B2438" s="49" t="s">
        <v>276</v>
      </c>
      <c r="C2438" s="172" t="s">
        <v>6602</v>
      </c>
      <c r="D2438" s="173">
        <v>2.9</v>
      </c>
      <c r="E2438" s="49" t="s">
        <v>6603</v>
      </c>
      <c r="F2438" s="50">
        <v>40544</v>
      </c>
      <c r="G2438" s="51">
        <v>2.6</v>
      </c>
      <c r="H2438" s="174">
        <v>39569</v>
      </c>
      <c r="I2438" s="51">
        <v>0.3</v>
      </c>
    </row>
    <row r="2439" spans="1:9" ht="30" x14ac:dyDescent="0.25">
      <c r="A2439" s="49" t="s">
        <v>234</v>
      </c>
      <c r="B2439" s="49" t="s">
        <v>4269</v>
      </c>
      <c r="C2439" s="172" t="s">
        <v>6604</v>
      </c>
      <c r="D2439" s="173">
        <v>2.9</v>
      </c>
      <c r="E2439" s="49" t="s">
        <v>6605</v>
      </c>
      <c r="F2439" s="50">
        <v>40544</v>
      </c>
      <c r="G2439" s="51">
        <v>2.6</v>
      </c>
      <c r="H2439" s="174">
        <v>39569</v>
      </c>
      <c r="I2439" s="51">
        <v>0.3</v>
      </c>
    </row>
    <row r="2440" spans="1:9" ht="30" x14ac:dyDescent="0.25">
      <c r="A2440" s="49" t="s">
        <v>234</v>
      </c>
      <c r="B2440" s="49" t="s">
        <v>308</v>
      </c>
      <c r="C2440" s="172" t="s">
        <v>6606</v>
      </c>
      <c r="D2440" s="173">
        <v>2.9</v>
      </c>
      <c r="E2440" s="49" t="s">
        <v>6607</v>
      </c>
      <c r="F2440" s="50">
        <v>40544</v>
      </c>
      <c r="G2440" s="51">
        <v>2.6</v>
      </c>
      <c r="H2440" s="174">
        <v>39569</v>
      </c>
      <c r="I2440" s="51">
        <v>0.3</v>
      </c>
    </row>
    <row r="2441" spans="1:9" ht="30" x14ac:dyDescent="0.25">
      <c r="A2441" s="49" t="s">
        <v>234</v>
      </c>
      <c r="B2441" s="49" t="s">
        <v>311</v>
      </c>
      <c r="C2441" s="172" t="s">
        <v>6608</v>
      </c>
      <c r="D2441" s="173">
        <v>3.2</v>
      </c>
      <c r="E2441" s="49" t="s">
        <v>6609</v>
      </c>
      <c r="F2441" s="50">
        <v>40544</v>
      </c>
      <c r="G2441" s="51">
        <v>2.8</v>
      </c>
      <c r="H2441" s="174">
        <v>39569</v>
      </c>
      <c r="I2441" s="51">
        <v>0.4</v>
      </c>
    </row>
    <row r="2442" spans="1:9" ht="30" x14ac:dyDescent="0.25">
      <c r="A2442" s="49" t="s">
        <v>234</v>
      </c>
      <c r="B2442" s="49" t="s">
        <v>314</v>
      </c>
      <c r="C2442" s="172" t="s">
        <v>6610</v>
      </c>
      <c r="D2442" s="173">
        <v>3.2</v>
      </c>
      <c r="E2442" s="49" t="s">
        <v>6611</v>
      </c>
      <c r="F2442" s="50">
        <v>40544</v>
      </c>
      <c r="G2442" s="51">
        <v>2.8</v>
      </c>
      <c r="H2442" s="174">
        <v>39569</v>
      </c>
      <c r="I2442" s="51">
        <v>0.4</v>
      </c>
    </row>
    <row r="2443" spans="1:9" ht="30" x14ac:dyDescent="0.25">
      <c r="A2443" s="49" t="s">
        <v>234</v>
      </c>
      <c r="B2443" s="49" t="s">
        <v>2228</v>
      </c>
      <c r="C2443" s="172" t="s">
        <v>6612</v>
      </c>
      <c r="D2443" s="173">
        <v>3.2</v>
      </c>
      <c r="E2443" s="49" t="s">
        <v>6613</v>
      </c>
      <c r="F2443" s="50">
        <v>40544</v>
      </c>
      <c r="G2443" s="51">
        <v>2.8</v>
      </c>
      <c r="H2443" s="174">
        <v>39569</v>
      </c>
      <c r="I2443" s="51">
        <v>0.4</v>
      </c>
    </row>
    <row r="2444" spans="1:9" ht="30" x14ac:dyDescent="0.25">
      <c r="A2444" s="49" t="s">
        <v>234</v>
      </c>
      <c r="B2444" s="49" t="s">
        <v>527</v>
      </c>
      <c r="C2444" s="172" t="s">
        <v>6614</v>
      </c>
      <c r="D2444" s="173">
        <v>2.7</v>
      </c>
      <c r="E2444" s="49" t="s">
        <v>6615</v>
      </c>
      <c r="F2444" s="50">
        <v>40544</v>
      </c>
      <c r="G2444" s="51">
        <v>2.6</v>
      </c>
      <c r="H2444" s="174">
        <v>39569</v>
      </c>
      <c r="I2444" s="51">
        <v>0.1</v>
      </c>
    </row>
    <row r="2445" spans="1:9" ht="30" x14ac:dyDescent="0.25">
      <c r="A2445" s="49" t="s">
        <v>234</v>
      </c>
      <c r="B2445" s="49" t="s">
        <v>1196</v>
      </c>
      <c r="C2445" s="172" t="s">
        <v>6616</v>
      </c>
      <c r="D2445" s="173">
        <v>2.9</v>
      </c>
      <c r="E2445" s="49" t="s">
        <v>6617</v>
      </c>
      <c r="F2445" s="50">
        <v>40544</v>
      </c>
      <c r="G2445" s="51">
        <v>2.6</v>
      </c>
      <c r="H2445" s="174">
        <v>39569</v>
      </c>
      <c r="I2445" s="51">
        <v>0.3</v>
      </c>
    </row>
    <row r="2446" spans="1:9" ht="30" x14ac:dyDescent="0.25">
      <c r="A2446" s="49" t="s">
        <v>234</v>
      </c>
      <c r="B2446" s="49" t="s">
        <v>320</v>
      </c>
      <c r="C2446" s="172" t="s">
        <v>6618</v>
      </c>
      <c r="D2446" s="173">
        <v>3.2</v>
      </c>
      <c r="E2446" s="49" t="s">
        <v>6619</v>
      </c>
      <c r="F2446" s="50">
        <v>40544</v>
      </c>
      <c r="G2446" s="51">
        <v>2.8</v>
      </c>
      <c r="H2446" s="174">
        <v>39569</v>
      </c>
      <c r="I2446" s="51">
        <v>0.4</v>
      </c>
    </row>
    <row r="2447" spans="1:9" ht="30" x14ac:dyDescent="0.25">
      <c r="A2447" s="49" t="s">
        <v>234</v>
      </c>
      <c r="B2447" s="49" t="s">
        <v>2074</v>
      </c>
      <c r="C2447" s="172" t="s">
        <v>6620</v>
      </c>
      <c r="D2447" s="173">
        <v>2.9</v>
      </c>
      <c r="E2447" s="49" t="s">
        <v>6621</v>
      </c>
      <c r="F2447" s="50">
        <v>40544</v>
      </c>
      <c r="G2447" s="51">
        <v>2.6</v>
      </c>
      <c r="H2447" s="174">
        <v>39569</v>
      </c>
      <c r="I2447" s="51">
        <v>0.3</v>
      </c>
    </row>
    <row r="2448" spans="1:9" ht="30" x14ac:dyDescent="0.25">
      <c r="A2448" s="49" t="s">
        <v>234</v>
      </c>
      <c r="B2448" s="49" t="s">
        <v>326</v>
      </c>
      <c r="C2448" s="172" t="s">
        <v>6622</v>
      </c>
      <c r="D2448" s="173">
        <v>3.2</v>
      </c>
      <c r="E2448" s="49" t="s">
        <v>6623</v>
      </c>
      <c r="F2448" s="50">
        <v>40544</v>
      </c>
      <c r="G2448" s="51">
        <v>2.8</v>
      </c>
      <c r="H2448" s="174">
        <v>39569</v>
      </c>
      <c r="I2448" s="51">
        <v>0.4</v>
      </c>
    </row>
    <row r="2449" spans="1:9" ht="30" x14ac:dyDescent="0.25">
      <c r="A2449" s="49" t="s">
        <v>234</v>
      </c>
      <c r="B2449" s="49" t="s">
        <v>6624</v>
      </c>
      <c r="C2449" s="172" t="s">
        <v>6625</v>
      </c>
      <c r="D2449" s="173">
        <v>3.2</v>
      </c>
      <c r="E2449" s="49" t="s">
        <v>6626</v>
      </c>
      <c r="F2449" s="50">
        <v>40544</v>
      </c>
      <c r="G2449" s="51">
        <v>2.8</v>
      </c>
      <c r="H2449" s="174">
        <v>39569</v>
      </c>
      <c r="I2449" s="51">
        <v>0.4</v>
      </c>
    </row>
    <row r="2450" spans="1:9" ht="30" x14ac:dyDescent="0.25">
      <c r="A2450" s="49" t="s">
        <v>234</v>
      </c>
      <c r="B2450" s="49" t="s">
        <v>1209</v>
      </c>
      <c r="C2450" s="172" t="s">
        <v>6627</v>
      </c>
      <c r="D2450" s="173">
        <v>2.9</v>
      </c>
      <c r="E2450" s="49" t="s">
        <v>6628</v>
      </c>
      <c r="F2450" s="50">
        <v>40544</v>
      </c>
      <c r="G2450" s="51">
        <v>2.6</v>
      </c>
      <c r="H2450" s="174">
        <v>39569</v>
      </c>
      <c r="I2450" s="51">
        <v>0.3</v>
      </c>
    </row>
    <row r="2451" spans="1:9" ht="30" x14ac:dyDescent="0.25">
      <c r="A2451" s="49" t="s">
        <v>234</v>
      </c>
      <c r="B2451" s="49" t="s">
        <v>338</v>
      </c>
      <c r="C2451" s="172" t="s">
        <v>6629</v>
      </c>
      <c r="D2451" s="173">
        <v>2.9</v>
      </c>
      <c r="E2451" s="49" t="s">
        <v>6630</v>
      </c>
      <c r="F2451" s="50">
        <v>40544</v>
      </c>
      <c r="G2451" s="51">
        <v>2.6</v>
      </c>
      <c r="H2451" s="174">
        <v>39569</v>
      </c>
      <c r="I2451" s="51">
        <v>0.3</v>
      </c>
    </row>
    <row r="2452" spans="1:9" ht="30" x14ac:dyDescent="0.25">
      <c r="A2452" s="49" t="s">
        <v>234</v>
      </c>
      <c r="B2452" s="49" t="s">
        <v>341</v>
      </c>
      <c r="C2452" s="172" t="s">
        <v>6631</v>
      </c>
      <c r="D2452" s="173">
        <v>3.4</v>
      </c>
      <c r="E2452" s="49" t="s">
        <v>6632</v>
      </c>
      <c r="F2452" s="50">
        <v>40544</v>
      </c>
      <c r="G2452" s="51">
        <v>2.8</v>
      </c>
      <c r="H2452" s="174">
        <v>39569</v>
      </c>
      <c r="I2452" s="51">
        <v>0.6</v>
      </c>
    </row>
    <row r="2453" spans="1:9" ht="30" x14ac:dyDescent="0.25">
      <c r="A2453" s="49" t="s">
        <v>234</v>
      </c>
      <c r="B2453" s="49" t="s">
        <v>1219</v>
      </c>
      <c r="C2453" s="172" t="s">
        <v>6633</v>
      </c>
      <c r="D2453" s="173">
        <v>2.9</v>
      </c>
      <c r="E2453" s="49" t="s">
        <v>6634</v>
      </c>
      <c r="F2453" s="50">
        <v>40544</v>
      </c>
      <c r="G2453" s="51">
        <v>2.6</v>
      </c>
      <c r="H2453" s="174">
        <v>39569</v>
      </c>
      <c r="I2453" s="51">
        <v>0.3</v>
      </c>
    </row>
    <row r="2454" spans="1:9" ht="30" x14ac:dyDescent="0.25">
      <c r="A2454" s="49" t="s">
        <v>234</v>
      </c>
      <c r="B2454" s="49" t="s">
        <v>6635</v>
      </c>
      <c r="C2454" s="172" t="s">
        <v>6636</v>
      </c>
      <c r="D2454" s="173">
        <v>2.9</v>
      </c>
      <c r="E2454" s="49" t="s">
        <v>6637</v>
      </c>
      <c r="F2454" s="50">
        <v>40544</v>
      </c>
      <c r="G2454" s="51">
        <v>2.6</v>
      </c>
      <c r="H2454" s="174">
        <v>39569</v>
      </c>
      <c r="I2454" s="51">
        <v>0.3</v>
      </c>
    </row>
    <row r="2455" spans="1:9" ht="30" x14ac:dyDescent="0.25">
      <c r="A2455" s="49" t="s">
        <v>234</v>
      </c>
      <c r="B2455" s="49" t="s">
        <v>6638</v>
      </c>
      <c r="C2455" s="172" t="s">
        <v>6639</v>
      </c>
      <c r="D2455" s="173">
        <v>3.4</v>
      </c>
      <c r="E2455" s="49" t="s">
        <v>6640</v>
      </c>
      <c r="F2455" s="50">
        <v>40544</v>
      </c>
      <c r="G2455" s="51">
        <v>2.8</v>
      </c>
      <c r="H2455" s="174">
        <v>39569</v>
      </c>
      <c r="I2455" s="51">
        <v>0.6</v>
      </c>
    </row>
    <row r="2456" spans="1:9" ht="30" x14ac:dyDescent="0.25">
      <c r="A2456" s="49" t="s">
        <v>234</v>
      </c>
      <c r="B2456" s="49" t="s">
        <v>6641</v>
      </c>
      <c r="C2456" s="172" t="s">
        <v>6642</v>
      </c>
      <c r="D2456" s="173">
        <v>2.9</v>
      </c>
      <c r="E2456" s="49" t="s">
        <v>6643</v>
      </c>
      <c r="F2456" s="50">
        <v>40544</v>
      </c>
      <c r="G2456" s="51">
        <v>2.8</v>
      </c>
      <c r="H2456" s="174">
        <v>39569</v>
      </c>
      <c r="I2456" s="51">
        <v>0.1</v>
      </c>
    </row>
    <row r="2457" spans="1:9" ht="30" x14ac:dyDescent="0.25">
      <c r="A2457" s="49" t="s">
        <v>234</v>
      </c>
      <c r="B2457" s="49" t="s">
        <v>5675</v>
      </c>
      <c r="C2457" s="172" t="s">
        <v>6644</v>
      </c>
      <c r="D2457" s="173">
        <v>3.4</v>
      </c>
      <c r="E2457" s="49" t="s">
        <v>6645</v>
      </c>
      <c r="F2457" s="50">
        <v>40544</v>
      </c>
      <c r="G2457" s="51">
        <v>2.8</v>
      </c>
      <c r="H2457" s="174">
        <v>39569</v>
      </c>
      <c r="I2457" s="51">
        <v>0.6</v>
      </c>
    </row>
    <row r="2458" spans="1:9" ht="30" x14ac:dyDescent="0.25">
      <c r="A2458" s="49" t="s">
        <v>234</v>
      </c>
      <c r="B2458" s="49" t="s">
        <v>350</v>
      </c>
      <c r="C2458" s="172" t="s">
        <v>6646</v>
      </c>
      <c r="D2458" s="173">
        <v>3.4</v>
      </c>
      <c r="E2458" s="49" t="s">
        <v>6647</v>
      </c>
      <c r="F2458" s="50">
        <v>40544</v>
      </c>
      <c r="G2458" s="51">
        <v>2.8</v>
      </c>
      <c r="H2458" s="174">
        <v>39569</v>
      </c>
      <c r="I2458" s="51">
        <v>0.6</v>
      </c>
    </row>
    <row r="2459" spans="1:9" ht="30" x14ac:dyDescent="0.25">
      <c r="A2459" s="49" t="s">
        <v>234</v>
      </c>
      <c r="B2459" s="49" t="s">
        <v>353</v>
      </c>
      <c r="C2459" s="172" t="s">
        <v>6648</v>
      </c>
      <c r="D2459" s="173">
        <v>2.9</v>
      </c>
      <c r="E2459" s="49" t="s">
        <v>6649</v>
      </c>
      <c r="F2459" s="50">
        <v>40544</v>
      </c>
      <c r="G2459" s="51">
        <v>2.6</v>
      </c>
      <c r="H2459" s="174">
        <v>39569</v>
      </c>
      <c r="I2459" s="51">
        <v>0.3</v>
      </c>
    </row>
    <row r="2460" spans="1:9" ht="30" x14ac:dyDescent="0.25">
      <c r="A2460" s="49" t="s">
        <v>234</v>
      </c>
      <c r="B2460" s="49" t="s">
        <v>4719</v>
      </c>
      <c r="C2460" s="172" t="s">
        <v>6650</v>
      </c>
      <c r="D2460" s="173">
        <v>3.2</v>
      </c>
      <c r="E2460" s="49" t="s">
        <v>6651</v>
      </c>
      <c r="F2460" s="50">
        <v>40544</v>
      </c>
      <c r="G2460" s="51">
        <v>2.8</v>
      </c>
      <c r="H2460" s="174">
        <v>39569</v>
      </c>
      <c r="I2460" s="51">
        <v>0.4</v>
      </c>
    </row>
    <row r="2461" spans="1:9" ht="30" x14ac:dyDescent="0.25">
      <c r="A2461" s="49" t="s">
        <v>234</v>
      </c>
      <c r="B2461" s="49" t="s">
        <v>772</v>
      </c>
      <c r="C2461" s="172" t="s">
        <v>6652</v>
      </c>
      <c r="D2461" s="173">
        <v>3.2</v>
      </c>
      <c r="E2461" s="49" t="s">
        <v>6653</v>
      </c>
      <c r="F2461" s="50">
        <v>40544</v>
      </c>
      <c r="G2461" s="51">
        <v>2.8</v>
      </c>
      <c r="H2461" s="174">
        <v>39569</v>
      </c>
      <c r="I2461" s="51">
        <v>0.4</v>
      </c>
    </row>
    <row r="2462" spans="1:9" ht="30" x14ac:dyDescent="0.25">
      <c r="A2462" s="49" t="s">
        <v>234</v>
      </c>
      <c r="B2462" s="49" t="s">
        <v>6654</v>
      </c>
      <c r="C2462" s="172" t="s">
        <v>6655</v>
      </c>
      <c r="D2462" s="173">
        <v>2.7</v>
      </c>
      <c r="E2462" s="49" t="s">
        <v>6656</v>
      </c>
      <c r="F2462" s="50">
        <v>40544</v>
      </c>
      <c r="G2462" s="51">
        <v>2.6</v>
      </c>
      <c r="H2462" s="174">
        <v>39569</v>
      </c>
      <c r="I2462" s="51">
        <v>0.1</v>
      </c>
    </row>
    <row r="2463" spans="1:9" ht="30" x14ac:dyDescent="0.25">
      <c r="A2463" s="49" t="s">
        <v>234</v>
      </c>
      <c r="B2463" s="49" t="s">
        <v>6657</v>
      </c>
      <c r="C2463" s="172" t="s">
        <v>6658</v>
      </c>
      <c r="D2463" s="173">
        <v>2.9</v>
      </c>
      <c r="E2463" s="49" t="s">
        <v>6659</v>
      </c>
      <c r="F2463" s="50">
        <v>40544</v>
      </c>
      <c r="G2463" s="51">
        <v>2.6</v>
      </c>
      <c r="H2463" s="174">
        <v>39569</v>
      </c>
      <c r="I2463" s="51">
        <v>0.3</v>
      </c>
    </row>
    <row r="2464" spans="1:9" ht="30" x14ac:dyDescent="0.25">
      <c r="A2464" s="49" t="s">
        <v>234</v>
      </c>
      <c r="B2464" s="49" t="s">
        <v>365</v>
      </c>
      <c r="C2464" s="172" t="s">
        <v>6660</v>
      </c>
      <c r="D2464" s="173">
        <v>2.9</v>
      </c>
      <c r="E2464" s="49" t="s">
        <v>6661</v>
      </c>
      <c r="F2464" s="50">
        <v>40544</v>
      </c>
      <c r="G2464" s="51">
        <v>2.6</v>
      </c>
      <c r="H2464" s="174">
        <v>39569</v>
      </c>
      <c r="I2464" s="51">
        <v>0.3</v>
      </c>
    </row>
    <row r="2465" spans="1:9" ht="30" x14ac:dyDescent="0.25">
      <c r="A2465" s="49" t="s">
        <v>234</v>
      </c>
      <c r="B2465" s="49" t="s">
        <v>6662</v>
      </c>
      <c r="C2465" s="172" t="s">
        <v>6663</v>
      </c>
      <c r="D2465" s="173">
        <v>2.9</v>
      </c>
      <c r="E2465" s="49" t="s">
        <v>6664</v>
      </c>
      <c r="F2465" s="50">
        <v>40544</v>
      </c>
      <c r="G2465" s="51">
        <v>2.6</v>
      </c>
      <c r="H2465" s="174">
        <v>39569</v>
      </c>
      <c r="I2465" s="51">
        <v>0.3</v>
      </c>
    </row>
    <row r="2466" spans="1:9" ht="30" x14ac:dyDescent="0.25">
      <c r="A2466" s="49" t="s">
        <v>234</v>
      </c>
      <c r="B2466" s="49" t="s">
        <v>377</v>
      </c>
      <c r="C2466" s="172" t="s">
        <v>6665</v>
      </c>
      <c r="D2466" s="173">
        <v>3.4</v>
      </c>
      <c r="E2466" s="49" t="s">
        <v>6666</v>
      </c>
      <c r="F2466" s="50">
        <v>40544</v>
      </c>
      <c r="G2466" s="51">
        <v>2.8</v>
      </c>
      <c r="H2466" s="174">
        <v>39569</v>
      </c>
      <c r="I2466" s="51">
        <v>0.6</v>
      </c>
    </row>
    <row r="2467" spans="1:9" ht="30" x14ac:dyDescent="0.25">
      <c r="A2467" s="49" t="s">
        <v>234</v>
      </c>
      <c r="B2467" s="49" t="s">
        <v>1017</v>
      </c>
      <c r="C2467" s="172" t="s">
        <v>6667</v>
      </c>
      <c r="D2467" s="173">
        <v>2.9</v>
      </c>
      <c r="E2467" s="49" t="s">
        <v>6668</v>
      </c>
      <c r="F2467" s="50">
        <v>40544</v>
      </c>
      <c r="G2467" s="51">
        <v>2.6</v>
      </c>
      <c r="H2467" s="174">
        <v>39569</v>
      </c>
      <c r="I2467" s="51">
        <v>0.3</v>
      </c>
    </row>
    <row r="2468" spans="1:9" ht="30" x14ac:dyDescent="0.25">
      <c r="A2468" s="49" t="s">
        <v>234</v>
      </c>
      <c r="B2468" s="49" t="s">
        <v>6669</v>
      </c>
      <c r="C2468" s="172" t="s">
        <v>6670</v>
      </c>
      <c r="D2468" s="173">
        <v>3.2</v>
      </c>
      <c r="E2468" s="49" t="s">
        <v>6671</v>
      </c>
      <c r="F2468" s="50">
        <v>40544</v>
      </c>
      <c r="G2468" s="51">
        <v>2.8</v>
      </c>
      <c r="H2468" s="174">
        <v>39569</v>
      </c>
      <c r="I2468" s="51">
        <v>0.4</v>
      </c>
    </row>
    <row r="2469" spans="1:9" ht="30" x14ac:dyDescent="0.25">
      <c r="A2469" s="49" t="s">
        <v>234</v>
      </c>
      <c r="B2469" s="49" t="s">
        <v>6672</v>
      </c>
      <c r="C2469" s="172" t="s">
        <v>6673</v>
      </c>
      <c r="D2469" s="173">
        <v>3.2</v>
      </c>
      <c r="E2469" s="49" t="s">
        <v>6674</v>
      </c>
      <c r="F2469" s="50">
        <v>40544</v>
      </c>
      <c r="G2469" s="51">
        <v>2.8</v>
      </c>
      <c r="H2469" s="174">
        <v>39569</v>
      </c>
      <c r="I2469" s="51">
        <v>0.4</v>
      </c>
    </row>
    <row r="2470" spans="1:9" ht="30" x14ac:dyDescent="0.25">
      <c r="A2470" s="49" t="s">
        <v>234</v>
      </c>
      <c r="B2470" s="49" t="s">
        <v>3109</v>
      </c>
      <c r="C2470" s="172" t="s">
        <v>6675</v>
      </c>
      <c r="D2470" s="173">
        <v>2.9</v>
      </c>
      <c r="E2470" s="49" t="s">
        <v>6676</v>
      </c>
      <c r="F2470" s="50">
        <v>40544</v>
      </c>
      <c r="G2470" s="51">
        <v>2.6</v>
      </c>
      <c r="H2470" s="174">
        <v>39569</v>
      </c>
      <c r="I2470" s="51">
        <v>0.3</v>
      </c>
    </row>
    <row r="2471" spans="1:9" ht="30" x14ac:dyDescent="0.25">
      <c r="A2471" s="49" t="s">
        <v>234</v>
      </c>
      <c r="B2471" s="49" t="s">
        <v>4768</v>
      </c>
      <c r="C2471" s="172" t="s">
        <v>6677</v>
      </c>
      <c r="D2471" s="173">
        <v>2.9</v>
      </c>
      <c r="E2471" s="49" t="s">
        <v>6678</v>
      </c>
      <c r="F2471" s="50">
        <v>40544</v>
      </c>
      <c r="G2471" s="51">
        <v>2.6</v>
      </c>
      <c r="H2471" s="174">
        <v>39569</v>
      </c>
      <c r="I2471" s="51">
        <v>0.3</v>
      </c>
    </row>
    <row r="2472" spans="1:9" ht="30" x14ac:dyDescent="0.25">
      <c r="A2472" s="49" t="s">
        <v>234</v>
      </c>
      <c r="B2472" s="49" t="s">
        <v>395</v>
      </c>
      <c r="C2472" s="172" t="s">
        <v>6679</v>
      </c>
      <c r="D2472" s="173">
        <v>2.9</v>
      </c>
      <c r="E2472" s="49" t="s">
        <v>6680</v>
      </c>
      <c r="F2472" s="50">
        <v>40544</v>
      </c>
      <c r="G2472" s="51">
        <v>2.8</v>
      </c>
      <c r="H2472" s="174">
        <v>39569</v>
      </c>
      <c r="I2472" s="51">
        <v>0.1</v>
      </c>
    </row>
    <row r="2473" spans="1:9" ht="30" x14ac:dyDescent="0.25">
      <c r="A2473" s="49" t="s">
        <v>234</v>
      </c>
      <c r="B2473" s="49" t="s">
        <v>6681</v>
      </c>
      <c r="C2473" s="172" t="s">
        <v>6682</v>
      </c>
      <c r="D2473" s="173">
        <v>3.2</v>
      </c>
      <c r="E2473" s="49" t="s">
        <v>6683</v>
      </c>
      <c r="F2473" s="50">
        <v>40544</v>
      </c>
      <c r="G2473" s="51">
        <v>2.8</v>
      </c>
      <c r="H2473" s="174">
        <v>39569</v>
      </c>
      <c r="I2473" s="51">
        <v>0.4</v>
      </c>
    </row>
    <row r="2474" spans="1:9" ht="30" x14ac:dyDescent="0.25">
      <c r="A2474" s="49" t="s">
        <v>234</v>
      </c>
      <c r="B2474" s="49" t="s">
        <v>404</v>
      </c>
      <c r="C2474" s="172" t="s">
        <v>6684</v>
      </c>
      <c r="D2474" s="173">
        <v>3.2</v>
      </c>
      <c r="E2474" s="49" t="s">
        <v>6685</v>
      </c>
      <c r="F2474" s="50">
        <v>40544</v>
      </c>
      <c r="G2474" s="51">
        <v>2.8</v>
      </c>
      <c r="H2474" s="174">
        <v>39569</v>
      </c>
      <c r="I2474" s="51">
        <v>0.4</v>
      </c>
    </row>
    <row r="2475" spans="1:9" ht="30" x14ac:dyDescent="0.25">
      <c r="A2475" s="49" t="s">
        <v>234</v>
      </c>
      <c r="B2475" s="49" t="s">
        <v>1243</v>
      </c>
      <c r="C2475" s="172" t="s">
        <v>6686</v>
      </c>
      <c r="D2475" s="173">
        <v>2.9</v>
      </c>
      <c r="E2475" s="49" t="s">
        <v>6687</v>
      </c>
      <c r="F2475" s="50">
        <v>40544</v>
      </c>
      <c r="G2475" s="51">
        <v>2.8</v>
      </c>
      <c r="H2475" s="174">
        <v>39569</v>
      </c>
      <c r="I2475" s="51">
        <v>0.1</v>
      </c>
    </row>
    <row r="2476" spans="1:9" ht="30" x14ac:dyDescent="0.25">
      <c r="A2476" s="49" t="s">
        <v>234</v>
      </c>
      <c r="B2476" s="49" t="s">
        <v>2824</v>
      </c>
      <c r="C2476" s="172" t="s">
        <v>6688</v>
      </c>
      <c r="D2476" s="173">
        <v>2.9</v>
      </c>
      <c r="E2476" s="49" t="s">
        <v>6689</v>
      </c>
      <c r="F2476" s="50">
        <v>40544</v>
      </c>
      <c r="G2476" s="51">
        <v>2.6</v>
      </c>
      <c r="H2476" s="174">
        <v>39569</v>
      </c>
      <c r="I2476" s="51">
        <v>0.3</v>
      </c>
    </row>
    <row r="2477" spans="1:9" ht="30" x14ac:dyDescent="0.25">
      <c r="A2477" s="49" t="s">
        <v>234</v>
      </c>
      <c r="B2477" s="49" t="s">
        <v>1656</v>
      </c>
      <c r="C2477" s="172" t="s">
        <v>6690</v>
      </c>
      <c r="D2477" s="173">
        <v>2.9</v>
      </c>
      <c r="E2477" s="49" t="s">
        <v>6691</v>
      </c>
      <c r="F2477" s="50">
        <v>40544</v>
      </c>
      <c r="G2477" s="51">
        <v>2.6</v>
      </c>
      <c r="H2477" s="174">
        <v>39569</v>
      </c>
      <c r="I2477" s="51">
        <v>0.3</v>
      </c>
    </row>
    <row r="2478" spans="1:9" ht="30" x14ac:dyDescent="0.25">
      <c r="A2478" s="49" t="s">
        <v>234</v>
      </c>
      <c r="B2478" s="49" t="s">
        <v>2547</v>
      </c>
      <c r="C2478" s="172" t="s">
        <v>6692</v>
      </c>
      <c r="D2478" s="173">
        <v>3.2</v>
      </c>
      <c r="E2478" s="49" t="s">
        <v>6693</v>
      </c>
      <c r="F2478" s="50">
        <v>40544</v>
      </c>
      <c r="G2478" s="51">
        <v>2.8</v>
      </c>
      <c r="H2478" s="174">
        <v>39569</v>
      </c>
      <c r="I2478" s="51">
        <v>0.4</v>
      </c>
    </row>
    <row r="2479" spans="1:9" ht="30" x14ac:dyDescent="0.25">
      <c r="A2479" s="49" t="s">
        <v>234</v>
      </c>
      <c r="B2479" s="49" t="s">
        <v>2836</v>
      </c>
      <c r="C2479" s="172" t="s">
        <v>6694</v>
      </c>
      <c r="D2479" s="173">
        <v>2.9</v>
      </c>
      <c r="E2479" s="49" t="s">
        <v>6695</v>
      </c>
      <c r="F2479" s="50">
        <v>40544</v>
      </c>
      <c r="G2479" s="51">
        <v>2.6</v>
      </c>
      <c r="H2479" s="174">
        <v>39569</v>
      </c>
      <c r="I2479" s="51">
        <v>0.3</v>
      </c>
    </row>
    <row r="2480" spans="1:9" ht="30" x14ac:dyDescent="0.25">
      <c r="A2480" s="49" t="s">
        <v>234</v>
      </c>
      <c r="B2480" s="49" t="s">
        <v>2556</v>
      </c>
      <c r="C2480" s="172" t="s">
        <v>6696</v>
      </c>
      <c r="D2480" s="173">
        <v>2.9</v>
      </c>
      <c r="E2480" s="49" t="s">
        <v>6697</v>
      </c>
      <c r="F2480" s="50">
        <v>40544</v>
      </c>
      <c r="G2480" s="51">
        <v>2.8</v>
      </c>
      <c r="H2480" s="174">
        <v>39569</v>
      </c>
      <c r="I2480" s="51">
        <v>0.1</v>
      </c>
    </row>
    <row r="2481" spans="1:9" ht="30" x14ac:dyDescent="0.25">
      <c r="A2481" s="49" t="s">
        <v>234</v>
      </c>
      <c r="B2481" s="49" t="s">
        <v>6698</v>
      </c>
      <c r="C2481" s="172" t="s">
        <v>6699</v>
      </c>
      <c r="D2481" s="173">
        <v>2.9</v>
      </c>
      <c r="E2481" s="49" t="s">
        <v>6700</v>
      </c>
      <c r="F2481" s="50">
        <v>40544</v>
      </c>
      <c r="G2481" s="51">
        <v>2.6</v>
      </c>
      <c r="H2481" s="174">
        <v>39569</v>
      </c>
      <c r="I2481" s="51">
        <v>0.3</v>
      </c>
    </row>
    <row r="2482" spans="1:9" ht="30" x14ac:dyDescent="0.25">
      <c r="A2482" s="49" t="s">
        <v>234</v>
      </c>
      <c r="B2482" s="49" t="s">
        <v>6701</v>
      </c>
      <c r="C2482" s="172" t="s">
        <v>6702</v>
      </c>
      <c r="D2482" s="173">
        <v>3.2</v>
      </c>
      <c r="E2482" s="49" t="s">
        <v>6703</v>
      </c>
      <c r="F2482" s="50">
        <v>40544</v>
      </c>
      <c r="G2482" s="51">
        <v>2.8</v>
      </c>
      <c r="H2482" s="174">
        <v>39569</v>
      </c>
      <c r="I2482" s="51">
        <v>0.4</v>
      </c>
    </row>
    <row r="2483" spans="1:9" ht="30" x14ac:dyDescent="0.25">
      <c r="A2483" s="49" t="s">
        <v>234</v>
      </c>
      <c r="B2483" s="49" t="s">
        <v>416</v>
      </c>
      <c r="C2483" s="172" t="s">
        <v>6704</v>
      </c>
      <c r="D2483" s="173">
        <v>3.2</v>
      </c>
      <c r="E2483" s="49" t="s">
        <v>6705</v>
      </c>
      <c r="F2483" s="50">
        <v>40544</v>
      </c>
      <c r="G2483" s="51">
        <v>2.8</v>
      </c>
      <c r="H2483" s="174">
        <v>39569</v>
      </c>
      <c r="I2483" s="51">
        <v>0.4</v>
      </c>
    </row>
    <row r="2484" spans="1:9" ht="30" x14ac:dyDescent="0.25">
      <c r="A2484" s="49" t="s">
        <v>234</v>
      </c>
      <c r="B2484" s="49" t="s">
        <v>419</v>
      </c>
      <c r="C2484" s="172" t="s">
        <v>6706</v>
      </c>
      <c r="D2484" s="173">
        <v>3.2</v>
      </c>
      <c r="E2484" s="49" t="s">
        <v>6707</v>
      </c>
      <c r="F2484" s="50">
        <v>40544</v>
      </c>
      <c r="G2484" s="51">
        <v>2.6</v>
      </c>
      <c r="H2484" s="174">
        <v>39569</v>
      </c>
      <c r="I2484" s="51">
        <v>0.6</v>
      </c>
    </row>
    <row r="2485" spans="1:9" ht="30" x14ac:dyDescent="0.25">
      <c r="A2485" s="49" t="s">
        <v>234</v>
      </c>
      <c r="B2485" s="49" t="s">
        <v>1714</v>
      </c>
      <c r="C2485" s="172" t="s">
        <v>6708</v>
      </c>
      <c r="D2485" s="173">
        <v>3.2</v>
      </c>
      <c r="E2485" s="49" t="s">
        <v>6709</v>
      </c>
      <c r="F2485" s="50">
        <v>40544</v>
      </c>
      <c r="G2485" s="51">
        <v>2.6</v>
      </c>
      <c r="H2485" s="174">
        <v>39569</v>
      </c>
      <c r="I2485" s="51">
        <v>0.6</v>
      </c>
    </row>
    <row r="2486" spans="1:9" ht="30" x14ac:dyDescent="0.25">
      <c r="A2486" s="49" t="s">
        <v>234</v>
      </c>
      <c r="B2486" s="49" t="s">
        <v>422</v>
      </c>
      <c r="C2486" s="172" t="s">
        <v>6710</v>
      </c>
      <c r="D2486" s="173">
        <v>3.2</v>
      </c>
      <c r="E2486" s="49" t="s">
        <v>6711</v>
      </c>
      <c r="F2486" s="50">
        <v>40544</v>
      </c>
      <c r="G2486" s="51">
        <v>2.8</v>
      </c>
      <c r="H2486" s="174">
        <v>39569</v>
      </c>
      <c r="I2486" s="51">
        <v>0.4</v>
      </c>
    </row>
    <row r="2487" spans="1:9" ht="30" x14ac:dyDescent="0.25">
      <c r="A2487" s="49" t="s">
        <v>234</v>
      </c>
      <c r="B2487" s="49" t="s">
        <v>1719</v>
      </c>
      <c r="C2487" s="172" t="s">
        <v>6712</v>
      </c>
      <c r="D2487" s="173">
        <v>3.2</v>
      </c>
      <c r="E2487" s="49" t="s">
        <v>6713</v>
      </c>
      <c r="F2487" s="50">
        <v>40544</v>
      </c>
      <c r="G2487" s="51">
        <v>2.8</v>
      </c>
      <c r="H2487" s="174">
        <v>39569</v>
      </c>
      <c r="I2487" s="51">
        <v>0.4</v>
      </c>
    </row>
    <row r="2488" spans="1:9" ht="30" x14ac:dyDescent="0.25">
      <c r="A2488" s="49" t="s">
        <v>234</v>
      </c>
      <c r="B2488" s="49" t="s">
        <v>6714</v>
      </c>
      <c r="C2488" s="172" t="s">
        <v>6715</v>
      </c>
      <c r="D2488" s="173">
        <v>2.7</v>
      </c>
      <c r="E2488" s="49" t="s">
        <v>6716</v>
      </c>
      <c r="F2488" s="50">
        <v>40544</v>
      </c>
      <c r="G2488" s="51">
        <v>2.6</v>
      </c>
      <c r="H2488" s="174">
        <v>39569</v>
      </c>
      <c r="I2488" s="51">
        <v>0.1</v>
      </c>
    </row>
    <row r="2489" spans="1:9" ht="30" x14ac:dyDescent="0.25">
      <c r="A2489" s="49" t="s">
        <v>234</v>
      </c>
      <c r="B2489" s="49" t="s">
        <v>425</v>
      </c>
      <c r="C2489" s="172" t="s">
        <v>6717</v>
      </c>
      <c r="D2489" s="173">
        <v>2.9</v>
      </c>
      <c r="E2489" s="49" t="s">
        <v>6718</v>
      </c>
      <c r="F2489" s="50">
        <v>40544</v>
      </c>
      <c r="G2489" s="51">
        <v>2.6</v>
      </c>
      <c r="H2489" s="174">
        <v>39569</v>
      </c>
      <c r="I2489" s="51">
        <v>0.3</v>
      </c>
    </row>
    <row r="2490" spans="1:9" ht="30" x14ac:dyDescent="0.25">
      <c r="A2490" s="49" t="s">
        <v>234</v>
      </c>
      <c r="B2490" s="49" t="s">
        <v>2358</v>
      </c>
      <c r="C2490" s="172" t="s">
        <v>6719</v>
      </c>
      <c r="D2490" s="173">
        <v>2.9</v>
      </c>
      <c r="E2490" s="49" t="s">
        <v>6720</v>
      </c>
      <c r="F2490" s="50">
        <v>40544</v>
      </c>
      <c r="G2490" s="51">
        <v>2.6</v>
      </c>
      <c r="H2490" s="174">
        <v>39569</v>
      </c>
      <c r="I2490" s="51">
        <v>0.3</v>
      </c>
    </row>
    <row r="2491" spans="1:9" ht="30" x14ac:dyDescent="0.25">
      <c r="A2491" s="49" t="s">
        <v>234</v>
      </c>
      <c r="B2491" s="49" t="s">
        <v>2854</v>
      </c>
      <c r="C2491" s="172" t="s">
        <v>6721</v>
      </c>
      <c r="D2491" s="173">
        <v>2.9</v>
      </c>
      <c r="E2491" s="49" t="s">
        <v>6722</v>
      </c>
      <c r="F2491" s="50">
        <v>40544</v>
      </c>
      <c r="G2491" s="51">
        <v>2.6</v>
      </c>
      <c r="H2491" s="174">
        <v>39569</v>
      </c>
      <c r="I2491" s="51">
        <v>0.3</v>
      </c>
    </row>
    <row r="2492" spans="1:9" ht="30" x14ac:dyDescent="0.25">
      <c r="A2492" s="49" t="s">
        <v>254</v>
      </c>
      <c r="B2492" s="49" t="s">
        <v>289</v>
      </c>
      <c r="C2492" s="172" t="s">
        <v>6723</v>
      </c>
      <c r="D2492" s="173">
        <v>3.15</v>
      </c>
      <c r="E2492" s="49" t="s">
        <v>6724</v>
      </c>
      <c r="F2492" s="50">
        <v>40544</v>
      </c>
      <c r="G2492" s="51">
        <v>3.15</v>
      </c>
      <c r="H2492" s="174"/>
      <c r="I2492" s="51">
        <v>0</v>
      </c>
    </row>
    <row r="2493" spans="1:9" ht="30" x14ac:dyDescent="0.25">
      <c r="A2493" s="49" t="s">
        <v>254</v>
      </c>
      <c r="B2493" s="49" t="s">
        <v>6725</v>
      </c>
      <c r="C2493" s="172" t="s">
        <v>6726</v>
      </c>
      <c r="D2493" s="173">
        <v>2.4</v>
      </c>
      <c r="E2493" s="49" t="s">
        <v>6727</v>
      </c>
      <c r="F2493" s="50">
        <v>40544</v>
      </c>
      <c r="G2493" s="51">
        <v>2.4</v>
      </c>
      <c r="H2493" s="174"/>
      <c r="I2493" s="51">
        <v>0</v>
      </c>
    </row>
    <row r="2494" spans="1:9" ht="30" x14ac:dyDescent="0.25">
      <c r="A2494" s="49" t="s">
        <v>254</v>
      </c>
      <c r="B2494" s="49" t="s">
        <v>6728</v>
      </c>
      <c r="C2494" s="172" t="s">
        <v>6729</v>
      </c>
      <c r="D2494" s="173">
        <v>3.15</v>
      </c>
      <c r="E2494" s="49" t="s">
        <v>6730</v>
      </c>
      <c r="F2494" s="50">
        <v>40544</v>
      </c>
      <c r="G2494" s="51">
        <v>3.15</v>
      </c>
      <c r="H2494" s="174"/>
      <c r="I2494" s="51">
        <v>0</v>
      </c>
    </row>
    <row r="2495" spans="1:9" ht="30" x14ac:dyDescent="0.25">
      <c r="A2495" s="49" t="s">
        <v>254</v>
      </c>
      <c r="B2495" s="49" t="s">
        <v>6731</v>
      </c>
      <c r="C2495" s="172" t="s">
        <v>6732</v>
      </c>
      <c r="D2495" s="173">
        <v>3.65</v>
      </c>
      <c r="E2495" s="49" t="s">
        <v>6733</v>
      </c>
      <c r="F2495" s="50">
        <v>40544</v>
      </c>
      <c r="G2495" s="51">
        <v>3.65</v>
      </c>
      <c r="H2495" s="174"/>
      <c r="I2495" s="51">
        <v>0</v>
      </c>
    </row>
    <row r="2496" spans="1:9" ht="30" x14ac:dyDescent="0.25">
      <c r="A2496" s="49" t="s">
        <v>254</v>
      </c>
      <c r="B2496" s="49" t="s">
        <v>6734</v>
      </c>
      <c r="C2496" s="172" t="s">
        <v>6735</v>
      </c>
      <c r="D2496" s="173">
        <v>2.8</v>
      </c>
      <c r="E2496" s="49" t="s">
        <v>6736</v>
      </c>
      <c r="F2496" s="50">
        <v>40544</v>
      </c>
      <c r="G2496" s="51">
        <v>2.8</v>
      </c>
      <c r="H2496" s="174"/>
      <c r="I2496" s="51">
        <v>0</v>
      </c>
    </row>
    <row r="2497" spans="1:9" ht="30" x14ac:dyDescent="0.25">
      <c r="A2497" s="49" t="s">
        <v>254</v>
      </c>
      <c r="B2497" s="49" t="s">
        <v>6048</v>
      </c>
      <c r="C2497" s="172" t="s">
        <v>6737</v>
      </c>
      <c r="D2497" s="173">
        <v>2.4</v>
      </c>
      <c r="E2497" s="49" t="s">
        <v>6738</v>
      </c>
      <c r="F2497" s="50">
        <v>40544</v>
      </c>
      <c r="G2497" s="51">
        <v>2.4</v>
      </c>
      <c r="H2497" s="174"/>
      <c r="I2497" s="51">
        <v>0</v>
      </c>
    </row>
    <row r="2498" spans="1:9" ht="30" x14ac:dyDescent="0.25">
      <c r="A2498" s="49" t="s">
        <v>254</v>
      </c>
      <c r="B2498" s="49" t="s">
        <v>6739</v>
      </c>
      <c r="C2498" s="172" t="s">
        <v>6740</v>
      </c>
      <c r="D2498" s="173">
        <v>3.45</v>
      </c>
      <c r="E2498" s="49" t="s">
        <v>6741</v>
      </c>
      <c r="F2498" s="50">
        <v>40544</v>
      </c>
      <c r="G2498" s="51">
        <v>3.45</v>
      </c>
      <c r="H2498" s="174"/>
      <c r="I2498" s="51">
        <v>0</v>
      </c>
    </row>
    <row r="2499" spans="1:9" ht="30" x14ac:dyDescent="0.25">
      <c r="A2499" s="49" t="s">
        <v>254</v>
      </c>
      <c r="B2499" s="49" t="s">
        <v>6742</v>
      </c>
      <c r="C2499" s="172" t="s">
        <v>6743</v>
      </c>
      <c r="D2499" s="173">
        <v>3.6</v>
      </c>
      <c r="E2499" s="49" t="s">
        <v>6744</v>
      </c>
      <c r="F2499" s="50">
        <v>40544</v>
      </c>
      <c r="G2499" s="51">
        <v>3.6</v>
      </c>
      <c r="H2499" s="174"/>
      <c r="I2499" s="51">
        <v>0</v>
      </c>
    </row>
    <row r="2500" spans="1:9" ht="30" x14ac:dyDescent="0.25">
      <c r="A2500" s="49" t="s">
        <v>254</v>
      </c>
      <c r="B2500" s="49" t="s">
        <v>6745</v>
      </c>
      <c r="C2500" s="172" t="s">
        <v>6746</v>
      </c>
      <c r="D2500" s="173">
        <v>2.4</v>
      </c>
      <c r="E2500" s="49" t="s">
        <v>6747</v>
      </c>
      <c r="F2500" s="50">
        <v>40544</v>
      </c>
      <c r="G2500" s="51">
        <v>2.4</v>
      </c>
      <c r="H2500" s="174"/>
      <c r="I2500" s="51">
        <v>0</v>
      </c>
    </row>
    <row r="2501" spans="1:9" ht="30" x14ac:dyDescent="0.25">
      <c r="A2501" s="49" t="s">
        <v>254</v>
      </c>
      <c r="B2501" s="49" t="s">
        <v>6748</v>
      </c>
      <c r="C2501" s="172" t="s">
        <v>6749</v>
      </c>
      <c r="D2501" s="173">
        <v>3.3</v>
      </c>
      <c r="E2501" s="49" t="s">
        <v>6750</v>
      </c>
      <c r="F2501" s="50">
        <v>40544</v>
      </c>
      <c r="G2501" s="51">
        <v>3.3</v>
      </c>
      <c r="H2501" s="174"/>
      <c r="I2501" s="51">
        <v>0</v>
      </c>
    </row>
    <row r="2502" spans="1:9" ht="30" x14ac:dyDescent="0.25">
      <c r="A2502" s="49" t="s">
        <v>254</v>
      </c>
      <c r="B2502" s="49" t="s">
        <v>6751</v>
      </c>
      <c r="C2502" s="172" t="s">
        <v>6752</v>
      </c>
      <c r="D2502" s="173">
        <v>3.3</v>
      </c>
      <c r="E2502" s="49" t="s">
        <v>6753</v>
      </c>
      <c r="F2502" s="50">
        <v>40544</v>
      </c>
      <c r="G2502" s="51">
        <v>3.3</v>
      </c>
      <c r="H2502" s="174"/>
      <c r="I2502" s="51">
        <v>0</v>
      </c>
    </row>
    <row r="2503" spans="1:9" ht="30" x14ac:dyDescent="0.25">
      <c r="A2503" s="49" t="s">
        <v>254</v>
      </c>
      <c r="B2503" s="49" t="s">
        <v>6754</v>
      </c>
      <c r="C2503" s="172" t="s">
        <v>6755</v>
      </c>
      <c r="D2503" s="173">
        <v>2.6</v>
      </c>
      <c r="E2503" s="49" t="s">
        <v>6756</v>
      </c>
      <c r="F2503" s="50">
        <v>40544</v>
      </c>
      <c r="G2503" s="51">
        <v>2.6</v>
      </c>
      <c r="H2503" s="174"/>
      <c r="I2503" s="51">
        <v>0</v>
      </c>
    </row>
    <row r="2504" spans="1:9" ht="30" x14ac:dyDescent="0.25">
      <c r="A2504" s="49" t="s">
        <v>254</v>
      </c>
      <c r="B2504" s="49" t="s">
        <v>6757</v>
      </c>
      <c r="C2504" s="172" t="s">
        <v>6758</v>
      </c>
      <c r="D2504" s="173">
        <v>3.65</v>
      </c>
      <c r="E2504" s="49" t="s">
        <v>6759</v>
      </c>
      <c r="F2504" s="50">
        <v>40544</v>
      </c>
      <c r="G2504" s="51">
        <v>3.65</v>
      </c>
      <c r="H2504" s="174"/>
      <c r="I2504" s="51">
        <v>0</v>
      </c>
    </row>
    <row r="2505" spans="1:9" ht="30" x14ac:dyDescent="0.25">
      <c r="A2505" s="49" t="s">
        <v>254</v>
      </c>
      <c r="B2505" s="49" t="s">
        <v>2878</v>
      </c>
      <c r="C2505" s="172" t="s">
        <v>6760</v>
      </c>
      <c r="D2505" s="173">
        <v>3.15</v>
      </c>
      <c r="E2505" s="49" t="s">
        <v>6761</v>
      </c>
      <c r="F2505" s="50">
        <v>40544</v>
      </c>
      <c r="G2505" s="51">
        <v>3.15</v>
      </c>
      <c r="H2505" s="174"/>
      <c r="I2505" s="51">
        <v>0</v>
      </c>
    </row>
    <row r="2506" spans="1:9" ht="30" x14ac:dyDescent="0.25">
      <c r="A2506" s="49" t="s">
        <v>254</v>
      </c>
      <c r="B2506" s="49" t="s">
        <v>6762</v>
      </c>
      <c r="C2506" s="172" t="s">
        <v>6763</v>
      </c>
      <c r="D2506" s="173">
        <v>3.45</v>
      </c>
      <c r="E2506" s="49" t="s">
        <v>6764</v>
      </c>
      <c r="F2506" s="50">
        <v>40544</v>
      </c>
      <c r="G2506" s="51">
        <v>3.45</v>
      </c>
      <c r="H2506" s="174"/>
      <c r="I2506" s="51">
        <v>0</v>
      </c>
    </row>
    <row r="2507" spans="1:9" ht="30" x14ac:dyDescent="0.25">
      <c r="A2507" s="49" t="s">
        <v>254</v>
      </c>
      <c r="B2507" s="49" t="s">
        <v>6765</v>
      </c>
      <c r="C2507" s="172" t="s">
        <v>6766</v>
      </c>
      <c r="D2507" s="173">
        <v>3.3</v>
      </c>
      <c r="E2507" s="49" t="s">
        <v>6767</v>
      </c>
      <c r="F2507" s="50">
        <v>40544</v>
      </c>
      <c r="G2507" s="51">
        <v>3.3</v>
      </c>
      <c r="H2507" s="174"/>
      <c r="I2507" s="51">
        <v>0</v>
      </c>
    </row>
    <row r="2508" spans="1:9" ht="30" x14ac:dyDescent="0.25">
      <c r="A2508" s="49" t="s">
        <v>254</v>
      </c>
      <c r="B2508" s="49" t="s">
        <v>6768</v>
      </c>
      <c r="C2508" s="172" t="s">
        <v>6769</v>
      </c>
      <c r="D2508" s="173">
        <v>2.4</v>
      </c>
      <c r="E2508" s="49" t="s">
        <v>6770</v>
      </c>
      <c r="F2508" s="50">
        <v>40544</v>
      </c>
      <c r="G2508" s="51">
        <v>2.4</v>
      </c>
      <c r="H2508" s="174"/>
      <c r="I2508" s="51">
        <v>0</v>
      </c>
    </row>
    <row r="2509" spans="1:9" ht="30" x14ac:dyDescent="0.25">
      <c r="A2509" s="49" t="s">
        <v>254</v>
      </c>
      <c r="B2509" s="49" t="s">
        <v>6771</v>
      </c>
      <c r="C2509" s="172" t="s">
        <v>6772</v>
      </c>
      <c r="D2509" s="173">
        <v>3.15</v>
      </c>
      <c r="E2509" s="49" t="s">
        <v>6773</v>
      </c>
      <c r="F2509" s="50">
        <v>40544</v>
      </c>
      <c r="G2509" s="51">
        <v>3.15</v>
      </c>
      <c r="H2509" s="174"/>
      <c r="I2509" s="51">
        <v>0</v>
      </c>
    </row>
    <row r="2510" spans="1:9" ht="30" x14ac:dyDescent="0.25">
      <c r="A2510" s="49" t="s">
        <v>254</v>
      </c>
      <c r="B2510" s="49" t="s">
        <v>6774</v>
      </c>
      <c r="C2510" s="172" t="s">
        <v>6775</v>
      </c>
      <c r="D2510" s="173">
        <v>3</v>
      </c>
      <c r="E2510" s="49" t="s">
        <v>6776</v>
      </c>
      <c r="F2510" s="50">
        <v>40544</v>
      </c>
      <c r="G2510" s="51">
        <v>3</v>
      </c>
      <c r="H2510" s="174"/>
      <c r="I2510" s="51">
        <v>0</v>
      </c>
    </row>
    <row r="2511" spans="1:9" ht="30" x14ac:dyDescent="0.25">
      <c r="A2511" s="49" t="s">
        <v>254</v>
      </c>
      <c r="B2511" s="49" t="s">
        <v>6777</v>
      </c>
      <c r="C2511" s="172" t="s">
        <v>6778</v>
      </c>
      <c r="D2511" s="173">
        <v>3.6</v>
      </c>
      <c r="E2511" s="49" t="s">
        <v>6779</v>
      </c>
      <c r="F2511" s="50">
        <v>40544</v>
      </c>
      <c r="G2511" s="51">
        <v>3.6</v>
      </c>
      <c r="H2511" s="174"/>
      <c r="I2511" s="51">
        <v>0</v>
      </c>
    </row>
    <row r="2512" spans="1:9" ht="30" x14ac:dyDescent="0.25">
      <c r="A2512" s="49" t="s">
        <v>254</v>
      </c>
      <c r="B2512" s="49" t="s">
        <v>6780</v>
      </c>
      <c r="C2512" s="172" t="s">
        <v>6781</v>
      </c>
      <c r="D2512" s="173">
        <v>3.3</v>
      </c>
      <c r="E2512" s="49" t="s">
        <v>6782</v>
      </c>
      <c r="F2512" s="50">
        <v>40544</v>
      </c>
      <c r="G2512" s="51">
        <v>3.3</v>
      </c>
      <c r="H2512" s="174"/>
      <c r="I2512" s="51">
        <v>0</v>
      </c>
    </row>
    <row r="2513" spans="1:9" ht="30" x14ac:dyDescent="0.25">
      <c r="A2513" s="49" t="s">
        <v>254</v>
      </c>
      <c r="B2513" s="49" t="s">
        <v>6783</v>
      </c>
      <c r="C2513" s="172" t="s">
        <v>6784</v>
      </c>
      <c r="D2513" s="173">
        <v>2.4</v>
      </c>
      <c r="E2513" s="49" t="s">
        <v>6785</v>
      </c>
      <c r="F2513" s="50">
        <v>40544</v>
      </c>
      <c r="G2513" s="51">
        <v>2.4</v>
      </c>
      <c r="H2513" s="174"/>
      <c r="I2513" s="51">
        <v>0</v>
      </c>
    </row>
    <row r="2514" spans="1:9" ht="30" x14ac:dyDescent="0.25">
      <c r="A2514" s="49" t="s">
        <v>254</v>
      </c>
      <c r="B2514" s="49" t="s">
        <v>6786</v>
      </c>
      <c r="C2514" s="172" t="s">
        <v>6787</v>
      </c>
      <c r="D2514" s="173">
        <v>2.4</v>
      </c>
      <c r="E2514" s="49" t="s">
        <v>6788</v>
      </c>
      <c r="F2514" s="50">
        <v>40544</v>
      </c>
      <c r="G2514" s="51">
        <v>2.4</v>
      </c>
      <c r="H2514" s="174"/>
      <c r="I2514" s="51">
        <v>0</v>
      </c>
    </row>
    <row r="2515" spans="1:9" ht="30" x14ac:dyDescent="0.25">
      <c r="A2515" s="49" t="s">
        <v>254</v>
      </c>
      <c r="B2515" s="49" t="s">
        <v>1356</v>
      </c>
      <c r="C2515" s="172" t="s">
        <v>6789</v>
      </c>
      <c r="D2515" s="173">
        <v>3.65</v>
      </c>
      <c r="E2515" s="49" t="s">
        <v>6790</v>
      </c>
      <c r="F2515" s="50">
        <v>40544</v>
      </c>
      <c r="G2515" s="51">
        <v>3.65</v>
      </c>
      <c r="H2515" s="174"/>
      <c r="I2515" s="51">
        <v>0</v>
      </c>
    </row>
    <row r="2516" spans="1:9" ht="30" x14ac:dyDescent="0.25">
      <c r="A2516" s="49" t="s">
        <v>254</v>
      </c>
      <c r="B2516" s="49" t="s">
        <v>2123</v>
      </c>
      <c r="C2516" s="172" t="s">
        <v>6791</v>
      </c>
      <c r="D2516" s="173">
        <v>2.8</v>
      </c>
      <c r="E2516" s="49" t="s">
        <v>6792</v>
      </c>
      <c r="F2516" s="50">
        <v>40544</v>
      </c>
      <c r="G2516" s="51">
        <v>2.8</v>
      </c>
      <c r="H2516" s="174"/>
      <c r="I2516" s="51">
        <v>0</v>
      </c>
    </row>
    <row r="2517" spans="1:9" ht="30" x14ac:dyDescent="0.25">
      <c r="A2517" s="49" t="s">
        <v>254</v>
      </c>
      <c r="B2517" s="49" t="s">
        <v>6793</v>
      </c>
      <c r="C2517" s="172" t="s">
        <v>6794</v>
      </c>
      <c r="D2517" s="173">
        <v>3.3</v>
      </c>
      <c r="E2517" s="49" t="s">
        <v>6795</v>
      </c>
      <c r="F2517" s="50">
        <v>40544</v>
      </c>
      <c r="G2517" s="51">
        <v>3.3</v>
      </c>
      <c r="H2517" s="174"/>
      <c r="I2517" s="51">
        <v>0</v>
      </c>
    </row>
    <row r="2518" spans="1:9" ht="30" x14ac:dyDescent="0.25">
      <c r="A2518" s="49" t="s">
        <v>254</v>
      </c>
      <c r="B2518" s="49" t="s">
        <v>6796</v>
      </c>
      <c r="C2518" s="172" t="s">
        <v>6797</v>
      </c>
      <c r="D2518" s="173">
        <v>3.3</v>
      </c>
      <c r="E2518" s="49" t="s">
        <v>6798</v>
      </c>
      <c r="F2518" s="50">
        <v>40544</v>
      </c>
      <c r="G2518" s="51">
        <v>3.3</v>
      </c>
      <c r="H2518" s="174"/>
      <c r="I2518" s="51">
        <v>0</v>
      </c>
    </row>
    <row r="2519" spans="1:9" ht="30" x14ac:dyDescent="0.25">
      <c r="A2519" s="49" t="s">
        <v>254</v>
      </c>
      <c r="B2519" s="49" t="s">
        <v>247</v>
      </c>
      <c r="C2519" s="172" t="s">
        <v>6799</v>
      </c>
      <c r="D2519" s="173">
        <v>3.45</v>
      </c>
      <c r="E2519" s="49" t="s">
        <v>6800</v>
      </c>
      <c r="F2519" s="50">
        <v>40544</v>
      </c>
      <c r="G2519" s="51">
        <v>3.45</v>
      </c>
      <c r="H2519" s="174"/>
      <c r="I2519" s="51">
        <v>0</v>
      </c>
    </row>
    <row r="2520" spans="1:9" ht="30" x14ac:dyDescent="0.25">
      <c r="A2520" s="49" t="s">
        <v>254</v>
      </c>
      <c r="B2520" s="49" t="s">
        <v>883</v>
      </c>
      <c r="C2520" s="172" t="s">
        <v>6801</v>
      </c>
      <c r="D2520" s="173">
        <v>3.65</v>
      </c>
      <c r="E2520" s="49" t="s">
        <v>6802</v>
      </c>
      <c r="F2520" s="50">
        <v>40544</v>
      </c>
      <c r="G2520" s="51">
        <v>3.65</v>
      </c>
      <c r="H2520" s="174"/>
      <c r="I2520" s="51">
        <v>0</v>
      </c>
    </row>
    <row r="2521" spans="1:9" ht="30" x14ac:dyDescent="0.25">
      <c r="A2521" s="49" t="s">
        <v>254</v>
      </c>
      <c r="B2521" s="49" t="s">
        <v>6803</v>
      </c>
      <c r="C2521" s="172" t="s">
        <v>6804</v>
      </c>
      <c r="D2521" s="173">
        <v>2.8</v>
      </c>
      <c r="E2521" s="49" t="s">
        <v>6805</v>
      </c>
      <c r="F2521" s="50">
        <v>40544</v>
      </c>
      <c r="G2521" s="51">
        <v>2.8</v>
      </c>
      <c r="H2521" s="174"/>
      <c r="I2521" s="51">
        <v>0</v>
      </c>
    </row>
    <row r="2522" spans="1:9" ht="30" x14ac:dyDescent="0.25">
      <c r="A2522" s="49" t="s">
        <v>254</v>
      </c>
      <c r="B2522" s="49" t="s">
        <v>3188</v>
      </c>
      <c r="C2522" s="172" t="s">
        <v>6806</v>
      </c>
      <c r="D2522" s="173">
        <v>3.65</v>
      </c>
      <c r="E2522" s="49" t="s">
        <v>6807</v>
      </c>
      <c r="F2522" s="50">
        <v>40544</v>
      </c>
      <c r="G2522" s="51">
        <v>3.65</v>
      </c>
      <c r="H2522" s="174"/>
      <c r="I2522" s="51">
        <v>0</v>
      </c>
    </row>
    <row r="2523" spans="1:9" ht="30" x14ac:dyDescent="0.25">
      <c r="A2523" s="49" t="s">
        <v>254</v>
      </c>
      <c r="B2523" s="49" t="s">
        <v>6808</v>
      </c>
      <c r="C2523" s="172" t="s">
        <v>6809</v>
      </c>
      <c r="D2523" s="173">
        <v>3</v>
      </c>
      <c r="E2523" s="49" t="s">
        <v>6810</v>
      </c>
      <c r="F2523" s="50">
        <v>40544</v>
      </c>
      <c r="G2523" s="51">
        <v>3</v>
      </c>
      <c r="H2523" s="174"/>
      <c r="I2523" s="51">
        <v>0</v>
      </c>
    </row>
    <row r="2524" spans="1:9" ht="30" x14ac:dyDescent="0.25">
      <c r="A2524" s="49" t="s">
        <v>254</v>
      </c>
      <c r="B2524" s="49" t="s">
        <v>6811</v>
      </c>
      <c r="C2524" s="172" t="s">
        <v>6812</v>
      </c>
      <c r="D2524" s="173">
        <v>2.4</v>
      </c>
      <c r="E2524" s="49" t="s">
        <v>6813</v>
      </c>
      <c r="F2524" s="50">
        <v>40544</v>
      </c>
      <c r="G2524" s="51">
        <v>2.4</v>
      </c>
      <c r="H2524" s="174"/>
      <c r="I2524" s="51">
        <v>0</v>
      </c>
    </row>
    <row r="2525" spans="1:9" ht="30" x14ac:dyDescent="0.25">
      <c r="A2525" s="49" t="s">
        <v>254</v>
      </c>
      <c r="B2525" s="49" t="s">
        <v>1780</v>
      </c>
      <c r="C2525" s="172" t="s">
        <v>6814</v>
      </c>
      <c r="D2525" s="173">
        <v>3</v>
      </c>
      <c r="E2525" s="49" t="s">
        <v>6815</v>
      </c>
      <c r="F2525" s="50">
        <v>40544</v>
      </c>
      <c r="G2525" s="51">
        <v>3</v>
      </c>
      <c r="H2525" s="174"/>
      <c r="I2525" s="51">
        <v>0</v>
      </c>
    </row>
    <row r="2526" spans="1:9" ht="30" x14ac:dyDescent="0.25">
      <c r="A2526" s="49" t="s">
        <v>254</v>
      </c>
      <c r="B2526" s="49" t="s">
        <v>6816</v>
      </c>
      <c r="C2526" s="172" t="s">
        <v>6817</v>
      </c>
      <c r="D2526" s="173">
        <v>2.4</v>
      </c>
      <c r="E2526" s="49" t="s">
        <v>6818</v>
      </c>
      <c r="F2526" s="50">
        <v>40544</v>
      </c>
      <c r="G2526" s="51">
        <v>2.4</v>
      </c>
      <c r="H2526" s="174"/>
      <c r="I2526" s="51">
        <v>0</v>
      </c>
    </row>
    <row r="2527" spans="1:9" ht="30" x14ac:dyDescent="0.25">
      <c r="A2527" s="49" t="s">
        <v>254</v>
      </c>
      <c r="B2527" s="49" t="s">
        <v>1112</v>
      </c>
      <c r="C2527" s="172" t="s">
        <v>6819</v>
      </c>
      <c r="D2527" s="173">
        <v>3.6</v>
      </c>
      <c r="E2527" s="49" t="s">
        <v>6820</v>
      </c>
      <c r="F2527" s="50">
        <v>40544</v>
      </c>
      <c r="G2527" s="51">
        <v>3.6</v>
      </c>
      <c r="H2527" s="174"/>
      <c r="I2527" s="51">
        <v>0</v>
      </c>
    </row>
    <row r="2528" spans="1:9" ht="30" x14ac:dyDescent="0.25">
      <c r="A2528" s="49" t="s">
        <v>254</v>
      </c>
      <c r="B2528" s="49" t="s">
        <v>1115</v>
      </c>
      <c r="C2528" s="172" t="s">
        <v>6821</v>
      </c>
      <c r="D2528" s="173">
        <v>3.15</v>
      </c>
      <c r="E2528" s="49" t="s">
        <v>6822</v>
      </c>
      <c r="F2528" s="50">
        <v>40544</v>
      </c>
      <c r="G2528" s="51">
        <v>3.15</v>
      </c>
      <c r="H2528" s="174"/>
      <c r="I2528" s="51">
        <v>0</v>
      </c>
    </row>
    <row r="2529" spans="1:9" ht="30" x14ac:dyDescent="0.25">
      <c r="A2529" s="49" t="s">
        <v>254</v>
      </c>
      <c r="B2529" s="49" t="s">
        <v>6823</v>
      </c>
      <c r="C2529" s="172" t="s">
        <v>6824</v>
      </c>
      <c r="D2529" s="173">
        <v>2.4</v>
      </c>
      <c r="E2529" s="49" t="s">
        <v>6825</v>
      </c>
      <c r="F2529" s="50">
        <v>40544</v>
      </c>
      <c r="G2529" s="51">
        <v>2.4</v>
      </c>
      <c r="H2529" s="174"/>
      <c r="I2529" s="51">
        <v>0</v>
      </c>
    </row>
    <row r="2530" spans="1:9" ht="30" x14ac:dyDescent="0.25">
      <c r="A2530" s="49" t="s">
        <v>254</v>
      </c>
      <c r="B2530" s="49" t="s">
        <v>892</v>
      </c>
      <c r="C2530" s="172" t="s">
        <v>6826</v>
      </c>
      <c r="D2530" s="173">
        <v>2.8</v>
      </c>
      <c r="E2530" s="49" t="s">
        <v>6827</v>
      </c>
      <c r="F2530" s="50">
        <v>40544</v>
      </c>
      <c r="G2530" s="51">
        <v>2.8</v>
      </c>
      <c r="H2530" s="174"/>
      <c r="I2530" s="51">
        <v>0</v>
      </c>
    </row>
    <row r="2531" spans="1:9" ht="30" x14ac:dyDescent="0.25">
      <c r="A2531" s="49" t="s">
        <v>254</v>
      </c>
      <c r="B2531" s="49" t="s">
        <v>6828</v>
      </c>
      <c r="C2531" s="172" t="s">
        <v>6829</v>
      </c>
      <c r="D2531" s="173">
        <v>2.4</v>
      </c>
      <c r="E2531" s="49" t="s">
        <v>6830</v>
      </c>
      <c r="F2531" s="50">
        <v>40544</v>
      </c>
      <c r="G2531" s="51">
        <v>2.4</v>
      </c>
      <c r="H2531" s="174"/>
      <c r="I2531" s="51">
        <v>0</v>
      </c>
    </row>
    <row r="2532" spans="1:9" ht="30" x14ac:dyDescent="0.25">
      <c r="A2532" s="49" t="s">
        <v>254</v>
      </c>
      <c r="B2532" s="49" t="s">
        <v>6831</v>
      </c>
      <c r="C2532" s="172" t="s">
        <v>6832</v>
      </c>
      <c r="D2532" s="173">
        <v>2.6</v>
      </c>
      <c r="E2532" s="49" t="s">
        <v>6833</v>
      </c>
      <c r="F2532" s="50">
        <v>40544</v>
      </c>
      <c r="G2532" s="51">
        <v>2.6</v>
      </c>
      <c r="H2532" s="174"/>
      <c r="I2532" s="51">
        <v>0</v>
      </c>
    </row>
    <row r="2533" spans="1:9" ht="30" x14ac:dyDescent="0.25">
      <c r="A2533" s="49" t="s">
        <v>254</v>
      </c>
      <c r="B2533" s="49" t="s">
        <v>6834</v>
      </c>
      <c r="C2533" s="172" t="s">
        <v>6835</v>
      </c>
      <c r="D2533" s="173">
        <v>2.8</v>
      </c>
      <c r="E2533" s="49" t="s">
        <v>6836</v>
      </c>
      <c r="F2533" s="50">
        <v>40544</v>
      </c>
      <c r="G2533" s="51">
        <v>2.8</v>
      </c>
      <c r="H2533" s="174"/>
      <c r="I2533" s="51">
        <v>0</v>
      </c>
    </row>
    <row r="2534" spans="1:9" ht="30" x14ac:dyDescent="0.25">
      <c r="A2534" s="49" t="s">
        <v>254</v>
      </c>
      <c r="B2534" s="49" t="s">
        <v>6837</v>
      </c>
      <c r="C2534" s="172" t="s">
        <v>6838</v>
      </c>
      <c r="D2534" s="173">
        <v>3</v>
      </c>
      <c r="E2534" s="49" t="s">
        <v>6839</v>
      </c>
      <c r="F2534" s="50">
        <v>40544</v>
      </c>
      <c r="G2534" s="51">
        <v>3</v>
      </c>
      <c r="H2534" s="174"/>
      <c r="I2534" s="51">
        <v>0</v>
      </c>
    </row>
    <row r="2535" spans="1:9" ht="30" x14ac:dyDescent="0.25">
      <c r="A2535" s="49" t="s">
        <v>254</v>
      </c>
      <c r="B2535" s="49" t="s">
        <v>6840</v>
      </c>
      <c r="C2535" s="172" t="s">
        <v>6841</v>
      </c>
      <c r="D2535" s="173">
        <v>2.4</v>
      </c>
      <c r="E2535" s="49" t="s">
        <v>6842</v>
      </c>
      <c r="F2535" s="50">
        <v>40544</v>
      </c>
      <c r="G2535" s="51">
        <v>2.4</v>
      </c>
      <c r="H2535" s="174"/>
      <c r="I2535" s="51">
        <v>0</v>
      </c>
    </row>
    <row r="2536" spans="1:9" ht="30" x14ac:dyDescent="0.25">
      <c r="A2536" s="49" t="s">
        <v>254</v>
      </c>
      <c r="B2536" s="49" t="s">
        <v>6843</v>
      </c>
      <c r="C2536" s="172" t="s">
        <v>6844</v>
      </c>
      <c r="D2536" s="173">
        <v>3.6</v>
      </c>
      <c r="E2536" s="49" t="s">
        <v>6845</v>
      </c>
      <c r="F2536" s="50">
        <v>40544</v>
      </c>
      <c r="G2536" s="51">
        <v>3.6</v>
      </c>
      <c r="H2536" s="174"/>
      <c r="I2536" s="51">
        <v>0</v>
      </c>
    </row>
    <row r="2537" spans="1:9" ht="30" x14ac:dyDescent="0.25">
      <c r="A2537" s="49" t="s">
        <v>254</v>
      </c>
      <c r="B2537" s="49" t="s">
        <v>6846</v>
      </c>
      <c r="C2537" s="172" t="s">
        <v>6847</v>
      </c>
      <c r="D2537" s="173">
        <v>3.45</v>
      </c>
      <c r="E2537" s="49" t="s">
        <v>6848</v>
      </c>
      <c r="F2537" s="50">
        <v>40544</v>
      </c>
      <c r="G2537" s="51">
        <v>3.45</v>
      </c>
      <c r="H2537" s="174"/>
      <c r="I2537" s="51">
        <v>0</v>
      </c>
    </row>
    <row r="2538" spans="1:9" ht="30" x14ac:dyDescent="0.25">
      <c r="A2538" s="49" t="s">
        <v>254</v>
      </c>
      <c r="B2538" s="49" t="s">
        <v>2629</v>
      </c>
      <c r="C2538" s="172" t="s">
        <v>6849</v>
      </c>
      <c r="D2538" s="173">
        <v>2.8</v>
      </c>
      <c r="E2538" s="49" t="s">
        <v>6850</v>
      </c>
      <c r="F2538" s="50">
        <v>40544</v>
      </c>
      <c r="G2538" s="51">
        <v>2.8</v>
      </c>
      <c r="H2538" s="174"/>
      <c r="I2538" s="51">
        <v>0</v>
      </c>
    </row>
    <row r="2539" spans="1:9" ht="30" x14ac:dyDescent="0.25">
      <c r="A2539" s="49" t="s">
        <v>254</v>
      </c>
      <c r="B2539" s="49" t="s">
        <v>6851</v>
      </c>
      <c r="C2539" s="172" t="s">
        <v>6852</v>
      </c>
      <c r="D2539" s="173">
        <v>2.8</v>
      </c>
      <c r="E2539" s="49" t="s">
        <v>6853</v>
      </c>
      <c r="F2539" s="50">
        <v>40544</v>
      </c>
      <c r="G2539" s="51">
        <v>2.8</v>
      </c>
      <c r="H2539" s="174"/>
      <c r="I2539" s="51">
        <v>0</v>
      </c>
    </row>
    <row r="2540" spans="1:9" ht="30" x14ac:dyDescent="0.25">
      <c r="A2540" s="49" t="s">
        <v>254</v>
      </c>
      <c r="B2540" s="49" t="s">
        <v>6854</v>
      </c>
      <c r="C2540" s="172" t="s">
        <v>6855</v>
      </c>
      <c r="D2540" s="173">
        <v>3</v>
      </c>
      <c r="E2540" s="49" t="s">
        <v>6856</v>
      </c>
      <c r="F2540" s="50">
        <v>40544</v>
      </c>
      <c r="G2540" s="51">
        <v>3</v>
      </c>
      <c r="H2540" s="174"/>
      <c r="I2540" s="51">
        <v>0</v>
      </c>
    </row>
    <row r="2541" spans="1:9" ht="30" x14ac:dyDescent="0.25">
      <c r="A2541" s="49" t="s">
        <v>254</v>
      </c>
      <c r="B2541" s="49" t="s">
        <v>6857</v>
      </c>
      <c r="C2541" s="172" t="s">
        <v>6858</v>
      </c>
      <c r="D2541" s="173">
        <v>3.15</v>
      </c>
      <c r="E2541" s="49" t="s">
        <v>6859</v>
      </c>
      <c r="F2541" s="50">
        <v>40544</v>
      </c>
      <c r="G2541" s="51">
        <v>3.15</v>
      </c>
      <c r="H2541" s="174"/>
      <c r="I2541" s="51">
        <v>0</v>
      </c>
    </row>
    <row r="2542" spans="1:9" ht="30" x14ac:dyDescent="0.25">
      <c r="A2542" s="49" t="s">
        <v>254</v>
      </c>
      <c r="B2542" s="49" t="s">
        <v>6860</v>
      </c>
      <c r="C2542" s="172" t="s">
        <v>6861</v>
      </c>
      <c r="D2542" s="173">
        <v>2.4</v>
      </c>
      <c r="E2542" s="49" t="s">
        <v>6862</v>
      </c>
      <c r="F2542" s="50">
        <v>40544</v>
      </c>
      <c r="G2542" s="51">
        <v>2.4</v>
      </c>
      <c r="H2542" s="174"/>
      <c r="I2542" s="51">
        <v>0</v>
      </c>
    </row>
    <row r="2543" spans="1:9" ht="30" x14ac:dyDescent="0.25">
      <c r="A2543" s="49" t="s">
        <v>254</v>
      </c>
      <c r="B2543" s="49" t="s">
        <v>6863</v>
      </c>
      <c r="C2543" s="172" t="s">
        <v>6864</v>
      </c>
      <c r="D2543" s="173">
        <v>2.4</v>
      </c>
      <c r="E2543" s="49" t="s">
        <v>6865</v>
      </c>
      <c r="F2543" s="50">
        <v>40544</v>
      </c>
      <c r="G2543" s="51">
        <v>2.4</v>
      </c>
      <c r="H2543" s="174"/>
      <c r="I2543" s="51">
        <v>0</v>
      </c>
    </row>
    <row r="2544" spans="1:9" ht="30" x14ac:dyDescent="0.25">
      <c r="A2544" s="49" t="s">
        <v>254</v>
      </c>
      <c r="B2544" s="49" t="s">
        <v>6543</v>
      </c>
      <c r="C2544" s="172" t="s">
        <v>6866</v>
      </c>
      <c r="D2544" s="173">
        <v>2.6</v>
      </c>
      <c r="E2544" s="49" t="s">
        <v>6867</v>
      </c>
      <c r="F2544" s="50">
        <v>40544</v>
      </c>
      <c r="G2544" s="51">
        <v>2.6</v>
      </c>
      <c r="H2544" s="174"/>
      <c r="I2544" s="51">
        <v>0</v>
      </c>
    </row>
    <row r="2545" spans="1:9" ht="30" x14ac:dyDescent="0.25">
      <c r="A2545" s="49" t="s">
        <v>254</v>
      </c>
      <c r="B2545" s="49" t="s">
        <v>6868</v>
      </c>
      <c r="C2545" s="172" t="s">
        <v>6869</v>
      </c>
      <c r="D2545" s="173">
        <v>2.4</v>
      </c>
      <c r="E2545" s="49" t="s">
        <v>6870</v>
      </c>
      <c r="F2545" s="50">
        <v>40544</v>
      </c>
      <c r="G2545" s="51">
        <v>2.4</v>
      </c>
      <c r="H2545" s="174"/>
      <c r="I2545" s="51">
        <v>0</v>
      </c>
    </row>
    <row r="2546" spans="1:9" ht="30" x14ac:dyDescent="0.25">
      <c r="A2546" s="49" t="s">
        <v>254</v>
      </c>
      <c r="B2546" s="49" t="s">
        <v>6871</v>
      </c>
      <c r="C2546" s="172" t="s">
        <v>6872</v>
      </c>
      <c r="D2546" s="173">
        <v>2.4</v>
      </c>
      <c r="E2546" s="49" t="s">
        <v>6873</v>
      </c>
      <c r="F2546" s="50">
        <v>40544</v>
      </c>
      <c r="G2546" s="51">
        <v>2.4</v>
      </c>
      <c r="H2546" s="174"/>
      <c r="I2546" s="51">
        <v>0</v>
      </c>
    </row>
    <row r="2547" spans="1:9" ht="30" x14ac:dyDescent="0.25">
      <c r="A2547" s="49" t="s">
        <v>254</v>
      </c>
      <c r="B2547" s="49" t="s">
        <v>6874</v>
      </c>
      <c r="C2547" s="172" t="s">
        <v>6875</v>
      </c>
      <c r="D2547" s="173">
        <v>2.4</v>
      </c>
      <c r="E2547" s="49" t="s">
        <v>6876</v>
      </c>
      <c r="F2547" s="50">
        <v>40544</v>
      </c>
      <c r="G2547" s="51">
        <v>2.4</v>
      </c>
      <c r="H2547" s="174"/>
      <c r="I2547" s="51">
        <v>0</v>
      </c>
    </row>
    <row r="2548" spans="1:9" ht="30" x14ac:dyDescent="0.25">
      <c r="A2548" s="49" t="s">
        <v>254</v>
      </c>
      <c r="B2548" s="49" t="s">
        <v>1156</v>
      </c>
      <c r="C2548" s="172" t="s">
        <v>6877</v>
      </c>
      <c r="D2548" s="173">
        <v>3</v>
      </c>
      <c r="E2548" s="49" t="s">
        <v>6878</v>
      </c>
      <c r="F2548" s="50">
        <v>40544</v>
      </c>
      <c r="G2548" s="51">
        <v>3</v>
      </c>
      <c r="H2548" s="174"/>
      <c r="I2548" s="51">
        <v>0</v>
      </c>
    </row>
    <row r="2549" spans="1:9" ht="30" x14ac:dyDescent="0.25">
      <c r="A2549" s="49" t="s">
        <v>254</v>
      </c>
      <c r="B2549" s="49" t="s">
        <v>1431</v>
      </c>
      <c r="C2549" s="172" t="s">
        <v>6879</v>
      </c>
      <c r="D2549" s="173">
        <v>2.4</v>
      </c>
      <c r="E2549" s="49" t="s">
        <v>6880</v>
      </c>
      <c r="F2549" s="50">
        <v>40544</v>
      </c>
      <c r="G2549" s="51">
        <v>2.4</v>
      </c>
      <c r="H2549" s="174"/>
      <c r="I2549" s="51">
        <v>0</v>
      </c>
    </row>
    <row r="2550" spans="1:9" ht="30" x14ac:dyDescent="0.25">
      <c r="A2550" s="49" t="s">
        <v>254</v>
      </c>
      <c r="B2550" s="49" t="s">
        <v>2159</v>
      </c>
      <c r="C2550" s="172" t="s">
        <v>6881</v>
      </c>
      <c r="D2550" s="173">
        <v>3.6</v>
      </c>
      <c r="E2550" s="49" t="s">
        <v>6882</v>
      </c>
      <c r="F2550" s="50">
        <v>40544</v>
      </c>
      <c r="G2550" s="51">
        <v>3.6</v>
      </c>
      <c r="H2550" s="174"/>
      <c r="I2550" s="51">
        <v>0</v>
      </c>
    </row>
    <row r="2551" spans="1:9" ht="30" x14ac:dyDescent="0.25">
      <c r="A2551" s="49" t="s">
        <v>254</v>
      </c>
      <c r="B2551" s="49" t="s">
        <v>6883</v>
      </c>
      <c r="C2551" s="172" t="s">
        <v>6884</v>
      </c>
      <c r="D2551" s="173">
        <v>2.4</v>
      </c>
      <c r="E2551" s="49" t="s">
        <v>6885</v>
      </c>
      <c r="F2551" s="50">
        <v>40544</v>
      </c>
      <c r="G2551" s="51">
        <v>2.4</v>
      </c>
      <c r="H2551" s="174"/>
      <c r="I2551" s="51">
        <v>0</v>
      </c>
    </row>
    <row r="2552" spans="1:9" ht="30" x14ac:dyDescent="0.25">
      <c r="A2552" s="49" t="s">
        <v>254</v>
      </c>
      <c r="B2552" s="49" t="s">
        <v>691</v>
      </c>
      <c r="C2552" s="172" t="s">
        <v>6886</v>
      </c>
      <c r="D2552" s="173">
        <v>3</v>
      </c>
      <c r="E2552" s="49" t="s">
        <v>6887</v>
      </c>
      <c r="F2552" s="50">
        <v>40544</v>
      </c>
      <c r="G2552" s="51">
        <v>3</v>
      </c>
      <c r="H2552" s="174"/>
      <c r="I2552" s="51">
        <v>0</v>
      </c>
    </row>
    <row r="2553" spans="1:9" ht="30" x14ac:dyDescent="0.25">
      <c r="A2553" s="49" t="s">
        <v>254</v>
      </c>
      <c r="B2553" s="49" t="s">
        <v>6888</v>
      </c>
      <c r="C2553" s="172" t="s">
        <v>6889</v>
      </c>
      <c r="D2553" s="173">
        <v>3</v>
      </c>
      <c r="E2553" s="49" t="s">
        <v>6890</v>
      </c>
      <c r="F2553" s="50">
        <v>40544</v>
      </c>
      <c r="G2553" s="51">
        <v>3</v>
      </c>
      <c r="H2553" s="174"/>
      <c r="I2553" s="51">
        <v>0</v>
      </c>
    </row>
    <row r="2554" spans="1:9" ht="30" x14ac:dyDescent="0.25">
      <c r="A2554" s="49" t="s">
        <v>254</v>
      </c>
      <c r="B2554" s="49" t="s">
        <v>6891</v>
      </c>
      <c r="C2554" s="172" t="s">
        <v>6892</v>
      </c>
      <c r="D2554" s="173">
        <v>2.4</v>
      </c>
      <c r="E2554" s="49" t="s">
        <v>6893</v>
      </c>
      <c r="F2554" s="50">
        <v>40544</v>
      </c>
      <c r="G2554" s="51">
        <v>2.4</v>
      </c>
      <c r="H2554" s="174"/>
      <c r="I2554" s="51">
        <v>0</v>
      </c>
    </row>
    <row r="2555" spans="1:9" ht="30" x14ac:dyDescent="0.25">
      <c r="A2555" s="49" t="s">
        <v>254</v>
      </c>
      <c r="B2555" s="49" t="s">
        <v>6894</v>
      </c>
      <c r="C2555" s="172" t="s">
        <v>6895</v>
      </c>
      <c r="D2555" s="173">
        <v>3.45</v>
      </c>
      <c r="E2555" s="49" t="s">
        <v>6896</v>
      </c>
      <c r="F2555" s="50">
        <v>40544</v>
      </c>
      <c r="G2555" s="51">
        <v>3.45</v>
      </c>
      <c r="H2555" s="174"/>
      <c r="I2555" s="51">
        <v>0</v>
      </c>
    </row>
    <row r="2556" spans="1:9" ht="30" x14ac:dyDescent="0.25">
      <c r="A2556" s="49" t="s">
        <v>254</v>
      </c>
      <c r="B2556" s="49" t="s">
        <v>6897</v>
      </c>
      <c r="C2556" s="172" t="s">
        <v>6898</v>
      </c>
      <c r="D2556" s="173">
        <v>2.4</v>
      </c>
      <c r="E2556" s="49" t="s">
        <v>6899</v>
      </c>
      <c r="F2556" s="50">
        <v>40544</v>
      </c>
      <c r="G2556" s="51">
        <v>2.4</v>
      </c>
      <c r="H2556" s="174"/>
      <c r="I2556" s="51">
        <v>0</v>
      </c>
    </row>
    <row r="2557" spans="1:9" ht="30" x14ac:dyDescent="0.25">
      <c r="A2557" s="49" t="s">
        <v>254</v>
      </c>
      <c r="B2557" s="49" t="s">
        <v>910</v>
      </c>
      <c r="C2557" s="172" t="s">
        <v>6900</v>
      </c>
      <c r="D2557" s="173">
        <v>3.65</v>
      </c>
      <c r="E2557" s="49" t="s">
        <v>6901</v>
      </c>
      <c r="F2557" s="50">
        <v>40544</v>
      </c>
      <c r="G2557" s="51">
        <v>3.65</v>
      </c>
      <c r="H2557" s="174"/>
      <c r="I2557" s="51">
        <v>0</v>
      </c>
    </row>
    <row r="2558" spans="1:9" ht="30" x14ac:dyDescent="0.25">
      <c r="A2558" s="49" t="s">
        <v>254</v>
      </c>
      <c r="B2558" s="49" t="s">
        <v>6902</v>
      </c>
      <c r="C2558" s="172" t="s">
        <v>6903</v>
      </c>
      <c r="D2558" s="173">
        <v>2.8</v>
      </c>
      <c r="E2558" s="49" t="s">
        <v>6904</v>
      </c>
      <c r="F2558" s="50">
        <v>40544</v>
      </c>
      <c r="G2558" s="51">
        <v>2.8</v>
      </c>
      <c r="H2558" s="174"/>
      <c r="I2558" s="51">
        <v>0</v>
      </c>
    </row>
    <row r="2559" spans="1:9" ht="30" x14ac:dyDescent="0.25">
      <c r="A2559" s="49" t="s">
        <v>254</v>
      </c>
      <c r="B2559" s="49" t="s">
        <v>6905</v>
      </c>
      <c r="C2559" s="172" t="s">
        <v>6906</v>
      </c>
      <c r="D2559" s="173">
        <v>2.4</v>
      </c>
      <c r="E2559" s="49" t="s">
        <v>6907</v>
      </c>
      <c r="F2559" s="50">
        <v>40544</v>
      </c>
      <c r="G2559" s="51">
        <v>2.4</v>
      </c>
      <c r="H2559" s="174"/>
      <c r="I2559" s="51">
        <v>0</v>
      </c>
    </row>
    <row r="2560" spans="1:9" ht="30" x14ac:dyDescent="0.25">
      <c r="A2560" s="49" t="s">
        <v>254</v>
      </c>
      <c r="B2560" s="49" t="s">
        <v>2170</v>
      </c>
      <c r="C2560" s="172" t="s">
        <v>6908</v>
      </c>
      <c r="D2560" s="173">
        <v>2.8</v>
      </c>
      <c r="E2560" s="49" t="s">
        <v>6909</v>
      </c>
      <c r="F2560" s="50">
        <v>40544</v>
      </c>
      <c r="G2560" s="51">
        <v>2.8</v>
      </c>
      <c r="H2560" s="174"/>
      <c r="I2560" s="51">
        <v>0</v>
      </c>
    </row>
    <row r="2561" spans="1:9" ht="30" x14ac:dyDescent="0.25">
      <c r="A2561" s="175" t="s">
        <v>254</v>
      </c>
      <c r="B2561" s="175" t="s">
        <v>253</v>
      </c>
      <c r="C2561" s="172" t="s">
        <v>6910</v>
      </c>
      <c r="D2561" s="173">
        <v>2.25</v>
      </c>
      <c r="E2561" s="175" t="s">
        <v>6911</v>
      </c>
      <c r="F2561" s="176">
        <v>40544</v>
      </c>
      <c r="G2561" s="177">
        <v>2.25</v>
      </c>
      <c r="H2561" s="174"/>
      <c r="I2561" s="177">
        <v>0</v>
      </c>
    </row>
    <row r="2562" spans="1:9" ht="30" x14ac:dyDescent="0.25">
      <c r="A2562" s="49" t="s">
        <v>254</v>
      </c>
      <c r="B2562" s="49" t="s">
        <v>2651</v>
      </c>
      <c r="C2562" s="172" t="s">
        <v>6912</v>
      </c>
      <c r="D2562" s="173">
        <v>3</v>
      </c>
      <c r="E2562" s="49" t="s">
        <v>6913</v>
      </c>
      <c r="F2562" s="50">
        <v>40544</v>
      </c>
      <c r="G2562" s="51">
        <v>3</v>
      </c>
      <c r="H2562" s="174"/>
      <c r="I2562" s="51">
        <v>0</v>
      </c>
    </row>
    <row r="2563" spans="1:9" ht="30" x14ac:dyDescent="0.25">
      <c r="A2563" s="49" t="s">
        <v>254</v>
      </c>
      <c r="B2563" s="49" t="s">
        <v>6914</v>
      </c>
      <c r="C2563" s="172" t="s">
        <v>6915</v>
      </c>
      <c r="D2563" s="173">
        <v>3</v>
      </c>
      <c r="E2563" s="49" t="s">
        <v>6916</v>
      </c>
      <c r="F2563" s="50">
        <v>40544</v>
      </c>
      <c r="G2563" s="51">
        <v>3</v>
      </c>
      <c r="H2563" s="174"/>
      <c r="I2563" s="51">
        <v>0</v>
      </c>
    </row>
    <row r="2564" spans="1:9" ht="30" x14ac:dyDescent="0.25">
      <c r="A2564" s="49" t="s">
        <v>254</v>
      </c>
      <c r="B2564" s="49" t="s">
        <v>6917</v>
      </c>
      <c r="C2564" s="172" t="s">
        <v>6918</v>
      </c>
      <c r="D2564" s="173">
        <v>3.15</v>
      </c>
      <c r="E2564" s="49" t="s">
        <v>6919</v>
      </c>
      <c r="F2564" s="50">
        <v>40544</v>
      </c>
      <c r="G2564" s="51">
        <v>3.15</v>
      </c>
      <c r="H2564" s="174"/>
      <c r="I2564" s="51">
        <v>0</v>
      </c>
    </row>
    <row r="2565" spans="1:9" ht="30" x14ac:dyDescent="0.25">
      <c r="A2565" s="49" t="s">
        <v>254</v>
      </c>
      <c r="B2565" s="49" t="s">
        <v>1467</v>
      </c>
      <c r="C2565" s="172" t="s">
        <v>6920</v>
      </c>
      <c r="D2565" s="173">
        <v>3</v>
      </c>
      <c r="E2565" s="49" t="s">
        <v>6921</v>
      </c>
      <c r="F2565" s="50">
        <v>40544</v>
      </c>
      <c r="G2565" s="51">
        <v>3</v>
      </c>
      <c r="H2565" s="174"/>
      <c r="I2565" s="51">
        <v>0</v>
      </c>
    </row>
    <row r="2566" spans="1:9" ht="30" x14ac:dyDescent="0.25">
      <c r="A2566" s="49" t="s">
        <v>254</v>
      </c>
      <c r="B2566" s="49" t="s">
        <v>1170</v>
      </c>
      <c r="C2566" s="172" t="s">
        <v>6922</v>
      </c>
      <c r="D2566" s="173">
        <v>3.6</v>
      </c>
      <c r="E2566" s="49" t="s">
        <v>6923</v>
      </c>
      <c r="F2566" s="50">
        <v>40544</v>
      </c>
      <c r="G2566" s="51">
        <v>3.6</v>
      </c>
      <c r="H2566" s="174"/>
      <c r="I2566" s="51">
        <v>0</v>
      </c>
    </row>
    <row r="2567" spans="1:9" ht="30" x14ac:dyDescent="0.25">
      <c r="A2567" s="49" t="s">
        <v>254</v>
      </c>
      <c r="B2567" s="49" t="s">
        <v>6924</v>
      </c>
      <c r="C2567" s="172" t="s">
        <v>6925</v>
      </c>
      <c r="D2567" s="173">
        <v>2.6</v>
      </c>
      <c r="E2567" s="49" t="s">
        <v>6926</v>
      </c>
      <c r="F2567" s="50">
        <v>40544</v>
      </c>
      <c r="G2567" s="51">
        <v>2.6</v>
      </c>
      <c r="H2567" s="174"/>
      <c r="I2567" s="51">
        <v>0</v>
      </c>
    </row>
    <row r="2568" spans="1:9" ht="30" x14ac:dyDescent="0.25">
      <c r="A2568" s="49" t="s">
        <v>254</v>
      </c>
      <c r="B2568" s="49" t="s">
        <v>1472</v>
      </c>
      <c r="C2568" s="172" t="s">
        <v>6927</v>
      </c>
      <c r="D2568" s="173">
        <v>2.4</v>
      </c>
      <c r="E2568" s="49" t="s">
        <v>6928</v>
      </c>
      <c r="F2568" s="50">
        <v>40544</v>
      </c>
      <c r="G2568" s="51">
        <v>2.4</v>
      </c>
      <c r="H2568" s="174"/>
      <c r="I2568" s="51">
        <v>0</v>
      </c>
    </row>
    <row r="2569" spans="1:9" ht="30" x14ac:dyDescent="0.25">
      <c r="A2569" s="49" t="s">
        <v>254</v>
      </c>
      <c r="B2569" s="49" t="s">
        <v>6929</v>
      </c>
      <c r="C2569" s="172" t="s">
        <v>6930</v>
      </c>
      <c r="D2569" s="173">
        <v>2.6</v>
      </c>
      <c r="E2569" s="49" t="s">
        <v>6931</v>
      </c>
      <c r="F2569" s="50">
        <v>40544</v>
      </c>
      <c r="G2569" s="51">
        <v>2.6</v>
      </c>
      <c r="H2569" s="174"/>
      <c r="I2569" s="51">
        <v>0</v>
      </c>
    </row>
    <row r="2570" spans="1:9" ht="30" x14ac:dyDescent="0.25">
      <c r="A2570" s="49" t="s">
        <v>254</v>
      </c>
      <c r="B2570" s="49" t="s">
        <v>6932</v>
      </c>
      <c r="C2570" s="172" t="s">
        <v>6933</v>
      </c>
      <c r="D2570" s="173">
        <v>3.6</v>
      </c>
      <c r="E2570" s="49" t="s">
        <v>6934</v>
      </c>
      <c r="F2570" s="50">
        <v>40544</v>
      </c>
      <c r="G2570" s="51">
        <v>3.6</v>
      </c>
      <c r="H2570" s="174"/>
      <c r="I2570" s="51">
        <v>0</v>
      </c>
    </row>
    <row r="2571" spans="1:9" ht="30" x14ac:dyDescent="0.25">
      <c r="A2571" s="49" t="s">
        <v>254</v>
      </c>
      <c r="B2571" s="49" t="s">
        <v>919</v>
      </c>
      <c r="C2571" s="172" t="s">
        <v>6935</v>
      </c>
      <c r="D2571" s="173">
        <v>3</v>
      </c>
      <c r="E2571" s="49" t="s">
        <v>6936</v>
      </c>
      <c r="F2571" s="50">
        <v>40544</v>
      </c>
      <c r="G2571" s="51">
        <v>3</v>
      </c>
      <c r="H2571" s="174"/>
      <c r="I2571" s="51">
        <v>0</v>
      </c>
    </row>
    <row r="2572" spans="1:9" ht="30" x14ac:dyDescent="0.25">
      <c r="A2572" s="49" t="s">
        <v>254</v>
      </c>
      <c r="B2572" s="49" t="s">
        <v>6937</v>
      </c>
      <c r="C2572" s="172" t="s">
        <v>6938</v>
      </c>
      <c r="D2572" s="173">
        <v>3.15</v>
      </c>
      <c r="E2572" s="49" t="s">
        <v>6939</v>
      </c>
      <c r="F2572" s="50">
        <v>40544</v>
      </c>
      <c r="G2572" s="51">
        <v>3.15</v>
      </c>
      <c r="H2572" s="174"/>
      <c r="I2572" s="51">
        <v>0</v>
      </c>
    </row>
    <row r="2573" spans="1:9" ht="30" x14ac:dyDescent="0.25">
      <c r="A2573" s="49" t="s">
        <v>254</v>
      </c>
      <c r="B2573" s="49" t="s">
        <v>6940</v>
      </c>
      <c r="C2573" s="172" t="s">
        <v>6941</v>
      </c>
      <c r="D2573" s="173">
        <v>3.45</v>
      </c>
      <c r="E2573" s="49" t="s">
        <v>6942</v>
      </c>
      <c r="F2573" s="50">
        <v>40544</v>
      </c>
      <c r="G2573" s="51">
        <v>3.45</v>
      </c>
      <c r="H2573" s="174"/>
      <c r="I2573" s="51">
        <v>0</v>
      </c>
    </row>
    <row r="2574" spans="1:9" ht="30" x14ac:dyDescent="0.25">
      <c r="A2574" s="49" t="s">
        <v>254</v>
      </c>
      <c r="B2574" s="49" t="s">
        <v>6943</v>
      </c>
      <c r="C2574" s="172" t="s">
        <v>6944</v>
      </c>
      <c r="D2574" s="173">
        <v>2.4</v>
      </c>
      <c r="E2574" s="49" t="s">
        <v>6945</v>
      </c>
      <c r="F2574" s="50">
        <v>40544</v>
      </c>
      <c r="G2574" s="51">
        <v>2.4</v>
      </c>
      <c r="H2574" s="174"/>
      <c r="I2574" s="51">
        <v>0</v>
      </c>
    </row>
    <row r="2575" spans="1:9" ht="30" x14ac:dyDescent="0.25">
      <c r="A2575" s="49" t="s">
        <v>254</v>
      </c>
      <c r="B2575" s="49" t="s">
        <v>6946</v>
      </c>
      <c r="C2575" s="172" t="s">
        <v>6947</v>
      </c>
      <c r="D2575" s="173">
        <v>3.6</v>
      </c>
      <c r="E2575" s="49" t="s">
        <v>6948</v>
      </c>
      <c r="F2575" s="50">
        <v>40544</v>
      </c>
      <c r="G2575" s="51">
        <v>3.6</v>
      </c>
      <c r="H2575" s="174"/>
      <c r="I2575" s="51">
        <v>0</v>
      </c>
    </row>
    <row r="2576" spans="1:9" ht="30" x14ac:dyDescent="0.25">
      <c r="A2576" s="49" t="s">
        <v>254</v>
      </c>
      <c r="B2576" s="49" t="s">
        <v>6949</v>
      </c>
      <c r="C2576" s="172" t="s">
        <v>6950</v>
      </c>
      <c r="D2576" s="173">
        <v>2.4</v>
      </c>
      <c r="E2576" s="49" t="s">
        <v>6951</v>
      </c>
      <c r="F2576" s="50">
        <v>40544</v>
      </c>
      <c r="G2576" s="51">
        <v>2.4</v>
      </c>
      <c r="H2576" s="174"/>
      <c r="I2576" s="51">
        <v>0</v>
      </c>
    </row>
    <row r="2577" spans="1:9" ht="30" x14ac:dyDescent="0.25">
      <c r="A2577" s="49" t="s">
        <v>254</v>
      </c>
      <c r="B2577" s="49" t="s">
        <v>6952</v>
      </c>
      <c r="C2577" s="172" t="s">
        <v>6953</v>
      </c>
      <c r="D2577" s="173">
        <v>3.3</v>
      </c>
      <c r="E2577" s="49" t="s">
        <v>6954</v>
      </c>
      <c r="F2577" s="50">
        <v>40544</v>
      </c>
      <c r="G2577" s="51">
        <v>3.3</v>
      </c>
      <c r="H2577" s="174"/>
      <c r="I2577" s="51">
        <v>0</v>
      </c>
    </row>
    <row r="2578" spans="1:9" ht="30" x14ac:dyDescent="0.25">
      <c r="A2578" s="49" t="s">
        <v>254</v>
      </c>
      <c r="B2578" s="49" t="s">
        <v>6955</v>
      </c>
      <c r="C2578" s="172" t="s">
        <v>6956</v>
      </c>
      <c r="D2578" s="173">
        <v>2.6</v>
      </c>
      <c r="E2578" s="49" t="s">
        <v>6957</v>
      </c>
      <c r="F2578" s="50">
        <v>40544</v>
      </c>
      <c r="G2578" s="51">
        <v>2.6</v>
      </c>
      <c r="H2578" s="174"/>
      <c r="I2578" s="51">
        <v>0</v>
      </c>
    </row>
    <row r="2579" spans="1:9" ht="30" x14ac:dyDescent="0.25">
      <c r="A2579" s="49" t="s">
        <v>254</v>
      </c>
      <c r="B2579" s="49" t="s">
        <v>6958</v>
      </c>
      <c r="C2579" s="172" t="s">
        <v>6959</v>
      </c>
      <c r="D2579" s="173">
        <v>3.65</v>
      </c>
      <c r="E2579" s="49" t="s">
        <v>6960</v>
      </c>
      <c r="F2579" s="50">
        <v>40544</v>
      </c>
      <c r="G2579" s="51">
        <v>3.65</v>
      </c>
      <c r="H2579" s="174"/>
      <c r="I2579" s="51">
        <v>0</v>
      </c>
    </row>
    <row r="2580" spans="1:9" ht="30" x14ac:dyDescent="0.25">
      <c r="A2580" s="49" t="s">
        <v>254</v>
      </c>
      <c r="B2580" s="49" t="s">
        <v>6961</v>
      </c>
      <c r="C2580" s="172" t="s">
        <v>6962</v>
      </c>
      <c r="D2580" s="173">
        <v>3.45</v>
      </c>
      <c r="E2580" s="49" t="s">
        <v>6963</v>
      </c>
      <c r="F2580" s="50">
        <v>40544</v>
      </c>
      <c r="G2580" s="51">
        <v>3.45</v>
      </c>
      <c r="H2580" s="174"/>
      <c r="I2580" s="51">
        <v>0</v>
      </c>
    </row>
    <row r="2581" spans="1:9" ht="30" x14ac:dyDescent="0.25">
      <c r="A2581" s="49" t="s">
        <v>254</v>
      </c>
      <c r="B2581" s="49" t="s">
        <v>2674</v>
      </c>
      <c r="C2581" s="172" t="s">
        <v>6964</v>
      </c>
      <c r="D2581" s="173">
        <v>2.4</v>
      </c>
      <c r="E2581" s="49" t="s">
        <v>6965</v>
      </c>
      <c r="F2581" s="50">
        <v>40544</v>
      </c>
      <c r="G2581" s="51">
        <v>2.4</v>
      </c>
      <c r="H2581" s="174"/>
      <c r="I2581" s="51">
        <v>0</v>
      </c>
    </row>
    <row r="2582" spans="1:9" ht="30" x14ac:dyDescent="0.25">
      <c r="A2582" s="49" t="s">
        <v>254</v>
      </c>
      <c r="B2582" s="49" t="s">
        <v>2968</v>
      </c>
      <c r="C2582" s="172" t="s">
        <v>6966</v>
      </c>
      <c r="D2582" s="173">
        <v>3</v>
      </c>
      <c r="E2582" s="49" t="s">
        <v>6967</v>
      </c>
      <c r="F2582" s="50">
        <v>40544</v>
      </c>
      <c r="G2582" s="51">
        <v>3</v>
      </c>
      <c r="H2582" s="174"/>
      <c r="I2582" s="51">
        <v>0</v>
      </c>
    </row>
    <row r="2583" spans="1:9" ht="30" x14ac:dyDescent="0.25">
      <c r="A2583" s="49" t="s">
        <v>254</v>
      </c>
      <c r="B2583" s="49" t="s">
        <v>6968</v>
      </c>
      <c r="C2583" s="172" t="s">
        <v>6969</v>
      </c>
      <c r="D2583" s="173">
        <v>3</v>
      </c>
      <c r="E2583" s="49" t="s">
        <v>6970</v>
      </c>
      <c r="F2583" s="50">
        <v>40544</v>
      </c>
      <c r="G2583" s="51">
        <v>3</v>
      </c>
      <c r="H2583" s="174"/>
      <c r="I2583" s="51">
        <v>0</v>
      </c>
    </row>
    <row r="2584" spans="1:9" ht="30" x14ac:dyDescent="0.25">
      <c r="A2584" s="49" t="s">
        <v>254</v>
      </c>
      <c r="B2584" s="49" t="s">
        <v>6971</v>
      </c>
      <c r="C2584" s="172" t="s">
        <v>6972</v>
      </c>
      <c r="D2584" s="173">
        <v>3.3</v>
      </c>
      <c r="E2584" s="49" t="s">
        <v>6973</v>
      </c>
      <c r="F2584" s="50">
        <v>40544</v>
      </c>
      <c r="G2584" s="51">
        <v>3.3</v>
      </c>
      <c r="H2584" s="174"/>
      <c r="I2584" s="51">
        <v>0</v>
      </c>
    </row>
    <row r="2585" spans="1:9" ht="30" x14ac:dyDescent="0.25">
      <c r="A2585" s="49" t="s">
        <v>254</v>
      </c>
      <c r="B2585" s="49" t="s">
        <v>5291</v>
      </c>
      <c r="C2585" s="172" t="s">
        <v>6974</v>
      </c>
      <c r="D2585" s="173">
        <v>3.45</v>
      </c>
      <c r="E2585" s="49" t="s">
        <v>6975</v>
      </c>
      <c r="F2585" s="50">
        <v>40544</v>
      </c>
      <c r="G2585" s="51">
        <v>3.45</v>
      </c>
      <c r="H2585" s="174"/>
      <c r="I2585" s="51">
        <v>0</v>
      </c>
    </row>
    <row r="2586" spans="1:9" ht="30" x14ac:dyDescent="0.25">
      <c r="A2586" s="49" t="s">
        <v>254</v>
      </c>
      <c r="B2586" s="49" t="s">
        <v>1181</v>
      </c>
      <c r="C2586" s="172" t="s">
        <v>6976</v>
      </c>
      <c r="D2586" s="173">
        <v>2.4</v>
      </c>
      <c r="E2586" s="49" t="s">
        <v>6977</v>
      </c>
      <c r="F2586" s="50">
        <v>40544</v>
      </c>
      <c r="G2586" s="51">
        <v>2.4</v>
      </c>
      <c r="H2586" s="174"/>
      <c r="I2586" s="51">
        <v>0</v>
      </c>
    </row>
    <row r="2587" spans="1:9" ht="30" x14ac:dyDescent="0.25">
      <c r="A2587" s="49" t="s">
        <v>254</v>
      </c>
      <c r="B2587" s="49" t="s">
        <v>1505</v>
      </c>
      <c r="C2587" s="172" t="s">
        <v>6978</v>
      </c>
      <c r="D2587" s="173">
        <v>2.4</v>
      </c>
      <c r="E2587" s="49" t="s">
        <v>6979</v>
      </c>
      <c r="F2587" s="50">
        <v>40544</v>
      </c>
      <c r="G2587" s="51">
        <v>2.4</v>
      </c>
      <c r="H2587" s="174"/>
      <c r="I2587" s="51">
        <v>0</v>
      </c>
    </row>
    <row r="2588" spans="1:9" ht="30" x14ac:dyDescent="0.25">
      <c r="A2588" s="49" t="s">
        <v>254</v>
      </c>
      <c r="B2588" s="49" t="s">
        <v>934</v>
      </c>
      <c r="C2588" s="172" t="s">
        <v>6980</v>
      </c>
      <c r="D2588" s="173">
        <v>3.15</v>
      </c>
      <c r="E2588" s="49" t="s">
        <v>6981</v>
      </c>
      <c r="F2588" s="50">
        <v>40544</v>
      </c>
      <c r="G2588" s="51">
        <v>3.15</v>
      </c>
      <c r="H2588" s="174"/>
      <c r="I2588" s="51">
        <v>0</v>
      </c>
    </row>
    <row r="2589" spans="1:9" ht="30" x14ac:dyDescent="0.25">
      <c r="A2589" s="49" t="s">
        <v>254</v>
      </c>
      <c r="B2589" s="49" t="s">
        <v>6982</v>
      </c>
      <c r="C2589" s="172" t="s">
        <v>6983</v>
      </c>
      <c r="D2589" s="173">
        <v>2.4</v>
      </c>
      <c r="E2589" s="49" t="s">
        <v>6984</v>
      </c>
      <c r="F2589" s="50">
        <v>40544</v>
      </c>
      <c r="G2589" s="51">
        <v>2.4</v>
      </c>
      <c r="H2589" s="174"/>
      <c r="I2589" s="51">
        <v>0</v>
      </c>
    </row>
    <row r="2590" spans="1:9" ht="30" x14ac:dyDescent="0.25">
      <c r="A2590" s="49" t="s">
        <v>254</v>
      </c>
      <c r="B2590" s="49" t="s">
        <v>6586</v>
      </c>
      <c r="C2590" s="172" t="s">
        <v>6985</v>
      </c>
      <c r="D2590" s="173">
        <v>2.6</v>
      </c>
      <c r="E2590" s="49" t="s">
        <v>6986</v>
      </c>
      <c r="F2590" s="50">
        <v>40544</v>
      </c>
      <c r="G2590" s="51">
        <v>2.6</v>
      </c>
      <c r="H2590" s="174"/>
      <c r="I2590" s="51">
        <v>0</v>
      </c>
    </row>
    <row r="2591" spans="1:9" ht="30" x14ac:dyDescent="0.25">
      <c r="A2591" s="49" t="s">
        <v>254</v>
      </c>
      <c r="B2591" s="49" t="s">
        <v>1847</v>
      </c>
      <c r="C2591" s="172" t="s">
        <v>6987</v>
      </c>
      <c r="D2591" s="173">
        <v>3.6</v>
      </c>
      <c r="E2591" s="49" t="s">
        <v>6988</v>
      </c>
      <c r="F2591" s="50">
        <v>40544</v>
      </c>
      <c r="G2591" s="51">
        <v>3.6</v>
      </c>
      <c r="H2591" s="174"/>
      <c r="I2591" s="51">
        <v>0</v>
      </c>
    </row>
    <row r="2592" spans="1:9" ht="30" x14ac:dyDescent="0.25">
      <c r="A2592" s="49" t="s">
        <v>254</v>
      </c>
      <c r="B2592" s="49" t="s">
        <v>263</v>
      </c>
      <c r="C2592" s="172" t="s">
        <v>6989</v>
      </c>
      <c r="D2592" s="173">
        <v>3.6</v>
      </c>
      <c r="E2592" s="49" t="s">
        <v>6990</v>
      </c>
      <c r="F2592" s="50">
        <v>40544</v>
      </c>
      <c r="G2592" s="51">
        <v>3.6</v>
      </c>
      <c r="H2592" s="174"/>
      <c r="I2592" s="51">
        <v>0</v>
      </c>
    </row>
    <row r="2593" spans="1:9" ht="30" x14ac:dyDescent="0.25">
      <c r="A2593" s="49" t="s">
        <v>254</v>
      </c>
      <c r="B2593" s="49" t="s">
        <v>1850</v>
      </c>
      <c r="C2593" s="172" t="s">
        <v>6991</v>
      </c>
      <c r="D2593" s="173">
        <v>3</v>
      </c>
      <c r="E2593" s="49" t="s">
        <v>6992</v>
      </c>
      <c r="F2593" s="50">
        <v>40544</v>
      </c>
      <c r="G2593" s="51">
        <v>3</v>
      </c>
      <c r="H2593" s="174"/>
      <c r="I2593" s="51">
        <v>0</v>
      </c>
    </row>
    <row r="2594" spans="1:9" ht="30" x14ac:dyDescent="0.25">
      <c r="A2594" s="49" t="s">
        <v>254</v>
      </c>
      <c r="B2594" s="49" t="s">
        <v>6993</v>
      </c>
      <c r="C2594" s="172" t="s">
        <v>6994</v>
      </c>
      <c r="D2594" s="173">
        <v>2.4</v>
      </c>
      <c r="E2594" s="49" t="s">
        <v>6995</v>
      </c>
      <c r="F2594" s="50">
        <v>40544</v>
      </c>
      <c r="G2594" s="51">
        <v>2.4</v>
      </c>
      <c r="H2594" s="174"/>
      <c r="I2594" s="51">
        <v>0</v>
      </c>
    </row>
    <row r="2595" spans="1:9" ht="30" x14ac:dyDescent="0.25">
      <c r="A2595" s="49" t="s">
        <v>254</v>
      </c>
      <c r="B2595" s="49" t="s">
        <v>2690</v>
      </c>
      <c r="C2595" s="172" t="s">
        <v>6996</v>
      </c>
      <c r="D2595" s="173">
        <v>2.6</v>
      </c>
      <c r="E2595" s="49" t="s">
        <v>6997</v>
      </c>
      <c r="F2595" s="50">
        <v>40544</v>
      </c>
      <c r="G2595" s="51">
        <v>2.6</v>
      </c>
      <c r="H2595" s="174"/>
      <c r="I2595" s="51">
        <v>0</v>
      </c>
    </row>
    <row r="2596" spans="1:9" ht="30" x14ac:dyDescent="0.25">
      <c r="A2596" s="49" t="s">
        <v>254</v>
      </c>
      <c r="B2596" s="49" t="s">
        <v>6998</v>
      </c>
      <c r="C2596" s="172" t="s">
        <v>6999</v>
      </c>
      <c r="D2596" s="173">
        <v>3.45</v>
      </c>
      <c r="E2596" s="49" t="s">
        <v>7000</v>
      </c>
      <c r="F2596" s="50">
        <v>40544</v>
      </c>
      <c r="G2596" s="51">
        <v>3.45</v>
      </c>
      <c r="H2596" s="174"/>
      <c r="I2596" s="51">
        <v>0</v>
      </c>
    </row>
    <row r="2597" spans="1:9" ht="30" x14ac:dyDescent="0.25">
      <c r="A2597" s="49" t="s">
        <v>254</v>
      </c>
      <c r="B2597" s="49" t="s">
        <v>7001</v>
      </c>
      <c r="C2597" s="172" t="s">
        <v>7002</v>
      </c>
      <c r="D2597" s="173">
        <v>2.4</v>
      </c>
      <c r="E2597" s="49" t="s">
        <v>7003</v>
      </c>
      <c r="F2597" s="50">
        <v>40544</v>
      </c>
      <c r="G2597" s="51">
        <v>2.4</v>
      </c>
      <c r="H2597" s="174"/>
      <c r="I2597" s="51">
        <v>0</v>
      </c>
    </row>
    <row r="2598" spans="1:9" ht="30" x14ac:dyDescent="0.25">
      <c r="A2598" s="49" t="s">
        <v>254</v>
      </c>
      <c r="B2598" s="49" t="s">
        <v>2197</v>
      </c>
      <c r="C2598" s="172" t="s">
        <v>7004</v>
      </c>
      <c r="D2598" s="173">
        <v>3</v>
      </c>
      <c r="E2598" s="49" t="s">
        <v>7005</v>
      </c>
      <c r="F2598" s="50">
        <v>40544</v>
      </c>
      <c r="G2598" s="51">
        <v>3</v>
      </c>
      <c r="H2598" s="174"/>
      <c r="I2598" s="51">
        <v>0</v>
      </c>
    </row>
    <row r="2599" spans="1:9" ht="30" x14ac:dyDescent="0.25">
      <c r="A2599" s="49" t="s">
        <v>254</v>
      </c>
      <c r="B2599" s="49" t="s">
        <v>5297</v>
      </c>
      <c r="C2599" s="172" t="s">
        <v>7006</v>
      </c>
      <c r="D2599" s="173">
        <v>3.65</v>
      </c>
      <c r="E2599" s="49" t="s">
        <v>7007</v>
      </c>
      <c r="F2599" s="50">
        <v>40544</v>
      </c>
      <c r="G2599" s="51">
        <v>3.65</v>
      </c>
      <c r="H2599" s="174"/>
      <c r="I2599" s="51">
        <v>0</v>
      </c>
    </row>
    <row r="2600" spans="1:9" ht="30" x14ac:dyDescent="0.25">
      <c r="A2600" s="49" t="s">
        <v>254</v>
      </c>
      <c r="B2600" s="49" t="s">
        <v>4459</v>
      </c>
      <c r="C2600" s="172" t="s">
        <v>7008</v>
      </c>
      <c r="D2600" s="173">
        <v>3.15</v>
      </c>
      <c r="E2600" s="49" t="s">
        <v>7009</v>
      </c>
      <c r="F2600" s="50">
        <v>40544</v>
      </c>
      <c r="G2600" s="51">
        <v>3.15</v>
      </c>
      <c r="H2600" s="174"/>
      <c r="I2600" s="51">
        <v>0</v>
      </c>
    </row>
    <row r="2601" spans="1:9" ht="30" x14ac:dyDescent="0.25">
      <c r="A2601" s="49" t="s">
        <v>254</v>
      </c>
      <c r="B2601" s="49" t="s">
        <v>7010</v>
      </c>
      <c r="C2601" s="172" t="s">
        <v>7011</v>
      </c>
      <c r="D2601" s="173">
        <v>2.4</v>
      </c>
      <c r="E2601" s="49" t="s">
        <v>7012</v>
      </c>
      <c r="F2601" s="50">
        <v>40544</v>
      </c>
      <c r="G2601" s="51">
        <v>2.4</v>
      </c>
      <c r="H2601" s="174"/>
      <c r="I2601" s="51">
        <v>0</v>
      </c>
    </row>
    <row r="2602" spans="1:9" ht="30" x14ac:dyDescent="0.25">
      <c r="A2602" s="49" t="s">
        <v>254</v>
      </c>
      <c r="B2602" s="49" t="s">
        <v>7013</v>
      </c>
      <c r="C2602" s="172" t="s">
        <v>7014</v>
      </c>
      <c r="D2602" s="173">
        <v>3</v>
      </c>
      <c r="E2602" s="49" t="s">
        <v>7015</v>
      </c>
      <c r="F2602" s="50">
        <v>40544</v>
      </c>
      <c r="G2602" s="51">
        <v>3</v>
      </c>
      <c r="H2602" s="174"/>
      <c r="I2602" s="51">
        <v>0</v>
      </c>
    </row>
    <row r="2603" spans="1:9" ht="30" x14ac:dyDescent="0.25">
      <c r="A2603" s="49" t="s">
        <v>254</v>
      </c>
      <c r="B2603" s="49" t="s">
        <v>2995</v>
      </c>
      <c r="C2603" s="172" t="s">
        <v>7016</v>
      </c>
      <c r="D2603" s="173">
        <v>3</v>
      </c>
      <c r="E2603" s="49" t="s">
        <v>7017</v>
      </c>
      <c r="F2603" s="50">
        <v>40544</v>
      </c>
      <c r="G2603" s="51">
        <v>3</v>
      </c>
      <c r="H2603" s="174"/>
      <c r="I2603" s="51">
        <v>0</v>
      </c>
    </row>
    <row r="2604" spans="1:9" ht="30" x14ac:dyDescent="0.25">
      <c r="A2604" s="49" t="s">
        <v>254</v>
      </c>
      <c r="B2604" s="49" t="s">
        <v>276</v>
      </c>
      <c r="C2604" s="172" t="s">
        <v>7018</v>
      </c>
      <c r="D2604" s="173">
        <v>3.15</v>
      </c>
      <c r="E2604" s="49" t="s">
        <v>7019</v>
      </c>
      <c r="F2604" s="50">
        <v>40544</v>
      </c>
      <c r="G2604" s="51">
        <v>3.15</v>
      </c>
      <c r="H2604" s="174"/>
      <c r="I2604" s="51">
        <v>0</v>
      </c>
    </row>
    <row r="2605" spans="1:9" ht="30" x14ac:dyDescent="0.25">
      <c r="A2605" s="49" t="s">
        <v>254</v>
      </c>
      <c r="B2605" s="49" t="s">
        <v>299</v>
      </c>
      <c r="C2605" s="172" t="s">
        <v>7020</v>
      </c>
      <c r="D2605" s="173">
        <v>2.4</v>
      </c>
      <c r="E2605" s="49" t="s">
        <v>7021</v>
      </c>
      <c r="F2605" s="50">
        <v>40544</v>
      </c>
      <c r="G2605" s="51">
        <v>2.4</v>
      </c>
      <c r="H2605" s="174"/>
      <c r="I2605" s="51">
        <v>0</v>
      </c>
    </row>
    <row r="2606" spans="1:9" ht="30" x14ac:dyDescent="0.25">
      <c r="A2606" s="49" t="s">
        <v>254</v>
      </c>
      <c r="B2606" s="49" t="s">
        <v>7022</v>
      </c>
      <c r="C2606" s="172" t="s">
        <v>7023</v>
      </c>
      <c r="D2606" s="173">
        <v>2.25</v>
      </c>
      <c r="E2606" s="49" t="s">
        <v>7024</v>
      </c>
      <c r="F2606" s="50">
        <v>40544</v>
      </c>
      <c r="G2606" s="51">
        <v>2.25</v>
      </c>
      <c r="H2606" s="174"/>
      <c r="I2606" s="51">
        <v>0</v>
      </c>
    </row>
    <row r="2607" spans="1:9" ht="30" x14ac:dyDescent="0.25">
      <c r="A2607" s="49" t="s">
        <v>254</v>
      </c>
      <c r="B2607" s="49" t="s">
        <v>7025</v>
      </c>
      <c r="C2607" s="172" t="s">
        <v>7026</v>
      </c>
      <c r="D2607" s="173">
        <v>3</v>
      </c>
      <c r="E2607" s="49" t="s">
        <v>7027</v>
      </c>
      <c r="F2607" s="50">
        <v>40544</v>
      </c>
      <c r="G2607" s="51">
        <v>3</v>
      </c>
      <c r="H2607" s="174"/>
      <c r="I2607" s="51">
        <v>0</v>
      </c>
    </row>
    <row r="2608" spans="1:9" ht="30" x14ac:dyDescent="0.25">
      <c r="A2608" s="49" t="s">
        <v>254</v>
      </c>
      <c r="B2608" s="49" t="s">
        <v>6421</v>
      </c>
      <c r="C2608" s="172" t="s">
        <v>7028</v>
      </c>
      <c r="D2608" s="173">
        <v>2.4</v>
      </c>
      <c r="E2608" s="49" t="s">
        <v>7029</v>
      </c>
      <c r="F2608" s="50">
        <v>40544</v>
      </c>
      <c r="G2608" s="51">
        <v>2.4</v>
      </c>
      <c r="H2608" s="174"/>
      <c r="I2608" s="51">
        <v>0</v>
      </c>
    </row>
    <row r="2609" spans="1:9" ht="30" x14ac:dyDescent="0.25">
      <c r="A2609" s="49" t="s">
        <v>254</v>
      </c>
      <c r="B2609" s="49" t="s">
        <v>7030</v>
      </c>
      <c r="C2609" s="172" t="s">
        <v>7031</v>
      </c>
      <c r="D2609" s="173">
        <v>2.6</v>
      </c>
      <c r="E2609" s="49" t="s">
        <v>7032</v>
      </c>
      <c r="F2609" s="50">
        <v>40544</v>
      </c>
      <c r="G2609" s="51">
        <v>2.6</v>
      </c>
      <c r="H2609" s="174"/>
      <c r="I2609" s="51">
        <v>0</v>
      </c>
    </row>
    <row r="2610" spans="1:9" ht="30" x14ac:dyDescent="0.25">
      <c r="A2610" s="49" t="s">
        <v>254</v>
      </c>
      <c r="B2610" s="49" t="s">
        <v>7033</v>
      </c>
      <c r="C2610" s="172" t="s">
        <v>7034</v>
      </c>
      <c r="D2610" s="173">
        <v>2.8</v>
      </c>
      <c r="E2610" s="49" t="s">
        <v>7035</v>
      </c>
      <c r="F2610" s="50">
        <v>40544</v>
      </c>
      <c r="G2610" s="51">
        <v>2.8</v>
      </c>
      <c r="H2610" s="174"/>
      <c r="I2610" s="51">
        <v>0</v>
      </c>
    </row>
    <row r="2611" spans="1:9" ht="30" x14ac:dyDescent="0.25">
      <c r="A2611" s="49" t="s">
        <v>254</v>
      </c>
      <c r="B2611" s="49" t="s">
        <v>308</v>
      </c>
      <c r="C2611" s="172" t="s">
        <v>7036</v>
      </c>
      <c r="D2611" s="173">
        <v>3.6</v>
      </c>
      <c r="E2611" s="49" t="s">
        <v>7037</v>
      </c>
      <c r="F2611" s="50">
        <v>40544</v>
      </c>
      <c r="G2611" s="51">
        <v>3.6</v>
      </c>
      <c r="H2611" s="174"/>
      <c r="I2611" s="51">
        <v>0</v>
      </c>
    </row>
    <row r="2612" spans="1:9" ht="30" x14ac:dyDescent="0.25">
      <c r="A2612" s="49" t="s">
        <v>254</v>
      </c>
      <c r="B2612" s="49" t="s">
        <v>1531</v>
      </c>
      <c r="C2612" s="172" t="s">
        <v>7038</v>
      </c>
      <c r="D2612" s="173">
        <v>3.3</v>
      </c>
      <c r="E2612" s="49" t="s">
        <v>7039</v>
      </c>
      <c r="F2612" s="50">
        <v>40544</v>
      </c>
      <c r="G2612" s="51">
        <v>3.3</v>
      </c>
      <c r="H2612" s="174"/>
      <c r="I2612" s="51">
        <v>0</v>
      </c>
    </row>
    <row r="2613" spans="1:9" ht="30" x14ac:dyDescent="0.25">
      <c r="A2613" s="49" t="s">
        <v>254</v>
      </c>
      <c r="B2613" s="49" t="s">
        <v>1534</v>
      </c>
      <c r="C2613" s="172" t="s">
        <v>7040</v>
      </c>
      <c r="D2613" s="173">
        <v>2.4</v>
      </c>
      <c r="E2613" s="49" t="s">
        <v>7041</v>
      </c>
      <c r="F2613" s="50">
        <v>40544</v>
      </c>
      <c r="G2613" s="51">
        <v>2.4</v>
      </c>
      <c r="H2613" s="174"/>
      <c r="I2613" s="51">
        <v>0</v>
      </c>
    </row>
    <row r="2614" spans="1:9" ht="30" x14ac:dyDescent="0.25">
      <c r="A2614" s="49" t="s">
        <v>254</v>
      </c>
      <c r="B2614" s="49" t="s">
        <v>311</v>
      </c>
      <c r="C2614" s="172" t="s">
        <v>7042</v>
      </c>
      <c r="D2614" s="173">
        <v>3.6</v>
      </c>
      <c r="E2614" s="49" t="s">
        <v>7043</v>
      </c>
      <c r="F2614" s="50">
        <v>40544</v>
      </c>
      <c r="G2614" s="51">
        <v>3.6</v>
      </c>
      <c r="H2614" s="174"/>
      <c r="I2614" s="51">
        <v>0</v>
      </c>
    </row>
    <row r="2615" spans="1:9" ht="30" x14ac:dyDescent="0.25">
      <c r="A2615" s="49" t="s">
        <v>254</v>
      </c>
      <c r="B2615" s="49" t="s">
        <v>7044</v>
      </c>
      <c r="C2615" s="172" t="s">
        <v>7045</v>
      </c>
      <c r="D2615" s="173">
        <v>3.65</v>
      </c>
      <c r="E2615" s="49" t="s">
        <v>7046</v>
      </c>
      <c r="F2615" s="50">
        <v>40544</v>
      </c>
      <c r="G2615" s="51">
        <v>3.65</v>
      </c>
      <c r="H2615" s="174"/>
      <c r="I2615" s="51">
        <v>0</v>
      </c>
    </row>
    <row r="2616" spans="1:9" ht="30" x14ac:dyDescent="0.25">
      <c r="A2616" s="49" t="s">
        <v>254</v>
      </c>
      <c r="B2616" s="49" t="s">
        <v>7047</v>
      </c>
      <c r="C2616" s="172" t="s">
        <v>7048</v>
      </c>
      <c r="D2616" s="173">
        <v>3.65</v>
      </c>
      <c r="E2616" s="49" t="s">
        <v>7049</v>
      </c>
      <c r="F2616" s="50">
        <v>40544</v>
      </c>
      <c r="G2616" s="51">
        <v>3.65</v>
      </c>
      <c r="H2616" s="174"/>
      <c r="I2616" s="51">
        <v>0</v>
      </c>
    </row>
    <row r="2617" spans="1:9" ht="30" x14ac:dyDescent="0.25">
      <c r="A2617" s="49" t="s">
        <v>254</v>
      </c>
      <c r="B2617" s="49" t="s">
        <v>314</v>
      </c>
      <c r="C2617" s="172" t="s">
        <v>7050</v>
      </c>
      <c r="D2617" s="173">
        <v>3</v>
      </c>
      <c r="E2617" s="49" t="s">
        <v>7051</v>
      </c>
      <c r="F2617" s="50">
        <v>40544</v>
      </c>
      <c r="G2617" s="51">
        <v>3</v>
      </c>
      <c r="H2617" s="174"/>
      <c r="I2617" s="51">
        <v>0</v>
      </c>
    </row>
    <row r="2618" spans="1:9" ht="30" x14ac:dyDescent="0.25">
      <c r="A2618" s="49" t="s">
        <v>254</v>
      </c>
      <c r="B2618" s="49" t="s">
        <v>1544</v>
      </c>
      <c r="C2618" s="172" t="s">
        <v>7052</v>
      </c>
      <c r="D2618" s="173">
        <v>2.6</v>
      </c>
      <c r="E2618" s="49" t="s">
        <v>7053</v>
      </c>
      <c r="F2618" s="50">
        <v>40544</v>
      </c>
      <c r="G2618" s="51">
        <v>2.6</v>
      </c>
      <c r="H2618" s="174"/>
      <c r="I2618" s="51">
        <v>0</v>
      </c>
    </row>
    <row r="2619" spans="1:9" ht="30" x14ac:dyDescent="0.25">
      <c r="A2619" s="49" t="s">
        <v>254</v>
      </c>
      <c r="B2619" s="49" t="s">
        <v>7054</v>
      </c>
      <c r="C2619" s="172" t="s">
        <v>7055</v>
      </c>
      <c r="D2619" s="173">
        <v>3.65</v>
      </c>
      <c r="E2619" s="49" t="s">
        <v>7056</v>
      </c>
      <c r="F2619" s="50">
        <v>40544</v>
      </c>
      <c r="G2619" s="51">
        <v>3.65</v>
      </c>
      <c r="H2619" s="174"/>
      <c r="I2619" s="51">
        <v>0</v>
      </c>
    </row>
    <row r="2620" spans="1:9" ht="30" x14ac:dyDescent="0.25">
      <c r="A2620" s="49" t="s">
        <v>254</v>
      </c>
      <c r="B2620" s="49" t="s">
        <v>7057</v>
      </c>
      <c r="C2620" s="172" t="s">
        <v>7058</v>
      </c>
      <c r="D2620" s="173">
        <v>3</v>
      </c>
      <c r="E2620" s="49" t="s">
        <v>7059</v>
      </c>
      <c r="F2620" s="50">
        <v>40544</v>
      </c>
      <c r="G2620" s="51">
        <v>3</v>
      </c>
      <c r="H2620" s="174"/>
      <c r="I2620" s="51">
        <v>0</v>
      </c>
    </row>
    <row r="2621" spans="1:9" ht="30" x14ac:dyDescent="0.25">
      <c r="A2621" s="49" t="s">
        <v>254</v>
      </c>
      <c r="B2621" s="49" t="s">
        <v>2225</v>
      </c>
      <c r="C2621" s="172" t="s">
        <v>7060</v>
      </c>
      <c r="D2621" s="173">
        <v>3.3</v>
      </c>
      <c r="E2621" s="49" t="s">
        <v>7061</v>
      </c>
      <c r="F2621" s="50">
        <v>40544</v>
      </c>
      <c r="G2621" s="51">
        <v>3.3</v>
      </c>
      <c r="H2621" s="174"/>
      <c r="I2621" s="51">
        <v>0</v>
      </c>
    </row>
    <row r="2622" spans="1:9" ht="30" x14ac:dyDescent="0.25">
      <c r="A2622" s="49" t="s">
        <v>254</v>
      </c>
      <c r="B2622" s="49" t="s">
        <v>7062</v>
      </c>
      <c r="C2622" s="172" t="s">
        <v>7063</v>
      </c>
      <c r="D2622" s="173">
        <v>3.65</v>
      </c>
      <c r="E2622" s="49" t="s">
        <v>7064</v>
      </c>
      <c r="F2622" s="50">
        <v>40544</v>
      </c>
      <c r="G2622" s="51">
        <v>3.65</v>
      </c>
      <c r="H2622" s="174"/>
      <c r="I2622" s="51">
        <v>0</v>
      </c>
    </row>
    <row r="2623" spans="1:9" ht="30" x14ac:dyDescent="0.25">
      <c r="A2623" s="49" t="s">
        <v>254</v>
      </c>
      <c r="B2623" s="49" t="s">
        <v>292</v>
      </c>
      <c r="C2623" s="172" t="s">
        <v>7065</v>
      </c>
      <c r="D2623" s="173">
        <v>2.6</v>
      </c>
      <c r="E2623" s="49" t="s">
        <v>7066</v>
      </c>
      <c r="F2623" s="50">
        <v>40544</v>
      </c>
      <c r="G2623" s="51">
        <v>2.6</v>
      </c>
      <c r="H2623" s="174"/>
      <c r="I2623" s="51">
        <v>0</v>
      </c>
    </row>
    <row r="2624" spans="1:9" ht="30" x14ac:dyDescent="0.25">
      <c r="A2624" s="49" t="s">
        <v>254</v>
      </c>
      <c r="B2624" s="49" t="s">
        <v>7067</v>
      </c>
      <c r="C2624" s="172" t="s">
        <v>7068</v>
      </c>
      <c r="D2624" s="173">
        <v>3.3</v>
      </c>
      <c r="E2624" s="49" t="s">
        <v>7069</v>
      </c>
      <c r="F2624" s="50">
        <v>40544</v>
      </c>
      <c r="G2624" s="51">
        <v>3.3</v>
      </c>
      <c r="H2624" s="174"/>
      <c r="I2624" s="51">
        <v>0</v>
      </c>
    </row>
    <row r="2625" spans="1:9" ht="30" x14ac:dyDescent="0.25">
      <c r="A2625" s="49" t="s">
        <v>254</v>
      </c>
      <c r="B2625" s="49" t="s">
        <v>7070</v>
      </c>
      <c r="C2625" s="172" t="s">
        <v>7071</v>
      </c>
      <c r="D2625" s="173">
        <v>2.8</v>
      </c>
      <c r="E2625" s="49" t="s">
        <v>7072</v>
      </c>
      <c r="F2625" s="50">
        <v>40544</v>
      </c>
      <c r="G2625" s="51">
        <v>2.8</v>
      </c>
      <c r="H2625" s="174"/>
      <c r="I2625" s="51">
        <v>0</v>
      </c>
    </row>
    <row r="2626" spans="1:9" ht="30" x14ac:dyDescent="0.25">
      <c r="A2626" s="49" t="s">
        <v>254</v>
      </c>
      <c r="B2626" s="49" t="s">
        <v>7073</v>
      </c>
      <c r="C2626" s="172" t="s">
        <v>7074</v>
      </c>
      <c r="D2626" s="173">
        <v>2.6</v>
      </c>
      <c r="E2626" s="49" t="s">
        <v>7075</v>
      </c>
      <c r="F2626" s="50">
        <v>40544</v>
      </c>
      <c r="G2626" s="51">
        <v>2.6</v>
      </c>
      <c r="H2626" s="174"/>
      <c r="I2626" s="51">
        <v>0</v>
      </c>
    </row>
    <row r="2627" spans="1:9" ht="30" x14ac:dyDescent="0.25">
      <c r="A2627" s="49" t="s">
        <v>254</v>
      </c>
      <c r="B2627" s="49" t="s">
        <v>7076</v>
      </c>
      <c r="C2627" s="172" t="s">
        <v>7077</v>
      </c>
      <c r="D2627" s="173">
        <v>3.3</v>
      </c>
      <c r="E2627" s="49" t="s">
        <v>7078</v>
      </c>
      <c r="F2627" s="50">
        <v>40544</v>
      </c>
      <c r="G2627" s="51">
        <v>3.3</v>
      </c>
      <c r="H2627" s="174"/>
      <c r="I2627" s="51">
        <v>0</v>
      </c>
    </row>
    <row r="2628" spans="1:9" ht="30" x14ac:dyDescent="0.25">
      <c r="A2628" s="49" t="s">
        <v>254</v>
      </c>
      <c r="B2628" s="49" t="s">
        <v>7079</v>
      </c>
      <c r="C2628" s="172" t="s">
        <v>7080</v>
      </c>
      <c r="D2628" s="173">
        <v>3.65</v>
      </c>
      <c r="E2628" s="49" t="s">
        <v>7081</v>
      </c>
      <c r="F2628" s="50">
        <v>40544</v>
      </c>
      <c r="G2628" s="51">
        <v>3.65</v>
      </c>
      <c r="H2628" s="174"/>
      <c r="I2628" s="51">
        <v>0</v>
      </c>
    </row>
    <row r="2629" spans="1:9" ht="30" x14ac:dyDescent="0.25">
      <c r="A2629" s="49" t="s">
        <v>254</v>
      </c>
      <c r="B2629" s="49" t="s">
        <v>2228</v>
      </c>
      <c r="C2629" s="172" t="s">
        <v>7082</v>
      </c>
      <c r="D2629" s="173">
        <v>2.6</v>
      </c>
      <c r="E2629" s="49" t="s">
        <v>7083</v>
      </c>
      <c r="F2629" s="50">
        <v>40544</v>
      </c>
      <c r="G2629" s="51">
        <v>2.6</v>
      </c>
      <c r="H2629" s="174"/>
      <c r="I2629" s="51">
        <v>0</v>
      </c>
    </row>
    <row r="2630" spans="1:9" ht="30" x14ac:dyDescent="0.25">
      <c r="A2630" s="49" t="s">
        <v>254</v>
      </c>
      <c r="B2630" s="49" t="s">
        <v>2231</v>
      </c>
      <c r="C2630" s="172" t="s">
        <v>7084</v>
      </c>
      <c r="D2630" s="173">
        <v>3.45</v>
      </c>
      <c r="E2630" s="49" t="s">
        <v>7085</v>
      </c>
      <c r="F2630" s="50">
        <v>40544</v>
      </c>
      <c r="G2630" s="51">
        <v>3.45</v>
      </c>
      <c r="H2630" s="174"/>
      <c r="I2630" s="51">
        <v>0</v>
      </c>
    </row>
    <row r="2631" spans="1:9" ht="30" x14ac:dyDescent="0.25">
      <c r="A2631" s="49" t="s">
        <v>254</v>
      </c>
      <c r="B2631" s="49" t="s">
        <v>1193</v>
      </c>
      <c r="C2631" s="172" t="s">
        <v>7086</v>
      </c>
      <c r="D2631" s="173">
        <v>3</v>
      </c>
      <c r="E2631" s="49" t="s">
        <v>7087</v>
      </c>
      <c r="F2631" s="50">
        <v>40544</v>
      </c>
      <c r="G2631" s="51">
        <v>3</v>
      </c>
      <c r="H2631" s="174"/>
      <c r="I2631" s="51">
        <v>0</v>
      </c>
    </row>
    <row r="2632" spans="1:9" ht="30" x14ac:dyDescent="0.25">
      <c r="A2632" s="49" t="s">
        <v>254</v>
      </c>
      <c r="B2632" s="49" t="s">
        <v>7088</v>
      </c>
      <c r="C2632" s="172" t="s">
        <v>7089</v>
      </c>
      <c r="D2632" s="173">
        <v>2.4</v>
      </c>
      <c r="E2632" s="49" t="s">
        <v>7090</v>
      </c>
      <c r="F2632" s="50">
        <v>40544</v>
      </c>
      <c r="G2632" s="51">
        <v>2.4</v>
      </c>
      <c r="H2632" s="174"/>
      <c r="I2632" s="51">
        <v>0</v>
      </c>
    </row>
    <row r="2633" spans="1:9" ht="30" x14ac:dyDescent="0.25">
      <c r="A2633" s="49" t="s">
        <v>254</v>
      </c>
      <c r="B2633" s="49" t="s">
        <v>7091</v>
      </c>
      <c r="C2633" s="172" t="s">
        <v>7092</v>
      </c>
      <c r="D2633" s="173">
        <v>3.15</v>
      </c>
      <c r="E2633" s="49" t="s">
        <v>7093</v>
      </c>
      <c r="F2633" s="50">
        <v>40544</v>
      </c>
      <c r="G2633" s="51">
        <v>3.15</v>
      </c>
      <c r="H2633" s="174"/>
      <c r="I2633" s="51">
        <v>0</v>
      </c>
    </row>
    <row r="2634" spans="1:9" ht="30" x14ac:dyDescent="0.25">
      <c r="A2634" s="49" t="s">
        <v>254</v>
      </c>
      <c r="B2634" s="49" t="s">
        <v>7094</v>
      </c>
      <c r="C2634" s="172" t="s">
        <v>7095</v>
      </c>
      <c r="D2634" s="173">
        <v>3.6</v>
      </c>
      <c r="E2634" s="49" t="s">
        <v>7096</v>
      </c>
      <c r="F2634" s="50">
        <v>40544</v>
      </c>
      <c r="G2634" s="51">
        <v>3.6</v>
      </c>
      <c r="H2634" s="174"/>
      <c r="I2634" s="51">
        <v>0</v>
      </c>
    </row>
    <row r="2635" spans="1:9" ht="30" x14ac:dyDescent="0.25">
      <c r="A2635" s="49" t="s">
        <v>254</v>
      </c>
      <c r="B2635" s="49" t="s">
        <v>323</v>
      </c>
      <c r="C2635" s="172" t="s">
        <v>7097</v>
      </c>
      <c r="D2635" s="173">
        <v>3.3</v>
      </c>
      <c r="E2635" s="49" t="s">
        <v>7098</v>
      </c>
      <c r="F2635" s="50">
        <v>40544</v>
      </c>
      <c r="G2635" s="51">
        <v>3.3</v>
      </c>
      <c r="H2635" s="174"/>
      <c r="I2635" s="51">
        <v>0</v>
      </c>
    </row>
    <row r="2636" spans="1:9" ht="30" x14ac:dyDescent="0.25">
      <c r="A2636" s="49" t="s">
        <v>254</v>
      </c>
      <c r="B2636" s="49" t="s">
        <v>968</v>
      </c>
      <c r="C2636" s="172" t="s">
        <v>7099</v>
      </c>
      <c r="D2636" s="173">
        <v>3.15</v>
      </c>
      <c r="E2636" s="49" t="s">
        <v>7100</v>
      </c>
      <c r="F2636" s="50">
        <v>40544</v>
      </c>
      <c r="G2636" s="51">
        <v>3.15</v>
      </c>
      <c r="H2636" s="174"/>
      <c r="I2636" s="51">
        <v>0</v>
      </c>
    </row>
    <row r="2637" spans="1:9" ht="30" x14ac:dyDescent="0.25">
      <c r="A2637" s="49" t="s">
        <v>254</v>
      </c>
      <c r="B2637" s="49" t="s">
        <v>974</v>
      </c>
      <c r="C2637" s="172" t="s">
        <v>7101</v>
      </c>
      <c r="D2637" s="173">
        <v>3.6</v>
      </c>
      <c r="E2637" s="49" t="s">
        <v>7102</v>
      </c>
      <c r="F2637" s="50">
        <v>40544</v>
      </c>
      <c r="G2637" s="51">
        <v>3.6</v>
      </c>
      <c r="H2637" s="174"/>
      <c r="I2637" s="51">
        <v>0</v>
      </c>
    </row>
    <row r="2638" spans="1:9" ht="30" x14ac:dyDescent="0.25">
      <c r="A2638" s="49" t="s">
        <v>254</v>
      </c>
      <c r="B2638" s="49" t="s">
        <v>1203</v>
      </c>
      <c r="C2638" s="172" t="s">
        <v>7103</v>
      </c>
      <c r="D2638" s="173">
        <v>3.15</v>
      </c>
      <c r="E2638" s="49" t="s">
        <v>7104</v>
      </c>
      <c r="F2638" s="50">
        <v>40544</v>
      </c>
      <c r="G2638" s="51">
        <v>3.15</v>
      </c>
      <c r="H2638" s="174"/>
      <c r="I2638" s="51">
        <v>0</v>
      </c>
    </row>
    <row r="2639" spans="1:9" ht="30" x14ac:dyDescent="0.25">
      <c r="A2639" s="49" t="s">
        <v>254</v>
      </c>
      <c r="B2639" s="49" t="s">
        <v>7105</v>
      </c>
      <c r="C2639" s="172" t="s">
        <v>7106</v>
      </c>
      <c r="D2639" s="173">
        <v>2.4</v>
      </c>
      <c r="E2639" s="49" t="s">
        <v>7107</v>
      </c>
      <c r="F2639" s="50">
        <v>40544</v>
      </c>
      <c r="G2639" s="51">
        <v>2.4</v>
      </c>
      <c r="H2639" s="174"/>
      <c r="I2639" s="51">
        <v>0</v>
      </c>
    </row>
    <row r="2640" spans="1:9" ht="30" x14ac:dyDescent="0.25">
      <c r="A2640" s="49" t="s">
        <v>254</v>
      </c>
      <c r="B2640" s="49" t="s">
        <v>7108</v>
      </c>
      <c r="C2640" s="172" t="s">
        <v>7109</v>
      </c>
      <c r="D2640" s="173">
        <v>3.65</v>
      </c>
      <c r="E2640" s="49" t="s">
        <v>7110</v>
      </c>
      <c r="F2640" s="50">
        <v>40544</v>
      </c>
      <c r="G2640" s="51">
        <v>3.65</v>
      </c>
      <c r="H2640" s="174"/>
      <c r="I2640" s="51">
        <v>0</v>
      </c>
    </row>
    <row r="2641" spans="1:9" ht="30" x14ac:dyDescent="0.25">
      <c r="A2641" s="49" t="s">
        <v>254</v>
      </c>
      <c r="B2641" s="49" t="s">
        <v>7111</v>
      </c>
      <c r="C2641" s="172" t="s">
        <v>7112</v>
      </c>
      <c r="D2641" s="173">
        <v>3.3</v>
      </c>
      <c r="E2641" s="49" t="s">
        <v>7113</v>
      </c>
      <c r="F2641" s="50">
        <v>40544</v>
      </c>
      <c r="G2641" s="51">
        <v>3.3</v>
      </c>
      <c r="H2641" s="174"/>
      <c r="I2641" s="51">
        <v>0</v>
      </c>
    </row>
    <row r="2642" spans="1:9" ht="30" x14ac:dyDescent="0.25">
      <c r="A2642" s="49" t="s">
        <v>254</v>
      </c>
      <c r="B2642" s="49" t="s">
        <v>7114</v>
      </c>
      <c r="C2642" s="172" t="s">
        <v>7115</v>
      </c>
      <c r="D2642" s="173">
        <v>2.4</v>
      </c>
      <c r="E2642" s="49" t="s">
        <v>7116</v>
      </c>
      <c r="F2642" s="50">
        <v>40544</v>
      </c>
      <c r="G2642" s="51">
        <v>2.4</v>
      </c>
      <c r="H2642" s="174"/>
      <c r="I2642" s="51">
        <v>0</v>
      </c>
    </row>
    <row r="2643" spans="1:9" ht="30" x14ac:dyDescent="0.25">
      <c r="A2643" s="49" t="s">
        <v>254</v>
      </c>
      <c r="B2643" s="49" t="s">
        <v>7117</v>
      </c>
      <c r="C2643" s="172" t="s">
        <v>7118</v>
      </c>
      <c r="D2643" s="173">
        <v>2.4</v>
      </c>
      <c r="E2643" s="49" t="s">
        <v>7119</v>
      </c>
      <c r="F2643" s="50">
        <v>40544</v>
      </c>
      <c r="G2643" s="51">
        <v>2.4</v>
      </c>
      <c r="H2643" s="174"/>
      <c r="I2643" s="51">
        <v>0</v>
      </c>
    </row>
    <row r="2644" spans="1:9" ht="30" x14ac:dyDescent="0.25">
      <c r="A2644" s="49" t="s">
        <v>254</v>
      </c>
      <c r="B2644" s="49" t="s">
        <v>7120</v>
      </c>
      <c r="C2644" s="172" t="s">
        <v>7121</v>
      </c>
      <c r="D2644" s="173">
        <v>2.4</v>
      </c>
      <c r="E2644" s="49" t="s">
        <v>7122</v>
      </c>
      <c r="F2644" s="50">
        <v>40544</v>
      </c>
      <c r="G2644" s="51">
        <v>2.4</v>
      </c>
      <c r="H2644" s="174"/>
      <c r="I2644" s="51">
        <v>0</v>
      </c>
    </row>
    <row r="2645" spans="1:9" ht="30" x14ac:dyDescent="0.25">
      <c r="A2645" s="49" t="s">
        <v>254</v>
      </c>
      <c r="B2645" s="49" t="s">
        <v>338</v>
      </c>
      <c r="C2645" s="172" t="s">
        <v>7123</v>
      </c>
      <c r="D2645" s="173">
        <v>3.3</v>
      </c>
      <c r="E2645" s="49" t="s">
        <v>7124</v>
      </c>
      <c r="F2645" s="50">
        <v>40544</v>
      </c>
      <c r="G2645" s="51">
        <v>3.3</v>
      </c>
      <c r="H2645" s="174"/>
      <c r="I2645" s="51">
        <v>0</v>
      </c>
    </row>
    <row r="2646" spans="1:9" ht="30" x14ac:dyDescent="0.25">
      <c r="A2646" s="49" t="s">
        <v>254</v>
      </c>
      <c r="B2646" s="49" t="s">
        <v>341</v>
      </c>
      <c r="C2646" s="172" t="s">
        <v>7125</v>
      </c>
      <c r="D2646" s="173">
        <v>3</v>
      </c>
      <c r="E2646" s="49" t="s">
        <v>7126</v>
      </c>
      <c r="F2646" s="50">
        <v>40544</v>
      </c>
      <c r="G2646" s="51">
        <v>3</v>
      </c>
      <c r="H2646" s="174"/>
      <c r="I2646" s="51">
        <v>0</v>
      </c>
    </row>
    <row r="2647" spans="1:9" ht="30" x14ac:dyDescent="0.25">
      <c r="A2647" s="49" t="s">
        <v>254</v>
      </c>
      <c r="B2647" s="49" t="s">
        <v>984</v>
      </c>
      <c r="C2647" s="172" t="s">
        <v>7127</v>
      </c>
      <c r="D2647" s="173">
        <v>2.4</v>
      </c>
      <c r="E2647" s="49" t="s">
        <v>7128</v>
      </c>
      <c r="F2647" s="50">
        <v>40544</v>
      </c>
      <c r="G2647" s="51">
        <v>2.4</v>
      </c>
      <c r="H2647" s="174"/>
      <c r="I2647" s="51">
        <v>0</v>
      </c>
    </row>
    <row r="2648" spans="1:9" ht="30" x14ac:dyDescent="0.25">
      <c r="A2648" s="49" t="s">
        <v>254</v>
      </c>
      <c r="B2648" s="49" t="s">
        <v>2256</v>
      </c>
      <c r="C2648" s="172" t="s">
        <v>7129</v>
      </c>
      <c r="D2648" s="173">
        <v>2.8</v>
      </c>
      <c r="E2648" s="49" t="s">
        <v>7130</v>
      </c>
      <c r="F2648" s="50">
        <v>40544</v>
      </c>
      <c r="G2648" s="51">
        <v>2.8</v>
      </c>
      <c r="H2648" s="174"/>
      <c r="I2648" s="51">
        <v>0</v>
      </c>
    </row>
    <row r="2649" spans="1:9" ht="30" x14ac:dyDescent="0.25">
      <c r="A2649" s="49" t="s">
        <v>254</v>
      </c>
      <c r="B2649" s="49" t="s">
        <v>7131</v>
      </c>
      <c r="C2649" s="172" t="s">
        <v>7132</v>
      </c>
      <c r="D2649" s="173">
        <v>3.6</v>
      </c>
      <c r="E2649" s="49" t="s">
        <v>7133</v>
      </c>
      <c r="F2649" s="50">
        <v>40544</v>
      </c>
      <c r="G2649" s="51">
        <v>3.6</v>
      </c>
      <c r="H2649" s="174"/>
      <c r="I2649" s="51">
        <v>0</v>
      </c>
    </row>
    <row r="2650" spans="1:9" ht="30" x14ac:dyDescent="0.25">
      <c r="A2650" s="49" t="s">
        <v>254</v>
      </c>
      <c r="B2650" s="49" t="s">
        <v>7134</v>
      </c>
      <c r="C2650" s="172" t="s">
        <v>7135</v>
      </c>
      <c r="D2650" s="173">
        <v>3.3</v>
      </c>
      <c r="E2650" s="49" t="s">
        <v>7136</v>
      </c>
      <c r="F2650" s="50">
        <v>40544</v>
      </c>
      <c r="G2650" s="51">
        <v>3.3</v>
      </c>
      <c r="H2650" s="174"/>
      <c r="I2650" s="51">
        <v>0</v>
      </c>
    </row>
    <row r="2651" spans="1:9" ht="30" x14ac:dyDescent="0.25">
      <c r="A2651" s="49" t="s">
        <v>254</v>
      </c>
      <c r="B2651" s="49" t="s">
        <v>7137</v>
      </c>
      <c r="C2651" s="172" t="s">
        <v>7138</v>
      </c>
      <c r="D2651" s="173">
        <v>2.8</v>
      </c>
      <c r="E2651" s="49" t="s">
        <v>7139</v>
      </c>
      <c r="F2651" s="50">
        <v>40544</v>
      </c>
      <c r="G2651" s="51">
        <v>2.8</v>
      </c>
      <c r="H2651" s="174"/>
      <c r="I2651" s="51">
        <v>0</v>
      </c>
    </row>
    <row r="2652" spans="1:9" ht="30" x14ac:dyDescent="0.25">
      <c r="A2652" s="49" t="s">
        <v>254</v>
      </c>
      <c r="B2652" s="49" t="s">
        <v>7140</v>
      </c>
      <c r="C2652" s="172" t="s">
        <v>7141</v>
      </c>
      <c r="D2652" s="173">
        <v>3.15</v>
      </c>
      <c r="E2652" s="49" t="s">
        <v>7142</v>
      </c>
      <c r="F2652" s="50">
        <v>40544</v>
      </c>
      <c r="G2652" s="51">
        <v>3.15</v>
      </c>
      <c r="H2652" s="174"/>
      <c r="I2652" s="51">
        <v>0</v>
      </c>
    </row>
    <row r="2653" spans="1:9" ht="30" x14ac:dyDescent="0.25">
      <c r="A2653" s="49" t="s">
        <v>254</v>
      </c>
      <c r="B2653" s="49" t="s">
        <v>7143</v>
      </c>
      <c r="C2653" s="172" t="s">
        <v>7144</v>
      </c>
      <c r="D2653" s="173">
        <v>3.45</v>
      </c>
      <c r="E2653" s="49" t="s">
        <v>7145</v>
      </c>
      <c r="F2653" s="50">
        <v>40544</v>
      </c>
      <c r="G2653" s="51">
        <v>3.45</v>
      </c>
      <c r="H2653" s="174"/>
      <c r="I2653" s="51">
        <v>0</v>
      </c>
    </row>
    <row r="2654" spans="1:9" ht="30" x14ac:dyDescent="0.25">
      <c r="A2654" s="49" t="s">
        <v>254</v>
      </c>
      <c r="B2654" s="49" t="s">
        <v>5672</v>
      </c>
      <c r="C2654" s="172" t="s">
        <v>7146</v>
      </c>
      <c r="D2654" s="173">
        <v>3.3</v>
      </c>
      <c r="E2654" s="49" t="s">
        <v>7147</v>
      </c>
      <c r="F2654" s="50">
        <v>40544</v>
      </c>
      <c r="G2654" s="51">
        <v>3.3</v>
      </c>
      <c r="H2654" s="174"/>
      <c r="I2654" s="51">
        <v>0</v>
      </c>
    </row>
    <row r="2655" spans="1:9" ht="30" x14ac:dyDescent="0.25">
      <c r="A2655" s="49" t="s">
        <v>254</v>
      </c>
      <c r="B2655" s="49" t="s">
        <v>2271</v>
      </c>
      <c r="C2655" s="172" t="s">
        <v>7148</v>
      </c>
      <c r="D2655" s="173">
        <v>2.8</v>
      </c>
      <c r="E2655" s="49" t="s">
        <v>7149</v>
      </c>
      <c r="F2655" s="50">
        <v>40544</v>
      </c>
      <c r="G2655" s="51">
        <v>2.8</v>
      </c>
      <c r="H2655" s="174"/>
      <c r="I2655" s="51">
        <v>0</v>
      </c>
    </row>
    <row r="2656" spans="1:9" ht="30" x14ac:dyDescent="0.25">
      <c r="A2656" s="49" t="s">
        <v>254</v>
      </c>
      <c r="B2656" s="49" t="s">
        <v>3627</v>
      </c>
      <c r="C2656" s="172" t="s">
        <v>7150</v>
      </c>
      <c r="D2656" s="173">
        <v>2.4</v>
      </c>
      <c r="E2656" s="49" t="s">
        <v>7151</v>
      </c>
      <c r="F2656" s="50">
        <v>40544</v>
      </c>
      <c r="G2656" s="51">
        <v>2.4</v>
      </c>
      <c r="H2656" s="174"/>
      <c r="I2656" s="51">
        <v>0</v>
      </c>
    </row>
    <row r="2657" spans="1:9" ht="30" x14ac:dyDescent="0.25">
      <c r="A2657" s="49" t="s">
        <v>254</v>
      </c>
      <c r="B2657" s="49" t="s">
        <v>7152</v>
      </c>
      <c r="C2657" s="172" t="s">
        <v>7153</v>
      </c>
      <c r="D2657" s="173">
        <v>3.3</v>
      </c>
      <c r="E2657" s="49" t="s">
        <v>7154</v>
      </c>
      <c r="F2657" s="50">
        <v>40544</v>
      </c>
      <c r="G2657" s="51">
        <v>3.3</v>
      </c>
      <c r="H2657" s="174"/>
      <c r="I2657" s="51">
        <v>0</v>
      </c>
    </row>
    <row r="2658" spans="1:9" ht="30" x14ac:dyDescent="0.25">
      <c r="A2658" s="49" t="s">
        <v>254</v>
      </c>
      <c r="B2658" s="49" t="s">
        <v>1904</v>
      </c>
      <c r="C2658" s="172" t="s">
        <v>7155</v>
      </c>
      <c r="D2658" s="173">
        <v>2.8</v>
      </c>
      <c r="E2658" s="49" t="s">
        <v>7156</v>
      </c>
      <c r="F2658" s="50">
        <v>40544</v>
      </c>
      <c r="G2658" s="51">
        <v>2.8</v>
      </c>
      <c r="H2658" s="174"/>
      <c r="I2658" s="51">
        <v>0</v>
      </c>
    </row>
    <row r="2659" spans="1:9" ht="30" x14ac:dyDescent="0.25">
      <c r="A2659" s="49" t="s">
        <v>254</v>
      </c>
      <c r="B2659" s="49" t="s">
        <v>1586</v>
      </c>
      <c r="C2659" s="172" t="s">
        <v>7157</v>
      </c>
      <c r="D2659" s="173">
        <v>2.6</v>
      </c>
      <c r="E2659" s="49" t="s">
        <v>7158</v>
      </c>
      <c r="F2659" s="50">
        <v>40544</v>
      </c>
      <c r="G2659" s="51">
        <v>2.6</v>
      </c>
      <c r="H2659" s="174"/>
      <c r="I2659" s="51">
        <v>0</v>
      </c>
    </row>
    <row r="2660" spans="1:9" ht="30" x14ac:dyDescent="0.25">
      <c r="A2660" s="49" t="s">
        <v>254</v>
      </c>
      <c r="B2660" s="49" t="s">
        <v>7159</v>
      </c>
      <c r="C2660" s="172" t="s">
        <v>7160</v>
      </c>
      <c r="D2660" s="173">
        <v>2.8</v>
      </c>
      <c r="E2660" s="49" t="s">
        <v>7161</v>
      </c>
      <c r="F2660" s="50">
        <v>40544</v>
      </c>
      <c r="G2660" s="51">
        <v>2.8</v>
      </c>
      <c r="H2660" s="174"/>
      <c r="I2660" s="51">
        <v>0</v>
      </c>
    </row>
    <row r="2661" spans="1:9" ht="30" x14ac:dyDescent="0.25">
      <c r="A2661" s="49" t="s">
        <v>254</v>
      </c>
      <c r="B2661" s="49" t="s">
        <v>353</v>
      </c>
      <c r="C2661" s="172" t="s">
        <v>7162</v>
      </c>
      <c r="D2661" s="173">
        <v>3.6</v>
      </c>
      <c r="E2661" s="49" t="s">
        <v>7163</v>
      </c>
      <c r="F2661" s="50">
        <v>40544</v>
      </c>
      <c r="G2661" s="51">
        <v>3.6</v>
      </c>
      <c r="H2661" s="174"/>
      <c r="I2661" s="51">
        <v>0</v>
      </c>
    </row>
    <row r="2662" spans="1:9" ht="30" x14ac:dyDescent="0.25">
      <c r="A2662" s="49" t="s">
        <v>254</v>
      </c>
      <c r="B2662" s="49" t="s">
        <v>4719</v>
      </c>
      <c r="C2662" s="172" t="s">
        <v>7164</v>
      </c>
      <c r="D2662" s="173">
        <v>2.4</v>
      </c>
      <c r="E2662" s="49" t="s">
        <v>7165</v>
      </c>
      <c r="F2662" s="50">
        <v>40544</v>
      </c>
      <c r="G2662" s="51">
        <v>2.4</v>
      </c>
      <c r="H2662" s="174"/>
      <c r="I2662" s="51">
        <v>0</v>
      </c>
    </row>
    <row r="2663" spans="1:9" ht="30" x14ac:dyDescent="0.25">
      <c r="A2663" s="49" t="s">
        <v>254</v>
      </c>
      <c r="B2663" s="49" t="s">
        <v>2746</v>
      </c>
      <c r="C2663" s="172" t="s">
        <v>7166</v>
      </c>
      <c r="D2663" s="173">
        <v>3</v>
      </c>
      <c r="E2663" s="49" t="s">
        <v>7167</v>
      </c>
      <c r="F2663" s="50">
        <v>40544</v>
      </c>
      <c r="G2663" s="51">
        <v>3</v>
      </c>
      <c r="H2663" s="174"/>
      <c r="I2663" s="51">
        <v>0</v>
      </c>
    </row>
    <row r="2664" spans="1:9" ht="30" x14ac:dyDescent="0.25">
      <c r="A2664" s="49" t="s">
        <v>254</v>
      </c>
      <c r="B2664" s="49" t="s">
        <v>7168</v>
      </c>
      <c r="C2664" s="172" t="s">
        <v>7169</v>
      </c>
      <c r="D2664" s="173">
        <v>2.4</v>
      </c>
      <c r="E2664" s="49" t="s">
        <v>7170</v>
      </c>
      <c r="F2664" s="50">
        <v>40544</v>
      </c>
      <c r="G2664" s="51">
        <v>2.4</v>
      </c>
      <c r="H2664" s="174"/>
      <c r="I2664" s="51">
        <v>0</v>
      </c>
    </row>
    <row r="2665" spans="1:9" ht="30" x14ac:dyDescent="0.25">
      <c r="A2665" s="49" t="s">
        <v>254</v>
      </c>
      <c r="B2665" s="49" t="s">
        <v>7171</v>
      </c>
      <c r="C2665" s="172" t="s">
        <v>7172</v>
      </c>
      <c r="D2665" s="173">
        <v>3.15</v>
      </c>
      <c r="E2665" s="49" t="s">
        <v>7173</v>
      </c>
      <c r="F2665" s="50">
        <v>40544</v>
      </c>
      <c r="G2665" s="51">
        <v>3.15</v>
      </c>
      <c r="H2665" s="174"/>
      <c r="I2665" s="51">
        <v>0</v>
      </c>
    </row>
    <row r="2666" spans="1:9" ht="30" x14ac:dyDescent="0.25">
      <c r="A2666" s="49" t="s">
        <v>254</v>
      </c>
      <c r="B2666" s="49" t="s">
        <v>7174</v>
      </c>
      <c r="C2666" s="172" t="s">
        <v>7175</v>
      </c>
      <c r="D2666" s="173">
        <v>3.15</v>
      </c>
      <c r="E2666" s="49" t="s">
        <v>7176</v>
      </c>
      <c r="F2666" s="50">
        <v>40544</v>
      </c>
      <c r="G2666" s="51">
        <v>3.15</v>
      </c>
      <c r="H2666" s="174"/>
      <c r="I2666" s="51">
        <v>0</v>
      </c>
    </row>
    <row r="2667" spans="1:9" ht="30" x14ac:dyDescent="0.25">
      <c r="A2667" s="49" t="s">
        <v>254</v>
      </c>
      <c r="B2667" s="49" t="s">
        <v>359</v>
      </c>
      <c r="C2667" s="172" t="s">
        <v>7177</v>
      </c>
      <c r="D2667" s="173">
        <v>3.3</v>
      </c>
      <c r="E2667" s="49" t="s">
        <v>7178</v>
      </c>
      <c r="F2667" s="50">
        <v>40544</v>
      </c>
      <c r="G2667" s="51">
        <v>3.3</v>
      </c>
      <c r="H2667" s="174"/>
      <c r="I2667" s="51">
        <v>0</v>
      </c>
    </row>
    <row r="2668" spans="1:9" ht="30" x14ac:dyDescent="0.25">
      <c r="A2668" s="49" t="s">
        <v>254</v>
      </c>
      <c r="B2668" s="49" t="s">
        <v>7179</v>
      </c>
      <c r="C2668" s="172" t="s">
        <v>7180</v>
      </c>
      <c r="D2668" s="173">
        <v>2.6</v>
      </c>
      <c r="E2668" s="49" t="s">
        <v>7181</v>
      </c>
      <c r="F2668" s="50">
        <v>40544</v>
      </c>
      <c r="G2668" s="51">
        <v>2.6</v>
      </c>
      <c r="H2668" s="174"/>
      <c r="I2668" s="51">
        <v>0</v>
      </c>
    </row>
    <row r="2669" spans="1:9" ht="30" x14ac:dyDescent="0.25">
      <c r="A2669" s="49" t="s">
        <v>254</v>
      </c>
      <c r="B2669" s="49" t="s">
        <v>7182</v>
      </c>
      <c r="C2669" s="172" t="s">
        <v>7183</v>
      </c>
      <c r="D2669" s="173">
        <v>3.65</v>
      </c>
      <c r="E2669" s="49" t="s">
        <v>7184</v>
      </c>
      <c r="F2669" s="50">
        <v>40544</v>
      </c>
      <c r="G2669" s="51">
        <v>3.65</v>
      </c>
      <c r="H2669" s="174"/>
      <c r="I2669" s="51">
        <v>0</v>
      </c>
    </row>
    <row r="2670" spans="1:9" ht="30" x14ac:dyDescent="0.25">
      <c r="A2670" s="49" t="s">
        <v>254</v>
      </c>
      <c r="B2670" s="49" t="s">
        <v>7185</v>
      </c>
      <c r="C2670" s="172" t="s">
        <v>7186</v>
      </c>
      <c r="D2670" s="173">
        <v>2.4</v>
      </c>
      <c r="E2670" s="49" t="s">
        <v>7187</v>
      </c>
      <c r="F2670" s="50">
        <v>40544</v>
      </c>
      <c r="G2670" s="51">
        <v>2.4</v>
      </c>
      <c r="H2670" s="174"/>
      <c r="I2670" s="51">
        <v>0</v>
      </c>
    </row>
    <row r="2671" spans="1:9" ht="30" x14ac:dyDescent="0.25">
      <c r="A2671" s="49" t="s">
        <v>254</v>
      </c>
      <c r="B2671" s="49" t="s">
        <v>3089</v>
      </c>
      <c r="C2671" s="172" t="s">
        <v>7188</v>
      </c>
      <c r="D2671" s="173">
        <v>2.4</v>
      </c>
      <c r="E2671" s="49" t="s">
        <v>7189</v>
      </c>
      <c r="F2671" s="50">
        <v>40544</v>
      </c>
      <c r="G2671" s="51">
        <v>2.4</v>
      </c>
      <c r="H2671" s="174"/>
      <c r="I2671" s="51">
        <v>0</v>
      </c>
    </row>
    <row r="2672" spans="1:9" ht="30" x14ac:dyDescent="0.25">
      <c r="A2672" s="49" t="s">
        <v>254</v>
      </c>
      <c r="B2672" s="49" t="s">
        <v>564</v>
      </c>
      <c r="C2672" s="172" t="s">
        <v>7190</v>
      </c>
      <c r="D2672" s="173">
        <v>3.6</v>
      </c>
      <c r="E2672" s="49" t="s">
        <v>7191</v>
      </c>
      <c r="F2672" s="50">
        <v>40544</v>
      </c>
      <c r="G2672" s="51">
        <v>3.6</v>
      </c>
      <c r="H2672" s="174"/>
      <c r="I2672" s="51">
        <v>0</v>
      </c>
    </row>
    <row r="2673" spans="1:9" ht="30" x14ac:dyDescent="0.25">
      <c r="A2673" s="49" t="s">
        <v>254</v>
      </c>
      <c r="B2673" s="49" t="s">
        <v>7192</v>
      </c>
      <c r="C2673" s="172" t="s">
        <v>7193</v>
      </c>
      <c r="D2673" s="173">
        <v>2.8</v>
      </c>
      <c r="E2673" s="49" t="s">
        <v>7194</v>
      </c>
      <c r="F2673" s="50">
        <v>40544</v>
      </c>
      <c r="G2673" s="51">
        <v>2.8</v>
      </c>
      <c r="H2673" s="174"/>
      <c r="I2673" s="51">
        <v>0</v>
      </c>
    </row>
    <row r="2674" spans="1:9" ht="30" x14ac:dyDescent="0.25">
      <c r="A2674" s="49" t="s">
        <v>254</v>
      </c>
      <c r="B2674" s="49" t="s">
        <v>4332</v>
      </c>
      <c r="C2674" s="172" t="s">
        <v>7195</v>
      </c>
      <c r="D2674" s="173">
        <v>3</v>
      </c>
      <c r="E2674" s="49" t="s">
        <v>7196</v>
      </c>
      <c r="F2674" s="50">
        <v>40544</v>
      </c>
      <c r="G2674" s="51">
        <v>3</v>
      </c>
      <c r="H2674" s="174"/>
      <c r="I2674" s="51">
        <v>0</v>
      </c>
    </row>
    <row r="2675" spans="1:9" ht="30" x14ac:dyDescent="0.25">
      <c r="A2675" s="49" t="s">
        <v>254</v>
      </c>
      <c r="B2675" s="49" t="s">
        <v>7197</v>
      </c>
      <c r="C2675" s="172" t="s">
        <v>7198</v>
      </c>
      <c r="D2675" s="173">
        <v>3</v>
      </c>
      <c r="E2675" s="49" t="s">
        <v>7199</v>
      </c>
      <c r="F2675" s="50">
        <v>40544</v>
      </c>
      <c r="G2675" s="51">
        <v>3</v>
      </c>
      <c r="H2675" s="174"/>
      <c r="I2675" s="51">
        <v>0</v>
      </c>
    </row>
    <row r="2676" spans="1:9" ht="30" x14ac:dyDescent="0.25">
      <c r="A2676" s="49" t="s">
        <v>254</v>
      </c>
      <c r="B2676" s="49" t="s">
        <v>7200</v>
      </c>
      <c r="C2676" s="172" t="s">
        <v>7201</v>
      </c>
      <c r="D2676" s="173">
        <v>2.4</v>
      </c>
      <c r="E2676" s="49" t="s">
        <v>7202</v>
      </c>
      <c r="F2676" s="50">
        <v>40544</v>
      </c>
      <c r="G2676" s="51">
        <v>2.4</v>
      </c>
      <c r="H2676" s="174"/>
      <c r="I2676" s="51">
        <v>0</v>
      </c>
    </row>
    <row r="2677" spans="1:9" ht="30" x14ac:dyDescent="0.25">
      <c r="A2677" s="49" t="s">
        <v>254</v>
      </c>
      <c r="B2677" s="49" t="s">
        <v>7203</v>
      </c>
      <c r="C2677" s="172" t="s">
        <v>7204</v>
      </c>
      <c r="D2677" s="173">
        <v>2.4</v>
      </c>
      <c r="E2677" s="49" t="s">
        <v>7205</v>
      </c>
      <c r="F2677" s="50">
        <v>40544</v>
      </c>
      <c r="G2677" s="51">
        <v>2.4</v>
      </c>
      <c r="H2677" s="174"/>
      <c r="I2677" s="51">
        <v>0</v>
      </c>
    </row>
    <row r="2678" spans="1:9" ht="30" x14ac:dyDescent="0.25">
      <c r="A2678" s="49" t="s">
        <v>254</v>
      </c>
      <c r="B2678" s="49" t="s">
        <v>377</v>
      </c>
      <c r="C2678" s="172" t="s">
        <v>7206</v>
      </c>
      <c r="D2678" s="173">
        <v>3.3</v>
      </c>
      <c r="E2678" s="49" t="s">
        <v>7207</v>
      </c>
      <c r="F2678" s="50">
        <v>40544</v>
      </c>
      <c r="G2678" s="51">
        <v>3.3</v>
      </c>
      <c r="H2678" s="174"/>
      <c r="I2678" s="51">
        <v>0</v>
      </c>
    </row>
    <row r="2679" spans="1:9" ht="30" x14ac:dyDescent="0.25">
      <c r="A2679" s="49" t="s">
        <v>254</v>
      </c>
      <c r="B2679" s="49" t="s">
        <v>6173</v>
      </c>
      <c r="C2679" s="172" t="s">
        <v>7208</v>
      </c>
      <c r="D2679" s="173">
        <v>2.4</v>
      </c>
      <c r="E2679" s="49" t="s">
        <v>7209</v>
      </c>
      <c r="F2679" s="50">
        <v>40544</v>
      </c>
      <c r="G2679" s="51">
        <v>2.4</v>
      </c>
      <c r="H2679" s="174"/>
      <c r="I2679" s="51">
        <v>0</v>
      </c>
    </row>
    <row r="2680" spans="1:9" ht="30" x14ac:dyDescent="0.25">
      <c r="A2680" s="49" t="s">
        <v>254</v>
      </c>
      <c r="B2680" s="49" t="s">
        <v>7210</v>
      </c>
      <c r="C2680" s="172" t="s">
        <v>7211</v>
      </c>
      <c r="D2680" s="173">
        <v>2.4</v>
      </c>
      <c r="E2680" s="49" t="s">
        <v>7212</v>
      </c>
      <c r="F2680" s="50">
        <v>40544</v>
      </c>
      <c r="G2680" s="51">
        <v>2.4</v>
      </c>
      <c r="H2680" s="174"/>
      <c r="I2680" s="51">
        <v>0</v>
      </c>
    </row>
    <row r="2681" spans="1:9" ht="30" x14ac:dyDescent="0.25">
      <c r="A2681" s="49" t="s">
        <v>254</v>
      </c>
      <c r="B2681" s="49" t="s">
        <v>7213</v>
      </c>
      <c r="C2681" s="172" t="s">
        <v>7214</v>
      </c>
      <c r="D2681" s="173">
        <v>3</v>
      </c>
      <c r="E2681" s="49" t="s">
        <v>7215</v>
      </c>
      <c r="F2681" s="50">
        <v>40544</v>
      </c>
      <c r="G2681" s="51">
        <v>3</v>
      </c>
      <c r="H2681" s="174"/>
      <c r="I2681" s="51">
        <v>0</v>
      </c>
    </row>
    <row r="2682" spans="1:9" ht="30" x14ac:dyDescent="0.25">
      <c r="A2682" s="49" t="s">
        <v>254</v>
      </c>
      <c r="B2682" s="49" t="s">
        <v>7216</v>
      </c>
      <c r="C2682" s="172" t="s">
        <v>7217</v>
      </c>
      <c r="D2682" s="173">
        <v>2.4</v>
      </c>
      <c r="E2682" s="49" t="s">
        <v>7218</v>
      </c>
      <c r="F2682" s="50">
        <v>40544</v>
      </c>
      <c r="G2682" s="51">
        <v>2.4</v>
      </c>
      <c r="H2682" s="174"/>
      <c r="I2682" s="51">
        <v>0</v>
      </c>
    </row>
    <row r="2683" spans="1:9" ht="30" x14ac:dyDescent="0.25">
      <c r="A2683" s="49" t="s">
        <v>254</v>
      </c>
      <c r="B2683" s="49" t="s">
        <v>7219</v>
      </c>
      <c r="C2683" s="172" t="s">
        <v>7220</v>
      </c>
      <c r="D2683" s="173">
        <v>2.6</v>
      </c>
      <c r="E2683" s="49" t="s">
        <v>7221</v>
      </c>
      <c r="F2683" s="50">
        <v>40544</v>
      </c>
      <c r="G2683" s="51">
        <v>2.6</v>
      </c>
      <c r="H2683" s="174"/>
      <c r="I2683" s="51">
        <v>0</v>
      </c>
    </row>
    <row r="2684" spans="1:9" ht="30" x14ac:dyDescent="0.25">
      <c r="A2684" s="49" t="s">
        <v>254</v>
      </c>
      <c r="B2684" s="49" t="s">
        <v>7222</v>
      </c>
      <c r="C2684" s="172" t="s">
        <v>7223</v>
      </c>
      <c r="D2684" s="173">
        <v>3.3</v>
      </c>
      <c r="E2684" s="49" t="s">
        <v>7224</v>
      </c>
      <c r="F2684" s="50">
        <v>40544</v>
      </c>
      <c r="G2684" s="51">
        <v>3.3</v>
      </c>
      <c r="H2684" s="174"/>
      <c r="I2684" s="51">
        <v>0</v>
      </c>
    </row>
    <row r="2685" spans="1:9" ht="30" x14ac:dyDescent="0.25">
      <c r="A2685" s="49" t="s">
        <v>254</v>
      </c>
      <c r="B2685" s="49" t="s">
        <v>3264</v>
      </c>
      <c r="C2685" s="172" t="s">
        <v>7225</v>
      </c>
      <c r="D2685" s="173">
        <v>3</v>
      </c>
      <c r="E2685" s="49" t="s">
        <v>7226</v>
      </c>
      <c r="F2685" s="50">
        <v>40544</v>
      </c>
      <c r="G2685" s="51">
        <v>3</v>
      </c>
      <c r="H2685" s="174"/>
      <c r="I2685" s="51">
        <v>0</v>
      </c>
    </row>
    <row r="2686" spans="1:9" ht="30" x14ac:dyDescent="0.25">
      <c r="A2686" s="49" t="s">
        <v>254</v>
      </c>
      <c r="B2686" s="49" t="s">
        <v>7227</v>
      </c>
      <c r="C2686" s="172" t="s">
        <v>7228</v>
      </c>
      <c r="D2686" s="173">
        <v>2.4</v>
      </c>
      <c r="E2686" s="49" t="s">
        <v>7229</v>
      </c>
      <c r="F2686" s="50">
        <v>40544</v>
      </c>
      <c r="G2686" s="51">
        <v>2.4</v>
      </c>
      <c r="H2686" s="174"/>
      <c r="I2686" s="51">
        <v>0</v>
      </c>
    </row>
    <row r="2687" spans="1:9" ht="30" x14ac:dyDescent="0.25">
      <c r="A2687" s="49" t="s">
        <v>254</v>
      </c>
      <c r="B2687" s="49" t="s">
        <v>7230</v>
      </c>
      <c r="C2687" s="172" t="s">
        <v>7231</v>
      </c>
      <c r="D2687" s="173">
        <v>3.65</v>
      </c>
      <c r="E2687" s="49" t="s">
        <v>7232</v>
      </c>
      <c r="F2687" s="50">
        <v>40544</v>
      </c>
      <c r="G2687" s="51">
        <v>3.65</v>
      </c>
      <c r="H2687" s="174"/>
      <c r="I2687" s="51">
        <v>0</v>
      </c>
    </row>
    <row r="2688" spans="1:9" ht="30" x14ac:dyDescent="0.25">
      <c r="A2688" s="49" t="s">
        <v>254</v>
      </c>
      <c r="B2688" s="49" t="s">
        <v>6472</v>
      </c>
      <c r="C2688" s="172" t="s">
        <v>7233</v>
      </c>
      <c r="D2688" s="173">
        <v>2.4</v>
      </c>
      <c r="E2688" s="49" t="s">
        <v>7234</v>
      </c>
      <c r="F2688" s="50">
        <v>40544</v>
      </c>
      <c r="G2688" s="51">
        <v>2.4</v>
      </c>
      <c r="H2688" s="174"/>
      <c r="I2688" s="51">
        <v>0</v>
      </c>
    </row>
    <row r="2689" spans="1:9" ht="30" x14ac:dyDescent="0.25">
      <c r="A2689" s="49" t="s">
        <v>254</v>
      </c>
      <c r="B2689" s="49" t="s">
        <v>3109</v>
      </c>
      <c r="C2689" s="172" t="s">
        <v>7235</v>
      </c>
      <c r="D2689" s="173">
        <v>3.3</v>
      </c>
      <c r="E2689" s="49" t="s">
        <v>7236</v>
      </c>
      <c r="F2689" s="50">
        <v>40544</v>
      </c>
      <c r="G2689" s="51">
        <v>3.3</v>
      </c>
      <c r="H2689" s="174"/>
      <c r="I2689" s="51">
        <v>0</v>
      </c>
    </row>
    <row r="2690" spans="1:9" ht="30" x14ac:dyDescent="0.25">
      <c r="A2690" s="49" t="s">
        <v>254</v>
      </c>
      <c r="B2690" s="49" t="s">
        <v>7237</v>
      </c>
      <c r="C2690" s="172" t="s">
        <v>7238</v>
      </c>
      <c r="D2690" s="173">
        <v>3</v>
      </c>
      <c r="E2690" s="49" t="s">
        <v>7239</v>
      </c>
      <c r="F2690" s="50">
        <v>40544</v>
      </c>
      <c r="G2690" s="51">
        <v>3</v>
      </c>
      <c r="H2690" s="174"/>
      <c r="I2690" s="51">
        <v>0</v>
      </c>
    </row>
    <row r="2691" spans="1:9" ht="30" x14ac:dyDescent="0.25">
      <c r="A2691" s="49" t="s">
        <v>254</v>
      </c>
      <c r="B2691" s="49" t="s">
        <v>7240</v>
      </c>
      <c r="C2691" s="172" t="s">
        <v>7241</v>
      </c>
      <c r="D2691" s="173">
        <v>2.8</v>
      </c>
      <c r="E2691" s="49" t="s">
        <v>7242</v>
      </c>
      <c r="F2691" s="50">
        <v>40544</v>
      </c>
      <c r="G2691" s="51">
        <v>2.8</v>
      </c>
      <c r="H2691" s="174"/>
      <c r="I2691" s="51">
        <v>0</v>
      </c>
    </row>
    <row r="2692" spans="1:9" ht="30" x14ac:dyDescent="0.25">
      <c r="A2692" s="49" t="s">
        <v>254</v>
      </c>
      <c r="B2692" s="49" t="s">
        <v>7243</v>
      </c>
      <c r="C2692" s="172" t="s">
        <v>7244</v>
      </c>
      <c r="D2692" s="173">
        <v>3</v>
      </c>
      <c r="E2692" s="49" t="s">
        <v>7245</v>
      </c>
      <c r="F2692" s="50">
        <v>40544</v>
      </c>
      <c r="G2692" s="51">
        <v>3</v>
      </c>
      <c r="H2692" s="174"/>
      <c r="I2692" s="51">
        <v>0</v>
      </c>
    </row>
    <row r="2693" spans="1:9" ht="30" x14ac:dyDescent="0.25">
      <c r="A2693" s="49" t="s">
        <v>254</v>
      </c>
      <c r="B2693" s="49" t="s">
        <v>3269</v>
      </c>
      <c r="C2693" s="172" t="s">
        <v>7246</v>
      </c>
      <c r="D2693" s="173">
        <v>3.15</v>
      </c>
      <c r="E2693" s="49" t="s">
        <v>7247</v>
      </c>
      <c r="F2693" s="50">
        <v>40544</v>
      </c>
      <c r="G2693" s="51">
        <v>3.15</v>
      </c>
      <c r="H2693" s="174"/>
      <c r="I2693" s="51">
        <v>0</v>
      </c>
    </row>
    <row r="2694" spans="1:9" ht="30" x14ac:dyDescent="0.25">
      <c r="A2694" s="49" t="s">
        <v>254</v>
      </c>
      <c r="B2694" s="49" t="s">
        <v>7248</v>
      </c>
      <c r="C2694" s="172" t="s">
        <v>7249</v>
      </c>
      <c r="D2694" s="173">
        <v>3.15</v>
      </c>
      <c r="E2694" s="49" t="s">
        <v>7250</v>
      </c>
      <c r="F2694" s="50">
        <v>40544</v>
      </c>
      <c r="G2694" s="51">
        <v>3.15</v>
      </c>
      <c r="H2694" s="174"/>
      <c r="I2694" s="51">
        <v>0</v>
      </c>
    </row>
    <row r="2695" spans="1:9" ht="30" x14ac:dyDescent="0.25">
      <c r="A2695" s="49" t="s">
        <v>254</v>
      </c>
      <c r="B2695" s="49" t="s">
        <v>7251</v>
      </c>
      <c r="C2695" s="172" t="s">
        <v>7252</v>
      </c>
      <c r="D2695" s="173">
        <v>3.3</v>
      </c>
      <c r="E2695" s="49" t="s">
        <v>7253</v>
      </c>
      <c r="F2695" s="50">
        <v>40544</v>
      </c>
      <c r="G2695" s="51">
        <v>3.3</v>
      </c>
      <c r="H2695" s="174"/>
      <c r="I2695" s="51">
        <v>0</v>
      </c>
    </row>
    <row r="2696" spans="1:9" ht="30" x14ac:dyDescent="0.25">
      <c r="A2696" s="49" t="s">
        <v>254</v>
      </c>
      <c r="B2696" s="49" t="s">
        <v>7254</v>
      </c>
      <c r="C2696" s="172" t="s">
        <v>7255</v>
      </c>
      <c r="D2696" s="173">
        <v>3.65</v>
      </c>
      <c r="E2696" s="49" t="s">
        <v>7256</v>
      </c>
      <c r="F2696" s="50">
        <v>40544</v>
      </c>
      <c r="G2696" s="51">
        <v>3.65</v>
      </c>
      <c r="H2696" s="174"/>
      <c r="I2696" s="51">
        <v>0</v>
      </c>
    </row>
    <row r="2697" spans="1:9" ht="30" x14ac:dyDescent="0.25">
      <c r="A2697" s="49" t="s">
        <v>254</v>
      </c>
      <c r="B2697" s="49" t="s">
        <v>7257</v>
      </c>
      <c r="C2697" s="172" t="s">
        <v>7258</v>
      </c>
      <c r="D2697" s="173">
        <v>2.8</v>
      </c>
      <c r="E2697" s="49" t="s">
        <v>7259</v>
      </c>
      <c r="F2697" s="50">
        <v>40544</v>
      </c>
      <c r="G2697" s="51">
        <v>2.8</v>
      </c>
      <c r="H2697" s="174"/>
      <c r="I2697" s="51">
        <v>0</v>
      </c>
    </row>
    <row r="2698" spans="1:9" ht="30" x14ac:dyDescent="0.25">
      <c r="A2698" s="49" t="s">
        <v>254</v>
      </c>
      <c r="B2698" s="49" t="s">
        <v>7260</v>
      </c>
      <c r="C2698" s="172" t="s">
        <v>7261</v>
      </c>
      <c r="D2698" s="173">
        <v>2.8</v>
      </c>
      <c r="E2698" s="49" t="s">
        <v>7262</v>
      </c>
      <c r="F2698" s="50">
        <v>40544</v>
      </c>
      <c r="G2698" s="51">
        <v>2.8</v>
      </c>
      <c r="H2698" s="174"/>
      <c r="I2698" s="51">
        <v>0</v>
      </c>
    </row>
    <row r="2699" spans="1:9" ht="30" x14ac:dyDescent="0.25">
      <c r="A2699" s="49" t="s">
        <v>254</v>
      </c>
      <c r="B2699" s="49" t="s">
        <v>7263</v>
      </c>
      <c r="C2699" s="172" t="s">
        <v>7264</v>
      </c>
      <c r="D2699" s="173">
        <v>2.6</v>
      </c>
      <c r="E2699" s="49" t="s">
        <v>7265</v>
      </c>
      <c r="F2699" s="50">
        <v>40544</v>
      </c>
      <c r="G2699" s="51">
        <v>2.6</v>
      </c>
      <c r="H2699" s="174"/>
      <c r="I2699" s="51">
        <v>0</v>
      </c>
    </row>
    <row r="2700" spans="1:9" ht="30" x14ac:dyDescent="0.25">
      <c r="A2700" s="49" t="s">
        <v>254</v>
      </c>
      <c r="B2700" s="49" t="s">
        <v>7266</v>
      </c>
      <c r="C2700" s="172" t="s">
        <v>7267</v>
      </c>
      <c r="D2700" s="173">
        <v>2.8</v>
      </c>
      <c r="E2700" s="49" t="s">
        <v>7268</v>
      </c>
      <c r="F2700" s="50">
        <v>40544</v>
      </c>
      <c r="G2700" s="51">
        <v>2.8</v>
      </c>
      <c r="H2700" s="174"/>
      <c r="I2700" s="51">
        <v>0</v>
      </c>
    </row>
    <row r="2701" spans="1:9" ht="30" x14ac:dyDescent="0.25">
      <c r="A2701" s="49" t="s">
        <v>254</v>
      </c>
      <c r="B2701" s="49" t="s">
        <v>1243</v>
      </c>
      <c r="C2701" s="172" t="s">
        <v>7269</v>
      </c>
      <c r="D2701" s="173">
        <v>3.15</v>
      </c>
      <c r="E2701" s="49" t="s">
        <v>7270</v>
      </c>
      <c r="F2701" s="50">
        <v>40544</v>
      </c>
      <c r="G2701" s="51">
        <v>3.15</v>
      </c>
      <c r="H2701" s="174"/>
      <c r="I2701" s="51">
        <v>0</v>
      </c>
    </row>
    <row r="2702" spans="1:9" ht="30" x14ac:dyDescent="0.25">
      <c r="A2702" s="49" t="s">
        <v>254</v>
      </c>
      <c r="B2702" s="49" t="s">
        <v>2821</v>
      </c>
      <c r="C2702" s="172" t="s">
        <v>7271</v>
      </c>
      <c r="D2702" s="173">
        <v>2.4</v>
      </c>
      <c r="E2702" s="49" t="s">
        <v>7272</v>
      </c>
      <c r="F2702" s="50">
        <v>40544</v>
      </c>
      <c r="G2702" s="51">
        <v>2.4</v>
      </c>
      <c r="H2702" s="174"/>
      <c r="I2702" s="51">
        <v>0</v>
      </c>
    </row>
    <row r="2703" spans="1:9" ht="30" x14ac:dyDescent="0.25">
      <c r="A2703" s="49" t="s">
        <v>254</v>
      </c>
      <c r="B2703" s="49" t="s">
        <v>2824</v>
      </c>
      <c r="C2703" s="172" t="s">
        <v>7273</v>
      </c>
      <c r="D2703" s="173">
        <v>3</v>
      </c>
      <c r="E2703" s="49" t="s">
        <v>7274</v>
      </c>
      <c r="F2703" s="50">
        <v>40544</v>
      </c>
      <c r="G2703" s="51">
        <v>3</v>
      </c>
      <c r="H2703" s="174"/>
      <c r="I2703" s="51">
        <v>0</v>
      </c>
    </row>
    <row r="2704" spans="1:9" ht="30" x14ac:dyDescent="0.25">
      <c r="A2704" s="49" t="s">
        <v>254</v>
      </c>
      <c r="B2704" s="49" t="s">
        <v>7275</v>
      </c>
      <c r="C2704" s="172" t="s">
        <v>7276</v>
      </c>
      <c r="D2704" s="173">
        <v>3</v>
      </c>
      <c r="E2704" s="49" t="s">
        <v>7277</v>
      </c>
      <c r="F2704" s="50">
        <v>40544</v>
      </c>
      <c r="G2704" s="51">
        <v>3</v>
      </c>
      <c r="H2704" s="174"/>
      <c r="I2704" s="51">
        <v>0</v>
      </c>
    </row>
    <row r="2705" spans="1:9" ht="30" x14ac:dyDescent="0.25">
      <c r="A2705" s="49" t="s">
        <v>254</v>
      </c>
      <c r="B2705" s="49" t="s">
        <v>7278</v>
      </c>
      <c r="C2705" s="172" t="s">
        <v>7279</v>
      </c>
      <c r="D2705" s="173">
        <v>3.65</v>
      </c>
      <c r="E2705" s="49" t="s">
        <v>7280</v>
      </c>
      <c r="F2705" s="50">
        <v>40544</v>
      </c>
      <c r="G2705" s="51">
        <v>3.65</v>
      </c>
      <c r="H2705" s="174"/>
      <c r="I2705" s="51">
        <v>0</v>
      </c>
    </row>
    <row r="2706" spans="1:9" ht="30" x14ac:dyDescent="0.25">
      <c r="A2706" s="49" t="s">
        <v>254</v>
      </c>
      <c r="B2706" s="49" t="s">
        <v>1653</v>
      </c>
      <c r="C2706" s="172" t="s">
        <v>7281</v>
      </c>
      <c r="D2706" s="173">
        <v>2.8</v>
      </c>
      <c r="E2706" s="49" t="s">
        <v>7282</v>
      </c>
      <c r="F2706" s="50">
        <v>40544</v>
      </c>
      <c r="G2706" s="51">
        <v>2.8</v>
      </c>
      <c r="H2706" s="174"/>
      <c r="I2706" s="51">
        <v>0</v>
      </c>
    </row>
    <row r="2707" spans="1:9" ht="30" x14ac:dyDescent="0.25">
      <c r="A2707" s="49" t="s">
        <v>254</v>
      </c>
      <c r="B2707" s="49" t="s">
        <v>7283</v>
      </c>
      <c r="C2707" s="172" t="s">
        <v>7284</v>
      </c>
      <c r="D2707" s="173">
        <v>2.6</v>
      </c>
      <c r="E2707" s="49" t="s">
        <v>7285</v>
      </c>
      <c r="F2707" s="50">
        <v>40544</v>
      </c>
      <c r="G2707" s="51">
        <v>2.6</v>
      </c>
      <c r="H2707" s="174"/>
      <c r="I2707" s="51">
        <v>0</v>
      </c>
    </row>
    <row r="2708" spans="1:9" ht="30" x14ac:dyDescent="0.25">
      <c r="A2708" s="49" t="s">
        <v>254</v>
      </c>
      <c r="B2708" s="49" t="s">
        <v>7286</v>
      </c>
      <c r="C2708" s="172" t="s">
        <v>7287</v>
      </c>
      <c r="D2708" s="173">
        <v>2.6</v>
      </c>
      <c r="E2708" s="49" t="s">
        <v>7288</v>
      </c>
      <c r="F2708" s="50">
        <v>40544</v>
      </c>
      <c r="G2708" s="51">
        <v>2.6</v>
      </c>
      <c r="H2708" s="174"/>
      <c r="I2708" s="51">
        <v>0</v>
      </c>
    </row>
    <row r="2709" spans="1:9" ht="30" x14ac:dyDescent="0.25">
      <c r="A2709" s="49" t="s">
        <v>254</v>
      </c>
      <c r="B2709" s="49" t="s">
        <v>7289</v>
      </c>
      <c r="C2709" s="172" t="s">
        <v>7290</v>
      </c>
      <c r="D2709" s="173">
        <v>2.8</v>
      </c>
      <c r="E2709" s="49" t="s">
        <v>7291</v>
      </c>
      <c r="F2709" s="50">
        <v>40544</v>
      </c>
      <c r="G2709" s="51">
        <v>2.8</v>
      </c>
      <c r="H2709" s="174"/>
      <c r="I2709" s="51">
        <v>0</v>
      </c>
    </row>
    <row r="2710" spans="1:9" ht="30" x14ac:dyDescent="0.25">
      <c r="A2710" s="49" t="s">
        <v>254</v>
      </c>
      <c r="B2710" s="49" t="s">
        <v>7292</v>
      </c>
      <c r="C2710" s="172" t="s">
        <v>7293</v>
      </c>
      <c r="D2710" s="173">
        <v>2.4</v>
      </c>
      <c r="E2710" s="49" t="s">
        <v>7294</v>
      </c>
      <c r="F2710" s="50">
        <v>40544</v>
      </c>
      <c r="G2710" s="51">
        <v>2.4</v>
      </c>
      <c r="H2710" s="174"/>
      <c r="I2710" s="51">
        <v>0</v>
      </c>
    </row>
    <row r="2711" spans="1:9" ht="30" x14ac:dyDescent="0.25">
      <c r="A2711" s="49" t="s">
        <v>254</v>
      </c>
      <c r="B2711" s="49" t="s">
        <v>7295</v>
      </c>
      <c r="C2711" s="172" t="s">
        <v>7296</v>
      </c>
      <c r="D2711" s="173">
        <v>3</v>
      </c>
      <c r="E2711" s="49" t="s">
        <v>7297</v>
      </c>
      <c r="F2711" s="50">
        <v>40544</v>
      </c>
      <c r="G2711" s="51">
        <v>3</v>
      </c>
      <c r="H2711" s="174"/>
      <c r="I2711" s="51">
        <v>0</v>
      </c>
    </row>
    <row r="2712" spans="1:9" ht="30" x14ac:dyDescent="0.25">
      <c r="A2712" s="49" t="s">
        <v>254</v>
      </c>
      <c r="B2712" s="49" t="s">
        <v>1041</v>
      </c>
      <c r="C2712" s="172" t="s">
        <v>7298</v>
      </c>
      <c r="D2712" s="173">
        <v>2.6</v>
      </c>
      <c r="E2712" s="49" t="s">
        <v>7299</v>
      </c>
      <c r="F2712" s="50">
        <v>40544</v>
      </c>
      <c r="G2712" s="51">
        <v>2.6</v>
      </c>
      <c r="H2712" s="174"/>
      <c r="I2712" s="51">
        <v>0</v>
      </c>
    </row>
    <row r="2713" spans="1:9" ht="30" x14ac:dyDescent="0.25">
      <c r="A2713" s="49" t="s">
        <v>254</v>
      </c>
      <c r="B2713" s="49" t="s">
        <v>1675</v>
      </c>
      <c r="C2713" s="172" t="s">
        <v>7300</v>
      </c>
      <c r="D2713" s="173">
        <v>2.6</v>
      </c>
      <c r="E2713" s="49" t="s">
        <v>7301</v>
      </c>
      <c r="F2713" s="50">
        <v>40544</v>
      </c>
      <c r="G2713" s="51">
        <v>2.6</v>
      </c>
      <c r="H2713" s="174"/>
      <c r="I2713" s="51">
        <v>0</v>
      </c>
    </row>
    <row r="2714" spans="1:9" ht="30" x14ac:dyDescent="0.25">
      <c r="A2714" s="49" t="s">
        <v>254</v>
      </c>
      <c r="B2714" s="49" t="s">
        <v>7302</v>
      </c>
      <c r="C2714" s="172" t="s">
        <v>7303</v>
      </c>
      <c r="D2714" s="173">
        <v>2.4</v>
      </c>
      <c r="E2714" s="49" t="s">
        <v>7304</v>
      </c>
      <c r="F2714" s="50">
        <v>40544</v>
      </c>
      <c r="G2714" s="51">
        <v>2.4</v>
      </c>
      <c r="H2714" s="174"/>
      <c r="I2714" s="51">
        <v>0</v>
      </c>
    </row>
    <row r="2715" spans="1:9" ht="30" x14ac:dyDescent="0.25">
      <c r="A2715" s="49" t="s">
        <v>254</v>
      </c>
      <c r="B2715" s="49" t="s">
        <v>7305</v>
      </c>
      <c r="C2715" s="172" t="s">
        <v>7306</v>
      </c>
      <c r="D2715" s="173">
        <v>2.8</v>
      </c>
      <c r="E2715" s="49" t="s">
        <v>7307</v>
      </c>
      <c r="F2715" s="50">
        <v>40544</v>
      </c>
      <c r="G2715" s="51">
        <v>2.8</v>
      </c>
      <c r="H2715" s="174"/>
      <c r="I2715" s="51">
        <v>0</v>
      </c>
    </row>
    <row r="2716" spans="1:9" ht="30" x14ac:dyDescent="0.25">
      <c r="A2716" s="49" t="s">
        <v>254</v>
      </c>
      <c r="B2716" s="49" t="s">
        <v>7308</v>
      </c>
      <c r="C2716" s="172" t="s">
        <v>7309</v>
      </c>
      <c r="D2716" s="173">
        <v>3</v>
      </c>
      <c r="E2716" s="49" t="s">
        <v>7310</v>
      </c>
      <c r="F2716" s="50">
        <v>40544</v>
      </c>
      <c r="G2716" s="51">
        <v>3</v>
      </c>
      <c r="H2716" s="174"/>
      <c r="I2716" s="51">
        <v>0</v>
      </c>
    </row>
    <row r="2717" spans="1:9" ht="30" x14ac:dyDescent="0.25">
      <c r="A2717" s="49" t="s">
        <v>254</v>
      </c>
      <c r="B2717" s="49" t="s">
        <v>7311</v>
      </c>
      <c r="C2717" s="172" t="s">
        <v>7312</v>
      </c>
      <c r="D2717" s="173">
        <v>2.8</v>
      </c>
      <c r="E2717" s="49" t="s">
        <v>7313</v>
      </c>
      <c r="F2717" s="50">
        <v>40544</v>
      </c>
      <c r="G2717" s="51">
        <v>2.8</v>
      </c>
      <c r="H2717" s="174"/>
      <c r="I2717" s="51">
        <v>0</v>
      </c>
    </row>
    <row r="2718" spans="1:9" ht="30" x14ac:dyDescent="0.25">
      <c r="A2718" s="49" t="s">
        <v>254</v>
      </c>
      <c r="B2718" s="49" t="s">
        <v>7314</v>
      </c>
      <c r="C2718" s="172" t="s">
        <v>7315</v>
      </c>
      <c r="D2718" s="173">
        <v>3.3</v>
      </c>
      <c r="E2718" s="49" t="s">
        <v>7316</v>
      </c>
      <c r="F2718" s="50">
        <v>40544</v>
      </c>
      <c r="G2718" s="51">
        <v>3.3</v>
      </c>
      <c r="H2718" s="174"/>
      <c r="I2718" s="51">
        <v>0</v>
      </c>
    </row>
    <row r="2719" spans="1:9" ht="30" x14ac:dyDescent="0.25">
      <c r="A2719" s="49" t="s">
        <v>254</v>
      </c>
      <c r="B2719" s="49" t="s">
        <v>632</v>
      </c>
      <c r="C2719" s="172" t="s">
        <v>7317</v>
      </c>
      <c r="D2719" s="173">
        <v>3.3</v>
      </c>
      <c r="E2719" s="49" t="s">
        <v>7318</v>
      </c>
      <c r="F2719" s="50">
        <v>40544</v>
      </c>
      <c r="G2719" s="51">
        <v>3.3</v>
      </c>
      <c r="H2719" s="174"/>
      <c r="I2719" s="51">
        <v>0</v>
      </c>
    </row>
    <row r="2720" spans="1:9" ht="30" x14ac:dyDescent="0.25">
      <c r="A2720" s="49" t="s">
        <v>254</v>
      </c>
      <c r="B2720" s="49" t="s">
        <v>7319</v>
      </c>
      <c r="C2720" s="172" t="s">
        <v>7320</v>
      </c>
      <c r="D2720" s="173">
        <v>3.3</v>
      </c>
      <c r="E2720" s="49" t="s">
        <v>7321</v>
      </c>
      <c r="F2720" s="50">
        <v>40544</v>
      </c>
      <c r="G2720" s="51">
        <v>3.3</v>
      </c>
      <c r="H2720" s="174"/>
      <c r="I2720" s="51">
        <v>0</v>
      </c>
    </row>
    <row r="2721" spans="1:9" ht="30" x14ac:dyDescent="0.25">
      <c r="A2721" s="49" t="s">
        <v>254</v>
      </c>
      <c r="B2721" s="49" t="s">
        <v>7322</v>
      </c>
      <c r="C2721" s="172" t="s">
        <v>7323</v>
      </c>
      <c r="D2721" s="173">
        <v>3</v>
      </c>
      <c r="E2721" s="49" t="s">
        <v>7324</v>
      </c>
      <c r="F2721" s="50">
        <v>40544</v>
      </c>
      <c r="G2721" s="51">
        <v>3</v>
      </c>
      <c r="H2721" s="174"/>
      <c r="I2721" s="51">
        <v>0</v>
      </c>
    </row>
    <row r="2722" spans="1:9" ht="30" x14ac:dyDescent="0.25">
      <c r="A2722" s="49" t="s">
        <v>254</v>
      </c>
      <c r="B2722" s="49" t="s">
        <v>7325</v>
      </c>
      <c r="C2722" s="172" t="s">
        <v>7326</v>
      </c>
      <c r="D2722" s="173">
        <v>2.4</v>
      </c>
      <c r="E2722" s="49" t="s">
        <v>7327</v>
      </c>
      <c r="F2722" s="50">
        <v>40544</v>
      </c>
      <c r="G2722" s="51">
        <v>2.4</v>
      </c>
      <c r="H2722" s="174"/>
      <c r="I2722" s="51">
        <v>0</v>
      </c>
    </row>
    <row r="2723" spans="1:9" ht="30" x14ac:dyDescent="0.25">
      <c r="A2723" s="49" t="s">
        <v>254</v>
      </c>
      <c r="B2723" s="49" t="s">
        <v>7328</v>
      </c>
      <c r="C2723" s="172" t="s">
        <v>7329</v>
      </c>
      <c r="D2723" s="173">
        <v>3.3</v>
      </c>
      <c r="E2723" s="49" t="s">
        <v>7330</v>
      </c>
      <c r="F2723" s="50">
        <v>40544</v>
      </c>
      <c r="G2723" s="51">
        <v>3.3</v>
      </c>
      <c r="H2723" s="174"/>
      <c r="I2723" s="51">
        <v>0</v>
      </c>
    </row>
    <row r="2724" spans="1:9" ht="30" x14ac:dyDescent="0.25">
      <c r="A2724" s="49" t="s">
        <v>254</v>
      </c>
      <c r="B2724" s="49" t="s">
        <v>7331</v>
      </c>
      <c r="C2724" s="172" t="s">
        <v>7332</v>
      </c>
      <c r="D2724" s="173">
        <v>2.8</v>
      </c>
      <c r="E2724" s="49" t="s">
        <v>7333</v>
      </c>
      <c r="F2724" s="50">
        <v>40544</v>
      </c>
      <c r="G2724" s="51">
        <v>2.8</v>
      </c>
      <c r="H2724" s="174"/>
      <c r="I2724" s="51">
        <v>0</v>
      </c>
    </row>
    <row r="2725" spans="1:9" ht="30" x14ac:dyDescent="0.25">
      <c r="A2725" s="49" t="s">
        <v>254</v>
      </c>
      <c r="B2725" s="49" t="s">
        <v>7334</v>
      </c>
      <c r="C2725" s="172" t="s">
        <v>7335</v>
      </c>
      <c r="D2725" s="173">
        <v>3</v>
      </c>
      <c r="E2725" s="49" t="s">
        <v>7336</v>
      </c>
      <c r="F2725" s="50">
        <v>40544</v>
      </c>
      <c r="G2725" s="51">
        <v>3</v>
      </c>
      <c r="H2725" s="174"/>
      <c r="I2725" s="51">
        <v>0</v>
      </c>
    </row>
    <row r="2726" spans="1:9" ht="30" x14ac:dyDescent="0.25">
      <c r="A2726" s="49" t="s">
        <v>254</v>
      </c>
      <c r="B2726" s="49" t="s">
        <v>7337</v>
      </c>
      <c r="C2726" s="172" t="s">
        <v>7338</v>
      </c>
      <c r="D2726" s="173">
        <v>3.65</v>
      </c>
      <c r="E2726" s="49" t="s">
        <v>7339</v>
      </c>
      <c r="F2726" s="50">
        <v>40544</v>
      </c>
      <c r="G2726" s="51">
        <v>3.65</v>
      </c>
      <c r="H2726" s="174"/>
      <c r="I2726" s="51">
        <v>0</v>
      </c>
    </row>
    <row r="2727" spans="1:9" ht="30" x14ac:dyDescent="0.25">
      <c r="A2727" s="49" t="s">
        <v>254</v>
      </c>
      <c r="B2727" s="49" t="s">
        <v>1260</v>
      </c>
      <c r="C2727" s="172" t="s">
        <v>7340</v>
      </c>
      <c r="D2727" s="173">
        <v>3.3</v>
      </c>
      <c r="E2727" s="49" t="s">
        <v>7341</v>
      </c>
      <c r="F2727" s="50">
        <v>40544</v>
      </c>
      <c r="G2727" s="51">
        <v>3.3</v>
      </c>
      <c r="H2727" s="174"/>
      <c r="I2727" s="51">
        <v>0</v>
      </c>
    </row>
    <row r="2728" spans="1:9" ht="30" x14ac:dyDescent="0.25">
      <c r="A2728" s="49" t="s">
        <v>254</v>
      </c>
      <c r="B2728" s="49" t="s">
        <v>7342</v>
      </c>
      <c r="C2728" s="172" t="s">
        <v>7343</v>
      </c>
      <c r="D2728" s="173">
        <v>3.6</v>
      </c>
      <c r="E2728" s="49" t="s">
        <v>7344</v>
      </c>
      <c r="F2728" s="50">
        <v>40544</v>
      </c>
      <c r="G2728" s="51">
        <v>3.6</v>
      </c>
      <c r="H2728" s="174"/>
      <c r="I2728" s="51">
        <v>0</v>
      </c>
    </row>
    <row r="2729" spans="1:9" ht="30" x14ac:dyDescent="0.25">
      <c r="A2729" s="49" t="s">
        <v>254</v>
      </c>
      <c r="B2729" s="49" t="s">
        <v>4951</v>
      </c>
      <c r="C2729" s="172" t="s">
        <v>7345</v>
      </c>
      <c r="D2729" s="173">
        <v>2.4</v>
      </c>
      <c r="E2729" s="49" t="s">
        <v>7346</v>
      </c>
      <c r="F2729" s="50">
        <v>40544</v>
      </c>
      <c r="G2729" s="51">
        <v>2.4</v>
      </c>
      <c r="H2729" s="174"/>
      <c r="I2729" s="51">
        <v>0</v>
      </c>
    </row>
    <row r="2730" spans="1:9" ht="30" x14ac:dyDescent="0.25">
      <c r="A2730" s="49" t="s">
        <v>254</v>
      </c>
      <c r="B2730" s="49" t="s">
        <v>422</v>
      </c>
      <c r="C2730" s="172" t="s">
        <v>7347</v>
      </c>
      <c r="D2730" s="173">
        <v>3.3</v>
      </c>
      <c r="E2730" s="49" t="s">
        <v>7348</v>
      </c>
      <c r="F2730" s="50">
        <v>40544</v>
      </c>
      <c r="G2730" s="51">
        <v>3.3</v>
      </c>
      <c r="H2730" s="174"/>
      <c r="I2730" s="51">
        <v>0</v>
      </c>
    </row>
    <row r="2731" spans="1:9" ht="30" x14ac:dyDescent="0.25">
      <c r="A2731" s="49" t="s">
        <v>254</v>
      </c>
      <c r="B2731" s="49" t="s">
        <v>7349</v>
      </c>
      <c r="C2731" s="172" t="s">
        <v>7350</v>
      </c>
      <c r="D2731" s="173">
        <v>3.45</v>
      </c>
      <c r="E2731" s="49" t="s">
        <v>7351</v>
      </c>
      <c r="F2731" s="50">
        <v>40544</v>
      </c>
      <c r="G2731" s="51">
        <v>3.45</v>
      </c>
      <c r="H2731" s="174"/>
      <c r="I2731" s="51">
        <v>0</v>
      </c>
    </row>
    <row r="2732" spans="1:9" ht="30" x14ac:dyDescent="0.25">
      <c r="A2732" s="49" t="s">
        <v>254</v>
      </c>
      <c r="B2732" s="49" t="s">
        <v>7352</v>
      </c>
      <c r="C2732" s="172" t="s">
        <v>7353</v>
      </c>
      <c r="D2732" s="173">
        <v>3.6</v>
      </c>
      <c r="E2732" s="49" t="s">
        <v>7354</v>
      </c>
      <c r="F2732" s="50">
        <v>40544</v>
      </c>
      <c r="G2732" s="51">
        <v>3.6</v>
      </c>
      <c r="H2732" s="174"/>
      <c r="I2732" s="51">
        <v>0</v>
      </c>
    </row>
    <row r="2733" spans="1:9" ht="30" x14ac:dyDescent="0.25">
      <c r="A2733" s="49" t="s">
        <v>254</v>
      </c>
      <c r="B2733" s="49" t="s">
        <v>1725</v>
      </c>
      <c r="C2733" s="172" t="s">
        <v>7355</v>
      </c>
      <c r="D2733" s="173">
        <v>2.4</v>
      </c>
      <c r="E2733" s="49" t="s">
        <v>7356</v>
      </c>
      <c r="F2733" s="50">
        <v>40544</v>
      </c>
      <c r="G2733" s="51">
        <v>2.4</v>
      </c>
      <c r="H2733" s="174"/>
      <c r="I2733" s="51">
        <v>0</v>
      </c>
    </row>
    <row r="2734" spans="1:9" ht="30" x14ac:dyDescent="0.25">
      <c r="A2734" s="49" t="s">
        <v>254</v>
      </c>
      <c r="B2734" s="49" t="s">
        <v>269</v>
      </c>
      <c r="C2734" s="172" t="s">
        <v>7357</v>
      </c>
      <c r="D2734" s="173">
        <v>2.8</v>
      </c>
      <c r="E2734" s="49" t="s">
        <v>7358</v>
      </c>
      <c r="F2734" s="50">
        <v>40544</v>
      </c>
      <c r="G2734" s="51">
        <v>2.8</v>
      </c>
      <c r="H2734" s="174"/>
      <c r="I2734" s="51">
        <v>0</v>
      </c>
    </row>
    <row r="2735" spans="1:9" ht="30" x14ac:dyDescent="0.25">
      <c r="A2735" s="49" t="s">
        <v>254</v>
      </c>
      <c r="B2735" s="49" t="s">
        <v>7359</v>
      </c>
      <c r="C2735" s="172" t="s">
        <v>7360</v>
      </c>
      <c r="D2735" s="173">
        <v>2.6</v>
      </c>
      <c r="E2735" s="49" t="s">
        <v>7361</v>
      </c>
      <c r="F2735" s="50">
        <v>40544</v>
      </c>
      <c r="G2735" s="51">
        <v>2.6</v>
      </c>
      <c r="H2735" s="174"/>
      <c r="I2735" s="51">
        <v>0</v>
      </c>
    </row>
    <row r="2736" spans="1:9" ht="30" x14ac:dyDescent="0.25">
      <c r="A2736" s="49" t="s">
        <v>254</v>
      </c>
      <c r="B2736" s="49" t="s">
        <v>7362</v>
      </c>
      <c r="C2736" s="172" t="s">
        <v>7363</v>
      </c>
      <c r="D2736" s="173">
        <v>3.65</v>
      </c>
      <c r="E2736" s="49" t="s">
        <v>7364</v>
      </c>
      <c r="F2736" s="50">
        <v>40544</v>
      </c>
      <c r="G2736" s="51">
        <v>3.65</v>
      </c>
      <c r="H2736" s="174"/>
      <c r="I2736" s="51">
        <v>0</v>
      </c>
    </row>
    <row r="2737" spans="1:9" ht="30" x14ac:dyDescent="0.25">
      <c r="A2737" s="49" t="s">
        <v>254</v>
      </c>
      <c r="B2737" s="49" t="s">
        <v>2358</v>
      </c>
      <c r="C2737" s="172" t="s">
        <v>7365</v>
      </c>
      <c r="D2737" s="173">
        <v>3.3</v>
      </c>
      <c r="E2737" s="49" t="s">
        <v>7366</v>
      </c>
      <c r="F2737" s="50">
        <v>40544</v>
      </c>
      <c r="G2737" s="51">
        <v>3.3</v>
      </c>
      <c r="H2737" s="174"/>
      <c r="I2737" s="51">
        <v>0</v>
      </c>
    </row>
    <row r="2738" spans="1:9" ht="30" x14ac:dyDescent="0.25">
      <c r="A2738" s="49" t="s">
        <v>254</v>
      </c>
      <c r="B2738" s="49" t="s">
        <v>2854</v>
      </c>
      <c r="C2738" s="172" t="s">
        <v>7367</v>
      </c>
      <c r="D2738" s="173">
        <v>3.45</v>
      </c>
      <c r="E2738" s="49" t="s">
        <v>7368</v>
      </c>
      <c r="F2738" s="50">
        <v>40544</v>
      </c>
      <c r="G2738" s="51">
        <v>3.45</v>
      </c>
      <c r="H2738" s="174"/>
      <c r="I2738" s="51">
        <v>0</v>
      </c>
    </row>
    <row r="2739" spans="1:9" ht="30" x14ac:dyDescent="0.25">
      <c r="A2739" s="49" t="s">
        <v>254</v>
      </c>
      <c r="B2739" s="49" t="s">
        <v>7369</v>
      </c>
      <c r="C2739" s="172" t="s">
        <v>7370</v>
      </c>
      <c r="D2739" s="173">
        <v>2.4</v>
      </c>
      <c r="E2739" s="49" t="s">
        <v>7371</v>
      </c>
      <c r="F2739" s="50">
        <v>40544</v>
      </c>
      <c r="G2739" s="51">
        <v>2.4</v>
      </c>
      <c r="H2739" s="174"/>
      <c r="I2739" s="51">
        <v>0</v>
      </c>
    </row>
    <row r="2740" spans="1:9" ht="30" x14ac:dyDescent="0.25">
      <c r="A2740" s="49" t="s">
        <v>254</v>
      </c>
      <c r="B2740" s="49" t="s">
        <v>7372</v>
      </c>
      <c r="C2740" s="172" t="s">
        <v>7373</v>
      </c>
      <c r="D2740" s="173">
        <v>3</v>
      </c>
      <c r="E2740" s="49" t="s">
        <v>7374</v>
      </c>
      <c r="F2740" s="50">
        <v>40544</v>
      </c>
      <c r="G2740" s="51">
        <v>3</v>
      </c>
      <c r="H2740" s="174"/>
      <c r="I2740" s="51">
        <v>0</v>
      </c>
    </row>
    <row r="2741" spans="1:9" ht="30" x14ac:dyDescent="0.25">
      <c r="A2741" s="49" t="s">
        <v>254</v>
      </c>
      <c r="B2741" s="49" t="s">
        <v>5756</v>
      </c>
      <c r="C2741" s="172" t="s">
        <v>7375</v>
      </c>
      <c r="D2741" s="173">
        <v>3</v>
      </c>
      <c r="E2741" s="49" t="s">
        <v>7376</v>
      </c>
      <c r="F2741" s="50">
        <v>40544</v>
      </c>
      <c r="G2741" s="51">
        <v>3</v>
      </c>
      <c r="H2741" s="174"/>
      <c r="I2741" s="51">
        <v>0</v>
      </c>
    </row>
    <row r="2742" spans="1:9" ht="30" x14ac:dyDescent="0.25">
      <c r="A2742" s="49" t="s">
        <v>254</v>
      </c>
      <c r="B2742" s="49" t="s">
        <v>7377</v>
      </c>
      <c r="C2742" s="172" t="s">
        <v>7378</v>
      </c>
      <c r="D2742" s="173">
        <v>2.4</v>
      </c>
      <c r="E2742" s="49" t="s">
        <v>7379</v>
      </c>
      <c r="F2742" s="50">
        <v>40544</v>
      </c>
      <c r="G2742" s="51">
        <v>2.4</v>
      </c>
      <c r="H2742" s="174"/>
      <c r="I2742" s="51">
        <v>0</v>
      </c>
    </row>
    <row r="2743" spans="1:9" ht="30" x14ac:dyDescent="0.25">
      <c r="A2743" s="49" t="s">
        <v>254</v>
      </c>
      <c r="B2743" s="49" t="s">
        <v>7380</v>
      </c>
      <c r="C2743" s="172" t="s">
        <v>7381</v>
      </c>
      <c r="D2743" s="173">
        <v>2.8</v>
      </c>
      <c r="E2743" s="49" t="s">
        <v>7382</v>
      </c>
      <c r="F2743" s="50">
        <v>40544</v>
      </c>
      <c r="G2743" s="51">
        <v>2.8</v>
      </c>
      <c r="H2743" s="174"/>
      <c r="I2743" s="51">
        <v>0</v>
      </c>
    </row>
    <row r="2744" spans="1:9" ht="30" x14ac:dyDescent="0.25">
      <c r="A2744" s="49" t="s">
        <v>254</v>
      </c>
      <c r="B2744" s="49" t="s">
        <v>7383</v>
      </c>
      <c r="C2744" s="172" t="s">
        <v>7384</v>
      </c>
      <c r="D2744" s="173">
        <v>3.65</v>
      </c>
      <c r="E2744" s="49" t="s">
        <v>7385</v>
      </c>
      <c r="F2744" s="50">
        <v>40544</v>
      </c>
      <c r="G2744" s="51">
        <v>3.65</v>
      </c>
      <c r="H2744" s="174"/>
      <c r="I2744" s="51">
        <v>0</v>
      </c>
    </row>
    <row r="2745" spans="1:9" ht="30" x14ac:dyDescent="0.25">
      <c r="A2745" s="49" t="s">
        <v>254</v>
      </c>
      <c r="B2745" s="49" t="s">
        <v>7386</v>
      </c>
      <c r="C2745" s="172" t="s">
        <v>7387</v>
      </c>
      <c r="D2745" s="173">
        <v>3.3</v>
      </c>
      <c r="E2745" s="49" t="s">
        <v>7388</v>
      </c>
      <c r="F2745" s="50">
        <v>40544</v>
      </c>
      <c r="G2745" s="51">
        <v>3.3</v>
      </c>
      <c r="H2745" s="174"/>
      <c r="I2745" s="51">
        <v>0</v>
      </c>
    </row>
    <row r="2746" spans="1:9" ht="30" x14ac:dyDescent="0.25">
      <c r="A2746" s="49" t="s">
        <v>260</v>
      </c>
      <c r="B2746" s="49" t="s">
        <v>5770</v>
      </c>
      <c r="C2746" s="172" t="s">
        <v>7389</v>
      </c>
      <c r="D2746" s="173">
        <v>1.6</v>
      </c>
      <c r="E2746" s="49" t="s">
        <v>7390</v>
      </c>
      <c r="F2746" s="50">
        <v>40544</v>
      </c>
      <c r="G2746" s="51">
        <v>1.6</v>
      </c>
      <c r="H2746" s="174"/>
      <c r="I2746" s="51">
        <v>0</v>
      </c>
    </row>
    <row r="2747" spans="1:9" ht="30" x14ac:dyDescent="0.25">
      <c r="A2747" s="49" t="s">
        <v>260</v>
      </c>
      <c r="B2747" s="49" t="s">
        <v>7391</v>
      </c>
      <c r="C2747" s="172" t="s">
        <v>7392</v>
      </c>
      <c r="D2747" s="173">
        <v>1.9</v>
      </c>
      <c r="E2747" s="49" t="s">
        <v>7393</v>
      </c>
      <c r="F2747" s="50">
        <v>40544</v>
      </c>
      <c r="G2747" s="51">
        <v>1.9</v>
      </c>
      <c r="H2747" s="174"/>
      <c r="I2747" s="51">
        <v>0</v>
      </c>
    </row>
    <row r="2748" spans="1:9" ht="30" x14ac:dyDescent="0.25">
      <c r="A2748" s="49" t="s">
        <v>260</v>
      </c>
      <c r="B2748" s="49" t="s">
        <v>7394</v>
      </c>
      <c r="C2748" s="172" t="s">
        <v>7395</v>
      </c>
      <c r="D2748" s="173">
        <v>1.9</v>
      </c>
      <c r="E2748" s="49" t="s">
        <v>7396</v>
      </c>
      <c r="F2748" s="50">
        <v>40544</v>
      </c>
      <c r="G2748" s="51">
        <v>1.9</v>
      </c>
      <c r="H2748" s="174"/>
      <c r="I2748" s="51">
        <v>0</v>
      </c>
    </row>
    <row r="2749" spans="1:9" ht="30" x14ac:dyDescent="0.25">
      <c r="A2749" s="49" t="s">
        <v>260</v>
      </c>
      <c r="B2749" s="49" t="s">
        <v>4416</v>
      </c>
      <c r="C2749" s="172" t="s">
        <v>7397</v>
      </c>
      <c r="D2749" s="173">
        <v>1.9</v>
      </c>
      <c r="E2749" s="49" t="s">
        <v>7398</v>
      </c>
      <c r="F2749" s="50">
        <v>40544</v>
      </c>
      <c r="G2749" s="51">
        <v>1.9</v>
      </c>
      <c r="H2749" s="174"/>
      <c r="I2749" s="51">
        <v>0</v>
      </c>
    </row>
    <row r="2750" spans="1:9" ht="30" x14ac:dyDescent="0.25">
      <c r="A2750" s="49" t="s">
        <v>260</v>
      </c>
      <c r="B2750" s="49" t="s">
        <v>7399</v>
      </c>
      <c r="C2750" s="172" t="s">
        <v>7400</v>
      </c>
      <c r="D2750" s="173">
        <v>1.9</v>
      </c>
      <c r="E2750" s="49" t="s">
        <v>7401</v>
      </c>
      <c r="F2750" s="50">
        <v>40544</v>
      </c>
      <c r="G2750" s="51">
        <v>1.9</v>
      </c>
      <c r="H2750" s="174"/>
      <c r="I2750" s="51">
        <v>0</v>
      </c>
    </row>
    <row r="2751" spans="1:9" ht="30" x14ac:dyDescent="0.25">
      <c r="A2751" s="49" t="s">
        <v>260</v>
      </c>
      <c r="B2751" s="49" t="s">
        <v>1807</v>
      </c>
      <c r="C2751" s="172" t="s">
        <v>7402</v>
      </c>
      <c r="D2751" s="173">
        <v>1.9</v>
      </c>
      <c r="E2751" s="49" t="s">
        <v>7403</v>
      </c>
      <c r="F2751" s="50">
        <v>40544</v>
      </c>
      <c r="G2751" s="51">
        <v>1.9</v>
      </c>
      <c r="H2751" s="174"/>
      <c r="I2751" s="51">
        <v>0</v>
      </c>
    </row>
    <row r="2752" spans="1:9" ht="30" x14ac:dyDescent="0.25">
      <c r="A2752" s="49" t="s">
        <v>260</v>
      </c>
      <c r="B2752" s="49" t="s">
        <v>7404</v>
      </c>
      <c r="C2752" s="172" t="s">
        <v>7405</v>
      </c>
      <c r="D2752" s="173">
        <v>1.9</v>
      </c>
      <c r="E2752" s="49" t="s">
        <v>7406</v>
      </c>
      <c r="F2752" s="50">
        <v>40544</v>
      </c>
      <c r="G2752" s="51">
        <v>1.9</v>
      </c>
      <c r="H2752" s="174"/>
      <c r="I2752" s="51">
        <v>0</v>
      </c>
    </row>
    <row r="2753" spans="1:9" ht="30" x14ac:dyDescent="0.25">
      <c r="A2753" s="49" t="s">
        <v>260</v>
      </c>
      <c r="B2753" s="49" t="s">
        <v>7407</v>
      </c>
      <c r="C2753" s="172" t="s">
        <v>7408</v>
      </c>
      <c r="D2753" s="173">
        <v>1.9</v>
      </c>
      <c r="E2753" s="49" t="s">
        <v>7409</v>
      </c>
      <c r="F2753" s="50">
        <v>40544</v>
      </c>
      <c r="G2753" s="51">
        <v>1.9</v>
      </c>
      <c r="H2753" s="174"/>
      <c r="I2753" s="51">
        <v>0</v>
      </c>
    </row>
    <row r="2754" spans="1:9" ht="30" x14ac:dyDescent="0.25">
      <c r="A2754" s="49" t="s">
        <v>260</v>
      </c>
      <c r="B2754" s="49" t="s">
        <v>714</v>
      </c>
      <c r="C2754" s="172" t="s">
        <v>7410</v>
      </c>
      <c r="D2754" s="173">
        <v>1.6</v>
      </c>
      <c r="E2754" s="49" t="s">
        <v>7411</v>
      </c>
      <c r="F2754" s="50">
        <v>40544</v>
      </c>
      <c r="G2754" s="51">
        <v>1.6</v>
      </c>
      <c r="H2754" s="174"/>
      <c r="I2754" s="51">
        <v>0</v>
      </c>
    </row>
    <row r="2755" spans="1:9" ht="30" x14ac:dyDescent="0.25">
      <c r="A2755" s="49" t="s">
        <v>260</v>
      </c>
      <c r="B2755" s="49" t="s">
        <v>720</v>
      </c>
      <c r="C2755" s="172" t="s">
        <v>7412</v>
      </c>
      <c r="D2755" s="173">
        <v>1.9</v>
      </c>
      <c r="E2755" s="49" t="s">
        <v>7413</v>
      </c>
      <c r="F2755" s="50">
        <v>40544</v>
      </c>
      <c r="G2755" s="51">
        <v>1.9</v>
      </c>
      <c r="H2755" s="174"/>
      <c r="I2755" s="51">
        <v>0</v>
      </c>
    </row>
    <row r="2756" spans="1:9" ht="30" x14ac:dyDescent="0.25">
      <c r="A2756" s="49" t="s">
        <v>260</v>
      </c>
      <c r="B2756" s="49" t="s">
        <v>3572</v>
      </c>
      <c r="C2756" s="172" t="s">
        <v>7414</v>
      </c>
      <c r="D2756" s="173">
        <v>1.6</v>
      </c>
      <c r="E2756" s="49" t="s">
        <v>7415</v>
      </c>
      <c r="F2756" s="50">
        <v>40544</v>
      </c>
      <c r="G2756" s="51">
        <v>1.6</v>
      </c>
      <c r="H2756" s="174"/>
      <c r="I2756" s="51">
        <v>0</v>
      </c>
    </row>
    <row r="2757" spans="1:9" ht="30" x14ac:dyDescent="0.25">
      <c r="A2757" s="49" t="s">
        <v>260</v>
      </c>
      <c r="B2757" s="49" t="s">
        <v>7416</v>
      </c>
      <c r="C2757" s="172" t="s">
        <v>7417</v>
      </c>
      <c r="D2757" s="173">
        <v>1.9</v>
      </c>
      <c r="E2757" s="49" t="s">
        <v>7418</v>
      </c>
      <c r="F2757" s="50">
        <v>40544</v>
      </c>
      <c r="G2757" s="51">
        <v>1.9</v>
      </c>
      <c r="H2757" s="174"/>
      <c r="I2757" s="51">
        <v>0</v>
      </c>
    </row>
    <row r="2758" spans="1:9" ht="30" x14ac:dyDescent="0.25">
      <c r="A2758" s="49" t="s">
        <v>260</v>
      </c>
      <c r="B2758" s="49" t="s">
        <v>2219</v>
      </c>
      <c r="C2758" s="172" t="s">
        <v>7419</v>
      </c>
      <c r="D2758" s="173">
        <v>1.6</v>
      </c>
      <c r="E2758" s="49" t="s">
        <v>7420</v>
      </c>
      <c r="F2758" s="50">
        <v>40544</v>
      </c>
      <c r="G2758" s="51">
        <v>1.6</v>
      </c>
      <c r="H2758" s="174"/>
      <c r="I2758" s="51">
        <v>0</v>
      </c>
    </row>
    <row r="2759" spans="1:9" ht="30" x14ac:dyDescent="0.25">
      <c r="A2759" s="49" t="s">
        <v>260</v>
      </c>
      <c r="B2759" s="49" t="s">
        <v>7421</v>
      </c>
      <c r="C2759" s="172" t="s">
        <v>7422</v>
      </c>
      <c r="D2759" s="173">
        <v>1.9</v>
      </c>
      <c r="E2759" s="49" t="s">
        <v>7423</v>
      </c>
      <c r="F2759" s="50">
        <v>40544</v>
      </c>
      <c r="G2759" s="51">
        <v>1.9</v>
      </c>
      <c r="H2759" s="174"/>
      <c r="I2759" s="51">
        <v>0</v>
      </c>
    </row>
    <row r="2760" spans="1:9" ht="30" x14ac:dyDescent="0.25">
      <c r="A2760" s="49" t="s">
        <v>260</v>
      </c>
      <c r="B2760" s="49" t="s">
        <v>772</v>
      </c>
      <c r="C2760" s="172" t="s">
        <v>7424</v>
      </c>
      <c r="D2760" s="173">
        <v>1.9</v>
      </c>
      <c r="E2760" s="49" t="s">
        <v>7425</v>
      </c>
      <c r="F2760" s="50">
        <v>40544</v>
      </c>
      <c r="G2760" s="51">
        <v>1.9</v>
      </c>
      <c r="H2760" s="174"/>
      <c r="I2760" s="51">
        <v>0</v>
      </c>
    </row>
    <row r="2761" spans="1:9" ht="30" x14ac:dyDescent="0.25">
      <c r="A2761" s="49" t="s">
        <v>260</v>
      </c>
      <c r="B2761" s="49" t="s">
        <v>7426</v>
      </c>
      <c r="C2761" s="172" t="s">
        <v>7427</v>
      </c>
      <c r="D2761" s="173">
        <v>1.6</v>
      </c>
      <c r="E2761" s="49" t="s">
        <v>7428</v>
      </c>
      <c r="F2761" s="50">
        <v>40544</v>
      </c>
      <c r="G2761" s="51">
        <v>1.6</v>
      </c>
      <c r="H2761" s="174"/>
      <c r="I2761" s="51">
        <v>0</v>
      </c>
    </row>
    <row r="2762" spans="1:9" ht="30" x14ac:dyDescent="0.25">
      <c r="A2762" s="49" t="s">
        <v>260</v>
      </c>
      <c r="B2762" s="49" t="s">
        <v>7429</v>
      </c>
      <c r="C2762" s="172" t="s">
        <v>7430</v>
      </c>
      <c r="D2762" s="173">
        <v>1.9</v>
      </c>
      <c r="E2762" s="49" t="s">
        <v>7431</v>
      </c>
      <c r="F2762" s="50">
        <v>40544</v>
      </c>
      <c r="G2762" s="51">
        <v>1.9</v>
      </c>
      <c r="H2762" s="174"/>
      <c r="I2762" s="51">
        <v>0</v>
      </c>
    </row>
    <row r="2763" spans="1:9" ht="30" x14ac:dyDescent="0.25">
      <c r="A2763" s="49" t="s">
        <v>260</v>
      </c>
      <c r="B2763" s="49" t="s">
        <v>7432</v>
      </c>
      <c r="C2763" s="172" t="s">
        <v>7433</v>
      </c>
      <c r="D2763" s="173">
        <v>1.9</v>
      </c>
      <c r="E2763" s="49" t="s">
        <v>7434</v>
      </c>
      <c r="F2763" s="50">
        <v>40544</v>
      </c>
      <c r="G2763" s="51">
        <v>1.9</v>
      </c>
      <c r="H2763" s="174"/>
      <c r="I2763" s="51">
        <v>0</v>
      </c>
    </row>
    <row r="2764" spans="1:9" ht="30" x14ac:dyDescent="0.25">
      <c r="A2764" s="49" t="s">
        <v>260</v>
      </c>
      <c r="B2764" s="49" t="s">
        <v>807</v>
      </c>
      <c r="C2764" s="172" t="s">
        <v>7435</v>
      </c>
      <c r="D2764" s="173">
        <v>1.6</v>
      </c>
      <c r="E2764" s="49" t="s">
        <v>7436</v>
      </c>
      <c r="F2764" s="50">
        <v>40544</v>
      </c>
      <c r="G2764" s="51">
        <v>1.6</v>
      </c>
      <c r="H2764" s="174"/>
      <c r="I2764" s="51">
        <v>0</v>
      </c>
    </row>
    <row r="2765" spans="1:9" ht="30" x14ac:dyDescent="0.25">
      <c r="A2765" s="49" t="s">
        <v>260</v>
      </c>
      <c r="B2765" s="49" t="s">
        <v>7437</v>
      </c>
      <c r="C2765" s="172" t="s">
        <v>7438</v>
      </c>
      <c r="D2765" s="173">
        <v>1.9</v>
      </c>
      <c r="E2765" s="49" t="s">
        <v>7439</v>
      </c>
      <c r="F2765" s="50">
        <v>40544</v>
      </c>
      <c r="G2765" s="51">
        <v>1.9</v>
      </c>
      <c r="H2765" s="174"/>
      <c r="I2765" s="51">
        <v>0</v>
      </c>
    </row>
    <row r="2766" spans="1:9" ht="30" x14ac:dyDescent="0.25">
      <c r="A2766" s="49" t="s">
        <v>260</v>
      </c>
      <c r="B2766" s="49" t="s">
        <v>404</v>
      </c>
      <c r="C2766" s="172" t="s">
        <v>7440</v>
      </c>
      <c r="D2766" s="173">
        <v>1.9</v>
      </c>
      <c r="E2766" s="49" t="s">
        <v>7441</v>
      </c>
      <c r="F2766" s="50">
        <v>40544</v>
      </c>
      <c r="G2766" s="51">
        <v>1.9</v>
      </c>
      <c r="H2766" s="174"/>
      <c r="I2766" s="51">
        <v>0</v>
      </c>
    </row>
    <row r="2767" spans="1:9" ht="30" x14ac:dyDescent="0.25">
      <c r="A2767" s="49" t="s">
        <v>260</v>
      </c>
      <c r="B2767" s="49" t="s">
        <v>816</v>
      </c>
      <c r="C2767" s="172" t="s">
        <v>7442</v>
      </c>
      <c r="D2767" s="173">
        <v>1.9</v>
      </c>
      <c r="E2767" s="49" t="s">
        <v>7443</v>
      </c>
      <c r="F2767" s="50">
        <v>40544</v>
      </c>
      <c r="G2767" s="51">
        <v>1.9</v>
      </c>
      <c r="H2767" s="174"/>
      <c r="I2767" s="51">
        <v>0</v>
      </c>
    </row>
    <row r="2768" spans="1:9" ht="30" x14ac:dyDescent="0.25">
      <c r="A2768" s="49" t="s">
        <v>260</v>
      </c>
      <c r="B2768" s="49" t="s">
        <v>7444</v>
      </c>
      <c r="C2768" s="172" t="s">
        <v>7445</v>
      </c>
      <c r="D2768" s="173">
        <v>1.9</v>
      </c>
      <c r="E2768" s="49" t="s">
        <v>7446</v>
      </c>
      <c r="F2768" s="50">
        <v>40544</v>
      </c>
      <c r="G2768" s="51">
        <v>1.9</v>
      </c>
      <c r="H2768" s="174"/>
      <c r="I2768" s="51">
        <v>0</v>
      </c>
    </row>
    <row r="2769" spans="1:9" ht="30" x14ac:dyDescent="0.25">
      <c r="A2769" s="49" t="s">
        <v>260</v>
      </c>
      <c r="B2769" s="49" t="s">
        <v>7447</v>
      </c>
      <c r="C2769" s="172" t="s">
        <v>7448</v>
      </c>
      <c r="D2769" s="173">
        <v>1.9</v>
      </c>
      <c r="E2769" s="49" t="s">
        <v>7449</v>
      </c>
      <c r="F2769" s="50">
        <v>40544</v>
      </c>
      <c r="G2769" s="51">
        <v>1.9</v>
      </c>
      <c r="H2769" s="174"/>
      <c r="I2769" s="51">
        <v>0</v>
      </c>
    </row>
    <row r="2770" spans="1:9" ht="30" x14ac:dyDescent="0.25">
      <c r="A2770" s="49" t="s">
        <v>260</v>
      </c>
      <c r="B2770" s="49" t="s">
        <v>7450</v>
      </c>
      <c r="C2770" s="172" t="s">
        <v>7451</v>
      </c>
      <c r="D2770" s="173">
        <v>1.9</v>
      </c>
      <c r="E2770" s="49" t="s">
        <v>7452</v>
      </c>
      <c r="F2770" s="50">
        <v>40544</v>
      </c>
      <c r="G2770" s="51">
        <v>1.9</v>
      </c>
      <c r="H2770" s="174"/>
      <c r="I2770" s="51">
        <v>0</v>
      </c>
    </row>
    <row r="2771" spans="1:9" ht="30" x14ac:dyDescent="0.25">
      <c r="A2771" s="49" t="s">
        <v>260</v>
      </c>
      <c r="B2771" s="49" t="s">
        <v>7453</v>
      </c>
      <c r="C2771" s="172" t="s">
        <v>7454</v>
      </c>
      <c r="D2771" s="173">
        <v>1.9</v>
      </c>
      <c r="E2771" s="49" t="s">
        <v>7455</v>
      </c>
      <c r="F2771" s="50">
        <v>40544</v>
      </c>
      <c r="G2771" s="51">
        <v>1.9</v>
      </c>
      <c r="H2771" s="174"/>
      <c r="I2771" s="51">
        <v>0</v>
      </c>
    </row>
    <row r="2772" spans="1:9" ht="30" x14ac:dyDescent="0.25">
      <c r="A2772" s="49" t="s">
        <v>260</v>
      </c>
      <c r="B2772" s="49" t="s">
        <v>422</v>
      </c>
      <c r="C2772" s="172" t="s">
        <v>7456</v>
      </c>
      <c r="D2772" s="173">
        <v>1.6</v>
      </c>
      <c r="E2772" s="49" t="s">
        <v>7457</v>
      </c>
      <c r="F2772" s="50">
        <v>40544</v>
      </c>
      <c r="G2772" s="51">
        <v>1.6</v>
      </c>
      <c r="H2772" s="174"/>
      <c r="I2772" s="51">
        <v>0</v>
      </c>
    </row>
    <row r="2773" spans="1:9" ht="30" x14ac:dyDescent="0.25">
      <c r="A2773" s="49" t="s">
        <v>260</v>
      </c>
      <c r="B2773" s="49" t="s">
        <v>1719</v>
      </c>
      <c r="C2773" s="172" t="s">
        <v>7458</v>
      </c>
      <c r="D2773" s="173">
        <v>1.6</v>
      </c>
      <c r="E2773" s="49" t="s">
        <v>7459</v>
      </c>
      <c r="F2773" s="50">
        <v>40544</v>
      </c>
      <c r="G2773" s="51">
        <v>1.6</v>
      </c>
      <c r="H2773" s="174"/>
      <c r="I2773" s="51">
        <v>0</v>
      </c>
    </row>
    <row r="2774" spans="1:9" ht="30" x14ac:dyDescent="0.25">
      <c r="A2774" s="49" t="s">
        <v>260</v>
      </c>
      <c r="B2774" s="49" t="s">
        <v>7460</v>
      </c>
      <c r="C2774" s="172" t="s">
        <v>7461</v>
      </c>
      <c r="D2774" s="173">
        <v>1.9</v>
      </c>
      <c r="E2774" s="49" t="s">
        <v>7462</v>
      </c>
      <c r="F2774" s="50">
        <v>40544</v>
      </c>
      <c r="G2774" s="51">
        <v>1.9</v>
      </c>
      <c r="H2774" s="174"/>
      <c r="I2774" s="51">
        <v>0</v>
      </c>
    </row>
    <row r="2775" spans="1:9" ht="30" x14ac:dyDescent="0.25">
      <c r="A2775" s="49" t="s">
        <v>277</v>
      </c>
      <c r="B2775" s="49" t="s">
        <v>7463</v>
      </c>
      <c r="C2775" s="172" t="s">
        <v>7464</v>
      </c>
      <c r="D2775" s="173">
        <v>3</v>
      </c>
      <c r="E2775" s="49" t="s">
        <v>7465</v>
      </c>
      <c r="F2775" s="50">
        <v>40544</v>
      </c>
      <c r="G2775" s="51">
        <v>3</v>
      </c>
      <c r="H2775" s="174"/>
      <c r="I2775" s="51">
        <v>0</v>
      </c>
    </row>
    <row r="2776" spans="1:9" ht="30" x14ac:dyDescent="0.25">
      <c r="A2776" s="49" t="s">
        <v>277</v>
      </c>
      <c r="B2776" s="49" t="s">
        <v>7466</v>
      </c>
      <c r="C2776" s="172" t="s">
        <v>7467</v>
      </c>
      <c r="D2776" s="173">
        <v>2.8</v>
      </c>
      <c r="E2776" s="49" t="s">
        <v>7468</v>
      </c>
      <c r="F2776" s="50">
        <v>40544</v>
      </c>
      <c r="G2776" s="51">
        <v>2.8</v>
      </c>
      <c r="H2776" s="174"/>
      <c r="I2776" s="51">
        <v>0</v>
      </c>
    </row>
    <row r="2777" spans="1:9" ht="30" x14ac:dyDescent="0.25">
      <c r="A2777" s="49" t="s">
        <v>277</v>
      </c>
      <c r="B2777" s="49" t="s">
        <v>7469</v>
      </c>
      <c r="C2777" s="172" t="s">
        <v>7470</v>
      </c>
      <c r="D2777" s="173">
        <v>3</v>
      </c>
      <c r="E2777" s="49" t="s">
        <v>7471</v>
      </c>
      <c r="F2777" s="50">
        <v>40544</v>
      </c>
      <c r="G2777" s="51">
        <v>3</v>
      </c>
      <c r="H2777" s="174"/>
      <c r="I2777" s="51">
        <v>0</v>
      </c>
    </row>
    <row r="2778" spans="1:9" ht="30" x14ac:dyDescent="0.25">
      <c r="A2778" s="49" t="s">
        <v>277</v>
      </c>
      <c r="B2778" s="49" t="s">
        <v>4561</v>
      </c>
      <c r="C2778" s="172" t="s">
        <v>7472</v>
      </c>
      <c r="D2778" s="173">
        <v>2.9</v>
      </c>
      <c r="E2778" s="49" t="s">
        <v>7473</v>
      </c>
      <c r="F2778" s="50">
        <v>40544</v>
      </c>
      <c r="G2778" s="51">
        <v>2.8</v>
      </c>
      <c r="H2778" s="174">
        <v>39569</v>
      </c>
      <c r="I2778" s="51">
        <v>0.1</v>
      </c>
    </row>
    <row r="2779" spans="1:9" ht="30" x14ac:dyDescent="0.25">
      <c r="A2779" s="49" t="s">
        <v>277</v>
      </c>
      <c r="B2779" s="49" t="s">
        <v>7474</v>
      </c>
      <c r="C2779" s="172" t="s">
        <v>7475</v>
      </c>
      <c r="D2779" s="173">
        <v>3.1</v>
      </c>
      <c r="E2779" s="49" t="s">
        <v>7476</v>
      </c>
      <c r="F2779" s="50">
        <v>40544</v>
      </c>
      <c r="G2779" s="51">
        <v>3.1</v>
      </c>
      <c r="H2779" s="174"/>
      <c r="I2779" s="51">
        <v>0</v>
      </c>
    </row>
    <row r="2780" spans="1:9" ht="30" x14ac:dyDescent="0.25">
      <c r="A2780" s="49" t="s">
        <v>277</v>
      </c>
      <c r="B2780" s="49" t="s">
        <v>7477</v>
      </c>
      <c r="C2780" s="172" t="s">
        <v>7478</v>
      </c>
      <c r="D2780" s="173">
        <v>3.2</v>
      </c>
      <c r="E2780" s="49" t="s">
        <v>7479</v>
      </c>
      <c r="F2780" s="50">
        <v>40544</v>
      </c>
      <c r="G2780" s="51">
        <v>2.8</v>
      </c>
      <c r="H2780" s="174">
        <v>39569</v>
      </c>
      <c r="I2780" s="51">
        <v>0.4</v>
      </c>
    </row>
    <row r="2781" spans="1:9" ht="30" x14ac:dyDescent="0.25">
      <c r="A2781" s="49" t="s">
        <v>277</v>
      </c>
      <c r="B2781" s="49" t="s">
        <v>7480</v>
      </c>
      <c r="C2781" s="172" t="s">
        <v>7481</v>
      </c>
      <c r="D2781" s="173">
        <v>2.8</v>
      </c>
      <c r="E2781" s="49" t="s">
        <v>7482</v>
      </c>
      <c r="F2781" s="50">
        <v>40544</v>
      </c>
      <c r="G2781" s="51">
        <v>2.8</v>
      </c>
      <c r="H2781" s="174"/>
      <c r="I2781" s="51">
        <v>0</v>
      </c>
    </row>
    <row r="2782" spans="1:9" ht="30" x14ac:dyDescent="0.25">
      <c r="A2782" s="49" t="s">
        <v>277</v>
      </c>
      <c r="B2782" s="49" t="s">
        <v>7483</v>
      </c>
      <c r="C2782" s="172" t="s">
        <v>7484</v>
      </c>
      <c r="D2782" s="173">
        <v>3</v>
      </c>
      <c r="E2782" s="49" t="s">
        <v>7485</v>
      </c>
      <c r="F2782" s="50">
        <v>40544</v>
      </c>
      <c r="G2782" s="51">
        <v>3</v>
      </c>
      <c r="H2782" s="174"/>
      <c r="I2782" s="51">
        <v>0</v>
      </c>
    </row>
    <row r="2783" spans="1:9" ht="30" x14ac:dyDescent="0.25">
      <c r="A2783" s="49" t="s">
        <v>277</v>
      </c>
      <c r="B2783" s="49" t="s">
        <v>7486</v>
      </c>
      <c r="C2783" s="172" t="s">
        <v>7487</v>
      </c>
      <c r="D2783" s="173">
        <v>2.9</v>
      </c>
      <c r="E2783" s="49" t="s">
        <v>7488</v>
      </c>
      <c r="F2783" s="50">
        <v>40544</v>
      </c>
      <c r="G2783" s="51">
        <v>2.8</v>
      </c>
      <c r="H2783" s="174">
        <v>39569</v>
      </c>
      <c r="I2783" s="51">
        <v>0.1</v>
      </c>
    </row>
    <row r="2784" spans="1:9" ht="30" x14ac:dyDescent="0.25">
      <c r="A2784" s="49" t="s">
        <v>277</v>
      </c>
      <c r="B2784" s="49" t="s">
        <v>2875</v>
      </c>
      <c r="C2784" s="172" t="s">
        <v>7489</v>
      </c>
      <c r="D2784" s="173">
        <v>2.9</v>
      </c>
      <c r="E2784" s="49" t="s">
        <v>7490</v>
      </c>
      <c r="F2784" s="50">
        <v>40544</v>
      </c>
      <c r="G2784" s="51">
        <v>2.8</v>
      </c>
      <c r="H2784" s="174">
        <v>39569</v>
      </c>
      <c r="I2784" s="51">
        <v>0.1</v>
      </c>
    </row>
    <row r="2785" spans="1:9" ht="30" x14ac:dyDescent="0.25">
      <c r="A2785" s="49" t="s">
        <v>277</v>
      </c>
      <c r="B2785" s="49" t="s">
        <v>6053</v>
      </c>
      <c r="C2785" s="172" t="s">
        <v>7491</v>
      </c>
      <c r="D2785" s="173">
        <v>3.2</v>
      </c>
      <c r="E2785" s="49" t="s">
        <v>7492</v>
      </c>
      <c r="F2785" s="50">
        <v>40544</v>
      </c>
      <c r="G2785" s="51">
        <v>2.8</v>
      </c>
      <c r="H2785" s="174">
        <v>39569</v>
      </c>
      <c r="I2785" s="51">
        <v>0.4</v>
      </c>
    </row>
    <row r="2786" spans="1:9" ht="30" x14ac:dyDescent="0.25">
      <c r="A2786" s="49" t="s">
        <v>277</v>
      </c>
      <c r="B2786" s="49" t="s">
        <v>6053</v>
      </c>
      <c r="C2786" s="172" t="s">
        <v>7491</v>
      </c>
      <c r="D2786" s="173">
        <v>3.2</v>
      </c>
      <c r="E2786" s="49" t="s">
        <v>7492</v>
      </c>
      <c r="F2786" s="50">
        <v>40544</v>
      </c>
      <c r="G2786" s="51">
        <v>2.8</v>
      </c>
      <c r="H2786" s="174">
        <v>39569</v>
      </c>
      <c r="I2786" s="51">
        <v>0.4</v>
      </c>
    </row>
    <row r="2787" spans="1:9" ht="30" x14ac:dyDescent="0.25">
      <c r="A2787" s="49" t="s">
        <v>277</v>
      </c>
      <c r="B2787" s="49" t="s">
        <v>7493</v>
      </c>
      <c r="C2787" s="172" t="s">
        <v>7494</v>
      </c>
      <c r="D2787" s="173">
        <v>2.8</v>
      </c>
      <c r="E2787" s="49" t="s">
        <v>7495</v>
      </c>
      <c r="F2787" s="50">
        <v>40544</v>
      </c>
      <c r="G2787" s="51">
        <v>2.8</v>
      </c>
      <c r="H2787" s="174"/>
      <c r="I2787" s="51">
        <v>0</v>
      </c>
    </row>
    <row r="2788" spans="1:9" ht="30" x14ac:dyDescent="0.25">
      <c r="A2788" s="49" t="s">
        <v>277</v>
      </c>
      <c r="B2788" s="49" t="s">
        <v>7496</v>
      </c>
      <c r="C2788" s="172" t="s">
        <v>7497</v>
      </c>
      <c r="D2788" s="173">
        <v>3.2</v>
      </c>
      <c r="E2788" s="49" t="s">
        <v>7498</v>
      </c>
      <c r="F2788" s="50">
        <v>40544</v>
      </c>
      <c r="G2788" s="51">
        <v>2.8</v>
      </c>
      <c r="H2788" s="174">
        <v>39569</v>
      </c>
      <c r="I2788" s="51">
        <v>0.4</v>
      </c>
    </row>
    <row r="2789" spans="1:9" ht="30" x14ac:dyDescent="0.25">
      <c r="A2789" s="49" t="s">
        <v>277</v>
      </c>
      <c r="B2789" s="49" t="s">
        <v>7499</v>
      </c>
      <c r="C2789" s="172" t="s">
        <v>7500</v>
      </c>
      <c r="D2789" s="173">
        <v>2.9</v>
      </c>
      <c r="E2789" s="49" t="s">
        <v>7501</v>
      </c>
      <c r="F2789" s="50">
        <v>40544</v>
      </c>
      <c r="G2789" s="51">
        <v>2.8</v>
      </c>
      <c r="H2789" s="174">
        <v>39569</v>
      </c>
      <c r="I2789" s="51">
        <v>0.1</v>
      </c>
    </row>
    <row r="2790" spans="1:9" ht="30" x14ac:dyDescent="0.25">
      <c r="A2790" s="49" t="s">
        <v>277</v>
      </c>
      <c r="B2790" s="49" t="s">
        <v>7502</v>
      </c>
      <c r="C2790" s="172" t="s">
        <v>7503</v>
      </c>
      <c r="D2790" s="173">
        <v>2.8</v>
      </c>
      <c r="E2790" s="49" t="s">
        <v>7504</v>
      </c>
      <c r="F2790" s="50">
        <v>40544</v>
      </c>
      <c r="G2790" s="51">
        <v>2.8</v>
      </c>
      <c r="H2790" s="174"/>
      <c r="I2790" s="51">
        <v>0</v>
      </c>
    </row>
    <row r="2791" spans="1:9" ht="30" x14ac:dyDescent="0.25">
      <c r="A2791" s="49" t="s">
        <v>277</v>
      </c>
      <c r="B2791" s="49" t="s">
        <v>4582</v>
      </c>
      <c r="C2791" s="172" t="s">
        <v>7505</v>
      </c>
      <c r="D2791" s="173">
        <v>3.1</v>
      </c>
      <c r="E2791" s="49" t="s">
        <v>7506</v>
      </c>
      <c r="F2791" s="50">
        <v>40544</v>
      </c>
      <c r="G2791" s="51">
        <v>3.1</v>
      </c>
      <c r="H2791" s="174"/>
      <c r="I2791" s="51">
        <v>0</v>
      </c>
    </row>
    <row r="2792" spans="1:9" ht="30" x14ac:dyDescent="0.25">
      <c r="A2792" s="49" t="s">
        <v>277</v>
      </c>
      <c r="B2792" s="49" t="s">
        <v>1768</v>
      </c>
      <c r="C2792" s="172" t="s">
        <v>7507</v>
      </c>
      <c r="D2792" s="173">
        <v>2.9</v>
      </c>
      <c r="E2792" s="49" t="s">
        <v>7508</v>
      </c>
      <c r="F2792" s="50">
        <v>40544</v>
      </c>
      <c r="G2792" s="51">
        <v>2.8</v>
      </c>
      <c r="H2792" s="174">
        <v>39569</v>
      </c>
      <c r="I2792" s="51">
        <v>0.1</v>
      </c>
    </row>
    <row r="2793" spans="1:9" ht="30" x14ac:dyDescent="0.25">
      <c r="A2793" s="49" t="s">
        <v>277</v>
      </c>
      <c r="B2793" s="49" t="s">
        <v>7509</v>
      </c>
      <c r="C2793" s="172" t="s">
        <v>7510</v>
      </c>
      <c r="D2793" s="173">
        <v>2.8</v>
      </c>
      <c r="E2793" s="49" t="s">
        <v>7511</v>
      </c>
      <c r="F2793" s="50">
        <v>40544</v>
      </c>
      <c r="G2793" s="51">
        <v>2.8</v>
      </c>
      <c r="H2793" s="174"/>
      <c r="I2793" s="51">
        <v>0</v>
      </c>
    </row>
    <row r="2794" spans="1:9" ht="30" x14ac:dyDescent="0.25">
      <c r="A2794" s="49" t="s">
        <v>277</v>
      </c>
      <c r="B2794" s="49" t="s">
        <v>7512</v>
      </c>
      <c r="C2794" s="172" t="s">
        <v>7513</v>
      </c>
      <c r="D2794" s="173">
        <v>2.8</v>
      </c>
      <c r="E2794" s="49" t="s">
        <v>7514</v>
      </c>
      <c r="F2794" s="50">
        <v>40544</v>
      </c>
      <c r="G2794" s="51">
        <v>2.8</v>
      </c>
      <c r="H2794" s="174"/>
      <c r="I2794" s="51">
        <v>0</v>
      </c>
    </row>
    <row r="2795" spans="1:9" ht="30" x14ac:dyDescent="0.25">
      <c r="A2795" s="49" t="s">
        <v>277</v>
      </c>
      <c r="B2795" s="49" t="s">
        <v>2910</v>
      </c>
      <c r="C2795" s="172" t="s">
        <v>7515</v>
      </c>
      <c r="D2795" s="173">
        <v>3.2</v>
      </c>
      <c r="E2795" s="49" t="s">
        <v>7516</v>
      </c>
      <c r="F2795" s="50">
        <v>40544</v>
      </c>
      <c r="G2795" s="51">
        <v>2.8</v>
      </c>
      <c r="H2795" s="174">
        <v>39569</v>
      </c>
      <c r="I2795" s="51">
        <v>0.4</v>
      </c>
    </row>
    <row r="2796" spans="1:9" ht="30" x14ac:dyDescent="0.25">
      <c r="A2796" s="49" t="s">
        <v>277</v>
      </c>
      <c r="B2796" s="49" t="s">
        <v>3385</v>
      </c>
      <c r="C2796" s="172" t="s">
        <v>7517</v>
      </c>
      <c r="D2796" s="173">
        <v>3.1</v>
      </c>
      <c r="E2796" s="49" t="s">
        <v>7518</v>
      </c>
      <c r="F2796" s="50">
        <v>40544</v>
      </c>
      <c r="G2796" s="51">
        <v>3.1</v>
      </c>
      <c r="H2796" s="174"/>
      <c r="I2796" s="51">
        <v>0</v>
      </c>
    </row>
    <row r="2797" spans="1:9" ht="30" x14ac:dyDescent="0.25">
      <c r="A2797" s="49" t="s">
        <v>277</v>
      </c>
      <c r="B2797" s="49" t="s">
        <v>1291</v>
      </c>
      <c r="C2797" s="172" t="s">
        <v>7519</v>
      </c>
      <c r="D2797" s="173">
        <v>3.2</v>
      </c>
      <c r="E2797" s="49" t="s">
        <v>7520</v>
      </c>
      <c r="F2797" s="50">
        <v>40544</v>
      </c>
      <c r="G2797" s="51">
        <v>2.8</v>
      </c>
      <c r="H2797" s="174">
        <v>39569</v>
      </c>
      <c r="I2797" s="51">
        <v>0.4</v>
      </c>
    </row>
    <row r="2798" spans="1:9" ht="30" x14ac:dyDescent="0.25">
      <c r="A2798" s="49" t="s">
        <v>277</v>
      </c>
      <c r="B2798" s="49" t="s">
        <v>7521</v>
      </c>
      <c r="C2798" s="172" t="s">
        <v>7522</v>
      </c>
      <c r="D2798" s="173">
        <v>3.1</v>
      </c>
      <c r="E2798" s="49" t="s">
        <v>7523</v>
      </c>
      <c r="F2798" s="50">
        <v>40544</v>
      </c>
      <c r="G2798" s="51">
        <v>3.1</v>
      </c>
      <c r="H2798" s="174"/>
      <c r="I2798" s="51">
        <v>0</v>
      </c>
    </row>
    <row r="2799" spans="1:9" ht="30" x14ac:dyDescent="0.25">
      <c r="A2799" s="49" t="s">
        <v>277</v>
      </c>
      <c r="B2799" s="49" t="s">
        <v>886</v>
      </c>
      <c r="C2799" s="172" t="s">
        <v>7524</v>
      </c>
      <c r="D2799" s="173">
        <v>3.1</v>
      </c>
      <c r="E2799" s="49" t="s">
        <v>7525</v>
      </c>
      <c r="F2799" s="50">
        <v>40544</v>
      </c>
      <c r="G2799" s="51">
        <v>3.1</v>
      </c>
      <c r="H2799" s="174"/>
      <c r="I2799" s="51">
        <v>0</v>
      </c>
    </row>
    <row r="2800" spans="1:9" ht="30" x14ac:dyDescent="0.25">
      <c r="A2800" s="49" t="s">
        <v>277</v>
      </c>
      <c r="B2800" s="49" t="s">
        <v>7526</v>
      </c>
      <c r="C2800" s="172" t="s">
        <v>7527</v>
      </c>
      <c r="D2800" s="173">
        <v>2.8</v>
      </c>
      <c r="E2800" s="49" t="s">
        <v>7528</v>
      </c>
      <c r="F2800" s="50">
        <v>40544</v>
      </c>
      <c r="G2800" s="51">
        <v>2.8</v>
      </c>
      <c r="H2800" s="174"/>
      <c r="I2800" s="51">
        <v>0</v>
      </c>
    </row>
    <row r="2801" spans="1:9" ht="30" x14ac:dyDescent="0.25">
      <c r="A2801" s="49" t="s">
        <v>277</v>
      </c>
      <c r="B2801" s="49" t="s">
        <v>7529</v>
      </c>
      <c r="C2801" s="172" t="s">
        <v>7530</v>
      </c>
      <c r="D2801" s="173">
        <v>3.2</v>
      </c>
      <c r="E2801" s="49" t="s">
        <v>7531</v>
      </c>
      <c r="F2801" s="50">
        <v>40544</v>
      </c>
      <c r="G2801" s="51">
        <v>3.2</v>
      </c>
      <c r="H2801" s="174"/>
      <c r="I2801" s="51">
        <v>0</v>
      </c>
    </row>
    <row r="2802" spans="1:9" ht="30" x14ac:dyDescent="0.25">
      <c r="A2802" s="49" t="s">
        <v>277</v>
      </c>
      <c r="B2802" s="49" t="s">
        <v>6251</v>
      </c>
      <c r="C2802" s="172" t="s">
        <v>7532</v>
      </c>
      <c r="D2802" s="173">
        <v>3.1</v>
      </c>
      <c r="E2802" s="49" t="s">
        <v>7533</v>
      </c>
      <c r="F2802" s="50">
        <v>40544</v>
      </c>
      <c r="G2802" s="51">
        <v>3.1</v>
      </c>
      <c r="H2802" s="174"/>
      <c r="I2802" s="51">
        <v>0</v>
      </c>
    </row>
    <row r="2803" spans="1:9" ht="30" x14ac:dyDescent="0.25">
      <c r="A2803" s="49" t="s">
        <v>277</v>
      </c>
      <c r="B2803" s="49" t="s">
        <v>1124</v>
      </c>
      <c r="C2803" s="172" t="s">
        <v>7534</v>
      </c>
      <c r="D2803" s="173">
        <v>2.8</v>
      </c>
      <c r="E2803" s="49" t="s">
        <v>7535</v>
      </c>
      <c r="F2803" s="50">
        <v>40544</v>
      </c>
      <c r="G2803" s="51">
        <v>2.8</v>
      </c>
      <c r="H2803" s="174"/>
      <c r="I2803" s="51">
        <v>0</v>
      </c>
    </row>
    <row r="2804" spans="1:9" ht="30" x14ac:dyDescent="0.25">
      <c r="A2804" s="49" t="s">
        <v>277</v>
      </c>
      <c r="B2804" s="49" t="s">
        <v>7536</v>
      </c>
      <c r="C2804" s="172" t="s">
        <v>7537</v>
      </c>
      <c r="D2804" s="173">
        <v>2.8</v>
      </c>
      <c r="E2804" s="49" t="s">
        <v>7538</v>
      </c>
      <c r="F2804" s="50">
        <v>40544</v>
      </c>
      <c r="G2804" s="51">
        <v>2.8</v>
      </c>
      <c r="H2804" s="174"/>
      <c r="I2804" s="51">
        <v>0</v>
      </c>
    </row>
    <row r="2805" spans="1:9" ht="30" x14ac:dyDescent="0.25">
      <c r="A2805" s="49" t="s">
        <v>277</v>
      </c>
      <c r="B2805" s="49" t="s">
        <v>7539</v>
      </c>
      <c r="C2805" s="172" t="s">
        <v>7540</v>
      </c>
      <c r="D2805" s="173">
        <v>3.1</v>
      </c>
      <c r="E2805" s="49" t="s">
        <v>7541</v>
      </c>
      <c r="F2805" s="50">
        <v>40544</v>
      </c>
      <c r="G2805" s="51">
        <v>3.1</v>
      </c>
      <c r="H2805" s="174"/>
      <c r="I2805" s="51">
        <v>0</v>
      </c>
    </row>
    <row r="2806" spans="1:9" ht="30" x14ac:dyDescent="0.25">
      <c r="A2806" s="49" t="s">
        <v>277</v>
      </c>
      <c r="B2806" s="49" t="s">
        <v>7542</v>
      </c>
      <c r="C2806" s="172" t="s">
        <v>7543</v>
      </c>
      <c r="D2806" s="173">
        <v>2.8</v>
      </c>
      <c r="E2806" s="49" t="s">
        <v>7544</v>
      </c>
      <c r="F2806" s="50">
        <v>40544</v>
      </c>
      <c r="G2806" s="51">
        <v>2.8</v>
      </c>
      <c r="H2806" s="174"/>
      <c r="I2806" s="51">
        <v>0</v>
      </c>
    </row>
    <row r="2807" spans="1:9" ht="30" x14ac:dyDescent="0.25">
      <c r="A2807" s="49" t="s">
        <v>277</v>
      </c>
      <c r="B2807" s="49" t="s">
        <v>5804</v>
      </c>
      <c r="C2807" s="172" t="s">
        <v>7545</v>
      </c>
      <c r="D2807" s="173">
        <v>2.9</v>
      </c>
      <c r="E2807" s="49" t="s">
        <v>7546</v>
      </c>
      <c r="F2807" s="50">
        <v>40544</v>
      </c>
      <c r="G2807" s="51">
        <v>2.8</v>
      </c>
      <c r="H2807" s="174">
        <v>39569</v>
      </c>
      <c r="I2807" s="51">
        <v>0.1</v>
      </c>
    </row>
    <row r="2808" spans="1:9" ht="30" x14ac:dyDescent="0.25">
      <c r="A2808" s="49" t="s">
        <v>277</v>
      </c>
      <c r="B2808" s="49" t="s">
        <v>7547</v>
      </c>
      <c r="C2808" s="172" t="s">
        <v>7548</v>
      </c>
      <c r="D2808" s="173">
        <v>2.8</v>
      </c>
      <c r="E2808" s="49" t="s">
        <v>7549</v>
      </c>
      <c r="F2808" s="50">
        <v>40544</v>
      </c>
      <c r="G2808" s="51">
        <v>2.8</v>
      </c>
      <c r="H2808" s="174"/>
      <c r="I2808" s="51">
        <v>0</v>
      </c>
    </row>
    <row r="2809" spans="1:9" ht="30" x14ac:dyDescent="0.25">
      <c r="A2809" s="49" t="s">
        <v>277</v>
      </c>
      <c r="B2809" s="49" t="s">
        <v>2154</v>
      </c>
      <c r="C2809" s="172" t="s">
        <v>7550</v>
      </c>
      <c r="D2809" s="173">
        <v>2.8</v>
      </c>
      <c r="E2809" s="49" t="s">
        <v>7551</v>
      </c>
      <c r="F2809" s="50">
        <v>40544</v>
      </c>
      <c r="G2809" s="51">
        <v>2.8</v>
      </c>
      <c r="H2809" s="174"/>
      <c r="I2809" s="51">
        <v>0</v>
      </c>
    </row>
    <row r="2810" spans="1:9" ht="30" x14ac:dyDescent="0.25">
      <c r="A2810" s="49" t="s">
        <v>277</v>
      </c>
      <c r="B2810" s="49" t="s">
        <v>7552</v>
      </c>
      <c r="C2810" s="172" t="s">
        <v>7553</v>
      </c>
      <c r="D2810" s="173">
        <v>2.8</v>
      </c>
      <c r="E2810" s="49" t="s">
        <v>7554</v>
      </c>
      <c r="F2810" s="50">
        <v>40544</v>
      </c>
      <c r="G2810" s="51">
        <v>2.8</v>
      </c>
      <c r="H2810" s="174"/>
      <c r="I2810" s="51">
        <v>0</v>
      </c>
    </row>
    <row r="2811" spans="1:9" ht="30" x14ac:dyDescent="0.25">
      <c r="A2811" s="49" t="s">
        <v>277</v>
      </c>
      <c r="B2811" s="49" t="s">
        <v>7555</v>
      </c>
      <c r="C2811" s="172" t="s">
        <v>7556</v>
      </c>
      <c r="D2811" s="173">
        <v>3.2</v>
      </c>
      <c r="E2811" s="49" t="s">
        <v>7557</v>
      </c>
      <c r="F2811" s="50">
        <v>40544</v>
      </c>
      <c r="G2811" s="51">
        <v>2.8</v>
      </c>
      <c r="H2811" s="174">
        <v>39569</v>
      </c>
      <c r="I2811" s="51">
        <v>0.4</v>
      </c>
    </row>
    <row r="2812" spans="1:9" ht="30" x14ac:dyDescent="0.25">
      <c r="A2812" s="49" t="s">
        <v>277</v>
      </c>
      <c r="B2812" s="49" t="s">
        <v>7558</v>
      </c>
      <c r="C2812" s="172" t="s">
        <v>7559</v>
      </c>
      <c r="D2812" s="173">
        <v>3.1</v>
      </c>
      <c r="E2812" s="49" t="s">
        <v>7560</v>
      </c>
      <c r="F2812" s="50">
        <v>40544</v>
      </c>
      <c r="G2812" s="51">
        <v>3.1</v>
      </c>
      <c r="H2812" s="174"/>
      <c r="I2812" s="51">
        <v>0</v>
      </c>
    </row>
    <row r="2813" spans="1:9" ht="30" x14ac:dyDescent="0.25">
      <c r="A2813" s="49" t="s">
        <v>277</v>
      </c>
      <c r="B2813" s="49" t="s">
        <v>7561</v>
      </c>
      <c r="C2813" s="172" t="s">
        <v>7562</v>
      </c>
      <c r="D2813" s="173">
        <v>3.1</v>
      </c>
      <c r="E2813" s="49" t="s">
        <v>7563</v>
      </c>
      <c r="F2813" s="50">
        <v>40544</v>
      </c>
      <c r="G2813" s="51">
        <v>3.1</v>
      </c>
      <c r="H2813" s="174"/>
      <c r="I2813" s="51">
        <v>0</v>
      </c>
    </row>
    <row r="2814" spans="1:9" ht="30" x14ac:dyDescent="0.25">
      <c r="A2814" s="49" t="s">
        <v>277</v>
      </c>
      <c r="B2814" s="49" t="s">
        <v>3343</v>
      </c>
      <c r="C2814" s="172" t="s">
        <v>7564</v>
      </c>
      <c r="D2814" s="173">
        <v>3.1</v>
      </c>
      <c r="E2814" s="49" t="s">
        <v>7565</v>
      </c>
      <c r="F2814" s="50">
        <v>40544</v>
      </c>
      <c r="G2814" s="51">
        <v>3.1</v>
      </c>
      <c r="H2814" s="174"/>
      <c r="I2814" s="51">
        <v>0</v>
      </c>
    </row>
    <row r="2815" spans="1:9" ht="30" x14ac:dyDescent="0.25">
      <c r="A2815" s="49" t="s">
        <v>277</v>
      </c>
      <c r="B2815" s="49" t="s">
        <v>7566</v>
      </c>
      <c r="C2815" s="172" t="s">
        <v>7567</v>
      </c>
      <c r="D2815" s="173">
        <v>3</v>
      </c>
      <c r="E2815" s="49" t="s">
        <v>7568</v>
      </c>
      <c r="F2815" s="50">
        <v>40544</v>
      </c>
      <c r="G2815" s="51">
        <v>3</v>
      </c>
      <c r="H2815" s="174"/>
      <c r="I2815" s="51">
        <v>0</v>
      </c>
    </row>
    <row r="2816" spans="1:9" ht="30" x14ac:dyDescent="0.25">
      <c r="A2816" s="49" t="s">
        <v>277</v>
      </c>
      <c r="B2816" s="49" t="s">
        <v>7569</v>
      </c>
      <c r="C2816" s="172" t="s">
        <v>7570</v>
      </c>
      <c r="D2816" s="173">
        <v>3</v>
      </c>
      <c r="E2816" s="49" t="s">
        <v>7571</v>
      </c>
      <c r="F2816" s="50">
        <v>40544</v>
      </c>
      <c r="G2816" s="51">
        <v>3</v>
      </c>
      <c r="H2816" s="174"/>
      <c r="I2816" s="51">
        <v>0</v>
      </c>
    </row>
    <row r="2817" spans="1:9" ht="30" x14ac:dyDescent="0.25">
      <c r="A2817" s="175" t="s">
        <v>277</v>
      </c>
      <c r="B2817" s="175" t="s">
        <v>7572</v>
      </c>
      <c r="C2817" s="172" t="s">
        <v>7573</v>
      </c>
      <c r="D2817" s="173">
        <v>3</v>
      </c>
      <c r="E2817" s="175" t="s">
        <v>7574</v>
      </c>
      <c r="F2817" s="176">
        <v>40544</v>
      </c>
      <c r="G2817" s="177">
        <v>3</v>
      </c>
      <c r="H2817" s="174"/>
      <c r="I2817" s="177">
        <v>0</v>
      </c>
    </row>
    <row r="2818" spans="1:9" ht="30" x14ac:dyDescent="0.25">
      <c r="A2818" s="49" t="s">
        <v>277</v>
      </c>
      <c r="B2818" s="49" t="s">
        <v>7575</v>
      </c>
      <c r="C2818" s="172" t="s">
        <v>7576</v>
      </c>
      <c r="D2818" s="173">
        <v>3</v>
      </c>
      <c r="E2818" s="49" t="s">
        <v>7577</v>
      </c>
      <c r="F2818" s="50">
        <v>40544</v>
      </c>
      <c r="G2818" s="51">
        <v>3</v>
      </c>
      <c r="H2818" s="174"/>
      <c r="I2818" s="51">
        <v>0</v>
      </c>
    </row>
    <row r="2819" spans="1:9" ht="30" x14ac:dyDescent="0.25">
      <c r="A2819" s="49" t="s">
        <v>277</v>
      </c>
      <c r="B2819" s="49" t="s">
        <v>1472</v>
      </c>
      <c r="C2819" s="172" t="s">
        <v>7578</v>
      </c>
      <c r="D2819" s="173">
        <v>3.2</v>
      </c>
      <c r="E2819" s="49" t="s">
        <v>7579</v>
      </c>
      <c r="F2819" s="50">
        <v>40544</v>
      </c>
      <c r="G2819" s="51">
        <v>2.8</v>
      </c>
      <c r="H2819" s="174">
        <v>39569</v>
      </c>
      <c r="I2819" s="51">
        <v>0.4</v>
      </c>
    </row>
    <row r="2820" spans="1:9" ht="30" x14ac:dyDescent="0.25">
      <c r="A2820" s="49" t="s">
        <v>277</v>
      </c>
      <c r="B2820" s="49" t="s">
        <v>7580</v>
      </c>
      <c r="C2820" s="172" t="s">
        <v>7581</v>
      </c>
      <c r="D2820" s="173">
        <v>2.8</v>
      </c>
      <c r="E2820" s="49" t="s">
        <v>7582</v>
      </c>
      <c r="F2820" s="50">
        <v>40544</v>
      </c>
      <c r="G2820" s="51">
        <v>2.8</v>
      </c>
      <c r="H2820" s="174"/>
      <c r="I2820" s="51">
        <v>0</v>
      </c>
    </row>
    <row r="2821" spans="1:9" ht="30" x14ac:dyDescent="0.25">
      <c r="A2821" s="49" t="s">
        <v>277</v>
      </c>
      <c r="B2821" s="49" t="s">
        <v>919</v>
      </c>
      <c r="C2821" s="172" t="s">
        <v>7583</v>
      </c>
      <c r="D2821" s="173">
        <v>3.2</v>
      </c>
      <c r="E2821" s="49" t="s">
        <v>7584</v>
      </c>
      <c r="F2821" s="50">
        <v>40544</v>
      </c>
      <c r="G2821" s="51">
        <v>2.8</v>
      </c>
      <c r="H2821" s="174">
        <v>39569</v>
      </c>
      <c r="I2821" s="51">
        <v>0.4</v>
      </c>
    </row>
    <row r="2822" spans="1:9" ht="30" x14ac:dyDescent="0.25">
      <c r="A2822" s="49" t="s">
        <v>277</v>
      </c>
      <c r="B2822" s="49" t="s">
        <v>7585</v>
      </c>
      <c r="C2822" s="172" t="s">
        <v>7586</v>
      </c>
      <c r="D2822" s="173">
        <v>3.1</v>
      </c>
      <c r="E2822" s="49" t="s">
        <v>7587</v>
      </c>
      <c r="F2822" s="50">
        <v>40544</v>
      </c>
      <c r="G2822" s="51">
        <v>3.1</v>
      </c>
      <c r="H2822" s="174"/>
      <c r="I2822" s="51">
        <v>0</v>
      </c>
    </row>
    <row r="2823" spans="1:9" ht="30" x14ac:dyDescent="0.25">
      <c r="A2823" s="49" t="s">
        <v>277</v>
      </c>
      <c r="B2823" s="49" t="s">
        <v>3399</v>
      </c>
      <c r="C2823" s="172" t="s">
        <v>7588</v>
      </c>
      <c r="D2823" s="173">
        <v>2.8</v>
      </c>
      <c r="E2823" s="49" t="s">
        <v>7589</v>
      </c>
      <c r="F2823" s="50">
        <v>40544</v>
      </c>
      <c r="G2823" s="51">
        <v>2.8</v>
      </c>
      <c r="H2823" s="174"/>
      <c r="I2823" s="51">
        <v>0</v>
      </c>
    </row>
    <row r="2824" spans="1:9" ht="30" x14ac:dyDescent="0.25">
      <c r="A2824" s="49" t="s">
        <v>277</v>
      </c>
      <c r="B2824" s="49" t="s">
        <v>7590</v>
      </c>
      <c r="C2824" s="172" t="s">
        <v>7591</v>
      </c>
      <c r="D2824" s="173">
        <v>2.8</v>
      </c>
      <c r="E2824" s="49" t="s">
        <v>7592</v>
      </c>
      <c r="F2824" s="50">
        <v>40544</v>
      </c>
      <c r="G2824" s="51">
        <v>2.8</v>
      </c>
      <c r="H2824" s="174"/>
      <c r="I2824" s="51">
        <v>0</v>
      </c>
    </row>
    <row r="2825" spans="1:9" ht="30" x14ac:dyDescent="0.25">
      <c r="A2825" s="49" t="s">
        <v>277</v>
      </c>
      <c r="B2825" s="49" t="s">
        <v>7593</v>
      </c>
      <c r="C2825" s="172" t="s">
        <v>7594</v>
      </c>
      <c r="D2825" s="173">
        <v>2.8</v>
      </c>
      <c r="E2825" s="49" t="s">
        <v>7595</v>
      </c>
      <c r="F2825" s="50">
        <v>40544</v>
      </c>
      <c r="G2825" s="51">
        <v>2.8</v>
      </c>
      <c r="H2825" s="174"/>
      <c r="I2825" s="51">
        <v>0</v>
      </c>
    </row>
    <row r="2826" spans="1:9" ht="30" x14ac:dyDescent="0.25">
      <c r="A2826" s="49" t="s">
        <v>277</v>
      </c>
      <c r="B2826" s="49" t="s">
        <v>6569</v>
      </c>
      <c r="C2826" s="172" t="s">
        <v>7596</v>
      </c>
      <c r="D2826" s="173">
        <v>2.9</v>
      </c>
      <c r="E2826" s="49" t="s">
        <v>7597</v>
      </c>
      <c r="F2826" s="50">
        <v>40544</v>
      </c>
      <c r="G2826" s="51">
        <v>2.8</v>
      </c>
      <c r="H2826" s="174">
        <v>39569</v>
      </c>
      <c r="I2826" s="51">
        <v>0.1</v>
      </c>
    </row>
    <row r="2827" spans="1:9" ht="30" x14ac:dyDescent="0.25">
      <c r="A2827" s="49" t="s">
        <v>277</v>
      </c>
      <c r="B2827" s="49" t="s">
        <v>5230</v>
      </c>
      <c r="C2827" s="172" t="s">
        <v>7598</v>
      </c>
      <c r="D2827" s="173">
        <v>3.2</v>
      </c>
      <c r="E2827" s="49" t="s">
        <v>7599</v>
      </c>
      <c r="F2827" s="50">
        <v>40544</v>
      </c>
      <c r="G2827" s="51">
        <v>3.2</v>
      </c>
      <c r="H2827" s="174"/>
      <c r="I2827" s="51">
        <v>0</v>
      </c>
    </row>
    <row r="2828" spans="1:9" ht="30" x14ac:dyDescent="0.25">
      <c r="A2828" s="49" t="s">
        <v>277</v>
      </c>
      <c r="B2828" s="49" t="s">
        <v>7600</v>
      </c>
      <c r="C2828" s="172" t="s">
        <v>7601</v>
      </c>
      <c r="D2828" s="173">
        <v>3.1</v>
      </c>
      <c r="E2828" s="49" t="s">
        <v>7602</v>
      </c>
      <c r="F2828" s="50">
        <v>40544</v>
      </c>
      <c r="G2828" s="51">
        <v>3.1</v>
      </c>
      <c r="H2828" s="174"/>
      <c r="I2828" s="51">
        <v>0</v>
      </c>
    </row>
    <row r="2829" spans="1:9" ht="30" x14ac:dyDescent="0.25">
      <c r="A2829" s="49" t="s">
        <v>277</v>
      </c>
      <c r="B2829" s="49" t="s">
        <v>2968</v>
      </c>
      <c r="C2829" s="172" t="s">
        <v>7603</v>
      </c>
      <c r="D2829" s="173">
        <v>3.2</v>
      </c>
      <c r="E2829" s="49" t="s">
        <v>7604</v>
      </c>
      <c r="F2829" s="50">
        <v>40544</v>
      </c>
      <c r="G2829" s="51">
        <v>2.8</v>
      </c>
      <c r="H2829" s="174">
        <v>39569</v>
      </c>
      <c r="I2829" s="51">
        <v>0.4</v>
      </c>
    </row>
    <row r="2830" spans="1:9" ht="30" x14ac:dyDescent="0.25">
      <c r="A2830" s="49" t="s">
        <v>277</v>
      </c>
      <c r="B2830" s="49" t="s">
        <v>1178</v>
      </c>
      <c r="C2830" s="172" t="s">
        <v>7605</v>
      </c>
      <c r="D2830" s="173">
        <v>2.8</v>
      </c>
      <c r="E2830" s="49" t="s">
        <v>7606</v>
      </c>
      <c r="F2830" s="50">
        <v>40544</v>
      </c>
      <c r="G2830" s="51">
        <v>2.8</v>
      </c>
      <c r="H2830" s="174"/>
      <c r="I2830" s="51">
        <v>0</v>
      </c>
    </row>
    <row r="2831" spans="1:9" ht="30" x14ac:dyDescent="0.25">
      <c r="A2831" s="49" t="s">
        <v>277</v>
      </c>
      <c r="B2831" s="49" t="s">
        <v>7607</v>
      </c>
      <c r="C2831" s="172" t="s">
        <v>7608</v>
      </c>
      <c r="D2831" s="173">
        <v>3.1</v>
      </c>
      <c r="E2831" s="49" t="s">
        <v>7609</v>
      </c>
      <c r="F2831" s="50">
        <v>40544</v>
      </c>
      <c r="G2831" s="51">
        <v>3.1</v>
      </c>
      <c r="H2831" s="174"/>
      <c r="I2831" s="51">
        <v>0</v>
      </c>
    </row>
    <row r="2832" spans="1:9" ht="30" x14ac:dyDescent="0.25">
      <c r="A2832" s="49" t="s">
        <v>277</v>
      </c>
      <c r="B2832" s="49" t="s">
        <v>4666</v>
      </c>
      <c r="C2832" s="172" t="s">
        <v>7610</v>
      </c>
      <c r="D2832" s="173">
        <v>3.1</v>
      </c>
      <c r="E2832" s="49" t="s">
        <v>7611</v>
      </c>
      <c r="F2832" s="50">
        <v>40544</v>
      </c>
      <c r="G2832" s="51">
        <v>3.1</v>
      </c>
      <c r="H2832" s="174"/>
      <c r="I2832" s="51">
        <v>0</v>
      </c>
    </row>
    <row r="2833" spans="1:9" ht="30" x14ac:dyDescent="0.25">
      <c r="A2833" s="49" t="s">
        <v>277</v>
      </c>
      <c r="B2833" s="49" t="s">
        <v>7612</v>
      </c>
      <c r="C2833" s="172" t="s">
        <v>7613</v>
      </c>
      <c r="D2833" s="173">
        <v>3.2</v>
      </c>
      <c r="E2833" s="49" t="s">
        <v>7614</v>
      </c>
      <c r="F2833" s="50">
        <v>40544</v>
      </c>
      <c r="G2833" s="51">
        <v>3.2</v>
      </c>
      <c r="H2833" s="174"/>
      <c r="I2833" s="51">
        <v>0</v>
      </c>
    </row>
    <row r="2834" spans="1:9" ht="30" x14ac:dyDescent="0.25">
      <c r="A2834" s="49" t="s">
        <v>277</v>
      </c>
      <c r="B2834" s="49" t="s">
        <v>7615</v>
      </c>
      <c r="C2834" s="172" t="s">
        <v>7616</v>
      </c>
      <c r="D2834" s="173">
        <v>3.1</v>
      </c>
      <c r="E2834" s="49" t="s">
        <v>7617</v>
      </c>
      <c r="F2834" s="50">
        <v>40544</v>
      </c>
      <c r="G2834" s="51">
        <v>3.1</v>
      </c>
      <c r="H2834" s="174"/>
      <c r="I2834" s="51">
        <v>0</v>
      </c>
    </row>
    <row r="2835" spans="1:9" ht="30" x14ac:dyDescent="0.25">
      <c r="A2835" s="49" t="s">
        <v>277</v>
      </c>
      <c r="B2835" s="49" t="s">
        <v>7618</v>
      </c>
      <c r="C2835" s="172" t="s">
        <v>7619</v>
      </c>
      <c r="D2835" s="173">
        <v>2.8</v>
      </c>
      <c r="E2835" s="49" t="s">
        <v>7620</v>
      </c>
      <c r="F2835" s="50">
        <v>40544</v>
      </c>
      <c r="G2835" s="51">
        <v>2.8</v>
      </c>
      <c r="H2835" s="174"/>
      <c r="I2835" s="51">
        <v>0</v>
      </c>
    </row>
    <row r="2836" spans="1:9" ht="30" x14ac:dyDescent="0.25">
      <c r="A2836" s="49" t="s">
        <v>277</v>
      </c>
      <c r="B2836" s="49" t="s">
        <v>7621</v>
      </c>
      <c r="C2836" s="172" t="s">
        <v>7622</v>
      </c>
      <c r="D2836" s="173">
        <v>3.1</v>
      </c>
      <c r="E2836" s="49" t="s">
        <v>7623</v>
      </c>
      <c r="F2836" s="50">
        <v>40544</v>
      </c>
      <c r="G2836" s="51">
        <v>3.1</v>
      </c>
      <c r="H2836" s="174"/>
      <c r="I2836" s="51">
        <v>0</v>
      </c>
    </row>
    <row r="2837" spans="1:9" ht="30" x14ac:dyDescent="0.25">
      <c r="A2837" s="49" t="s">
        <v>277</v>
      </c>
      <c r="B2837" s="49" t="s">
        <v>1184</v>
      </c>
      <c r="C2837" s="172" t="s">
        <v>7624</v>
      </c>
      <c r="D2837" s="173">
        <v>3.2</v>
      </c>
      <c r="E2837" s="49" t="s">
        <v>7625</v>
      </c>
      <c r="F2837" s="50">
        <v>40544</v>
      </c>
      <c r="G2837" s="51">
        <v>2.8</v>
      </c>
      <c r="H2837" s="174">
        <v>39569</v>
      </c>
      <c r="I2837" s="51">
        <v>0.4</v>
      </c>
    </row>
    <row r="2838" spans="1:9" ht="30" x14ac:dyDescent="0.25">
      <c r="A2838" s="49" t="s">
        <v>277</v>
      </c>
      <c r="B2838" s="49" t="s">
        <v>5636</v>
      </c>
      <c r="C2838" s="172" t="s">
        <v>7626</v>
      </c>
      <c r="D2838" s="173">
        <v>2.9</v>
      </c>
      <c r="E2838" s="49" t="s">
        <v>7627</v>
      </c>
      <c r="F2838" s="50">
        <v>40544</v>
      </c>
      <c r="G2838" s="51">
        <v>2.8</v>
      </c>
      <c r="H2838" s="174">
        <v>39569</v>
      </c>
      <c r="I2838" s="51">
        <v>0.1</v>
      </c>
    </row>
    <row r="2839" spans="1:9" ht="30" x14ac:dyDescent="0.25">
      <c r="A2839" s="49" t="s">
        <v>277</v>
      </c>
      <c r="B2839" s="49" t="s">
        <v>7628</v>
      </c>
      <c r="C2839" s="172" t="s">
        <v>7629</v>
      </c>
      <c r="D2839" s="173">
        <v>3.1</v>
      </c>
      <c r="E2839" s="49" t="s">
        <v>7630</v>
      </c>
      <c r="F2839" s="50">
        <v>40544</v>
      </c>
      <c r="G2839" s="51">
        <v>3.1</v>
      </c>
      <c r="H2839" s="174"/>
      <c r="I2839" s="51">
        <v>0</v>
      </c>
    </row>
    <row r="2840" spans="1:9" ht="30" x14ac:dyDescent="0.25">
      <c r="A2840" s="49" t="s">
        <v>277</v>
      </c>
      <c r="B2840" s="49" t="s">
        <v>7631</v>
      </c>
      <c r="C2840" s="172" t="s">
        <v>7632</v>
      </c>
      <c r="D2840" s="173">
        <v>3.2</v>
      </c>
      <c r="E2840" s="49" t="s">
        <v>7633</v>
      </c>
      <c r="F2840" s="50">
        <v>40544</v>
      </c>
      <c r="G2840" s="51">
        <v>3.2</v>
      </c>
      <c r="H2840" s="174"/>
      <c r="I2840" s="51">
        <v>0</v>
      </c>
    </row>
    <row r="2841" spans="1:9" ht="30" x14ac:dyDescent="0.25">
      <c r="A2841" s="49" t="s">
        <v>277</v>
      </c>
      <c r="B2841" s="49" t="s">
        <v>7634</v>
      </c>
      <c r="C2841" s="172" t="s">
        <v>7635</v>
      </c>
      <c r="D2841" s="173">
        <v>3.1</v>
      </c>
      <c r="E2841" s="49" t="s">
        <v>7636</v>
      </c>
      <c r="F2841" s="50">
        <v>40544</v>
      </c>
      <c r="G2841" s="51">
        <v>3.1</v>
      </c>
      <c r="H2841" s="174"/>
      <c r="I2841" s="51">
        <v>0</v>
      </c>
    </row>
    <row r="2842" spans="1:9" ht="30" x14ac:dyDescent="0.25">
      <c r="A2842" s="49" t="s">
        <v>277</v>
      </c>
      <c r="B2842" s="49" t="s">
        <v>7637</v>
      </c>
      <c r="C2842" s="172" t="s">
        <v>7638</v>
      </c>
      <c r="D2842" s="173">
        <v>3.1</v>
      </c>
      <c r="E2842" s="49" t="s">
        <v>7639</v>
      </c>
      <c r="F2842" s="50">
        <v>40544</v>
      </c>
      <c r="G2842" s="51">
        <v>3.1</v>
      </c>
      <c r="H2842" s="174"/>
      <c r="I2842" s="51">
        <v>0</v>
      </c>
    </row>
    <row r="2843" spans="1:9" ht="30" x14ac:dyDescent="0.25">
      <c r="A2843" s="49" t="s">
        <v>277</v>
      </c>
      <c r="B2843" s="49" t="s">
        <v>7640</v>
      </c>
      <c r="C2843" s="172" t="s">
        <v>7641</v>
      </c>
      <c r="D2843" s="173">
        <v>3.1</v>
      </c>
      <c r="E2843" s="49" t="s">
        <v>7642</v>
      </c>
      <c r="F2843" s="50">
        <v>40544</v>
      </c>
      <c r="G2843" s="51">
        <v>3.1</v>
      </c>
      <c r="H2843" s="174"/>
      <c r="I2843" s="51">
        <v>0</v>
      </c>
    </row>
    <row r="2844" spans="1:9" ht="30" x14ac:dyDescent="0.25">
      <c r="A2844" s="49" t="s">
        <v>277</v>
      </c>
      <c r="B2844" s="49" t="s">
        <v>7643</v>
      </c>
      <c r="C2844" s="172" t="s">
        <v>7644</v>
      </c>
      <c r="D2844" s="173">
        <v>3.1</v>
      </c>
      <c r="E2844" s="49" t="s">
        <v>7645</v>
      </c>
      <c r="F2844" s="50">
        <v>40544</v>
      </c>
      <c r="G2844" s="51">
        <v>3.1</v>
      </c>
      <c r="H2844" s="174"/>
      <c r="I2844" s="51">
        <v>0</v>
      </c>
    </row>
    <row r="2845" spans="1:9" ht="30" x14ac:dyDescent="0.25">
      <c r="A2845" s="49" t="s">
        <v>277</v>
      </c>
      <c r="B2845" s="49" t="s">
        <v>5092</v>
      </c>
      <c r="C2845" s="172" t="s">
        <v>7646</v>
      </c>
      <c r="D2845" s="173">
        <v>3.1</v>
      </c>
      <c r="E2845" s="49" t="s">
        <v>7647</v>
      </c>
      <c r="F2845" s="50">
        <v>40544</v>
      </c>
      <c r="G2845" s="51">
        <v>3.1</v>
      </c>
      <c r="H2845" s="174"/>
      <c r="I2845" s="51">
        <v>0</v>
      </c>
    </row>
    <row r="2846" spans="1:9" ht="30" x14ac:dyDescent="0.25">
      <c r="A2846" s="49" t="s">
        <v>277</v>
      </c>
      <c r="B2846" s="49" t="s">
        <v>323</v>
      </c>
      <c r="C2846" s="172" t="s">
        <v>7648</v>
      </c>
      <c r="D2846" s="173">
        <v>3.2</v>
      </c>
      <c r="E2846" s="49" t="s">
        <v>7649</v>
      </c>
      <c r="F2846" s="50">
        <v>40544</v>
      </c>
      <c r="G2846" s="51">
        <v>2.8</v>
      </c>
      <c r="H2846" s="174">
        <v>39569</v>
      </c>
      <c r="I2846" s="51">
        <v>0.4</v>
      </c>
    </row>
    <row r="2847" spans="1:9" ht="30" x14ac:dyDescent="0.25">
      <c r="A2847" s="49" t="s">
        <v>277</v>
      </c>
      <c r="B2847" s="49" t="s">
        <v>7650</v>
      </c>
      <c r="C2847" s="172" t="s">
        <v>7651</v>
      </c>
      <c r="D2847" s="173">
        <v>2.8</v>
      </c>
      <c r="E2847" s="49" t="s">
        <v>7652</v>
      </c>
      <c r="F2847" s="50">
        <v>40544</v>
      </c>
      <c r="G2847" s="51">
        <v>2.8</v>
      </c>
      <c r="H2847" s="174"/>
      <c r="I2847" s="51">
        <v>0</v>
      </c>
    </row>
    <row r="2848" spans="1:9" ht="30" x14ac:dyDescent="0.25">
      <c r="A2848" s="49" t="s">
        <v>277</v>
      </c>
      <c r="B2848" s="49" t="s">
        <v>7653</v>
      </c>
      <c r="C2848" s="172" t="s">
        <v>7654</v>
      </c>
      <c r="D2848" s="173">
        <v>3</v>
      </c>
      <c r="E2848" s="49" t="s">
        <v>7655</v>
      </c>
      <c r="F2848" s="50">
        <v>40544</v>
      </c>
      <c r="G2848" s="51">
        <v>3</v>
      </c>
      <c r="H2848" s="174"/>
      <c r="I2848" s="51">
        <v>0</v>
      </c>
    </row>
    <row r="2849" spans="1:9" ht="30" x14ac:dyDescent="0.25">
      <c r="A2849" s="49" t="s">
        <v>277</v>
      </c>
      <c r="B2849" s="49" t="s">
        <v>1886</v>
      </c>
      <c r="C2849" s="172" t="s">
        <v>7656</v>
      </c>
      <c r="D2849" s="173">
        <v>2.8</v>
      </c>
      <c r="E2849" s="49" t="s">
        <v>7657</v>
      </c>
      <c r="F2849" s="50">
        <v>40544</v>
      </c>
      <c r="G2849" s="51">
        <v>2.8</v>
      </c>
      <c r="H2849" s="174"/>
      <c r="I2849" s="51">
        <v>0</v>
      </c>
    </row>
    <row r="2850" spans="1:9" ht="30" x14ac:dyDescent="0.25">
      <c r="A2850" s="49" t="s">
        <v>277</v>
      </c>
      <c r="B2850" s="49" t="s">
        <v>7658</v>
      </c>
      <c r="C2850" s="172" t="s">
        <v>7659</v>
      </c>
      <c r="D2850" s="173">
        <v>3.1</v>
      </c>
      <c r="E2850" s="49" t="s">
        <v>7660</v>
      </c>
      <c r="F2850" s="50">
        <v>40544</v>
      </c>
      <c r="G2850" s="51">
        <v>3.1</v>
      </c>
      <c r="H2850" s="174"/>
      <c r="I2850" s="51">
        <v>0</v>
      </c>
    </row>
    <row r="2851" spans="1:9" ht="30" x14ac:dyDescent="0.25">
      <c r="A2851" s="49" t="s">
        <v>277</v>
      </c>
      <c r="B2851" s="49" t="s">
        <v>7661</v>
      </c>
      <c r="C2851" s="172" t="s">
        <v>7662</v>
      </c>
      <c r="D2851" s="173">
        <v>2.8</v>
      </c>
      <c r="E2851" s="49" t="s">
        <v>7663</v>
      </c>
      <c r="F2851" s="50">
        <v>40544</v>
      </c>
      <c r="G2851" s="51">
        <v>2.8</v>
      </c>
      <c r="H2851" s="174"/>
      <c r="I2851" s="51">
        <v>0</v>
      </c>
    </row>
    <row r="2852" spans="1:9" ht="30" x14ac:dyDescent="0.25">
      <c r="A2852" s="49" t="s">
        <v>277</v>
      </c>
      <c r="B2852" s="49" t="s">
        <v>338</v>
      </c>
      <c r="C2852" s="172" t="s">
        <v>7664</v>
      </c>
      <c r="D2852" s="173">
        <v>2.8</v>
      </c>
      <c r="E2852" s="49" t="s">
        <v>7665</v>
      </c>
      <c r="F2852" s="50">
        <v>40544</v>
      </c>
      <c r="G2852" s="51">
        <v>2.8</v>
      </c>
      <c r="H2852" s="174"/>
      <c r="I2852" s="51">
        <v>0</v>
      </c>
    </row>
    <row r="2853" spans="1:9" ht="30" x14ac:dyDescent="0.25">
      <c r="A2853" s="49" t="s">
        <v>277</v>
      </c>
      <c r="B2853" s="49" t="s">
        <v>7666</v>
      </c>
      <c r="C2853" s="172" t="s">
        <v>7667</v>
      </c>
      <c r="D2853" s="173">
        <v>3</v>
      </c>
      <c r="E2853" s="49" t="s">
        <v>7668</v>
      </c>
      <c r="F2853" s="50">
        <v>40544</v>
      </c>
      <c r="G2853" s="51">
        <v>3</v>
      </c>
      <c r="H2853" s="174"/>
      <c r="I2853" s="51">
        <v>0</v>
      </c>
    </row>
    <row r="2854" spans="1:9" ht="30" x14ac:dyDescent="0.25">
      <c r="A2854" s="49" t="s">
        <v>277</v>
      </c>
      <c r="B2854" s="49" t="s">
        <v>7669</v>
      </c>
      <c r="C2854" s="172" t="s">
        <v>7670</v>
      </c>
      <c r="D2854" s="173">
        <v>3</v>
      </c>
      <c r="E2854" s="49" t="s">
        <v>7671</v>
      </c>
      <c r="F2854" s="50">
        <v>40544</v>
      </c>
      <c r="G2854" s="51">
        <v>3</v>
      </c>
      <c r="H2854" s="174"/>
      <c r="I2854" s="51">
        <v>0</v>
      </c>
    </row>
    <row r="2855" spans="1:9" ht="30" x14ac:dyDescent="0.25">
      <c r="A2855" s="49" t="s">
        <v>277</v>
      </c>
      <c r="B2855" s="49" t="s">
        <v>7672</v>
      </c>
      <c r="C2855" s="172" t="s">
        <v>7673</v>
      </c>
      <c r="D2855" s="173">
        <v>2.8</v>
      </c>
      <c r="E2855" s="49" t="s">
        <v>7674</v>
      </c>
      <c r="F2855" s="50">
        <v>40544</v>
      </c>
      <c r="G2855" s="51">
        <v>2.8</v>
      </c>
      <c r="H2855" s="174"/>
      <c r="I2855" s="51">
        <v>0</v>
      </c>
    </row>
    <row r="2856" spans="1:9" ht="30" x14ac:dyDescent="0.25">
      <c r="A2856" s="49" t="s">
        <v>277</v>
      </c>
      <c r="B2856" s="49" t="s">
        <v>7675</v>
      </c>
      <c r="C2856" s="172" t="s">
        <v>7676</v>
      </c>
      <c r="D2856" s="173">
        <v>3.2</v>
      </c>
      <c r="E2856" s="49" t="s">
        <v>7677</v>
      </c>
      <c r="F2856" s="50">
        <v>40544</v>
      </c>
      <c r="G2856" s="51">
        <v>3.2</v>
      </c>
      <c r="H2856" s="174"/>
      <c r="I2856" s="51">
        <v>0</v>
      </c>
    </row>
    <row r="2857" spans="1:9" ht="30" x14ac:dyDescent="0.25">
      <c r="A2857" s="49" t="s">
        <v>277</v>
      </c>
      <c r="B2857" s="49" t="s">
        <v>4712</v>
      </c>
      <c r="C2857" s="172" t="s">
        <v>7678</v>
      </c>
      <c r="D2857" s="173">
        <v>3.1</v>
      </c>
      <c r="E2857" s="49" t="s">
        <v>7679</v>
      </c>
      <c r="F2857" s="50">
        <v>40544</v>
      </c>
      <c r="G2857" s="51">
        <v>3.1</v>
      </c>
      <c r="H2857" s="174"/>
      <c r="I2857" s="51">
        <v>0</v>
      </c>
    </row>
    <row r="2858" spans="1:9" ht="30" x14ac:dyDescent="0.25">
      <c r="A2858" s="49" t="s">
        <v>277</v>
      </c>
      <c r="B2858" s="49" t="s">
        <v>838</v>
      </c>
      <c r="C2858" s="172" t="s">
        <v>7680</v>
      </c>
      <c r="D2858" s="173">
        <v>3.1</v>
      </c>
      <c r="E2858" s="49" t="s">
        <v>7681</v>
      </c>
      <c r="F2858" s="50">
        <v>40544</v>
      </c>
      <c r="G2858" s="51">
        <v>3.1</v>
      </c>
      <c r="H2858" s="174"/>
      <c r="I2858" s="51">
        <v>0</v>
      </c>
    </row>
    <row r="2859" spans="1:9" ht="30" x14ac:dyDescent="0.25">
      <c r="A2859" s="49" t="s">
        <v>277</v>
      </c>
      <c r="B2859" s="49" t="s">
        <v>353</v>
      </c>
      <c r="C2859" s="172" t="s">
        <v>7682</v>
      </c>
      <c r="D2859" s="173">
        <v>3.2</v>
      </c>
      <c r="E2859" s="49" t="s">
        <v>7683</v>
      </c>
      <c r="F2859" s="50">
        <v>40544</v>
      </c>
      <c r="G2859" s="51">
        <v>2.8</v>
      </c>
      <c r="H2859" s="174">
        <v>39569</v>
      </c>
      <c r="I2859" s="51">
        <v>0.4</v>
      </c>
    </row>
    <row r="2860" spans="1:9" ht="30" x14ac:dyDescent="0.25">
      <c r="A2860" s="49" t="s">
        <v>277</v>
      </c>
      <c r="B2860" s="49" t="s">
        <v>3081</v>
      </c>
      <c r="C2860" s="172" t="s">
        <v>7684</v>
      </c>
      <c r="D2860" s="173">
        <v>2.8</v>
      </c>
      <c r="E2860" s="49" t="s">
        <v>7685</v>
      </c>
      <c r="F2860" s="50">
        <v>40544</v>
      </c>
      <c r="G2860" s="51">
        <v>2.8</v>
      </c>
      <c r="H2860" s="174"/>
      <c r="I2860" s="51">
        <v>0</v>
      </c>
    </row>
    <row r="2861" spans="1:9" ht="30" x14ac:dyDescent="0.25">
      <c r="A2861" s="49" t="s">
        <v>277</v>
      </c>
      <c r="B2861" s="49" t="s">
        <v>7686</v>
      </c>
      <c r="C2861" s="172" t="s">
        <v>7687</v>
      </c>
      <c r="D2861" s="173">
        <v>3.1</v>
      </c>
      <c r="E2861" s="49" t="s">
        <v>7688</v>
      </c>
      <c r="F2861" s="50">
        <v>40544</v>
      </c>
      <c r="G2861" s="51">
        <v>3.1</v>
      </c>
      <c r="H2861" s="174"/>
      <c r="I2861" s="51">
        <v>0</v>
      </c>
    </row>
    <row r="2862" spans="1:9" ht="30" x14ac:dyDescent="0.25">
      <c r="A2862" s="49" t="s">
        <v>277</v>
      </c>
      <c r="B2862" s="49" t="s">
        <v>7689</v>
      </c>
      <c r="C2862" s="172" t="s">
        <v>7690</v>
      </c>
      <c r="D2862" s="173">
        <v>3.2</v>
      </c>
      <c r="E2862" s="49" t="s">
        <v>7691</v>
      </c>
      <c r="F2862" s="50">
        <v>40544</v>
      </c>
      <c r="G2862" s="51">
        <v>3.2</v>
      </c>
      <c r="H2862" s="174"/>
      <c r="I2862" s="51">
        <v>0</v>
      </c>
    </row>
    <row r="2863" spans="1:9" ht="30" x14ac:dyDescent="0.25">
      <c r="A2863" s="49" t="s">
        <v>277</v>
      </c>
      <c r="B2863" s="49" t="s">
        <v>7692</v>
      </c>
      <c r="C2863" s="172" t="s">
        <v>7693</v>
      </c>
      <c r="D2863" s="173">
        <v>3.2</v>
      </c>
      <c r="E2863" s="49" t="s">
        <v>7694</v>
      </c>
      <c r="F2863" s="50">
        <v>40544</v>
      </c>
      <c r="G2863" s="51">
        <v>3.2</v>
      </c>
      <c r="H2863" s="174"/>
      <c r="I2863" s="51">
        <v>0</v>
      </c>
    </row>
    <row r="2864" spans="1:9" ht="30" x14ac:dyDescent="0.25">
      <c r="A2864" s="49" t="s">
        <v>277</v>
      </c>
      <c r="B2864" s="49" t="s">
        <v>4728</v>
      </c>
      <c r="C2864" s="172" t="s">
        <v>7695</v>
      </c>
      <c r="D2864" s="173">
        <v>3</v>
      </c>
      <c r="E2864" s="49" t="s">
        <v>7696</v>
      </c>
      <c r="F2864" s="50">
        <v>40544</v>
      </c>
      <c r="G2864" s="51">
        <v>3</v>
      </c>
      <c r="H2864" s="174"/>
      <c r="I2864" s="51">
        <v>0</v>
      </c>
    </row>
    <row r="2865" spans="1:9" ht="30" x14ac:dyDescent="0.25">
      <c r="A2865" s="49" t="s">
        <v>277</v>
      </c>
      <c r="B2865" s="49" t="s">
        <v>6163</v>
      </c>
      <c r="C2865" s="172" t="s">
        <v>7697</v>
      </c>
      <c r="D2865" s="173">
        <v>3.1</v>
      </c>
      <c r="E2865" s="49" t="s">
        <v>7698</v>
      </c>
      <c r="F2865" s="50">
        <v>40544</v>
      </c>
      <c r="G2865" s="51">
        <v>3.1</v>
      </c>
      <c r="H2865" s="174"/>
      <c r="I2865" s="51">
        <v>0</v>
      </c>
    </row>
    <row r="2866" spans="1:9" ht="30" x14ac:dyDescent="0.25">
      <c r="A2866" s="49" t="s">
        <v>277</v>
      </c>
      <c r="B2866" s="49" t="s">
        <v>7699</v>
      </c>
      <c r="C2866" s="172" t="s">
        <v>7700</v>
      </c>
      <c r="D2866" s="173">
        <v>2.8</v>
      </c>
      <c r="E2866" s="49" t="s">
        <v>7701</v>
      </c>
      <c r="F2866" s="50">
        <v>40544</v>
      </c>
      <c r="G2866" s="51">
        <v>2.8</v>
      </c>
      <c r="H2866" s="174"/>
      <c r="I2866" s="51">
        <v>0</v>
      </c>
    </row>
    <row r="2867" spans="1:9" ht="30" x14ac:dyDescent="0.25">
      <c r="A2867" s="49" t="s">
        <v>277</v>
      </c>
      <c r="B2867" s="49" t="s">
        <v>7702</v>
      </c>
      <c r="C2867" s="172" t="s">
        <v>7703</v>
      </c>
      <c r="D2867" s="173">
        <v>3.1</v>
      </c>
      <c r="E2867" s="49" t="s">
        <v>7704</v>
      </c>
      <c r="F2867" s="50">
        <v>40544</v>
      </c>
      <c r="G2867" s="51">
        <v>3.1</v>
      </c>
      <c r="H2867" s="174"/>
      <c r="I2867" s="51">
        <v>0</v>
      </c>
    </row>
    <row r="2868" spans="1:9" ht="30" x14ac:dyDescent="0.25">
      <c r="A2868" s="49" t="s">
        <v>277</v>
      </c>
      <c r="B2868" s="49" t="s">
        <v>564</v>
      </c>
      <c r="C2868" s="172" t="s">
        <v>7705</v>
      </c>
      <c r="D2868" s="173">
        <v>2.8</v>
      </c>
      <c r="E2868" s="49" t="s">
        <v>7706</v>
      </c>
      <c r="F2868" s="50">
        <v>40544</v>
      </c>
      <c r="G2868" s="51">
        <v>2.8</v>
      </c>
      <c r="H2868" s="174"/>
      <c r="I2868" s="51">
        <v>0</v>
      </c>
    </row>
    <row r="2869" spans="1:9" ht="30" x14ac:dyDescent="0.25">
      <c r="A2869" s="49" t="s">
        <v>277</v>
      </c>
      <c r="B2869" s="49" t="s">
        <v>1924</v>
      </c>
      <c r="C2869" s="172" t="s">
        <v>7707</v>
      </c>
      <c r="D2869" s="173">
        <v>2.8</v>
      </c>
      <c r="E2869" s="49" t="s">
        <v>7708</v>
      </c>
      <c r="F2869" s="50">
        <v>40544</v>
      </c>
      <c r="G2869" s="51">
        <v>2.8</v>
      </c>
      <c r="H2869" s="174"/>
      <c r="I2869" s="51">
        <v>0</v>
      </c>
    </row>
    <row r="2870" spans="1:9" ht="30" x14ac:dyDescent="0.25">
      <c r="A2870" s="49" t="s">
        <v>277</v>
      </c>
      <c r="B2870" s="49" t="s">
        <v>7709</v>
      </c>
      <c r="C2870" s="172" t="s">
        <v>7710</v>
      </c>
      <c r="D2870" s="173">
        <v>3.2</v>
      </c>
      <c r="E2870" s="49" t="s">
        <v>7711</v>
      </c>
      <c r="F2870" s="50">
        <v>40544</v>
      </c>
      <c r="G2870" s="51">
        <v>2.8</v>
      </c>
      <c r="H2870" s="174">
        <v>39569</v>
      </c>
      <c r="I2870" s="51">
        <v>0.4</v>
      </c>
    </row>
    <row r="2871" spans="1:9" ht="30" x14ac:dyDescent="0.25">
      <c r="A2871" s="49" t="s">
        <v>277</v>
      </c>
      <c r="B2871" s="49" t="s">
        <v>7712</v>
      </c>
      <c r="C2871" s="172" t="s">
        <v>7713</v>
      </c>
      <c r="D2871" s="173">
        <v>3.1</v>
      </c>
      <c r="E2871" s="49" t="s">
        <v>7714</v>
      </c>
      <c r="F2871" s="50">
        <v>40544</v>
      </c>
      <c r="G2871" s="51">
        <v>3.1</v>
      </c>
      <c r="H2871" s="174"/>
      <c r="I2871" s="51">
        <v>0</v>
      </c>
    </row>
    <row r="2872" spans="1:9" ht="30" x14ac:dyDescent="0.25">
      <c r="A2872" s="49" t="s">
        <v>277</v>
      </c>
      <c r="B2872" s="49" t="s">
        <v>7715</v>
      </c>
      <c r="C2872" s="172" t="s">
        <v>7716</v>
      </c>
      <c r="D2872" s="173">
        <v>3.2</v>
      </c>
      <c r="E2872" s="49" t="s">
        <v>7717</v>
      </c>
      <c r="F2872" s="50">
        <v>40544</v>
      </c>
      <c r="G2872" s="51">
        <v>2.8</v>
      </c>
      <c r="H2872" s="174">
        <v>39569</v>
      </c>
      <c r="I2872" s="51">
        <v>0.4</v>
      </c>
    </row>
    <row r="2873" spans="1:9" ht="30" x14ac:dyDescent="0.25">
      <c r="A2873" s="49" t="s">
        <v>277</v>
      </c>
      <c r="B2873" s="49" t="s">
        <v>7718</v>
      </c>
      <c r="C2873" s="172" t="s">
        <v>7719</v>
      </c>
      <c r="D2873" s="173">
        <v>3.2</v>
      </c>
      <c r="E2873" s="49" t="s">
        <v>7720</v>
      </c>
      <c r="F2873" s="50">
        <v>40544</v>
      </c>
      <c r="G2873" s="51">
        <v>3.2</v>
      </c>
      <c r="H2873" s="174"/>
      <c r="I2873" s="51">
        <v>0</v>
      </c>
    </row>
    <row r="2874" spans="1:9" ht="30" x14ac:dyDescent="0.25">
      <c r="A2874" s="49" t="s">
        <v>277</v>
      </c>
      <c r="B2874" s="49" t="s">
        <v>7721</v>
      </c>
      <c r="C2874" s="172" t="s">
        <v>7722</v>
      </c>
      <c r="D2874" s="173">
        <v>3.2</v>
      </c>
      <c r="E2874" s="49" t="s">
        <v>7723</v>
      </c>
      <c r="F2874" s="50">
        <v>40544</v>
      </c>
      <c r="G2874" s="51">
        <v>3.2</v>
      </c>
      <c r="H2874" s="174"/>
      <c r="I2874" s="51">
        <v>0</v>
      </c>
    </row>
    <row r="2875" spans="1:9" ht="30" x14ac:dyDescent="0.25">
      <c r="A2875" s="49" t="s">
        <v>277</v>
      </c>
      <c r="B2875" s="49" t="s">
        <v>7724</v>
      </c>
      <c r="C2875" s="172" t="s">
        <v>7725</v>
      </c>
      <c r="D2875" s="173">
        <v>3.1</v>
      </c>
      <c r="E2875" s="49" t="s">
        <v>7726</v>
      </c>
      <c r="F2875" s="50">
        <v>40544</v>
      </c>
      <c r="G2875" s="51">
        <v>3.1</v>
      </c>
      <c r="H2875" s="174"/>
      <c r="I2875" s="51">
        <v>0</v>
      </c>
    </row>
    <row r="2876" spans="1:9" ht="30" x14ac:dyDescent="0.25">
      <c r="A2876" s="49" t="s">
        <v>277</v>
      </c>
      <c r="B2876" s="49" t="s">
        <v>7727</v>
      </c>
      <c r="C2876" s="172" t="s">
        <v>7728</v>
      </c>
      <c r="D2876" s="173">
        <v>3.1</v>
      </c>
      <c r="E2876" s="49" t="s">
        <v>7729</v>
      </c>
      <c r="F2876" s="50">
        <v>40544</v>
      </c>
      <c r="G2876" s="51">
        <v>3.1</v>
      </c>
      <c r="H2876" s="174"/>
      <c r="I2876" s="51">
        <v>0</v>
      </c>
    </row>
    <row r="2877" spans="1:9" ht="30" x14ac:dyDescent="0.25">
      <c r="A2877" s="49" t="s">
        <v>277</v>
      </c>
      <c r="B2877" s="49" t="s">
        <v>7730</v>
      </c>
      <c r="C2877" s="172" t="s">
        <v>7731</v>
      </c>
      <c r="D2877" s="173">
        <v>3.1</v>
      </c>
      <c r="E2877" s="49" t="s">
        <v>7732</v>
      </c>
      <c r="F2877" s="50">
        <v>40544</v>
      </c>
      <c r="G2877" s="51">
        <v>3.1</v>
      </c>
      <c r="H2877" s="174"/>
      <c r="I2877" s="51">
        <v>0</v>
      </c>
    </row>
    <row r="2878" spans="1:9" ht="30" x14ac:dyDescent="0.25">
      <c r="A2878" s="49" t="s">
        <v>277</v>
      </c>
      <c r="B2878" s="49" t="s">
        <v>7733</v>
      </c>
      <c r="C2878" s="172" t="s">
        <v>7734</v>
      </c>
      <c r="D2878" s="173">
        <v>3</v>
      </c>
      <c r="E2878" s="49" t="s">
        <v>7735</v>
      </c>
      <c r="F2878" s="50">
        <v>40544</v>
      </c>
      <c r="G2878" s="51">
        <v>3</v>
      </c>
      <c r="H2878" s="174"/>
      <c r="I2878" s="51">
        <v>0</v>
      </c>
    </row>
    <row r="2879" spans="1:9" ht="30" x14ac:dyDescent="0.25">
      <c r="A2879" s="49" t="s">
        <v>277</v>
      </c>
      <c r="B2879" s="49" t="s">
        <v>386</v>
      </c>
      <c r="C2879" s="172" t="s">
        <v>7736</v>
      </c>
      <c r="D2879" s="173">
        <v>3.2</v>
      </c>
      <c r="E2879" s="49" t="s">
        <v>7737</v>
      </c>
      <c r="F2879" s="50">
        <v>40544</v>
      </c>
      <c r="G2879" s="51">
        <v>2.8</v>
      </c>
      <c r="H2879" s="174">
        <v>39569</v>
      </c>
      <c r="I2879" s="51">
        <v>0.4</v>
      </c>
    </row>
    <row r="2880" spans="1:9" ht="30" x14ac:dyDescent="0.25">
      <c r="A2880" s="49" t="s">
        <v>277</v>
      </c>
      <c r="B2880" s="49" t="s">
        <v>7738</v>
      </c>
      <c r="C2880" s="172" t="s">
        <v>7739</v>
      </c>
      <c r="D2880" s="173">
        <v>2.8</v>
      </c>
      <c r="E2880" s="49" t="s">
        <v>7740</v>
      </c>
      <c r="F2880" s="50">
        <v>40544</v>
      </c>
      <c r="G2880" s="51">
        <v>2.8</v>
      </c>
      <c r="H2880" s="174"/>
      <c r="I2880" s="51">
        <v>0</v>
      </c>
    </row>
    <row r="2881" spans="1:9" ht="30" x14ac:dyDescent="0.25">
      <c r="A2881" s="49" t="s">
        <v>277</v>
      </c>
      <c r="B2881" s="49" t="s">
        <v>7741</v>
      </c>
      <c r="C2881" s="172" t="s">
        <v>7742</v>
      </c>
      <c r="D2881" s="173">
        <v>2.8</v>
      </c>
      <c r="E2881" s="49" t="s">
        <v>7743</v>
      </c>
      <c r="F2881" s="50">
        <v>40544</v>
      </c>
      <c r="G2881" s="51">
        <v>2.8</v>
      </c>
      <c r="H2881" s="174"/>
      <c r="I2881" s="51">
        <v>0</v>
      </c>
    </row>
    <row r="2882" spans="1:9" ht="30" x14ac:dyDescent="0.25">
      <c r="A2882" s="49" t="s">
        <v>277</v>
      </c>
      <c r="B2882" s="49" t="s">
        <v>1636</v>
      </c>
      <c r="C2882" s="172" t="s">
        <v>7744</v>
      </c>
      <c r="D2882" s="173">
        <v>3.1</v>
      </c>
      <c r="E2882" s="49" t="s">
        <v>7745</v>
      </c>
      <c r="F2882" s="50">
        <v>40544</v>
      </c>
      <c r="G2882" s="51">
        <v>3.1</v>
      </c>
      <c r="H2882" s="174"/>
      <c r="I2882" s="51">
        <v>0</v>
      </c>
    </row>
    <row r="2883" spans="1:9" ht="30" x14ac:dyDescent="0.25">
      <c r="A2883" s="49" t="s">
        <v>277</v>
      </c>
      <c r="B2883" s="49" t="s">
        <v>7746</v>
      </c>
      <c r="C2883" s="172" t="s">
        <v>7747</v>
      </c>
      <c r="D2883" s="173">
        <v>3.1</v>
      </c>
      <c r="E2883" s="49" t="s">
        <v>7748</v>
      </c>
      <c r="F2883" s="50">
        <v>40544</v>
      </c>
      <c r="G2883" s="51">
        <v>3.1</v>
      </c>
      <c r="H2883" s="174"/>
      <c r="I2883" s="51">
        <v>0</v>
      </c>
    </row>
    <row r="2884" spans="1:9" ht="30" x14ac:dyDescent="0.25">
      <c r="A2884" s="49" t="s">
        <v>277</v>
      </c>
      <c r="B2884" s="49" t="s">
        <v>7749</v>
      </c>
      <c r="C2884" s="172" t="s">
        <v>7750</v>
      </c>
      <c r="D2884" s="173">
        <v>3.2</v>
      </c>
      <c r="E2884" s="49" t="s">
        <v>7751</v>
      </c>
      <c r="F2884" s="50">
        <v>40544</v>
      </c>
      <c r="G2884" s="51">
        <v>2.8</v>
      </c>
      <c r="H2884" s="174">
        <v>39569</v>
      </c>
      <c r="I2884" s="51">
        <v>0.4</v>
      </c>
    </row>
    <row r="2885" spans="1:9" ht="30" x14ac:dyDescent="0.25">
      <c r="A2885" s="49" t="s">
        <v>277</v>
      </c>
      <c r="B2885" s="49" t="s">
        <v>7749</v>
      </c>
      <c r="C2885" s="172" t="s">
        <v>7750</v>
      </c>
      <c r="D2885" s="173">
        <v>3.2</v>
      </c>
      <c r="E2885" s="49" t="s">
        <v>7751</v>
      </c>
      <c r="F2885" s="50">
        <v>40544</v>
      </c>
      <c r="G2885" s="51">
        <v>2.8</v>
      </c>
      <c r="H2885" s="174">
        <v>39569</v>
      </c>
      <c r="I2885" s="51">
        <v>0.4</v>
      </c>
    </row>
    <row r="2886" spans="1:9" ht="30" x14ac:dyDescent="0.25">
      <c r="A2886" s="49" t="s">
        <v>277</v>
      </c>
      <c r="B2886" s="49" t="s">
        <v>7752</v>
      </c>
      <c r="C2886" s="172" t="s">
        <v>7753</v>
      </c>
      <c r="D2886" s="173">
        <v>2.8</v>
      </c>
      <c r="E2886" s="49" t="s">
        <v>7754</v>
      </c>
      <c r="F2886" s="50">
        <v>40544</v>
      </c>
      <c r="G2886" s="51">
        <v>2.8</v>
      </c>
      <c r="H2886" s="174"/>
      <c r="I2886" s="51">
        <v>0</v>
      </c>
    </row>
    <row r="2887" spans="1:9" ht="30" x14ac:dyDescent="0.25">
      <c r="A2887" s="49" t="s">
        <v>277</v>
      </c>
      <c r="B2887" s="49" t="s">
        <v>7755</v>
      </c>
      <c r="C2887" s="172" t="s">
        <v>7756</v>
      </c>
      <c r="D2887" s="173">
        <v>2.9</v>
      </c>
      <c r="E2887" s="49" t="s">
        <v>7757</v>
      </c>
      <c r="F2887" s="50">
        <v>40544</v>
      </c>
      <c r="G2887" s="51">
        <v>2.8</v>
      </c>
      <c r="H2887" s="174">
        <v>39569</v>
      </c>
      <c r="I2887" s="51">
        <v>0.1</v>
      </c>
    </row>
    <row r="2888" spans="1:9" ht="30" x14ac:dyDescent="0.25">
      <c r="A2888" s="49" t="s">
        <v>277</v>
      </c>
      <c r="B2888" s="49" t="s">
        <v>4763</v>
      </c>
      <c r="C2888" s="172" t="s">
        <v>7758</v>
      </c>
      <c r="D2888" s="173">
        <v>2.9</v>
      </c>
      <c r="E2888" s="49" t="s">
        <v>7759</v>
      </c>
      <c r="F2888" s="50">
        <v>40544</v>
      </c>
      <c r="G2888" s="51">
        <v>2.8</v>
      </c>
      <c r="H2888" s="174">
        <v>39569</v>
      </c>
      <c r="I2888" s="51">
        <v>0.1</v>
      </c>
    </row>
    <row r="2889" spans="1:9" ht="30" x14ac:dyDescent="0.25">
      <c r="A2889" s="49" t="s">
        <v>277</v>
      </c>
      <c r="B2889" s="49" t="s">
        <v>1240</v>
      </c>
      <c r="C2889" s="172" t="s">
        <v>7760</v>
      </c>
      <c r="D2889" s="173">
        <v>3.2</v>
      </c>
      <c r="E2889" s="49" t="s">
        <v>7761</v>
      </c>
      <c r="F2889" s="50">
        <v>40544</v>
      </c>
      <c r="G2889" s="51">
        <v>2.8</v>
      </c>
      <c r="H2889" s="174">
        <v>39569</v>
      </c>
      <c r="I2889" s="51">
        <v>0.4</v>
      </c>
    </row>
    <row r="2890" spans="1:9" ht="30" x14ac:dyDescent="0.25">
      <c r="A2890" s="49" t="s">
        <v>277</v>
      </c>
      <c r="B2890" s="49" t="s">
        <v>7762</v>
      </c>
      <c r="C2890" s="172" t="s">
        <v>7763</v>
      </c>
      <c r="D2890" s="173">
        <v>2.8</v>
      </c>
      <c r="E2890" s="49" t="s">
        <v>7764</v>
      </c>
      <c r="F2890" s="50">
        <v>40544</v>
      </c>
      <c r="G2890" s="51">
        <v>2.8</v>
      </c>
      <c r="H2890" s="174"/>
      <c r="I2890" s="51">
        <v>0</v>
      </c>
    </row>
    <row r="2891" spans="1:9" ht="30" x14ac:dyDescent="0.25">
      <c r="A2891" s="49" t="s">
        <v>277</v>
      </c>
      <c r="B2891" s="49" t="s">
        <v>395</v>
      </c>
      <c r="C2891" s="172" t="s">
        <v>7765</v>
      </c>
      <c r="D2891" s="173">
        <v>3.2</v>
      </c>
      <c r="E2891" s="49" t="s">
        <v>7766</v>
      </c>
      <c r="F2891" s="50">
        <v>40544</v>
      </c>
      <c r="G2891" s="51">
        <v>2.8</v>
      </c>
      <c r="H2891" s="174">
        <v>39569</v>
      </c>
      <c r="I2891" s="51">
        <v>0.4</v>
      </c>
    </row>
    <row r="2892" spans="1:9" ht="30" x14ac:dyDescent="0.25">
      <c r="A2892" s="49" t="s">
        <v>277</v>
      </c>
      <c r="B2892" s="49" t="s">
        <v>7767</v>
      </c>
      <c r="C2892" s="172" t="s">
        <v>7768</v>
      </c>
      <c r="D2892" s="173">
        <v>2.8</v>
      </c>
      <c r="E2892" s="49" t="s">
        <v>7769</v>
      </c>
      <c r="F2892" s="50">
        <v>40544</v>
      </c>
      <c r="G2892" s="51">
        <v>2.8</v>
      </c>
      <c r="H2892" s="174"/>
      <c r="I2892" s="51">
        <v>0</v>
      </c>
    </row>
    <row r="2893" spans="1:9" ht="30" x14ac:dyDescent="0.25">
      <c r="A2893" s="49" t="s">
        <v>277</v>
      </c>
      <c r="B2893" s="49" t="s">
        <v>7770</v>
      </c>
      <c r="C2893" s="172" t="s">
        <v>7771</v>
      </c>
      <c r="D2893" s="173">
        <v>3.2</v>
      </c>
      <c r="E2893" s="49" t="s">
        <v>7772</v>
      </c>
      <c r="F2893" s="50">
        <v>40544</v>
      </c>
      <c r="G2893" s="51">
        <v>2.8</v>
      </c>
      <c r="H2893" s="174">
        <v>39569</v>
      </c>
      <c r="I2893" s="51">
        <v>0.4</v>
      </c>
    </row>
    <row r="2894" spans="1:9" ht="30" x14ac:dyDescent="0.25">
      <c r="A2894" s="49" t="s">
        <v>277</v>
      </c>
      <c r="B2894" s="49" t="s">
        <v>7773</v>
      </c>
      <c r="C2894" s="172" t="s">
        <v>7774</v>
      </c>
      <c r="D2894" s="173">
        <v>3.1</v>
      </c>
      <c r="E2894" s="49" t="s">
        <v>7775</v>
      </c>
      <c r="F2894" s="50">
        <v>40544</v>
      </c>
      <c r="G2894" s="51">
        <v>3.1</v>
      </c>
      <c r="H2894" s="174"/>
      <c r="I2894" s="51">
        <v>0</v>
      </c>
    </row>
    <row r="2895" spans="1:9" ht="30" x14ac:dyDescent="0.25">
      <c r="A2895" s="49" t="s">
        <v>277</v>
      </c>
      <c r="B2895" s="49" t="s">
        <v>7776</v>
      </c>
      <c r="C2895" s="172" t="s">
        <v>7777</v>
      </c>
      <c r="D2895" s="173">
        <v>2.8</v>
      </c>
      <c r="E2895" s="49" t="s">
        <v>7778</v>
      </c>
      <c r="F2895" s="50">
        <v>40544</v>
      </c>
      <c r="G2895" s="51">
        <v>2.8</v>
      </c>
      <c r="H2895" s="174"/>
      <c r="I2895" s="51">
        <v>0</v>
      </c>
    </row>
    <row r="2896" spans="1:9" ht="30" x14ac:dyDescent="0.25">
      <c r="A2896" s="49" t="s">
        <v>277</v>
      </c>
      <c r="B2896" s="49" t="s">
        <v>2827</v>
      </c>
      <c r="C2896" s="172" t="s">
        <v>7779</v>
      </c>
      <c r="D2896" s="173">
        <v>3</v>
      </c>
      <c r="E2896" s="49" t="s">
        <v>7780</v>
      </c>
      <c r="F2896" s="50">
        <v>40544</v>
      </c>
      <c r="G2896" s="51">
        <v>3</v>
      </c>
      <c r="H2896" s="174"/>
      <c r="I2896" s="51">
        <v>0</v>
      </c>
    </row>
    <row r="2897" spans="1:9" ht="30" x14ac:dyDescent="0.25">
      <c r="A2897" s="49" t="s">
        <v>277</v>
      </c>
      <c r="B2897" s="49" t="s">
        <v>7781</v>
      </c>
      <c r="C2897" s="172" t="s">
        <v>7782</v>
      </c>
      <c r="D2897" s="173">
        <v>2.8</v>
      </c>
      <c r="E2897" s="49" t="s">
        <v>7783</v>
      </c>
      <c r="F2897" s="50">
        <v>40544</v>
      </c>
      <c r="G2897" s="51">
        <v>2.8</v>
      </c>
      <c r="H2897" s="174"/>
      <c r="I2897" s="51">
        <v>0</v>
      </c>
    </row>
    <row r="2898" spans="1:9" ht="30" x14ac:dyDescent="0.25">
      <c r="A2898" s="49" t="s">
        <v>277</v>
      </c>
      <c r="B2898" s="49" t="s">
        <v>7784</v>
      </c>
      <c r="C2898" s="172" t="s">
        <v>7785</v>
      </c>
      <c r="D2898" s="173">
        <v>3.2</v>
      </c>
      <c r="E2898" s="49" t="s">
        <v>7786</v>
      </c>
      <c r="F2898" s="50">
        <v>40544</v>
      </c>
      <c r="G2898" s="51">
        <v>3.2</v>
      </c>
      <c r="H2898" s="174"/>
      <c r="I2898" s="51">
        <v>0</v>
      </c>
    </row>
    <row r="2899" spans="1:9" ht="30" x14ac:dyDescent="0.25">
      <c r="A2899" s="49" t="s">
        <v>277</v>
      </c>
      <c r="B2899" s="49" t="s">
        <v>4782</v>
      </c>
      <c r="C2899" s="172" t="s">
        <v>7787</v>
      </c>
      <c r="D2899" s="173">
        <v>3.1</v>
      </c>
      <c r="E2899" s="49" t="s">
        <v>7788</v>
      </c>
      <c r="F2899" s="50">
        <v>40544</v>
      </c>
      <c r="G2899" s="51">
        <v>3.1</v>
      </c>
      <c r="H2899" s="174"/>
      <c r="I2899" s="51">
        <v>0</v>
      </c>
    </row>
    <row r="2900" spans="1:9" ht="30" x14ac:dyDescent="0.25">
      <c r="A2900" s="49" t="s">
        <v>277</v>
      </c>
      <c r="B2900" s="49" t="s">
        <v>862</v>
      </c>
      <c r="C2900" s="172" t="s">
        <v>7789</v>
      </c>
      <c r="D2900" s="173">
        <v>3.1</v>
      </c>
      <c r="E2900" s="49" t="s">
        <v>7790</v>
      </c>
      <c r="F2900" s="50">
        <v>40544</v>
      </c>
      <c r="G2900" s="51">
        <v>3.1</v>
      </c>
      <c r="H2900" s="174"/>
      <c r="I2900" s="51">
        <v>0</v>
      </c>
    </row>
    <row r="2901" spans="1:9" ht="30" x14ac:dyDescent="0.25">
      <c r="A2901" s="49" t="s">
        <v>277</v>
      </c>
      <c r="B2901" s="49" t="s">
        <v>2333</v>
      </c>
      <c r="C2901" s="172" t="s">
        <v>7791</v>
      </c>
      <c r="D2901" s="173">
        <v>3.2</v>
      </c>
      <c r="E2901" s="49" t="s">
        <v>7792</v>
      </c>
      <c r="F2901" s="50">
        <v>40544</v>
      </c>
      <c r="G2901" s="51">
        <v>2.8</v>
      </c>
      <c r="H2901" s="174">
        <v>39569</v>
      </c>
      <c r="I2901" s="51">
        <v>0.4</v>
      </c>
    </row>
    <row r="2902" spans="1:9" ht="30" x14ac:dyDescent="0.25">
      <c r="A2902" s="49" t="s">
        <v>277</v>
      </c>
      <c r="B2902" s="49" t="s">
        <v>7793</v>
      </c>
      <c r="C2902" s="172" t="s">
        <v>7794</v>
      </c>
      <c r="D2902" s="173">
        <v>3.2</v>
      </c>
      <c r="E2902" s="49" t="s">
        <v>7795</v>
      </c>
      <c r="F2902" s="50">
        <v>40544</v>
      </c>
      <c r="G2902" s="51">
        <v>3.2</v>
      </c>
      <c r="H2902" s="174"/>
      <c r="I2902" s="51">
        <v>0</v>
      </c>
    </row>
    <row r="2903" spans="1:9" ht="30" x14ac:dyDescent="0.25">
      <c r="A2903" s="49" t="s">
        <v>277</v>
      </c>
      <c r="B2903" s="49" t="s">
        <v>1714</v>
      </c>
      <c r="C2903" s="172" t="s">
        <v>7796</v>
      </c>
      <c r="D2903" s="173">
        <v>2.8</v>
      </c>
      <c r="E2903" s="49" t="s">
        <v>7797</v>
      </c>
      <c r="F2903" s="50">
        <v>40544</v>
      </c>
      <c r="G2903" s="51">
        <v>2.8</v>
      </c>
      <c r="H2903" s="174"/>
      <c r="I2903" s="51">
        <v>0</v>
      </c>
    </row>
    <row r="2904" spans="1:9" ht="30" x14ac:dyDescent="0.25">
      <c r="A2904" s="49" t="s">
        <v>277</v>
      </c>
      <c r="B2904" s="49" t="s">
        <v>422</v>
      </c>
      <c r="C2904" s="172" t="s">
        <v>7798</v>
      </c>
      <c r="D2904" s="173">
        <v>3.2</v>
      </c>
      <c r="E2904" s="49" t="s">
        <v>7799</v>
      </c>
      <c r="F2904" s="50">
        <v>40544</v>
      </c>
      <c r="G2904" s="51">
        <v>2.8</v>
      </c>
      <c r="H2904" s="174">
        <v>39569</v>
      </c>
      <c r="I2904" s="51">
        <v>0.4</v>
      </c>
    </row>
    <row r="2905" spans="1:9" ht="30" x14ac:dyDescent="0.25">
      <c r="A2905" s="49" t="s">
        <v>277</v>
      </c>
      <c r="B2905" s="49" t="s">
        <v>7800</v>
      </c>
      <c r="C2905" s="172" t="s">
        <v>7801</v>
      </c>
      <c r="D2905" s="173">
        <v>2.8</v>
      </c>
      <c r="E2905" s="49" t="s">
        <v>7802</v>
      </c>
      <c r="F2905" s="50">
        <v>40544</v>
      </c>
      <c r="G2905" s="51">
        <v>2.8</v>
      </c>
      <c r="H2905" s="174"/>
      <c r="I2905" s="51">
        <v>0</v>
      </c>
    </row>
    <row r="2906" spans="1:9" ht="30" x14ac:dyDescent="0.25">
      <c r="A2906" s="49" t="s">
        <v>277</v>
      </c>
      <c r="B2906" s="49" t="s">
        <v>6202</v>
      </c>
      <c r="C2906" s="172" t="s">
        <v>7803</v>
      </c>
      <c r="D2906" s="173">
        <v>3.1</v>
      </c>
      <c r="E2906" s="49" t="s">
        <v>7804</v>
      </c>
      <c r="F2906" s="50">
        <v>40544</v>
      </c>
      <c r="G2906" s="51">
        <v>3.1</v>
      </c>
      <c r="H2906" s="174"/>
      <c r="I2906" s="51">
        <v>0</v>
      </c>
    </row>
    <row r="2907" spans="1:9" ht="30" x14ac:dyDescent="0.25">
      <c r="A2907" s="49" t="s">
        <v>277</v>
      </c>
      <c r="B2907" s="49" t="s">
        <v>7805</v>
      </c>
      <c r="C2907" s="172" t="s">
        <v>7806</v>
      </c>
      <c r="D2907" s="173">
        <v>3.1</v>
      </c>
      <c r="E2907" s="49" t="s">
        <v>7807</v>
      </c>
      <c r="F2907" s="50">
        <v>40544</v>
      </c>
      <c r="G2907" s="51">
        <v>3.1</v>
      </c>
      <c r="H2907" s="174"/>
      <c r="I2907" s="51">
        <v>0</v>
      </c>
    </row>
    <row r="2908" spans="1:9" ht="30" x14ac:dyDescent="0.25">
      <c r="A2908" s="49" t="s">
        <v>277</v>
      </c>
      <c r="B2908" s="49" t="s">
        <v>7808</v>
      </c>
      <c r="C2908" s="172" t="s">
        <v>7809</v>
      </c>
      <c r="D2908" s="173">
        <v>2.8</v>
      </c>
      <c r="E2908" s="49" t="s">
        <v>7810</v>
      </c>
      <c r="F2908" s="50">
        <v>40544</v>
      </c>
      <c r="G2908" s="51">
        <v>2.8</v>
      </c>
      <c r="H2908" s="174"/>
      <c r="I2908" s="51">
        <v>0</v>
      </c>
    </row>
    <row r="2909" spans="1:9" ht="30" x14ac:dyDescent="0.25">
      <c r="A2909" s="49" t="s">
        <v>277</v>
      </c>
      <c r="B2909" s="49" t="s">
        <v>7372</v>
      </c>
      <c r="C2909" s="172" t="s">
        <v>7811</v>
      </c>
      <c r="D2909" s="173">
        <v>3.2</v>
      </c>
      <c r="E2909" s="49" t="s">
        <v>7812</v>
      </c>
      <c r="F2909" s="50">
        <v>40544</v>
      </c>
      <c r="G2909" s="51">
        <v>2.8</v>
      </c>
      <c r="H2909" s="174">
        <v>39569</v>
      </c>
      <c r="I2909" s="51">
        <v>0.4</v>
      </c>
    </row>
    <row r="2910" spans="1:9" ht="30" x14ac:dyDescent="0.25">
      <c r="A2910" s="49" t="s">
        <v>277</v>
      </c>
      <c r="B2910" s="49" t="s">
        <v>7813</v>
      </c>
      <c r="C2910" s="172" t="s">
        <v>7814</v>
      </c>
      <c r="D2910" s="173">
        <v>3.2</v>
      </c>
      <c r="E2910" s="49" t="s">
        <v>7815</v>
      </c>
      <c r="F2910" s="50">
        <v>40544</v>
      </c>
      <c r="G2910" s="51">
        <v>2.8</v>
      </c>
      <c r="H2910" s="174">
        <v>39569</v>
      </c>
      <c r="I2910" s="51">
        <v>0.4</v>
      </c>
    </row>
    <row r="2911" spans="1:9" ht="30" x14ac:dyDescent="0.25">
      <c r="A2911" s="49" t="s">
        <v>277</v>
      </c>
      <c r="B2911" s="49" t="s">
        <v>3473</v>
      </c>
      <c r="C2911" s="172" t="s">
        <v>7816</v>
      </c>
      <c r="D2911" s="173">
        <v>3.2</v>
      </c>
      <c r="E2911" s="49" t="s">
        <v>7817</v>
      </c>
      <c r="F2911" s="50">
        <v>40544</v>
      </c>
      <c r="G2911" s="51">
        <v>3.2</v>
      </c>
      <c r="H2911" s="174"/>
      <c r="I2911" s="51">
        <v>0</v>
      </c>
    </row>
    <row r="2912" spans="1:9" ht="30" x14ac:dyDescent="0.25">
      <c r="A2912" s="49" t="s">
        <v>298</v>
      </c>
      <c r="B2912" s="49" t="s">
        <v>7818</v>
      </c>
      <c r="C2912" s="172" t="s">
        <v>7819</v>
      </c>
      <c r="D2912" s="173">
        <v>2.6</v>
      </c>
      <c r="E2912" s="49" t="s">
        <v>7820</v>
      </c>
      <c r="F2912" s="50">
        <v>40544</v>
      </c>
      <c r="G2912" s="51">
        <v>2.6</v>
      </c>
      <c r="H2912" s="174"/>
      <c r="I2912" s="51">
        <v>0</v>
      </c>
    </row>
    <row r="2913" spans="1:9" ht="30" x14ac:dyDescent="0.25">
      <c r="A2913" s="49" t="s">
        <v>298</v>
      </c>
      <c r="B2913" s="49" t="s">
        <v>7821</v>
      </c>
      <c r="C2913" s="172" t="s">
        <v>7822</v>
      </c>
      <c r="D2913" s="173">
        <v>2.8</v>
      </c>
      <c r="E2913" s="49" t="s">
        <v>7823</v>
      </c>
      <c r="F2913" s="50">
        <v>40544</v>
      </c>
      <c r="G2913" s="51">
        <v>2.8</v>
      </c>
      <c r="H2913" s="174"/>
      <c r="I2913" s="51">
        <v>0</v>
      </c>
    </row>
    <row r="2914" spans="1:9" ht="30" x14ac:dyDescent="0.25">
      <c r="A2914" s="49" t="s">
        <v>298</v>
      </c>
      <c r="B2914" s="49" t="s">
        <v>7824</v>
      </c>
      <c r="C2914" s="172" t="s">
        <v>7825</v>
      </c>
      <c r="D2914" s="173">
        <v>2.6</v>
      </c>
      <c r="E2914" s="49" t="s">
        <v>7826</v>
      </c>
      <c r="F2914" s="50">
        <v>40544</v>
      </c>
      <c r="G2914" s="51">
        <v>2.6</v>
      </c>
      <c r="H2914" s="174"/>
      <c r="I2914" s="51">
        <v>0</v>
      </c>
    </row>
    <row r="2915" spans="1:9" ht="30" x14ac:dyDescent="0.25">
      <c r="A2915" s="49" t="s">
        <v>298</v>
      </c>
      <c r="B2915" s="49" t="s">
        <v>7827</v>
      </c>
      <c r="C2915" s="172" t="s">
        <v>7828</v>
      </c>
      <c r="D2915" s="173">
        <v>2.5</v>
      </c>
      <c r="E2915" s="49" t="s">
        <v>7829</v>
      </c>
      <c r="F2915" s="50">
        <v>40544</v>
      </c>
      <c r="G2915" s="51">
        <v>2.5</v>
      </c>
      <c r="H2915" s="174"/>
      <c r="I2915" s="51">
        <v>0</v>
      </c>
    </row>
    <row r="2916" spans="1:9" ht="30" x14ac:dyDescent="0.25">
      <c r="A2916" s="49" t="s">
        <v>298</v>
      </c>
      <c r="B2916" s="49" t="s">
        <v>3343</v>
      </c>
      <c r="C2916" s="172" t="s">
        <v>7830</v>
      </c>
      <c r="D2916" s="173">
        <v>2.4</v>
      </c>
      <c r="E2916" s="49" t="s">
        <v>7831</v>
      </c>
      <c r="F2916" s="50">
        <v>40544</v>
      </c>
      <c r="G2916" s="51">
        <v>2.4</v>
      </c>
      <c r="H2916" s="174"/>
      <c r="I2916" s="51">
        <v>0</v>
      </c>
    </row>
    <row r="2917" spans="1:9" ht="30" x14ac:dyDescent="0.25">
      <c r="A2917" s="49" t="s">
        <v>298</v>
      </c>
      <c r="B2917" s="49" t="s">
        <v>919</v>
      </c>
      <c r="C2917" s="172" t="s">
        <v>7832</v>
      </c>
      <c r="D2917" s="173">
        <v>2.4</v>
      </c>
      <c r="E2917" s="49" t="s">
        <v>7833</v>
      </c>
      <c r="F2917" s="50">
        <v>40544</v>
      </c>
      <c r="G2917" s="51">
        <v>2.4</v>
      </c>
      <c r="H2917" s="174"/>
      <c r="I2917" s="51">
        <v>0</v>
      </c>
    </row>
    <row r="2918" spans="1:9" ht="30" x14ac:dyDescent="0.25">
      <c r="A2918" s="49" t="s">
        <v>298</v>
      </c>
      <c r="B2918" s="49" t="s">
        <v>7834</v>
      </c>
      <c r="C2918" s="172" t="s">
        <v>7835</v>
      </c>
      <c r="D2918" s="173">
        <v>2.4</v>
      </c>
      <c r="E2918" s="49" t="s">
        <v>7836</v>
      </c>
      <c r="F2918" s="50">
        <v>40544</v>
      </c>
      <c r="G2918" s="51">
        <v>2.4</v>
      </c>
      <c r="H2918" s="174"/>
      <c r="I2918" s="51">
        <v>0</v>
      </c>
    </row>
    <row r="2919" spans="1:9" ht="30" x14ac:dyDescent="0.25">
      <c r="A2919" s="49" t="s">
        <v>298</v>
      </c>
      <c r="B2919" s="49" t="s">
        <v>7837</v>
      </c>
      <c r="C2919" s="172" t="s">
        <v>7838</v>
      </c>
      <c r="D2919" s="173">
        <v>2.5</v>
      </c>
      <c r="E2919" s="49" t="s">
        <v>7839</v>
      </c>
      <c r="F2919" s="50">
        <v>40544</v>
      </c>
      <c r="G2919" s="51">
        <v>2.5</v>
      </c>
      <c r="H2919" s="174"/>
      <c r="I2919" s="51">
        <v>0</v>
      </c>
    </row>
    <row r="2920" spans="1:9" ht="30" x14ac:dyDescent="0.25">
      <c r="A2920" s="49" t="s">
        <v>298</v>
      </c>
      <c r="B2920" s="49" t="s">
        <v>564</v>
      </c>
      <c r="C2920" s="172" t="s">
        <v>7840</v>
      </c>
      <c r="D2920" s="173">
        <v>2.6</v>
      </c>
      <c r="E2920" s="49" t="s">
        <v>7841</v>
      </c>
      <c r="F2920" s="50">
        <v>40544</v>
      </c>
      <c r="G2920" s="51">
        <v>2.6</v>
      </c>
      <c r="H2920" s="174"/>
      <c r="I2920" s="51">
        <v>0</v>
      </c>
    </row>
    <row r="2921" spans="1:9" ht="30" x14ac:dyDescent="0.25">
      <c r="A2921" s="49" t="s">
        <v>298</v>
      </c>
      <c r="B2921" s="49" t="s">
        <v>3250</v>
      </c>
      <c r="C2921" s="172" t="s">
        <v>7842</v>
      </c>
      <c r="D2921" s="173">
        <v>2.4</v>
      </c>
      <c r="E2921" s="49" t="s">
        <v>7843</v>
      </c>
      <c r="F2921" s="50">
        <v>40544</v>
      </c>
      <c r="G2921" s="51">
        <v>2.4</v>
      </c>
      <c r="H2921" s="174"/>
      <c r="I2921" s="51">
        <v>0</v>
      </c>
    </row>
    <row r="2922" spans="1:9" ht="30" x14ac:dyDescent="0.25">
      <c r="A2922" s="49" t="s">
        <v>298</v>
      </c>
      <c r="B2922" s="49" t="s">
        <v>7844</v>
      </c>
      <c r="C2922" s="172" t="s">
        <v>7845</v>
      </c>
      <c r="D2922" s="173">
        <v>2.6</v>
      </c>
      <c r="E2922" s="49" t="s">
        <v>7846</v>
      </c>
      <c r="F2922" s="50">
        <v>40544</v>
      </c>
      <c r="G2922" s="51">
        <v>2.6</v>
      </c>
      <c r="H2922" s="174"/>
      <c r="I2922" s="51">
        <v>0</v>
      </c>
    </row>
    <row r="2923" spans="1:9" ht="30" x14ac:dyDescent="0.25">
      <c r="A2923" s="49" t="s">
        <v>298</v>
      </c>
      <c r="B2923" s="49" t="s">
        <v>422</v>
      </c>
      <c r="C2923" s="172" t="s">
        <v>7847</v>
      </c>
      <c r="D2923" s="173">
        <v>2.6</v>
      </c>
      <c r="E2923" s="49" t="s">
        <v>7848</v>
      </c>
      <c r="F2923" s="50">
        <v>40544</v>
      </c>
      <c r="G2923" s="51">
        <v>2.6</v>
      </c>
      <c r="H2923" s="174"/>
      <c r="I2923" s="51">
        <v>0</v>
      </c>
    </row>
    <row r="2924" spans="1:9" ht="30" x14ac:dyDescent="0.25">
      <c r="A2924" s="49" t="s">
        <v>298</v>
      </c>
      <c r="B2924" s="49" t="s">
        <v>850</v>
      </c>
      <c r="C2924" s="172" t="s">
        <v>7849</v>
      </c>
      <c r="D2924" s="173">
        <v>2.8</v>
      </c>
      <c r="E2924" s="49" t="s">
        <v>7850</v>
      </c>
      <c r="F2924" s="50">
        <v>40544</v>
      </c>
      <c r="G2924" s="51">
        <v>2.8</v>
      </c>
      <c r="H2924" s="174"/>
      <c r="I2924" s="51">
        <v>0</v>
      </c>
    </row>
    <row r="2925" spans="1:9" ht="30" x14ac:dyDescent="0.25">
      <c r="A2925" s="49" t="s">
        <v>298</v>
      </c>
      <c r="B2925" s="49" t="s">
        <v>7851</v>
      </c>
      <c r="C2925" s="172" t="s">
        <v>7852</v>
      </c>
      <c r="D2925" s="173">
        <v>2.8</v>
      </c>
      <c r="E2925" s="49" t="s">
        <v>7853</v>
      </c>
      <c r="F2925" s="50">
        <v>40544</v>
      </c>
      <c r="G2925" s="51">
        <v>2.8</v>
      </c>
      <c r="H2925" s="174"/>
      <c r="I2925" s="51">
        <v>0</v>
      </c>
    </row>
    <row r="2926" spans="1:9" ht="30" x14ac:dyDescent="0.25">
      <c r="A2926" s="49" t="s">
        <v>246</v>
      </c>
      <c r="B2926" s="49" t="s">
        <v>649</v>
      </c>
      <c r="C2926" s="172" t="s">
        <v>7854</v>
      </c>
      <c r="D2926" s="173">
        <v>1.75</v>
      </c>
      <c r="E2926" s="49" t="s">
        <v>7855</v>
      </c>
      <c r="F2926" s="50">
        <v>40544</v>
      </c>
      <c r="G2926" s="51">
        <v>1.75</v>
      </c>
      <c r="H2926" s="174"/>
      <c r="I2926" s="51">
        <v>0</v>
      </c>
    </row>
    <row r="2927" spans="1:9" ht="30" x14ac:dyDescent="0.25">
      <c r="A2927" s="49" t="s">
        <v>246</v>
      </c>
      <c r="B2927" s="49" t="s">
        <v>7856</v>
      </c>
      <c r="C2927" s="172" t="s">
        <v>7857</v>
      </c>
      <c r="D2927" s="173">
        <v>1.75</v>
      </c>
      <c r="E2927" s="49" t="s">
        <v>7858</v>
      </c>
      <c r="F2927" s="50">
        <v>40544</v>
      </c>
      <c r="G2927" s="51">
        <v>1.75</v>
      </c>
      <c r="H2927" s="174"/>
      <c r="I2927" s="51">
        <v>0</v>
      </c>
    </row>
    <row r="2928" spans="1:9" ht="30" x14ac:dyDescent="0.25">
      <c r="A2928" s="49" t="s">
        <v>246</v>
      </c>
      <c r="B2928" s="49" t="s">
        <v>1280</v>
      </c>
      <c r="C2928" s="172" t="s">
        <v>7859</v>
      </c>
      <c r="D2928" s="173">
        <v>1.75</v>
      </c>
      <c r="E2928" s="49" t="s">
        <v>7860</v>
      </c>
      <c r="F2928" s="50">
        <v>40544</v>
      </c>
      <c r="G2928" s="51">
        <v>1.75</v>
      </c>
      <c r="H2928" s="174"/>
      <c r="I2928" s="51">
        <v>0</v>
      </c>
    </row>
    <row r="2929" spans="1:9" ht="30" x14ac:dyDescent="0.25">
      <c r="A2929" s="49" t="s">
        <v>246</v>
      </c>
      <c r="B2929" s="49" t="s">
        <v>7861</v>
      </c>
      <c r="C2929" s="172" t="s">
        <v>7862</v>
      </c>
      <c r="D2929" s="173">
        <v>1.75</v>
      </c>
      <c r="E2929" s="49" t="s">
        <v>7863</v>
      </c>
      <c r="F2929" s="50">
        <v>40544</v>
      </c>
      <c r="G2929" s="51">
        <v>1.75</v>
      </c>
      <c r="H2929" s="174"/>
      <c r="I2929" s="51">
        <v>0</v>
      </c>
    </row>
    <row r="2930" spans="1:9" ht="30" x14ac:dyDescent="0.25">
      <c r="A2930" s="49" t="s">
        <v>246</v>
      </c>
      <c r="B2930" s="49" t="s">
        <v>7864</v>
      </c>
      <c r="C2930" s="172" t="s">
        <v>7865</v>
      </c>
      <c r="D2930" s="173">
        <v>1.9</v>
      </c>
      <c r="E2930" s="49" t="s">
        <v>7866</v>
      </c>
      <c r="F2930" s="50">
        <v>40544</v>
      </c>
      <c r="G2930" s="51">
        <v>1.9</v>
      </c>
      <c r="H2930" s="174"/>
      <c r="I2930" s="51">
        <v>0</v>
      </c>
    </row>
    <row r="2931" spans="1:9" ht="30" x14ac:dyDescent="0.25">
      <c r="A2931" s="49" t="s">
        <v>246</v>
      </c>
      <c r="B2931" s="49" t="s">
        <v>1297</v>
      </c>
      <c r="C2931" s="172" t="s">
        <v>7867</v>
      </c>
      <c r="D2931" s="173">
        <v>1.9</v>
      </c>
      <c r="E2931" s="49" t="s">
        <v>7868</v>
      </c>
      <c r="F2931" s="50">
        <v>40544</v>
      </c>
      <c r="G2931" s="51">
        <v>1.9</v>
      </c>
      <c r="H2931" s="174"/>
      <c r="I2931" s="51">
        <v>0</v>
      </c>
    </row>
    <row r="2932" spans="1:9" ht="30" x14ac:dyDescent="0.25">
      <c r="A2932" s="49" t="s">
        <v>246</v>
      </c>
      <c r="B2932" s="49" t="s">
        <v>898</v>
      </c>
      <c r="C2932" s="172" t="s">
        <v>7869</v>
      </c>
      <c r="D2932" s="173">
        <v>1.75</v>
      </c>
      <c r="E2932" s="49" t="s">
        <v>7870</v>
      </c>
      <c r="F2932" s="50">
        <v>40544</v>
      </c>
      <c r="G2932" s="51">
        <v>1.75</v>
      </c>
      <c r="H2932" s="174"/>
      <c r="I2932" s="51">
        <v>0</v>
      </c>
    </row>
    <row r="2933" spans="1:9" ht="30" x14ac:dyDescent="0.25">
      <c r="A2933" s="49" t="s">
        <v>246</v>
      </c>
      <c r="B2933" s="49" t="s">
        <v>7871</v>
      </c>
      <c r="C2933" s="172" t="s">
        <v>7872</v>
      </c>
      <c r="D2933" s="173">
        <v>1.9</v>
      </c>
      <c r="E2933" s="49" t="s">
        <v>7873</v>
      </c>
      <c r="F2933" s="50">
        <v>40544</v>
      </c>
      <c r="G2933" s="51">
        <v>1.9</v>
      </c>
      <c r="H2933" s="174"/>
      <c r="I2933" s="51">
        <v>0</v>
      </c>
    </row>
    <row r="2934" spans="1:9" ht="30" x14ac:dyDescent="0.25">
      <c r="A2934" s="49" t="s">
        <v>246</v>
      </c>
      <c r="B2934" s="49" t="s">
        <v>700</v>
      </c>
      <c r="C2934" s="172" t="s">
        <v>7874</v>
      </c>
      <c r="D2934" s="173">
        <v>1.75</v>
      </c>
      <c r="E2934" s="49" t="s">
        <v>7875</v>
      </c>
      <c r="F2934" s="50">
        <v>40544</v>
      </c>
      <c r="G2934" s="51">
        <v>1.75</v>
      </c>
      <c r="H2934" s="174"/>
      <c r="I2934" s="51">
        <v>0</v>
      </c>
    </row>
    <row r="2935" spans="1:9" ht="30" x14ac:dyDescent="0.25">
      <c r="A2935" s="49" t="s">
        <v>246</v>
      </c>
      <c r="B2935" s="49" t="s">
        <v>7876</v>
      </c>
      <c r="C2935" s="172" t="s">
        <v>7877</v>
      </c>
      <c r="D2935" s="173">
        <v>1.9</v>
      </c>
      <c r="E2935" s="49" t="s">
        <v>7878</v>
      </c>
      <c r="F2935" s="50">
        <v>40544</v>
      </c>
      <c r="G2935" s="51">
        <v>1.9</v>
      </c>
      <c r="H2935" s="174"/>
      <c r="I2935" s="51">
        <v>0</v>
      </c>
    </row>
    <row r="2936" spans="1:9" ht="30" x14ac:dyDescent="0.25">
      <c r="A2936" s="49" t="s">
        <v>246</v>
      </c>
      <c r="B2936" s="49" t="s">
        <v>919</v>
      </c>
      <c r="C2936" s="172" t="s">
        <v>7879</v>
      </c>
      <c r="D2936" s="173">
        <v>1.75</v>
      </c>
      <c r="E2936" s="49" t="s">
        <v>7880</v>
      </c>
      <c r="F2936" s="50">
        <v>40544</v>
      </c>
      <c r="G2936" s="51">
        <v>1.75</v>
      </c>
      <c r="H2936" s="174"/>
      <c r="I2936" s="51">
        <v>0</v>
      </c>
    </row>
    <row r="2937" spans="1:9" ht="30" x14ac:dyDescent="0.25">
      <c r="A2937" s="49" t="s">
        <v>246</v>
      </c>
      <c r="B2937" s="49" t="s">
        <v>714</v>
      </c>
      <c r="C2937" s="172" t="s">
        <v>7881</v>
      </c>
      <c r="D2937" s="173">
        <v>1.75</v>
      </c>
      <c r="E2937" s="49" t="s">
        <v>7882</v>
      </c>
      <c r="F2937" s="50">
        <v>40544</v>
      </c>
      <c r="G2937" s="51">
        <v>1.75</v>
      </c>
      <c r="H2937" s="174"/>
      <c r="I2937" s="51">
        <v>0</v>
      </c>
    </row>
    <row r="2938" spans="1:9" ht="30" x14ac:dyDescent="0.25">
      <c r="A2938" s="49" t="s">
        <v>246</v>
      </c>
      <c r="B2938" s="49" t="s">
        <v>1342</v>
      </c>
      <c r="C2938" s="172" t="s">
        <v>7883</v>
      </c>
      <c r="D2938" s="173">
        <v>1.75</v>
      </c>
      <c r="E2938" s="49" t="s">
        <v>7884</v>
      </c>
      <c r="F2938" s="50">
        <v>40544</v>
      </c>
      <c r="G2938" s="51">
        <v>1.75</v>
      </c>
      <c r="H2938" s="174"/>
      <c r="I2938" s="51">
        <v>0</v>
      </c>
    </row>
    <row r="2939" spans="1:9" ht="30" x14ac:dyDescent="0.25">
      <c r="A2939" s="49" t="s">
        <v>246</v>
      </c>
      <c r="B2939" s="49" t="s">
        <v>7885</v>
      </c>
      <c r="C2939" s="172" t="s">
        <v>7886</v>
      </c>
      <c r="D2939" s="173">
        <v>1.9</v>
      </c>
      <c r="E2939" s="49" t="s">
        <v>7887</v>
      </c>
      <c r="F2939" s="50">
        <v>40544</v>
      </c>
      <c r="G2939" s="51">
        <v>1.9</v>
      </c>
      <c r="H2939" s="174"/>
      <c r="I2939" s="51">
        <v>0</v>
      </c>
    </row>
    <row r="2940" spans="1:9" ht="30" x14ac:dyDescent="0.25">
      <c r="A2940" s="49" t="s">
        <v>246</v>
      </c>
      <c r="B2940" s="49" t="s">
        <v>7888</v>
      </c>
      <c r="C2940" s="172" t="s">
        <v>7889</v>
      </c>
      <c r="D2940" s="173">
        <v>1.9</v>
      </c>
      <c r="E2940" s="49" t="s">
        <v>7890</v>
      </c>
      <c r="F2940" s="50">
        <v>40544</v>
      </c>
      <c r="G2940" s="51">
        <v>1.9</v>
      </c>
      <c r="H2940" s="174"/>
      <c r="I2940" s="51">
        <v>0</v>
      </c>
    </row>
    <row r="2941" spans="1:9" ht="30" x14ac:dyDescent="0.25">
      <c r="A2941" s="49" t="s">
        <v>246</v>
      </c>
      <c r="B2941" s="49" t="s">
        <v>311</v>
      </c>
      <c r="C2941" s="172" t="s">
        <v>7891</v>
      </c>
      <c r="D2941" s="173">
        <v>1.9</v>
      </c>
      <c r="E2941" s="49" t="s">
        <v>7892</v>
      </c>
      <c r="F2941" s="50">
        <v>40544</v>
      </c>
      <c r="G2941" s="51">
        <v>1.9</v>
      </c>
      <c r="H2941" s="174"/>
      <c r="I2941" s="51">
        <v>0</v>
      </c>
    </row>
    <row r="2942" spans="1:9" ht="30" x14ac:dyDescent="0.25">
      <c r="A2942" s="49" t="s">
        <v>246</v>
      </c>
      <c r="B2942" s="49" t="s">
        <v>7073</v>
      </c>
      <c r="C2942" s="172" t="s">
        <v>7893</v>
      </c>
      <c r="D2942" s="173">
        <v>1.9</v>
      </c>
      <c r="E2942" s="49" t="s">
        <v>7894</v>
      </c>
      <c r="F2942" s="50">
        <v>40544</v>
      </c>
      <c r="G2942" s="51">
        <v>1.9</v>
      </c>
      <c r="H2942" s="174"/>
      <c r="I2942" s="51">
        <v>0</v>
      </c>
    </row>
    <row r="2943" spans="1:9" ht="30" x14ac:dyDescent="0.25">
      <c r="A2943" s="49" t="s">
        <v>246</v>
      </c>
      <c r="B2943" s="49" t="s">
        <v>7895</v>
      </c>
      <c r="C2943" s="172" t="s">
        <v>7896</v>
      </c>
      <c r="D2943" s="173">
        <v>1.9</v>
      </c>
      <c r="E2943" s="49" t="s">
        <v>7897</v>
      </c>
      <c r="F2943" s="50">
        <v>40544</v>
      </c>
      <c r="G2943" s="51">
        <v>1.9</v>
      </c>
      <c r="H2943" s="174"/>
      <c r="I2943" s="51">
        <v>0</v>
      </c>
    </row>
    <row r="2944" spans="1:9" ht="30" x14ac:dyDescent="0.25">
      <c r="A2944" s="49" t="s">
        <v>246</v>
      </c>
      <c r="B2944" s="49" t="s">
        <v>7898</v>
      </c>
      <c r="C2944" s="172" t="s">
        <v>7899</v>
      </c>
      <c r="D2944" s="173">
        <v>1.75</v>
      </c>
      <c r="E2944" s="49" t="s">
        <v>7900</v>
      </c>
      <c r="F2944" s="50">
        <v>40544</v>
      </c>
      <c r="G2944" s="51">
        <v>1.75</v>
      </c>
      <c r="H2944" s="174"/>
      <c r="I2944" s="51">
        <v>0</v>
      </c>
    </row>
    <row r="2945" spans="1:9" ht="30" x14ac:dyDescent="0.25">
      <c r="A2945" s="49" t="s">
        <v>246</v>
      </c>
      <c r="B2945" s="49" t="s">
        <v>7901</v>
      </c>
      <c r="C2945" s="172" t="s">
        <v>7902</v>
      </c>
      <c r="D2945" s="173">
        <v>1.75</v>
      </c>
      <c r="E2945" s="49" t="s">
        <v>7903</v>
      </c>
      <c r="F2945" s="50">
        <v>40544</v>
      </c>
      <c r="G2945" s="51">
        <v>1.75</v>
      </c>
      <c r="H2945" s="174"/>
      <c r="I2945" s="51">
        <v>0</v>
      </c>
    </row>
    <row r="2946" spans="1:9" ht="30" x14ac:dyDescent="0.25">
      <c r="A2946" s="49" t="s">
        <v>246</v>
      </c>
      <c r="B2946" s="49" t="s">
        <v>2074</v>
      </c>
      <c r="C2946" s="172" t="s">
        <v>7904</v>
      </c>
      <c r="D2946" s="173">
        <v>1.9</v>
      </c>
      <c r="E2946" s="49" t="s">
        <v>7905</v>
      </c>
      <c r="F2946" s="50">
        <v>40544</v>
      </c>
      <c r="G2946" s="51">
        <v>1.9</v>
      </c>
      <c r="H2946" s="174"/>
      <c r="I2946" s="51">
        <v>0</v>
      </c>
    </row>
    <row r="2947" spans="1:9" ht="30" x14ac:dyDescent="0.25">
      <c r="A2947" s="49" t="s">
        <v>246</v>
      </c>
      <c r="B2947" s="49" t="s">
        <v>326</v>
      </c>
      <c r="C2947" s="172" t="s">
        <v>7906</v>
      </c>
      <c r="D2947" s="173">
        <v>1.9</v>
      </c>
      <c r="E2947" s="49" t="s">
        <v>7907</v>
      </c>
      <c r="F2947" s="50">
        <v>40544</v>
      </c>
      <c r="G2947" s="51">
        <v>1.9</v>
      </c>
      <c r="H2947" s="174"/>
      <c r="I2947" s="51">
        <v>0</v>
      </c>
    </row>
    <row r="2948" spans="1:9" ht="30" x14ac:dyDescent="0.25">
      <c r="A2948" s="49" t="s">
        <v>246</v>
      </c>
      <c r="B2948" s="49" t="s">
        <v>2256</v>
      </c>
      <c r="C2948" s="172" t="s">
        <v>7908</v>
      </c>
      <c r="D2948" s="173">
        <v>1.9</v>
      </c>
      <c r="E2948" s="49" t="s">
        <v>7909</v>
      </c>
      <c r="F2948" s="50">
        <v>40544</v>
      </c>
      <c r="G2948" s="51">
        <v>1.9</v>
      </c>
      <c r="H2948" s="174"/>
      <c r="I2948" s="51">
        <v>0</v>
      </c>
    </row>
    <row r="2949" spans="1:9" ht="30" x14ac:dyDescent="0.25">
      <c r="A2949" s="49" t="s">
        <v>246</v>
      </c>
      <c r="B2949" s="49" t="s">
        <v>7910</v>
      </c>
      <c r="C2949" s="172" t="s">
        <v>7911</v>
      </c>
      <c r="D2949" s="173">
        <v>1.75</v>
      </c>
      <c r="E2949" s="49" t="s">
        <v>7912</v>
      </c>
      <c r="F2949" s="50">
        <v>40544</v>
      </c>
      <c r="G2949" s="51">
        <v>1.75</v>
      </c>
      <c r="H2949" s="174"/>
      <c r="I2949" s="51">
        <v>0</v>
      </c>
    </row>
    <row r="2950" spans="1:9" ht="30" x14ac:dyDescent="0.25">
      <c r="A2950" s="49" t="s">
        <v>246</v>
      </c>
      <c r="B2950" s="49" t="s">
        <v>7913</v>
      </c>
      <c r="C2950" s="172" t="s">
        <v>7914</v>
      </c>
      <c r="D2950" s="173">
        <v>1.9</v>
      </c>
      <c r="E2950" s="49" t="s">
        <v>7915</v>
      </c>
      <c r="F2950" s="50">
        <v>40544</v>
      </c>
      <c r="G2950" s="51">
        <v>1.9</v>
      </c>
      <c r="H2950" s="174"/>
      <c r="I2950" s="51">
        <v>0</v>
      </c>
    </row>
    <row r="2951" spans="1:9" ht="30" x14ac:dyDescent="0.25">
      <c r="A2951" s="49" t="s">
        <v>246</v>
      </c>
      <c r="B2951" s="49" t="s">
        <v>7916</v>
      </c>
      <c r="C2951" s="172" t="s">
        <v>7917</v>
      </c>
      <c r="D2951" s="173">
        <v>1.9</v>
      </c>
      <c r="E2951" s="49" t="s">
        <v>7918</v>
      </c>
      <c r="F2951" s="50">
        <v>40544</v>
      </c>
      <c r="G2951" s="51">
        <v>1.9</v>
      </c>
      <c r="H2951" s="174"/>
      <c r="I2951" s="51">
        <v>0</v>
      </c>
    </row>
    <row r="2952" spans="1:9" ht="30" x14ac:dyDescent="0.25">
      <c r="A2952" s="49" t="s">
        <v>246</v>
      </c>
      <c r="B2952" s="49" t="s">
        <v>1617</v>
      </c>
      <c r="C2952" s="172" t="s">
        <v>7919</v>
      </c>
      <c r="D2952" s="173">
        <v>1.9</v>
      </c>
      <c r="E2952" s="49" t="s">
        <v>7920</v>
      </c>
      <c r="F2952" s="50">
        <v>40544</v>
      </c>
      <c r="G2952" s="51">
        <v>1.9</v>
      </c>
      <c r="H2952" s="174"/>
      <c r="I2952" s="51">
        <v>0</v>
      </c>
    </row>
    <row r="2953" spans="1:9" ht="30" x14ac:dyDescent="0.25">
      <c r="A2953" s="49" t="s">
        <v>246</v>
      </c>
      <c r="B2953" s="49" t="s">
        <v>807</v>
      </c>
      <c r="C2953" s="172" t="s">
        <v>7921</v>
      </c>
      <c r="D2953" s="173">
        <v>1.9</v>
      </c>
      <c r="E2953" s="49" t="s">
        <v>7922</v>
      </c>
      <c r="F2953" s="50">
        <v>40544</v>
      </c>
      <c r="G2953" s="51">
        <v>1.9</v>
      </c>
      <c r="H2953" s="174"/>
      <c r="I2953" s="51">
        <v>0</v>
      </c>
    </row>
    <row r="2954" spans="1:9" ht="30" x14ac:dyDescent="0.25">
      <c r="A2954" s="49" t="s">
        <v>246</v>
      </c>
      <c r="B2954" s="49" t="s">
        <v>7923</v>
      </c>
      <c r="C2954" s="172" t="s">
        <v>7924</v>
      </c>
      <c r="D2954" s="173">
        <v>1.9</v>
      </c>
      <c r="E2954" s="49" t="s">
        <v>7925</v>
      </c>
      <c r="F2954" s="50">
        <v>40544</v>
      </c>
      <c r="G2954" s="51">
        <v>1.9</v>
      </c>
      <c r="H2954" s="174"/>
      <c r="I2954" s="51">
        <v>0</v>
      </c>
    </row>
    <row r="2955" spans="1:9" ht="30" x14ac:dyDescent="0.25">
      <c r="A2955" s="49" t="s">
        <v>246</v>
      </c>
      <c r="B2955" s="49" t="s">
        <v>7926</v>
      </c>
      <c r="C2955" s="172" t="s">
        <v>7927</v>
      </c>
      <c r="D2955" s="173">
        <v>1.9</v>
      </c>
      <c r="E2955" s="49" t="s">
        <v>7928</v>
      </c>
      <c r="F2955" s="50">
        <v>40544</v>
      </c>
      <c r="G2955" s="51">
        <v>1.9</v>
      </c>
      <c r="H2955" s="174"/>
      <c r="I2955" s="51">
        <v>0</v>
      </c>
    </row>
    <row r="2956" spans="1:9" ht="30" x14ac:dyDescent="0.25">
      <c r="A2956" s="49" t="s">
        <v>246</v>
      </c>
      <c r="B2956" s="49" t="s">
        <v>7929</v>
      </c>
      <c r="C2956" s="172" t="s">
        <v>7930</v>
      </c>
      <c r="D2956" s="173">
        <v>1.9</v>
      </c>
      <c r="E2956" s="49" t="s">
        <v>7931</v>
      </c>
      <c r="F2956" s="50">
        <v>40544</v>
      </c>
      <c r="G2956" s="51">
        <v>1.9</v>
      </c>
      <c r="H2956" s="174"/>
      <c r="I2956" s="51">
        <v>0</v>
      </c>
    </row>
    <row r="2957" spans="1:9" ht="30" x14ac:dyDescent="0.25">
      <c r="A2957" s="49" t="s">
        <v>246</v>
      </c>
      <c r="B2957" s="49" t="s">
        <v>245</v>
      </c>
      <c r="C2957" s="172" t="s">
        <v>7932</v>
      </c>
      <c r="D2957" s="173">
        <v>1.9</v>
      </c>
      <c r="E2957" s="49" t="s">
        <v>7933</v>
      </c>
      <c r="F2957" s="50">
        <v>40544</v>
      </c>
      <c r="G2957" s="51">
        <v>1.9</v>
      </c>
      <c r="H2957" s="174"/>
      <c r="I2957" s="51">
        <v>0</v>
      </c>
    </row>
    <row r="2958" spans="1:9" ht="30" x14ac:dyDescent="0.25">
      <c r="A2958" s="49" t="s">
        <v>246</v>
      </c>
      <c r="B2958" s="49" t="s">
        <v>2833</v>
      </c>
      <c r="C2958" s="172" t="s">
        <v>7934</v>
      </c>
      <c r="D2958" s="173">
        <v>1.9</v>
      </c>
      <c r="E2958" s="49" t="s">
        <v>7935</v>
      </c>
      <c r="F2958" s="50">
        <v>40544</v>
      </c>
      <c r="G2958" s="51">
        <v>1.9</v>
      </c>
      <c r="H2958" s="174"/>
      <c r="I2958" s="51">
        <v>0</v>
      </c>
    </row>
    <row r="2959" spans="1:9" ht="30" x14ac:dyDescent="0.25">
      <c r="A2959" s="49" t="s">
        <v>246</v>
      </c>
      <c r="B2959" s="49" t="s">
        <v>5170</v>
      </c>
      <c r="C2959" s="172" t="s">
        <v>7936</v>
      </c>
      <c r="D2959" s="173">
        <v>1.9</v>
      </c>
      <c r="E2959" s="49" t="s">
        <v>7937</v>
      </c>
      <c r="F2959" s="50">
        <v>40544</v>
      </c>
      <c r="G2959" s="51">
        <v>1.9</v>
      </c>
      <c r="H2959" s="174"/>
      <c r="I2959" s="51">
        <v>0</v>
      </c>
    </row>
    <row r="2960" spans="1:9" ht="30" x14ac:dyDescent="0.25">
      <c r="A2960" s="49" t="s">
        <v>246</v>
      </c>
      <c r="B2960" s="49" t="s">
        <v>7938</v>
      </c>
      <c r="C2960" s="172" t="s">
        <v>7939</v>
      </c>
      <c r="D2960" s="173">
        <v>1.9</v>
      </c>
      <c r="E2960" s="49" t="s">
        <v>7940</v>
      </c>
      <c r="F2960" s="50">
        <v>40544</v>
      </c>
      <c r="G2960" s="51">
        <v>1.9</v>
      </c>
      <c r="H2960" s="174"/>
      <c r="I2960" s="51">
        <v>0</v>
      </c>
    </row>
    <row r="2961" spans="1:9" ht="30" x14ac:dyDescent="0.25">
      <c r="A2961" s="49" t="s">
        <v>246</v>
      </c>
      <c r="B2961" s="49" t="s">
        <v>7941</v>
      </c>
      <c r="C2961" s="172" t="s">
        <v>7942</v>
      </c>
      <c r="D2961" s="173">
        <v>1.75</v>
      </c>
      <c r="E2961" s="49" t="s">
        <v>7943</v>
      </c>
      <c r="F2961" s="50">
        <v>40544</v>
      </c>
      <c r="G2961" s="51">
        <v>1.75</v>
      </c>
      <c r="H2961" s="174"/>
      <c r="I2961" s="51">
        <v>0</v>
      </c>
    </row>
    <row r="2962" spans="1:9" ht="30" x14ac:dyDescent="0.25">
      <c r="A2962" s="49" t="s">
        <v>246</v>
      </c>
      <c r="B2962" s="49" t="s">
        <v>7944</v>
      </c>
      <c r="C2962" s="172" t="s">
        <v>7945</v>
      </c>
      <c r="D2962" s="173">
        <v>1.9</v>
      </c>
      <c r="E2962" s="49" t="s">
        <v>7946</v>
      </c>
      <c r="F2962" s="50">
        <v>40544</v>
      </c>
      <c r="G2962" s="51">
        <v>1.9</v>
      </c>
      <c r="H2962" s="174"/>
      <c r="I2962" s="51">
        <v>0</v>
      </c>
    </row>
    <row r="2963" spans="1:9" ht="30" x14ac:dyDescent="0.25">
      <c r="A2963" s="49" t="s">
        <v>246</v>
      </c>
      <c r="B2963" s="49" t="s">
        <v>7947</v>
      </c>
      <c r="C2963" s="172" t="s">
        <v>7948</v>
      </c>
      <c r="D2963" s="173">
        <v>1.9</v>
      </c>
      <c r="E2963" s="49" t="s">
        <v>7949</v>
      </c>
      <c r="F2963" s="50">
        <v>40544</v>
      </c>
      <c r="G2963" s="51">
        <v>1.9</v>
      </c>
      <c r="H2963" s="174"/>
      <c r="I2963" s="51">
        <v>0</v>
      </c>
    </row>
    <row r="2964" spans="1:9" ht="30" x14ac:dyDescent="0.25">
      <c r="A2964" s="49" t="s">
        <v>246</v>
      </c>
      <c r="B2964" s="49" t="s">
        <v>7950</v>
      </c>
      <c r="C2964" s="172" t="s">
        <v>7951</v>
      </c>
      <c r="D2964" s="173">
        <v>1.75</v>
      </c>
      <c r="E2964" s="49" t="s">
        <v>7952</v>
      </c>
      <c r="F2964" s="50">
        <v>40544</v>
      </c>
      <c r="G2964" s="51">
        <v>1.75</v>
      </c>
      <c r="H2964" s="174"/>
      <c r="I2964" s="51">
        <v>0</v>
      </c>
    </row>
    <row r="2965" spans="1:9" ht="30" x14ac:dyDescent="0.25">
      <c r="A2965" s="49" t="s">
        <v>230</v>
      </c>
      <c r="B2965" s="49" t="s">
        <v>649</v>
      </c>
      <c r="C2965" s="172" t="s">
        <v>7953</v>
      </c>
      <c r="D2965" s="173">
        <v>1.7</v>
      </c>
      <c r="E2965" s="49" t="s">
        <v>7954</v>
      </c>
      <c r="F2965" s="50">
        <v>40544</v>
      </c>
      <c r="G2965" s="51">
        <v>1.7</v>
      </c>
      <c r="H2965" s="174"/>
      <c r="I2965" s="51">
        <v>0</v>
      </c>
    </row>
    <row r="2966" spans="1:9" ht="30" x14ac:dyDescent="0.25">
      <c r="A2966" s="49" t="s">
        <v>230</v>
      </c>
      <c r="B2966" s="49" t="s">
        <v>5557</v>
      </c>
      <c r="C2966" s="172" t="s">
        <v>7955</v>
      </c>
      <c r="D2966" s="173">
        <v>1.7</v>
      </c>
      <c r="E2966" s="49" t="s">
        <v>7956</v>
      </c>
      <c r="F2966" s="50">
        <v>40544</v>
      </c>
      <c r="G2966" s="51">
        <v>1.7</v>
      </c>
      <c r="H2966" s="174"/>
      <c r="I2966" s="51">
        <v>0</v>
      </c>
    </row>
    <row r="2967" spans="1:9" ht="30" x14ac:dyDescent="0.25">
      <c r="A2967" s="49" t="s">
        <v>230</v>
      </c>
      <c r="B2967" s="49" t="s">
        <v>7957</v>
      </c>
      <c r="C2967" s="172" t="s">
        <v>7958</v>
      </c>
      <c r="D2967" s="173">
        <v>1.7</v>
      </c>
      <c r="E2967" s="49" t="s">
        <v>7959</v>
      </c>
      <c r="F2967" s="50">
        <v>40544</v>
      </c>
      <c r="G2967" s="51">
        <v>1.7</v>
      </c>
      <c r="H2967" s="174"/>
      <c r="I2967" s="51">
        <v>0</v>
      </c>
    </row>
    <row r="2968" spans="1:9" ht="30" x14ac:dyDescent="0.25">
      <c r="A2968" s="49" t="s">
        <v>230</v>
      </c>
      <c r="B2968" s="49" t="s">
        <v>7960</v>
      </c>
      <c r="C2968" s="172" t="s">
        <v>7961</v>
      </c>
      <c r="D2968" s="173">
        <v>1.7</v>
      </c>
      <c r="E2968" s="49" t="s">
        <v>7962</v>
      </c>
      <c r="F2968" s="50">
        <v>40544</v>
      </c>
      <c r="G2968" s="51">
        <v>1.7</v>
      </c>
      <c r="H2968" s="174"/>
      <c r="I2968" s="51">
        <v>0</v>
      </c>
    </row>
    <row r="2969" spans="1:9" ht="30" x14ac:dyDescent="0.25">
      <c r="A2969" s="49" t="s">
        <v>230</v>
      </c>
      <c r="B2969" s="49" t="s">
        <v>2123</v>
      </c>
      <c r="C2969" s="172" t="s">
        <v>7963</v>
      </c>
      <c r="D2969" s="173">
        <v>1.75</v>
      </c>
      <c r="E2969" s="49" t="s">
        <v>7964</v>
      </c>
      <c r="F2969" s="50">
        <v>40544</v>
      </c>
      <c r="G2969" s="51">
        <v>1.75</v>
      </c>
      <c r="H2969" s="174"/>
      <c r="I2969" s="51">
        <v>0</v>
      </c>
    </row>
    <row r="2970" spans="1:9" ht="30" x14ac:dyDescent="0.25">
      <c r="A2970" s="49" t="s">
        <v>230</v>
      </c>
      <c r="B2970" s="49" t="s">
        <v>4981</v>
      </c>
      <c r="C2970" s="172" t="s">
        <v>7965</v>
      </c>
      <c r="D2970" s="173">
        <v>1.7</v>
      </c>
      <c r="E2970" s="49" t="s">
        <v>7966</v>
      </c>
      <c r="F2970" s="50">
        <v>40544</v>
      </c>
      <c r="G2970" s="51">
        <v>1.7</v>
      </c>
      <c r="H2970" s="174"/>
      <c r="I2970" s="51">
        <v>0</v>
      </c>
    </row>
    <row r="2971" spans="1:9" ht="30" x14ac:dyDescent="0.25">
      <c r="A2971" s="49" t="s">
        <v>230</v>
      </c>
      <c r="B2971" s="49" t="s">
        <v>7967</v>
      </c>
      <c r="C2971" s="172" t="s">
        <v>7968</v>
      </c>
      <c r="D2971" s="173">
        <v>1.7</v>
      </c>
      <c r="E2971" s="49" t="s">
        <v>7969</v>
      </c>
      <c r="F2971" s="50">
        <v>40544</v>
      </c>
      <c r="G2971" s="51">
        <v>1.7</v>
      </c>
      <c r="H2971" s="174"/>
      <c r="I2971" s="51">
        <v>0</v>
      </c>
    </row>
    <row r="2972" spans="1:9" ht="30" x14ac:dyDescent="0.25">
      <c r="A2972" s="49" t="s">
        <v>230</v>
      </c>
      <c r="B2972" s="49" t="s">
        <v>7970</v>
      </c>
      <c r="C2972" s="172" t="s">
        <v>7971</v>
      </c>
      <c r="D2972" s="173">
        <v>1.75</v>
      </c>
      <c r="E2972" s="49" t="s">
        <v>7972</v>
      </c>
      <c r="F2972" s="50">
        <v>40544</v>
      </c>
      <c r="G2972" s="51">
        <v>1.75</v>
      </c>
      <c r="H2972" s="174"/>
      <c r="I2972" s="51">
        <v>0</v>
      </c>
    </row>
    <row r="2973" spans="1:9" ht="30" x14ac:dyDescent="0.25">
      <c r="A2973" s="49" t="s">
        <v>230</v>
      </c>
      <c r="B2973" s="49" t="s">
        <v>3520</v>
      </c>
      <c r="C2973" s="172" t="s">
        <v>7973</v>
      </c>
      <c r="D2973" s="173">
        <v>1.7</v>
      </c>
      <c r="E2973" s="49" t="s">
        <v>7974</v>
      </c>
      <c r="F2973" s="50">
        <v>40544</v>
      </c>
      <c r="G2973" s="51">
        <v>1.7</v>
      </c>
      <c r="H2973" s="174"/>
      <c r="I2973" s="51">
        <v>0</v>
      </c>
    </row>
    <row r="2974" spans="1:9" ht="30" x14ac:dyDescent="0.25">
      <c r="A2974" s="49" t="s">
        <v>230</v>
      </c>
      <c r="B2974" s="49" t="s">
        <v>1297</v>
      </c>
      <c r="C2974" s="172" t="s">
        <v>7975</v>
      </c>
      <c r="D2974" s="173">
        <v>1.7</v>
      </c>
      <c r="E2974" s="49" t="s">
        <v>7976</v>
      </c>
      <c r="F2974" s="50">
        <v>40544</v>
      </c>
      <c r="G2974" s="51">
        <v>1.7</v>
      </c>
      <c r="H2974" s="174"/>
      <c r="I2974" s="51">
        <v>0</v>
      </c>
    </row>
    <row r="2975" spans="1:9" ht="30" x14ac:dyDescent="0.25">
      <c r="A2975" s="49" t="s">
        <v>230</v>
      </c>
      <c r="B2975" s="49" t="s">
        <v>898</v>
      </c>
      <c r="C2975" s="172" t="s">
        <v>7977</v>
      </c>
      <c r="D2975" s="173">
        <v>1.75</v>
      </c>
      <c r="E2975" s="49" t="s">
        <v>7978</v>
      </c>
      <c r="F2975" s="50">
        <v>40544</v>
      </c>
      <c r="G2975" s="51">
        <v>1.75</v>
      </c>
      <c r="H2975" s="174"/>
      <c r="I2975" s="51">
        <v>0</v>
      </c>
    </row>
    <row r="2976" spans="1:9" ht="30" x14ac:dyDescent="0.25">
      <c r="A2976" s="49" t="s">
        <v>230</v>
      </c>
      <c r="B2976" s="49" t="s">
        <v>1314</v>
      </c>
      <c r="C2976" s="172" t="s">
        <v>7979</v>
      </c>
      <c r="D2976" s="173">
        <v>1.75</v>
      </c>
      <c r="E2976" s="49" t="s">
        <v>7980</v>
      </c>
      <c r="F2976" s="50">
        <v>40544</v>
      </c>
      <c r="G2976" s="51">
        <v>1.75</v>
      </c>
      <c r="H2976" s="174"/>
      <c r="I2976" s="51">
        <v>0</v>
      </c>
    </row>
    <row r="2977" spans="1:9" ht="30" x14ac:dyDescent="0.25">
      <c r="A2977" s="49" t="s">
        <v>230</v>
      </c>
      <c r="B2977" s="49" t="s">
        <v>7981</v>
      </c>
      <c r="C2977" s="172" t="s">
        <v>7982</v>
      </c>
      <c r="D2977" s="173">
        <v>1.75</v>
      </c>
      <c r="E2977" s="49" t="s">
        <v>7983</v>
      </c>
      <c r="F2977" s="50">
        <v>40544</v>
      </c>
      <c r="G2977" s="51">
        <v>1.75</v>
      </c>
      <c r="H2977" s="174"/>
      <c r="I2977" s="51">
        <v>0</v>
      </c>
    </row>
    <row r="2978" spans="1:9" ht="30" x14ac:dyDescent="0.25">
      <c r="A2978" s="49" t="s">
        <v>230</v>
      </c>
      <c r="B2978" s="49" t="s">
        <v>1439</v>
      </c>
      <c r="C2978" s="172" t="s">
        <v>7984</v>
      </c>
      <c r="D2978" s="173">
        <v>1.75</v>
      </c>
      <c r="E2978" s="49" t="s">
        <v>7985</v>
      </c>
      <c r="F2978" s="50">
        <v>40544</v>
      </c>
      <c r="G2978" s="51">
        <v>1.75</v>
      </c>
      <c r="H2978" s="174"/>
      <c r="I2978" s="51">
        <v>0</v>
      </c>
    </row>
    <row r="2979" spans="1:9" ht="30" x14ac:dyDescent="0.25">
      <c r="A2979" s="49" t="s">
        <v>230</v>
      </c>
      <c r="B2979" s="49" t="s">
        <v>7986</v>
      </c>
      <c r="C2979" s="172" t="s">
        <v>7987</v>
      </c>
      <c r="D2979" s="173">
        <v>1.75</v>
      </c>
      <c r="E2979" s="49" t="s">
        <v>7988</v>
      </c>
      <c r="F2979" s="50">
        <v>40544</v>
      </c>
      <c r="G2979" s="51">
        <v>1.75</v>
      </c>
      <c r="H2979" s="174"/>
      <c r="I2979" s="51">
        <v>0</v>
      </c>
    </row>
    <row r="2980" spans="1:9" ht="30" x14ac:dyDescent="0.25">
      <c r="A2980" s="49" t="s">
        <v>230</v>
      </c>
      <c r="B2980" s="49" t="s">
        <v>700</v>
      </c>
      <c r="C2980" s="172" t="s">
        <v>7989</v>
      </c>
      <c r="D2980" s="173">
        <v>1.7</v>
      </c>
      <c r="E2980" s="49" t="s">
        <v>7990</v>
      </c>
      <c r="F2980" s="50">
        <v>40544</v>
      </c>
      <c r="G2980" s="51">
        <v>1.7</v>
      </c>
      <c r="H2980" s="174"/>
      <c r="I2980" s="51">
        <v>0</v>
      </c>
    </row>
    <row r="2981" spans="1:9" ht="30" x14ac:dyDescent="0.25">
      <c r="A2981" s="49" t="s">
        <v>230</v>
      </c>
      <c r="B2981" s="49" t="s">
        <v>4854</v>
      </c>
      <c r="C2981" s="172" t="s">
        <v>7991</v>
      </c>
      <c r="D2981" s="173">
        <v>1.7</v>
      </c>
      <c r="E2981" s="49" t="s">
        <v>7992</v>
      </c>
      <c r="F2981" s="50">
        <v>40544</v>
      </c>
      <c r="G2981" s="51">
        <v>1.7</v>
      </c>
      <c r="H2981" s="174"/>
      <c r="I2981" s="51">
        <v>0</v>
      </c>
    </row>
    <row r="2982" spans="1:9" ht="30" x14ac:dyDescent="0.25">
      <c r="A2982" s="49" t="s">
        <v>230</v>
      </c>
      <c r="B2982" s="49" t="s">
        <v>7993</v>
      </c>
      <c r="C2982" s="172" t="s">
        <v>7994</v>
      </c>
      <c r="D2982" s="173">
        <v>1.7</v>
      </c>
      <c r="E2982" s="49" t="s">
        <v>7995</v>
      </c>
      <c r="F2982" s="50">
        <v>40544</v>
      </c>
      <c r="G2982" s="51">
        <v>1.7</v>
      </c>
      <c r="H2982" s="174"/>
      <c r="I2982" s="51">
        <v>0</v>
      </c>
    </row>
    <row r="2983" spans="1:9" ht="30" x14ac:dyDescent="0.25">
      <c r="A2983" s="49" t="s">
        <v>230</v>
      </c>
      <c r="B2983" s="49" t="s">
        <v>6273</v>
      </c>
      <c r="C2983" s="172" t="s">
        <v>7996</v>
      </c>
      <c r="D2983" s="173">
        <v>1.7</v>
      </c>
      <c r="E2983" s="49" t="s">
        <v>7997</v>
      </c>
      <c r="F2983" s="50">
        <v>40544</v>
      </c>
      <c r="G2983" s="51">
        <v>1.7</v>
      </c>
      <c r="H2983" s="174"/>
      <c r="I2983" s="51">
        <v>0</v>
      </c>
    </row>
    <row r="2984" spans="1:9" ht="30" x14ac:dyDescent="0.25">
      <c r="A2984" s="49" t="s">
        <v>230</v>
      </c>
      <c r="B2984" s="49" t="s">
        <v>7998</v>
      </c>
      <c r="C2984" s="172" t="s">
        <v>7999</v>
      </c>
      <c r="D2984" s="173">
        <v>1.75</v>
      </c>
      <c r="E2984" s="49" t="s">
        <v>8000</v>
      </c>
      <c r="F2984" s="50">
        <v>40544</v>
      </c>
      <c r="G2984" s="51">
        <v>1.75</v>
      </c>
      <c r="H2984" s="174"/>
      <c r="I2984" s="51">
        <v>0</v>
      </c>
    </row>
    <row r="2985" spans="1:9" ht="30" x14ac:dyDescent="0.25">
      <c r="A2985" s="49" t="s">
        <v>230</v>
      </c>
      <c r="B2985" s="49" t="s">
        <v>6107</v>
      </c>
      <c r="C2985" s="172" t="s">
        <v>8001</v>
      </c>
      <c r="D2985" s="173">
        <v>1.7</v>
      </c>
      <c r="E2985" s="49" t="s">
        <v>8002</v>
      </c>
      <c r="F2985" s="50">
        <v>40544</v>
      </c>
      <c r="G2985" s="51">
        <v>1.7</v>
      </c>
      <c r="H2985" s="174"/>
      <c r="I2985" s="51">
        <v>0</v>
      </c>
    </row>
    <row r="2986" spans="1:9" ht="30" x14ac:dyDescent="0.25">
      <c r="A2986" s="49" t="s">
        <v>230</v>
      </c>
      <c r="B2986" s="49" t="s">
        <v>1342</v>
      </c>
      <c r="C2986" s="172" t="s">
        <v>8003</v>
      </c>
      <c r="D2986" s="173">
        <v>1.75</v>
      </c>
      <c r="E2986" s="49" t="s">
        <v>8004</v>
      </c>
      <c r="F2986" s="50">
        <v>40544</v>
      </c>
      <c r="G2986" s="51">
        <v>1.75</v>
      </c>
      <c r="H2986" s="174"/>
      <c r="I2986" s="51">
        <v>0</v>
      </c>
    </row>
    <row r="2987" spans="1:9" ht="30" x14ac:dyDescent="0.25">
      <c r="A2987" s="49" t="s">
        <v>230</v>
      </c>
      <c r="B2987" s="49" t="s">
        <v>2971</v>
      </c>
      <c r="C2987" s="172" t="s">
        <v>8005</v>
      </c>
      <c r="D2987" s="173">
        <v>1.75</v>
      </c>
      <c r="E2987" s="49" t="s">
        <v>8006</v>
      </c>
      <c r="F2987" s="50">
        <v>40544</v>
      </c>
      <c r="G2987" s="51">
        <v>1.75</v>
      </c>
      <c r="H2987" s="174"/>
      <c r="I2987" s="51">
        <v>0</v>
      </c>
    </row>
    <row r="2988" spans="1:9" ht="30" x14ac:dyDescent="0.25">
      <c r="A2988" s="49" t="s">
        <v>230</v>
      </c>
      <c r="B2988" s="49" t="s">
        <v>8007</v>
      </c>
      <c r="C2988" s="172" t="s">
        <v>8008</v>
      </c>
      <c r="D2988" s="173">
        <v>1.7</v>
      </c>
      <c r="E2988" s="49" t="s">
        <v>8009</v>
      </c>
      <c r="F2988" s="50">
        <v>40544</v>
      </c>
      <c r="G2988" s="51">
        <v>1.7</v>
      </c>
      <c r="H2988" s="174"/>
      <c r="I2988" s="51">
        <v>0</v>
      </c>
    </row>
    <row r="2989" spans="1:9" ht="30" x14ac:dyDescent="0.25">
      <c r="A2989" s="49" t="s">
        <v>230</v>
      </c>
      <c r="B2989" s="49" t="s">
        <v>1862</v>
      </c>
      <c r="C2989" s="172" t="s">
        <v>8010</v>
      </c>
      <c r="D2989" s="173">
        <v>1.75</v>
      </c>
      <c r="E2989" s="49" t="s">
        <v>8011</v>
      </c>
      <c r="F2989" s="50">
        <v>40544</v>
      </c>
      <c r="G2989" s="51">
        <v>1.75</v>
      </c>
      <c r="H2989" s="174"/>
      <c r="I2989" s="51">
        <v>0</v>
      </c>
    </row>
    <row r="2990" spans="1:9" ht="30" x14ac:dyDescent="0.25">
      <c r="A2990" s="49" t="s">
        <v>230</v>
      </c>
      <c r="B2990" s="49" t="s">
        <v>3572</v>
      </c>
      <c r="C2990" s="172" t="s">
        <v>8012</v>
      </c>
      <c r="D2990" s="173">
        <v>1.7</v>
      </c>
      <c r="E2990" s="49" t="s">
        <v>8013</v>
      </c>
      <c r="F2990" s="50">
        <v>40544</v>
      </c>
      <c r="G2990" s="51">
        <v>1.7</v>
      </c>
      <c r="H2990" s="174"/>
      <c r="I2990" s="51">
        <v>0</v>
      </c>
    </row>
    <row r="2991" spans="1:9" ht="30" x14ac:dyDescent="0.25">
      <c r="A2991" s="49" t="s">
        <v>230</v>
      </c>
      <c r="B2991" s="49" t="s">
        <v>308</v>
      </c>
      <c r="C2991" s="172" t="s">
        <v>8014</v>
      </c>
      <c r="D2991" s="173">
        <v>1.7</v>
      </c>
      <c r="E2991" s="49" t="s">
        <v>8015</v>
      </c>
      <c r="F2991" s="50">
        <v>40544</v>
      </c>
      <c r="G2991" s="51">
        <v>1.7</v>
      </c>
      <c r="H2991" s="174"/>
      <c r="I2991" s="51">
        <v>0</v>
      </c>
    </row>
    <row r="2992" spans="1:9" ht="30" x14ac:dyDescent="0.25">
      <c r="A2992" s="49" t="s">
        <v>230</v>
      </c>
      <c r="B2992" s="49" t="s">
        <v>311</v>
      </c>
      <c r="C2992" s="172" t="s">
        <v>8016</v>
      </c>
      <c r="D2992" s="173">
        <v>1.75</v>
      </c>
      <c r="E2992" s="49" t="s">
        <v>8017</v>
      </c>
      <c r="F2992" s="50">
        <v>40544</v>
      </c>
      <c r="G2992" s="51">
        <v>1.75</v>
      </c>
      <c r="H2992" s="174"/>
      <c r="I2992" s="51">
        <v>0</v>
      </c>
    </row>
    <row r="2993" spans="1:9" ht="30" x14ac:dyDescent="0.25">
      <c r="A2993" s="49" t="s">
        <v>230</v>
      </c>
      <c r="B2993" s="49" t="s">
        <v>8018</v>
      </c>
      <c r="C2993" s="172" t="s">
        <v>8019</v>
      </c>
      <c r="D2993" s="173">
        <v>1.7</v>
      </c>
      <c r="E2993" s="49" t="s">
        <v>8020</v>
      </c>
      <c r="F2993" s="50">
        <v>40544</v>
      </c>
      <c r="G2993" s="51">
        <v>1.7</v>
      </c>
      <c r="H2993" s="174"/>
      <c r="I2993" s="51">
        <v>0</v>
      </c>
    </row>
    <row r="2994" spans="1:9" ht="30" x14ac:dyDescent="0.25">
      <c r="A2994" s="49" t="s">
        <v>230</v>
      </c>
      <c r="B2994" s="49" t="s">
        <v>8021</v>
      </c>
      <c r="C2994" s="172" t="s">
        <v>8022</v>
      </c>
      <c r="D2994" s="173">
        <v>1.75</v>
      </c>
      <c r="E2994" s="49" t="s">
        <v>8023</v>
      </c>
      <c r="F2994" s="50">
        <v>40544</v>
      </c>
      <c r="G2994" s="51">
        <v>1.75</v>
      </c>
      <c r="H2994" s="174"/>
      <c r="I2994" s="51">
        <v>0</v>
      </c>
    </row>
    <row r="2995" spans="1:9" ht="30" x14ac:dyDescent="0.25">
      <c r="A2995" s="49" t="s">
        <v>230</v>
      </c>
      <c r="B2995" s="49" t="s">
        <v>8024</v>
      </c>
      <c r="C2995" s="172" t="s">
        <v>8025</v>
      </c>
      <c r="D2995" s="173">
        <v>1.75</v>
      </c>
      <c r="E2995" s="49" t="s">
        <v>8026</v>
      </c>
      <c r="F2995" s="50">
        <v>40544</v>
      </c>
      <c r="G2995" s="51">
        <v>1.75</v>
      </c>
      <c r="H2995" s="174"/>
      <c r="I2995" s="51">
        <v>0</v>
      </c>
    </row>
    <row r="2996" spans="1:9" ht="30" x14ac:dyDescent="0.25">
      <c r="A2996" s="49" t="s">
        <v>230</v>
      </c>
      <c r="B2996" s="49" t="s">
        <v>8027</v>
      </c>
      <c r="C2996" s="172" t="s">
        <v>8028</v>
      </c>
      <c r="D2996" s="173">
        <v>1.7</v>
      </c>
      <c r="E2996" s="49" t="s">
        <v>8029</v>
      </c>
      <c r="F2996" s="50">
        <v>40544</v>
      </c>
      <c r="G2996" s="51">
        <v>1.7</v>
      </c>
      <c r="H2996" s="174"/>
      <c r="I2996" s="51">
        <v>0</v>
      </c>
    </row>
    <row r="2997" spans="1:9" ht="30" x14ac:dyDescent="0.25">
      <c r="A2997" s="49" t="s">
        <v>230</v>
      </c>
      <c r="B2997" s="49" t="s">
        <v>317</v>
      </c>
      <c r="C2997" s="172" t="s">
        <v>8030</v>
      </c>
      <c r="D2997" s="173">
        <v>1.75</v>
      </c>
      <c r="E2997" s="49" t="s">
        <v>8031</v>
      </c>
      <c r="F2997" s="50">
        <v>40544</v>
      </c>
      <c r="G2997" s="51">
        <v>1.75</v>
      </c>
      <c r="H2997" s="174"/>
      <c r="I2997" s="51">
        <v>0</v>
      </c>
    </row>
    <row r="2998" spans="1:9" ht="30" x14ac:dyDescent="0.25">
      <c r="A2998" s="49" t="s">
        <v>230</v>
      </c>
      <c r="B2998" s="49" t="s">
        <v>8032</v>
      </c>
      <c r="C2998" s="172" t="s">
        <v>8033</v>
      </c>
      <c r="D2998" s="173">
        <v>1.7</v>
      </c>
      <c r="E2998" s="49" t="s">
        <v>8034</v>
      </c>
      <c r="F2998" s="50">
        <v>40544</v>
      </c>
      <c r="G2998" s="51">
        <v>1.7</v>
      </c>
      <c r="H2998" s="174"/>
      <c r="I2998" s="51">
        <v>0</v>
      </c>
    </row>
    <row r="2999" spans="1:9" ht="30" x14ac:dyDescent="0.25">
      <c r="A2999" s="49" t="s">
        <v>230</v>
      </c>
      <c r="B2999" s="49" t="s">
        <v>326</v>
      </c>
      <c r="C2999" s="172" t="s">
        <v>8035</v>
      </c>
      <c r="D2999" s="173">
        <v>1.7</v>
      </c>
      <c r="E2999" s="49" t="s">
        <v>8036</v>
      </c>
      <c r="F2999" s="50">
        <v>40544</v>
      </c>
      <c r="G2999" s="51">
        <v>1.7</v>
      </c>
      <c r="H2999" s="174"/>
      <c r="I2999" s="51">
        <v>0</v>
      </c>
    </row>
    <row r="3000" spans="1:9" ht="30" x14ac:dyDescent="0.25">
      <c r="A3000" s="49" t="s">
        <v>230</v>
      </c>
      <c r="B3000" s="49" t="s">
        <v>8037</v>
      </c>
      <c r="C3000" s="172" t="s">
        <v>8038</v>
      </c>
      <c r="D3000" s="173">
        <v>1.75</v>
      </c>
      <c r="E3000" s="49" t="s">
        <v>8039</v>
      </c>
      <c r="F3000" s="50">
        <v>40544</v>
      </c>
      <c r="G3000" s="51">
        <v>1.75</v>
      </c>
      <c r="H3000" s="174"/>
      <c r="I3000" s="51">
        <v>0</v>
      </c>
    </row>
    <row r="3001" spans="1:9" ht="30" x14ac:dyDescent="0.25">
      <c r="A3001" s="49" t="s">
        <v>230</v>
      </c>
      <c r="B3001" s="49" t="s">
        <v>8040</v>
      </c>
      <c r="C3001" s="172" t="s">
        <v>8041</v>
      </c>
      <c r="D3001" s="173">
        <v>1.7</v>
      </c>
      <c r="E3001" s="49" t="s">
        <v>8042</v>
      </c>
      <c r="F3001" s="50">
        <v>40544</v>
      </c>
      <c r="G3001" s="51">
        <v>1.7</v>
      </c>
      <c r="H3001" s="174"/>
      <c r="I3001" s="51">
        <v>0</v>
      </c>
    </row>
    <row r="3002" spans="1:9" ht="30" x14ac:dyDescent="0.25">
      <c r="A3002" s="49" t="s">
        <v>230</v>
      </c>
      <c r="B3002" s="49" t="s">
        <v>8043</v>
      </c>
      <c r="C3002" s="172" t="s">
        <v>8044</v>
      </c>
      <c r="D3002" s="173">
        <v>1.7</v>
      </c>
      <c r="E3002" s="49" t="s">
        <v>8045</v>
      </c>
      <c r="F3002" s="50">
        <v>40544</v>
      </c>
      <c r="G3002" s="51">
        <v>1.7</v>
      </c>
      <c r="H3002" s="174"/>
      <c r="I3002" s="51">
        <v>0</v>
      </c>
    </row>
    <row r="3003" spans="1:9" ht="30" x14ac:dyDescent="0.25">
      <c r="A3003" s="49" t="s">
        <v>230</v>
      </c>
      <c r="B3003" s="49" t="s">
        <v>3616</v>
      </c>
      <c r="C3003" s="172" t="s">
        <v>8046</v>
      </c>
      <c r="D3003" s="173">
        <v>1.7</v>
      </c>
      <c r="E3003" s="49" t="s">
        <v>8047</v>
      </c>
      <c r="F3003" s="50">
        <v>40544</v>
      </c>
      <c r="G3003" s="51">
        <v>1.7</v>
      </c>
      <c r="H3003" s="174"/>
      <c r="I3003" s="51">
        <v>0</v>
      </c>
    </row>
    <row r="3004" spans="1:9" ht="30" x14ac:dyDescent="0.25">
      <c r="A3004" s="49" t="s">
        <v>230</v>
      </c>
      <c r="B3004" s="49" t="s">
        <v>3624</v>
      </c>
      <c r="C3004" s="172" t="s">
        <v>8048</v>
      </c>
      <c r="D3004" s="173">
        <v>1.7</v>
      </c>
      <c r="E3004" s="49" t="s">
        <v>8049</v>
      </c>
      <c r="F3004" s="50">
        <v>40544</v>
      </c>
      <c r="G3004" s="51">
        <v>1.7</v>
      </c>
      <c r="H3004" s="174"/>
      <c r="I3004" s="51">
        <v>0</v>
      </c>
    </row>
    <row r="3005" spans="1:9" ht="30" x14ac:dyDescent="0.25">
      <c r="A3005" s="49" t="s">
        <v>230</v>
      </c>
      <c r="B3005" s="49" t="s">
        <v>8050</v>
      </c>
      <c r="C3005" s="172" t="s">
        <v>8051</v>
      </c>
      <c r="D3005" s="173">
        <v>1.75</v>
      </c>
      <c r="E3005" s="49" t="s">
        <v>8052</v>
      </c>
      <c r="F3005" s="50">
        <v>40544</v>
      </c>
      <c r="G3005" s="51">
        <v>1.75</v>
      </c>
      <c r="H3005" s="174"/>
      <c r="I3005" s="51">
        <v>0</v>
      </c>
    </row>
    <row r="3006" spans="1:9" ht="30" x14ac:dyDescent="0.25">
      <c r="A3006" s="49" t="s">
        <v>230</v>
      </c>
      <c r="B3006" s="49" t="s">
        <v>350</v>
      </c>
      <c r="C3006" s="172" t="s">
        <v>8053</v>
      </c>
      <c r="D3006" s="173">
        <v>1.7</v>
      </c>
      <c r="E3006" s="49" t="s">
        <v>8054</v>
      </c>
      <c r="F3006" s="50">
        <v>40544</v>
      </c>
      <c r="G3006" s="51">
        <v>1.7</v>
      </c>
      <c r="H3006" s="174"/>
      <c r="I3006" s="51">
        <v>0</v>
      </c>
    </row>
    <row r="3007" spans="1:9" ht="30" x14ac:dyDescent="0.25">
      <c r="A3007" s="49" t="s">
        <v>230</v>
      </c>
      <c r="B3007" s="49" t="s">
        <v>8055</v>
      </c>
      <c r="C3007" s="172" t="s">
        <v>8056</v>
      </c>
      <c r="D3007" s="173">
        <v>1.7</v>
      </c>
      <c r="E3007" s="49" t="s">
        <v>8057</v>
      </c>
      <c r="F3007" s="50">
        <v>40544</v>
      </c>
      <c r="G3007" s="51">
        <v>1.7</v>
      </c>
      <c r="H3007" s="174"/>
      <c r="I3007" s="51">
        <v>0</v>
      </c>
    </row>
    <row r="3008" spans="1:9" ht="30" x14ac:dyDescent="0.25">
      <c r="A3008" s="49" t="s">
        <v>230</v>
      </c>
      <c r="B3008" s="49" t="s">
        <v>2087</v>
      </c>
      <c r="C3008" s="172" t="s">
        <v>8058</v>
      </c>
      <c r="D3008" s="173">
        <v>1.7</v>
      </c>
      <c r="E3008" s="49" t="s">
        <v>8059</v>
      </c>
      <c r="F3008" s="50">
        <v>40544</v>
      </c>
      <c r="G3008" s="51">
        <v>1.7</v>
      </c>
      <c r="H3008" s="174"/>
      <c r="I3008" s="51">
        <v>0</v>
      </c>
    </row>
    <row r="3009" spans="1:9" ht="30" x14ac:dyDescent="0.25">
      <c r="A3009" s="49" t="s">
        <v>230</v>
      </c>
      <c r="B3009" s="49" t="s">
        <v>8060</v>
      </c>
      <c r="C3009" s="172" t="s">
        <v>8061</v>
      </c>
      <c r="D3009" s="173">
        <v>1.75</v>
      </c>
      <c r="E3009" s="49" t="s">
        <v>8062</v>
      </c>
      <c r="F3009" s="50">
        <v>40544</v>
      </c>
      <c r="G3009" s="51">
        <v>1.75</v>
      </c>
      <c r="H3009" s="174"/>
      <c r="I3009" s="51">
        <v>0</v>
      </c>
    </row>
    <row r="3010" spans="1:9" ht="30" x14ac:dyDescent="0.25">
      <c r="A3010" s="49" t="s">
        <v>230</v>
      </c>
      <c r="B3010" s="49" t="s">
        <v>8063</v>
      </c>
      <c r="C3010" s="172" t="s">
        <v>8064</v>
      </c>
      <c r="D3010" s="173">
        <v>1.75</v>
      </c>
      <c r="E3010" s="49" t="s">
        <v>8065</v>
      </c>
      <c r="F3010" s="50">
        <v>40544</v>
      </c>
      <c r="G3010" s="51">
        <v>1.75</v>
      </c>
      <c r="H3010" s="174"/>
      <c r="I3010" s="51">
        <v>0</v>
      </c>
    </row>
    <row r="3011" spans="1:9" ht="30" x14ac:dyDescent="0.25">
      <c r="A3011" s="49" t="s">
        <v>230</v>
      </c>
      <c r="B3011" s="49" t="s">
        <v>8066</v>
      </c>
      <c r="C3011" s="172" t="s">
        <v>8067</v>
      </c>
      <c r="D3011" s="173">
        <v>1.7</v>
      </c>
      <c r="E3011" s="49" t="s">
        <v>8068</v>
      </c>
      <c r="F3011" s="50">
        <v>40544</v>
      </c>
      <c r="G3011" s="51">
        <v>1.7</v>
      </c>
      <c r="H3011" s="174"/>
      <c r="I3011" s="51">
        <v>0</v>
      </c>
    </row>
    <row r="3012" spans="1:9" ht="30" x14ac:dyDescent="0.25">
      <c r="A3012" s="49" t="s">
        <v>230</v>
      </c>
      <c r="B3012" s="49" t="s">
        <v>1617</v>
      </c>
      <c r="C3012" s="172" t="s">
        <v>8069</v>
      </c>
      <c r="D3012" s="173">
        <v>1.7</v>
      </c>
      <c r="E3012" s="49" t="s">
        <v>8070</v>
      </c>
      <c r="F3012" s="50">
        <v>40544</v>
      </c>
      <c r="G3012" s="51">
        <v>1.7</v>
      </c>
      <c r="H3012" s="174"/>
      <c r="I3012" s="51">
        <v>0</v>
      </c>
    </row>
    <row r="3013" spans="1:9" ht="30" x14ac:dyDescent="0.25">
      <c r="A3013" s="49" t="s">
        <v>230</v>
      </c>
      <c r="B3013" s="49" t="s">
        <v>377</v>
      </c>
      <c r="C3013" s="172" t="s">
        <v>8071</v>
      </c>
      <c r="D3013" s="173">
        <v>1.7</v>
      </c>
      <c r="E3013" s="49" t="s">
        <v>8072</v>
      </c>
      <c r="F3013" s="50">
        <v>40544</v>
      </c>
      <c r="G3013" s="51">
        <v>1.7</v>
      </c>
      <c r="H3013" s="174"/>
      <c r="I3013" s="51">
        <v>0</v>
      </c>
    </row>
    <row r="3014" spans="1:9" ht="30" x14ac:dyDescent="0.25">
      <c r="A3014" s="49" t="s">
        <v>230</v>
      </c>
      <c r="B3014" s="49" t="s">
        <v>5707</v>
      </c>
      <c r="C3014" s="172" t="s">
        <v>8073</v>
      </c>
      <c r="D3014" s="173">
        <v>1.7</v>
      </c>
      <c r="E3014" s="49" t="s">
        <v>8074</v>
      </c>
      <c r="F3014" s="50">
        <v>40544</v>
      </c>
      <c r="G3014" s="51">
        <v>1.7</v>
      </c>
      <c r="H3014" s="174"/>
      <c r="I3014" s="51">
        <v>0</v>
      </c>
    </row>
    <row r="3015" spans="1:9" ht="30" x14ac:dyDescent="0.25">
      <c r="A3015" s="49" t="s">
        <v>230</v>
      </c>
      <c r="B3015" s="49" t="s">
        <v>8075</v>
      </c>
      <c r="C3015" s="172" t="s">
        <v>8076</v>
      </c>
      <c r="D3015" s="173">
        <v>1.7</v>
      </c>
      <c r="E3015" s="49" t="s">
        <v>8077</v>
      </c>
      <c r="F3015" s="50">
        <v>40544</v>
      </c>
      <c r="G3015" s="51">
        <v>1.7</v>
      </c>
      <c r="H3015" s="174"/>
      <c r="I3015" s="51">
        <v>0</v>
      </c>
    </row>
    <row r="3016" spans="1:9" ht="30" x14ac:dyDescent="0.25">
      <c r="A3016" s="49" t="s">
        <v>230</v>
      </c>
      <c r="B3016" s="49" t="s">
        <v>8078</v>
      </c>
      <c r="C3016" s="172" t="s">
        <v>8079</v>
      </c>
      <c r="D3016" s="173">
        <v>1.75</v>
      </c>
      <c r="E3016" s="49" t="s">
        <v>8080</v>
      </c>
      <c r="F3016" s="50">
        <v>40544</v>
      </c>
      <c r="G3016" s="51">
        <v>1.75</v>
      </c>
      <c r="H3016" s="174"/>
      <c r="I3016" s="51">
        <v>0</v>
      </c>
    </row>
    <row r="3017" spans="1:9" ht="30" x14ac:dyDescent="0.25">
      <c r="A3017" s="49" t="s">
        <v>230</v>
      </c>
      <c r="B3017" s="49" t="s">
        <v>2307</v>
      </c>
      <c r="C3017" s="172" t="s">
        <v>8081</v>
      </c>
      <c r="D3017" s="173">
        <v>1.75</v>
      </c>
      <c r="E3017" s="49" t="s">
        <v>8082</v>
      </c>
      <c r="F3017" s="50">
        <v>40544</v>
      </c>
      <c r="G3017" s="51">
        <v>1.75</v>
      </c>
      <c r="H3017" s="174"/>
      <c r="I3017" s="51">
        <v>0</v>
      </c>
    </row>
    <row r="3018" spans="1:9" ht="30" x14ac:dyDescent="0.25">
      <c r="A3018" s="49" t="s">
        <v>230</v>
      </c>
      <c r="B3018" s="49" t="s">
        <v>3880</v>
      </c>
      <c r="C3018" s="172" t="s">
        <v>8083</v>
      </c>
      <c r="D3018" s="173">
        <v>1.75</v>
      </c>
      <c r="E3018" s="49" t="s">
        <v>8084</v>
      </c>
      <c r="F3018" s="50">
        <v>40544</v>
      </c>
      <c r="G3018" s="51">
        <v>1.75</v>
      </c>
      <c r="H3018" s="174"/>
      <c r="I3018" s="51">
        <v>0</v>
      </c>
    </row>
    <row r="3019" spans="1:9" ht="30" x14ac:dyDescent="0.25">
      <c r="A3019" s="49" t="s">
        <v>230</v>
      </c>
      <c r="B3019" s="49" t="s">
        <v>7243</v>
      </c>
      <c r="C3019" s="172" t="s">
        <v>8085</v>
      </c>
      <c r="D3019" s="173">
        <v>1.7</v>
      </c>
      <c r="E3019" s="49" t="s">
        <v>8086</v>
      </c>
      <c r="F3019" s="50">
        <v>40544</v>
      </c>
      <c r="G3019" s="51">
        <v>1.7</v>
      </c>
      <c r="H3019" s="174"/>
      <c r="I3019" s="51">
        <v>0</v>
      </c>
    </row>
    <row r="3020" spans="1:9" ht="30" x14ac:dyDescent="0.25">
      <c r="A3020" s="49" t="s">
        <v>230</v>
      </c>
      <c r="B3020" s="49" t="s">
        <v>8087</v>
      </c>
      <c r="C3020" s="172" t="s">
        <v>8088</v>
      </c>
      <c r="D3020" s="173">
        <v>1.75</v>
      </c>
      <c r="E3020" s="49" t="s">
        <v>8089</v>
      </c>
      <c r="F3020" s="50">
        <v>40544</v>
      </c>
      <c r="G3020" s="51">
        <v>1.75</v>
      </c>
      <c r="H3020" s="174"/>
      <c r="I3020" s="51">
        <v>0</v>
      </c>
    </row>
    <row r="3021" spans="1:9" ht="30" x14ac:dyDescent="0.25">
      <c r="A3021" s="49" t="s">
        <v>230</v>
      </c>
      <c r="B3021" s="49" t="s">
        <v>8090</v>
      </c>
      <c r="C3021" s="172" t="s">
        <v>8091</v>
      </c>
      <c r="D3021" s="173">
        <v>1.7</v>
      </c>
      <c r="E3021" s="49" t="s">
        <v>8092</v>
      </c>
      <c r="F3021" s="50">
        <v>40544</v>
      </c>
      <c r="G3021" s="51">
        <v>1.7</v>
      </c>
      <c r="H3021" s="174"/>
      <c r="I3021" s="51">
        <v>0</v>
      </c>
    </row>
    <row r="3022" spans="1:9" ht="30" x14ac:dyDescent="0.25">
      <c r="A3022" s="49" t="s">
        <v>230</v>
      </c>
      <c r="B3022" s="49" t="s">
        <v>8093</v>
      </c>
      <c r="C3022" s="172" t="s">
        <v>8094</v>
      </c>
      <c r="D3022" s="173">
        <v>1.7</v>
      </c>
      <c r="E3022" s="49" t="s">
        <v>8095</v>
      </c>
      <c r="F3022" s="50">
        <v>40544</v>
      </c>
      <c r="G3022" s="51">
        <v>1.7</v>
      </c>
      <c r="H3022" s="174"/>
      <c r="I3022" s="51">
        <v>0</v>
      </c>
    </row>
    <row r="3023" spans="1:9" ht="30" x14ac:dyDescent="0.25">
      <c r="A3023" s="49" t="s">
        <v>230</v>
      </c>
      <c r="B3023" s="49" t="s">
        <v>8096</v>
      </c>
      <c r="C3023" s="172" t="s">
        <v>8097</v>
      </c>
      <c r="D3023" s="173">
        <v>1.75</v>
      </c>
      <c r="E3023" s="49" t="s">
        <v>8098</v>
      </c>
      <c r="F3023" s="50">
        <v>40544</v>
      </c>
      <c r="G3023" s="51">
        <v>1.75</v>
      </c>
      <c r="H3023" s="174"/>
      <c r="I3023" s="51">
        <v>0</v>
      </c>
    </row>
    <row r="3024" spans="1:9" ht="30" x14ac:dyDescent="0.25">
      <c r="A3024" s="49" t="s">
        <v>230</v>
      </c>
      <c r="B3024" s="49" t="s">
        <v>8099</v>
      </c>
      <c r="C3024" s="172" t="s">
        <v>8100</v>
      </c>
      <c r="D3024" s="173">
        <v>1.7</v>
      </c>
      <c r="E3024" s="49" t="s">
        <v>8101</v>
      </c>
      <c r="F3024" s="50">
        <v>40544</v>
      </c>
      <c r="G3024" s="51">
        <v>1.7</v>
      </c>
      <c r="H3024" s="174"/>
      <c r="I3024" s="51">
        <v>0</v>
      </c>
    </row>
    <row r="3025" spans="1:9" ht="30" x14ac:dyDescent="0.25">
      <c r="A3025" s="49" t="s">
        <v>230</v>
      </c>
      <c r="B3025" s="49" t="s">
        <v>1041</v>
      </c>
      <c r="C3025" s="172" t="s">
        <v>8102</v>
      </c>
      <c r="D3025" s="173">
        <v>1.7</v>
      </c>
      <c r="E3025" s="49" t="s">
        <v>8103</v>
      </c>
      <c r="F3025" s="50">
        <v>40544</v>
      </c>
      <c r="G3025" s="51">
        <v>1.7</v>
      </c>
      <c r="H3025" s="174"/>
      <c r="I3025" s="51">
        <v>0</v>
      </c>
    </row>
    <row r="3026" spans="1:9" ht="30" x14ac:dyDescent="0.25">
      <c r="A3026" s="49" t="s">
        <v>230</v>
      </c>
      <c r="B3026" s="49" t="s">
        <v>8104</v>
      </c>
      <c r="C3026" s="172" t="s">
        <v>8105</v>
      </c>
      <c r="D3026" s="173">
        <v>1.7</v>
      </c>
      <c r="E3026" s="49" t="s">
        <v>8106</v>
      </c>
      <c r="F3026" s="50">
        <v>40544</v>
      </c>
      <c r="G3026" s="51">
        <v>1.7</v>
      </c>
      <c r="H3026" s="174"/>
      <c r="I3026" s="51">
        <v>0</v>
      </c>
    </row>
    <row r="3027" spans="1:9" ht="30" x14ac:dyDescent="0.25">
      <c r="A3027" s="49" t="s">
        <v>230</v>
      </c>
      <c r="B3027" s="49" t="s">
        <v>3312</v>
      </c>
      <c r="C3027" s="172" t="s">
        <v>8107</v>
      </c>
      <c r="D3027" s="173">
        <v>1.75</v>
      </c>
      <c r="E3027" s="49" t="s">
        <v>8108</v>
      </c>
      <c r="F3027" s="50">
        <v>40544</v>
      </c>
      <c r="G3027" s="51">
        <v>1.75</v>
      </c>
      <c r="H3027" s="174"/>
      <c r="I3027" s="51">
        <v>0</v>
      </c>
    </row>
    <row r="3028" spans="1:9" ht="30" x14ac:dyDescent="0.25">
      <c r="A3028" s="49" t="s">
        <v>230</v>
      </c>
      <c r="B3028" s="49" t="s">
        <v>8109</v>
      </c>
      <c r="C3028" s="172" t="s">
        <v>8110</v>
      </c>
      <c r="D3028" s="173">
        <v>1.7</v>
      </c>
      <c r="E3028" s="49" t="s">
        <v>8111</v>
      </c>
      <c r="F3028" s="50">
        <v>40544</v>
      </c>
      <c r="G3028" s="51">
        <v>1.7</v>
      </c>
      <c r="H3028" s="174"/>
      <c r="I3028" s="51">
        <v>0</v>
      </c>
    </row>
    <row r="3029" spans="1:9" ht="30" x14ac:dyDescent="0.25">
      <c r="A3029" s="49" t="s">
        <v>230</v>
      </c>
      <c r="B3029" s="49" t="s">
        <v>6498</v>
      </c>
      <c r="C3029" s="172" t="s">
        <v>8112</v>
      </c>
      <c r="D3029" s="173">
        <v>1.75</v>
      </c>
      <c r="E3029" s="49" t="s">
        <v>8113</v>
      </c>
      <c r="F3029" s="50">
        <v>40544</v>
      </c>
      <c r="G3029" s="51">
        <v>1.75</v>
      </c>
      <c r="H3029" s="174"/>
      <c r="I3029" s="51">
        <v>0</v>
      </c>
    </row>
    <row r="3030" spans="1:9" ht="30" x14ac:dyDescent="0.25">
      <c r="A3030" s="49" t="s">
        <v>230</v>
      </c>
      <c r="B3030" s="49" t="s">
        <v>8114</v>
      </c>
      <c r="C3030" s="172" t="s">
        <v>8115</v>
      </c>
      <c r="D3030" s="173">
        <v>1.7</v>
      </c>
      <c r="E3030" s="49" t="s">
        <v>8116</v>
      </c>
      <c r="F3030" s="50">
        <v>40544</v>
      </c>
      <c r="G3030" s="51">
        <v>1.7</v>
      </c>
      <c r="H3030" s="174"/>
      <c r="I3030" s="51">
        <v>0</v>
      </c>
    </row>
    <row r="3031" spans="1:9" ht="30" x14ac:dyDescent="0.25">
      <c r="A3031" s="49" t="s">
        <v>230</v>
      </c>
      <c r="B3031" s="49" t="s">
        <v>422</v>
      </c>
      <c r="C3031" s="172" t="s">
        <v>8117</v>
      </c>
      <c r="D3031" s="173">
        <v>1.75</v>
      </c>
      <c r="E3031" s="49" t="s">
        <v>8118</v>
      </c>
      <c r="F3031" s="50">
        <v>40544</v>
      </c>
      <c r="G3031" s="51">
        <v>1.75</v>
      </c>
      <c r="H3031" s="174"/>
      <c r="I3031" s="51">
        <v>0</v>
      </c>
    </row>
    <row r="3032" spans="1:9" ht="30" x14ac:dyDescent="0.25">
      <c r="A3032" s="49" t="s">
        <v>230</v>
      </c>
      <c r="B3032" s="49" t="s">
        <v>8119</v>
      </c>
      <c r="C3032" s="172" t="s">
        <v>8120</v>
      </c>
      <c r="D3032" s="173">
        <v>1.75</v>
      </c>
      <c r="E3032" s="49" t="s">
        <v>8121</v>
      </c>
      <c r="F3032" s="50">
        <v>40544</v>
      </c>
      <c r="G3032" s="51">
        <v>1.75</v>
      </c>
      <c r="H3032" s="174"/>
      <c r="I3032" s="51">
        <v>0</v>
      </c>
    </row>
    <row r="3033" spans="1:9" ht="30" x14ac:dyDescent="0.25">
      <c r="A3033" s="49" t="s">
        <v>230</v>
      </c>
      <c r="B3033" s="49" t="s">
        <v>8122</v>
      </c>
      <c r="C3033" s="172" t="s">
        <v>8123</v>
      </c>
      <c r="D3033" s="173">
        <v>1.75</v>
      </c>
      <c r="E3033" s="49" t="s">
        <v>8124</v>
      </c>
      <c r="F3033" s="50">
        <v>40544</v>
      </c>
      <c r="G3033" s="51">
        <v>1.75</v>
      </c>
      <c r="H3033" s="174"/>
      <c r="I3033" s="51">
        <v>0</v>
      </c>
    </row>
    <row r="3034" spans="1:9" ht="30" x14ac:dyDescent="0.25">
      <c r="A3034" s="49" t="s">
        <v>230</v>
      </c>
      <c r="B3034" s="49" t="s">
        <v>8125</v>
      </c>
      <c r="C3034" s="172" t="s">
        <v>8126</v>
      </c>
      <c r="D3034" s="173">
        <v>1.7</v>
      </c>
      <c r="E3034" s="49" t="s">
        <v>8127</v>
      </c>
      <c r="F3034" s="50">
        <v>40544</v>
      </c>
      <c r="G3034" s="51">
        <v>1.7</v>
      </c>
      <c r="H3034" s="174"/>
      <c r="I3034" s="51">
        <v>0</v>
      </c>
    </row>
    <row r="3035" spans="1:9" ht="30" x14ac:dyDescent="0.25">
      <c r="A3035" s="49" t="s">
        <v>230</v>
      </c>
      <c r="B3035" s="49" t="s">
        <v>1980</v>
      </c>
      <c r="C3035" s="172" t="s">
        <v>8128</v>
      </c>
      <c r="D3035" s="173">
        <v>1.75</v>
      </c>
      <c r="E3035" s="49" t="s">
        <v>8129</v>
      </c>
      <c r="F3035" s="50">
        <v>40544</v>
      </c>
      <c r="G3035" s="51">
        <v>1.75</v>
      </c>
      <c r="H3035" s="174"/>
      <c r="I3035" s="51">
        <v>0</v>
      </c>
    </row>
    <row r="3036" spans="1:9" ht="30" x14ac:dyDescent="0.25">
      <c r="A3036" s="49" t="s">
        <v>230</v>
      </c>
      <c r="B3036" s="49" t="s">
        <v>5756</v>
      </c>
      <c r="C3036" s="172" t="s">
        <v>8130</v>
      </c>
      <c r="D3036" s="173">
        <v>1.7</v>
      </c>
      <c r="E3036" s="49" t="s">
        <v>8131</v>
      </c>
      <c r="F3036" s="50">
        <v>40544</v>
      </c>
      <c r="G3036" s="51">
        <v>1.7</v>
      </c>
      <c r="H3036" s="174"/>
      <c r="I3036" s="51">
        <v>0</v>
      </c>
    </row>
    <row r="3037" spans="1:9" ht="30" x14ac:dyDescent="0.25">
      <c r="A3037" s="49" t="s">
        <v>8132</v>
      </c>
      <c r="B3037" s="49" t="s">
        <v>1096</v>
      </c>
      <c r="C3037" s="172" t="s">
        <v>8133</v>
      </c>
      <c r="D3037" s="173">
        <v>2.2999999999999998</v>
      </c>
      <c r="E3037" s="49" t="s">
        <v>8134</v>
      </c>
      <c r="F3037" s="50">
        <v>40544</v>
      </c>
      <c r="G3037" s="51">
        <v>2.2999999999999998</v>
      </c>
      <c r="H3037" s="174"/>
      <c r="I3037" s="51">
        <v>0</v>
      </c>
    </row>
    <row r="3038" spans="1:9" ht="30" x14ac:dyDescent="0.25">
      <c r="A3038" s="49" t="s">
        <v>8132</v>
      </c>
      <c r="B3038" s="49" t="s">
        <v>6240</v>
      </c>
      <c r="C3038" s="172" t="s">
        <v>8135</v>
      </c>
      <c r="D3038" s="173">
        <v>2.6</v>
      </c>
      <c r="E3038" s="49" t="s">
        <v>8136</v>
      </c>
      <c r="F3038" s="50">
        <v>40544</v>
      </c>
      <c r="G3038" s="51">
        <v>2.6</v>
      </c>
      <c r="H3038" s="174"/>
      <c r="I3038" s="51">
        <v>0</v>
      </c>
    </row>
    <row r="3039" spans="1:9" ht="30" x14ac:dyDescent="0.25">
      <c r="A3039" s="49" t="s">
        <v>8132</v>
      </c>
      <c r="B3039" s="49" t="s">
        <v>1283</v>
      </c>
      <c r="C3039" s="172" t="s">
        <v>8137</v>
      </c>
      <c r="D3039" s="173">
        <v>2.2000000000000002</v>
      </c>
      <c r="E3039" s="49" t="s">
        <v>8138</v>
      </c>
      <c r="F3039" s="50">
        <v>40544</v>
      </c>
      <c r="G3039" s="51">
        <v>2.2000000000000002</v>
      </c>
      <c r="H3039" s="174"/>
      <c r="I3039" s="51">
        <v>0</v>
      </c>
    </row>
    <row r="3040" spans="1:9" ht="30" x14ac:dyDescent="0.25">
      <c r="A3040" s="49" t="s">
        <v>8132</v>
      </c>
      <c r="B3040" s="49" t="s">
        <v>8139</v>
      </c>
      <c r="C3040" s="172" t="s">
        <v>8140</v>
      </c>
      <c r="D3040" s="173">
        <v>2.2000000000000002</v>
      </c>
      <c r="E3040" s="49" t="s">
        <v>8141</v>
      </c>
      <c r="F3040" s="50">
        <v>40544</v>
      </c>
      <c r="G3040" s="51">
        <v>2.2000000000000002</v>
      </c>
      <c r="H3040" s="174"/>
      <c r="I3040" s="51">
        <v>0</v>
      </c>
    </row>
    <row r="3041" spans="1:9" ht="30" x14ac:dyDescent="0.25">
      <c r="A3041" s="49" t="s">
        <v>8132</v>
      </c>
      <c r="B3041" s="49" t="s">
        <v>8142</v>
      </c>
      <c r="C3041" s="172" t="s">
        <v>8143</v>
      </c>
      <c r="D3041" s="173">
        <v>2.1</v>
      </c>
      <c r="E3041" s="49" t="s">
        <v>8144</v>
      </c>
      <c r="F3041" s="50">
        <v>40544</v>
      </c>
      <c r="G3041" s="51">
        <v>2.1</v>
      </c>
      <c r="H3041" s="174"/>
      <c r="I3041" s="51">
        <v>0</v>
      </c>
    </row>
    <row r="3042" spans="1:9" ht="30" x14ac:dyDescent="0.25">
      <c r="A3042" s="49" t="s">
        <v>8132</v>
      </c>
      <c r="B3042" s="49" t="s">
        <v>8145</v>
      </c>
      <c r="C3042" s="172" t="s">
        <v>8146</v>
      </c>
      <c r="D3042" s="173">
        <v>2.2000000000000002</v>
      </c>
      <c r="E3042" s="49" t="s">
        <v>8147</v>
      </c>
      <c r="F3042" s="50">
        <v>40544</v>
      </c>
      <c r="G3042" s="51">
        <v>2.2000000000000002</v>
      </c>
      <c r="H3042" s="174"/>
      <c r="I3042" s="51">
        <v>0</v>
      </c>
    </row>
    <row r="3043" spans="1:9" ht="30" x14ac:dyDescent="0.25">
      <c r="A3043" s="49" t="s">
        <v>8132</v>
      </c>
      <c r="B3043" s="49" t="s">
        <v>883</v>
      </c>
      <c r="C3043" s="172" t="s">
        <v>8148</v>
      </c>
      <c r="D3043" s="173">
        <v>2.2000000000000002</v>
      </c>
      <c r="E3043" s="49" t="s">
        <v>8149</v>
      </c>
      <c r="F3043" s="50">
        <v>40544</v>
      </c>
      <c r="G3043" s="51">
        <v>2.2000000000000002</v>
      </c>
      <c r="H3043" s="174"/>
      <c r="I3043" s="51">
        <v>0</v>
      </c>
    </row>
    <row r="3044" spans="1:9" ht="30" x14ac:dyDescent="0.25">
      <c r="A3044" s="49" t="s">
        <v>8132</v>
      </c>
      <c r="B3044" s="49" t="s">
        <v>892</v>
      </c>
      <c r="C3044" s="172" t="s">
        <v>8150</v>
      </c>
      <c r="D3044" s="173">
        <v>2.2000000000000002</v>
      </c>
      <c r="E3044" s="49" t="s">
        <v>8151</v>
      </c>
      <c r="F3044" s="50">
        <v>40544</v>
      </c>
      <c r="G3044" s="51">
        <v>2.2000000000000002</v>
      </c>
      <c r="H3044" s="174"/>
      <c r="I3044" s="51">
        <v>0</v>
      </c>
    </row>
    <row r="3045" spans="1:9" ht="30" x14ac:dyDescent="0.25">
      <c r="A3045" s="49" t="s">
        <v>8132</v>
      </c>
      <c r="B3045" s="49" t="s">
        <v>8152</v>
      </c>
      <c r="C3045" s="172" t="s">
        <v>8153</v>
      </c>
      <c r="D3045" s="173">
        <v>2.1</v>
      </c>
      <c r="E3045" s="49" t="s">
        <v>8154</v>
      </c>
      <c r="F3045" s="50">
        <v>40544</v>
      </c>
      <c r="G3045" s="51">
        <v>2.1</v>
      </c>
      <c r="H3045" s="174"/>
      <c r="I3045" s="51">
        <v>0</v>
      </c>
    </row>
    <row r="3046" spans="1:9" ht="30" x14ac:dyDescent="0.25">
      <c r="A3046" s="49" t="s">
        <v>8132</v>
      </c>
      <c r="B3046" s="49" t="s">
        <v>1170</v>
      </c>
      <c r="C3046" s="172" t="s">
        <v>8155</v>
      </c>
      <c r="D3046" s="173">
        <v>2.2000000000000002</v>
      </c>
      <c r="E3046" s="49" t="s">
        <v>8156</v>
      </c>
      <c r="F3046" s="50">
        <v>40544</v>
      </c>
      <c r="G3046" s="51">
        <v>2.2000000000000002</v>
      </c>
      <c r="H3046" s="174"/>
      <c r="I3046" s="51">
        <v>0</v>
      </c>
    </row>
    <row r="3047" spans="1:9" ht="30" x14ac:dyDescent="0.25">
      <c r="A3047" s="49" t="s">
        <v>8132</v>
      </c>
      <c r="B3047" s="49" t="s">
        <v>1482</v>
      </c>
      <c r="C3047" s="172" t="s">
        <v>8157</v>
      </c>
      <c r="D3047" s="173">
        <v>2.2000000000000002</v>
      </c>
      <c r="E3047" s="49" t="s">
        <v>8158</v>
      </c>
      <c r="F3047" s="50">
        <v>40544</v>
      </c>
      <c r="G3047" s="51">
        <v>2.2000000000000002</v>
      </c>
      <c r="H3047" s="174"/>
      <c r="I3047" s="51">
        <v>0</v>
      </c>
    </row>
    <row r="3048" spans="1:9" ht="30" x14ac:dyDescent="0.25">
      <c r="A3048" s="49" t="s">
        <v>8132</v>
      </c>
      <c r="B3048" s="49" t="s">
        <v>1342</v>
      </c>
      <c r="C3048" s="172" t="s">
        <v>8159</v>
      </c>
      <c r="D3048" s="173">
        <v>2.6</v>
      </c>
      <c r="E3048" s="49" t="s">
        <v>8160</v>
      </c>
      <c r="F3048" s="50">
        <v>40544</v>
      </c>
      <c r="G3048" s="51">
        <v>2.6</v>
      </c>
      <c r="H3048" s="174"/>
      <c r="I3048" s="51">
        <v>0</v>
      </c>
    </row>
    <row r="3049" spans="1:9" ht="30" x14ac:dyDescent="0.25">
      <c r="A3049" s="49" t="s">
        <v>8132</v>
      </c>
      <c r="B3049" s="49" t="s">
        <v>8161</v>
      </c>
      <c r="C3049" s="172" t="s">
        <v>8162</v>
      </c>
      <c r="D3049" s="173">
        <v>2.2000000000000002</v>
      </c>
      <c r="E3049" s="49" t="s">
        <v>8163</v>
      </c>
      <c r="F3049" s="50">
        <v>40544</v>
      </c>
      <c r="G3049" s="51">
        <v>2.2000000000000002</v>
      </c>
      <c r="H3049" s="174"/>
      <c r="I3049" s="51">
        <v>0</v>
      </c>
    </row>
    <row r="3050" spans="1:9" ht="30" x14ac:dyDescent="0.25">
      <c r="A3050" s="49" t="s">
        <v>8132</v>
      </c>
      <c r="B3050" s="49" t="s">
        <v>3351</v>
      </c>
      <c r="C3050" s="172" t="s">
        <v>8164</v>
      </c>
      <c r="D3050" s="173">
        <v>2.6</v>
      </c>
      <c r="E3050" s="49" t="s">
        <v>8165</v>
      </c>
      <c r="F3050" s="50">
        <v>40544</v>
      </c>
      <c r="G3050" s="51">
        <v>2.6</v>
      </c>
      <c r="H3050" s="174"/>
      <c r="I3050" s="51">
        <v>0</v>
      </c>
    </row>
    <row r="3051" spans="1:9" ht="30" x14ac:dyDescent="0.25">
      <c r="A3051" s="49" t="s">
        <v>8132</v>
      </c>
      <c r="B3051" s="49" t="s">
        <v>1508</v>
      </c>
      <c r="C3051" s="172" t="s">
        <v>8166</v>
      </c>
      <c r="D3051" s="173">
        <v>2.1</v>
      </c>
      <c r="E3051" s="49" t="s">
        <v>8167</v>
      </c>
      <c r="F3051" s="50">
        <v>40544</v>
      </c>
      <c r="G3051" s="51">
        <v>2.1</v>
      </c>
      <c r="H3051" s="174"/>
      <c r="I3051" s="51">
        <v>0</v>
      </c>
    </row>
    <row r="3052" spans="1:9" ht="30" x14ac:dyDescent="0.25">
      <c r="A3052" s="49" t="s">
        <v>8132</v>
      </c>
      <c r="B3052" s="49" t="s">
        <v>8168</v>
      </c>
      <c r="C3052" s="172" t="s">
        <v>8169</v>
      </c>
      <c r="D3052" s="173">
        <v>2.6</v>
      </c>
      <c r="E3052" s="49" t="s">
        <v>8170</v>
      </c>
      <c r="F3052" s="50">
        <v>40544</v>
      </c>
      <c r="G3052" s="51">
        <v>2.6</v>
      </c>
      <c r="H3052" s="174"/>
      <c r="I3052" s="51">
        <v>0</v>
      </c>
    </row>
    <row r="3053" spans="1:9" ht="30" x14ac:dyDescent="0.25">
      <c r="A3053" s="49" t="s">
        <v>8132</v>
      </c>
      <c r="B3053" s="49" t="s">
        <v>1850</v>
      </c>
      <c r="C3053" s="172" t="s">
        <v>8171</v>
      </c>
      <c r="D3053" s="173">
        <v>2.1</v>
      </c>
      <c r="E3053" s="49" t="s">
        <v>8172</v>
      </c>
      <c r="F3053" s="50">
        <v>40544</v>
      </c>
      <c r="G3053" s="51">
        <v>2.1</v>
      </c>
      <c r="H3053" s="174"/>
      <c r="I3053" s="51">
        <v>0</v>
      </c>
    </row>
    <row r="3054" spans="1:9" ht="30" x14ac:dyDescent="0.25">
      <c r="A3054" s="49" t="s">
        <v>8132</v>
      </c>
      <c r="B3054" s="49" t="s">
        <v>308</v>
      </c>
      <c r="C3054" s="172" t="s">
        <v>8173</v>
      </c>
      <c r="D3054" s="173">
        <v>2.2000000000000002</v>
      </c>
      <c r="E3054" s="49" t="s">
        <v>8174</v>
      </c>
      <c r="F3054" s="50">
        <v>40544</v>
      </c>
      <c r="G3054" s="51">
        <v>2.2000000000000002</v>
      </c>
      <c r="H3054" s="174"/>
      <c r="I3054" s="51">
        <v>0</v>
      </c>
    </row>
    <row r="3055" spans="1:9" ht="30" x14ac:dyDescent="0.25">
      <c r="A3055" s="49" t="s">
        <v>8132</v>
      </c>
      <c r="B3055" s="49" t="s">
        <v>311</v>
      </c>
      <c r="C3055" s="172" t="s">
        <v>8175</v>
      </c>
      <c r="D3055" s="173">
        <v>2.6</v>
      </c>
      <c r="E3055" s="49" t="s">
        <v>8176</v>
      </c>
      <c r="F3055" s="50">
        <v>40544</v>
      </c>
      <c r="G3055" s="51">
        <v>2.6</v>
      </c>
      <c r="H3055" s="174"/>
      <c r="I3055" s="51">
        <v>0</v>
      </c>
    </row>
    <row r="3056" spans="1:9" ht="30" x14ac:dyDescent="0.25">
      <c r="A3056" s="49" t="s">
        <v>8132</v>
      </c>
      <c r="B3056" s="49" t="s">
        <v>8177</v>
      </c>
      <c r="C3056" s="172" t="s">
        <v>8178</v>
      </c>
      <c r="D3056" s="173">
        <v>2.2000000000000002</v>
      </c>
      <c r="E3056" s="49" t="s">
        <v>8179</v>
      </c>
      <c r="F3056" s="50">
        <v>40544</v>
      </c>
      <c r="G3056" s="51">
        <v>2.2000000000000002</v>
      </c>
      <c r="H3056" s="174"/>
      <c r="I3056" s="51">
        <v>0</v>
      </c>
    </row>
    <row r="3057" spans="1:9" ht="30" x14ac:dyDescent="0.25">
      <c r="A3057" s="49" t="s">
        <v>8132</v>
      </c>
      <c r="B3057" s="49" t="s">
        <v>2074</v>
      </c>
      <c r="C3057" s="172" t="s">
        <v>8180</v>
      </c>
      <c r="D3057" s="173">
        <v>2.1</v>
      </c>
      <c r="E3057" s="49" t="s">
        <v>8181</v>
      </c>
      <c r="F3057" s="50">
        <v>40544</v>
      </c>
      <c r="G3057" s="51">
        <v>2.1</v>
      </c>
      <c r="H3057" s="174"/>
      <c r="I3057" s="51">
        <v>0</v>
      </c>
    </row>
    <row r="3058" spans="1:9" ht="30" x14ac:dyDescent="0.25">
      <c r="A3058" s="49" t="s">
        <v>8132</v>
      </c>
      <c r="B3058" s="49" t="s">
        <v>326</v>
      </c>
      <c r="C3058" s="172" t="s">
        <v>8182</v>
      </c>
      <c r="D3058" s="173">
        <v>2.2000000000000002</v>
      </c>
      <c r="E3058" s="49" t="s">
        <v>8183</v>
      </c>
      <c r="F3058" s="50">
        <v>40544</v>
      </c>
      <c r="G3058" s="51">
        <v>2.2000000000000002</v>
      </c>
      <c r="H3058" s="174"/>
      <c r="I3058" s="51">
        <v>0</v>
      </c>
    </row>
    <row r="3059" spans="1:9" ht="30" x14ac:dyDescent="0.25">
      <c r="A3059" s="49" t="s">
        <v>8132</v>
      </c>
      <c r="B3059" s="49" t="s">
        <v>332</v>
      </c>
      <c r="C3059" s="172" t="s">
        <v>8184</v>
      </c>
      <c r="D3059" s="173">
        <v>2.2000000000000002</v>
      </c>
      <c r="E3059" s="49" t="s">
        <v>8185</v>
      </c>
      <c r="F3059" s="50">
        <v>40544</v>
      </c>
      <c r="G3059" s="51">
        <v>2.2000000000000002</v>
      </c>
      <c r="H3059" s="174"/>
      <c r="I3059" s="51">
        <v>0</v>
      </c>
    </row>
    <row r="3060" spans="1:9" ht="30" x14ac:dyDescent="0.25">
      <c r="A3060" s="49" t="s">
        <v>8132</v>
      </c>
      <c r="B3060" s="49" t="s">
        <v>341</v>
      </c>
      <c r="C3060" s="172" t="s">
        <v>8186</v>
      </c>
      <c r="D3060" s="173">
        <v>2.1</v>
      </c>
      <c r="E3060" s="49" t="s">
        <v>8187</v>
      </c>
      <c r="F3060" s="50">
        <v>40544</v>
      </c>
      <c r="G3060" s="51">
        <v>2.1</v>
      </c>
      <c r="H3060" s="174"/>
      <c r="I3060" s="51">
        <v>0</v>
      </c>
    </row>
    <row r="3061" spans="1:9" ht="30" x14ac:dyDescent="0.25">
      <c r="A3061" s="49" t="s">
        <v>8132</v>
      </c>
      <c r="B3061" s="49" t="s">
        <v>1219</v>
      </c>
      <c r="C3061" s="172" t="s">
        <v>8188</v>
      </c>
      <c r="D3061" s="173">
        <v>2.1</v>
      </c>
      <c r="E3061" s="49" t="s">
        <v>8189</v>
      </c>
      <c r="F3061" s="50">
        <v>40544</v>
      </c>
      <c r="G3061" s="51">
        <v>2.1</v>
      </c>
      <c r="H3061" s="174"/>
      <c r="I3061" s="51">
        <v>0</v>
      </c>
    </row>
    <row r="3062" spans="1:9" ht="30" x14ac:dyDescent="0.25">
      <c r="A3062" s="49" t="s">
        <v>8132</v>
      </c>
      <c r="B3062" s="49" t="s">
        <v>2256</v>
      </c>
      <c r="C3062" s="172" t="s">
        <v>8190</v>
      </c>
      <c r="D3062" s="173">
        <v>2.2000000000000002</v>
      </c>
      <c r="E3062" s="49" t="s">
        <v>8191</v>
      </c>
      <c r="F3062" s="50">
        <v>40544</v>
      </c>
      <c r="G3062" s="51">
        <v>2.2000000000000002</v>
      </c>
      <c r="H3062" s="174"/>
      <c r="I3062" s="51">
        <v>0</v>
      </c>
    </row>
    <row r="3063" spans="1:9" ht="30" x14ac:dyDescent="0.25">
      <c r="A3063" s="49" t="s">
        <v>8132</v>
      </c>
      <c r="B3063" s="49" t="s">
        <v>4709</v>
      </c>
      <c r="C3063" s="172" t="s">
        <v>8192</v>
      </c>
      <c r="D3063" s="173">
        <v>2.9</v>
      </c>
      <c r="E3063" s="49" t="s">
        <v>8193</v>
      </c>
      <c r="F3063" s="50">
        <v>40544</v>
      </c>
      <c r="G3063" s="51">
        <v>2.8</v>
      </c>
      <c r="H3063" s="174">
        <v>39569</v>
      </c>
      <c r="I3063" s="51">
        <v>0.1</v>
      </c>
    </row>
    <row r="3064" spans="1:9" ht="30" x14ac:dyDescent="0.25">
      <c r="A3064" s="49" t="s">
        <v>8132</v>
      </c>
      <c r="B3064" s="49" t="s">
        <v>2274</v>
      </c>
      <c r="C3064" s="172" t="s">
        <v>8194</v>
      </c>
      <c r="D3064" s="173">
        <v>2.9</v>
      </c>
      <c r="E3064" s="49" t="s">
        <v>8195</v>
      </c>
      <c r="F3064" s="50">
        <v>40544</v>
      </c>
      <c r="G3064" s="51">
        <v>2.8</v>
      </c>
      <c r="H3064" s="174">
        <v>39569</v>
      </c>
      <c r="I3064" s="51">
        <v>0.1</v>
      </c>
    </row>
    <row r="3065" spans="1:9" ht="30" x14ac:dyDescent="0.25">
      <c r="A3065" s="49" t="s">
        <v>8132</v>
      </c>
      <c r="B3065" s="49" t="s">
        <v>760</v>
      </c>
      <c r="C3065" s="172" t="s">
        <v>8196</v>
      </c>
      <c r="D3065" s="173">
        <v>2.6</v>
      </c>
      <c r="E3065" s="49" t="s">
        <v>8197</v>
      </c>
      <c r="F3065" s="50">
        <v>40544</v>
      </c>
      <c r="G3065" s="51">
        <v>2.6</v>
      </c>
      <c r="H3065" s="174"/>
      <c r="I3065" s="51">
        <v>0</v>
      </c>
    </row>
    <row r="3066" spans="1:9" ht="30" x14ac:dyDescent="0.25">
      <c r="A3066" s="49" t="s">
        <v>8132</v>
      </c>
      <c r="B3066" s="49" t="s">
        <v>8198</v>
      </c>
      <c r="C3066" s="172" t="s">
        <v>8199</v>
      </c>
      <c r="D3066" s="173">
        <v>2.2000000000000002</v>
      </c>
      <c r="E3066" s="49" t="s">
        <v>8200</v>
      </c>
      <c r="F3066" s="50">
        <v>40544</v>
      </c>
      <c r="G3066" s="51">
        <v>2.2000000000000002</v>
      </c>
      <c r="H3066" s="174"/>
      <c r="I3066" s="51">
        <v>0</v>
      </c>
    </row>
    <row r="3067" spans="1:9" ht="30" x14ac:dyDescent="0.25">
      <c r="A3067" s="49" t="s">
        <v>8132</v>
      </c>
      <c r="B3067" s="49" t="s">
        <v>8201</v>
      </c>
      <c r="C3067" s="172" t="s">
        <v>8202</v>
      </c>
      <c r="D3067" s="173">
        <v>2.1</v>
      </c>
      <c r="E3067" s="49" t="s">
        <v>8203</v>
      </c>
      <c r="F3067" s="50">
        <v>40544</v>
      </c>
      <c r="G3067" s="51">
        <v>2.1</v>
      </c>
      <c r="H3067" s="174"/>
      <c r="I3067" s="51">
        <v>0</v>
      </c>
    </row>
    <row r="3068" spans="1:9" ht="30" x14ac:dyDescent="0.25">
      <c r="A3068" s="49" t="s">
        <v>8132</v>
      </c>
      <c r="B3068" s="49" t="s">
        <v>350</v>
      </c>
      <c r="C3068" s="172" t="s">
        <v>8204</v>
      </c>
      <c r="D3068" s="173">
        <v>2.2000000000000002</v>
      </c>
      <c r="E3068" s="49" t="s">
        <v>8205</v>
      </c>
      <c r="F3068" s="50">
        <v>40544</v>
      </c>
      <c r="G3068" s="51">
        <v>2.2000000000000002</v>
      </c>
      <c r="H3068" s="174"/>
      <c r="I3068" s="51">
        <v>0</v>
      </c>
    </row>
    <row r="3069" spans="1:9" ht="30" x14ac:dyDescent="0.25">
      <c r="A3069" s="49" t="s">
        <v>8132</v>
      </c>
      <c r="B3069" s="49" t="s">
        <v>772</v>
      </c>
      <c r="C3069" s="172" t="s">
        <v>8206</v>
      </c>
      <c r="D3069" s="173">
        <v>2.6</v>
      </c>
      <c r="E3069" s="49" t="s">
        <v>8207</v>
      </c>
      <c r="F3069" s="50">
        <v>40544</v>
      </c>
      <c r="G3069" s="51">
        <v>2.6</v>
      </c>
      <c r="H3069" s="174"/>
      <c r="I3069" s="51">
        <v>0</v>
      </c>
    </row>
    <row r="3070" spans="1:9" ht="30" x14ac:dyDescent="0.25">
      <c r="A3070" s="49" t="s">
        <v>8132</v>
      </c>
      <c r="B3070" s="49" t="s">
        <v>3084</v>
      </c>
      <c r="C3070" s="172" t="s">
        <v>8208</v>
      </c>
      <c r="D3070" s="173">
        <v>2.2000000000000002</v>
      </c>
      <c r="E3070" s="49" t="s">
        <v>8209</v>
      </c>
      <c r="F3070" s="50">
        <v>40544</v>
      </c>
      <c r="G3070" s="51">
        <v>2.2000000000000002</v>
      </c>
      <c r="H3070" s="174"/>
      <c r="I3070" s="51">
        <v>0</v>
      </c>
    </row>
    <row r="3071" spans="1:9" ht="30" x14ac:dyDescent="0.25">
      <c r="A3071" s="49" t="s">
        <v>8132</v>
      </c>
      <c r="B3071" s="49" t="s">
        <v>2498</v>
      </c>
      <c r="C3071" s="172" t="s">
        <v>8210</v>
      </c>
      <c r="D3071" s="173">
        <v>2.1</v>
      </c>
      <c r="E3071" s="49" t="s">
        <v>8211</v>
      </c>
      <c r="F3071" s="50">
        <v>40544</v>
      </c>
      <c r="G3071" s="51">
        <v>2.1</v>
      </c>
      <c r="H3071" s="174"/>
      <c r="I3071" s="51">
        <v>0</v>
      </c>
    </row>
    <row r="3072" spans="1:9" ht="30" x14ac:dyDescent="0.25">
      <c r="A3072" s="49" t="s">
        <v>8132</v>
      </c>
      <c r="B3072" s="49" t="s">
        <v>3097</v>
      </c>
      <c r="C3072" s="172" t="s">
        <v>8212</v>
      </c>
      <c r="D3072" s="173">
        <v>2.6</v>
      </c>
      <c r="E3072" s="49" t="s">
        <v>8213</v>
      </c>
      <c r="F3072" s="50">
        <v>40544</v>
      </c>
      <c r="G3072" s="51">
        <v>2.6</v>
      </c>
      <c r="H3072" s="174"/>
      <c r="I3072" s="51">
        <v>0</v>
      </c>
    </row>
    <row r="3073" spans="1:9" ht="30" x14ac:dyDescent="0.25">
      <c r="A3073" s="175" t="s">
        <v>8132</v>
      </c>
      <c r="B3073" s="175" t="s">
        <v>8214</v>
      </c>
      <c r="C3073" s="172" t="s">
        <v>8215</v>
      </c>
      <c r="D3073" s="173">
        <v>2.2000000000000002</v>
      </c>
      <c r="E3073" s="175" t="s">
        <v>8216</v>
      </c>
      <c r="F3073" s="176">
        <v>40544</v>
      </c>
      <c r="G3073" s="177">
        <v>2.2000000000000002</v>
      </c>
      <c r="H3073" s="174"/>
      <c r="I3073" s="177">
        <v>0</v>
      </c>
    </row>
    <row r="3074" spans="1:9" ht="30" x14ac:dyDescent="0.25">
      <c r="A3074" s="49" t="s">
        <v>8132</v>
      </c>
      <c r="B3074" s="49" t="s">
        <v>1933</v>
      </c>
      <c r="C3074" s="172" t="s">
        <v>8217</v>
      </c>
      <c r="D3074" s="173">
        <v>2.2000000000000002</v>
      </c>
      <c r="E3074" s="49" t="s">
        <v>8218</v>
      </c>
      <c r="F3074" s="50">
        <v>40544</v>
      </c>
      <c r="G3074" s="51">
        <v>2.2000000000000002</v>
      </c>
      <c r="H3074" s="174"/>
      <c r="I3074" s="51">
        <v>0</v>
      </c>
    </row>
    <row r="3075" spans="1:9" ht="30" x14ac:dyDescent="0.25">
      <c r="A3075" s="49" t="s">
        <v>8132</v>
      </c>
      <c r="B3075" s="49" t="s">
        <v>8219</v>
      </c>
      <c r="C3075" s="172" t="s">
        <v>8220</v>
      </c>
      <c r="D3075" s="173">
        <v>2.2999999999999998</v>
      </c>
      <c r="E3075" s="49" t="s">
        <v>8221</v>
      </c>
      <c r="F3075" s="50">
        <v>40544</v>
      </c>
      <c r="G3075" s="51">
        <v>2.2999999999999998</v>
      </c>
      <c r="H3075" s="174"/>
      <c r="I3075" s="51">
        <v>0</v>
      </c>
    </row>
    <row r="3076" spans="1:9" ht="30" x14ac:dyDescent="0.25">
      <c r="A3076" s="49" t="s">
        <v>8132</v>
      </c>
      <c r="B3076" s="49" t="s">
        <v>1017</v>
      </c>
      <c r="C3076" s="172" t="s">
        <v>8222</v>
      </c>
      <c r="D3076" s="173">
        <v>2.2000000000000002</v>
      </c>
      <c r="E3076" s="49" t="s">
        <v>8223</v>
      </c>
      <c r="F3076" s="50">
        <v>40544</v>
      </c>
      <c r="G3076" s="51">
        <v>2.2000000000000002</v>
      </c>
      <c r="H3076" s="174"/>
      <c r="I3076" s="51">
        <v>0</v>
      </c>
    </row>
    <row r="3077" spans="1:9" ht="30" x14ac:dyDescent="0.25">
      <c r="A3077" s="49" t="s">
        <v>8132</v>
      </c>
      <c r="B3077" s="49" t="s">
        <v>8224</v>
      </c>
      <c r="C3077" s="172" t="s">
        <v>8225</v>
      </c>
      <c r="D3077" s="173">
        <v>2.2000000000000002</v>
      </c>
      <c r="E3077" s="49" t="s">
        <v>8226</v>
      </c>
      <c r="F3077" s="50">
        <v>40544</v>
      </c>
      <c r="G3077" s="51">
        <v>2.2000000000000002</v>
      </c>
      <c r="H3077" s="174"/>
      <c r="I3077" s="51">
        <v>0</v>
      </c>
    </row>
    <row r="3078" spans="1:9" ht="30" x14ac:dyDescent="0.25">
      <c r="A3078" s="49" t="s">
        <v>8132</v>
      </c>
      <c r="B3078" s="49" t="s">
        <v>389</v>
      </c>
      <c r="C3078" s="172" t="s">
        <v>8227</v>
      </c>
      <c r="D3078" s="173">
        <v>2.2999999999999998</v>
      </c>
      <c r="E3078" s="49" t="s">
        <v>8228</v>
      </c>
      <c r="F3078" s="50">
        <v>40544</v>
      </c>
      <c r="G3078" s="51">
        <v>2.2999999999999998</v>
      </c>
      <c r="H3078" s="174"/>
      <c r="I3078" s="51">
        <v>0</v>
      </c>
    </row>
    <row r="3079" spans="1:9" ht="30" x14ac:dyDescent="0.25">
      <c r="A3079" s="49" t="s">
        <v>8132</v>
      </c>
      <c r="B3079" s="49" t="s">
        <v>8229</v>
      </c>
      <c r="C3079" s="172" t="s">
        <v>8230</v>
      </c>
      <c r="D3079" s="173">
        <v>2.2000000000000002</v>
      </c>
      <c r="E3079" s="49" t="s">
        <v>8231</v>
      </c>
      <c r="F3079" s="50">
        <v>40544</v>
      </c>
      <c r="G3079" s="51">
        <v>2.2000000000000002</v>
      </c>
      <c r="H3079" s="174"/>
      <c r="I3079" s="51">
        <v>0</v>
      </c>
    </row>
    <row r="3080" spans="1:9" ht="30" x14ac:dyDescent="0.25">
      <c r="A3080" s="49" t="s">
        <v>8132</v>
      </c>
      <c r="B3080" s="49" t="s">
        <v>6672</v>
      </c>
      <c r="C3080" s="172" t="s">
        <v>8232</v>
      </c>
      <c r="D3080" s="173">
        <v>2.2000000000000002</v>
      </c>
      <c r="E3080" s="49" t="s">
        <v>8233</v>
      </c>
      <c r="F3080" s="50">
        <v>40544</v>
      </c>
      <c r="G3080" s="51">
        <v>2.2000000000000002</v>
      </c>
      <c r="H3080" s="174"/>
      <c r="I3080" s="51">
        <v>0</v>
      </c>
    </row>
    <row r="3081" spans="1:9" ht="30" x14ac:dyDescent="0.25">
      <c r="A3081" s="49" t="s">
        <v>8132</v>
      </c>
      <c r="B3081" s="49" t="s">
        <v>8234</v>
      </c>
      <c r="C3081" s="172" t="s">
        <v>8235</v>
      </c>
      <c r="D3081" s="173">
        <v>2.2000000000000002</v>
      </c>
      <c r="E3081" s="49" t="s">
        <v>8236</v>
      </c>
      <c r="F3081" s="50">
        <v>40544</v>
      </c>
      <c r="G3081" s="51">
        <v>2.2000000000000002</v>
      </c>
      <c r="H3081" s="174"/>
      <c r="I3081" s="51">
        <v>0</v>
      </c>
    </row>
    <row r="3082" spans="1:9" ht="30" x14ac:dyDescent="0.25">
      <c r="A3082" s="49" t="s">
        <v>8132</v>
      </c>
      <c r="B3082" s="49" t="s">
        <v>1041</v>
      </c>
      <c r="C3082" s="172" t="s">
        <v>8237</v>
      </c>
      <c r="D3082" s="173">
        <v>2.2999999999999998</v>
      </c>
      <c r="E3082" s="49" t="s">
        <v>8238</v>
      </c>
      <c r="F3082" s="50">
        <v>40544</v>
      </c>
      <c r="G3082" s="51">
        <v>2.2999999999999998</v>
      </c>
      <c r="H3082" s="174"/>
      <c r="I3082" s="51">
        <v>0</v>
      </c>
    </row>
    <row r="3083" spans="1:9" ht="30" x14ac:dyDescent="0.25">
      <c r="A3083" s="49" t="s">
        <v>8132</v>
      </c>
      <c r="B3083" s="49" t="s">
        <v>8239</v>
      </c>
      <c r="C3083" s="172" t="s">
        <v>8240</v>
      </c>
      <c r="D3083" s="173">
        <v>2.2999999999999998</v>
      </c>
      <c r="E3083" s="49" t="s">
        <v>8241</v>
      </c>
      <c r="F3083" s="50">
        <v>40544</v>
      </c>
      <c r="G3083" s="51">
        <v>2.2999999999999998</v>
      </c>
      <c r="H3083" s="174"/>
      <c r="I3083" s="51">
        <v>0</v>
      </c>
    </row>
    <row r="3084" spans="1:9" ht="30" x14ac:dyDescent="0.25">
      <c r="A3084" s="49" t="s">
        <v>8132</v>
      </c>
      <c r="B3084" s="49" t="s">
        <v>7319</v>
      </c>
      <c r="C3084" s="172" t="s">
        <v>8242</v>
      </c>
      <c r="D3084" s="173">
        <v>2.1</v>
      </c>
      <c r="E3084" s="49" t="s">
        <v>8243</v>
      </c>
      <c r="F3084" s="50">
        <v>40544</v>
      </c>
      <c r="G3084" s="51">
        <v>2.1</v>
      </c>
      <c r="H3084" s="174"/>
      <c r="I3084" s="51">
        <v>0</v>
      </c>
    </row>
    <row r="3085" spans="1:9" ht="30" x14ac:dyDescent="0.25">
      <c r="A3085" s="49" t="s">
        <v>8132</v>
      </c>
      <c r="B3085" s="49" t="s">
        <v>7322</v>
      </c>
      <c r="C3085" s="172" t="s">
        <v>8244</v>
      </c>
      <c r="D3085" s="173">
        <v>2.2999999999999998</v>
      </c>
      <c r="E3085" s="49" t="s">
        <v>8245</v>
      </c>
      <c r="F3085" s="50">
        <v>40544</v>
      </c>
      <c r="G3085" s="51">
        <v>2.2999999999999998</v>
      </c>
      <c r="H3085" s="174"/>
      <c r="I3085" s="51">
        <v>0</v>
      </c>
    </row>
    <row r="3086" spans="1:9" ht="30" x14ac:dyDescent="0.25">
      <c r="A3086" s="49" t="s">
        <v>8132</v>
      </c>
      <c r="B3086" s="49" t="s">
        <v>1719</v>
      </c>
      <c r="C3086" s="172" t="s">
        <v>8246</v>
      </c>
      <c r="D3086" s="173">
        <v>2.2000000000000002</v>
      </c>
      <c r="E3086" s="49" t="s">
        <v>8247</v>
      </c>
      <c r="F3086" s="50">
        <v>40544</v>
      </c>
      <c r="G3086" s="51">
        <v>2.2000000000000002</v>
      </c>
      <c r="H3086" s="174"/>
      <c r="I3086" s="51">
        <v>0</v>
      </c>
    </row>
    <row r="3087" spans="1:9" ht="30" x14ac:dyDescent="0.25">
      <c r="A3087" s="49" t="s">
        <v>8132</v>
      </c>
      <c r="B3087" s="49" t="s">
        <v>1722</v>
      </c>
      <c r="C3087" s="172" t="s">
        <v>8248</v>
      </c>
      <c r="D3087" s="173">
        <v>2.2000000000000002</v>
      </c>
      <c r="E3087" s="49" t="s">
        <v>8249</v>
      </c>
      <c r="F3087" s="50">
        <v>40544</v>
      </c>
      <c r="G3087" s="51">
        <v>2.2000000000000002</v>
      </c>
      <c r="H3087" s="174"/>
      <c r="I3087" s="51">
        <v>0</v>
      </c>
    </row>
    <row r="3088" spans="1:9" ht="30" x14ac:dyDescent="0.25">
      <c r="A3088" s="49" t="s">
        <v>8132</v>
      </c>
      <c r="B3088" s="49" t="s">
        <v>8250</v>
      </c>
      <c r="C3088" s="172" t="s">
        <v>8251</v>
      </c>
      <c r="D3088" s="173">
        <v>2.1</v>
      </c>
      <c r="E3088" s="49" t="s">
        <v>8252</v>
      </c>
      <c r="F3088" s="50">
        <v>40544</v>
      </c>
      <c r="G3088" s="51">
        <v>2.1</v>
      </c>
      <c r="H3088" s="174"/>
      <c r="I3088" s="51">
        <v>0</v>
      </c>
    </row>
    <row r="3089" spans="1:9" ht="30" x14ac:dyDescent="0.25">
      <c r="A3089" s="49" t="s">
        <v>8132</v>
      </c>
      <c r="B3089" s="49" t="s">
        <v>8253</v>
      </c>
      <c r="C3089" s="172" t="s">
        <v>8254</v>
      </c>
      <c r="D3089" s="173">
        <v>2.2000000000000002</v>
      </c>
      <c r="E3089" s="49" t="s">
        <v>8255</v>
      </c>
      <c r="F3089" s="50">
        <v>40544</v>
      </c>
      <c r="G3089" s="51">
        <v>2.2000000000000002</v>
      </c>
      <c r="H3089" s="174"/>
      <c r="I3089" s="51">
        <v>0</v>
      </c>
    </row>
    <row r="3090" spans="1:9" ht="30" x14ac:dyDescent="0.25">
      <c r="A3090" s="49" t="s">
        <v>8132</v>
      </c>
      <c r="B3090" s="49" t="s">
        <v>5756</v>
      </c>
      <c r="C3090" s="172" t="s">
        <v>8256</v>
      </c>
      <c r="D3090" s="173">
        <v>2.2000000000000002</v>
      </c>
      <c r="E3090" s="49" t="s">
        <v>8257</v>
      </c>
      <c r="F3090" s="50">
        <v>40544</v>
      </c>
      <c r="G3090" s="51">
        <v>2.2000000000000002</v>
      </c>
      <c r="H3090" s="174"/>
      <c r="I3090" s="51">
        <v>0</v>
      </c>
    </row>
    <row r="3091" spans="1:9" ht="30" x14ac:dyDescent="0.25">
      <c r="A3091" s="49" t="s">
        <v>8132</v>
      </c>
      <c r="B3091" s="49" t="s">
        <v>5547</v>
      </c>
      <c r="C3091" s="172" t="s">
        <v>8258</v>
      </c>
      <c r="D3091" s="173">
        <v>2.2000000000000002</v>
      </c>
      <c r="E3091" s="49" t="s">
        <v>8259</v>
      </c>
      <c r="F3091" s="50">
        <v>40544</v>
      </c>
      <c r="G3091" s="51">
        <v>2.2000000000000002</v>
      </c>
      <c r="H3091" s="174"/>
      <c r="I3091" s="51">
        <v>0</v>
      </c>
    </row>
    <row r="3092" spans="1:9" ht="30" x14ac:dyDescent="0.25">
      <c r="A3092" s="49" t="s">
        <v>8260</v>
      </c>
      <c r="B3092" s="49" t="s">
        <v>5399</v>
      </c>
      <c r="C3092" s="172" t="s">
        <v>8261</v>
      </c>
      <c r="D3092" s="173">
        <v>1.9</v>
      </c>
      <c r="E3092" s="49" t="s">
        <v>8262</v>
      </c>
      <c r="F3092" s="50">
        <v>40544</v>
      </c>
      <c r="G3092" s="51">
        <v>1.9</v>
      </c>
      <c r="H3092" s="174"/>
      <c r="I3092" s="51">
        <v>0</v>
      </c>
    </row>
    <row r="3093" spans="1:9" ht="30" x14ac:dyDescent="0.25">
      <c r="A3093" s="49" t="s">
        <v>8260</v>
      </c>
      <c r="B3093" s="49" t="s">
        <v>4408</v>
      </c>
      <c r="C3093" s="172" t="s">
        <v>8263</v>
      </c>
      <c r="D3093" s="173">
        <v>1.6</v>
      </c>
      <c r="E3093" s="49" t="s">
        <v>8264</v>
      </c>
      <c r="F3093" s="50">
        <v>40544</v>
      </c>
      <c r="G3093" s="51">
        <v>1.6</v>
      </c>
      <c r="H3093" s="174"/>
      <c r="I3093" s="51">
        <v>0</v>
      </c>
    </row>
    <row r="3094" spans="1:9" ht="30" x14ac:dyDescent="0.25">
      <c r="A3094" s="49" t="s">
        <v>8260</v>
      </c>
      <c r="B3094" s="49" t="s">
        <v>2910</v>
      </c>
      <c r="C3094" s="172" t="s">
        <v>8265</v>
      </c>
      <c r="D3094" s="173">
        <v>1.65</v>
      </c>
      <c r="E3094" s="49" t="s">
        <v>8266</v>
      </c>
      <c r="F3094" s="50">
        <v>40544</v>
      </c>
      <c r="G3094" s="51">
        <v>1.65</v>
      </c>
      <c r="H3094" s="174"/>
      <c r="I3094" s="51">
        <v>0</v>
      </c>
    </row>
    <row r="3095" spans="1:9" ht="30" x14ac:dyDescent="0.25">
      <c r="A3095" s="49" t="s">
        <v>8260</v>
      </c>
      <c r="B3095" s="49" t="s">
        <v>4416</v>
      </c>
      <c r="C3095" s="172" t="s">
        <v>8267</v>
      </c>
      <c r="D3095" s="173">
        <v>1.9</v>
      </c>
      <c r="E3095" s="49" t="s">
        <v>8268</v>
      </c>
      <c r="F3095" s="50">
        <v>40544</v>
      </c>
      <c r="G3095" s="51">
        <v>1.9</v>
      </c>
      <c r="H3095" s="174"/>
      <c r="I3095" s="51">
        <v>0</v>
      </c>
    </row>
    <row r="3096" spans="1:9" ht="30" x14ac:dyDescent="0.25">
      <c r="A3096" s="49" t="s">
        <v>8260</v>
      </c>
      <c r="B3096" s="49" t="s">
        <v>8269</v>
      </c>
      <c r="C3096" s="172" t="s">
        <v>8270</v>
      </c>
      <c r="D3096" s="173">
        <v>1.7</v>
      </c>
      <c r="E3096" s="49" t="s">
        <v>8271</v>
      </c>
      <c r="F3096" s="50">
        <v>40544</v>
      </c>
      <c r="G3096" s="51">
        <v>1.7</v>
      </c>
      <c r="H3096" s="174"/>
      <c r="I3096" s="51">
        <v>0</v>
      </c>
    </row>
    <row r="3097" spans="1:9" ht="30" x14ac:dyDescent="0.25">
      <c r="A3097" s="49" t="s">
        <v>8260</v>
      </c>
      <c r="B3097" s="49" t="s">
        <v>5970</v>
      </c>
      <c r="C3097" s="172" t="s">
        <v>8272</v>
      </c>
      <c r="D3097" s="173">
        <v>1.65</v>
      </c>
      <c r="E3097" s="49" t="s">
        <v>8273</v>
      </c>
      <c r="F3097" s="50">
        <v>40544</v>
      </c>
      <c r="G3097" s="51">
        <v>1.65</v>
      </c>
      <c r="H3097" s="174"/>
      <c r="I3097" s="51">
        <v>0</v>
      </c>
    </row>
    <row r="3098" spans="1:9" ht="30" x14ac:dyDescent="0.25">
      <c r="A3098" s="49" t="s">
        <v>8260</v>
      </c>
      <c r="B3098" s="49" t="s">
        <v>711</v>
      </c>
      <c r="C3098" s="172" t="s">
        <v>8274</v>
      </c>
      <c r="D3098" s="173">
        <v>1.6</v>
      </c>
      <c r="E3098" s="49" t="s">
        <v>8275</v>
      </c>
      <c r="F3098" s="50">
        <v>40544</v>
      </c>
      <c r="G3098" s="51">
        <v>1.6</v>
      </c>
      <c r="H3098" s="174"/>
      <c r="I3098" s="51">
        <v>0</v>
      </c>
    </row>
    <row r="3099" spans="1:9" ht="30" x14ac:dyDescent="0.25">
      <c r="A3099" s="49" t="s">
        <v>8260</v>
      </c>
      <c r="B3099" s="49" t="s">
        <v>8276</v>
      </c>
      <c r="C3099" s="172" t="s">
        <v>8277</v>
      </c>
      <c r="D3099" s="173">
        <v>1.9</v>
      </c>
      <c r="E3099" s="49" t="s">
        <v>8278</v>
      </c>
      <c r="F3099" s="50">
        <v>40544</v>
      </c>
      <c r="G3099" s="51">
        <v>1.9</v>
      </c>
      <c r="H3099" s="174"/>
      <c r="I3099" s="51">
        <v>0</v>
      </c>
    </row>
    <row r="3100" spans="1:9" ht="30" x14ac:dyDescent="0.25">
      <c r="A3100" s="49" t="s">
        <v>8260</v>
      </c>
      <c r="B3100" s="49" t="s">
        <v>8279</v>
      </c>
      <c r="C3100" s="172" t="s">
        <v>8280</v>
      </c>
      <c r="D3100" s="173">
        <v>1.6</v>
      </c>
      <c r="E3100" s="49" t="s">
        <v>8281</v>
      </c>
      <c r="F3100" s="50">
        <v>40544</v>
      </c>
      <c r="G3100" s="51">
        <v>1.6</v>
      </c>
      <c r="H3100" s="174"/>
      <c r="I3100" s="51">
        <v>0</v>
      </c>
    </row>
    <row r="3101" spans="1:9" ht="30" x14ac:dyDescent="0.25">
      <c r="A3101" s="49" t="s">
        <v>8260</v>
      </c>
      <c r="B3101" s="49" t="s">
        <v>314</v>
      </c>
      <c r="C3101" s="172" t="s">
        <v>8282</v>
      </c>
      <c r="D3101" s="173">
        <v>1.65</v>
      </c>
      <c r="E3101" s="49" t="s">
        <v>8283</v>
      </c>
      <c r="F3101" s="50">
        <v>40544</v>
      </c>
      <c r="G3101" s="51">
        <v>1.65</v>
      </c>
      <c r="H3101" s="174"/>
      <c r="I3101" s="51">
        <v>0</v>
      </c>
    </row>
    <row r="3102" spans="1:9" ht="30" x14ac:dyDescent="0.25">
      <c r="A3102" s="49" t="s">
        <v>8260</v>
      </c>
      <c r="B3102" s="49" t="s">
        <v>8284</v>
      </c>
      <c r="C3102" s="172" t="s">
        <v>8285</v>
      </c>
      <c r="D3102" s="173">
        <v>2.4500000000000002</v>
      </c>
      <c r="E3102" s="49" t="s">
        <v>8286</v>
      </c>
      <c r="F3102" s="50">
        <v>40544</v>
      </c>
      <c r="G3102" s="51">
        <v>2.4500000000000002</v>
      </c>
      <c r="H3102" s="174"/>
      <c r="I3102" s="51">
        <v>0</v>
      </c>
    </row>
    <row r="3103" spans="1:9" ht="30" x14ac:dyDescent="0.25">
      <c r="A3103" s="49" t="s">
        <v>8260</v>
      </c>
      <c r="B3103" s="49" t="s">
        <v>326</v>
      </c>
      <c r="C3103" s="172" t="s">
        <v>8287</v>
      </c>
      <c r="D3103" s="173">
        <v>1.6</v>
      </c>
      <c r="E3103" s="49" t="s">
        <v>8288</v>
      </c>
      <c r="F3103" s="50">
        <v>40544</v>
      </c>
      <c r="G3103" s="51">
        <v>1.6</v>
      </c>
      <c r="H3103" s="174"/>
      <c r="I3103" s="51">
        <v>0</v>
      </c>
    </row>
    <row r="3104" spans="1:9" ht="30" x14ac:dyDescent="0.25">
      <c r="A3104" s="49" t="s">
        <v>8260</v>
      </c>
      <c r="B3104" s="49" t="s">
        <v>8289</v>
      </c>
      <c r="C3104" s="172" t="s">
        <v>8290</v>
      </c>
      <c r="D3104" s="173">
        <v>1.7</v>
      </c>
      <c r="E3104" s="49" t="s">
        <v>8291</v>
      </c>
      <c r="F3104" s="50">
        <v>40544</v>
      </c>
      <c r="G3104" s="51">
        <v>1.7</v>
      </c>
      <c r="H3104" s="174"/>
      <c r="I3104" s="51">
        <v>0</v>
      </c>
    </row>
    <row r="3105" spans="1:9" ht="30" x14ac:dyDescent="0.25">
      <c r="A3105" s="49" t="s">
        <v>8260</v>
      </c>
      <c r="B3105" s="49" t="s">
        <v>8292</v>
      </c>
      <c r="C3105" s="172" t="s">
        <v>8293</v>
      </c>
      <c r="D3105" s="173">
        <v>1.7</v>
      </c>
      <c r="E3105" s="49" t="s">
        <v>8294</v>
      </c>
      <c r="F3105" s="50">
        <v>40544</v>
      </c>
      <c r="G3105" s="51">
        <v>1.7</v>
      </c>
      <c r="H3105" s="174"/>
      <c r="I3105" s="51">
        <v>0</v>
      </c>
    </row>
    <row r="3106" spans="1:9" ht="30" x14ac:dyDescent="0.25">
      <c r="A3106" s="49" t="s">
        <v>8260</v>
      </c>
      <c r="B3106" s="49" t="s">
        <v>781</v>
      </c>
      <c r="C3106" s="172" t="s">
        <v>8295</v>
      </c>
      <c r="D3106" s="173">
        <v>1.6</v>
      </c>
      <c r="E3106" s="49" t="s">
        <v>8296</v>
      </c>
      <c r="F3106" s="50">
        <v>40544</v>
      </c>
      <c r="G3106" s="51">
        <v>1.6</v>
      </c>
      <c r="H3106" s="174"/>
      <c r="I3106" s="51">
        <v>0</v>
      </c>
    </row>
    <row r="3107" spans="1:9" ht="30" x14ac:dyDescent="0.25">
      <c r="A3107" s="49" t="s">
        <v>8260</v>
      </c>
      <c r="B3107" s="49" t="s">
        <v>4129</v>
      </c>
      <c r="C3107" s="172" t="s">
        <v>8297</v>
      </c>
      <c r="D3107" s="173">
        <v>1.9</v>
      </c>
      <c r="E3107" s="49" t="s">
        <v>8298</v>
      </c>
      <c r="F3107" s="50">
        <v>40544</v>
      </c>
      <c r="G3107" s="51">
        <v>1.9</v>
      </c>
      <c r="H3107" s="174"/>
      <c r="I3107" s="51">
        <v>0</v>
      </c>
    </row>
    <row r="3108" spans="1:9" ht="30" x14ac:dyDescent="0.25">
      <c r="A3108" s="49" t="s">
        <v>8260</v>
      </c>
      <c r="B3108" s="49" t="s">
        <v>2818</v>
      </c>
      <c r="C3108" s="172" t="s">
        <v>8299</v>
      </c>
      <c r="D3108" s="173">
        <v>1.6</v>
      </c>
      <c r="E3108" s="49" t="s">
        <v>8300</v>
      </c>
      <c r="F3108" s="50">
        <v>40544</v>
      </c>
      <c r="G3108" s="51">
        <v>1.6</v>
      </c>
      <c r="H3108" s="174"/>
      <c r="I3108" s="51">
        <v>0</v>
      </c>
    </row>
    <row r="3109" spans="1:9" ht="30" x14ac:dyDescent="0.25">
      <c r="A3109" s="49" t="s">
        <v>8260</v>
      </c>
      <c r="B3109" s="49" t="s">
        <v>8301</v>
      </c>
      <c r="C3109" s="172" t="s">
        <v>8302</v>
      </c>
      <c r="D3109" s="173">
        <v>1.6</v>
      </c>
      <c r="E3109" s="49" t="s">
        <v>8303</v>
      </c>
      <c r="F3109" s="50">
        <v>40544</v>
      </c>
      <c r="G3109" s="51">
        <v>1.6</v>
      </c>
      <c r="H3109" s="174"/>
      <c r="I3109" s="51">
        <v>0</v>
      </c>
    </row>
    <row r="3110" spans="1:9" ht="30" x14ac:dyDescent="0.25">
      <c r="A3110" s="49" t="s">
        <v>8260</v>
      </c>
      <c r="B3110" s="49" t="s">
        <v>8304</v>
      </c>
      <c r="C3110" s="172" t="s">
        <v>8305</v>
      </c>
      <c r="D3110" s="173">
        <v>1.9</v>
      </c>
      <c r="E3110" s="49" t="s">
        <v>8306</v>
      </c>
      <c r="F3110" s="50">
        <v>40544</v>
      </c>
      <c r="G3110" s="51">
        <v>1.9</v>
      </c>
      <c r="H3110" s="174"/>
      <c r="I3110" s="51">
        <v>0</v>
      </c>
    </row>
    <row r="3111" spans="1:9" ht="30" x14ac:dyDescent="0.25">
      <c r="A3111" s="49" t="s">
        <v>8260</v>
      </c>
      <c r="B3111" s="49" t="s">
        <v>2102</v>
      </c>
      <c r="C3111" s="172" t="s">
        <v>8307</v>
      </c>
      <c r="D3111" s="173">
        <v>1.6</v>
      </c>
      <c r="E3111" s="49" t="s">
        <v>8308</v>
      </c>
      <c r="F3111" s="50">
        <v>40544</v>
      </c>
      <c r="G3111" s="51">
        <v>1.6</v>
      </c>
      <c r="H3111" s="174"/>
      <c r="I3111" s="51">
        <v>0</v>
      </c>
    </row>
    <row r="3112" spans="1:9" ht="30" x14ac:dyDescent="0.25">
      <c r="A3112" s="49" t="s">
        <v>8260</v>
      </c>
      <c r="B3112" s="49" t="s">
        <v>8309</v>
      </c>
      <c r="C3112" s="172" t="s">
        <v>8310</v>
      </c>
      <c r="D3112" s="173">
        <v>1.9</v>
      </c>
      <c r="E3112" s="49" t="s">
        <v>8311</v>
      </c>
      <c r="F3112" s="50">
        <v>40544</v>
      </c>
      <c r="G3112" s="51">
        <v>1.9</v>
      </c>
      <c r="H3112" s="174"/>
      <c r="I3112" s="51">
        <v>0</v>
      </c>
    </row>
    <row r="3113" spans="1:9" ht="30" x14ac:dyDescent="0.25">
      <c r="A3113" s="49" t="s">
        <v>8260</v>
      </c>
      <c r="B3113" s="49" t="s">
        <v>8312</v>
      </c>
      <c r="C3113" s="172" t="s">
        <v>8313</v>
      </c>
      <c r="D3113" s="173">
        <v>1.6</v>
      </c>
      <c r="E3113" s="49" t="s">
        <v>8314</v>
      </c>
      <c r="F3113" s="50">
        <v>40544</v>
      </c>
      <c r="G3113" s="51">
        <v>1.6</v>
      </c>
      <c r="H3113" s="174"/>
      <c r="I3113" s="51">
        <v>0</v>
      </c>
    </row>
    <row r="3114" spans="1:9" ht="30" x14ac:dyDescent="0.25">
      <c r="A3114" s="49" t="s">
        <v>8260</v>
      </c>
      <c r="B3114" s="49" t="s">
        <v>8315</v>
      </c>
      <c r="C3114" s="172" t="s">
        <v>8316</v>
      </c>
      <c r="D3114" s="173">
        <v>1.7</v>
      </c>
      <c r="E3114" s="49" t="s">
        <v>8317</v>
      </c>
      <c r="F3114" s="50">
        <v>40544</v>
      </c>
      <c r="G3114" s="51">
        <v>1.7</v>
      </c>
      <c r="H3114" s="174"/>
      <c r="I3114" s="51">
        <v>0</v>
      </c>
    </row>
    <row r="3115" spans="1:9" ht="30" x14ac:dyDescent="0.25">
      <c r="A3115" s="49" t="s">
        <v>8318</v>
      </c>
      <c r="B3115" s="49" t="s">
        <v>8319</v>
      </c>
      <c r="C3115" s="172" t="s">
        <v>8320</v>
      </c>
      <c r="D3115" s="173">
        <v>1.9</v>
      </c>
      <c r="E3115" s="49" t="s">
        <v>8321</v>
      </c>
      <c r="F3115" s="50">
        <v>40544</v>
      </c>
      <c r="G3115" s="51">
        <v>1.9</v>
      </c>
      <c r="H3115" s="174"/>
      <c r="I3115" s="51">
        <v>0</v>
      </c>
    </row>
    <row r="3116" spans="1:9" ht="30" x14ac:dyDescent="0.25">
      <c r="A3116" s="175" t="s">
        <v>8322</v>
      </c>
      <c r="B3116" s="175" t="s">
        <v>8319</v>
      </c>
      <c r="C3116" s="172" t="s">
        <v>8323</v>
      </c>
      <c r="D3116" s="173">
        <v>2.1</v>
      </c>
      <c r="E3116" s="175" t="s">
        <v>8324</v>
      </c>
      <c r="F3116" s="176">
        <v>40544</v>
      </c>
      <c r="G3116" s="177">
        <v>2.1</v>
      </c>
      <c r="H3116" s="174"/>
      <c r="I3116" s="177">
        <v>0</v>
      </c>
    </row>
  </sheetData>
  <phoneticPr fontId="5" type="noConversion"/>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I17"/>
  <sheetViews>
    <sheetView zoomScaleNormal="100" workbookViewId="0">
      <pane xSplit="2" ySplit="2" topLeftCell="C3" activePane="bottomRight" state="frozen"/>
      <selection pane="topRight" activeCell="C1" sqref="C1"/>
      <selection pane="bottomLeft" activeCell="A3" sqref="A3"/>
      <selection pane="bottomRight" activeCell="D2" sqref="D2"/>
    </sheetView>
  </sheetViews>
  <sheetFormatPr defaultColWidth="7.33203125" defaultRowHeight="16.5" x14ac:dyDescent="0.3"/>
  <cols>
    <col min="1" max="1" width="7.1640625" style="111" customWidth="1"/>
    <col min="2" max="2" width="89.6640625" style="107" customWidth="1"/>
    <col min="3" max="3" width="7.33203125" style="101"/>
    <col min="4" max="4" width="31.1640625" style="101" bestFit="1" customWidth="1"/>
    <col min="5" max="5" width="3.5" style="101" customWidth="1"/>
    <col min="6" max="6" width="16.33203125" style="101" customWidth="1"/>
    <col min="7" max="10" width="11.1640625" style="101" customWidth="1"/>
    <col min="11" max="16384" width="7.33203125" style="101"/>
  </cols>
  <sheetData>
    <row r="1" spans="1:9" ht="41.45" customHeight="1" x14ac:dyDescent="0.3">
      <c r="A1" s="101"/>
      <c r="D1" s="108" t="s">
        <v>95</v>
      </c>
      <c r="F1" s="182" t="s">
        <v>107</v>
      </c>
      <c r="I1" s="109"/>
    </row>
    <row r="2" spans="1:9" ht="39" customHeight="1" x14ac:dyDescent="0.3">
      <c r="A2" s="180" t="s">
        <v>5</v>
      </c>
      <c r="B2" s="181" t="s">
        <v>38</v>
      </c>
      <c r="D2" s="110"/>
      <c r="F2" s="178"/>
      <c r="H2" s="178"/>
    </row>
    <row r="3" spans="1:9" ht="44.45" customHeight="1" x14ac:dyDescent="0.3">
      <c r="A3" s="111">
        <f>ROW()-2</f>
        <v>1</v>
      </c>
      <c r="B3" s="113" t="s">
        <v>181</v>
      </c>
      <c r="F3" s="178"/>
      <c r="H3" s="178"/>
    </row>
    <row r="4" spans="1:9" ht="42.95" customHeight="1" x14ac:dyDescent="0.3">
      <c r="A4" s="111">
        <f t="shared" ref="A4:A14" si="0">ROW()-2</f>
        <v>2</v>
      </c>
      <c r="B4" s="113" t="s">
        <v>106</v>
      </c>
      <c r="F4" s="178"/>
      <c r="G4" s="183" t="str">
        <f>IF(ISBLANK(rngVersion),"",rngVersion)</f>
        <v>20230601</v>
      </c>
      <c r="H4" s="184" t="str">
        <f>IF(ISBLANK(rngPrices),"",rngPrices)</f>
        <v>202305</v>
      </c>
    </row>
    <row r="5" spans="1:9" ht="79.5" customHeight="1" x14ac:dyDescent="0.3">
      <c r="A5" s="111">
        <f t="shared" si="0"/>
        <v>3</v>
      </c>
      <c r="B5" s="113" t="s">
        <v>210</v>
      </c>
      <c r="F5" s="178"/>
      <c r="G5" s="170" t="s">
        <v>219</v>
      </c>
      <c r="H5" s="171" t="s">
        <v>220</v>
      </c>
    </row>
    <row r="6" spans="1:9" ht="216.6" customHeight="1" x14ac:dyDescent="0.3">
      <c r="A6" s="111">
        <f>ROW()-2</f>
        <v>4</v>
      </c>
      <c r="B6" s="114" t="s">
        <v>215</v>
      </c>
      <c r="F6" s="178"/>
      <c r="H6" s="178"/>
    </row>
    <row r="7" spans="1:9" ht="75.599999999999994" customHeight="1" x14ac:dyDescent="0.3">
      <c r="A7" s="111">
        <f t="shared" si="0"/>
        <v>5</v>
      </c>
      <c r="B7" s="114" t="s">
        <v>182</v>
      </c>
      <c r="F7" s="178"/>
      <c r="H7" s="178"/>
    </row>
    <row r="8" spans="1:9" ht="123.95" customHeight="1" x14ac:dyDescent="0.3">
      <c r="A8" s="111">
        <f t="shared" si="0"/>
        <v>6</v>
      </c>
      <c r="B8" s="114" t="s">
        <v>217</v>
      </c>
      <c r="F8" s="178"/>
      <c r="H8" s="178"/>
    </row>
    <row r="9" spans="1:9" ht="106.5" customHeight="1" x14ac:dyDescent="0.3">
      <c r="A9" s="111">
        <f t="shared" si="0"/>
        <v>7</v>
      </c>
      <c r="B9" s="114" t="s">
        <v>183</v>
      </c>
      <c r="F9" s="178"/>
      <c r="H9" s="178"/>
    </row>
    <row r="10" spans="1:9" ht="75.599999999999994" customHeight="1" x14ac:dyDescent="0.3">
      <c r="A10" s="111">
        <f t="shared" si="0"/>
        <v>8</v>
      </c>
      <c r="B10" s="114" t="s">
        <v>184</v>
      </c>
      <c r="F10" s="178"/>
      <c r="H10" s="178"/>
    </row>
    <row r="11" spans="1:9" ht="42" customHeight="1" x14ac:dyDescent="0.3">
      <c r="A11" s="111">
        <f t="shared" si="0"/>
        <v>9</v>
      </c>
      <c r="B11" s="114" t="s">
        <v>185</v>
      </c>
      <c r="F11" s="178"/>
      <c r="H11" s="178"/>
    </row>
    <row r="12" spans="1:9" ht="58.5" customHeight="1" x14ac:dyDescent="0.3">
      <c r="A12" s="111">
        <f t="shared" si="0"/>
        <v>10</v>
      </c>
      <c r="B12" s="114" t="s">
        <v>186</v>
      </c>
      <c r="F12" s="178"/>
      <c r="H12" s="178"/>
    </row>
    <row r="13" spans="1:9" ht="47.45" customHeight="1" x14ac:dyDescent="0.3">
      <c r="A13" s="111">
        <f>ROW()-2</f>
        <v>11</v>
      </c>
      <c r="B13" s="114" t="s">
        <v>206</v>
      </c>
      <c r="F13" s="178"/>
      <c r="H13" s="178"/>
    </row>
    <row r="14" spans="1:9" ht="59.1" customHeight="1" x14ac:dyDescent="0.3">
      <c r="A14" s="111">
        <f t="shared" si="0"/>
        <v>12</v>
      </c>
      <c r="B14" s="114" t="s">
        <v>212</v>
      </c>
      <c r="F14" s="178"/>
      <c r="H14" s="178"/>
    </row>
    <row r="15" spans="1:9" ht="180.95" customHeight="1" x14ac:dyDescent="0.3">
      <c r="A15" s="111">
        <f>ROW()-2</f>
        <v>13</v>
      </c>
      <c r="B15" s="114" t="s">
        <v>205</v>
      </c>
      <c r="F15" s="178"/>
      <c r="H15" s="178"/>
    </row>
    <row r="16" spans="1:9" ht="78" customHeight="1" x14ac:dyDescent="0.3">
      <c r="A16" s="111">
        <f>ROW()-2</f>
        <v>14</v>
      </c>
      <c r="B16" s="114" t="s">
        <v>204</v>
      </c>
      <c r="F16" s="178"/>
      <c r="H16" s="178"/>
    </row>
    <row r="17" spans="1:4" ht="75" customHeight="1" x14ac:dyDescent="0.3">
      <c r="A17" s="111">
        <f>ROW()-2</f>
        <v>15</v>
      </c>
      <c r="B17" s="114" t="s">
        <v>187</v>
      </c>
      <c r="D17" s="112"/>
    </row>
  </sheetData>
  <sheetProtection algorithmName="SHA-512" hashValue="rD53qBxP6IHS64qSU0ymjToWo0b9jIk60a8mDZwNgK7kuEwZ3b+rH/scFSF00kep1VQwm/fiZmV/9dZJe9rfgA==" saltValue="LKj/HlUKboDUsMZ9jXpTJw==" spinCount="100000" sheet="1" objects="1" scenarios="1"/>
  <dataValidations count="1">
    <dataValidation type="custom" allowBlank="1" showErrorMessage="1" errorTitle="Cannot Replace Formula" error="The formula can not be replaced." sqref="A3:A17"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2055" r:id="rId4">
          <objectPr locked="0" defaultSize="0" autoPict="0" altText="Link to a PDF of the Consolidated Appropriations Act of 2021.  Clicking on this link will open the PDF in Acrobat." r:id="rId5">
            <anchor moveWithCells="1">
              <from>
                <xdr:col>6</xdr:col>
                <xdr:colOff>28575</xdr:colOff>
                <xdr:row>0</xdr:row>
                <xdr:rowOff>28575</xdr:rowOff>
              </from>
              <to>
                <xdr:col>6</xdr:col>
                <xdr:colOff>685800</xdr:colOff>
                <xdr:row>0</xdr:row>
                <xdr:rowOff>504825</xdr:rowOff>
              </to>
            </anchor>
          </objectPr>
        </oleObject>
      </mc:Choice>
      <mc:Fallback>
        <oleObject progId="Acrobat Document" dvAspect="DVASPECT_ICON" shapeId="2055" r:id="rId4"/>
      </mc:Fallback>
    </mc:AlternateContent>
    <mc:AlternateContent xmlns:mc="http://schemas.openxmlformats.org/markup-compatibility/2006">
      <mc:Choice Requires="x14">
        <oleObject progId="Acrobat Document" dvAspect="DVASPECT_ICON" shapeId="2056" r:id="rId6">
          <objectPr locked="0" defaultSize="0" autoPict="0" altText="Link to a PDF of the Dairy Product Standard Yield Factors.  Clicking on this link will open the PDF in Acrobat." r:id="rId7">
            <anchor moveWithCells="1">
              <from>
                <xdr:col>7</xdr:col>
                <xdr:colOff>19050</xdr:colOff>
                <xdr:row>0</xdr:row>
                <xdr:rowOff>28575</xdr:rowOff>
              </from>
              <to>
                <xdr:col>7</xdr:col>
                <xdr:colOff>695325</xdr:colOff>
                <xdr:row>0</xdr:row>
                <xdr:rowOff>504825</xdr:rowOff>
              </to>
            </anchor>
          </objectPr>
        </oleObject>
      </mc:Choice>
      <mc:Fallback>
        <oleObject progId="Acrobat Document" dvAspect="DVASPECT_ICON" shapeId="2056" r:id="rId6"/>
      </mc:Fallback>
    </mc:AlternateContent>
  </oleObjects>
  <tableParts count="1">
    <tablePart r:id="rId8"/>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F83E-C345-4E7F-8D59-D63F05D80CA8}">
  <sheetPr codeName="Sheet7">
    <tabColor rgb="FFFFFF00"/>
  </sheetPr>
  <dimension ref="A1:C8"/>
  <sheetViews>
    <sheetView workbookViewId="0">
      <selection activeCell="A2" sqref="A2"/>
    </sheetView>
  </sheetViews>
  <sheetFormatPr defaultRowHeight="12.75" x14ac:dyDescent="0.2"/>
  <cols>
    <col min="1" max="1" width="6.5" bestFit="1" customWidth="1"/>
    <col min="2" max="2" width="14.5" bestFit="1" customWidth="1"/>
    <col min="3" max="3" width="15.5" bestFit="1" customWidth="1"/>
  </cols>
  <sheetData>
    <row r="1" spans="1:3" x14ac:dyDescent="0.2">
      <c r="A1" s="1" t="s">
        <v>45</v>
      </c>
      <c r="B1" s="1" t="s">
        <v>50</v>
      </c>
      <c r="C1" s="1" t="s">
        <v>56</v>
      </c>
    </row>
    <row r="2" spans="1:3" x14ac:dyDescent="0.2">
      <c r="A2">
        <v>1</v>
      </c>
      <c r="B2" s="1" t="s">
        <v>8325</v>
      </c>
      <c r="C2" s="35"/>
    </row>
    <row r="3" spans="1:3" x14ac:dyDescent="0.2">
      <c r="A3">
        <v>2</v>
      </c>
      <c r="B3" s="1" t="s">
        <v>8326</v>
      </c>
      <c r="C3" s="35">
        <v>6.25E-2</v>
      </c>
    </row>
    <row r="4" spans="1:3" x14ac:dyDescent="0.2">
      <c r="A4">
        <v>3</v>
      </c>
      <c r="B4" s="1" t="s">
        <v>8327</v>
      </c>
      <c r="C4" s="35">
        <v>1</v>
      </c>
    </row>
    <row r="5" spans="1:3" x14ac:dyDescent="0.2">
      <c r="A5">
        <v>4</v>
      </c>
      <c r="B5" s="1" t="s">
        <v>8328</v>
      </c>
      <c r="C5" s="35">
        <v>2.204622622</v>
      </c>
    </row>
    <row r="6" spans="1:3" x14ac:dyDescent="0.2">
      <c r="A6">
        <v>5</v>
      </c>
      <c r="B6" s="1" t="s">
        <v>8329</v>
      </c>
      <c r="C6" s="35">
        <v>2.2046230000000002E-3</v>
      </c>
    </row>
    <row r="7" spans="1:3" x14ac:dyDescent="0.2">
      <c r="A7">
        <v>6</v>
      </c>
      <c r="B7" s="1" t="s">
        <v>8330</v>
      </c>
      <c r="C7" s="35">
        <v>2.2050000000000001</v>
      </c>
    </row>
    <row r="8" spans="1:3" x14ac:dyDescent="0.2">
      <c r="A8">
        <v>7</v>
      </c>
      <c r="B8" s="1" t="s">
        <v>8331</v>
      </c>
      <c r="C8" s="35">
        <v>2.2000000000000001E-3</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3F70-8BAF-4DA1-8B73-D3E3E914E645}">
  <sheetPr codeName="Sheet15">
    <tabColor rgb="FFFFFF00"/>
  </sheetPr>
  <dimension ref="A1:C5002"/>
  <sheetViews>
    <sheetView topLeftCell="A103" workbookViewId="0">
      <selection activeCell="A2" sqref="A2"/>
    </sheetView>
  </sheetViews>
  <sheetFormatPr defaultRowHeight="12.75" x14ac:dyDescent="0.2"/>
  <cols>
    <col min="1" max="1" width="16.83203125" bestFit="1" customWidth="1"/>
    <col min="2" max="2" width="14.6640625" bestFit="1" customWidth="1"/>
    <col min="3" max="3" width="15.5" bestFit="1" customWidth="1"/>
  </cols>
  <sheetData>
    <row r="1" spans="1:3" x14ac:dyDescent="0.2">
      <c r="A1" s="1" t="s">
        <v>98</v>
      </c>
      <c r="B1" s="1" t="s">
        <v>102</v>
      </c>
      <c r="C1" s="1" t="s">
        <v>56</v>
      </c>
    </row>
    <row r="2" spans="1:3" x14ac:dyDescent="0.2">
      <c r="A2" s="29">
        <v>0</v>
      </c>
      <c r="B2" s="34">
        <v>8.6300000000000008</v>
      </c>
      <c r="C2" s="35">
        <v>6.7421875000000006E-2</v>
      </c>
    </row>
    <row r="3" spans="1:3" x14ac:dyDescent="0.2">
      <c r="A3" s="29">
        <v>1E-4</v>
      </c>
      <c r="B3" s="34">
        <v>8.6300000000000008</v>
      </c>
      <c r="C3" s="35">
        <v>6.7421875000000006E-2</v>
      </c>
    </row>
    <row r="4" spans="1:3" x14ac:dyDescent="0.2">
      <c r="A4" s="29">
        <v>2.0000000000000001E-4</v>
      </c>
      <c r="B4" s="34">
        <v>8.6300000000000008</v>
      </c>
      <c r="C4" s="35">
        <v>6.7421875000000006E-2</v>
      </c>
    </row>
    <row r="5" spans="1:3" x14ac:dyDescent="0.2">
      <c r="A5" s="29">
        <v>2.9999999999999997E-4</v>
      </c>
      <c r="B5" s="34">
        <v>8.6300000000000008</v>
      </c>
      <c r="C5" s="35">
        <v>6.7421875000000006E-2</v>
      </c>
    </row>
    <row r="6" spans="1:3" x14ac:dyDescent="0.2">
      <c r="A6" s="29">
        <v>4.0000000000000002E-4</v>
      </c>
      <c r="B6" s="34">
        <v>8.6300000000000008</v>
      </c>
      <c r="C6" s="35">
        <v>6.7421875000000006E-2</v>
      </c>
    </row>
    <row r="7" spans="1:3" x14ac:dyDescent="0.2">
      <c r="A7" s="29">
        <v>5.0000000000000001E-4</v>
      </c>
      <c r="B7" s="34">
        <v>8.6300000000000008</v>
      </c>
      <c r="C7" s="35">
        <v>6.7421875000000006E-2</v>
      </c>
    </row>
    <row r="8" spans="1:3" x14ac:dyDescent="0.2">
      <c r="A8" s="29">
        <v>5.9999999999999995E-4</v>
      </c>
      <c r="B8" s="34">
        <v>8.6300000000000008</v>
      </c>
      <c r="C8" s="35">
        <v>6.7421875000000006E-2</v>
      </c>
    </row>
    <row r="9" spans="1:3" x14ac:dyDescent="0.2">
      <c r="A9" s="29">
        <v>6.9999999999999999E-4</v>
      </c>
      <c r="B9" s="34">
        <v>8.6300000000000008</v>
      </c>
      <c r="C9" s="35">
        <v>6.7421875000000006E-2</v>
      </c>
    </row>
    <row r="10" spans="1:3" x14ac:dyDescent="0.2">
      <c r="A10" s="29">
        <v>8.0000000000000004E-4</v>
      </c>
      <c r="B10" s="34">
        <v>8.6300000000000008</v>
      </c>
      <c r="C10" s="35">
        <v>6.7421875000000006E-2</v>
      </c>
    </row>
    <row r="11" spans="1:3" x14ac:dyDescent="0.2">
      <c r="A11" s="29">
        <v>8.9999999999999998E-4</v>
      </c>
      <c r="B11" s="34">
        <v>8.6300000000000008</v>
      </c>
      <c r="C11" s="35">
        <v>6.7421875000000006E-2</v>
      </c>
    </row>
    <row r="12" spans="1:3" x14ac:dyDescent="0.2">
      <c r="A12" s="29">
        <v>1E-3</v>
      </c>
      <c r="B12" s="34">
        <v>8.6300000000000008</v>
      </c>
      <c r="C12" s="35">
        <v>6.7421875000000006E-2</v>
      </c>
    </row>
    <row r="13" spans="1:3" x14ac:dyDescent="0.2">
      <c r="A13" s="29">
        <v>1.1000000000000001E-3</v>
      </c>
      <c r="B13" s="34">
        <v>8.6300000000000008</v>
      </c>
      <c r="C13" s="35">
        <v>6.7421875000000006E-2</v>
      </c>
    </row>
    <row r="14" spans="1:3" x14ac:dyDescent="0.2">
      <c r="A14" s="29">
        <v>1.1999999999999999E-3</v>
      </c>
      <c r="B14" s="34">
        <v>8.6300000000000008</v>
      </c>
      <c r="C14" s="35">
        <v>6.7421875000000006E-2</v>
      </c>
    </row>
    <row r="15" spans="1:3" x14ac:dyDescent="0.2">
      <c r="A15" s="29">
        <v>1.2999999999999999E-3</v>
      </c>
      <c r="B15" s="34">
        <v>8.6300000000000008</v>
      </c>
      <c r="C15" s="35">
        <v>6.7421875000000006E-2</v>
      </c>
    </row>
    <row r="16" spans="1:3" x14ac:dyDescent="0.2">
      <c r="A16" s="29">
        <v>1.4E-3</v>
      </c>
      <c r="B16" s="34">
        <v>8.6300000000000008</v>
      </c>
      <c r="C16" s="35">
        <v>6.7421875000000006E-2</v>
      </c>
    </row>
    <row r="17" spans="1:3" x14ac:dyDescent="0.2">
      <c r="A17" s="29">
        <v>1.5E-3</v>
      </c>
      <c r="B17" s="34">
        <v>8.6300000000000008</v>
      </c>
      <c r="C17" s="35">
        <v>6.7421875000000006E-2</v>
      </c>
    </row>
    <row r="18" spans="1:3" x14ac:dyDescent="0.2">
      <c r="A18" s="29">
        <v>1.6000000000000001E-3</v>
      </c>
      <c r="B18" s="34">
        <v>8.6300000000000008</v>
      </c>
      <c r="C18" s="35">
        <v>6.7421875000000006E-2</v>
      </c>
    </row>
    <row r="19" spans="1:3" x14ac:dyDescent="0.2">
      <c r="A19" s="29">
        <v>1.6999999999999999E-3</v>
      </c>
      <c r="B19" s="34">
        <v>8.6300000000000008</v>
      </c>
      <c r="C19" s="35">
        <v>6.7421875000000006E-2</v>
      </c>
    </row>
    <row r="20" spans="1:3" x14ac:dyDescent="0.2">
      <c r="A20" s="29">
        <v>1.8E-3</v>
      </c>
      <c r="B20" s="34">
        <v>8.6300000000000008</v>
      </c>
      <c r="C20" s="35">
        <v>6.7421875000000006E-2</v>
      </c>
    </row>
    <row r="21" spans="1:3" x14ac:dyDescent="0.2">
      <c r="A21" s="29">
        <v>1.9E-3</v>
      </c>
      <c r="B21" s="34">
        <v>8.6300000000000008</v>
      </c>
      <c r="C21" s="35">
        <v>6.7421875000000006E-2</v>
      </c>
    </row>
    <row r="22" spans="1:3" x14ac:dyDescent="0.2">
      <c r="A22" s="29">
        <v>2E-3</v>
      </c>
      <c r="B22" s="34">
        <v>8.6300000000000008</v>
      </c>
      <c r="C22" s="35">
        <v>6.7421875000000006E-2</v>
      </c>
    </row>
    <row r="23" spans="1:3" x14ac:dyDescent="0.2">
      <c r="A23" s="29">
        <v>2.0999999999999999E-3</v>
      </c>
      <c r="B23" s="34">
        <v>8.6300000000000008</v>
      </c>
      <c r="C23" s="35">
        <v>6.7421875000000006E-2</v>
      </c>
    </row>
    <row r="24" spans="1:3" x14ac:dyDescent="0.2">
      <c r="A24" s="29">
        <v>2.2000000000000001E-3</v>
      </c>
      <c r="B24" s="34">
        <v>8.6300000000000008</v>
      </c>
      <c r="C24" s="35">
        <v>6.7421875000000006E-2</v>
      </c>
    </row>
    <row r="25" spans="1:3" x14ac:dyDescent="0.2">
      <c r="A25" s="29">
        <v>2.3E-3</v>
      </c>
      <c r="B25" s="34">
        <v>8.6300000000000008</v>
      </c>
      <c r="C25" s="35">
        <v>6.7421875000000006E-2</v>
      </c>
    </row>
    <row r="26" spans="1:3" x14ac:dyDescent="0.2">
      <c r="A26" s="29">
        <v>2.3999999999999998E-3</v>
      </c>
      <c r="B26" s="34">
        <v>8.6300000000000008</v>
      </c>
      <c r="C26" s="35">
        <v>6.7421875000000006E-2</v>
      </c>
    </row>
    <row r="27" spans="1:3" x14ac:dyDescent="0.2">
      <c r="A27" s="29">
        <v>2.5000000000000001E-3</v>
      </c>
      <c r="B27" s="34">
        <v>8.6300000000000008</v>
      </c>
      <c r="C27" s="35">
        <v>6.7421875000000006E-2</v>
      </c>
    </row>
    <row r="28" spans="1:3" x14ac:dyDescent="0.2">
      <c r="A28" s="29">
        <v>2.5999999999999999E-3</v>
      </c>
      <c r="B28" s="34">
        <v>8.625</v>
      </c>
      <c r="C28" s="35">
        <v>6.7382812E-2</v>
      </c>
    </row>
    <row r="29" spans="1:3" x14ac:dyDescent="0.2">
      <c r="A29" s="29">
        <v>2.7000000000000001E-3</v>
      </c>
      <c r="B29" s="34">
        <v>8.625</v>
      </c>
      <c r="C29" s="35">
        <v>6.7382812E-2</v>
      </c>
    </row>
    <row r="30" spans="1:3" x14ac:dyDescent="0.2">
      <c r="A30" s="29">
        <v>2.8E-3</v>
      </c>
      <c r="B30" s="34">
        <v>8.625</v>
      </c>
      <c r="C30" s="35">
        <v>6.7382812E-2</v>
      </c>
    </row>
    <row r="31" spans="1:3" x14ac:dyDescent="0.2">
      <c r="A31" s="29">
        <v>2.8999999999999998E-3</v>
      </c>
      <c r="B31" s="34">
        <v>8.625</v>
      </c>
      <c r="C31" s="35">
        <v>6.7382812E-2</v>
      </c>
    </row>
    <row r="32" spans="1:3" x14ac:dyDescent="0.2">
      <c r="A32" s="29">
        <v>3.0000000000000001E-3</v>
      </c>
      <c r="B32" s="34">
        <v>8.625</v>
      </c>
      <c r="C32" s="35">
        <v>6.7382812E-2</v>
      </c>
    </row>
    <row r="33" spans="1:3" x14ac:dyDescent="0.2">
      <c r="A33" s="29">
        <v>3.0999999999999999E-3</v>
      </c>
      <c r="B33" s="34">
        <v>8.625</v>
      </c>
      <c r="C33" s="35">
        <v>6.7382812E-2</v>
      </c>
    </row>
    <row r="34" spans="1:3" x14ac:dyDescent="0.2">
      <c r="A34" s="29">
        <v>3.2000000000000002E-3</v>
      </c>
      <c r="B34" s="34">
        <v>8.625</v>
      </c>
      <c r="C34" s="35">
        <v>6.7382812E-2</v>
      </c>
    </row>
    <row r="35" spans="1:3" x14ac:dyDescent="0.2">
      <c r="A35" s="29">
        <v>3.3E-3</v>
      </c>
      <c r="B35" s="34">
        <v>8.625</v>
      </c>
      <c r="C35" s="35">
        <v>6.7382812E-2</v>
      </c>
    </row>
    <row r="36" spans="1:3" x14ac:dyDescent="0.2">
      <c r="A36" s="29">
        <v>3.3999999999999998E-3</v>
      </c>
      <c r="B36" s="34">
        <v>8.625</v>
      </c>
      <c r="C36" s="35">
        <v>6.7382812E-2</v>
      </c>
    </row>
    <row r="37" spans="1:3" x14ac:dyDescent="0.2">
      <c r="A37" s="29">
        <v>3.5000000000000001E-3</v>
      </c>
      <c r="B37" s="34">
        <v>8.625</v>
      </c>
      <c r="C37" s="35">
        <v>6.7382812E-2</v>
      </c>
    </row>
    <row r="38" spans="1:3" x14ac:dyDescent="0.2">
      <c r="A38" s="29">
        <v>3.5999999999999999E-3</v>
      </c>
      <c r="B38" s="34">
        <v>8.625</v>
      </c>
      <c r="C38" s="35">
        <v>6.7382812E-2</v>
      </c>
    </row>
    <row r="39" spans="1:3" x14ac:dyDescent="0.2">
      <c r="A39" s="29">
        <v>3.7000000000000002E-3</v>
      </c>
      <c r="B39" s="34">
        <v>8.625</v>
      </c>
      <c r="C39" s="35">
        <v>6.7382812E-2</v>
      </c>
    </row>
    <row r="40" spans="1:3" x14ac:dyDescent="0.2">
      <c r="A40" s="29">
        <v>3.8E-3</v>
      </c>
      <c r="B40" s="34">
        <v>8.625</v>
      </c>
      <c r="C40" s="35">
        <v>6.7382812E-2</v>
      </c>
    </row>
    <row r="41" spans="1:3" x14ac:dyDescent="0.2">
      <c r="A41" s="29">
        <v>3.8999999999999998E-3</v>
      </c>
      <c r="B41" s="34">
        <v>8.625</v>
      </c>
      <c r="C41" s="35">
        <v>6.7382812E-2</v>
      </c>
    </row>
    <row r="42" spans="1:3" x14ac:dyDescent="0.2">
      <c r="A42" s="29">
        <v>4.0000000000000001E-3</v>
      </c>
      <c r="B42" s="34">
        <v>8.625</v>
      </c>
      <c r="C42" s="35">
        <v>6.7382812E-2</v>
      </c>
    </row>
    <row r="43" spans="1:3" x14ac:dyDescent="0.2">
      <c r="A43" s="29">
        <v>4.1000000000000003E-3</v>
      </c>
      <c r="B43" s="34">
        <v>8.625</v>
      </c>
      <c r="C43" s="35">
        <v>6.7382812E-2</v>
      </c>
    </row>
    <row r="44" spans="1:3" x14ac:dyDescent="0.2">
      <c r="A44" s="29">
        <v>4.1999999999999997E-3</v>
      </c>
      <c r="B44" s="34">
        <v>8.625</v>
      </c>
      <c r="C44" s="35">
        <v>6.7382812E-2</v>
      </c>
    </row>
    <row r="45" spans="1:3" x14ac:dyDescent="0.2">
      <c r="A45" s="29">
        <v>4.3E-3</v>
      </c>
      <c r="B45" s="34">
        <v>8.625</v>
      </c>
      <c r="C45" s="35">
        <v>6.7382812E-2</v>
      </c>
    </row>
    <row r="46" spans="1:3" x14ac:dyDescent="0.2">
      <c r="A46" s="29">
        <v>4.4000000000000003E-3</v>
      </c>
      <c r="B46" s="34">
        <v>8.625</v>
      </c>
      <c r="C46" s="35">
        <v>6.7382812E-2</v>
      </c>
    </row>
    <row r="47" spans="1:3" x14ac:dyDescent="0.2">
      <c r="A47" s="29">
        <v>4.4999999999999997E-3</v>
      </c>
      <c r="B47" s="34">
        <v>8.625</v>
      </c>
      <c r="C47" s="35">
        <v>6.7382812E-2</v>
      </c>
    </row>
    <row r="48" spans="1:3" x14ac:dyDescent="0.2">
      <c r="A48" s="29">
        <v>4.5999999999999999E-3</v>
      </c>
      <c r="B48" s="34">
        <v>8.625</v>
      </c>
      <c r="C48" s="35">
        <v>6.7382812E-2</v>
      </c>
    </row>
    <row r="49" spans="1:3" x14ac:dyDescent="0.2">
      <c r="A49" s="29">
        <v>4.7000000000000002E-3</v>
      </c>
      <c r="B49" s="34">
        <v>8.625</v>
      </c>
      <c r="C49" s="35">
        <v>6.7382812E-2</v>
      </c>
    </row>
    <row r="50" spans="1:3" x14ac:dyDescent="0.2">
      <c r="A50" s="29">
        <v>4.7999999999999996E-3</v>
      </c>
      <c r="B50" s="34">
        <v>8.625</v>
      </c>
      <c r="C50" s="35">
        <v>6.7382812E-2</v>
      </c>
    </row>
    <row r="51" spans="1:3" x14ac:dyDescent="0.2">
      <c r="A51" s="29">
        <v>4.8999999999999998E-3</v>
      </c>
      <c r="B51" s="34">
        <v>8.625</v>
      </c>
      <c r="C51" s="35">
        <v>6.7382812E-2</v>
      </c>
    </row>
    <row r="52" spans="1:3" x14ac:dyDescent="0.2">
      <c r="A52" s="29">
        <v>5.0000000000000001E-3</v>
      </c>
      <c r="B52" s="34">
        <v>8.625</v>
      </c>
      <c r="C52" s="35">
        <v>6.7382812E-2</v>
      </c>
    </row>
    <row r="53" spans="1:3" x14ac:dyDescent="0.2">
      <c r="A53" s="29">
        <v>5.1000000000000004E-3</v>
      </c>
      <c r="B53" s="34">
        <v>8.625</v>
      </c>
      <c r="C53" s="35">
        <v>6.7382812E-2</v>
      </c>
    </row>
    <row r="54" spans="1:3" x14ac:dyDescent="0.2">
      <c r="A54" s="29">
        <v>5.1999999999999998E-3</v>
      </c>
      <c r="B54" s="34">
        <v>8.625</v>
      </c>
      <c r="C54" s="35">
        <v>6.7382812E-2</v>
      </c>
    </row>
    <row r="55" spans="1:3" x14ac:dyDescent="0.2">
      <c r="A55" s="29">
        <v>5.3E-3</v>
      </c>
      <c r="B55" s="34">
        <v>8.625</v>
      </c>
      <c r="C55" s="35">
        <v>6.7382812E-2</v>
      </c>
    </row>
    <row r="56" spans="1:3" x14ac:dyDescent="0.2">
      <c r="A56" s="29">
        <v>5.4000000000000003E-3</v>
      </c>
      <c r="B56" s="34">
        <v>8.625</v>
      </c>
      <c r="C56" s="35">
        <v>6.7382812E-2</v>
      </c>
    </row>
    <row r="57" spans="1:3" x14ac:dyDescent="0.2">
      <c r="A57" s="29">
        <v>5.4999999999999997E-3</v>
      </c>
      <c r="B57" s="34">
        <v>8.625</v>
      </c>
      <c r="C57" s="35">
        <v>6.7382812E-2</v>
      </c>
    </row>
    <row r="58" spans="1:3" x14ac:dyDescent="0.2">
      <c r="A58" s="29">
        <v>5.5999999999999999E-3</v>
      </c>
      <c r="B58" s="34">
        <v>8.625</v>
      </c>
      <c r="C58" s="35">
        <v>6.7382812E-2</v>
      </c>
    </row>
    <row r="59" spans="1:3" x14ac:dyDescent="0.2">
      <c r="A59" s="29">
        <v>5.7000000000000002E-3</v>
      </c>
      <c r="B59" s="34">
        <v>8.625</v>
      </c>
      <c r="C59" s="35">
        <v>6.7382812E-2</v>
      </c>
    </row>
    <row r="60" spans="1:3" x14ac:dyDescent="0.2">
      <c r="A60" s="29">
        <v>5.7999999999999996E-3</v>
      </c>
      <c r="B60" s="34">
        <v>8.625</v>
      </c>
      <c r="C60" s="35">
        <v>6.7382812E-2</v>
      </c>
    </row>
    <row r="61" spans="1:3" x14ac:dyDescent="0.2">
      <c r="A61" s="29">
        <v>5.8999999999999999E-3</v>
      </c>
      <c r="B61" s="34">
        <v>8.625</v>
      </c>
      <c r="C61" s="35">
        <v>6.7382812E-2</v>
      </c>
    </row>
    <row r="62" spans="1:3" x14ac:dyDescent="0.2">
      <c r="A62" s="29">
        <v>6.0000000000000001E-3</v>
      </c>
      <c r="B62" s="34">
        <v>8.625</v>
      </c>
      <c r="C62" s="35">
        <v>6.7382812E-2</v>
      </c>
    </row>
    <row r="63" spans="1:3" x14ac:dyDescent="0.2">
      <c r="A63" s="29">
        <v>6.1000000000000004E-3</v>
      </c>
      <c r="B63" s="34">
        <v>8.625</v>
      </c>
      <c r="C63" s="35">
        <v>6.7382812E-2</v>
      </c>
    </row>
    <row r="64" spans="1:3" x14ac:dyDescent="0.2">
      <c r="A64" s="29">
        <v>6.1999999999999998E-3</v>
      </c>
      <c r="B64" s="34">
        <v>8.625</v>
      </c>
      <c r="C64" s="35">
        <v>6.7382812E-2</v>
      </c>
    </row>
    <row r="65" spans="1:3" x14ac:dyDescent="0.2">
      <c r="A65" s="29">
        <v>6.3E-3</v>
      </c>
      <c r="B65" s="34">
        <v>8.625</v>
      </c>
      <c r="C65" s="35">
        <v>6.7382812E-2</v>
      </c>
    </row>
    <row r="66" spans="1:3" x14ac:dyDescent="0.2">
      <c r="A66" s="29">
        <v>6.4000000000000003E-3</v>
      </c>
      <c r="B66" s="34">
        <v>8.625</v>
      </c>
      <c r="C66" s="35">
        <v>6.7382812E-2</v>
      </c>
    </row>
    <row r="67" spans="1:3" x14ac:dyDescent="0.2">
      <c r="A67" s="29">
        <v>6.4999999999999997E-3</v>
      </c>
      <c r="B67" s="34">
        <v>8.625</v>
      </c>
      <c r="C67" s="35">
        <v>6.7382812E-2</v>
      </c>
    </row>
    <row r="68" spans="1:3" x14ac:dyDescent="0.2">
      <c r="A68" s="29">
        <v>6.6E-3</v>
      </c>
      <c r="B68" s="34">
        <v>8.625</v>
      </c>
      <c r="C68" s="35">
        <v>6.7382812E-2</v>
      </c>
    </row>
    <row r="69" spans="1:3" x14ac:dyDescent="0.2">
      <c r="A69" s="29">
        <v>6.7000000000000002E-3</v>
      </c>
      <c r="B69" s="34">
        <v>8.625</v>
      </c>
      <c r="C69" s="35">
        <v>6.7382812E-2</v>
      </c>
    </row>
    <row r="70" spans="1:3" x14ac:dyDescent="0.2">
      <c r="A70" s="29">
        <v>6.7999999999999996E-3</v>
      </c>
      <c r="B70" s="34">
        <v>8.625</v>
      </c>
      <c r="C70" s="35">
        <v>6.7382812E-2</v>
      </c>
    </row>
    <row r="71" spans="1:3" x14ac:dyDescent="0.2">
      <c r="A71" s="29">
        <v>6.8999999999999999E-3</v>
      </c>
      <c r="B71" s="34">
        <v>8.625</v>
      </c>
      <c r="C71" s="35">
        <v>6.7382812E-2</v>
      </c>
    </row>
    <row r="72" spans="1:3" x14ac:dyDescent="0.2">
      <c r="A72" s="29">
        <v>7.0000000000000001E-3</v>
      </c>
      <c r="B72" s="34">
        <v>8.625</v>
      </c>
      <c r="C72" s="35">
        <v>6.7382812E-2</v>
      </c>
    </row>
    <row r="73" spans="1:3" x14ac:dyDescent="0.2">
      <c r="A73" s="29">
        <v>7.1000000000000004E-3</v>
      </c>
      <c r="B73" s="34">
        <v>8.625</v>
      </c>
      <c r="C73" s="35">
        <v>6.7382812E-2</v>
      </c>
    </row>
    <row r="74" spans="1:3" x14ac:dyDescent="0.2">
      <c r="A74" s="29">
        <v>7.1999999999999998E-3</v>
      </c>
      <c r="B74" s="34">
        <v>8.625</v>
      </c>
      <c r="C74" s="35">
        <v>6.7382812E-2</v>
      </c>
    </row>
    <row r="75" spans="1:3" x14ac:dyDescent="0.2">
      <c r="A75" s="29">
        <v>7.3000000000000001E-3</v>
      </c>
      <c r="B75" s="34">
        <v>8.625</v>
      </c>
      <c r="C75" s="35">
        <v>6.7382812E-2</v>
      </c>
    </row>
    <row r="76" spans="1:3" x14ac:dyDescent="0.2">
      <c r="A76" s="29">
        <v>7.4000000000000003E-3</v>
      </c>
      <c r="B76" s="34">
        <v>8.625</v>
      </c>
      <c r="C76" s="35">
        <v>6.7382812E-2</v>
      </c>
    </row>
    <row r="77" spans="1:3" x14ac:dyDescent="0.2">
      <c r="A77" s="29">
        <v>7.4999999999999997E-3</v>
      </c>
      <c r="B77" s="34">
        <v>8.625</v>
      </c>
      <c r="C77" s="35">
        <v>6.7382812E-2</v>
      </c>
    </row>
    <row r="78" spans="1:3" x14ac:dyDescent="0.2">
      <c r="A78" s="29">
        <v>7.6E-3</v>
      </c>
      <c r="B78" s="34">
        <v>8.6199999999999992</v>
      </c>
      <c r="C78" s="35">
        <v>6.7343749999999994E-2</v>
      </c>
    </row>
    <row r="79" spans="1:3" x14ac:dyDescent="0.2">
      <c r="A79" s="29">
        <v>7.7000000000000002E-3</v>
      </c>
      <c r="B79" s="34">
        <v>8.6199999999999992</v>
      </c>
      <c r="C79" s="35">
        <v>6.7343749999999994E-2</v>
      </c>
    </row>
    <row r="80" spans="1:3" x14ac:dyDescent="0.2">
      <c r="A80" s="29">
        <v>7.7999999999999996E-3</v>
      </c>
      <c r="B80" s="34">
        <v>8.6199999999999992</v>
      </c>
      <c r="C80" s="35">
        <v>6.7343749999999994E-2</v>
      </c>
    </row>
    <row r="81" spans="1:3" x14ac:dyDescent="0.2">
      <c r="A81" s="29">
        <v>7.9000000000000008E-3</v>
      </c>
      <c r="B81" s="34">
        <v>8.6199999999999992</v>
      </c>
      <c r="C81" s="35">
        <v>6.7343749999999994E-2</v>
      </c>
    </row>
    <row r="82" spans="1:3" x14ac:dyDescent="0.2">
      <c r="A82" s="29">
        <v>8.0000000000000002E-3</v>
      </c>
      <c r="B82" s="34">
        <v>8.6199999999999992</v>
      </c>
      <c r="C82" s="35">
        <v>6.7343749999999994E-2</v>
      </c>
    </row>
    <row r="83" spans="1:3" x14ac:dyDescent="0.2">
      <c r="A83" s="29">
        <v>8.0999999999999996E-3</v>
      </c>
      <c r="B83" s="34">
        <v>8.6199999999999992</v>
      </c>
      <c r="C83" s="35">
        <v>6.7343749999999994E-2</v>
      </c>
    </row>
    <row r="84" spans="1:3" x14ac:dyDescent="0.2">
      <c r="A84" s="29">
        <v>8.2000000000000007E-3</v>
      </c>
      <c r="B84" s="34">
        <v>8.6199999999999992</v>
      </c>
      <c r="C84" s="35">
        <v>6.7343749999999994E-2</v>
      </c>
    </row>
    <row r="85" spans="1:3" x14ac:dyDescent="0.2">
      <c r="A85" s="29">
        <v>8.3000000000000001E-3</v>
      </c>
      <c r="B85" s="34">
        <v>8.6199999999999992</v>
      </c>
      <c r="C85" s="35">
        <v>6.7343749999999994E-2</v>
      </c>
    </row>
    <row r="86" spans="1:3" x14ac:dyDescent="0.2">
      <c r="A86" s="29">
        <v>8.3999999999999995E-3</v>
      </c>
      <c r="B86" s="34">
        <v>8.6199999999999992</v>
      </c>
      <c r="C86" s="35">
        <v>6.7343749999999994E-2</v>
      </c>
    </row>
    <row r="87" spans="1:3" x14ac:dyDescent="0.2">
      <c r="A87" s="29">
        <v>8.5000000000000006E-3</v>
      </c>
      <c r="B87" s="34">
        <v>8.6199999999999992</v>
      </c>
      <c r="C87" s="35">
        <v>6.7343749999999994E-2</v>
      </c>
    </row>
    <row r="88" spans="1:3" x14ac:dyDescent="0.2">
      <c r="A88" s="29">
        <v>8.6E-3</v>
      </c>
      <c r="B88" s="34">
        <v>8.6199999999999992</v>
      </c>
      <c r="C88" s="35">
        <v>6.7343749999999994E-2</v>
      </c>
    </row>
    <row r="89" spans="1:3" x14ac:dyDescent="0.2">
      <c r="A89" s="29">
        <v>8.6999999999999994E-3</v>
      </c>
      <c r="B89" s="34">
        <v>8.6199999999999992</v>
      </c>
      <c r="C89" s="35">
        <v>6.7343749999999994E-2</v>
      </c>
    </row>
    <row r="90" spans="1:3" x14ac:dyDescent="0.2">
      <c r="A90" s="29">
        <v>8.8000000000000005E-3</v>
      </c>
      <c r="B90" s="34">
        <v>8.6199999999999992</v>
      </c>
      <c r="C90" s="35">
        <v>6.7343749999999994E-2</v>
      </c>
    </row>
    <row r="91" spans="1:3" x14ac:dyDescent="0.2">
      <c r="A91" s="29">
        <v>8.8999999999999999E-3</v>
      </c>
      <c r="B91" s="34">
        <v>8.6199999999999992</v>
      </c>
      <c r="C91" s="35">
        <v>6.7343749999999994E-2</v>
      </c>
    </row>
    <row r="92" spans="1:3" x14ac:dyDescent="0.2">
      <c r="A92" s="29">
        <v>8.9999999999999993E-3</v>
      </c>
      <c r="B92" s="34">
        <v>8.6199999999999992</v>
      </c>
      <c r="C92" s="35">
        <v>6.7343749999999994E-2</v>
      </c>
    </row>
    <row r="93" spans="1:3" x14ac:dyDescent="0.2">
      <c r="A93" s="29">
        <v>9.1000000000000004E-3</v>
      </c>
      <c r="B93" s="34">
        <v>8.6199999999999992</v>
      </c>
      <c r="C93" s="35">
        <v>6.7343749999999994E-2</v>
      </c>
    </row>
    <row r="94" spans="1:3" x14ac:dyDescent="0.2">
      <c r="A94" s="29">
        <v>9.1999999999999998E-3</v>
      </c>
      <c r="B94" s="34">
        <v>8.6199999999999992</v>
      </c>
      <c r="C94" s="35">
        <v>6.7343749999999994E-2</v>
      </c>
    </row>
    <row r="95" spans="1:3" x14ac:dyDescent="0.2">
      <c r="A95" s="29">
        <v>9.2999999999999992E-3</v>
      </c>
      <c r="B95" s="34">
        <v>8.6199999999999992</v>
      </c>
      <c r="C95" s="35">
        <v>6.7343749999999994E-2</v>
      </c>
    </row>
    <row r="96" spans="1:3" x14ac:dyDescent="0.2">
      <c r="A96" s="29">
        <v>9.4000000000000004E-3</v>
      </c>
      <c r="B96" s="34">
        <v>8.6199999999999992</v>
      </c>
      <c r="C96" s="35">
        <v>6.7343749999999994E-2</v>
      </c>
    </row>
    <row r="97" spans="1:3" x14ac:dyDescent="0.2">
      <c r="A97" s="29">
        <v>9.4999999999999998E-3</v>
      </c>
      <c r="B97" s="34">
        <v>8.6199999999999992</v>
      </c>
      <c r="C97" s="35">
        <v>6.7343749999999994E-2</v>
      </c>
    </row>
    <row r="98" spans="1:3" x14ac:dyDescent="0.2">
      <c r="A98" s="29">
        <v>9.5999999999999992E-3</v>
      </c>
      <c r="B98" s="34">
        <v>8.6199999999999992</v>
      </c>
      <c r="C98" s="35">
        <v>6.7343749999999994E-2</v>
      </c>
    </row>
    <row r="99" spans="1:3" x14ac:dyDescent="0.2">
      <c r="A99" s="29">
        <v>9.7000000000000003E-3</v>
      </c>
      <c r="B99" s="34">
        <v>8.6199999999999992</v>
      </c>
      <c r="C99" s="35">
        <v>6.7343749999999994E-2</v>
      </c>
    </row>
    <row r="100" spans="1:3" x14ac:dyDescent="0.2">
      <c r="A100" s="29">
        <v>9.7999999999999997E-3</v>
      </c>
      <c r="B100" s="34">
        <v>8.6199999999999992</v>
      </c>
      <c r="C100" s="35">
        <v>6.7343749999999994E-2</v>
      </c>
    </row>
    <row r="101" spans="1:3" x14ac:dyDescent="0.2">
      <c r="A101" s="29">
        <v>9.9000000000000008E-3</v>
      </c>
      <c r="B101" s="34">
        <v>8.6199999999999992</v>
      </c>
      <c r="C101" s="35">
        <v>6.7343749999999994E-2</v>
      </c>
    </row>
    <row r="102" spans="1:3" x14ac:dyDescent="0.2">
      <c r="A102" s="29">
        <v>0.01</v>
      </c>
      <c r="B102" s="34">
        <v>8.6199999999999992</v>
      </c>
      <c r="C102" s="35">
        <v>6.7343749999999994E-2</v>
      </c>
    </row>
    <row r="103" spans="1:3" x14ac:dyDescent="0.2">
      <c r="A103" s="29">
        <v>1.01E-2</v>
      </c>
      <c r="B103" s="34">
        <v>8.6199999999999992</v>
      </c>
      <c r="C103" s="35">
        <v>6.7343749999999994E-2</v>
      </c>
    </row>
    <row r="104" spans="1:3" x14ac:dyDescent="0.2">
      <c r="A104" s="29">
        <v>1.0200000000000001E-2</v>
      </c>
      <c r="B104" s="34">
        <v>8.6199999999999992</v>
      </c>
      <c r="C104" s="35">
        <v>6.7343749999999994E-2</v>
      </c>
    </row>
    <row r="105" spans="1:3" x14ac:dyDescent="0.2">
      <c r="A105" s="29">
        <v>1.03E-2</v>
      </c>
      <c r="B105" s="34">
        <v>8.6199999999999992</v>
      </c>
      <c r="C105" s="35">
        <v>6.7343749999999994E-2</v>
      </c>
    </row>
    <row r="106" spans="1:3" x14ac:dyDescent="0.2">
      <c r="A106" s="29">
        <v>1.04E-2</v>
      </c>
      <c r="B106" s="34">
        <v>8.6199999999999992</v>
      </c>
      <c r="C106" s="35">
        <v>6.7343749999999994E-2</v>
      </c>
    </row>
    <row r="107" spans="1:3" x14ac:dyDescent="0.2">
      <c r="A107" s="29">
        <v>1.0500000000000001E-2</v>
      </c>
      <c r="B107" s="34">
        <v>8.6199999999999992</v>
      </c>
      <c r="C107" s="35">
        <v>6.7343749999999994E-2</v>
      </c>
    </row>
    <row r="108" spans="1:3" x14ac:dyDescent="0.2">
      <c r="A108" s="29">
        <v>1.06E-2</v>
      </c>
      <c r="B108" s="34">
        <v>8.6199999999999992</v>
      </c>
      <c r="C108" s="35">
        <v>6.7343749999999994E-2</v>
      </c>
    </row>
    <row r="109" spans="1:3" x14ac:dyDescent="0.2">
      <c r="A109" s="29">
        <v>1.0699999999999999E-2</v>
      </c>
      <c r="B109" s="34">
        <v>8.6199999999999992</v>
      </c>
      <c r="C109" s="35">
        <v>6.7343749999999994E-2</v>
      </c>
    </row>
    <row r="110" spans="1:3" x14ac:dyDescent="0.2">
      <c r="A110" s="29">
        <v>1.0800000000000001E-2</v>
      </c>
      <c r="B110" s="34">
        <v>8.6199999999999992</v>
      </c>
      <c r="C110" s="35">
        <v>6.7343749999999994E-2</v>
      </c>
    </row>
    <row r="111" spans="1:3" x14ac:dyDescent="0.2">
      <c r="A111" s="29">
        <v>1.09E-2</v>
      </c>
      <c r="B111" s="34">
        <v>8.6199999999999992</v>
      </c>
      <c r="C111" s="35">
        <v>6.7343749999999994E-2</v>
      </c>
    </row>
    <row r="112" spans="1:3" x14ac:dyDescent="0.2">
      <c r="A112" s="29">
        <v>1.0999999999999999E-2</v>
      </c>
      <c r="B112" s="34">
        <v>8.6199999999999992</v>
      </c>
      <c r="C112" s="35">
        <v>6.7343749999999994E-2</v>
      </c>
    </row>
    <row r="113" spans="1:3" x14ac:dyDescent="0.2">
      <c r="A113" s="29">
        <v>1.11E-2</v>
      </c>
      <c r="B113" s="34">
        <v>8.6199999999999992</v>
      </c>
      <c r="C113" s="35">
        <v>6.7343749999999994E-2</v>
      </c>
    </row>
    <row r="114" spans="1:3" x14ac:dyDescent="0.2">
      <c r="A114" s="29">
        <v>1.12E-2</v>
      </c>
      <c r="B114" s="34">
        <v>8.6199999999999992</v>
      </c>
      <c r="C114" s="35">
        <v>6.7343749999999994E-2</v>
      </c>
    </row>
    <row r="115" spans="1:3" x14ac:dyDescent="0.2">
      <c r="A115" s="29">
        <v>1.1299999999999999E-2</v>
      </c>
      <c r="B115" s="34">
        <v>8.6199999999999992</v>
      </c>
      <c r="C115" s="35">
        <v>6.7343749999999994E-2</v>
      </c>
    </row>
    <row r="116" spans="1:3" x14ac:dyDescent="0.2">
      <c r="A116" s="29">
        <v>1.14E-2</v>
      </c>
      <c r="B116" s="34">
        <v>8.6199999999999992</v>
      </c>
      <c r="C116" s="35">
        <v>6.7343749999999994E-2</v>
      </c>
    </row>
    <row r="117" spans="1:3" x14ac:dyDescent="0.2">
      <c r="A117" s="29">
        <v>1.15E-2</v>
      </c>
      <c r="B117" s="34">
        <v>8.6199999999999992</v>
      </c>
      <c r="C117" s="35">
        <v>6.7343749999999994E-2</v>
      </c>
    </row>
    <row r="118" spans="1:3" x14ac:dyDescent="0.2">
      <c r="A118" s="29">
        <v>1.1599999999999999E-2</v>
      </c>
      <c r="B118" s="34">
        <v>8.6199999999999992</v>
      </c>
      <c r="C118" s="35">
        <v>6.7343749999999994E-2</v>
      </c>
    </row>
    <row r="119" spans="1:3" x14ac:dyDescent="0.2">
      <c r="A119" s="29">
        <v>1.17E-2</v>
      </c>
      <c r="B119" s="34">
        <v>8.6199999999999992</v>
      </c>
      <c r="C119" s="35">
        <v>6.7343749999999994E-2</v>
      </c>
    </row>
    <row r="120" spans="1:3" x14ac:dyDescent="0.2">
      <c r="A120" s="29">
        <v>1.18E-2</v>
      </c>
      <c r="B120" s="34">
        <v>8.6199999999999992</v>
      </c>
      <c r="C120" s="35">
        <v>6.7343749999999994E-2</v>
      </c>
    </row>
    <row r="121" spans="1:3" x14ac:dyDescent="0.2">
      <c r="A121" s="29">
        <v>1.1900000000000001E-2</v>
      </c>
      <c r="B121" s="34">
        <v>8.6199999999999992</v>
      </c>
      <c r="C121" s="35">
        <v>6.7343749999999994E-2</v>
      </c>
    </row>
    <row r="122" spans="1:3" x14ac:dyDescent="0.2">
      <c r="A122" s="29">
        <v>1.2E-2</v>
      </c>
      <c r="B122" s="34">
        <v>8.6199999999999992</v>
      </c>
      <c r="C122" s="35">
        <v>6.7343749999999994E-2</v>
      </c>
    </row>
    <row r="123" spans="1:3" x14ac:dyDescent="0.2">
      <c r="A123" s="29">
        <v>1.21E-2</v>
      </c>
      <c r="B123" s="34">
        <v>8.6199999999999992</v>
      </c>
      <c r="C123" s="35">
        <v>6.7343749999999994E-2</v>
      </c>
    </row>
    <row r="124" spans="1:3" x14ac:dyDescent="0.2">
      <c r="A124" s="29">
        <v>1.2200000000000001E-2</v>
      </c>
      <c r="B124" s="34">
        <v>8.6199999999999992</v>
      </c>
      <c r="C124" s="35">
        <v>6.7343749999999994E-2</v>
      </c>
    </row>
    <row r="125" spans="1:3" x14ac:dyDescent="0.2">
      <c r="A125" s="29">
        <v>1.23E-2</v>
      </c>
      <c r="B125" s="34">
        <v>8.6199999999999992</v>
      </c>
      <c r="C125" s="35">
        <v>6.7343749999999994E-2</v>
      </c>
    </row>
    <row r="126" spans="1:3" x14ac:dyDescent="0.2">
      <c r="A126" s="29">
        <v>1.24E-2</v>
      </c>
      <c r="B126" s="34">
        <v>8.6199999999999992</v>
      </c>
      <c r="C126" s="35">
        <v>6.7343749999999994E-2</v>
      </c>
    </row>
    <row r="127" spans="1:3" x14ac:dyDescent="0.2">
      <c r="A127" s="29">
        <v>1.2500000000000001E-2</v>
      </c>
      <c r="B127" s="34">
        <v>8.6199999999999992</v>
      </c>
      <c r="C127" s="35">
        <v>6.7343749999999994E-2</v>
      </c>
    </row>
    <row r="128" spans="1:3" x14ac:dyDescent="0.2">
      <c r="A128" s="29">
        <v>1.26E-2</v>
      </c>
      <c r="B128" s="34">
        <v>8.6199999999999992</v>
      </c>
      <c r="C128" s="35">
        <v>6.7343749999999994E-2</v>
      </c>
    </row>
    <row r="129" spans="1:3" x14ac:dyDescent="0.2">
      <c r="A129" s="29">
        <v>1.2699999999999999E-2</v>
      </c>
      <c r="B129" s="34">
        <v>8.6199999999999992</v>
      </c>
      <c r="C129" s="35">
        <v>6.7343749999999994E-2</v>
      </c>
    </row>
    <row r="130" spans="1:3" x14ac:dyDescent="0.2">
      <c r="A130" s="29">
        <v>1.2800000000000001E-2</v>
      </c>
      <c r="B130" s="34">
        <v>8.6199999999999992</v>
      </c>
      <c r="C130" s="35">
        <v>6.7343749999999994E-2</v>
      </c>
    </row>
    <row r="131" spans="1:3" x14ac:dyDescent="0.2">
      <c r="A131" s="29">
        <v>1.29E-2</v>
      </c>
      <c r="B131" s="34">
        <v>8.6199999999999992</v>
      </c>
      <c r="C131" s="35">
        <v>6.7343749999999994E-2</v>
      </c>
    </row>
    <row r="132" spans="1:3" x14ac:dyDescent="0.2">
      <c r="A132" s="29">
        <v>1.2999999999999999E-2</v>
      </c>
      <c r="B132" s="34">
        <v>8.6199999999999992</v>
      </c>
      <c r="C132" s="35">
        <v>6.7343749999999994E-2</v>
      </c>
    </row>
    <row r="133" spans="1:3" x14ac:dyDescent="0.2">
      <c r="A133" s="29">
        <v>1.3100000000000001E-2</v>
      </c>
      <c r="B133" s="34">
        <v>8.6199999999999992</v>
      </c>
      <c r="C133" s="35">
        <v>6.7343749999999994E-2</v>
      </c>
    </row>
    <row r="134" spans="1:3" x14ac:dyDescent="0.2">
      <c r="A134" s="29">
        <v>1.32E-2</v>
      </c>
      <c r="B134" s="34">
        <v>8.6199999999999992</v>
      </c>
      <c r="C134" s="35">
        <v>6.7343749999999994E-2</v>
      </c>
    </row>
    <row r="135" spans="1:3" x14ac:dyDescent="0.2">
      <c r="A135" s="29">
        <v>1.3299999999999999E-2</v>
      </c>
      <c r="B135" s="34">
        <v>8.6199999999999992</v>
      </c>
      <c r="C135" s="35">
        <v>6.7343749999999994E-2</v>
      </c>
    </row>
    <row r="136" spans="1:3" x14ac:dyDescent="0.2">
      <c r="A136" s="29">
        <v>1.34E-2</v>
      </c>
      <c r="B136" s="34">
        <v>8.6199999999999992</v>
      </c>
      <c r="C136" s="35">
        <v>6.7343749999999994E-2</v>
      </c>
    </row>
    <row r="137" spans="1:3" x14ac:dyDescent="0.2">
      <c r="A137" s="29">
        <v>1.35E-2</v>
      </c>
      <c r="B137" s="34">
        <v>8.6199999999999992</v>
      </c>
      <c r="C137" s="35">
        <v>6.7343749999999994E-2</v>
      </c>
    </row>
    <row r="138" spans="1:3" x14ac:dyDescent="0.2">
      <c r="A138" s="29">
        <v>1.3599999999999999E-2</v>
      </c>
      <c r="B138" s="34">
        <v>8.6199999999999992</v>
      </c>
      <c r="C138" s="35">
        <v>6.7343749999999994E-2</v>
      </c>
    </row>
    <row r="139" spans="1:3" x14ac:dyDescent="0.2">
      <c r="A139" s="29">
        <v>1.37E-2</v>
      </c>
      <c r="B139" s="34">
        <v>8.6199999999999992</v>
      </c>
      <c r="C139" s="35">
        <v>6.7343749999999994E-2</v>
      </c>
    </row>
    <row r="140" spans="1:3" x14ac:dyDescent="0.2">
      <c r="A140" s="29">
        <v>1.38E-2</v>
      </c>
      <c r="B140" s="34">
        <v>8.6199999999999992</v>
      </c>
      <c r="C140" s="35">
        <v>6.7343749999999994E-2</v>
      </c>
    </row>
    <row r="141" spans="1:3" x14ac:dyDescent="0.2">
      <c r="A141" s="29">
        <v>1.3899999999999999E-2</v>
      </c>
      <c r="B141" s="34">
        <v>8.6199999999999992</v>
      </c>
      <c r="C141" s="35">
        <v>6.7343749999999994E-2</v>
      </c>
    </row>
    <row r="142" spans="1:3" x14ac:dyDescent="0.2">
      <c r="A142" s="29">
        <v>1.4E-2</v>
      </c>
      <c r="B142" s="34">
        <v>8.6199999999999992</v>
      </c>
      <c r="C142" s="35">
        <v>6.7343749999999994E-2</v>
      </c>
    </row>
    <row r="143" spans="1:3" x14ac:dyDescent="0.2">
      <c r="A143" s="29">
        <v>1.41E-2</v>
      </c>
      <c r="B143" s="34">
        <v>8.6199999999999992</v>
      </c>
      <c r="C143" s="35">
        <v>6.7343749999999994E-2</v>
      </c>
    </row>
    <row r="144" spans="1:3" x14ac:dyDescent="0.2">
      <c r="A144" s="29">
        <v>1.4200000000000001E-2</v>
      </c>
      <c r="B144" s="34">
        <v>8.6199999999999992</v>
      </c>
      <c r="C144" s="35">
        <v>6.7343749999999994E-2</v>
      </c>
    </row>
    <row r="145" spans="1:3" x14ac:dyDescent="0.2">
      <c r="A145" s="29">
        <v>1.43E-2</v>
      </c>
      <c r="B145" s="34">
        <v>8.6199999999999992</v>
      </c>
      <c r="C145" s="35">
        <v>6.7343749999999994E-2</v>
      </c>
    </row>
    <row r="146" spans="1:3" x14ac:dyDescent="0.2">
      <c r="A146" s="29">
        <v>1.44E-2</v>
      </c>
      <c r="B146" s="34">
        <v>8.6199999999999992</v>
      </c>
      <c r="C146" s="35">
        <v>6.7343749999999994E-2</v>
      </c>
    </row>
    <row r="147" spans="1:3" x14ac:dyDescent="0.2">
      <c r="A147" s="29">
        <v>1.4500000000000001E-2</v>
      </c>
      <c r="B147" s="34">
        <v>8.6199999999999992</v>
      </c>
      <c r="C147" s="35">
        <v>6.7343749999999994E-2</v>
      </c>
    </row>
    <row r="148" spans="1:3" x14ac:dyDescent="0.2">
      <c r="A148" s="29">
        <v>1.46E-2</v>
      </c>
      <c r="B148" s="34">
        <v>8.6199999999999992</v>
      </c>
      <c r="C148" s="35">
        <v>6.7343749999999994E-2</v>
      </c>
    </row>
    <row r="149" spans="1:3" x14ac:dyDescent="0.2">
      <c r="A149" s="29">
        <v>1.47E-2</v>
      </c>
      <c r="B149" s="34">
        <v>8.6199999999999992</v>
      </c>
      <c r="C149" s="35">
        <v>6.7343749999999994E-2</v>
      </c>
    </row>
    <row r="150" spans="1:3" x14ac:dyDescent="0.2">
      <c r="A150" s="29">
        <v>1.4800000000000001E-2</v>
      </c>
      <c r="B150" s="34">
        <v>8.6199999999999992</v>
      </c>
      <c r="C150" s="35">
        <v>6.7343749999999994E-2</v>
      </c>
    </row>
    <row r="151" spans="1:3" x14ac:dyDescent="0.2">
      <c r="A151" s="29">
        <v>1.49E-2</v>
      </c>
      <c r="B151" s="34">
        <v>8.6199999999999992</v>
      </c>
      <c r="C151" s="35">
        <v>6.7343749999999994E-2</v>
      </c>
    </row>
    <row r="152" spans="1:3" x14ac:dyDescent="0.2">
      <c r="A152" s="29">
        <v>1.4999999999999999E-2</v>
      </c>
      <c r="B152" s="34">
        <v>8.6199999999999992</v>
      </c>
      <c r="C152" s="35">
        <v>6.7343749999999994E-2</v>
      </c>
    </row>
    <row r="153" spans="1:3" x14ac:dyDescent="0.2">
      <c r="A153" s="29">
        <v>1.5100000000000001E-2</v>
      </c>
      <c r="B153" s="34">
        <v>8.61</v>
      </c>
      <c r="C153" s="35">
        <v>6.7265624999999996E-2</v>
      </c>
    </row>
    <row r="154" spans="1:3" x14ac:dyDescent="0.2">
      <c r="A154" s="29">
        <v>1.52E-2</v>
      </c>
      <c r="B154" s="34">
        <v>8.61</v>
      </c>
      <c r="C154" s="35">
        <v>6.7265624999999996E-2</v>
      </c>
    </row>
    <row r="155" spans="1:3" x14ac:dyDescent="0.2">
      <c r="A155" s="29">
        <v>1.5299999999999999E-2</v>
      </c>
      <c r="B155" s="34">
        <v>8.61</v>
      </c>
      <c r="C155" s="35">
        <v>6.7265624999999996E-2</v>
      </c>
    </row>
    <row r="156" spans="1:3" x14ac:dyDescent="0.2">
      <c r="A156" s="29">
        <v>1.54E-2</v>
      </c>
      <c r="B156" s="34">
        <v>8.61</v>
      </c>
      <c r="C156" s="35">
        <v>6.7265624999999996E-2</v>
      </c>
    </row>
    <row r="157" spans="1:3" x14ac:dyDescent="0.2">
      <c r="A157" s="29">
        <v>1.55E-2</v>
      </c>
      <c r="B157" s="34">
        <v>8.61</v>
      </c>
      <c r="C157" s="35">
        <v>6.7265624999999996E-2</v>
      </c>
    </row>
    <row r="158" spans="1:3" x14ac:dyDescent="0.2">
      <c r="A158" s="29">
        <v>1.5599999999999999E-2</v>
      </c>
      <c r="B158" s="34">
        <v>8.61</v>
      </c>
      <c r="C158" s="35">
        <v>6.7265624999999996E-2</v>
      </c>
    </row>
    <row r="159" spans="1:3" x14ac:dyDescent="0.2">
      <c r="A159" s="29">
        <v>1.5699999999999999E-2</v>
      </c>
      <c r="B159" s="34">
        <v>8.61</v>
      </c>
      <c r="C159" s="35">
        <v>6.7265624999999996E-2</v>
      </c>
    </row>
    <row r="160" spans="1:3" x14ac:dyDescent="0.2">
      <c r="A160" s="29">
        <v>1.5800000000000002E-2</v>
      </c>
      <c r="B160" s="34">
        <v>8.61</v>
      </c>
      <c r="C160" s="35">
        <v>6.7265624999999996E-2</v>
      </c>
    </row>
    <row r="161" spans="1:3" x14ac:dyDescent="0.2">
      <c r="A161" s="29">
        <v>1.5900000000000001E-2</v>
      </c>
      <c r="B161" s="34">
        <v>8.61</v>
      </c>
      <c r="C161" s="35">
        <v>6.7265624999999996E-2</v>
      </c>
    </row>
    <row r="162" spans="1:3" x14ac:dyDescent="0.2">
      <c r="A162" s="29">
        <v>1.6E-2</v>
      </c>
      <c r="B162" s="34">
        <v>8.61</v>
      </c>
      <c r="C162" s="35">
        <v>6.7265624999999996E-2</v>
      </c>
    </row>
    <row r="163" spans="1:3" x14ac:dyDescent="0.2">
      <c r="A163" s="29">
        <v>1.61E-2</v>
      </c>
      <c r="B163" s="34">
        <v>8.61</v>
      </c>
      <c r="C163" s="35">
        <v>6.7265624999999996E-2</v>
      </c>
    </row>
    <row r="164" spans="1:3" x14ac:dyDescent="0.2">
      <c r="A164" s="29">
        <v>1.6199999999999999E-2</v>
      </c>
      <c r="B164" s="34">
        <v>8.61</v>
      </c>
      <c r="C164" s="35">
        <v>6.7265624999999996E-2</v>
      </c>
    </row>
    <row r="165" spans="1:3" x14ac:dyDescent="0.2">
      <c r="A165" s="29">
        <v>1.6299999999999999E-2</v>
      </c>
      <c r="B165" s="34">
        <v>8.61</v>
      </c>
      <c r="C165" s="35">
        <v>6.7265624999999996E-2</v>
      </c>
    </row>
    <row r="166" spans="1:3" x14ac:dyDescent="0.2">
      <c r="A166" s="29">
        <v>1.6400000000000001E-2</v>
      </c>
      <c r="B166" s="34">
        <v>8.61</v>
      </c>
      <c r="C166" s="35">
        <v>6.7265624999999996E-2</v>
      </c>
    </row>
    <row r="167" spans="1:3" x14ac:dyDescent="0.2">
      <c r="A167" s="29">
        <v>1.6500000000000001E-2</v>
      </c>
      <c r="B167" s="34">
        <v>8.61</v>
      </c>
      <c r="C167" s="35">
        <v>6.7265624999999996E-2</v>
      </c>
    </row>
    <row r="168" spans="1:3" x14ac:dyDescent="0.2">
      <c r="A168" s="29">
        <v>1.66E-2</v>
      </c>
      <c r="B168" s="34">
        <v>8.61</v>
      </c>
      <c r="C168" s="35">
        <v>6.7265624999999996E-2</v>
      </c>
    </row>
    <row r="169" spans="1:3" x14ac:dyDescent="0.2">
      <c r="A169" s="29">
        <v>1.67E-2</v>
      </c>
      <c r="B169" s="34">
        <v>8.61</v>
      </c>
      <c r="C169" s="35">
        <v>6.7265624999999996E-2</v>
      </c>
    </row>
    <row r="170" spans="1:3" x14ac:dyDescent="0.2">
      <c r="A170" s="29">
        <v>1.6799999999999999E-2</v>
      </c>
      <c r="B170" s="34">
        <v>8.61</v>
      </c>
      <c r="C170" s="35">
        <v>6.7265624999999996E-2</v>
      </c>
    </row>
    <row r="171" spans="1:3" x14ac:dyDescent="0.2">
      <c r="A171" s="29">
        <v>1.6899999999999998E-2</v>
      </c>
      <c r="B171" s="34">
        <v>8.61</v>
      </c>
      <c r="C171" s="35">
        <v>6.7265624999999996E-2</v>
      </c>
    </row>
    <row r="172" spans="1:3" x14ac:dyDescent="0.2">
      <c r="A172" s="29">
        <v>1.7000000000000001E-2</v>
      </c>
      <c r="B172" s="34">
        <v>8.61</v>
      </c>
      <c r="C172" s="35">
        <v>6.7265624999999996E-2</v>
      </c>
    </row>
    <row r="173" spans="1:3" x14ac:dyDescent="0.2">
      <c r="A173" s="29">
        <v>1.7100000000000001E-2</v>
      </c>
      <c r="B173" s="34">
        <v>8.61</v>
      </c>
      <c r="C173" s="35">
        <v>6.7265624999999996E-2</v>
      </c>
    </row>
    <row r="174" spans="1:3" x14ac:dyDescent="0.2">
      <c r="A174" s="29">
        <v>1.72E-2</v>
      </c>
      <c r="B174" s="34">
        <v>8.61</v>
      </c>
      <c r="C174" s="35">
        <v>6.7265624999999996E-2</v>
      </c>
    </row>
    <row r="175" spans="1:3" x14ac:dyDescent="0.2">
      <c r="A175" s="29">
        <v>1.7299999999999999E-2</v>
      </c>
      <c r="B175" s="34">
        <v>8.61</v>
      </c>
      <c r="C175" s="35">
        <v>6.7265624999999996E-2</v>
      </c>
    </row>
    <row r="176" spans="1:3" x14ac:dyDescent="0.2">
      <c r="A176" s="29">
        <v>1.7399999999999999E-2</v>
      </c>
      <c r="B176" s="34">
        <v>8.61</v>
      </c>
      <c r="C176" s="35">
        <v>6.7265624999999996E-2</v>
      </c>
    </row>
    <row r="177" spans="1:3" x14ac:dyDescent="0.2">
      <c r="A177" s="29">
        <v>1.7500000000000002E-2</v>
      </c>
      <c r="B177" s="34">
        <v>8.61</v>
      </c>
      <c r="C177" s="35">
        <v>6.7265624999999996E-2</v>
      </c>
    </row>
    <row r="178" spans="1:3" x14ac:dyDescent="0.2">
      <c r="A178" s="29">
        <v>1.7600000000000001E-2</v>
      </c>
      <c r="B178" s="34">
        <v>8.61</v>
      </c>
      <c r="C178" s="35">
        <v>6.7265624999999996E-2</v>
      </c>
    </row>
    <row r="179" spans="1:3" x14ac:dyDescent="0.2">
      <c r="A179" s="29">
        <v>1.77E-2</v>
      </c>
      <c r="B179" s="34">
        <v>8.61</v>
      </c>
      <c r="C179" s="35">
        <v>6.7265624999999996E-2</v>
      </c>
    </row>
    <row r="180" spans="1:3" x14ac:dyDescent="0.2">
      <c r="A180" s="29">
        <v>1.78E-2</v>
      </c>
      <c r="B180" s="34">
        <v>8.61</v>
      </c>
      <c r="C180" s="35">
        <v>6.7265624999999996E-2</v>
      </c>
    </row>
    <row r="181" spans="1:3" x14ac:dyDescent="0.2">
      <c r="A181" s="29">
        <v>1.7899999999999999E-2</v>
      </c>
      <c r="B181" s="34">
        <v>8.61</v>
      </c>
      <c r="C181" s="35">
        <v>6.7265624999999996E-2</v>
      </c>
    </row>
    <row r="182" spans="1:3" x14ac:dyDescent="0.2">
      <c r="A182" s="29">
        <v>1.7999999999999999E-2</v>
      </c>
      <c r="B182" s="34">
        <v>8.61</v>
      </c>
      <c r="C182" s="35">
        <v>6.7265624999999996E-2</v>
      </c>
    </row>
    <row r="183" spans="1:3" x14ac:dyDescent="0.2">
      <c r="A183" s="29">
        <v>1.8100000000000002E-2</v>
      </c>
      <c r="B183" s="34">
        <v>8.61</v>
      </c>
      <c r="C183" s="35">
        <v>6.7265624999999996E-2</v>
      </c>
    </row>
    <row r="184" spans="1:3" x14ac:dyDescent="0.2">
      <c r="A184" s="29">
        <v>1.8200000000000001E-2</v>
      </c>
      <c r="B184" s="34">
        <v>8.61</v>
      </c>
      <c r="C184" s="35">
        <v>6.7265624999999996E-2</v>
      </c>
    </row>
    <row r="185" spans="1:3" x14ac:dyDescent="0.2">
      <c r="A185" s="29">
        <v>1.83E-2</v>
      </c>
      <c r="B185" s="34">
        <v>8.61</v>
      </c>
      <c r="C185" s="35">
        <v>6.7265624999999996E-2</v>
      </c>
    </row>
    <row r="186" spans="1:3" x14ac:dyDescent="0.2">
      <c r="A186" s="29">
        <v>1.84E-2</v>
      </c>
      <c r="B186" s="34">
        <v>8.61</v>
      </c>
      <c r="C186" s="35">
        <v>6.7265624999999996E-2</v>
      </c>
    </row>
    <row r="187" spans="1:3" x14ac:dyDescent="0.2">
      <c r="A187" s="29">
        <v>1.8499999999999999E-2</v>
      </c>
      <c r="B187" s="34">
        <v>8.61</v>
      </c>
      <c r="C187" s="35">
        <v>6.7265624999999996E-2</v>
      </c>
    </row>
    <row r="188" spans="1:3" x14ac:dyDescent="0.2">
      <c r="A188" s="29">
        <v>1.8599999999999998E-2</v>
      </c>
      <c r="B188" s="34">
        <v>8.61</v>
      </c>
      <c r="C188" s="35">
        <v>6.7265624999999996E-2</v>
      </c>
    </row>
    <row r="189" spans="1:3" x14ac:dyDescent="0.2">
      <c r="A189" s="29">
        <v>1.8700000000000001E-2</v>
      </c>
      <c r="B189" s="34">
        <v>8.61</v>
      </c>
      <c r="C189" s="35">
        <v>6.7265624999999996E-2</v>
      </c>
    </row>
    <row r="190" spans="1:3" x14ac:dyDescent="0.2">
      <c r="A190" s="29">
        <v>1.8800000000000001E-2</v>
      </c>
      <c r="B190" s="34">
        <v>8.61</v>
      </c>
      <c r="C190" s="35">
        <v>6.7265624999999996E-2</v>
      </c>
    </row>
    <row r="191" spans="1:3" x14ac:dyDescent="0.2">
      <c r="A191" s="29">
        <v>1.89E-2</v>
      </c>
      <c r="B191" s="34">
        <v>8.61</v>
      </c>
      <c r="C191" s="35">
        <v>6.7265624999999996E-2</v>
      </c>
    </row>
    <row r="192" spans="1:3" x14ac:dyDescent="0.2">
      <c r="A192" s="29">
        <v>1.9E-2</v>
      </c>
      <c r="B192" s="34">
        <v>8.61</v>
      </c>
      <c r="C192" s="35">
        <v>6.7265624999999996E-2</v>
      </c>
    </row>
    <row r="193" spans="1:3" x14ac:dyDescent="0.2">
      <c r="A193" s="29">
        <v>1.9099999999999999E-2</v>
      </c>
      <c r="B193" s="34">
        <v>8.61</v>
      </c>
      <c r="C193" s="35">
        <v>6.7265624999999996E-2</v>
      </c>
    </row>
    <row r="194" spans="1:3" x14ac:dyDescent="0.2">
      <c r="A194" s="29">
        <v>1.9199999999999998E-2</v>
      </c>
      <c r="B194" s="34">
        <v>8.61</v>
      </c>
      <c r="C194" s="35">
        <v>6.7265624999999996E-2</v>
      </c>
    </row>
    <row r="195" spans="1:3" x14ac:dyDescent="0.2">
      <c r="A195" s="29">
        <v>1.9300000000000001E-2</v>
      </c>
      <c r="B195" s="34">
        <v>8.61</v>
      </c>
      <c r="C195" s="35">
        <v>6.7265624999999996E-2</v>
      </c>
    </row>
    <row r="196" spans="1:3" x14ac:dyDescent="0.2">
      <c r="A196" s="29">
        <v>1.9400000000000001E-2</v>
      </c>
      <c r="B196" s="34">
        <v>8.61</v>
      </c>
      <c r="C196" s="35">
        <v>6.7265624999999996E-2</v>
      </c>
    </row>
    <row r="197" spans="1:3" x14ac:dyDescent="0.2">
      <c r="A197" s="29">
        <v>1.95E-2</v>
      </c>
      <c r="B197" s="34">
        <v>8.61</v>
      </c>
      <c r="C197" s="35">
        <v>6.7265624999999996E-2</v>
      </c>
    </row>
    <row r="198" spans="1:3" x14ac:dyDescent="0.2">
      <c r="A198" s="29">
        <v>1.9599999999999999E-2</v>
      </c>
      <c r="B198" s="34">
        <v>8.61</v>
      </c>
      <c r="C198" s="35">
        <v>6.7265624999999996E-2</v>
      </c>
    </row>
    <row r="199" spans="1:3" x14ac:dyDescent="0.2">
      <c r="A199" s="29">
        <v>1.9699999999999999E-2</v>
      </c>
      <c r="B199" s="34">
        <v>8.61</v>
      </c>
      <c r="C199" s="35">
        <v>6.7265624999999996E-2</v>
      </c>
    </row>
    <row r="200" spans="1:3" x14ac:dyDescent="0.2">
      <c r="A200" s="29">
        <v>1.9800000000000002E-2</v>
      </c>
      <c r="B200" s="34">
        <v>8.61</v>
      </c>
      <c r="C200" s="35">
        <v>6.7265624999999996E-2</v>
      </c>
    </row>
    <row r="201" spans="1:3" x14ac:dyDescent="0.2">
      <c r="A201" s="29">
        <v>1.9900000000000001E-2</v>
      </c>
      <c r="B201" s="34">
        <v>8.61</v>
      </c>
      <c r="C201" s="35">
        <v>6.7265624999999996E-2</v>
      </c>
    </row>
    <row r="202" spans="1:3" x14ac:dyDescent="0.2">
      <c r="A202" s="29">
        <v>0.02</v>
      </c>
      <c r="B202" s="34">
        <v>8.61</v>
      </c>
      <c r="C202" s="35">
        <v>6.7265624999999996E-2</v>
      </c>
    </row>
    <row r="203" spans="1:3" x14ac:dyDescent="0.2">
      <c r="A203" s="29">
        <v>2.01E-2</v>
      </c>
      <c r="B203" s="34">
        <v>8.61</v>
      </c>
      <c r="C203" s="35">
        <v>6.7265624999999996E-2</v>
      </c>
    </row>
    <row r="204" spans="1:3" x14ac:dyDescent="0.2">
      <c r="A204" s="29">
        <v>2.0199999999999999E-2</v>
      </c>
      <c r="B204" s="34">
        <v>8.61</v>
      </c>
      <c r="C204" s="35">
        <v>6.7265624999999996E-2</v>
      </c>
    </row>
    <row r="205" spans="1:3" x14ac:dyDescent="0.2">
      <c r="A205" s="29">
        <v>2.0299999999999999E-2</v>
      </c>
      <c r="B205" s="34">
        <v>8.61</v>
      </c>
      <c r="C205" s="35">
        <v>6.7265624999999996E-2</v>
      </c>
    </row>
    <row r="206" spans="1:3" x14ac:dyDescent="0.2">
      <c r="A206" s="29">
        <v>2.0400000000000001E-2</v>
      </c>
      <c r="B206" s="34">
        <v>8.61</v>
      </c>
      <c r="C206" s="35">
        <v>6.7265624999999996E-2</v>
      </c>
    </row>
    <row r="207" spans="1:3" x14ac:dyDescent="0.2">
      <c r="A207" s="29">
        <v>2.0500000000000001E-2</v>
      </c>
      <c r="B207" s="34">
        <v>8.61</v>
      </c>
      <c r="C207" s="35">
        <v>6.7265624999999996E-2</v>
      </c>
    </row>
    <row r="208" spans="1:3" x14ac:dyDescent="0.2">
      <c r="A208" s="29">
        <v>2.06E-2</v>
      </c>
      <c r="B208" s="34">
        <v>8.61</v>
      </c>
      <c r="C208" s="35">
        <v>6.7265624999999996E-2</v>
      </c>
    </row>
    <row r="209" spans="1:3" x14ac:dyDescent="0.2">
      <c r="A209" s="29">
        <v>2.07E-2</v>
      </c>
      <c r="B209" s="34">
        <v>8.61</v>
      </c>
      <c r="C209" s="35">
        <v>6.7265624999999996E-2</v>
      </c>
    </row>
    <row r="210" spans="1:3" x14ac:dyDescent="0.2">
      <c r="A210" s="29">
        <v>2.0799999999999999E-2</v>
      </c>
      <c r="B210" s="34">
        <v>8.61</v>
      </c>
      <c r="C210" s="35">
        <v>6.7265624999999996E-2</v>
      </c>
    </row>
    <row r="211" spans="1:3" x14ac:dyDescent="0.2">
      <c r="A211" s="29">
        <v>2.0899999999999998E-2</v>
      </c>
      <c r="B211" s="34">
        <v>8.61</v>
      </c>
      <c r="C211" s="35">
        <v>6.7265624999999996E-2</v>
      </c>
    </row>
    <row r="212" spans="1:3" x14ac:dyDescent="0.2">
      <c r="A212" s="29">
        <v>2.1000000000000001E-2</v>
      </c>
      <c r="B212" s="34">
        <v>8.61</v>
      </c>
      <c r="C212" s="35">
        <v>6.7265624999999996E-2</v>
      </c>
    </row>
    <row r="213" spans="1:3" x14ac:dyDescent="0.2">
      <c r="A213" s="29">
        <v>2.1100000000000001E-2</v>
      </c>
      <c r="B213" s="34">
        <v>8.61</v>
      </c>
      <c r="C213" s="35">
        <v>6.7265624999999996E-2</v>
      </c>
    </row>
    <row r="214" spans="1:3" x14ac:dyDescent="0.2">
      <c r="A214" s="29">
        <v>2.12E-2</v>
      </c>
      <c r="B214" s="34">
        <v>8.61</v>
      </c>
      <c r="C214" s="35">
        <v>6.7265624999999996E-2</v>
      </c>
    </row>
    <row r="215" spans="1:3" x14ac:dyDescent="0.2">
      <c r="A215" s="29">
        <v>2.1299999999999999E-2</v>
      </c>
      <c r="B215" s="34">
        <v>8.61</v>
      </c>
      <c r="C215" s="35">
        <v>6.7265624999999996E-2</v>
      </c>
    </row>
    <row r="216" spans="1:3" x14ac:dyDescent="0.2">
      <c r="A216" s="29">
        <v>2.1399999999999999E-2</v>
      </c>
      <c r="B216" s="34">
        <v>8.61</v>
      </c>
      <c r="C216" s="35">
        <v>6.7265624999999996E-2</v>
      </c>
    </row>
    <row r="217" spans="1:3" x14ac:dyDescent="0.2">
      <c r="A217" s="29">
        <v>2.1499999999999998E-2</v>
      </c>
      <c r="B217" s="34">
        <v>8.61</v>
      </c>
      <c r="C217" s="35">
        <v>6.7265624999999996E-2</v>
      </c>
    </row>
    <row r="218" spans="1:3" x14ac:dyDescent="0.2">
      <c r="A218" s="29">
        <v>2.1600000000000001E-2</v>
      </c>
      <c r="B218" s="34">
        <v>8.61</v>
      </c>
      <c r="C218" s="35">
        <v>6.7265624999999996E-2</v>
      </c>
    </row>
    <row r="219" spans="1:3" x14ac:dyDescent="0.2">
      <c r="A219" s="29">
        <v>2.1700000000000001E-2</v>
      </c>
      <c r="B219" s="34">
        <v>8.61</v>
      </c>
      <c r="C219" s="35">
        <v>6.7265624999999996E-2</v>
      </c>
    </row>
    <row r="220" spans="1:3" x14ac:dyDescent="0.2">
      <c r="A220" s="29">
        <v>2.18E-2</v>
      </c>
      <c r="B220" s="34">
        <v>8.61</v>
      </c>
      <c r="C220" s="35">
        <v>6.7265624999999996E-2</v>
      </c>
    </row>
    <row r="221" spans="1:3" x14ac:dyDescent="0.2">
      <c r="A221" s="29">
        <v>2.1899999999999999E-2</v>
      </c>
      <c r="B221" s="34">
        <v>8.61</v>
      </c>
      <c r="C221" s="35">
        <v>6.7265624999999996E-2</v>
      </c>
    </row>
    <row r="222" spans="1:3" x14ac:dyDescent="0.2">
      <c r="A222" s="29">
        <v>2.1999999999999999E-2</v>
      </c>
      <c r="B222" s="34">
        <v>8.61</v>
      </c>
      <c r="C222" s="35">
        <v>6.7265624999999996E-2</v>
      </c>
    </row>
    <row r="223" spans="1:3" x14ac:dyDescent="0.2">
      <c r="A223" s="29">
        <v>2.2100000000000002E-2</v>
      </c>
      <c r="B223" s="34">
        <v>8.61</v>
      </c>
      <c r="C223" s="35">
        <v>6.7265624999999996E-2</v>
      </c>
    </row>
    <row r="224" spans="1:3" x14ac:dyDescent="0.2">
      <c r="A224" s="29">
        <v>2.2200000000000001E-2</v>
      </c>
      <c r="B224" s="34">
        <v>8.61</v>
      </c>
      <c r="C224" s="35">
        <v>6.7265624999999996E-2</v>
      </c>
    </row>
    <row r="225" spans="1:3" x14ac:dyDescent="0.2">
      <c r="A225" s="29">
        <v>2.23E-2</v>
      </c>
      <c r="B225" s="34">
        <v>8.61</v>
      </c>
      <c r="C225" s="35">
        <v>6.7265624999999996E-2</v>
      </c>
    </row>
    <row r="226" spans="1:3" x14ac:dyDescent="0.2">
      <c r="A226" s="29">
        <v>2.24E-2</v>
      </c>
      <c r="B226" s="34">
        <v>8.61</v>
      </c>
      <c r="C226" s="35">
        <v>6.7265624999999996E-2</v>
      </c>
    </row>
    <row r="227" spans="1:3" x14ac:dyDescent="0.2">
      <c r="A227" s="29">
        <v>2.2499999999999999E-2</v>
      </c>
      <c r="B227" s="34">
        <v>8.61</v>
      </c>
      <c r="C227" s="35">
        <v>6.7265624999999996E-2</v>
      </c>
    </row>
    <row r="228" spans="1:3" x14ac:dyDescent="0.2">
      <c r="A228" s="29">
        <v>2.2599999999999999E-2</v>
      </c>
      <c r="B228" s="34">
        <v>8.61</v>
      </c>
      <c r="C228" s="35">
        <v>6.7265624999999996E-2</v>
      </c>
    </row>
    <row r="229" spans="1:3" x14ac:dyDescent="0.2">
      <c r="A229" s="29">
        <v>2.2700000000000001E-2</v>
      </c>
      <c r="B229" s="34">
        <v>8.61</v>
      </c>
      <c r="C229" s="35">
        <v>6.7265624999999996E-2</v>
      </c>
    </row>
    <row r="230" spans="1:3" x14ac:dyDescent="0.2">
      <c r="A230" s="29">
        <v>2.2800000000000001E-2</v>
      </c>
      <c r="B230" s="34">
        <v>8.61</v>
      </c>
      <c r="C230" s="35">
        <v>6.7265624999999996E-2</v>
      </c>
    </row>
    <row r="231" spans="1:3" x14ac:dyDescent="0.2">
      <c r="A231" s="29">
        <v>2.29E-2</v>
      </c>
      <c r="B231" s="34">
        <v>8.61</v>
      </c>
      <c r="C231" s="35">
        <v>6.7265624999999996E-2</v>
      </c>
    </row>
    <row r="232" spans="1:3" x14ac:dyDescent="0.2">
      <c r="A232" s="29">
        <v>2.3E-2</v>
      </c>
      <c r="B232" s="34">
        <v>8.61</v>
      </c>
      <c r="C232" s="35">
        <v>6.7265624999999996E-2</v>
      </c>
    </row>
    <row r="233" spans="1:3" x14ac:dyDescent="0.2">
      <c r="A233" s="29">
        <v>2.3099999999999999E-2</v>
      </c>
      <c r="B233" s="34">
        <v>8.61</v>
      </c>
      <c r="C233" s="35">
        <v>6.7265624999999996E-2</v>
      </c>
    </row>
    <row r="234" spans="1:3" x14ac:dyDescent="0.2">
      <c r="A234" s="29">
        <v>2.3199999999999998E-2</v>
      </c>
      <c r="B234" s="34">
        <v>8.61</v>
      </c>
      <c r="C234" s="35">
        <v>6.7265624999999996E-2</v>
      </c>
    </row>
    <row r="235" spans="1:3" x14ac:dyDescent="0.2">
      <c r="A235" s="29">
        <v>2.3300000000000001E-2</v>
      </c>
      <c r="B235" s="34">
        <v>8.61</v>
      </c>
      <c r="C235" s="35">
        <v>6.7265624999999996E-2</v>
      </c>
    </row>
    <row r="236" spans="1:3" x14ac:dyDescent="0.2">
      <c r="A236" s="29">
        <v>2.3400000000000001E-2</v>
      </c>
      <c r="B236" s="34">
        <v>8.61</v>
      </c>
      <c r="C236" s="35">
        <v>6.7265624999999996E-2</v>
      </c>
    </row>
    <row r="237" spans="1:3" x14ac:dyDescent="0.2">
      <c r="A237" s="29">
        <v>2.35E-2</v>
      </c>
      <c r="B237" s="34">
        <v>8.61</v>
      </c>
      <c r="C237" s="35">
        <v>6.7265624999999996E-2</v>
      </c>
    </row>
    <row r="238" spans="1:3" x14ac:dyDescent="0.2">
      <c r="A238" s="29">
        <v>2.3599999999999999E-2</v>
      </c>
      <c r="B238" s="34">
        <v>8.61</v>
      </c>
      <c r="C238" s="35">
        <v>6.7265624999999996E-2</v>
      </c>
    </row>
    <row r="239" spans="1:3" x14ac:dyDescent="0.2">
      <c r="A239" s="29">
        <v>2.3699999999999999E-2</v>
      </c>
      <c r="B239" s="34">
        <v>8.61</v>
      </c>
      <c r="C239" s="35">
        <v>6.7265624999999996E-2</v>
      </c>
    </row>
    <row r="240" spans="1:3" x14ac:dyDescent="0.2">
      <c r="A240" s="29">
        <v>2.3800000000000002E-2</v>
      </c>
      <c r="B240" s="34">
        <v>8.61</v>
      </c>
      <c r="C240" s="35">
        <v>6.7265624999999996E-2</v>
      </c>
    </row>
    <row r="241" spans="1:3" x14ac:dyDescent="0.2">
      <c r="A241" s="29">
        <v>2.3900000000000001E-2</v>
      </c>
      <c r="B241" s="34">
        <v>8.61</v>
      </c>
      <c r="C241" s="35">
        <v>6.7265624999999996E-2</v>
      </c>
    </row>
    <row r="242" spans="1:3" x14ac:dyDescent="0.2">
      <c r="A242" s="29">
        <v>2.4E-2</v>
      </c>
      <c r="B242" s="34">
        <v>8.61</v>
      </c>
      <c r="C242" s="35">
        <v>6.7265624999999996E-2</v>
      </c>
    </row>
    <row r="243" spans="1:3" x14ac:dyDescent="0.2">
      <c r="A243" s="29">
        <v>2.41E-2</v>
      </c>
      <c r="B243" s="34">
        <v>8.61</v>
      </c>
      <c r="C243" s="35">
        <v>6.7265624999999996E-2</v>
      </c>
    </row>
    <row r="244" spans="1:3" x14ac:dyDescent="0.2">
      <c r="A244" s="29">
        <v>2.4199999999999999E-2</v>
      </c>
      <c r="B244" s="34">
        <v>8.61</v>
      </c>
      <c r="C244" s="35">
        <v>6.7265624999999996E-2</v>
      </c>
    </row>
    <row r="245" spans="1:3" x14ac:dyDescent="0.2">
      <c r="A245" s="29">
        <v>2.4299999999999999E-2</v>
      </c>
      <c r="B245" s="34">
        <v>8.61</v>
      </c>
      <c r="C245" s="35">
        <v>6.7265624999999996E-2</v>
      </c>
    </row>
    <row r="246" spans="1:3" x14ac:dyDescent="0.2">
      <c r="A246" s="29">
        <v>2.4400000000000002E-2</v>
      </c>
      <c r="B246" s="34">
        <v>8.61</v>
      </c>
      <c r="C246" s="35">
        <v>6.7265624999999996E-2</v>
      </c>
    </row>
    <row r="247" spans="1:3" x14ac:dyDescent="0.2">
      <c r="A247" s="29">
        <v>2.4500000000000001E-2</v>
      </c>
      <c r="B247" s="34">
        <v>8.61</v>
      </c>
      <c r="C247" s="35">
        <v>6.7265624999999996E-2</v>
      </c>
    </row>
    <row r="248" spans="1:3" x14ac:dyDescent="0.2">
      <c r="A248" s="29">
        <v>2.46E-2</v>
      </c>
      <c r="B248" s="34">
        <v>8.61</v>
      </c>
      <c r="C248" s="35">
        <v>6.7265624999999996E-2</v>
      </c>
    </row>
    <row r="249" spans="1:3" x14ac:dyDescent="0.2">
      <c r="A249" s="29">
        <v>2.47E-2</v>
      </c>
      <c r="B249" s="34">
        <v>8.61</v>
      </c>
      <c r="C249" s="35">
        <v>6.7265624999999996E-2</v>
      </c>
    </row>
    <row r="250" spans="1:3" x14ac:dyDescent="0.2">
      <c r="A250" s="29">
        <v>2.4799999999999999E-2</v>
      </c>
      <c r="B250" s="34">
        <v>8.61</v>
      </c>
      <c r="C250" s="35">
        <v>6.7265624999999996E-2</v>
      </c>
    </row>
    <row r="251" spans="1:3" x14ac:dyDescent="0.2">
      <c r="A251" s="29">
        <v>2.4899999999999999E-2</v>
      </c>
      <c r="B251" s="34">
        <v>8.61</v>
      </c>
      <c r="C251" s="35">
        <v>6.7265624999999996E-2</v>
      </c>
    </row>
    <row r="252" spans="1:3" x14ac:dyDescent="0.2">
      <c r="A252" s="29">
        <v>2.5000000000000001E-2</v>
      </c>
      <c r="B252" s="34">
        <v>8.6</v>
      </c>
      <c r="C252" s="35">
        <v>6.7187499999999997E-2</v>
      </c>
    </row>
    <row r="253" spans="1:3" x14ac:dyDescent="0.2">
      <c r="A253" s="29">
        <v>2.5100000000000001E-2</v>
      </c>
      <c r="B253" s="34">
        <v>8.6</v>
      </c>
      <c r="C253" s="35">
        <v>6.7187499999999997E-2</v>
      </c>
    </row>
    <row r="254" spans="1:3" x14ac:dyDescent="0.2">
      <c r="A254" s="29">
        <v>2.52E-2</v>
      </c>
      <c r="B254" s="34">
        <v>8.6</v>
      </c>
      <c r="C254" s="35">
        <v>6.7187499999999997E-2</v>
      </c>
    </row>
    <row r="255" spans="1:3" x14ac:dyDescent="0.2">
      <c r="A255" s="29">
        <v>2.53E-2</v>
      </c>
      <c r="B255" s="34">
        <v>8.6</v>
      </c>
      <c r="C255" s="35">
        <v>6.7187499999999997E-2</v>
      </c>
    </row>
    <row r="256" spans="1:3" x14ac:dyDescent="0.2">
      <c r="A256" s="29">
        <v>2.5399999999999999E-2</v>
      </c>
      <c r="B256" s="34">
        <v>8.6</v>
      </c>
      <c r="C256" s="35">
        <v>6.7187499999999997E-2</v>
      </c>
    </row>
    <row r="257" spans="1:3" x14ac:dyDescent="0.2">
      <c r="A257" s="29">
        <v>2.5499999999999998E-2</v>
      </c>
      <c r="B257" s="34">
        <v>8.6</v>
      </c>
      <c r="C257" s="35">
        <v>6.7187499999999997E-2</v>
      </c>
    </row>
    <row r="258" spans="1:3" x14ac:dyDescent="0.2">
      <c r="A258" s="29">
        <v>2.5600000000000001E-2</v>
      </c>
      <c r="B258" s="34">
        <v>8.6</v>
      </c>
      <c r="C258" s="35">
        <v>6.7187499999999997E-2</v>
      </c>
    </row>
    <row r="259" spans="1:3" x14ac:dyDescent="0.2">
      <c r="A259" s="29">
        <v>2.5700000000000001E-2</v>
      </c>
      <c r="B259" s="34">
        <v>8.6</v>
      </c>
      <c r="C259" s="35">
        <v>6.7187499999999997E-2</v>
      </c>
    </row>
    <row r="260" spans="1:3" x14ac:dyDescent="0.2">
      <c r="A260" s="29">
        <v>2.58E-2</v>
      </c>
      <c r="B260" s="34">
        <v>8.6</v>
      </c>
      <c r="C260" s="35">
        <v>6.7187499999999997E-2</v>
      </c>
    </row>
    <row r="261" spans="1:3" x14ac:dyDescent="0.2">
      <c r="A261" s="29">
        <v>2.5899999999999999E-2</v>
      </c>
      <c r="B261" s="34">
        <v>8.6</v>
      </c>
      <c r="C261" s="35">
        <v>6.7187499999999997E-2</v>
      </c>
    </row>
    <row r="262" spans="1:3" x14ac:dyDescent="0.2">
      <c r="A262" s="29">
        <v>2.5999999999999999E-2</v>
      </c>
      <c r="B262" s="34">
        <v>8.6</v>
      </c>
      <c r="C262" s="35">
        <v>6.7187499999999997E-2</v>
      </c>
    </row>
    <row r="263" spans="1:3" x14ac:dyDescent="0.2">
      <c r="A263" s="29">
        <v>2.6100000000000002E-2</v>
      </c>
      <c r="B263" s="34">
        <v>8.6</v>
      </c>
      <c r="C263" s="35">
        <v>6.7187499999999997E-2</v>
      </c>
    </row>
    <row r="264" spans="1:3" x14ac:dyDescent="0.2">
      <c r="A264" s="29">
        <v>2.6200000000000001E-2</v>
      </c>
      <c r="B264" s="34">
        <v>8.6</v>
      </c>
      <c r="C264" s="35">
        <v>6.7187499999999997E-2</v>
      </c>
    </row>
    <row r="265" spans="1:3" x14ac:dyDescent="0.2">
      <c r="A265" s="29">
        <v>2.63E-2</v>
      </c>
      <c r="B265" s="34">
        <v>8.6</v>
      </c>
      <c r="C265" s="35">
        <v>6.7187499999999997E-2</v>
      </c>
    </row>
    <row r="266" spans="1:3" x14ac:dyDescent="0.2">
      <c r="A266" s="29">
        <v>2.64E-2</v>
      </c>
      <c r="B266" s="34">
        <v>8.6</v>
      </c>
      <c r="C266" s="35">
        <v>6.7187499999999997E-2</v>
      </c>
    </row>
    <row r="267" spans="1:3" x14ac:dyDescent="0.2">
      <c r="A267" s="29">
        <v>2.6499999999999999E-2</v>
      </c>
      <c r="B267" s="34">
        <v>8.6</v>
      </c>
      <c r="C267" s="35">
        <v>6.7187499999999997E-2</v>
      </c>
    </row>
    <row r="268" spans="1:3" x14ac:dyDescent="0.2">
      <c r="A268" s="29">
        <v>2.6599999999999999E-2</v>
      </c>
      <c r="B268" s="34">
        <v>8.6</v>
      </c>
      <c r="C268" s="35">
        <v>6.7187499999999997E-2</v>
      </c>
    </row>
    <row r="269" spans="1:3" x14ac:dyDescent="0.2">
      <c r="A269" s="29">
        <v>2.6700000000000002E-2</v>
      </c>
      <c r="B269" s="34">
        <v>8.6</v>
      </c>
      <c r="C269" s="35">
        <v>6.7187499999999997E-2</v>
      </c>
    </row>
    <row r="270" spans="1:3" x14ac:dyDescent="0.2">
      <c r="A270" s="29">
        <v>2.6800000000000001E-2</v>
      </c>
      <c r="B270" s="34">
        <v>8.6</v>
      </c>
      <c r="C270" s="35">
        <v>6.7187499999999997E-2</v>
      </c>
    </row>
    <row r="271" spans="1:3" x14ac:dyDescent="0.2">
      <c r="A271" s="29">
        <v>2.69E-2</v>
      </c>
      <c r="B271" s="34">
        <v>8.6</v>
      </c>
      <c r="C271" s="35">
        <v>6.7187499999999997E-2</v>
      </c>
    </row>
    <row r="272" spans="1:3" x14ac:dyDescent="0.2">
      <c r="A272" s="29">
        <v>2.7E-2</v>
      </c>
      <c r="B272" s="34">
        <v>8.6</v>
      </c>
      <c r="C272" s="35">
        <v>6.7187499999999997E-2</v>
      </c>
    </row>
    <row r="273" spans="1:3" x14ac:dyDescent="0.2">
      <c r="A273" s="29">
        <v>2.7099999999999999E-2</v>
      </c>
      <c r="B273" s="34">
        <v>8.6</v>
      </c>
      <c r="C273" s="35">
        <v>6.7187499999999997E-2</v>
      </c>
    </row>
    <row r="274" spans="1:3" x14ac:dyDescent="0.2">
      <c r="A274" s="29">
        <v>2.7199999999999998E-2</v>
      </c>
      <c r="B274" s="34">
        <v>8.6</v>
      </c>
      <c r="C274" s="35">
        <v>6.7187499999999997E-2</v>
      </c>
    </row>
    <row r="275" spans="1:3" x14ac:dyDescent="0.2">
      <c r="A275" s="29">
        <v>2.7300000000000001E-2</v>
      </c>
      <c r="B275" s="34">
        <v>8.6</v>
      </c>
      <c r="C275" s="35">
        <v>6.7187499999999997E-2</v>
      </c>
    </row>
    <row r="276" spans="1:3" x14ac:dyDescent="0.2">
      <c r="A276" s="29">
        <v>2.7400000000000001E-2</v>
      </c>
      <c r="B276" s="34">
        <v>8.6</v>
      </c>
      <c r="C276" s="35">
        <v>6.7187499999999997E-2</v>
      </c>
    </row>
    <row r="277" spans="1:3" x14ac:dyDescent="0.2">
      <c r="A277" s="29">
        <v>2.75E-2</v>
      </c>
      <c r="B277" s="34">
        <v>8.6</v>
      </c>
      <c r="C277" s="35">
        <v>6.7187499999999997E-2</v>
      </c>
    </row>
    <row r="278" spans="1:3" x14ac:dyDescent="0.2">
      <c r="A278" s="29">
        <v>2.76E-2</v>
      </c>
      <c r="B278" s="34">
        <v>8.6</v>
      </c>
      <c r="C278" s="35">
        <v>6.7187499999999997E-2</v>
      </c>
    </row>
    <row r="279" spans="1:3" x14ac:dyDescent="0.2">
      <c r="A279" s="29">
        <v>2.7699999999999999E-2</v>
      </c>
      <c r="B279" s="34">
        <v>8.6</v>
      </c>
      <c r="C279" s="35">
        <v>6.7187499999999997E-2</v>
      </c>
    </row>
    <row r="280" spans="1:3" x14ac:dyDescent="0.2">
      <c r="A280" s="29">
        <v>2.7799999999999998E-2</v>
      </c>
      <c r="B280" s="34">
        <v>8.6</v>
      </c>
      <c r="C280" s="35">
        <v>6.7187499999999997E-2</v>
      </c>
    </row>
    <row r="281" spans="1:3" x14ac:dyDescent="0.2">
      <c r="A281" s="29">
        <v>2.7900000000000001E-2</v>
      </c>
      <c r="B281" s="34">
        <v>8.6</v>
      </c>
      <c r="C281" s="35">
        <v>6.7187499999999997E-2</v>
      </c>
    </row>
    <row r="282" spans="1:3" x14ac:dyDescent="0.2">
      <c r="A282" s="29">
        <v>2.8000000000000001E-2</v>
      </c>
      <c r="B282" s="34">
        <v>8.6</v>
      </c>
      <c r="C282" s="35">
        <v>6.7187499999999997E-2</v>
      </c>
    </row>
    <row r="283" spans="1:3" x14ac:dyDescent="0.2">
      <c r="A283" s="29">
        <v>2.81E-2</v>
      </c>
      <c r="B283" s="34">
        <v>8.6</v>
      </c>
      <c r="C283" s="35">
        <v>6.7187499999999997E-2</v>
      </c>
    </row>
    <row r="284" spans="1:3" x14ac:dyDescent="0.2">
      <c r="A284" s="29">
        <v>2.8199999999999999E-2</v>
      </c>
      <c r="B284" s="34">
        <v>8.6</v>
      </c>
      <c r="C284" s="35">
        <v>6.7187499999999997E-2</v>
      </c>
    </row>
    <row r="285" spans="1:3" x14ac:dyDescent="0.2">
      <c r="A285" s="29">
        <v>2.8299999999999999E-2</v>
      </c>
      <c r="B285" s="34">
        <v>8.6</v>
      </c>
      <c r="C285" s="35">
        <v>6.7187499999999997E-2</v>
      </c>
    </row>
    <row r="286" spans="1:3" x14ac:dyDescent="0.2">
      <c r="A286" s="29">
        <v>2.8400000000000002E-2</v>
      </c>
      <c r="B286" s="34">
        <v>8.6</v>
      </c>
      <c r="C286" s="35">
        <v>6.7187499999999997E-2</v>
      </c>
    </row>
    <row r="287" spans="1:3" x14ac:dyDescent="0.2">
      <c r="A287" s="29">
        <v>2.8500000000000001E-2</v>
      </c>
      <c r="B287" s="34">
        <v>8.6</v>
      </c>
      <c r="C287" s="35">
        <v>6.7187499999999997E-2</v>
      </c>
    </row>
    <row r="288" spans="1:3" x14ac:dyDescent="0.2">
      <c r="A288" s="29">
        <v>2.86E-2</v>
      </c>
      <c r="B288" s="34">
        <v>8.6</v>
      </c>
      <c r="C288" s="35">
        <v>6.7187499999999997E-2</v>
      </c>
    </row>
    <row r="289" spans="1:3" x14ac:dyDescent="0.2">
      <c r="A289" s="29">
        <v>2.87E-2</v>
      </c>
      <c r="B289" s="34">
        <v>8.6</v>
      </c>
      <c r="C289" s="35">
        <v>6.7187499999999997E-2</v>
      </c>
    </row>
    <row r="290" spans="1:3" x14ac:dyDescent="0.2">
      <c r="A290" s="29">
        <v>2.8799999999999999E-2</v>
      </c>
      <c r="B290" s="34">
        <v>8.6</v>
      </c>
      <c r="C290" s="35">
        <v>6.7187499999999997E-2</v>
      </c>
    </row>
    <row r="291" spans="1:3" x14ac:dyDescent="0.2">
      <c r="A291" s="29">
        <v>2.8899999999999999E-2</v>
      </c>
      <c r="B291" s="34">
        <v>8.6</v>
      </c>
      <c r="C291" s="35">
        <v>6.7187499999999997E-2</v>
      </c>
    </row>
    <row r="292" spans="1:3" x14ac:dyDescent="0.2">
      <c r="A292" s="29">
        <v>2.9000000000000001E-2</v>
      </c>
      <c r="B292" s="34">
        <v>8.6</v>
      </c>
      <c r="C292" s="35">
        <v>6.7187499999999997E-2</v>
      </c>
    </row>
    <row r="293" spans="1:3" x14ac:dyDescent="0.2">
      <c r="A293" s="29">
        <v>2.9100000000000001E-2</v>
      </c>
      <c r="B293" s="34">
        <v>8.6</v>
      </c>
      <c r="C293" s="35">
        <v>6.7187499999999997E-2</v>
      </c>
    </row>
    <row r="294" spans="1:3" x14ac:dyDescent="0.2">
      <c r="A294" s="29">
        <v>2.92E-2</v>
      </c>
      <c r="B294" s="34">
        <v>8.6</v>
      </c>
      <c r="C294" s="35">
        <v>6.7187499999999997E-2</v>
      </c>
    </row>
    <row r="295" spans="1:3" x14ac:dyDescent="0.2">
      <c r="A295" s="29">
        <v>2.93E-2</v>
      </c>
      <c r="B295" s="34">
        <v>8.6</v>
      </c>
      <c r="C295" s="35">
        <v>6.7187499999999997E-2</v>
      </c>
    </row>
    <row r="296" spans="1:3" x14ac:dyDescent="0.2">
      <c r="A296" s="29">
        <v>2.9399999999999999E-2</v>
      </c>
      <c r="B296" s="34">
        <v>8.6</v>
      </c>
      <c r="C296" s="35">
        <v>6.7187499999999997E-2</v>
      </c>
    </row>
    <row r="297" spans="1:3" x14ac:dyDescent="0.2">
      <c r="A297" s="29">
        <v>2.9499999999999998E-2</v>
      </c>
      <c r="B297" s="34">
        <v>8.6</v>
      </c>
      <c r="C297" s="35">
        <v>6.7187499999999997E-2</v>
      </c>
    </row>
    <row r="298" spans="1:3" x14ac:dyDescent="0.2">
      <c r="A298" s="29">
        <v>2.9600000000000001E-2</v>
      </c>
      <c r="B298" s="34">
        <v>8.6</v>
      </c>
      <c r="C298" s="35">
        <v>6.7187499999999997E-2</v>
      </c>
    </row>
    <row r="299" spans="1:3" x14ac:dyDescent="0.2">
      <c r="A299" s="29">
        <v>2.9700000000000001E-2</v>
      </c>
      <c r="B299" s="34">
        <v>8.6</v>
      </c>
      <c r="C299" s="35">
        <v>6.7187499999999997E-2</v>
      </c>
    </row>
    <row r="300" spans="1:3" x14ac:dyDescent="0.2">
      <c r="A300" s="29">
        <v>2.98E-2</v>
      </c>
      <c r="B300" s="34">
        <v>8.6</v>
      </c>
      <c r="C300" s="35">
        <v>6.7187499999999997E-2</v>
      </c>
    </row>
    <row r="301" spans="1:3" x14ac:dyDescent="0.2">
      <c r="A301" s="29">
        <v>2.9899999999999999E-2</v>
      </c>
      <c r="B301" s="34">
        <v>8.6</v>
      </c>
      <c r="C301" s="35">
        <v>6.7187499999999997E-2</v>
      </c>
    </row>
    <row r="302" spans="1:3" x14ac:dyDescent="0.2">
      <c r="A302" s="29">
        <v>0.03</v>
      </c>
      <c r="B302" s="34">
        <v>8.6</v>
      </c>
      <c r="C302" s="35">
        <v>6.7187499999999997E-2</v>
      </c>
    </row>
    <row r="303" spans="1:3" x14ac:dyDescent="0.2">
      <c r="A303" s="29">
        <v>3.0099999999999998E-2</v>
      </c>
      <c r="B303" s="34">
        <v>8.6</v>
      </c>
      <c r="C303" s="35">
        <v>6.7187499999999997E-2</v>
      </c>
    </row>
    <row r="304" spans="1:3" x14ac:dyDescent="0.2">
      <c r="A304" s="29">
        <v>3.0200000000000001E-2</v>
      </c>
      <c r="B304" s="34">
        <v>8.6</v>
      </c>
      <c r="C304" s="35">
        <v>6.7187499999999997E-2</v>
      </c>
    </row>
    <row r="305" spans="1:3" x14ac:dyDescent="0.2">
      <c r="A305" s="29">
        <v>3.0300000000000001E-2</v>
      </c>
      <c r="B305" s="34">
        <v>8.6</v>
      </c>
      <c r="C305" s="35">
        <v>6.7187499999999997E-2</v>
      </c>
    </row>
    <row r="306" spans="1:3" x14ac:dyDescent="0.2">
      <c r="A306" s="29">
        <v>3.04E-2</v>
      </c>
      <c r="B306" s="34">
        <v>8.6</v>
      </c>
      <c r="C306" s="35">
        <v>6.7187499999999997E-2</v>
      </c>
    </row>
    <row r="307" spans="1:3" x14ac:dyDescent="0.2">
      <c r="A307" s="29">
        <v>3.0499999999999999E-2</v>
      </c>
      <c r="B307" s="34">
        <v>8.6</v>
      </c>
      <c r="C307" s="35">
        <v>6.7187499999999997E-2</v>
      </c>
    </row>
    <row r="308" spans="1:3" x14ac:dyDescent="0.2">
      <c r="A308" s="29">
        <v>3.0599999999999999E-2</v>
      </c>
      <c r="B308" s="34">
        <v>8.6</v>
      </c>
      <c r="C308" s="35">
        <v>6.7187499999999997E-2</v>
      </c>
    </row>
    <row r="309" spans="1:3" x14ac:dyDescent="0.2">
      <c r="A309" s="29">
        <v>3.0700000000000002E-2</v>
      </c>
      <c r="B309" s="34">
        <v>8.6</v>
      </c>
      <c r="C309" s="35">
        <v>6.7187499999999997E-2</v>
      </c>
    </row>
    <row r="310" spans="1:3" x14ac:dyDescent="0.2">
      <c r="A310" s="29">
        <v>3.0800000000000001E-2</v>
      </c>
      <c r="B310" s="34">
        <v>8.6</v>
      </c>
      <c r="C310" s="35">
        <v>6.7187499999999997E-2</v>
      </c>
    </row>
    <row r="311" spans="1:3" x14ac:dyDescent="0.2">
      <c r="A311" s="29">
        <v>3.09E-2</v>
      </c>
      <c r="B311" s="34">
        <v>8.6</v>
      </c>
      <c r="C311" s="35">
        <v>6.7187499999999997E-2</v>
      </c>
    </row>
    <row r="312" spans="1:3" x14ac:dyDescent="0.2">
      <c r="A312" s="29">
        <v>3.1E-2</v>
      </c>
      <c r="B312" s="34">
        <v>8.6</v>
      </c>
      <c r="C312" s="35">
        <v>6.7187499999999997E-2</v>
      </c>
    </row>
    <row r="313" spans="1:3" x14ac:dyDescent="0.2">
      <c r="A313" s="29">
        <v>3.1099999999999999E-2</v>
      </c>
      <c r="B313" s="34">
        <v>8.6</v>
      </c>
      <c r="C313" s="35">
        <v>6.7187499999999997E-2</v>
      </c>
    </row>
    <row r="314" spans="1:3" x14ac:dyDescent="0.2">
      <c r="A314" s="29">
        <v>3.1199999999999999E-2</v>
      </c>
      <c r="B314" s="34">
        <v>8.6</v>
      </c>
      <c r="C314" s="35">
        <v>6.7187499999999997E-2</v>
      </c>
    </row>
    <row r="315" spans="1:3" x14ac:dyDescent="0.2">
      <c r="A315" s="29">
        <v>3.1300000000000001E-2</v>
      </c>
      <c r="B315" s="34">
        <v>8.5975000000000001</v>
      </c>
      <c r="C315" s="35">
        <v>6.7167968999999994E-2</v>
      </c>
    </row>
    <row r="316" spans="1:3" x14ac:dyDescent="0.2">
      <c r="A316" s="29">
        <v>3.1399999999999997E-2</v>
      </c>
      <c r="B316" s="34">
        <v>8.5975000000000001</v>
      </c>
      <c r="C316" s="35">
        <v>6.7167968999999994E-2</v>
      </c>
    </row>
    <row r="317" spans="1:3" x14ac:dyDescent="0.2">
      <c r="A317" s="29">
        <v>3.15E-2</v>
      </c>
      <c r="B317" s="34">
        <v>8.5975000000000001</v>
      </c>
      <c r="C317" s="35">
        <v>6.7167968999999994E-2</v>
      </c>
    </row>
    <row r="318" spans="1:3" x14ac:dyDescent="0.2">
      <c r="A318" s="29">
        <v>3.1600000000000003E-2</v>
      </c>
      <c r="B318" s="34">
        <v>8.5975000000000001</v>
      </c>
      <c r="C318" s="35">
        <v>6.7167968999999994E-2</v>
      </c>
    </row>
    <row r="319" spans="1:3" x14ac:dyDescent="0.2">
      <c r="A319" s="29">
        <v>3.1699999999999999E-2</v>
      </c>
      <c r="B319" s="34">
        <v>8.5975000000000001</v>
      </c>
      <c r="C319" s="35">
        <v>6.7167968999999994E-2</v>
      </c>
    </row>
    <row r="320" spans="1:3" x14ac:dyDescent="0.2">
      <c r="A320" s="29">
        <v>3.1800000000000002E-2</v>
      </c>
      <c r="B320" s="34">
        <v>8.5975000000000001</v>
      </c>
      <c r="C320" s="35">
        <v>6.7167968999999994E-2</v>
      </c>
    </row>
    <row r="321" spans="1:3" x14ac:dyDescent="0.2">
      <c r="A321" s="29">
        <v>3.1899999999999998E-2</v>
      </c>
      <c r="B321" s="34">
        <v>8.5975000000000001</v>
      </c>
      <c r="C321" s="35">
        <v>6.7167968999999994E-2</v>
      </c>
    </row>
    <row r="322" spans="1:3" x14ac:dyDescent="0.2">
      <c r="A322" s="29">
        <v>3.2000000000000001E-2</v>
      </c>
      <c r="B322" s="34">
        <v>8.5975000000000001</v>
      </c>
      <c r="C322" s="35">
        <v>6.7167968999999994E-2</v>
      </c>
    </row>
    <row r="323" spans="1:3" x14ac:dyDescent="0.2">
      <c r="A323" s="29">
        <v>3.2099999999999997E-2</v>
      </c>
      <c r="B323" s="34">
        <v>8.5975000000000001</v>
      </c>
      <c r="C323" s="35">
        <v>6.7167968999999994E-2</v>
      </c>
    </row>
    <row r="324" spans="1:3" x14ac:dyDescent="0.2">
      <c r="A324" s="29">
        <v>3.2199999999999999E-2</v>
      </c>
      <c r="B324" s="34">
        <v>8.5975000000000001</v>
      </c>
      <c r="C324" s="35">
        <v>6.7167968999999994E-2</v>
      </c>
    </row>
    <row r="325" spans="1:3" x14ac:dyDescent="0.2">
      <c r="A325" s="29">
        <v>3.2300000000000002E-2</v>
      </c>
      <c r="B325" s="34">
        <v>8.5975000000000001</v>
      </c>
      <c r="C325" s="35">
        <v>6.7167968999999994E-2</v>
      </c>
    </row>
    <row r="326" spans="1:3" x14ac:dyDescent="0.2">
      <c r="A326" s="29">
        <v>3.2399999999999998E-2</v>
      </c>
      <c r="B326" s="34">
        <v>8.5975000000000001</v>
      </c>
      <c r="C326" s="35">
        <v>6.7167968999999994E-2</v>
      </c>
    </row>
    <row r="327" spans="1:3" x14ac:dyDescent="0.2">
      <c r="A327" s="29">
        <v>3.2500000000000001E-2</v>
      </c>
      <c r="B327" s="34">
        <v>8.5975000000000001</v>
      </c>
      <c r="C327" s="35">
        <v>6.7167968999999994E-2</v>
      </c>
    </row>
    <row r="328" spans="1:3" x14ac:dyDescent="0.2">
      <c r="A328" s="29">
        <v>3.2599999999999997E-2</v>
      </c>
      <c r="B328" s="34">
        <v>8.5975000000000001</v>
      </c>
      <c r="C328" s="35">
        <v>6.7167968999999994E-2</v>
      </c>
    </row>
    <row r="329" spans="1:3" x14ac:dyDescent="0.2">
      <c r="A329" s="29">
        <v>3.27E-2</v>
      </c>
      <c r="B329" s="34">
        <v>8.5975000000000001</v>
      </c>
      <c r="C329" s="35">
        <v>6.7167968999999994E-2</v>
      </c>
    </row>
    <row r="330" spans="1:3" x14ac:dyDescent="0.2">
      <c r="A330" s="29">
        <v>3.2800000000000003E-2</v>
      </c>
      <c r="B330" s="34">
        <v>8.5975000000000001</v>
      </c>
      <c r="C330" s="35">
        <v>6.7167968999999994E-2</v>
      </c>
    </row>
    <row r="331" spans="1:3" x14ac:dyDescent="0.2">
      <c r="A331" s="29">
        <v>3.2899999999999999E-2</v>
      </c>
      <c r="B331" s="34">
        <v>8.5975000000000001</v>
      </c>
      <c r="C331" s="35">
        <v>6.7167968999999994E-2</v>
      </c>
    </row>
    <row r="332" spans="1:3" x14ac:dyDescent="0.2">
      <c r="A332" s="29">
        <v>3.3000000000000002E-2</v>
      </c>
      <c r="B332" s="34">
        <v>8.5975000000000001</v>
      </c>
      <c r="C332" s="35">
        <v>6.7167968999999994E-2</v>
      </c>
    </row>
    <row r="333" spans="1:3" x14ac:dyDescent="0.2">
      <c r="A333" s="29">
        <v>3.3099999999999997E-2</v>
      </c>
      <c r="B333" s="34">
        <v>8.5975000000000001</v>
      </c>
      <c r="C333" s="35">
        <v>6.7167968999999994E-2</v>
      </c>
    </row>
    <row r="334" spans="1:3" x14ac:dyDescent="0.2">
      <c r="A334" s="29">
        <v>3.32E-2</v>
      </c>
      <c r="B334" s="34">
        <v>8.5975000000000001</v>
      </c>
      <c r="C334" s="35">
        <v>6.7167968999999994E-2</v>
      </c>
    </row>
    <row r="335" spans="1:3" x14ac:dyDescent="0.2">
      <c r="A335" s="29">
        <v>3.3300000000000003E-2</v>
      </c>
      <c r="B335" s="34">
        <v>8.5975000000000001</v>
      </c>
      <c r="C335" s="35">
        <v>6.7167968999999994E-2</v>
      </c>
    </row>
    <row r="336" spans="1:3" x14ac:dyDescent="0.2">
      <c r="A336" s="29">
        <v>3.3399999999999999E-2</v>
      </c>
      <c r="B336" s="34">
        <v>8.5975000000000001</v>
      </c>
      <c r="C336" s="35">
        <v>6.7167968999999994E-2</v>
      </c>
    </row>
    <row r="337" spans="1:3" x14ac:dyDescent="0.2">
      <c r="A337" s="29">
        <v>3.3500000000000002E-2</v>
      </c>
      <c r="B337" s="34">
        <v>8.5975000000000001</v>
      </c>
      <c r="C337" s="35">
        <v>6.7167968999999994E-2</v>
      </c>
    </row>
    <row r="338" spans="1:3" x14ac:dyDescent="0.2">
      <c r="A338" s="29">
        <v>3.3599999999999998E-2</v>
      </c>
      <c r="B338" s="34">
        <v>8.5975000000000001</v>
      </c>
      <c r="C338" s="35">
        <v>6.7167968999999994E-2</v>
      </c>
    </row>
    <row r="339" spans="1:3" x14ac:dyDescent="0.2">
      <c r="A339" s="29">
        <v>3.3700000000000001E-2</v>
      </c>
      <c r="B339" s="34">
        <v>8.5975000000000001</v>
      </c>
      <c r="C339" s="35">
        <v>6.7167968999999994E-2</v>
      </c>
    </row>
    <row r="340" spans="1:3" x14ac:dyDescent="0.2">
      <c r="A340" s="29">
        <v>3.3799999999999997E-2</v>
      </c>
      <c r="B340" s="34">
        <v>8.5950000000000006</v>
      </c>
      <c r="C340" s="35">
        <v>6.7148438000000005E-2</v>
      </c>
    </row>
    <row r="341" spans="1:3" x14ac:dyDescent="0.2">
      <c r="A341" s="29">
        <v>3.39E-2</v>
      </c>
      <c r="B341" s="34">
        <v>8.5950000000000006</v>
      </c>
      <c r="C341" s="35">
        <v>6.7148438000000005E-2</v>
      </c>
    </row>
    <row r="342" spans="1:3" x14ac:dyDescent="0.2">
      <c r="A342" s="29">
        <v>3.4000000000000002E-2</v>
      </c>
      <c r="B342" s="34">
        <v>8.5950000000000006</v>
      </c>
      <c r="C342" s="35">
        <v>6.7148438000000005E-2</v>
      </c>
    </row>
    <row r="343" spans="1:3" x14ac:dyDescent="0.2">
      <c r="A343" s="29">
        <v>3.4099999999999998E-2</v>
      </c>
      <c r="B343" s="34">
        <v>8.5950000000000006</v>
      </c>
      <c r="C343" s="35">
        <v>6.7148438000000005E-2</v>
      </c>
    </row>
    <row r="344" spans="1:3" x14ac:dyDescent="0.2">
      <c r="A344" s="29">
        <v>3.4200000000000001E-2</v>
      </c>
      <c r="B344" s="34">
        <v>8.5950000000000006</v>
      </c>
      <c r="C344" s="35">
        <v>6.7148438000000005E-2</v>
      </c>
    </row>
    <row r="345" spans="1:3" x14ac:dyDescent="0.2">
      <c r="A345" s="29">
        <v>3.4299999999999997E-2</v>
      </c>
      <c r="B345" s="34">
        <v>8.5950000000000006</v>
      </c>
      <c r="C345" s="35">
        <v>6.7148438000000005E-2</v>
      </c>
    </row>
    <row r="346" spans="1:3" x14ac:dyDescent="0.2">
      <c r="A346" s="29">
        <v>3.44E-2</v>
      </c>
      <c r="B346" s="34">
        <v>8.5950000000000006</v>
      </c>
      <c r="C346" s="35">
        <v>6.7148438000000005E-2</v>
      </c>
    </row>
    <row r="347" spans="1:3" x14ac:dyDescent="0.2">
      <c r="A347" s="29">
        <v>3.4500000000000003E-2</v>
      </c>
      <c r="B347" s="34">
        <v>8.5950000000000006</v>
      </c>
      <c r="C347" s="35">
        <v>6.7148438000000005E-2</v>
      </c>
    </row>
    <row r="348" spans="1:3" x14ac:dyDescent="0.2">
      <c r="A348" s="29">
        <v>3.4599999999999999E-2</v>
      </c>
      <c r="B348" s="34">
        <v>8.5950000000000006</v>
      </c>
      <c r="C348" s="35">
        <v>6.7148438000000005E-2</v>
      </c>
    </row>
    <row r="349" spans="1:3" x14ac:dyDescent="0.2">
      <c r="A349" s="29">
        <v>3.4700000000000002E-2</v>
      </c>
      <c r="B349" s="34">
        <v>8.5950000000000006</v>
      </c>
      <c r="C349" s="35">
        <v>6.7148438000000005E-2</v>
      </c>
    </row>
    <row r="350" spans="1:3" x14ac:dyDescent="0.2">
      <c r="A350" s="29">
        <v>3.4799999999999998E-2</v>
      </c>
      <c r="B350" s="34">
        <v>8.5950000000000006</v>
      </c>
      <c r="C350" s="35">
        <v>6.7148438000000005E-2</v>
      </c>
    </row>
    <row r="351" spans="1:3" x14ac:dyDescent="0.2">
      <c r="A351" s="29">
        <v>3.49E-2</v>
      </c>
      <c r="B351" s="34">
        <v>8.5950000000000006</v>
      </c>
      <c r="C351" s="35">
        <v>6.7148438000000005E-2</v>
      </c>
    </row>
    <row r="352" spans="1:3" x14ac:dyDescent="0.2">
      <c r="A352" s="29">
        <v>3.5000000000000003E-2</v>
      </c>
      <c r="B352" s="34">
        <v>8.5950000000000006</v>
      </c>
      <c r="C352" s="35">
        <v>6.7148438000000005E-2</v>
      </c>
    </row>
    <row r="353" spans="1:3" x14ac:dyDescent="0.2">
      <c r="A353" s="29">
        <v>3.5099999999999999E-2</v>
      </c>
      <c r="B353" s="34">
        <v>8.5950000000000006</v>
      </c>
      <c r="C353" s="35">
        <v>6.7148438000000005E-2</v>
      </c>
    </row>
    <row r="354" spans="1:3" x14ac:dyDescent="0.2">
      <c r="A354" s="29">
        <v>3.5200000000000002E-2</v>
      </c>
      <c r="B354" s="34">
        <v>8.5950000000000006</v>
      </c>
      <c r="C354" s="35">
        <v>6.7148438000000005E-2</v>
      </c>
    </row>
    <row r="355" spans="1:3" x14ac:dyDescent="0.2">
      <c r="A355" s="29">
        <v>3.5299999999999998E-2</v>
      </c>
      <c r="B355" s="34">
        <v>8.5950000000000006</v>
      </c>
      <c r="C355" s="35">
        <v>6.7148438000000005E-2</v>
      </c>
    </row>
    <row r="356" spans="1:3" x14ac:dyDescent="0.2">
      <c r="A356" s="29">
        <v>3.5400000000000001E-2</v>
      </c>
      <c r="B356" s="34">
        <v>8.5950000000000006</v>
      </c>
      <c r="C356" s="35">
        <v>6.7148438000000005E-2</v>
      </c>
    </row>
    <row r="357" spans="1:3" x14ac:dyDescent="0.2">
      <c r="A357" s="29">
        <v>3.5499999999999997E-2</v>
      </c>
      <c r="B357" s="34">
        <v>8.5950000000000006</v>
      </c>
      <c r="C357" s="35">
        <v>6.7148438000000005E-2</v>
      </c>
    </row>
    <row r="358" spans="1:3" x14ac:dyDescent="0.2">
      <c r="A358" s="29">
        <v>3.56E-2</v>
      </c>
      <c r="B358" s="34">
        <v>8.5950000000000006</v>
      </c>
      <c r="C358" s="35">
        <v>6.7148438000000005E-2</v>
      </c>
    </row>
    <row r="359" spans="1:3" x14ac:dyDescent="0.2">
      <c r="A359" s="29">
        <v>3.5700000000000003E-2</v>
      </c>
      <c r="B359" s="34">
        <v>8.5950000000000006</v>
      </c>
      <c r="C359" s="35">
        <v>6.7148438000000005E-2</v>
      </c>
    </row>
    <row r="360" spans="1:3" x14ac:dyDescent="0.2">
      <c r="A360" s="29">
        <v>3.5799999999999998E-2</v>
      </c>
      <c r="B360" s="34">
        <v>8.5950000000000006</v>
      </c>
      <c r="C360" s="35">
        <v>6.7148438000000005E-2</v>
      </c>
    </row>
    <row r="361" spans="1:3" x14ac:dyDescent="0.2">
      <c r="A361" s="29">
        <v>3.5900000000000001E-2</v>
      </c>
      <c r="B361" s="34">
        <v>8.5950000000000006</v>
      </c>
      <c r="C361" s="35">
        <v>6.7148438000000005E-2</v>
      </c>
    </row>
    <row r="362" spans="1:3" x14ac:dyDescent="0.2">
      <c r="A362" s="29">
        <v>3.5999999999999997E-2</v>
      </c>
      <c r="B362" s="34">
        <v>8.5950000000000006</v>
      </c>
      <c r="C362" s="35">
        <v>6.7148438000000005E-2</v>
      </c>
    </row>
    <row r="363" spans="1:3" x14ac:dyDescent="0.2">
      <c r="A363" s="29">
        <v>3.61E-2</v>
      </c>
      <c r="B363" s="34">
        <v>8.5950000000000006</v>
      </c>
      <c r="C363" s="35">
        <v>6.7148438000000005E-2</v>
      </c>
    </row>
    <row r="364" spans="1:3" x14ac:dyDescent="0.2">
      <c r="A364" s="29">
        <v>3.6200000000000003E-2</v>
      </c>
      <c r="B364" s="34">
        <v>8.5950000000000006</v>
      </c>
      <c r="C364" s="35">
        <v>6.7148438000000005E-2</v>
      </c>
    </row>
    <row r="365" spans="1:3" x14ac:dyDescent="0.2">
      <c r="A365" s="29">
        <v>3.6299999999999999E-2</v>
      </c>
      <c r="B365" s="34">
        <v>8.5950000000000006</v>
      </c>
      <c r="C365" s="35">
        <v>6.7148438000000005E-2</v>
      </c>
    </row>
    <row r="366" spans="1:3" x14ac:dyDescent="0.2">
      <c r="A366" s="29">
        <v>3.6400000000000002E-2</v>
      </c>
      <c r="B366" s="34">
        <v>8.5950000000000006</v>
      </c>
      <c r="C366" s="35">
        <v>6.7148438000000005E-2</v>
      </c>
    </row>
    <row r="367" spans="1:3" x14ac:dyDescent="0.2">
      <c r="A367" s="29">
        <v>3.6499999999999998E-2</v>
      </c>
      <c r="B367" s="34">
        <v>8.5950000000000006</v>
      </c>
      <c r="C367" s="35">
        <v>6.7148438000000005E-2</v>
      </c>
    </row>
    <row r="368" spans="1:3" x14ac:dyDescent="0.2">
      <c r="A368" s="29">
        <v>3.6600000000000001E-2</v>
      </c>
      <c r="B368" s="34">
        <v>8.5950000000000006</v>
      </c>
      <c r="C368" s="35">
        <v>6.7148438000000005E-2</v>
      </c>
    </row>
    <row r="369" spans="1:3" x14ac:dyDescent="0.2">
      <c r="A369" s="29">
        <v>3.6700000000000003E-2</v>
      </c>
      <c r="B369" s="34">
        <v>8.5950000000000006</v>
      </c>
      <c r="C369" s="35">
        <v>6.7148438000000005E-2</v>
      </c>
    </row>
    <row r="370" spans="1:3" x14ac:dyDescent="0.2">
      <c r="A370" s="29">
        <v>3.6799999999999999E-2</v>
      </c>
      <c r="B370" s="34">
        <v>8.5950000000000006</v>
      </c>
      <c r="C370" s="35">
        <v>6.7148438000000005E-2</v>
      </c>
    </row>
    <row r="371" spans="1:3" x14ac:dyDescent="0.2">
      <c r="A371" s="29">
        <v>3.6900000000000002E-2</v>
      </c>
      <c r="B371" s="34">
        <v>8.5950000000000006</v>
      </c>
      <c r="C371" s="35">
        <v>6.7148438000000005E-2</v>
      </c>
    </row>
    <row r="372" spans="1:3" x14ac:dyDescent="0.2">
      <c r="A372" s="29">
        <v>3.6999999999999998E-2</v>
      </c>
      <c r="B372" s="34">
        <v>8.5950000000000006</v>
      </c>
      <c r="C372" s="35">
        <v>6.7148438000000005E-2</v>
      </c>
    </row>
    <row r="373" spans="1:3" x14ac:dyDescent="0.2">
      <c r="A373" s="29">
        <v>3.7100000000000001E-2</v>
      </c>
      <c r="B373" s="34">
        <v>8.5950000000000006</v>
      </c>
      <c r="C373" s="35">
        <v>6.7148438000000005E-2</v>
      </c>
    </row>
    <row r="374" spans="1:3" x14ac:dyDescent="0.2">
      <c r="A374" s="29">
        <v>3.7199999999999997E-2</v>
      </c>
      <c r="B374" s="34">
        <v>8.5950000000000006</v>
      </c>
      <c r="C374" s="35">
        <v>6.7148438000000005E-2</v>
      </c>
    </row>
    <row r="375" spans="1:3" x14ac:dyDescent="0.2">
      <c r="A375" s="29">
        <v>3.73E-2</v>
      </c>
      <c r="B375" s="34">
        <v>8.5950000000000006</v>
      </c>
      <c r="C375" s="35">
        <v>6.7148438000000005E-2</v>
      </c>
    </row>
    <row r="376" spans="1:3" x14ac:dyDescent="0.2">
      <c r="A376" s="29">
        <v>3.7400000000000003E-2</v>
      </c>
      <c r="B376" s="34">
        <v>8.5950000000000006</v>
      </c>
      <c r="C376" s="35">
        <v>6.7148438000000005E-2</v>
      </c>
    </row>
    <row r="377" spans="1:3" x14ac:dyDescent="0.2">
      <c r="A377" s="29">
        <v>3.7499999999999999E-2</v>
      </c>
      <c r="B377" s="34">
        <v>8.5950000000000006</v>
      </c>
      <c r="C377" s="35">
        <v>6.7148438000000005E-2</v>
      </c>
    </row>
    <row r="378" spans="1:3" x14ac:dyDescent="0.2">
      <c r="A378" s="29">
        <v>3.7600000000000001E-2</v>
      </c>
      <c r="B378" s="34">
        <v>8.59</v>
      </c>
      <c r="C378" s="35">
        <v>6.7109374999999999E-2</v>
      </c>
    </row>
    <row r="379" spans="1:3" x14ac:dyDescent="0.2">
      <c r="A379" s="29">
        <v>3.7699999999999997E-2</v>
      </c>
      <c r="B379" s="34">
        <v>8.59</v>
      </c>
      <c r="C379" s="35">
        <v>6.7109374999999999E-2</v>
      </c>
    </row>
    <row r="380" spans="1:3" x14ac:dyDescent="0.2">
      <c r="A380" s="29">
        <v>3.78E-2</v>
      </c>
      <c r="B380" s="34">
        <v>8.59</v>
      </c>
      <c r="C380" s="35">
        <v>6.7109374999999999E-2</v>
      </c>
    </row>
    <row r="381" spans="1:3" x14ac:dyDescent="0.2">
      <c r="A381" s="29">
        <v>3.7900000000000003E-2</v>
      </c>
      <c r="B381" s="34">
        <v>8.59</v>
      </c>
      <c r="C381" s="35">
        <v>6.7109374999999999E-2</v>
      </c>
    </row>
    <row r="382" spans="1:3" x14ac:dyDescent="0.2">
      <c r="A382" s="29">
        <v>3.7999999999999999E-2</v>
      </c>
      <c r="B382" s="34">
        <v>8.59</v>
      </c>
      <c r="C382" s="35">
        <v>6.7109374999999999E-2</v>
      </c>
    </row>
    <row r="383" spans="1:3" x14ac:dyDescent="0.2">
      <c r="A383" s="29">
        <v>3.8100000000000002E-2</v>
      </c>
      <c r="B383" s="34">
        <v>8.59</v>
      </c>
      <c r="C383" s="35">
        <v>6.7109374999999999E-2</v>
      </c>
    </row>
    <row r="384" spans="1:3" x14ac:dyDescent="0.2">
      <c r="A384" s="29">
        <v>3.8199999999999998E-2</v>
      </c>
      <c r="B384" s="34">
        <v>8.59</v>
      </c>
      <c r="C384" s="35">
        <v>6.7109374999999999E-2</v>
      </c>
    </row>
    <row r="385" spans="1:3" x14ac:dyDescent="0.2">
      <c r="A385" s="29">
        <v>3.8300000000000001E-2</v>
      </c>
      <c r="B385" s="34">
        <v>8.59</v>
      </c>
      <c r="C385" s="35">
        <v>6.7109374999999999E-2</v>
      </c>
    </row>
    <row r="386" spans="1:3" x14ac:dyDescent="0.2">
      <c r="A386" s="29">
        <v>3.8399999999999997E-2</v>
      </c>
      <c r="B386" s="34">
        <v>8.59</v>
      </c>
      <c r="C386" s="35">
        <v>6.7109374999999999E-2</v>
      </c>
    </row>
    <row r="387" spans="1:3" x14ac:dyDescent="0.2">
      <c r="A387" s="29">
        <v>3.85E-2</v>
      </c>
      <c r="B387" s="34">
        <v>8.59</v>
      </c>
      <c r="C387" s="35">
        <v>6.7109374999999999E-2</v>
      </c>
    </row>
    <row r="388" spans="1:3" x14ac:dyDescent="0.2">
      <c r="A388" s="29">
        <v>3.8600000000000002E-2</v>
      </c>
      <c r="B388" s="34">
        <v>8.59</v>
      </c>
      <c r="C388" s="35">
        <v>6.7109374999999999E-2</v>
      </c>
    </row>
    <row r="389" spans="1:3" x14ac:dyDescent="0.2">
      <c r="A389" s="29">
        <v>3.8699999999999998E-2</v>
      </c>
      <c r="B389" s="34">
        <v>8.59</v>
      </c>
      <c r="C389" s="35">
        <v>6.7109374999999999E-2</v>
      </c>
    </row>
    <row r="390" spans="1:3" x14ac:dyDescent="0.2">
      <c r="A390" s="29">
        <v>3.8800000000000001E-2</v>
      </c>
      <c r="B390" s="34">
        <v>8.59</v>
      </c>
      <c r="C390" s="35">
        <v>6.7109374999999999E-2</v>
      </c>
    </row>
    <row r="391" spans="1:3" x14ac:dyDescent="0.2">
      <c r="A391" s="29">
        <v>3.8899999999999997E-2</v>
      </c>
      <c r="B391" s="34">
        <v>8.59</v>
      </c>
      <c r="C391" s="35">
        <v>6.7109374999999999E-2</v>
      </c>
    </row>
    <row r="392" spans="1:3" x14ac:dyDescent="0.2">
      <c r="A392" s="29">
        <v>3.9E-2</v>
      </c>
      <c r="B392" s="34">
        <v>8.59</v>
      </c>
      <c r="C392" s="35">
        <v>6.7109374999999999E-2</v>
      </c>
    </row>
    <row r="393" spans="1:3" x14ac:dyDescent="0.2">
      <c r="A393" s="29">
        <v>3.9100000000000003E-2</v>
      </c>
      <c r="B393" s="34">
        <v>8.59</v>
      </c>
      <c r="C393" s="35">
        <v>6.7109374999999999E-2</v>
      </c>
    </row>
    <row r="394" spans="1:3" x14ac:dyDescent="0.2">
      <c r="A394" s="29">
        <v>3.9199999999999999E-2</v>
      </c>
      <c r="B394" s="34">
        <v>8.59</v>
      </c>
      <c r="C394" s="35">
        <v>6.7109374999999999E-2</v>
      </c>
    </row>
    <row r="395" spans="1:3" x14ac:dyDescent="0.2">
      <c r="A395" s="29">
        <v>3.9300000000000002E-2</v>
      </c>
      <c r="B395" s="34">
        <v>8.59</v>
      </c>
      <c r="C395" s="35">
        <v>6.7109374999999999E-2</v>
      </c>
    </row>
    <row r="396" spans="1:3" x14ac:dyDescent="0.2">
      <c r="A396" s="29">
        <v>3.9399999999999998E-2</v>
      </c>
      <c r="B396" s="34">
        <v>8.59</v>
      </c>
      <c r="C396" s="35">
        <v>6.7109374999999999E-2</v>
      </c>
    </row>
    <row r="397" spans="1:3" x14ac:dyDescent="0.2">
      <c r="A397" s="29">
        <v>3.95E-2</v>
      </c>
      <c r="B397" s="34">
        <v>8.59</v>
      </c>
      <c r="C397" s="35">
        <v>6.7109374999999999E-2</v>
      </c>
    </row>
    <row r="398" spans="1:3" x14ac:dyDescent="0.2">
      <c r="A398" s="29">
        <v>3.9600000000000003E-2</v>
      </c>
      <c r="B398" s="34">
        <v>8.59</v>
      </c>
      <c r="C398" s="35">
        <v>6.7109374999999999E-2</v>
      </c>
    </row>
    <row r="399" spans="1:3" x14ac:dyDescent="0.2">
      <c r="A399" s="29">
        <v>3.9699999999999999E-2</v>
      </c>
      <c r="B399" s="34">
        <v>8.59</v>
      </c>
      <c r="C399" s="35">
        <v>6.7109374999999999E-2</v>
      </c>
    </row>
    <row r="400" spans="1:3" x14ac:dyDescent="0.2">
      <c r="A400" s="29">
        <v>3.9800000000000002E-2</v>
      </c>
      <c r="B400" s="34">
        <v>8.59</v>
      </c>
      <c r="C400" s="35">
        <v>6.7109374999999999E-2</v>
      </c>
    </row>
    <row r="401" spans="1:3" x14ac:dyDescent="0.2">
      <c r="A401" s="29">
        <v>3.9899999999999998E-2</v>
      </c>
      <c r="B401" s="34">
        <v>8.59</v>
      </c>
      <c r="C401" s="35">
        <v>6.7109374999999999E-2</v>
      </c>
    </row>
    <row r="402" spans="1:3" x14ac:dyDescent="0.2">
      <c r="A402" s="29">
        <v>0.04</v>
      </c>
      <c r="B402" s="34">
        <v>8.59</v>
      </c>
      <c r="C402" s="35">
        <v>6.7109374999999999E-2</v>
      </c>
    </row>
    <row r="403" spans="1:3" x14ac:dyDescent="0.2">
      <c r="A403" s="29">
        <v>4.0099999999999997E-2</v>
      </c>
      <c r="B403" s="34">
        <v>8.59</v>
      </c>
      <c r="C403" s="35">
        <v>6.7109374999999999E-2</v>
      </c>
    </row>
    <row r="404" spans="1:3" x14ac:dyDescent="0.2">
      <c r="A404" s="29">
        <v>4.02E-2</v>
      </c>
      <c r="B404" s="34">
        <v>8.59</v>
      </c>
      <c r="C404" s="35">
        <v>6.7109374999999999E-2</v>
      </c>
    </row>
    <row r="405" spans="1:3" x14ac:dyDescent="0.2">
      <c r="A405" s="29">
        <v>4.0300000000000002E-2</v>
      </c>
      <c r="B405" s="34">
        <v>8.59</v>
      </c>
      <c r="C405" s="35">
        <v>6.7109374999999999E-2</v>
      </c>
    </row>
    <row r="406" spans="1:3" x14ac:dyDescent="0.2">
      <c r="A406" s="29">
        <v>4.0399999999999998E-2</v>
      </c>
      <c r="B406" s="34">
        <v>8.59</v>
      </c>
      <c r="C406" s="35">
        <v>6.7109374999999999E-2</v>
      </c>
    </row>
    <row r="407" spans="1:3" x14ac:dyDescent="0.2">
      <c r="A407" s="29">
        <v>4.0500000000000001E-2</v>
      </c>
      <c r="B407" s="34">
        <v>8.59</v>
      </c>
      <c r="C407" s="35">
        <v>6.7109374999999999E-2</v>
      </c>
    </row>
    <row r="408" spans="1:3" x14ac:dyDescent="0.2">
      <c r="A408" s="29">
        <v>4.0599999999999997E-2</v>
      </c>
      <c r="B408" s="34">
        <v>8.59</v>
      </c>
      <c r="C408" s="35">
        <v>6.7109374999999999E-2</v>
      </c>
    </row>
    <row r="409" spans="1:3" x14ac:dyDescent="0.2">
      <c r="A409" s="29">
        <v>4.07E-2</v>
      </c>
      <c r="B409" s="34">
        <v>8.59</v>
      </c>
      <c r="C409" s="35">
        <v>6.7109374999999999E-2</v>
      </c>
    </row>
    <row r="410" spans="1:3" x14ac:dyDescent="0.2">
      <c r="A410" s="29">
        <v>4.0800000000000003E-2</v>
      </c>
      <c r="B410" s="34">
        <v>8.59</v>
      </c>
      <c r="C410" s="35">
        <v>6.7109374999999999E-2</v>
      </c>
    </row>
    <row r="411" spans="1:3" x14ac:dyDescent="0.2">
      <c r="A411" s="29">
        <v>4.0899999999999999E-2</v>
      </c>
      <c r="B411" s="34">
        <v>8.59</v>
      </c>
      <c r="C411" s="35">
        <v>6.7109374999999999E-2</v>
      </c>
    </row>
    <row r="412" spans="1:3" x14ac:dyDescent="0.2">
      <c r="A412" s="29">
        <v>4.1000000000000002E-2</v>
      </c>
      <c r="B412" s="34">
        <v>8.59</v>
      </c>
      <c r="C412" s="35">
        <v>6.7109374999999999E-2</v>
      </c>
    </row>
    <row r="413" spans="1:3" x14ac:dyDescent="0.2">
      <c r="A413" s="29">
        <v>4.1099999999999998E-2</v>
      </c>
      <c r="B413" s="34">
        <v>8.59</v>
      </c>
      <c r="C413" s="35">
        <v>6.7109374999999999E-2</v>
      </c>
    </row>
    <row r="414" spans="1:3" x14ac:dyDescent="0.2">
      <c r="A414" s="29">
        <v>4.1200000000000001E-2</v>
      </c>
      <c r="B414" s="34">
        <v>8.59</v>
      </c>
      <c r="C414" s="35">
        <v>6.7109374999999999E-2</v>
      </c>
    </row>
    <row r="415" spans="1:3" x14ac:dyDescent="0.2">
      <c r="A415" s="29">
        <v>4.1300000000000003E-2</v>
      </c>
      <c r="B415" s="34">
        <v>8.59</v>
      </c>
      <c r="C415" s="35">
        <v>6.7109374999999999E-2</v>
      </c>
    </row>
    <row r="416" spans="1:3" x14ac:dyDescent="0.2">
      <c r="A416" s="29">
        <v>4.1399999999999999E-2</v>
      </c>
      <c r="B416" s="34">
        <v>8.59</v>
      </c>
      <c r="C416" s="35">
        <v>6.7109374999999999E-2</v>
      </c>
    </row>
    <row r="417" spans="1:3" x14ac:dyDescent="0.2">
      <c r="A417" s="29">
        <v>4.1500000000000002E-2</v>
      </c>
      <c r="B417" s="34">
        <v>8.59</v>
      </c>
      <c r="C417" s="35">
        <v>6.7109374999999999E-2</v>
      </c>
    </row>
    <row r="418" spans="1:3" x14ac:dyDescent="0.2">
      <c r="A418" s="29">
        <v>4.1599999999999998E-2</v>
      </c>
      <c r="B418" s="34">
        <v>8.59</v>
      </c>
      <c r="C418" s="35">
        <v>6.7109374999999999E-2</v>
      </c>
    </row>
    <row r="419" spans="1:3" x14ac:dyDescent="0.2">
      <c r="A419" s="29">
        <v>4.1700000000000001E-2</v>
      </c>
      <c r="B419" s="34">
        <v>8.59</v>
      </c>
      <c r="C419" s="35">
        <v>6.7109374999999999E-2</v>
      </c>
    </row>
    <row r="420" spans="1:3" x14ac:dyDescent="0.2">
      <c r="A420" s="29">
        <v>4.1799999999999997E-2</v>
      </c>
      <c r="B420" s="34">
        <v>8.59</v>
      </c>
      <c r="C420" s="35">
        <v>6.7109374999999999E-2</v>
      </c>
    </row>
    <row r="421" spans="1:3" x14ac:dyDescent="0.2">
      <c r="A421" s="29">
        <v>4.19E-2</v>
      </c>
      <c r="B421" s="34">
        <v>8.59</v>
      </c>
      <c r="C421" s="35">
        <v>6.7109374999999999E-2</v>
      </c>
    </row>
    <row r="422" spans="1:3" x14ac:dyDescent="0.2">
      <c r="A422" s="29">
        <v>4.2000000000000003E-2</v>
      </c>
      <c r="B422" s="34">
        <v>8.59</v>
      </c>
      <c r="C422" s="35">
        <v>6.7109374999999999E-2</v>
      </c>
    </row>
    <row r="423" spans="1:3" x14ac:dyDescent="0.2">
      <c r="A423" s="29">
        <v>4.2099999999999999E-2</v>
      </c>
      <c r="B423" s="34">
        <v>8.59</v>
      </c>
      <c r="C423" s="35">
        <v>6.7109374999999999E-2</v>
      </c>
    </row>
    <row r="424" spans="1:3" x14ac:dyDescent="0.2">
      <c r="A424" s="29">
        <v>4.2200000000000001E-2</v>
      </c>
      <c r="B424" s="34">
        <v>8.59</v>
      </c>
      <c r="C424" s="35">
        <v>6.7109374999999999E-2</v>
      </c>
    </row>
    <row r="425" spans="1:3" x14ac:dyDescent="0.2">
      <c r="A425" s="29">
        <v>4.2299999999999997E-2</v>
      </c>
      <c r="B425" s="34">
        <v>8.59</v>
      </c>
      <c r="C425" s="35">
        <v>6.7109374999999999E-2</v>
      </c>
    </row>
    <row r="426" spans="1:3" x14ac:dyDescent="0.2">
      <c r="A426" s="29">
        <v>4.24E-2</v>
      </c>
      <c r="B426" s="34">
        <v>8.59</v>
      </c>
      <c r="C426" s="35">
        <v>6.7109374999999999E-2</v>
      </c>
    </row>
    <row r="427" spans="1:3" x14ac:dyDescent="0.2">
      <c r="A427" s="29">
        <v>4.2500000000000003E-2</v>
      </c>
      <c r="B427" s="34">
        <v>8.59</v>
      </c>
      <c r="C427" s="35">
        <v>6.7109374999999999E-2</v>
      </c>
    </row>
    <row r="428" spans="1:3" x14ac:dyDescent="0.2">
      <c r="A428" s="29">
        <v>4.2599999999999999E-2</v>
      </c>
      <c r="B428" s="34">
        <v>8.59</v>
      </c>
      <c r="C428" s="35">
        <v>6.7109374999999999E-2</v>
      </c>
    </row>
    <row r="429" spans="1:3" x14ac:dyDescent="0.2">
      <c r="A429" s="29">
        <v>4.2700000000000002E-2</v>
      </c>
      <c r="B429" s="34">
        <v>8.59</v>
      </c>
      <c r="C429" s="35">
        <v>6.7109374999999999E-2</v>
      </c>
    </row>
    <row r="430" spans="1:3" x14ac:dyDescent="0.2">
      <c r="A430" s="29">
        <v>4.2799999999999998E-2</v>
      </c>
      <c r="B430" s="34">
        <v>8.59</v>
      </c>
      <c r="C430" s="35">
        <v>6.7109374999999999E-2</v>
      </c>
    </row>
    <row r="431" spans="1:3" x14ac:dyDescent="0.2">
      <c r="A431" s="29">
        <v>4.2900000000000001E-2</v>
      </c>
      <c r="B431" s="34">
        <v>8.59</v>
      </c>
      <c r="C431" s="35">
        <v>6.7109374999999999E-2</v>
      </c>
    </row>
    <row r="432" spans="1:3" x14ac:dyDescent="0.2">
      <c r="A432" s="29">
        <v>4.2999999999999997E-2</v>
      </c>
      <c r="B432" s="34">
        <v>8.59</v>
      </c>
      <c r="C432" s="35">
        <v>6.7109374999999999E-2</v>
      </c>
    </row>
    <row r="433" spans="1:3" x14ac:dyDescent="0.2">
      <c r="A433" s="29">
        <v>4.3099999999999999E-2</v>
      </c>
      <c r="B433" s="34">
        <v>8.59</v>
      </c>
      <c r="C433" s="35">
        <v>6.7109374999999999E-2</v>
      </c>
    </row>
    <row r="434" spans="1:3" x14ac:dyDescent="0.2">
      <c r="A434" s="29">
        <v>4.3200000000000002E-2</v>
      </c>
      <c r="B434" s="34">
        <v>8.59</v>
      </c>
      <c r="C434" s="35">
        <v>6.7109374999999999E-2</v>
      </c>
    </row>
    <row r="435" spans="1:3" x14ac:dyDescent="0.2">
      <c r="A435" s="29">
        <v>4.3299999999999998E-2</v>
      </c>
      <c r="B435" s="34">
        <v>8.59</v>
      </c>
      <c r="C435" s="35">
        <v>6.7109374999999999E-2</v>
      </c>
    </row>
    <row r="436" spans="1:3" x14ac:dyDescent="0.2">
      <c r="A436" s="29">
        <v>4.3400000000000001E-2</v>
      </c>
      <c r="B436" s="34">
        <v>8.59</v>
      </c>
      <c r="C436" s="35">
        <v>6.7109374999999999E-2</v>
      </c>
    </row>
    <row r="437" spans="1:3" x14ac:dyDescent="0.2">
      <c r="A437" s="29">
        <v>4.3499999999999997E-2</v>
      </c>
      <c r="B437" s="34">
        <v>8.59</v>
      </c>
      <c r="C437" s="35">
        <v>6.7109374999999999E-2</v>
      </c>
    </row>
    <row r="438" spans="1:3" x14ac:dyDescent="0.2">
      <c r="A438" s="29">
        <v>4.36E-2</v>
      </c>
      <c r="B438" s="34">
        <v>8.59</v>
      </c>
      <c r="C438" s="35">
        <v>6.7109374999999999E-2</v>
      </c>
    </row>
    <row r="439" spans="1:3" x14ac:dyDescent="0.2">
      <c r="A439" s="29">
        <v>4.3700000000000003E-2</v>
      </c>
      <c r="B439" s="34">
        <v>8.59</v>
      </c>
      <c r="C439" s="35">
        <v>6.7109374999999999E-2</v>
      </c>
    </row>
    <row r="440" spans="1:3" x14ac:dyDescent="0.2">
      <c r="A440" s="29">
        <v>4.3799999999999999E-2</v>
      </c>
      <c r="B440" s="34">
        <v>8.59</v>
      </c>
      <c r="C440" s="35">
        <v>6.7109374999999999E-2</v>
      </c>
    </row>
    <row r="441" spans="1:3" x14ac:dyDescent="0.2">
      <c r="A441" s="29">
        <v>4.3900000000000002E-2</v>
      </c>
      <c r="B441" s="34">
        <v>8.59</v>
      </c>
      <c r="C441" s="35">
        <v>6.7109374999999999E-2</v>
      </c>
    </row>
    <row r="442" spans="1:3" x14ac:dyDescent="0.2">
      <c r="A442" s="29">
        <v>4.3999999999999997E-2</v>
      </c>
      <c r="B442" s="34">
        <v>8.59</v>
      </c>
      <c r="C442" s="35">
        <v>6.7109374999999999E-2</v>
      </c>
    </row>
    <row r="443" spans="1:3" x14ac:dyDescent="0.2">
      <c r="A443" s="29">
        <v>4.41E-2</v>
      </c>
      <c r="B443" s="34">
        <v>8.59</v>
      </c>
      <c r="C443" s="35">
        <v>6.7109374999999999E-2</v>
      </c>
    </row>
    <row r="444" spans="1:3" x14ac:dyDescent="0.2">
      <c r="A444" s="29">
        <v>4.4200000000000003E-2</v>
      </c>
      <c r="B444" s="34">
        <v>8.59</v>
      </c>
      <c r="C444" s="35">
        <v>6.7109374999999999E-2</v>
      </c>
    </row>
    <row r="445" spans="1:3" x14ac:dyDescent="0.2">
      <c r="A445" s="29">
        <v>4.4299999999999999E-2</v>
      </c>
      <c r="B445" s="34">
        <v>8.59</v>
      </c>
      <c r="C445" s="35">
        <v>6.7109374999999999E-2</v>
      </c>
    </row>
    <row r="446" spans="1:3" x14ac:dyDescent="0.2">
      <c r="A446" s="29">
        <v>4.4400000000000002E-2</v>
      </c>
      <c r="B446" s="34">
        <v>8.59</v>
      </c>
      <c r="C446" s="35">
        <v>6.7109374999999999E-2</v>
      </c>
    </row>
    <row r="447" spans="1:3" x14ac:dyDescent="0.2">
      <c r="A447" s="29">
        <v>4.4499999999999998E-2</v>
      </c>
      <c r="B447" s="34">
        <v>8.59</v>
      </c>
      <c r="C447" s="35">
        <v>6.7109374999999999E-2</v>
      </c>
    </row>
    <row r="448" spans="1:3" x14ac:dyDescent="0.2">
      <c r="A448" s="29">
        <v>4.4600000000000001E-2</v>
      </c>
      <c r="B448" s="34">
        <v>8.59</v>
      </c>
      <c r="C448" s="35">
        <v>6.7109374999999999E-2</v>
      </c>
    </row>
    <row r="449" spans="1:3" x14ac:dyDescent="0.2">
      <c r="A449" s="29">
        <v>4.4699999999999997E-2</v>
      </c>
      <c r="B449" s="34">
        <v>8.59</v>
      </c>
      <c r="C449" s="35">
        <v>6.7109374999999999E-2</v>
      </c>
    </row>
    <row r="450" spans="1:3" x14ac:dyDescent="0.2">
      <c r="A450" s="29">
        <v>4.48E-2</v>
      </c>
      <c r="B450" s="34">
        <v>8.59</v>
      </c>
      <c r="C450" s="35">
        <v>6.7109374999999999E-2</v>
      </c>
    </row>
    <row r="451" spans="1:3" x14ac:dyDescent="0.2">
      <c r="A451" s="29">
        <v>4.4900000000000002E-2</v>
      </c>
      <c r="B451" s="34">
        <v>8.59</v>
      </c>
      <c r="C451" s="35">
        <v>6.7109374999999999E-2</v>
      </c>
    </row>
    <row r="452" spans="1:3" x14ac:dyDescent="0.2">
      <c r="A452" s="29">
        <v>4.4999999999999998E-2</v>
      </c>
      <c r="B452" s="34">
        <v>8.59</v>
      </c>
      <c r="C452" s="35">
        <v>6.7109374999999999E-2</v>
      </c>
    </row>
    <row r="453" spans="1:3" x14ac:dyDescent="0.2">
      <c r="A453" s="29">
        <v>4.5100000000000001E-2</v>
      </c>
      <c r="B453" s="34">
        <v>8.58</v>
      </c>
      <c r="C453" s="35">
        <v>6.7031250000000001E-2</v>
      </c>
    </row>
    <row r="454" spans="1:3" x14ac:dyDescent="0.2">
      <c r="A454" s="29">
        <v>4.5199999999999997E-2</v>
      </c>
      <c r="B454" s="34">
        <v>8.58</v>
      </c>
      <c r="C454" s="35">
        <v>6.7031250000000001E-2</v>
      </c>
    </row>
    <row r="455" spans="1:3" x14ac:dyDescent="0.2">
      <c r="A455" s="29">
        <v>4.53E-2</v>
      </c>
      <c r="B455" s="34">
        <v>8.58</v>
      </c>
      <c r="C455" s="35">
        <v>6.7031250000000001E-2</v>
      </c>
    </row>
    <row r="456" spans="1:3" x14ac:dyDescent="0.2">
      <c r="A456" s="29">
        <v>4.5400000000000003E-2</v>
      </c>
      <c r="B456" s="34">
        <v>8.58</v>
      </c>
      <c r="C456" s="35">
        <v>6.7031250000000001E-2</v>
      </c>
    </row>
    <row r="457" spans="1:3" x14ac:dyDescent="0.2">
      <c r="A457" s="29">
        <v>4.5499999999999999E-2</v>
      </c>
      <c r="B457" s="34">
        <v>8.58</v>
      </c>
      <c r="C457" s="35">
        <v>6.7031250000000001E-2</v>
      </c>
    </row>
    <row r="458" spans="1:3" x14ac:dyDescent="0.2">
      <c r="A458" s="29">
        <v>4.5600000000000002E-2</v>
      </c>
      <c r="B458" s="34">
        <v>8.58</v>
      </c>
      <c r="C458" s="35">
        <v>6.7031250000000001E-2</v>
      </c>
    </row>
    <row r="459" spans="1:3" x14ac:dyDescent="0.2">
      <c r="A459" s="29">
        <v>4.5699999999999998E-2</v>
      </c>
      <c r="B459" s="34">
        <v>8.58</v>
      </c>
      <c r="C459" s="35">
        <v>6.7031250000000001E-2</v>
      </c>
    </row>
    <row r="460" spans="1:3" x14ac:dyDescent="0.2">
      <c r="A460" s="29">
        <v>4.58E-2</v>
      </c>
      <c r="B460" s="34">
        <v>8.58</v>
      </c>
      <c r="C460" s="35">
        <v>6.7031250000000001E-2</v>
      </c>
    </row>
    <row r="461" spans="1:3" x14ac:dyDescent="0.2">
      <c r="A461" s="29">
        <v>4.5900000000000003E-2</v>
      </c>
      <c r="B461" s="34">
        <v>8.58</v>
      </c>
      <c r="C461" s="35">
        <v>6.7031250000000001E-2</v>
      </c>
    </row>
    <row r="462" spans="1:3" x14ac:dyDescent="0.2">
      <c r="A462" s="29">
        <v>4.5999999999999999E-2</v>
      </c>
      <c r="B462" s="34">
        <v>8.58</v>
      </c>
      <c r="C462" s="35">
        <v>6.7031250000000001E-2</v>
      </c>
    </row>
    <row r="463" spans="1:3" x14ac:dyDescent="0.2">
      <c r="A463" s="29">
        <v>4.6100000000000002E-2</v>
      </c>
      <c r="B463" s="34">
        <v>8.58</v>
      </c>
      <c r="C463" s="35">
        <v>6.7031250000000001E-2</v>
      </c>
    </row>
    <row r="464" spans="1:3" x14ac:dyDescent="0.2">
      <c r="A464" s="29">
        <v>4.6199999999999998E-2</v>
      </c>
      <c r="B464" s="34">
        <v>8.58</v>
      </c>
      <c r="C464" s="35">
        <v>6.7031250000000001E-2</v>
      </c>
    </row>
    <row r="465" spans="1:3" x14ac:dyDescent="0.2">
      <c r="A465" s="29">
        <v>4.6300000000000001E-2</v>
      </c>
      <c r="B465" s="34">
        <v>8.58</v>
      </c>
      <c r="C465" s="35">
        <v>6.7031250000000001E-2</v>
      </c>
    </row>
    <row r="466" spans="1:3" x14ac:dyDescent="0.2">
      <c r="A466" s="29">
        <v>4.6399999999999997E-2</v>
      </c>
      <c r="B466" s="34">
        <v>8.58</v>
      </c>
      <c r="C466" s="35">
        <v>6.7031250000000001E-2</v>
      </c>
    </row>
    <row r="467" spans="1:3" x14ac:dyDescent="0.2">
      <c r="A467" s="29">
        <v>4.65E-2</v>
      </c>
      <c r="B467" s="34">
        <v>8.58</v>
      </c>
      <c r="C467" s="35">
        <v>6.7031250000000001E-2</v>
      </c>
    </row>
    <row r="468" spans="1:3" x14ac:dyDescent="0.2">
      <c r="A468" s="29">
        <v>4.6600000000000003E-2</v>
      </c>
      <c r="B468" s="34">
        <v>8.58</v>
      </c>
      <c r="C468" s="35">
        <v>6.7031250000000001E-2</v>
      </c>
    </row>
    <row r="469" spans="1:3" x14ac:dyDescent="0.2">
      <c r="A469" s="29">
        <v>4.6699999999999998E-2</v>
      </c>
      <c r="B469" s="34">
        <v>8.58</v>
      </c>
      <c r="C469" s="35">
        <v>6.7031250000000001E-2</v>
      </c>
    </row>
    <row r="470" spans="1:3" x14ac:dyDescent="0.2">
      <c r="A470" s="29">
        <v>4.6800000000000001E-2</v>
      </c>
      <c r="B470" s="34">
        <v>8.58</v>
      </c>
      <c r="C470" s="35">
        <v>6.7031250000000001E-2</v>
      </c>
    </row>
    <row r="471" spans="1:3" x14ac:dyDescent="0.2">
      <c r="A471" s="29">
        <v>4.6899999999999997E-2</v>
      </c>
      <c r="B471" s="34">
        <v>8.58</v>
      </c>
      <c r="C471" s="35">
        <v>6.7031250000000001E-2</v>
      </c>
    </row>
    <row r="472" spans="1:3" x14ac:dyDescent="0.2">
      <c r="A472" s="29">
        <v>4.7E-2</v>
      </c>
      <c r="B472" s="34">
        <v>8.58</v>
      </c>
      <c r="C472" s="35">
        <v>6.7031250000000001E-2</v>
      </c>
    </row>
    <row r="473" spans="1:3" x14ac:dyDescent="0.2">
      <c r="A473" s="29">
        <v>4.7100000000000003E-2</v>
      </c>
      <c r="B473" s="34">
        <v>8.58</v>
      </c>
      <c r="C473" s="35">
        <v>6.7031250000000001E-2</v>
      </c>
    </row>
    <row r="474" spans="1:3" x14ac:dyDescent="0.2">
      <c r="A474" s="29">
        <v>4.7199999999999999E-2</v>
      </c>
      <c r="B474" s="34">
        <v>8.58</v>
      </c>
      <c r="C474" s="35">
        <v>6.7031250000000001E-2</v>
      </c>
    </row>
    <row r="475" spans="1:3" x14ac:dyDescent="0.2">
      <c r="A475" s="29">
        <v>4.7300000000000002E-2</v>
      </c>
      <c r="B475" s="34">
        <v>8.58</v>
      </c>
      <c r="C475" s="35">
        <v>6.7031250000000001E-2</v>
      </c>
    </row>
    <row r="476" spans="1:3" x14ac:dyDescent="0.2">
      <c r="A476" s="29">
        <v>4.7399999999999998E-2</v>
      </c>
      <c r="B476" s="34">
        <v>8.58</v>
      </c>
      <c r="C476" s="35">
        <v>6.7031250000000001E-2</v>
      </c>
    </row>
    <row r="477" spans="1:3" x14ac:dyDescent="0.2">
      <c r="A477" s="29">
        <v>4.7500000000000001E-2</v>
      </c>
      <c r="B477" s="34">
        <v>8.58</v>
      </c>
      <c r="C477" s="35">
        <v>6.7031250000000001E-2</v>
      </c>
    </row>
    <row r="478" spans="1:3" x14ac:dyDescent="0.2">
      <c r="A478" s="29">
        <v>4.7600000000000003E-2</v>
      </c>
      <c r="B478" s="34">
        <v>8.58</v>
      </c>
      <c r="C478" s="35">
        <v>6.7031250000000001E-2</v>
      </c>
    </row>
    <row r="479" spans="1:3" x14ac:dyDescent="0.2">
      <c r="A479" s="29">
        <v>4.7699999999999999E-2</v>
      </c>
      <c r="B479" s="34">
        <v>8.58</v>
      </c>
      <c r="C479" s="35">
        <v>6.7031250000000001E-2</v>
      </c>
    </row>
    <row r="480" spans="1:3" x14ac:dyDescent="0.2">
      <c r="A480" s="29">
        <v>4.7800000000000002E-2</v>
      </c>
      <c r="B480" s="34">
        <v>8.58</v>
      </c>
      <c r="C480" s="35">
        <v>6.7031250000000001E-2</v>
      </c>
    </row>
    <row r="481" spans="1:3" x14ac:dyDescent="0.2">
      <c r="A481" s="29">
        <v>4.7899999999999998E-2</v>
      </c>
      <c r="B481" s="34">
        <v>8.58</v>
      </c>
      <c r="C481" s="35">
        <v>6.7031250000000001E-2</v>
      </c>
    </row>
    <row r="482" spans="1:3" x14ac:dyDescent="0.2">
      <c r="A482" s="29">
        <v>4.8000000000000001E-2</v>
      </c>
      <c r="B482" s="34">
        <v>8.58</v>
      </c>
      <c r="C482" s="35">
        <v>6.7031250000000001E-2</v>
      </c>
    </row>
    <row r="483" spans="1:3" x14ac:dyDescent="0.2">
      <c r="A483" s="29">
        <v>4.8099999999999997E-2</v>
      </c>
      <c r="B483" s="34">
        <v>8.58</v>
      </c>
      <c r="C483" s="35">
        <v>6.7031250000000001E-2</v>
      </c>
    </row>
    <row r="484" spans="1:3" x14ac:dyDescent="0.2">
      <c r="A484" s="29">
        <v>4.82E-2</v>
      </c>
      <c r="B484" s="34">
        <v>8.58</v>
      </c>
      <c r="C484" s="35">
        <v>6.7031250000000001E-2</v>
      </c>
    </row>
    <row r="485" spans="1:3" x14ac:dyDescent="0.2">
      <c r="A485" s="29">
        <v>4.8300000000000003E-2</v>
      </c>
      <c r="B485" s="34">
        <v>8.58</v>
      </c>
      <c r="C485" s="35">
        <v>6.7031250000000001E-2</v>
      </c>
    </row>
    <row r="486" spans="1:3" x14ac:dyDescent="0.2">
      <c r="A486" s="29">
        <v>4.8399999999999999E-2</v>
      </c>
      <c r="B486" s="34">
        <v>8.58</v>
      </c>
      <c r="C486" s="35">
        <v>6.7031250000000001E-2</v>
      </c>
    </row>
    <row r="487" spans="1:3" x14ac:dyDescent="0.2">
      <c r="A487" s="29">
        <v>4.8500000000000001E-2</v>
      </c>
      <c r="B487" s="34">
        <v>8.58</v>
      </c>
      <c r="C487" s="35">
        <v>6.7031250000000001E-2</v>
      </c>
    </row>
    <row r="488" spans="1:3" x14ac:dyDescent="0.2">
      <c r="A488" s="29">
        <v>4.8599999999999997E-2</v>
      </c>
      <c r="B488" s="34">
        <v>8.58</v>
      </c>
      <c r="C488" s="35">
        <v>6.7031250000000001E-2</v>
      </c>
    </row>
    <row r="489" spans="1:3" x14ac:dyDescent="0.2">
      <c r="A489" s="29">
        <v>4.87E-2</v>
      </c>
      <c r="B489" s="34">
        <v>8.58</v>
      </c>
      <c r="C489" s="35">
        <v>6.7031250000000001E-2</v>
      </c>
    </row>
    <row r="490" spans="1:3" x14ac:dyDescent="0.2">
      <c r="A490" s="29">
        <v>4.8800000000000003E-2</v>
      </c>
      <c r="B490" s="34">
        <v>8.58</v>
      </c>
      <c r="C490" s="35">
        <v>6.7031250000000001E-2</v>
      </c>
    </row>
    <row r="491" spans="1:3" x14ac:dyDescent="0.2">
      <c r="A491" s="29">
        <v>4.8899999999999999E-2</v>
      </c>
      <c r="B491" s="34">
        <v>8.58</v>
      </c>
      <c r="C491" s="35">
        <v>6.7031250000000001E-2</v>
      </c>
    </row>
    <row r="492" spans="1:3" x14ac:dyDescent="0.2">
      <c r="A492" s="29">
        <v>4.9000000000000002E-2</v>
      </c>
      <c r="B492" s="34">
        <v>8.58</v>
      </c>
      <c r="C492" s="35">
        <v>6.7031250000000001E-2</v>
      </c>
    </row>
    <row r="493" spans="1:3" x14ac:dyDescent="0.2">
      <c r="A493" s="29">
        <v>4.9099999999999998E-2</v>
      </c>
      <c r="B493" s="34">
        <v>8.58</v>
      </c>
      <c r="C493" s="35">
        <v>6.7031250000000001E-2</v>
      </c>
    </row>
    <row r="494" spans="1:3" x14ac:dyDescent="0.2">
      <c r="A494" s="29">
        <v>4.9200000000000001E-2</v>
      </c>
      <c r="B494" s="34">
        <v>8.58</v>
      </c>
      <c r="C494" s="35">
        <v>6.7031250000000001E-2</v>
      </c>
    </row>
    <row r="495" spans="1:3" x14ac:dyDescent="0.2">
      <c r="A495" s="29">
        <v>4.9299999999999997E-2</v>
      </c>
      <c r="B495" s="34">
        <v>8.58</v>
      </c>
      <c r="C495" s="35">
        <v>6.7031250000000001E-2</v>
      </c>
    </row>
    <row r="496" spans="1:3" x14ac:dyDescent="0.2">
      <c r="A496" s="29">
        <v>4.9399999999999999E-2</v>
      </c>
      <c r="B496" s="34">
        <v>8.58</v>
      </c>
      <c r="C496" s="35">
        <v>6.7031250000000001E-2</v>
      </c>
    </row>
    <row r="497" spans="1:3" x14ac:dyDescent="0.2">
      <c r="A497" s="29">
        <v>4.9500000000000002E-2</v>
      </c>
      <c r="B497" s="34">
        <v>8.58</v>
      </c>
      <c r="C497" s="35">
        <v>6.7031250000000001E-2</v>
      </c>
    </row>
    <row r="498" spans="1:3" x14ac:dyDescent="0.2">
      <c r="A498" s="29">
        <v>4.9599999999999998E-2</v>
      </c>
      <c r="B498" s="34">
        <v>8.58</v>
      </c>
      <c r="C498" s="35">
        <v>6.7031250000000001E-2</v>
      </c>
    </row>
    <row r="499" spans="1:3" x14ac:dyDescent="0.2">
      <c r="A499" s="29">
        <v>4.9700000000000001E-2</v>
      </c>
      <c r="B499" s="34">
        <v>8.58</v>
      </c>
      <c r="C499" s="35">
        <v>6.7031250000000001E-2</v>
      </c>
    </row>
    <row r="500" spans="1:3" x14ac:dyDescent="0.2">
      <c r="A500" s="29">
        <v>4.9799999999999997E-2</v>
      </c>
      <c r="B500" s="34">
        <v>8.58</v>
      </c>
      <c r="C500" s="35">
        <v>6.7031250000000001E-2</v>
      </c>
    </row>
    <row r="501" spans="1:3" x14ac:dyDescent="0.2">
      <c r="A501" s="29">
        <v>4.99E-2</v>
      </c>
      <c r="B501" s="34">
        <v>8.58</v>
      </c>
      <c r="C501" s="35">
        <v>6.7031250000000001E-2</v>
      </c>
    </row>
    <row r="502" spans="1:3" x14ac:dyDescent="0.2">
      <c r="A502" s="29">
        <v>0.05</v>
      </c>
      <c r="B502" s="34">
        <v>8.58</v>
      </c>
      <c r="C502" s="35">
        <v>6.7031250000000001E-2</v>
      </c>
    </row>
    <row r="503" spans="1:3" x14ac:dyDescent="0.2">
      <c r="A503" s="29">
        <v>5.0099999999999999E-2</v>
      </c>
      <c r="B503" s="34">
        <v>8.58</v>
      </c>
      <c r="C503" s="35">
        <v>6.7031250000000001E-2</v>
      </c>
    </row>
    <row r="504" spans="1:3" x14ac:dyDescent="0.2">
      <c r="A504" s="29">
        <v>5.0200000000000002E-2</v>
      </c>
      <c r="B504" s="34">
        <v>8.58</v>
      </c>
      <c r="C504" s="35">
        <v>6.7031250000000001E-2</v>
      </c>
    </row>
    <row r="505" spans="1:3" x14ac:dyDescent="0.2">
      <c r="A505" s="29">
        <v>5.0299999999999997E-2</v>
      </c>
      <c r="B505" s="34">
        <v>8.58</v>
      </c>
      <c r="C505" s="35">
        <v>6.7031250000000001E-2</v>
      </c>
    </row>
    <row r="506" spans="1:3" x14ac:dyDescent="0.2">
      <c r="A506" s="29">
        <v>5.04E-2</v>
      </c>
      <c r="B506" s="34">
        <v>8.58</v>
      </c>
      <c r="C506" s="35">
        <v>6.7031250000000001E-2</v>
      </c>
    </row>
    <row r="507" spans="1:3" x14ac:dyDescent="0.2">
      <c r="A507" s="29">
        <v>5.0500000000000003E-2</v>
      </c>
      <c r="B507" s="34">
        <v>8.58</v>
      </c>
      <c r="C507" s="35">
        <v>6.7031250000000001E-2</v>
      </c>
    </row>
    <row r="508" spans="1:3" x14ac:dyDescent="0.2">
      <c r="A508" s="29">
        <v>5.0599999999999999E-2</v>
      </c>
      <c r="B508" s="34">
        <v>8.58</v>
      </c>
      <c r="C508" s="35">
        <v>6.7031250000000001E-2</v>
      </c>
    </row>
    <row r="509" spans="1:3" x14ac:dyDescent="0.2">
      <c r="A509" s="29">
        <v>5.0700000000000002E-2</v>
      </c>
      <c r="B509" s="34">
        <v>8.58</v>
      </c>
      <c r="C509" s="35">
        <v>6.7031250000000001E-2</v>
      </c>
    </row>
    <row r="510" spans="1:3" x14ac:dyDescent="0.2">
      <c r="A510" s="29">
        <v>5.0799999999999998E-2</v>
      </c>
      <c r="B510" s="34">
        <v>8.58</v>
      </c>
      <c r="C510" s="35">
        <v>6.7031250000000001E-2</v>
      </c>
    </row>
    <row r="511" spans="1:3" x14ac:dyDescent="0.2">
      <c r="A511" s="29">
        <v>5.0900000000000001E-2</v>
      </c>
      <c r="B511" s="34">
        <v>8.58</v>
      </c>
      <c r="C511" s="35">
        <v>6.7031250000000001E-2</v>
      </c>
    </row>
    <row r="512" spans="1:3" x14ac:dyDescent="0.2">
      <c r="A512" s="29">
        <v>5.0999999999999997E-2</v>
      </c>
      <c r="B512" s="34">
        <v>8.58</v>
      </c>
      <c r="C512" s="35">
        <v>6.7031250000000001E-2</v>
      </c>
    </row>
    <row r="513" spans="1:3" x14ac:dyDescent="0.2">
      <c r="A513" s="29">
        <v>5.11E-2</v>
      </c>
      <c r="B513" s="34">
        <v>8.58</v>
      </c>
      <c r="C513" s="35">
        <v>6.7031250000000001E-2</v>
      </c>
    </row>
    <row r="514" spans="1:3" x14ac:dyDescent="0.2">
      <c r="A514" s="29">
        <v>5.1200000000000002E-2</v>
      </c>
      <c r="B514" s="34">
        <v>8.58</v>
      </c>
      <c r="C514" s="35">
        <v>6.7031250000000001E-2</v>
      </c>
    </row>
    <row r="515" spans="1:3" x14ac:dyDescent="0.2">
      <c r="A515" s="29">
        <v>5.1299999999999998E-2</v>
      </c>
      <c r="B515" s="34">
        <v>8.58</v>
      </c>
      <c r="C515" s="35">
        <v>6.7031250000000001E-2</v>
      </c>
    </row>
    <row r="516" spans="1:3" x14ac:dyDescent="0.2">
      <c r="A516" s="29">
        <v>5.1400000000000001E-2</v>
      </c>
      <c r="B516" s="34">
        <v>8.58</v>
      </c>
      <c r="C516" s="35">
        <v>6.7031250000000001E-2</v>
      </c>
    </row>
    <row r="517" spans="1:3" x14ac:dyDescent="0.2">
      <c r="A517" s="29">
        <v>5.1499999999999997E-2</v>
      </c>
      <c r="B517" s="34">
        <v>8.58</v>
      </c>
      <c r="C517" s="35">
        <v>6.7031250000000001E-2</v>
      </c>
    </row>
    <row r="518" spans="1:3" x14ac:dyDescent="0.2">
      <c r="A518" s="29">
        <v>5.16E-2</v>
      </c>
      <c r="B518" s="34">
        <v>8.58</v>
      </c>
      <c r="C518" s="35">
        <v>6.7031250000000001E-2</v>
      </c>
    </row>
    <row r="519" spans="1:3" x14ac:dyDescent="0.2">
      <c r="A519" s="29">
        <v>5.1700000000000003E-2</v>
      </c>
      <c r="B519" s="34">
        <v>8.58</v>
      </c>
      <c r="C519" s="35">
        <v>6.7031250000000001E-2</v>
      </c>
    </row>
    <row r="520" spans="1:3" x14ac:dyDescent="0.2">
      <c r="A520" s="29">
        <v>5.1799999999999999E-2</v>
      </c>
      <c r="B520" s="34">
        <v>8.58</v>
      </c>
      <c r="C520" s="35">
        <v>6.7031250000000001E-2</v>
      </c>
    </row>
    <row r="521" spans="1:3" x14ac:dyDescent="0.2">
      <c r="A521" s="29">
        <v>5.1900000000000002E-2</v>
      </c>
      <c r="B521" s="34">
        <v>8.58</v>
      </c>
      <c r="C521" s="35">
        <v>6.7031250000000001E-2</v>
      </c>
    </row>
    <row r="522" spans="1:3" x14ac:dyDescent="0.2">
      <c r="A522" s="29">
        <v>5.1999999999999998E-2</v>
      </c>
      <c r="B522" s="34">
        <v>8.58</v>
      </c>
      <c r="C522" s="35">
        <v>6.7031250000000001E-2</v>
      </c>
    </row>
    <row r="523" spans="1:3" x14ac:dyDescent="0.2">
      <c r="A523" s="29">
        <v>5.21E-2</v>
      </c>
      <c r="B523" s="34">
        <v>8.58</v>
      </c>
      <c r="C523" s="35">
        <v>6.7031250000000001E-2</v>
      </c>
    </row>
    <row r="524" spans="1:3" x14ac:dyDescent="0.2">
      <c r="A524" s="29">
        <v>5.2200000000000003E-2</v>
      </c>
      <c r="B524" s="34">
        <v>8.58</v>
      </c>
      <c r="C524" s="35">
        <v>6.7031250000000001E-2</v>
      </c>
    </row>
    <row r="525" spans="1:3" x14ac:dyDescent="0.2">
      <c r="A525" s="29">
        <v>5.2299999999999999E-2</v>
      </c>
      <c r="B525" s="34">
        <v>8.58</v>
      </c>
      <c r="C525" s="35">
        <v>6.7031250000000001E-2</v>
      </c>
    </row>
    <row r="526" spans="1:3" x14ac:dyDescent="0.2">
      <c r="A526" s="29">
        <v>5.2400000000000002E-2</v>
      </c>
      <c r="B526" s="34">
        <v>8.58</v>
      </c>
      <c r="C526" s="35">
        <v>6.7031250000000001E-2</v>
      </c>
    </row>
    <row r="527" spans="1:3" x14ac:dyDescent="0.2">
      <c r="A527" s="29">
        <v>5.2499999999999998E-2</v>
      </c>
      <c r="B527" s="34">
        <v>8.58</v>
      </c>
      <c r="C527" s="35">
        <v>6.7031250000000001E-2</v>
      </c>
    </row>
    <row r="528" spans="1:3" x14ac:dyDescent="0.2">
      <c r="A528" s="29">
        <v>5.2600000000000001E-2</v>
      </c>
      <c r="B528" s="34">
        <v>8.58</v>
      </c>
      <c r="C528" s="35">
        <v>6.7031250000000001E-2</v>
      </c>
    </row>
    <row r="529" spans="1:3" x14ac:dyDescent="0.2">
      <c r="A529" s="29">
        <v>5.2699999999999997E-2</v>
      </c>
      <c r="B529" s="34">
        <v>8.58</v>
      </c>
      <c r="C529" s="35">
        <v>6.7031250000000001E-2</v>
      </c>
    </row>
    <row r="530" spans="1:3" x14ac:dyDescent="0.2">
      <c r="A530" s="29">
        <v>5.28E-2</v>
      </c>
      <c r="B530" s="34">
        <v>8.58</v>
      </c>
      <c r="C530" s="35">
        <v>6.7031250000000001E-2</v>
      </c>
    </row>
    <row r="531" spans="1:3" x14ac:dyDescent="0.2">
      <c r="A531" s="29">
        <v>5.2900000000000003E-2</v>
      </c>
      <c r="B531" s="34">
        <v>8.58</v>
      </c>
      <c r="C531" s="35">
        <v>6.7031250000000001E-2</v>
      </c>
    </row>
    <row r="532" spans="1:3" x14ac:dyDescent="0.2">
      <c r="A532" s="29">
        <v>5.2999999999999999E-2</v>
      </c>
      <c r="B532" s="34">
        <v>8.58</v>
      </c>
      <c r="C532" s="35">
        <v>6.7031250000000001E-2</v>
      </c>
    </row>
    <row r="533" spans="1:3" x14ac:dyDescent="0.2">
      <c r="A533" s="29">
        <v>5.3100000000000001E-2</v>
      </c>
      <c r="B533" s="34">
        <v>8.58</v>
      </c>
      <c r="C533" s="35">
        <v>6.7031250000000001E-2</v>
      </c>
    </row>
    <row r="534" spans="1:3" x14ac:dyDescent="0.2">
      <c r="A534" s="29">
        <v>5.3199999999999997E-2</v>
      </c>
      <c r="B534" s="34">
        <v>8.58</v>
      </c>
      <c r="C534" s="35">
        <v>6.7031250000000001E-2</v>
      </c>
    </row>
    <row r="535" spans="1:3" x14ac:dyDescent="0.2">
      <c r="A535" s="29">
        <v>5.33E-2</v>
      </c>
      <c r="B535" s="34">
        <v>8.58</v>
      </c>
      <c r="C535" s="35">
        <v>6.7031250000000001E-2</v>
      </c>
    </row>
    <row r="536" spans="1:3" x14ac:dyDescent="0.2">
      <c r="A536" s="29">
        <v>5.3400000000000003E-2</v>
      </c>
      <c r="B536" s="34">
        <v>8.58</v>
      </c>
      <c r="C536" s="35">
        <v>6.7031250000000001E-2</v>
      </c>
    </row>
    <row r="537" spans="1:3" x14ac:dyDescent="0.2">
      <c r="A537" s="29">
        <v>5.3499999999999999E-2</v>
      </c>
      <c r="B537" s="34">
        <v>8.58</v>
      </c>
      <c r="C537" s="35">
        <v>6.7031250000000001E-2</v>
      </c>
    </row>
    <row r="538" spans="1:3" x14ac:dyDescent="0.2">
      <c r="A538" s="29">
        <v>5.3600000000000002E-2</v>
      </c>
      <c r="B538" s="34">
        <v>8.58</v>
      </c>
      <c r="C538" s="35">
        <v>6.7031250000000001E-2</v>
      </c>
    </row>
    <row r="539" spans="1:3" x14ac:dyDescent="0.2">
      <c r="A539" s="29">
        <v>5.3699999999999998E-2</v>
      </c>
      <c r="B539" s="34">
        <v>8.58</v>
      </c>
      <c r="C539" s="35">
        <v>6.7031250000000001E-2</v>
      </c>
    </row>
    <row r="540" spans="1:3" x14ac:dyDescent="0.2">
      <c r="A540" s="29">
        <v>5.3800000000000001E-2</v>
      </c>
      <c r="B540" s="34">
        <v>8.58</v>
      </c>
      <c r="C540" s="35">
        <v>6.7031250000000001E-2</v>
      </c>
    </row>
    <row r="541" spans="1:3" x14ac:dyDescent="0.2">
      <c r="A541" s="29">
        <v>5.3900000000000003E-2</v>
      </c>
      <c r="B541" s="34">
        <v>8.58</v>
      </c>
      <c r="C541" s="35">
        <v>6.7031250000000001E-2</v>
      </c>
    </row>
    <row r="542" spans="1:3" x14ac:dyDescent="0.2">
      <c r="A542" s="29">
        <v>5.3999999999999999E-2</v>
      </c>
      <c r="B542" s="34">
        <v>8.58</v>
      </c>
      <c r="C542" s="35">
        <v>6.7031250000000001E-2</v>
      </c>
    </row>
    <row r="543" spans="1:3" x14ac:dyDescent="0.2">
      <c r="A543" s="29">
        <v>5.4100000000000002E-2</v>
      </c>
      <c r="B543" s="34">
        <v>8.58</v>
      </c>
      <c r="C543" s="35">
        <v>6.7031250000000001E-2</v>
      </c>
    </row>
    <row r="544" spans="1:3" x14ac:dyDescent="0.2">
      <c r="A544" s="29">
        <v>5.4199999999999998E-2</v>
      </c>
      <c r="B544" s="34">
        <v>8.58</v>
      </c>
      <c r="C544" s="35">
        <v>6.7031250000000001E-2</v>
      </c>
    </row>
    <row r="545" spans="1:3" x14ac:dyDescent="0.2">
      <c r="A545" s="29">
        <v>5.4300000000000001E-2</v>
      </c>
      <c r="B545" s="34">
        <v>8.58</v>
      </c>
      <c r="C545" s="35">
        <v>6.7031250000000001E-2</v>
      </c>
    </row>
    <row r="546" spans="1:3" x14ac:dyDescent="0.2">
      <c r="A546" s="29">
        <v>5.4399999999999997E-2</v>
      </c>
      <c r="B546" s="34">
        <v>8.58</v>
      </c>
      <c r="C546" s="35">
        <v>6.7031250000000001E-2</v>
      </c>
    </row>
    <row r="547" spans="1:3" x14ac:dyDescent="0.2">
      <c r="A547" s="29">
        <v>5.45E-2</v>
      </c>
      <c r="B547" s="34">
        <v>8.58</v>
      </c>
      <c r="C547" s="35">
        <v>6.7031250000000001E-2</v>
      </c>
    </row>
    <row r="548" spans="1:3" x14ac:dyDescent="0.2">
      <c r="A548" s="29">
        <v>5.4600000000000003E-2</v>
      </c>
      <c r="B548" s="34">
        <v>8.58</v>
      </c>
      <c r="C548" s="35">
        <v>6.7031250000000001E-2</v>
      </c>
    </row>
    <row r="549" spans="1:3" x14ac:dyDescent="0.2">
      <c r="A549" s="29">
        <v>5.4699999999999999E-2</v>
      </c>
      <c r="B549" s="34">
        <v>8.58</v>
      </c>
      <c r="C549" s="35">
        <v>6.7031250000000001E-2</v>
      </c>
    </row>
    <row r="550" spans="1:3" x14ac:dyDescent="0.2">
      <c r="A550" s="29">
        <v>5.4800000000000001E-2</v>
      </c>
      <c r="B550" s="34">
        <v>8.58</v>
      </c>
      <c r="C550" s="35">
        <v>6.7031250000000001E-2</v>
      </c>
    </row>
    <row r="551" spans="1:3" x14ac:dyDescent="0.2">
      <c r="A551" s="29">
        <v>5.4899999999999997E-2</v>
      </c>
      <c r="B551" s="34">
        <v>8.58</v>
      </c>
      <c r="C551" s="35">
        <v>6.7031250000000001E-2</v>
      </c>
    </row>
    <row r="552" spans="1:3" x14ac:dyDescent="0.2">
      <c r="A552" s="29">
        <v>5.5E-2</v>
      </c>
      <c r="B552" s="34">
        <v>8.58</v>
      </c>
      <c r="C552" s="35">
        <v>6.7031250000000001E-2</v>
      </c>
    </row>
    <row r="553" spans="1:3" x14ac:dyDescent="0.2">
      <c r="A553" s="29">
        <v>5.5100000000000003E-2</v>
      </c>
      <c r="B553" s="34">
        <v>8.58</v>
      </c>
      <c r="C553" s="35">
        <v>6.7031250000000001E-2</v>
      </c>
    </row>
    <row r="554" spans="1:3" x14ac:dyDescent="0.2">
      <c r="A554" s="29">
        <v>5.5199999999999999E-2</v>
      </c>
      <c r="B554" s="34">
        <v>8.58</v>
      </c>
      <c r="C554" s="35">
        <v>6.7031250000000001E-2</v>
      </c>
    </row>
    <row r="555" spans="1:3" x14ac:dyDescent="0.2">
      <c r="A555" s="29">
        <v>5.5300000000000002E-2</v>
      </c>
      <c r="B555" s="34">
        <v>8.58</v>
      </c>
      <c r="C555" s="35">
        <v>6.7031250000000001E-2</v>
      </c>
    </row>
    <row r="556" spans="1:3" x14ac:dyDescent="0.2">
      <c r="A556" s="29">
        <v>5.5399999999999998E-2</v>
      </c>
      <c r="B556" s="34">
        <v>8.58</v>
      </c>
      <c r="C556" s="35">
        <v>6.7031250000000001E-2</v>
      </c>
    </row>
    <row r="557" spans="1:3" x14ac:dyDescent="0.2">
      <c r="A557" s="29">
        <v>5.5500000000000001E-2</v>
      </c>
      <c r="B557" s="34">
        <v>8.58</v>
      </c>
      <c r="C557" s="35">
        <v>6.7031250000000001E-2</v>
      </c>
    </row>
    <row r="558" spans="1:3" x14ac:dyDescent="0.2">
      <c r="A558" s="29">
        <v>5.5599999999999997E-2</v>
      </c>
      <c r="B558" s="34">
        <v>8.58</v>
      </c>
      <c r="C558" s="35">
        <v>6.7031250000000001E-2</v>
      </c>
    </row>
    <row r="559" spans="1:3" x14ac:dyDescent="0.2">
      <c r="A559" s="29">
        <v>5.57E-2</v>
      </c>
      <c r="B559" s="34">
        <v>8.58</v>
      </c>
      <c r="C559" s="35">
        <v>6.7031250000000001E-2</v>
      </c>
    </row>
    <row r="560" spans="1:3" x14ac:dyDescent="0.2">
      <c r="A560" s="29">
        <v>5.5800000000000002E-2</v>
      </c>
      <c r="B560" s="34">
        <v>8.58</v>
      </c>
      <c r="C560" s="35">
        <v>6.7031250000000001E-2</v>
      </c>
    </row>
    <row r="561" spans="1:3" x14ac:dyDescent="0.2">
      <c r="A561" s="29">
        <v>5.5899999999999998E-2</v>
      </c>
      <c r="B561" s="34">
        <v>8.58</v>
      </c>
      <c r="C561" s="35">
        <v>6.7031250000000001E-2</v>
      </c>
    </row>
    <row r="562" spans="1:3" x14ac:dyDescent="0.2">
      <c r="A562" s="29">
        <v>5.6000000000000001E-2</v>
      </c>
      <c r="B562" s="34">
        <v>8.58</v>
      </c>
      <c r="C562" s="35">
        <v>6.7031250000000001E-2</v>
      </c>
    </row>
    <row r="563" spans="1:3" x14ac:dyDescent="0.2">
      <c r="A563" s="29">
        <v>5.6099999999999997E-2</v>
      </c>
      <c r="B563" s="34">
        <v>8.58</v>
      </c>
      <c r="C563" s="35">
        <v>6.7031250000000001E-2</v>
      </c>
    </row>
    <row r="564" spans="1:3" x14ac:dyDescent="0.2">
      <c r="A564" s="29">
        <v>5.62E-2</v>
      </c>
      <c r="B564" s="34">
        <v>8.58</v>
      </c>
      <c r="C564" s="35">
        <v>6.7031250000000001E-2</v>
      </c>
    </row>
    <row r="565" spans="1:3" x14ac:dyDescent="0.2">
      <c r="A565" s="29">
        <v>5.6300000000000003E-2</v>
      </c>
      <c r="B565" s="34">
        <v>8.58</v>
      </c>
      <c r="C565" s="35">
        <v>6.7031250000000001E-2</v>
      </c>
    </row>
    <row r="566" spans="1:3" x14ac:dyDescent="0.2">
      <c r="A566" s="29">
        <v>5.6399999999999999E-2</v>
      </c>
      <c r="B566" s="34">
        <v>8.58</v>
      </c>
      <c r="C566" s="35">
        <v>6.7031250000000001E-2</v>
      </c>
    </row>
    <row r="567" spans="1:3" x14ac:dyDescent="0.2">
      <c r="A567" s="29">
        <v>5.6500000000000002E-2</v>
      </c>
      <c r="B567" s="34">
        <v>8.58</v>
      </c>
      <c r="C567" s="35">
        <v>6.7031250000000001E-2</v>
      </c>
    </row>
    <row r="568" spans="1:3" x14ac:dyDescent="0.2">
      <c r="A568" s="29">
        <v>5.6599999999999998E-2</v>
      </c>
      <c r="B568" s="34">
        <v>8.58</v>
      </c>
      <c r="C568" s="35">
        <v>6.7031250000000001E-2</v>
      </c>
    </row>
    <row r="569" spans="1:3" x14ac:dyDescent="0.2">
      <c r="A569" s="29">
        <v>5.67E-2</v>
      </c>
      <c r="B569" s="34">
        <v>8.58</v>
      </c>
      <c r="C569" s="35">
        <v>6.7031250000000001E-2</v>
      </c>
    </row>
    <row r="570" spans="1:3" x14ac:dyDescent="0.2">
      <c r="A570" s="29">
        <v>5.6800000000000003E-2</v>
      </c>
      <c r="B570" s="34">
        <v>8.58</v>
      </c>
      <c r="C570" s="35">
        <v>6.7031250000000001E-2</v>
      </c>
    </row>
    <row r="571" spans="1:3" x14ac:dyDescent="0.2">
      <c r="A571" s="29">
        <v>5.6899999999999999E-2</v>
      </c>
      <c r="B571" s="34">
        <v>8.58</v>
      </c>
      <c r="C571" s="35">
        <v>6.7031250000000001E-2</v>
      </c>
    </row>
    <row r="572" spans="1:3" x14ac:dyDescent="0.2">
      <c r="A572" s="29">
        <v>5.7000000000000002E-2</v>
      </c>
      <c r="B572" s="34">
        <v>8.58</v>
      </c>
      <c r="C572" s="35">
        <v>6.7031250000000001E-2</v>
      </c>
    </row>
    <row r="573" spans="1:3" x14ac:dyDescent="0.2">
      <c r="A573" s="29">
        <v>5.7099999999999998E-2</v>
      </c>
      <c r="B573" s="34">
        <v>8.58</v>
      </c>
      <c r="C573" s="35">
        <v>6.7031250000000001E-2</v>
      </c>
    </row>
    <row r="574" spans="1:3" x14ac:dyDescent="0.2">
      <c r="A574" s="29">
        <v>5.7200000000000001E-2</v>
      </c>
      <c r="B574" s="34">
        <v>8.58</v>
      </c>
      <c r="C574" s="35">
        <v>6.7031250000000001E-2</v>
      </c>
    </row>
    <row r="575" spans="1:3" x14ac:dyDescent="0.2">
      <c r="A575" s="29">
        <v>5.7299999999999997E-2</v>
      </c>
      <c r="B575" s="34">
        <v>8.58</v>
      </c>
      <c r="C575" s="35">
        <v>6.7031250000000001E-2</v>
      </c>
    </row>
    <row r="576" spans="1:3" x14ac:dyDescent="0.2">
      <c r="A576" s="29">
        <v>5.74E-2</v>
      </c>
      <c r="B576" s="34">
        <v>8.58</v>
      </c>
      <c r="C576" s="35">
        <v>6.7031250000000001E-2</v>
      </c>
    </row>
    <row r="577" spans="1:3" x14ac:dyDescent="0.2">
      <c r="A577" s="29">
        <v>5.7500000000000002E-2</v>
      </c>
      <c r="B577" s="34">
        <v>8.58</v>
      </c>
      <c r="C577" s="35">
        <v>6.7031250000000001E-2</v>
      </c>
    </row>
    <row r="578" spans="1:3" x14ac:dyDescent="0.2">
      <c r="A578" s="29">
        <v>5.7599999999999998E-2</v>
      </c>
      <c r="B578" s="34">
        <v>8.58</v>
      </c>
      <c r="C578" s="35">
        <v>6.7031250000000001E-2</v>
      </c>
    </row>
    <row r="579" spans="1:3" x14ac:dyDescent="0.2">
      <c r="A579" s="29">
        <v>5.7700000000000001E-2</v>
      </c>
      <c r="B579" s="34">
        <v>8.58</v>
      </c>
      <c r="C579" s="35">
        <v>6.7031250000000001E-2</v>
      </c>
    </row>
    <row r="580" spans="1:3" x14ac:dyDescent="0.2">
      <c r="A580" s="29">
        <v>5.7799999999999997E-2</v>
      </c>
      <c r="B580" s="34">
        <v>8.58</v>
      </c>
      <c r="C580" s="35">
        <v>6.7031250000000001E-2</v>
      </c>
    </row>
    <row r="581" spans="1:3" x14ac:dyDescent="0.2">
      <c r="A581" s="29">
        <v>5.79E-2</v>
      </c>
      <c r="B581" s="34">
        <v>8.58</v>
      </c>
      <c r="C581" s="35">
        <v>6.7031250000000001E-2</v>
      </c>
    </row>
    <row r="582" spans="1:3" x14ac:dyDescent="0.2">
      <c r="A582" s="29">
        <v>5.8000000000000003E-2</v>
      </c>
      <c r="B582" s="34">
        <v>8.58</v>
      </c>
      <c r="C582" s="35">
        <v>6.7031250000000001E-2</v>
      </c>
    </row>
    <row r="583" spans="1:3" x14ac:dyDescent="0.2">
      <c r="A583" s="29">
        <v>5.8099999999999999E-2</v>
      </c>
      <c r="B583" s="34">
        <v>8.58</v>
      </c>
      <c r="C583" s="35">
        <v>6.7031250000000001E-2</v>
      </c>
    </row>
    <row r="584" spans="1:3" x14ac:dyDescent="0.2">
      <c r="A584" s="29">
        <v>5.8200000000000002E-2</v>
      </c>
      <c r="B584" s="34">
        <v>8.58</v>
      </c>
      <c r="C584" s="35">
        <v>6.7031250000000001E-2</v>
      </c>
    </row>
    <row r="585" spans="1:3" x14ac:dyDescent="0.2">
      <c r="A585" s="29">
        <v>5.8299999999999998E-2</v>
      </c>
      <c r="B585" s="34">
        <v>8.58</v>
      </c>
      <c r="C585" s="35">
        <v>6.7031250000000001E-2</v>
      </c>
    </row>
    <row r="586" spans="1:3" x14ac:dyDescent="0.2">
      <c r="A586" s="29">
        <v>5.8400000000000001E-2</v>
      </c>
      <c r="B586" s="34">
        <v>8.58</v>
      </c>
      <c r="C586" s="35">
        <v>6.7031250000000001E-2</v>
      </c>
    </row>
    <row r="587" spans="1:3" x14ac:dyDescent="0.2">
      <c r="A587" s="29">
        <v>5.8500000000000003E-2</v>
      </c>
      <c r="B587" s="34">
        <v>8.58</v>
      </c>
      <c r="C587" s="35">
        <v>6.7031250000000001E-2</v>
      </c>
    </row>
    <row r="588" spans="1:3" x14ac:dyDescent="0.2">
      <c r="A588" s="29">
        <v>5.8599999999999999E-2</v>
      </c>
      <c r="B588" s="34">
        <v>8.58</v>
      </c>
      <c r="C588" s="35">
        <v>6.7031250000000001E-2</v>
      </c>
    </row>
    <row r="589" spans="1:3" x14ac:dyDescent="0.2">
      <c r="A589" s="29">
        <v>5.8700000000000002E-2</v>
      </c>
      <c r="B589" s="34">
        <v>8.58</v>
      </c>
      <c r="C589" s="35">
        <v>6.7031250000000001E-2</v>
      </c>
    </row>
    <row r="590" spans="1:3" x14ac:dyDescent="0.2">
      <c r="A590" s="29">
        <v>5.8799999999999998E-2</v>
      </c>
      <c r="B590" s="34">
        <v>8.58</v>
      </c>
      <c r="C590" s="35">
        <v>6.7031250000000001E-2</v>
      </c>
    </row>
    <row r="591" spans="1:3" x14ac:dyDescent="0.2">
      <c r="A591" s="29">
        <v>5.8900000000000001E-2</v>
      </c>
      <c r="B591" s="34">
        <v>8.58</v>
      </c>
      <c r="C591" s="35">
        <v>6.7031250000000001E-2</v>
      </c>
    </row>
    <row r="592" spans="1:3" x14ac:dyDescent="0.2">
      <c r="A592" s="29">
        <v>5.8999999999999997E-2</v>
      </c>
      <c r="B592" s="34">
        <v>8.58</v>
      </c>
      <c r="C592" s="35">
        <v>6.7031250000000001E-2</v>
      </c>
    </row>
    <row r="593" spans="1:3" x14ac:dyDescent="0.2">
      <c r="A593" s="29">
        <v>5.91E-2</v>
      </c>
      <c r="B593" s="34">
        <v>8.58</v>
      </c>
      <c r="C593" s="35">
        <v>6.7031250000000001E-2</v>
      </c>
    </row>
    <row r="594" spans="1:3" x14ac:dyDescent="0.2">
      <c r="A594" s="29">
        <v>5.9200000000000003E-2</v>
      </c>
      <c r="B594" s="34">
        <v>8.58</v>
      </c>
      <c r="C594" s="35">
        <v>6.7031250000000001E-2</v>
      </c>
    </row>
    <row r="595" spans="1:3" x14ac:dyDescent="0.2">
      <c r="A595" s="29">
        <v>5.9299999999999999E-2</v>
      </c>
      <c r="B595" s="34">
        <v>8.58</v>
      </c>
      <c r="C595" s="35">
        <v>6.7031250000000001E-2</v>
      </c>
    </row>
    <row r="596" spans="1:3" x14ac:dyDescent="0.2">
      <c r="A596" s="29">
        <v>5.9400000000000001E-2</v>
      </c>
      <c r="B596" s="34">
        <v>8.58</v>
      </c>
      <c r="C596" s="35">
        <v>6.7031250000000001E-2</v>
      </c>
    </row>
    <row r="597" spans="1:3" x14ac:dyDescent="0.2">
      <c r="A597" s="29">
        <v>5.9499999999999997E-2</v>
      </c>
      <c r="B597" s="34">
        <v>8.58</v>
      </c>
      <c r="C597" s="35">
        <v>6.7031250000000001E-2</v>
      </c>
    </row>
    <row r="598" spans="1:3" x14ac:dyDescent="0.2">
      <c r="A598" s="29">
        <v>5.96E-2</v>
      </c>
      <c r="B598" s="34">
        <v>8.58</v>
      </c>
      <c r="C598" s="35">
        <v>6.7031250000000001E-2</v>
      </c>
    </row>
    <row r="599" spans="1:3" x14ac:dyDescent="0.2">
      <c r="A599" s="29">
        <v>5.9700000000000003E-2</v>
      </c>
      <c r="B599" s="34">
        <v>8.58</v>
      </c>
      <c r="C599" s="35">
        <v>6.7031250000000001E-2</v>
      </c>
    </row>
    <row r="600" spans="1:3" x14ac:dyDescent="0.2">
      <c r="A600" s="29">
        <v>5.9799999999999999E-2</v>
      </c>
      <c r="B600" s="34">
        <v>8.58</v>
      </c>
      <c r="C600" s="35">
        <v>6.7031250000000001E-2</v>
      </c>
    </row>
    <row r="601" spans="1:3" x14ac:dyDescent="0.2">
      <c r="A601" s="29">
        <v>5.9900000000000002E-2</v>
      </c>
      <c r="B601" s="34">
        <v>8.58</v>
      </c>
      <c r="C601" s="35">
        <v>6.7031250000000001E-2</v>
      </c>
    </row>
    <row r="602" spans="1:3" x14ac:dyDescent="0.2">
      <c r="A602" s="29">
        <v>0.06</v>
      </c>
      <c r="B602" s="34">
        <v>8.58</v>
      </c>
      <c r="C602" s="35">
        <v>6.7031250000000001E-2</v>
      </c>
    </row>
    <row r="603" spans="1:3" x14ac:dyDescent="0.2">
      <c r="A603" s="29">
        <v>6.0100000000000001E-2</v>
      </c>
      <c r="B603" s="34">
        <v>8.58</v>
      </c>
      <c r="C603" s="35">
        <v>6.7031250000000001E-2</v>
      </c>
    </row>
    <row r="604" spans="1:3" x14ac:dyDescent="0.2">
      <c r="A604" s="29">
        <v>6.0199999999999997E-2</v>
      </c>
      <c r="B604" s="34">
        <v>8.58</v>
      </c>
      <c r="C604" s="35">
        <v>6.7031250000000001E-2</v>
      </c>
    </row>
    <row r="605" spans="1:3" x14ac:dyDescent="0.2">
      <c r="A605" s="29">
        <v>6.0299999999999999E-2</v>
      </c>
      <c r="B605" s="34">
        <v>8.58</v>
      </c>
      <c r="C605" s="35">
        <v>6.7031250000000001E-2</v>
      </c>
    </row>
    <row r="606" spans="1:3" x14ac:dyDescent="0.2">
      <c r="A606" s="29">
        <v>6.0400000000000002E-2</v>
      </c>
      <c r="B606" s="34">
        <v>8.58</v>
      </c>
      <c r="C606" s="35">
        <v>6.7031250000000001E-2</v>
      </c>
    </row>
    <row r="607" spans="1:3" x14ac:dyDescent="0.2">
      <c r="A607" s="29">
        <v>6.0499999999999998E-2</v>
      </c>
      <c r="B607" s="34">
        <v>8.58</v>
      </c>
      <c r="C607" s="35">
        <v>6.7031250000000001E-2</v>
      </c>
    </row>
    <row r="608" spans="1:3" x14ac:dyDescent="0.2">
      <c r="A608" s="29">
        <v>6.0600000000000001E-2</v>
      </c>
      <c r="B608" s="34">
        <v>8.58</v>
      </c>
      <c r="C608" s="35">
        <v>6.7031250000000001E-2</v>
      </c>
    </row>
    <row r="609" spans="1:3" x14ac:dyDescent="0.2">
      <c r="A609" s="29">
        <v>6.0699999999999997E-2</v>
      </c>
      <c r="B609" s="34">
        <v>8.58</v>
      </c>
      <c r="C609" s="35">
        <v>6.7031250000000001E-2</v>
      </c>
    </row>
    <row r="610" spans="1:3" x14ac:dyDescent="0.2">
      <c r="A610" s="29">
        <v>6.08E-2</v>
      </c>
      <c r="B610" s="34">
        <v>8.58</v>
      </c>
      <c r="C610" s="35">
        <v>6.7031250000000001E-2</v>
      </c>
    </row>
    <row r="611" spans="1:3" x14ac:dyDescent="0.2">
      <c r="A611" s="29">
        <v>6.0900000000000003E-2</v>
      </c>
      <c r="B611" s="34">
        <v>8.58</v>
      </c>
      <c r="C611" s="35">
        <v>6.7031250000000001E-2</v>
      </c>
    </row>
    <row r="612" spans="1:3" x14ac:dyDescent="0.2">
      <c r="A612" s="29">
        <v>6.0999999999999999E-2</v>
      </c>
      <c r="B612" s="34">
        <v>8.58</v>
      </c>
      <c r="C612" s="35">
        <v>6.7031250000000001E-2</v>
      </c>
    </row>
    <row r="613" spans="1:3" x14ac:dyDescent="0.2">
      <c r="A613" s="29">
        <v>6.1100000000000002E-2</v>
      </c>
      <c r="B613" s="34">
        <v>8.58</v>
      </c>
      <c r="C613" s="35">
        <v>6.7031250000000001E-2</v>
      </c>
    </row>
    <row r="614" spans="1:3" x14ac:dyDescent="0.2">
      <c r="A614" s="29">
        <v>6.1199999999999997E-2</v>
      </c>
      <c r="B614" s="34">
        <v>8.58</v>
      </c>
      <c r="C614" s="35">
        <v>6.7031250000000001E-2</v>
      </c>
    </row>
    <row r="615" spans="1:3" x14ac:dyDescent="0.2">
      <c r="A615" s="29">
        <v>6.13E-2</v>
      </c>
      <c r="B615" s="34">
        <v>8.58</v>
      </c>
      <c r="C615" s="35">
        <v>6.7031250000000001E-2</v>
      </c>
    </row>
    <row r="616" spans="1:3" x14ac:dyDescent="0.2">
      <c r="A616" s="29">
        <v>6.1400000000000003E-2</v>
      </c>
      <c r="B616" s="34">
        <v>8.58</v>
      </c>
      <c r="C616" s="35">
        <v>6.7031250000000001E-2</v>
      </c>
    </row>
    <row r="617" spans="1:3" x14ac:dyDescent="0.2">
      <c r="A617" s="29">
        <v>6.1499999999999999E-2</v>
      </c>
      <c r="B617" s="34">
        <v>8.58</v>
      </c>
      <c r="C617" s="35">
        <v>6.7031250000000001E-2</v>
      </c>
    </row>
    <row r="618" spans="1:3" x14ac:dyDescent="0.2">
      <c r="A618" s="29">
        <v>6.1600000000000002E-2</v>
      </c>
      <c r="B618" s="34">
        <v>8.58</v>
      </c>
      <c r="C618" s="35">
        <v>6.7031250000000001E-2</v>
      </c>
    </row>
    <row r="619" spans="1:3" x14ac:dyDescent="0.2">
      <c r="A619" s="29">
        <v>6.1699999999999998E-2</v>
      </c>
      <c r="B619" s="34">
        <v>8.58</v>
      </c>
      <c r="C619" s="35">
        <v>6.7031250000000001E-2</v>
      </c>
    </row>
    <row r="620" spans="1:3" x14ac:dyDescent="0.2">
      <c r="A620" s="29">
        <v>6.1800000000000001E-2</v>
      </c>
      <c r="B620" s="34">
        <v>8.58</v>
      </c>
      <c r="C620" s="35">
        <v>6.7031250000000001E-2</v>
      </c>
    </row>
    <row r="621" spans="1:3" x14ac:dyDescent="0.2">
      <c r="A621" s="29">
        <v>6.1899999999999997E-2</v>
      </c>
      <c r="B621" s="34">
        <v>8.58</v>
      </c>
      <c r="C621" s="35">
        <v>6.7031250000000001E-2</v>
      </c>
    </row>
    <row r="622" spans="1:3" x14ac:dyDescent="0.2">
      <c r="A622" s="29">
        <v>6.2E-2</v>
      </c>
      <c r="B622" s="34">
        <v>8.58</v>
      </c>
      <c r="C622" s="35">
        <v>6.7031250000000001E-2</v>
      </c>
    </row>
    <row r="623" spans="1:3" x14ac:dyDescent="0.2">
      <c r="A623" s="29">
        <v>6.2100000000000002E-2</v>
      </c>
      <c r="B623" s="34">
        <v>8.58</v>
      </c>
      <c r="C623" s="35">
        <v>6.7031250000000001E-2</v>
      </c>
    </row>
    <row r="624" spans="1:3" x14ac:dyDescent="0.2">
      <c r="A624" s="29">
        <v>6.2199999999999998E-2</v>
      </c>
      <c r="B624" s="34">
        <v>8.58</v>
      </c>
      <c r="C624" s="35">
        <v>6.7031250000000001E-2</v>
      </c>
    </row>
    <row r="625" spans="1:3" x14ac:dyDescent="0.2">
      <c r="A625" s="29">
        <v>6.2300000000000001E-2</v>
      </c>
      <c r="B625" s="34">
        <v>8.58</v>
      </c>
      <c r="C625" s="35">
        <v>6.7031250000000001E-2</v>
      </c>
    </row>
    <row r="626" spans="1:3" x14ac:dyDescent="0.2">
      <c r="A626" s="29">
        <v>6.2399999999999997E-2</v>
      </c>
      <c r="B626" s="34">
        <v>8.58</v>
      </c>
      <c r="C626" s="35">
        <v>6.7031250000000001E-2</v>
      </c>
    </row>
    <row r="627" spans="1:3" x14ac:dyDescent="0.2">
      <c r="A627" s="29">
        <v>6.25E-2</v>
      </c>
      <c r="B627" s="34">
        <v>8.58</v>
      </c>
      <c r="C627" s="35">
        <v>6.7031250000000001E-2</v>
      </c>
    </row>
    <row r="628" spans="1:3" x14ac:dyDescent="0.2">
      <c r="A628" s="29">
        <v>6.2600000000000003E-2</v>
      </c>
      <c r="B628" s="34">
        <v>8.58</v>
      </c>
      <c r="C628" s="35">
        <v>6.7031250000000001E-2</v>
      </c>
    </row>
    <row r="629" spans="1:3" x14ac:dyDescent="0.2">
      <c r="A629" s="29">
        <v>6.2700000000000006E-2</v>
      </c>
      <c r="B629" s="34">
        <v>8.58</v>
      </c>
      <c r="C629" s="35">
        <v>6.7031250000000001E-2</v>
      </c>
    </row>
    <row r="630" spans="1:3" x14ac:dyDescent="0.2">
      <c r="A630" s="29">
        <v>6.2799999999999995E-2</v>
      </c>
      <c r="B630" s="34">
        <v>8.58</v>
      </c>
      <c r="C630" s="35">
        <v>6.7031250000000001E-2</v>
      </c>
    </row>
    <row r="631" spans="1:3" x14ac:dyDescent="0.2">
      <c r="A631" s="29">
        <v>6.2899999999999998E-2</v>
      </c>
      <c r="B631" s="34">
        <v>8.58</v>
      </c>
      <c r="C631" s="35">
        <v>6.7031250000000001E-2</v>
      </c>
    </row>
    <row r="632" spans="1:3" x14ac:dyDescent="0.2">
      <c r="A632" s="29">
        <v>6.3E-2</v>
      </c>
      <c r="B632" s="34">
        <v>8.58</v>
      </c>
      <c r="C632" s="35">
        <v>6.7031250000000001E-2</v>
      </c>
    </row>
    <row r="633" spans="1:3" x14ac:dyDescent="0.2">
      <c r="A633" s="29">
        <v>6.3100000000000003E-2</v>
      </c>
      <c r="B633" s="34">
        <v>8.58</v>
      </c>
      <c r="C633" s="35">
        <v>6.7031250000000001E-2</v>
      </c>
    </row>
    <row r="634" spans="1:3" x14ac:dyDescent="0.2">
      <c r="A634" s="29">
        <v>6.3200000000000006E-2</v>
      </c>
      <c r="B634" s="34">
        <v>8.58</v>
      </c>
      <c r="C634" s="35">
        <v>6.7031250000000001E-2</v>
      </c>
    </row>
    <row r="635" spans="1:3" x14ac:dyDescent="0.2">
      <c r="A635" s="29">
        <v>6.3299999999999995E-2</v>
      </c>
      <c r="B635" s="34">
        <v>8.58</v>
      </c>
      <c r="C635" s="35">
        <v>6.7031250000000001E-2</v>
      </c>
    </row>
    <row r="636" spans="1:3" x14ac:dyDescent="0.2">
      <c r="A636" s="29">
        <v>6.3399999999999998E-2</v>
      </c>
      <c r="B636" s="34">
        <v>8.58</v>
      </c>
      <c r="C636" s="35">
        <v>6.7031250000000001E-2</v>
      </c>
    </row>
    <row r="637" spans="1:3" x14ac:dyDescent="0.2">
      <c r="A637" s="29">
        <v>6.3500000000000001E-2</v>
      </c>
      <c r="B637" s="34">
        <v>8.58</v>
      </c>
      <c r="C637" s="35">
        <v>6.7031250000000001E-2</v>
      </c>
    </row>
    <row r="638" spans="1:3" x14ac:dyDescent="0.2">
      <c r="A638" s="29">
        <v>6.3600000000000004E-2</v>
      </c>
      <c r="B638" s="34">
        <v>8.58</v>
      </c>
      <c r="C638" s="35">
        <v>6.7031250000000001E-2</v>
      </c>
    </row>
    <row r="639" spans="1:3" x14ac:dyDescent="0.2">
      <c r="A639" s="29">
        <v>6.3700000000000007E-2</v>
      </c>
      <c r="B639" s="34">
        <v>8.58</v>
      </c>
      <c r="C639" s="35">
        <v>6.7031250000000001E-2</v>
      </c>
    </row>
    <row r="640" spans="1:3" x14ac:dyDescent="0.2">
      <c r="A640" s="29">
        <v>6.3799999999999996E-2</v>
      </c>
      <c r="B640" s="34">
        <v>8.58</v>
      </c>
      <c r="C640" s="35">
        <v>6.7031250000000001E-2</v>
      </c>
    </row>
    <row r="641" spans="1:3" x14ac:dyDescent="0.2">
      <c r="A641" s="29">
        <v>6.3899999999999998E-2</v>
      </c>
      <c r="B641" s="34">
        <v>8.58</v>
      </c>
      <c r="C641" s="35">
        <v>6.7031250000000001E-2</v>
      </c>
    </row>
    <row r="642" spans="1:3" x14ac:dyDescent="0.2">
      <c r="A642" s="29">
        <v>6.4000000000000001E-2</v>
      </c>
      <c r="B642" s="34">
        <v>8.58</v>
      </c>
      <c r="C642" s="35">
        <v>6.7031250000000001E-2</v>
      </c>
    </row>
    <row r="643" spans="1:3" x14ac:dyDescent="0.2">
      <c r="A643" s="29">
        <v>6.4100000000000004E-2</v>
      </c>
      <c r="B643" s="34">
        <v>8.58</v>
      </c>
      <c r="C643" s="35">
        <v>6.7031250000000001E-2</v>
      </c>
    </row>
    <row r="644" spans="1:3" x14ac:dyDescent="0.2">
      <c r="A644" s="29">
        <v>6.4199999999999993E-2</v>
      </c>
      <c r="B644" s="34">
        <v>8.58</v>
      </c>
      <c r="C644" s="35">
        <v>6.7031250000000001E-2</v>
      </c>
    </row>
    <row r="645" spans="1:3" x14ac:dyDescent="0.2">
      <c r="A645" s="29">
        <v>6.4299999999999996E-2</v>
      </c>
      <c r="B645" s="34">
        <v>8.58</v>
      </c>
      <c r="C645" s="35">
        <v>6.7031250000000001E-2</v>
      </c>
    </row>
    <row r="646" spans="1:3" x14ac:dyDescent="0.2">
      <c r="A646" s="29">
        <v>6.4399999999999999E-2</v>
      </c>
      <c r="B646" s="34">
        <v>8.58</v>
      </c>
      <c r="C646" s="35">
        <v>6.7031250000000001E-2</v>
      </c>
    </row>
    <row r="647" spans="1:3" x14ac:dyDescent="0.2">
      <c r="A647" s="29">
        <v>6.4500000000000002E-2</v>
      </c>
      <c r="B647" s="34">
        <v>8.58</v>
      </c>
      <c r="C647" s="35">
        <v>6.7031250000000001E-2</v>
      </c>
    </row>
    <row r="648" spans="1:3" x14ac:dyDescent="0.2">
      <c r="A648" s="29">
        <v>6.4600000000000005E-2</v>
      </c>
      <c r="B648" s="34">
        <v>8.58</v>
      </c>
      <c r="C648" s="35">
        <v>6.7031250000000001E-2</v>
      </c>
    </row>
    <row r="649" spans="1:3" x14ac:dyDescent="0.2">
      <c r="A649" s="29">
        <v>6.4699999999999994E-2</v>
      </c>
      <c r="B649" s="34">
        <v>8.58</v>
      </c>
      <c r="C649" s="35">
        <v>6.7031250000000001E-2</v>
      </c>
    </row>
    <row r="650" spans="1:3" x14ac:dyDescent="0.2">
      <c r="A650" s="29">
        <v>6.4799999999999996E-2</v>
      </c>
      <c r="B650" s="34">
        <v>8.58</v>
      </c>
      <c r="C650" s="35">
        <v>6.7031250000000001E-2</v>
      </c>
    </row>
    <row r="651" spans="1:3" x14ac:dyDescent="0.2">
      <c r="A651" s="29">
        <v>6.4899999999999999E-2</v>
      </c>
      <c r="B651" s="34">
        <v>8.58</v>
      </c>
      <c r="C651" s="35">
        <v>6.7031250000000001E-2</v>
      </c>
    </row>
    <row r="652" spans="1:3" x14ac:dyDescent="0.2">
      <c r="A652" s="29">
        <v>6.5000000000000002E-2</v>
      </c>
      <c r="B652" s="34">
        <v>8.58</v>
      </c>
      <c r="C652" s="35">
        <v>6.7031250000000001E-2</v>
      </c>
    </row>
    <row r="653" spans="1:3" x14ac:dyDescent="0.2">
      <c r="A653" s="29">
        <v>6.5100000000000005E-2</v>
      </c>
      <c r="B653" s="34">
        <v>8.58</v>
      </c>
      <c r="C653" s="35">
        <v>6.7031250000000001E-2</v>
      </c>
    </row>
    <row r="654" spans="1:3" x14ac:dyDescent="0.2">
      <c r="A654" s="29">
        <v>6.5199999999999994E-2</v>
      </c>
      <c r="B654" s="34">
        <v>8.58</v>
      </c>
      <c r="C654" s="35">
        <v>6.7031250000000001E-2</v>
      </c>
    </row>
    <row r="655" spans="1:3" x14ac:dyDescent="0.2">
      <c r="A655" s="29">
        <v>6.5299999999999997E-2</v>
      </c>
      <c r="B655" s="34">
        <v>8.58</v>
      </c>
      <c r="C655" s="35">
        <v>6.7031250000000001E-2</v>
      </c>
    </row>
    <row r="656" spans="1:3" x14ac:dyDescent="0.2">
      <c r="A656" s="29">
        <v>6.54E-2</v>
      </c>
      <c r="B656" s="34">
        <v>8.58</v>
      </c>
      <c r="C656" s="35">
        <v>6.7031250000000001E-2</v>
      </c>
    </row>
    <row r="657" spans="1:3" x14ac:dyDescent="0.2">
      <c r="A657" s="29">
        <v>6.5500000000000003E-2</v>
      </c>
      <c r="B657" s="34">
        <v>8.58</v>
      </c>
      <c r="C657" s="35">
        <v>6.7031250000000001E-2</v>
      </c>
    </row>
    <row r="658" spans="1:3" x14ac:dyDescent="0.2">
      <c r="A658" s="29">
        <v>6.5600000000000006E-2</v>
      </c>
      <c r="B658" s="34">
        <v>8.58</v>
      </c>
      <c r="C658" s="35">
        <v>6.7031250000000001E-2</v>
      </c>
    </row>
    <row r="659" spans="1:3" x14ac:dyDescent="0.2">
      <c r="A659" s="29">
        <v>6.5699999999999995E-2</v>
      </c>
      <c r="B659" s="34">
        <v>8.58</v>
      </c>
      <c r="C659" s="35">
        <v>6.7031250000000001E-2</v>
      </c>
    </row>
    <row r="660" spans="1:3" x14ac:dyDescent="0.2">
      <c r="A660" s="29">
        <v>6.5799999999999997E-2</v>
      </c>
      <c r="B660" s="34">
        <v>8.58</v>
      </c>
      <c r="C660" s="35">
        <v>6.7031250000000001E-2</v>
      </c>
    </row>
    <row r="661" spans="1:3" x14ac:dyDescent="0.2">
      <c r="A661" s="29">
        <v>6.59E-2</v>
      </c>
      <c r="B661" s="34">
        <v>8.58</v>
      </c>
      <c r="C661" s="35">
        <v>6.7031250000000001E-2</v>
      </c>
    </row>
    <row r="662" spans="1:3" x14ac:dyDescent="0.2">
      <c r="A662" s="29">
        <v>6.6000000000000003E-2</v>
      </c>
      <c r="B662" s="34">
        <v>8.58</v>
      </c>
      <c r="C662" s="35">
        <v>6.7031250000000001E-2</v>
      </c>
    </row>
    <row r="663" spans="1:3" x14ac:dyDescent="0.2">
      <c r="A663" s="29">
        <v>6.6100000000000006E-2</v>
      </c>
      <c r="B663" s="34">
        <v>8.58</v>
      </c>
      <c r="C663" s="35">
        <v>6.7031250000000001E-2</v>
      </c>
    </row>
    <row r="664" spans="1:3" x14ac:dyDescent="0.2">
      <c r="A664" s="29">
        <v>6.6199999999999995E-2</v>
      </c>
      <c r="B664" s="34">
        <v>8.58</v>
      </c>
      <c r="C664" s="35">
        <v>6.7031250000000001E-2</v>
      </c>
    </row>
    <row r="665" spans="1:3" x14ac:dyDescent="0.2">
      <c r="A665" s="29">
        <v>6.6299999999999998E-2</v>
      </c>
      <c r="B665" s="34">
        <v>8.58</v>
      </c>
      <c r="C665" s="35">
        <v>6.7031250000000001E-2</v>
      </c>
    </row>
    <row r="666" spans="1:3" x14ac:dyDescent="0.2">
      <c r="A666" s="29">
        <v>6.6400000000000001E-2</v>
      </c>
      <c r="B666" s="34">
        <v>8.58</v>
      </c>
      <c r="C666" s="35">
        <v>6.7031250000000001E-2</v>
      </c>
    </row>
    <row r="667" spans="1:3" x14ac:dyDescent="0.2">
      <c r="A667" s="29">
        <v>6.6500000000000004E-2</v>
      </c>
      <c r="B667" s="34">
        <v>8.58</v>
      </c>
      <c r="C667" s="35">
        <v>6.7031250000000001E-2</v>
      </c>
    </row>
    <row r="668" spans="1:3" x14ac:dyDescent="0.2">
      <c r="A668" s="29">
        <v>6.6600000000000006E-2</v>
      </c>
      <c r="B668" s="34">
        <v>8.58</v>
      </c>
      <c r="C668" s="35">
        <v>6.7031250000000001E-2</v>
      </c>
    </row>
    <row r="669" spans="1:3" x14ac:dyDescent="0.2">
      <c r="A669" s="29">
        <v>6.6699999999999995E-2</v>
      </c>
      <c r="B669" s="34">
        <v>8.58</v>
      </c>
      <c r="C669" s="35">
        <v>6.7031250000000001E-2</v>
      </c>
    </row>
    <row r="670" spans="1:3" x14ac:dyDescent="0.2">
      <c r="A670" s="29">
        <v>6.6799999999999998E-2</v>
      </c>
      <c r="B670" s="34">
        <v>8.58</v>
      </c>
      <c r="C670" s="35">
        <v>6.7031250000000001E-2</v>
      </c>
    </row>
    <row r="671" spans="1:3" x14ac:dyDescent="0.2">
      <c r="A671" s="29">
        <v>6.6900000000000001E-2</v>
      </c>
      <c r="B671" s="34">
        <v>8.58</v>
      </c>
      <c r="C671" s="35">
        <v>6.7031250000000001E-2</v>
      </c>
    </row>
    <row r="672" spans="1:3" x14ac:dyDescent="0.2">
      <c r="A672" s="29">
        <v>6.7000000000000004E-2</v>
      </c>
      <c r="B672" s="34">
        <v>8.58</v>
      </c>
      <c r="C672" s="35">
        <v>6.7031250000000001E-2</v>
      </c>
    </row>
    <row r="673" spans="1:3" x14ac:dyDescent="0.2">
      <c r="A673" s="29">
        <v>6.7100000000000007E-2</v>
      </c>
      <c r="B673" s="34">
        <v>8.58</v>
      </c>
      <c r="C673" s="35">
        <v>6.7031250000000001E-2</v>
      </c>
    </row>
    <row r="674" spans="1:3" x14ac:dyDescent="0.2">
      <c r="A674" s="29">
        <v>6.7199999999999996E-2</v>
      </c>
      <c r="B674" s="34">
        <v>8.58</v>
      </c>
      <c r="C674" s="35">
        <v>6.7031250000000001E-2</v>
      </c>
    </row>
    <row r="675" spans="1:3" x14ac:dyDescent="0.2">
      <c r="A675" s="29">
        <v>6.7299999999999999E-2</v>
      </c>
      <c r="B675" s="34">
        <v>8.58</v>
      </c>
      <c r="C675" s="35">
        <v>6.7031250000000001E-2</v>
      </c>
    </row>
    <row r="676" spans="1:3" x14ac:dyDescent="0.2">
      <c r="A676" s="29">
        <v>6.7400000000000002E-2</v>
      </c>
      <c r="B676" s="34">
        <v>8.58</v>
      </c>
      <c r="C676" s="35">
        <v>6.7031250000000001E-2</v>
      </c>
    </row>
    <row r="677" spans="1:3" x14ac:dyDescent="0.2">
      <c r="A677" s="29">
        <v>6.7500000000000004E-2</v>
      </c>
      <c r="B677" s="34">
        <v>8.58</v>
      </c>
      <c r="C677" s="35">
        <v>6.7031250000000001E-2</v>
      </c>
    </row>
    <row r="678" spans="1:3" x14ac:dyDescent="0.2">
      <c r="A678" s="29">
        <v>6.7599999999999993E-2</v>
      </c>
      <c r="B678" s="34">
        <v>8.58</v>
      </c>
      <c r="C678" s="35">
        <v>6.7031250000000001E-2</v>
      </c>
    </row>
    <row r="679" spans="1:3" x14ac:dyDescent="0.2">
      <c r="A679" s="29">
        <v>6.7699999999999996E-2</v>
      </c>
      <c r="B679" s="34">
        <v>8.58</v>
      </c>
      <c r="C679" s="35">
        <v>6.7031250000000001E-2</v>
      </c>
    </row>
    <row r="680" spans="1:3" x14ac:dyDescent="0.2">
      <c r="A680" s="29">
        <v>6.7799999999999999E-2</v>
      </c>
      <c r="B680" s="34">
        <v>8.58</v>
      </c>
      <c r="C680" s="35">
        <v>6.7031250000000001E-2</v>
      </c>
    </row>
    <row r="681" spans="1:3" x14ac:dyDescent="0.2">
      <c r="A681" s="29">
        <v>6.7900000000000002E-2</v>
      </c>
      <c r="B681" s="34">
        <v>8.58</v>
      </c>
      <c r="C681" s="35">
        <v>6.7031250000000001E-2</v>
      </c>
    </row>
    <row r="682" spans="1:3" x14ac:dyDescent="0.2">
      <c r="A682" s="29">
        <v>6.8000000000000005E-2</v>
      </c>
      <c r="B682" s="34">
        <v>8.58</v>
      </c>
      <c r="C682" s="35">
        <v>6.7031250000000001E-2</v>
      </c>
    </row>
    <row r="683" spans="1:3" x14ac:dyDescent="0.2">
      <c r="A683" s="29">
        <v>6.8099999999999994E-2</v>
      </c>
      <c r="B683" s="34">
        <v>8.58</v>
      </c>
      <c r="C683" s="35">
        <v>6.7031250000000001E-2</v>
      </c>
    </row>
    <row r="684" spans="1:3" x14ac:dyDescent="0.2">
      <c r="A684" s="29">
        <v>6.8199999999999997E-2</v>
      </c>
      <c r="B684" s="34">
        <v>8.58</v>
      </c>
      <c r="C684" s="35">
        <v>6.7031250000000001E-2</v>
      </c>
    </row>
    <row r="685" spans="1:3" x14ac:dyDescent="0.2">
      <c r="A685" s="29">
        <v>6.83E-2</v>
      </c>
      <c r="B685" s="34">
        <v>8.58</v>
      </c>
      <c r="C685" s="35">
        <v>6.7031250000000001E-2</v>
      </c>
    </row>
    <row r="686" spans="1:3" x14ac:dyDescent="0.2">
      <c r="A686" s="29">
        <v>6.8400000000000002E-2</v>
      </c>
      <c r="B686" s="34">
        <v>8.58</v>
      </c>
      <c r="C686" s="35">
        <v>6.7031250000000001E-2</v>
      </c>
    </row>
    <row r="687" spans="1:3" x14ac:dyDescent="0.2">
      <c r="A687" s="29">
        <v>6.8500000000000005E-2</v>
      </c>
      <c r="B687" s="34">
        <v>8.58</v>
      </c>
      <c r="C687" s="35">
        <v>6.7031250000000001E-2</v>
      </c>
    </row>
    <row r="688" spans="1:3" x14ac:dyDescent="0.2">
      <c r="A688" s="29">
        <v>6.8599999999999994E-2</v>
      </c>
      <c r="B688" s="34">
        <v>8.58</v>
      </c>
      <c r="C688" s="35">
        <v>6.7031250000000001E-2</v>
      </c>
    </row>
    <row r="689" spans="1:3" x14ac:dyDescent="0.2">
      <c r="A689" s="29">
        <v>6.8699999999999997E-2</v>
      </c>
      <c r="B689" s="34">
        <v>8.58</v>
      </c>
      <c r="C689" s="35">
        <v>6.7031250000000001E-2</v>
      </c>
    </row>
    <row r="690" spans="1:3" x14ac:dyDescent="0.2">
      <c r="A690" s="29">
        <v>6.88E-2</v>
      </c>
      <c r="B690" s="34">
        <v>8.58</v>
      </c>
      <c r="C690" s="35">
        <v>6.7031250000000001E-2</v>
      </c>
    </row>
    <row r="691" spans="1:3" x14ac:dyDescent="0.2">
      <c r="A691" s="29">
        <v>6.8900000000000003E-2</v>
      </c>
      <c r="B691" s="34">
        <v>8.58</v>
      </c>
      <c r="C691" s="35">
        <v>6.7031250000000001E-2</v>
      </c>
    </row>
    <row r="692" spans="1:3" x14ac:dyDescent="0.2">
      <c r="A692" s="29">
        <v>6.9000000000000006E-2</v>
      </c>
      <c r="B692" s="34">
        <v>8.58</v>
      </c>
      <c r="C692" s="35">
        <v>6.7031250000000001E-2</v>
      </c>
    </row>
    <row r="693" spans="1:3" x14ac:dyDescent="0.2">
      <c r="A693" s="29">
        <v>6.9099999999999995E-2</v>
      </c>
      <c r="B693" s="34">
        <v>8.58</v>
      </c>
      <c r="C693" s="35">
        <v>6.7031250000000001E-2</v>
      </c>
    </row>
    <row r="694" spans="1:3" x14ac:dyDescent="0.2">
      <c r="A694" s="29">
        <v>6.9199999999999998E-2</v>
      </c>
      <c r="B694" s="34">
        <v>8.58</v>
      </c>
      <c r="C694" s="35">
        <v>6.7031250000000001E-2</v>
      </c>
    </row>
    <row r="695" spans="1:3" x14ac:dyDescent="0.2">
      <c r="A695" s="29">
        <v>6.93E-2</v>
      </c>
      <c r="B695" s="34">
        <v>8.58</v>
      </c>
      <c r="C695" s="35">
        <v>6.7031250000000001E-2</v>
      </c>
    </row>
    <row r="696" spans="1:3" x14ac:dyDescent="0.2">
      <c r="A696" s="29">
        <v>6.9400000000000003E-2</v>
      </c>
      <c r="B696" s="34">
        <v>8.58</v>
      </c>
      <c r="C696" s="35">
        <v>6.7031250000000001E-2</v>
      </c>
    </row>
    <row r="697" spans="1:3" x14ac:dyDescent="0.2">
      <c r="A697" s="29">
        <v>6.9500000000000006E-2</v>
      </c>
      <c r="B697" s="34">
        <v>8.58</v>
      </c>
      <c r="C697" s="35">
        <v>6.7031250000000001E-2</v>
      </c>
    </row>
    <row r="698" spans="1:3" x14ac:dyDescent="0.2">
      <c r="A698" s="29">
        <v>6.9599999999999995E-2</v>
      </c>
      <c r="B698" s="34">
        <v>8.58</v>
      </c>
      <c r="C698" s="35">
        <v>6.7031250000000001E-2</v>
      </c>
    </row>
    <row r="699" spans="1:3" x14ac:dyDescent="0.2">
      <c r="A699" s="29">
        <v>6.9699999999999998E-2</v>
      </c>
      <c r="B699" s="34">
        <v>8.58</v>
      </c>
      <c r="C699" s="35">
        <v>6.7031250000000001E-2</v>
      </c>
    </row>
    <row r="700" spans="1:3" x14ac:dyDescent="0.2">
      <c r="A700" s="29">
        <v>6.9800000000000001E-2</v>
      </c>
      <c r="B700" s="34">
        <v>8.58</v>
      </c>
      <c r="C700" s="35">
        <v>6.7031250000000001E-2</v>
      </c>
    </row>
    <row r="701" spans="1:3" x14ac:dyDescent="0.2">
      <c r="A701" s="29">
        <v>6.9900000000000004E-2</v>
      </c>
      <c r="B701" s="34">
        <v>8.58</v>
      </c>
      <c r="C701" s="35">
        <v>6.7031250000000001E-2</v>
      </c>
    </row>
    <row r="702" spans="1:3" x14ac:dyDescent="0.2">
      <c r="A702" s="29">
        <v>7.0000000000000007E-2</v>
      </c>
      <c r="B702" s="34">
        <v>8.5500000000000007</v>
      </c>
      <c r="C702" s="35">
        <v>6.6796875000000006E-2</v>
      </c>
    </row>
    <row r="703" spans="1:3" x14ac:dyDescent="0.2">
      <c r="A703" s="29">
        <v>7.0099999999999996E-2</v>
      </c>
      <c r="B703" s="34">
        <v>8.5500000000000007</v>
      </c>
      <c r="C703" s="35">
        <v>6.6796875000000006E-2</v>
      </c>
    </row>
    <row r="704" spans="1:3" x14ac:dyDescent="0.2">
      <c r="A704" s="29">
        <v>7.0199999999999999E-2</v>
      </c>
      <c r="B704" s="34">
        <v>8.5500000000000007</v>
      </c>
      <c r="C704" s="35">
        <v>6.6796875000000006E-2</v>
      </c>
    </row>
    <row r="705" spans="1:3" x14ac:dyDescent="0.2">
      <c r="A705" s="29">
        <v>7.0300000000000001E-2</v>
      </c>
      <c r="B705" s="34">
        <v>8.5500000000000007</v>
      </c>
      <c r="C705" s="35">
        <v>6.6796875000000006E-2</v>
      </c>
    </row>
    <row r="706" spans="1:3" x14ac:dyDescent="0.2">
      <c r="A706" s="29">
        <v>7.0400000000000004E-2</v>
      </c>
      <c r="B706" s="34">
        <v>8.5500000000000007</v>
      </c>
      <c r="C706" s="35">
        <v>6.6796875000000006E-2</v>
      </c>
    </row>
    <row r="707" spans="1:3" x14ac:dyDescent="0.2">
      <c r="A707" s="29">
        <v>7.0499999999999993E-2</v>
      </c>
      <c r="B707" s="34">
        <v>8.5500000000000007</v>
      </c>
      <c r="C707" s="35">
        <v>6.6796875000000006E-2</v>
      </c>
    </row>
    <row r="708" spans="1:3" x14ac:dyDescent="0.2">
      <c r="A708" s="29">
        <v>7.0599999999999996E-2</v>
      </c>
      <c r="B708" s="34">
        <v>8.5500000000000007</v>
      </c>
      <c r="C708" s="35">
        <v>6.6796875000000006E-2</v>
      </c>
    </row>
    <row r="709" spans="1:3" x14ac:dyDescent="0.2">
      <c r="A709" s="29">
        <v>7.0699999999999999E-2</v>
      </c>
      <c r="B709" s="34">
        <v>8.5500000000000007</v>
      </c>
      <c r="C709" s="35">
        <v>6.6796875000000006E-2</v>
      </c>
    </row>
    <row r="710" spans="1:3" x14ac:dyDescent="0.2">
      <c r="A710" s="29">
        <v>7.0800000000000002E-2</v>
      </c>
      <c r="B710" s="34">
        <v>8.5500000000000007</v>
      </c>
      <c r="C710" s="35">
        <v>6.6796875000000006E-2</v>
      </c>
    </row>
    <row r="711" spans="1:3" x14ac:dyDescent="0.2">
      <c r="A711" s="29">
        <v>7.0900000000000005E-2</v>
      </c>
      <c r="B711" s="34">
        <v>8.5500000000000007</v>
      </c>
      <c r="C711" s="35">
        <v>6.6796875000000006E-2</v>
      </c>
    </row>
    <row r="712" spans="1:3" x14ac:dyDescent="0.2">
      <c r="A712" s="29">
        <v>7.0999999999999994E-2</v>
      </c>
      <c r="B712" s="34">
        <v>8.5500000000000007</v>
      </c>
      <c r="C712" s="35">
        <v>6.6796875000000006E-2</v>
      </c>
    </row>
    <row r="713" spans="1:3" x14ac:dyDescent="0.2">
      <c r="A713" s="29">
        <v>7.1099999999999997E-2</v>
      </c>
      <c r="B713" s="34">
        <v>8.5500000000000007</v>
      </c>
      <c r="C713" s="35">
        <v>6.6796875000000006E-2</v>
      </c>
    </row>
    <row r="714" spans="1:3" x14ac:dyDescent="0.2">
      <c r="A714" s="29">
        <v>7.1199999999999999E-2</v>
      </c>
      <c r="B714" s="34">
        <v>8.5500000000000007</v>
      </c>
      <c r="C714" s="35">
        <v>6.6796875000000006E-2</v>
      </c>
    </row>
    <row r="715" spans="1:3" x14ac:dyDescent="0.2">
      <c r="A715" s="29">
        <v>7.1300000000000002E-2</v>
      </c>
      <c r="B715" s="34">
        <v>8.5500000000000007</v>
      </c>
      <c r="C715" s="35">
        <v>6.6796875000000006E-2</v>
      </c>
    </row>
    <row r="716" spans="1:3" x14ac:dyDescent="0.2">
      <c r="A716" s="29">
        <v>7.1400000000000005E-2</v>
      </c>
      <c r="B716" s="34">
        <v>8.5500000000000007</v>
      </c>
      <c r="C716" s="35">
        <v>6.6796875000000006E-2</v>
      </c>
    </row>
    <row r="717" spans="1:3" x14ac:dyDescent="0.2">
      <c r="A717" s="29">
        <v>7.1499999999999994E-2</v>
      </c>
      <c r="B717" s="34">
        <v>8.5500000000000007</v>
      </c>
      <c r="C717" s="35">
        <v>6.6796875000000006E-2</v>
      </c>
    </row>
    <row r="718" spans="1:3" x14ac:dyDescent="0.2">
      <c r="A718" s="29">
        <v>7.1599999999999997E-2</v>
      </c>
      <c r="B718" s="34">
        <v>8.5500000000000007</v>
      </c>
      <c r="C718" s="35">
        <v>6.6796875000000006E-2</v>
      </c>
    </row>
    <row r="719" spans="1:3" x14ac:dyDescent="0.2">
      <c r="A719" s="29">
        <v>7.17E-2</v>
      </c>
      <c r="B719" s="34">
        <v>8.5500000000000007</v>
      </c>
      <c r="C719" s="35">
        <v>6.6796875000000006E-2</v>
      </c>
    </row>
    <row r="720" spans="1:3" x14ac:dyDescent="0.2">
      <c r="A720" s="29">
        <v>7.1800000000000003E-2</v>
      </c>
      <c r="B720" s="34">
        <v>8.5500000000000007</v>
      </c>
      <c r="C720" s="35">
        <v>6.6796875000000006E-2</v>
      </c>
    </row>
    <row r="721" spans="1:3" x14ac:dyDescent="0.2">
      <c r="A721" s="29">
        <v>7.1900000000000006E-2</v>
      </c>
      <c r="B721" s="34">
        <v>8.5500000000000007</v>
      </c>
      <c r="C721" s="35">
        <v>6.6796875000000006E-2</v>
      </c>
    </row>
    <row r="722" spans="1:3" x14ac:dyDescent="0.2">
      <c r="A722" s="29">
        <v>7.1999999999999995E-2</v>
      </c>
      <c r="B722" s="34">
        <v>8.5500000000000007</v>
      </c>
      <c r="C722" s="35">
        <v>6.6796875000000006E-2</v>
      </c>
    </row>
    <row r="723" spans="1:3" x14ac:dyDescent="0.2">
      <c r="A723" s="29">
        <v>7.2099999999999997E-2</v>
      </c>
      <c r="B723" s="34">
        <v>8.5500000000000007</v>
      </c>
      <c r="C723" s="35">
        <v>6.6796875000000006E-2</v>
      </c>
    </row>
    <row r="724" spans="1:3" x14ac:dyDescent="0.2">
      <c r="A724" s="29">
        <v>7.22E-2</v>
      </c>
      <c r="B724" s="34">
        <v>8.5500000000000007</v>
      </c>
      <c r="C724" s="35">
        <v>6.6796875000000006E-2</v>
      </c>
    </row>
    <row r="725" spans="1:3" x14ac:dyDescent="0.2">
      <c r="A725" s="29">
        <v>7.2300000000000003E-2</v>
      </c>
      <c r="B725" s="34">
        <v>8.5500000000000007</v>
      </c>
      <c r="C725" s="35">
        <v>6.6796875000000006E-2</v>
      </c>
    </row>
    <row r="726" spans="1:3" x14ac:dyDescent="0.2">
      <c r="A726" s="29">
        <v>7.2400000000000006E-2</v>
      </c>
      <c r="B726" s="34">
        <v>8.5500000000000007</v>
      </c>
      <c r="C726" s="35">
        <v>6.6796875000000006E-2</v>
      </c>
    </row>
    <row r="727" spans="1:3" x14ac:dyDescent="0.2">
      <c r="A727" s="29">
        <v>7.2499999999999995E-2</v>
      </c>
      <c r="B727" s="34">
        <v>8.5500000000000007</v>
      </c>
      <c r="C727" s="35">
        <v>6.6796875000000006E-2</v>
      </c>
    </row>
    <row r="728" spans="1:3" x14ac:dyDescent="0.2">
      <c r="A728" s="29">
        <v>7.2599999999999998E-2</v>
      </c>
      <c r="B728" s="34">
        <v>8.5500000000000007</v>
      </c>
      <c r="C728" s="35">
        <v>6.6796875000000006E-2</v>
      </c>
    </row>
    <row r="729" spans="1:3" x14ac:dyDescent="0.2">
      <c r="A729" s="29">
        <v>7.2700000000000001E-2</v>
      </c>
      <c r="B729" s="34">
        <v>8.5500000000000007</v>
      </c>
      <c r="C729" s="35">
        <v>6.6796875000000006E-2</v>
      </c>
    </row>
    <row r="730" spans="1:3" x14ac:dyDescent="0.2">
      <c r="A730" s="29">
        <v>7.2800000000000004E-2</v>
      </c>
      <c r="B730" s="34">
        <v>8.5500000000000007</v>
      </c>
      <c r="C730" s="35">
        <v>6.6796875000000006E-2</v>
      </c>
    </row>
    <row r="731" spans="1:3" x14ac:dyDescent="0.2">
      <c r="A731" s="29">
        <v>7.2900000000000006E-2</v>
      </c>
      <c r="B731" s="34">
        <v>8.5500000000000007</v>
      </c>
      <c r="C731" s="35">
        <v>6.6796875000000006E-2</v>
      </c>
    </row>
    <row r="732" spans="1:3" x14ac:dyDescent="0.2">
      <c r="A732" s="29">
        <v>7.2999999999999995E-2</v>
      </c>
      <c r="B732" s="34">
        <v>8.5500000000000007</v>
      </c>
      <c r="C732" s="35">
        <v>6.6796875000000006E-2</v>
      </c>
    </row>
    <row r="733" spans="1:3" x14ac:dyDescent="0.2">
      <c r="A733" s="29">
        <v>7.3099999999999998E-2</v>
      </c>
      <c r="B733" s="34">
        <v>8.5500000000000007</v>
      </c>
      <c r="C733" s="35">
        <v>6.6796875000000006E-2</v>
      </c>
    </row>
    <row r="734" spans="1:3" x14ac:dyDescent="0.2">
      <c r="A734" s="29">
        <v>7.3200000000000001E-2</v>
      </c>
      <c r="B734" s="34">
        <v>8.5500000000000007</v>
      </c>
      <c r="C734" s="35">
        <v>6.6796875000000006E-2</v>
      </c>
    </row>
    <row r="735" spans="1:3" x14ac:dyDescent="0.2">
      <c r="A735" s="29">
        <v>7.3300000000000004E-2</v>
      </c>
      <c r="B735" s="34">
        <v>8.5500000000000007</v>
      </c>
      <c r="C735" s="35">
        <v>6.6796875000000006E-2</v>
      </c>
    </row>
    <row r="736" spans="1:3" x14ac:dyDescent="0.2">
      <c r="A736" s="29">
        <v>7.3400000000000007E-2</v>
      </c>
      <c r="B736" s="34">
        <v>8.5500000000000007</v>
      </c>
      <c r="C736" s="35">
        <v>6.6796875000000006E-2</v>
      </c>
    </row>
    <row r="737" spans="1:3" x14ac:dyDescent="0.2">
      <c r="A737" s="29">
        <v>7.3499999999999996E-2</v>
      </c>
      <c r="B737" s="34">
        <v>8.5500000000000007</v>
      </c>
      <c r="C737" s="35">
        <v>6.6796875000000006E-2</v>
      </c>
    </row>
    <row r="738" spans="1:3" x14ac:dyDescent="0.2">
      <c r="A738" s="29">
        <v>7.3599999999999999E-2</v>
      </c>
      <c r="B738" s="34">
        <v>8.5500000000000007</v>
      </c>
      <c r="C738" s="35">
        <v>6.6796875000000006E-2</v>
      </c>
    </row>
    <row r="739" spans="1:3" x14ac:dyDescent="0.2">
      <c r="A739" s="29">
        <v>7.3700000000000002E-2</v>
      </c>
      <c r="B739" s="34">
        <v>8.5500000000000007</v>
      </c>
      <c r="C739" s="35">
        <v>6.6796875000000006E-2</v>
      </c>
    </row>
    <row r="740" spans="1:3" x14ac:dyDescent="0.2">
      <c r="A740" s="29">
        <v>7.3800000000000004E-2</v>
      </c>
      <c r="B740" s="34">
        <v>8.5500000000000007</v>
      </c>
      <c r="C740" s="35">
        <v>6.6796875000000006E-2</v>
      </c>
    </row>
    <row r="741" spans="1:3" x14ac:dyDescent="0.2">
      <c r="A741" s="29">
        <v>7.3899999999999993E-2</v>
      </c>
      <c r="B741" s="34">
        <v>8.5500000000000007</v>
      </c>
      <c r="C741" s="35">
        <v>6.6796875000000006E-2</v>
      </c>
    </row>
    <row r="742" spans="1:3" x14ac:dyDescent="0.2">
      <c r="A742" s="29">
        <v>7.3999999999999996E-2</v>
      </c>
      <c r="B742" s="34">
        <v>8.5500000000000007</v>
      </c>
      <c r="C742" s="35">
        <v>6.6796875000000006E-2</v>
      </c>
    </row>
    <row r="743" spans="1:3" x14ac:dyDescent="0.2">
      <c r="A743" s="29">
        <v>7.4099999999999999E-2</v>
      </c>
      <c r="B743" s="34">
        <v>8.5500000000000007</v>
      </c>
      <c r="C743" s="35">
        <v>6.6796875000000006E-2</v>
      </c>
    </row>
    <row r="744" spans="1:3" x14ac:dyDescent="0.2">
      <c r="A744" s="29">
        <v>7.4200000000000002E-2</v>
      </c>
      <c r="B744" s="34">
        <v>8.5500000000000007</v>
      </c>
      <c r="C744" s="35">
        <v>6.6796875000000006E-2</v>
      </c>
    </row>
    <row r="745" spans="1:3" x14ac:dyDescent="0.2">
      <c r="A745" s="29">
        <v>7.4300000000000005E-2</v>
      </c>
      <c r="B745" s="34">
        <v>8.5500000000000007</v>
      </c>
      <c r="C745" s="35">
        <v>6.6796875000000006E-2</v>
      </c>
    </row>
    <row r="746" spans="1:3" x14ac:dyDescent="0.2">
      <c r="A746" s="29">
        <v>7.4399999999999994E-2</v>
      </c>
      <c r="B746" s="34">
        <v>8.5500000000000007</v>
      </c>
      <c r="C746" s="35">
        <v>6.6796875000000006E-2</v>
      </c>
    </row>
    <row r="747" spans="1:3" x14ac:dyDescent="0.2">
      <c r="A747" s="29">
        <v>7.4499999999999997E-2</v>
      </c>
      <c r="B747" s="34">
        <v>8.5500000000000007</v>
      </c>
      <c r="C747" s="35">
        <v>6.6796875000000006E-2</v>
      </c>
    </row>
    <row r="748" spans="1:3" x14ac:dyDescent="0.2">
      <c r="A748" s="29">
        <v>7.46E-2</v>
      </c>
      <c r="B748" s="34">
        <v>8.5500000000000007</v>
      </c>
      <c r="C748" s="35">
        <v>6.6796875000000006E-2</v>
      </c>
    </row>
    <row r="749" spans="1:3" x14ac:dyDescent="0.2">
      <c r="A749" s="29">
        <v>7.4700000000000003E-2</v>
      </c>
      <c r="B749" s="34">
        <v>8.5500000000000007</v>
      </c>
      <c r="C749" s="35">
        <v>6.6796875000000006E-2</v>
      </c>
    </row>
    <row r="750" spans="1:3" x14ac:dyDescent="0.2">
      <c r="A750" s="29">
        <v>7.4800000000000005E-2</v>
      </c>
      <c r="B750" s="34">
        <v>8.5500000000000007</v>
      </c>
      <c r="C750" s="35">
        <v>6.6796875000000006E-2</v>
      </c>
    </row>
    <row r="751" spans="1:3" x14ac:dyDescent="0.2">
      <c r="A751" s="29">
        <v>7.4899999999999994E-2</v>
      </c>
      <c r="B751" s="34">
        <v>8.5500000000000007</v>
      </c>
      <c r="C751" s="35">
        <v>6.6796875000000006E-2</v>
      </c>
    </row>
    <row r="752" spans="1:3" x14ac:dyDescent="0.2">
      <c r="A752" s="29">
        <v>7.4999999999999997E-2</v>
      </c>
      <c r="B752" s="34">
        <v>8.5500000000000007</v>
      </c>
      <c r="C752" s="35">
        <v>6.6796875000000006E-2</v>
      </c>
    </row>
    <row r="753" spans="1:3" x14ac:dyDescent="0.2">
      <c r="A753" s="29">
        <v>7.51E-2</v>
      </c>
      <c r="B753" s="34">
        <v>8.5500000000000007</v>
      </c>
      <c r="C753" s="35">
        <v>6.6796875000000006E-2</v>
      </c>
    </row>
    <row r="754" spans="1:3" x14ac:dyDescent="0.2">
      <c r="A754" s="29">
        <v>7.5200000000000003E-2</v>
      </c>
      <c r="B754" s="34">
        <v>8.5500000000000007</v>
      </c>
      <c r="C754" s="35">
        <v>6.6796875000000006E-2</v>
      </c>
    </row>
    <row r="755" spans="1:3" x14ac:dyDescent="0.2">
      <c r="A755" s="29">
        <v>7.5300000000000006E-2</v>
      </c>
      <c r="B755" s="34">
        <v>8.5500000000000007</v>
      </c>
      <c r="C755" s="35">
        <v>6.6796875000000006E-2</v>
      </c>
    </row>
    <row r="756" spans="1:3" x14ac:dyDescent="0.2">
      <c r="A756" s="29">
        <v>7.5399999999999995E-2</v>
      </c>
      <c r="B756" s="34">
        <v>8.5500000000000007</v>
      </c>
      <c r="C756" s="35">
        <v>6.6796875000000006E-2</v>
      </c>
    </row>
    <row r="757" spans="1:3" x14ac:dyDescent="0.2">
      <c r="A757" s="29">
        <v>7.5499999999999998E-2</v>
      </c>
      <c r="B757" s="34">
        <v>8.5500000000000007</v>
      </c>
      <c r="C757" s="35">
        <v>6.6796875000000006E-2</v>
      </c>
    </row>
    <row r="758" spans="1:3" x14ac:dyDescent="0.2">
      <c r="A758" s="29">
        <v>7.5600000000000001E-2</v>
      </c>
      <c r="B758" s="34">
        <v>8.5500000000000007</v>
      </c>
      <c r="C758" s="35">
        <v>6.6796875000000006E-2</v>
      </c>
    </row>
    <row r="759" spans="1:3" x14ac:dyDescent="0.2">
      <c r="A759" s="29">
        <v>7.5700000000000003E-2</v>
      </c>
      <c r="B759" s="34">
        <v>8.5500000000000007</v>
      </c>
      <c r="C759" s="35">
        <v>6.6796875000000006E-2</v>
      </c>
    </row>
    <row r="760" spans="1:3" x14ac:dyDescent="0.2">
      <c r="A760" s="29">
        <v>7.5800000000000006E-2</v>
      </c>
      <c r="B760" s="34">
        <v>8.5500000000000007</v>
      </c>
      <c r="C760" s="35">
        <v>6.6796875000000006E-2</v>
      </c>
    </row>
    <row r="761" spans="1:3" x14ac:dyDescent="0.2">
      <c r="A761" s="29">
        <v>7.5899999999999995E-2</v>
      </c>
      <c r="B761" s="34">
        <v>8.5500000000000007</v>
      </c>
      <c r="C761" s="35">
        <v>6.6796875000000006E-2</v>
      </c>
    </row>
    <row r="762" spans="1:3" x14ac:dyDescent="0.2">
      <c r="A762" s="29">
        <v>7.5999999999999998E-2</v>
      </c>
      <c r="B762" s="34">
        <v>8.5500000000000007</v>
      </c>
      <c r="C762" s="35">
        <v>6.6796875000000006E-2</v>
      </c>
    </row>
    <row r="763" spans="1:3" x14ac:dyDescent="0.2">
      <c r="A763" s="29">
        <v>7.6100000000000001E-2</v>
      </c>
      <c r="B763" s="34">
        <v>8.5500000000000007</v>
      </c>
      <c r="C763" s="35">
        <v>6.6796875000000006E-2</v>
      </c>
    </row>
    <row r="764" spans="1:3" x14ac:dyDescent="0.2">
      <c r="A764" s="29">
        <v>7.6200000000000004E-2</v>
      </c>
      <c r="B764" s="34">
        <v>8.5500000000000007</v>
      </c>
      <c r="C764" s="35">
        <v>6.6796875000000006E-2</v>
      </c>
    </row>
    <row r="765" spans="1:3" x14ac:dyDescent="0.2">
      <c r="A765" s="29">
        <v>7.6300000000000007E-2</v>
      </c>
      <c r="B765" s="34">
        <v>8.5500000000000007</v>
      </c>
      <c r="C765" s="35">
        <v>6.6796875000000006E-2</v>
      </c>
    </row>
    <row r="766" spans="1:3" x14ac:dyDescent="0.2">
      <c r="A766" s="29">
        <v>7.6399999999999996E-2</v>
      </c>
      <c r="B766" s="34">
        <v>8.5500000000000007</v>
      </c>
      <c r="C766" s="35">
        <v>6.6796875000000006E-2</v>
      </c>
    </row>
    <row r="767" spans="1:3" x14ac:dyDescent="0.2">
      <c r="A767" s="29">
        <v>7.6499999999999999E-2</v>
      </c>
      <c r="B767" s="34">
        <v>8.5500000000000007</v>
      </c>
      <c r="C767" s="35">
        <v>6.6796875000000006E-2</v>
      </c>
    </row>
    <row r="768" spans="1:3" x14ac:dyDescent="0.2">
      <c r="A768" s="29">
        <v>7.6600000000000001E-2</v>
      </c>
      <c r="B768" s="34">
        <v>8.5500000000000007</v>
      </c>
      <c r="C768" s="35">
        <v>6.6796875000000006E-2</v>
      </c>
    </row>
    <row r="769" spans="1:3" x14ac:dyDescent="0.2">
      <c r="A769" s="29">
        <v>7.6700000000000004E-2</v>
      </c>
      <c r="B769" s="34">
        <v>8.5500000000000007</v>
      </c>
      <c r="C769" s="35">
        <v>6.6796875000000006E-2</v>
      </c>
    </row>
    <row r="770" spans="1:3" x14ac:dyDescent="0.2">
      <c r="A770" s="29">
        <v>7.6799999999999993E-2</v>
      </c>
      <c r="B770" s="34">
        <v>8.5500000000000007</v>
      </c>
      <c r="C770" s="35">
        <v>6.6796875000000006E-2</v>
      </c>
    </row>
    <row r="771" spans="1:3" x14ac:dyDescent="0.2">
      <c r="A771" s="29">
        <v>7.6899999999999996E-2</v>
      </c>
      <c r="B771" s="34">
        <v>8.5500000000000007</v>
      </c>
      <c r="C771" s="35">
        <v>6.6796875000000006E-2</v>
      </c>
    </row>
    <row r="772" spans="1:3" x14ac:dyDescent="0.2">
      <c r="A772" s="29">
        <v>7.6999999999999999E-2</v>
      </c>
      <c r="B772" s="34">
        <v>8.5500000000000007</v>
      </c>
      <c r="C772" s="35">
        <v>6.6796875000000006E-2</v>
      </c>
    </row>
    <row r="773" spans="1:3" x14ac:dyDescent="0.2">
      <c r="A773" s="29">
        <v>7.7100000000000002E-2</v>
      </c>
      <c r="B773" s="34">
        <v>8.5500000000000007</v>
      </c>
      <c r="C773" s="35">
        <v>6.6796875000000006E-2</v>
      </c>
    </row>
    <row r="774" spans="1:3" x14ac:dyDescent="0.2">
      <c r="A774" s="29">
        <v>7.7200000000000005E-2</v>
      </c>
      <c r="B774" s="34">
        <v>8.5500000000000007</v>
      </c>
      <c r="C774" s="35">
        <v>6.6796875000000006E-2</v>
      </c>
    </row>
    <row r="775" spans="1:3" x14ac:dyDescent="0.2">
      <c r="A775" s="29">
        <v>7.7299999999999994E-2</v>
      </c>
      <c r="B775" s="34">
        <v>8.5500000000000007</v>
      </c>
      <c r="C775" s="35">
        <v>6.6796875000000006E-2</v>
      </c>
    </row>
    <row r="776" spans="1:3" x14ac:dyDescent="0.2">
      <c r="A776" s="29">
        <v>7.7399999999999997E-2</v>
      </c>
      <c r="B776" s="34">
        <v>8.5500000000000007</v>
      </c>
      <c r="C776" s="35">
        <v>6.6796875000000006E-2</v>
      </c>
    </row>
    <row r="777" spans="1:3" x14ac:dyDescent="0.2">
      <c r="A777" s="29">
        <v>7.7499999999999999E-2</v>
      </c>
      <c r="B777" s="34">
        <v>8.5500000000000007</v>
      </c>
      <c r="C777" s="35">
        <v>6.6796875000000006E-2</v>
      </c>
    </row>
    <row r="778" spans="1:3" x14ac:dyDescent="0.2">
      <c r="A778" s="29">
        <v>7.7600000000000002E-2</v>
      </c>
      <c r="B778" s="34">
        <v>8.5500000000000007</v>
      </c>
      <c r="C778" s="35">
        <v>6.6796875000000006E-2</v>
      </c>
    </row>
    <row r="779" spans="1:3" x14ac:dyDescent="0.2">
      <c r="A779" s="29">
        <v>7.7700000000000005E-2</v>
      </c>
      <c r="B779" s="34">
        <v>8.5500000000000007</v>
      </c>
      <c r="C779" s="35">
        <v>6.6796875000000006E-2</v>
      </c>
    </row>
    <row r="780" spans="1:3" x14ac:dyDescent="0.2">
      <c r="A780" s="29">
        <v>7.7799999999999994E-2</v>
      </c>
      <c r="B780" s="34">
        <v>8.5500000000000007</v>
      </c>
      <c r="C780" s="35">
        <v>6.6796875000000006E-2</v>
      </c>
    </row>
    <row r="781" spans="1:3" x14ac:dyDescent="0.2">
      <c r="A781" s="29">
        <v>7.7899999999999997E-2</v>
      </c>
      <c r="B781" s="34">
        <v>8.5500000000000007</v>
      </c>
      <c r="C781" s="35">
        <v>6.6796875000000006E-2</v>
      </c>
    </row>
    <row r="782" spans="1:3" x14ac:dyDescent="0.2">
      <c r="A782" s="29">
        <v>7.8E-2</v>
      </c>
      <c r="B782" s="34">
        <v>8.5500000000000007</v>
      </c>
      <c r="C782" s="35">
        <v>6.6796875000000006E-2</v>
      </c>
    </row>
    <row r="783" spans="1:3" x14ac:dyDescent="0.2">
      <c r="A783" s="29">
        <v>7.8100000000000003E-2</v>
      </c>
      <c r="B783" s="34">
        <v>8.5500000000000007</v>
      </c>
      <c r="C783" s="35">
        <v>6.6796875000000006E-2</v>
      </c>
    </row>
    <row r="784" spans="1:3" x14ac:dyDescent="0.2">
      <c r="A784" s="29">
        <v>7.8200000000000006E-2</v>
      </c>
      <c r="B784" s="34">
        <v>8.5500000000000007</v>
      </c>
      <c r="C784" s="35">
        <v>6.6796875000000006E-2</v>
      </c>
    </row>
    <row r="785" spans="1:3" x14ac:dyDescent="0.2">
      <c r="A785" s="29">
        <v>7.8299999999999995E-2</v>
      </c>
      <c r="B785" s="34">
        <v>8.5500000000000007</v>
      </c>
      <c r="C785" s="35">
        <v>6.6796875000000006E-2</v>
      </c>
    </row>
    <row r="786" spans="1:3" x14ac:dyDescent="0.2">
      <c r="A786" s="29">
        <v>7.8399999999999997E-2</v>
      </c>
      <c r="B786" s="34">
        <v>8.5500000000000007</v>
      </c>
      <c r="C786" s="35">
        <v>6.6796875000000006E-2</v>
      </c>
    </row>
    <row r="787" spans="1:3" x14ac:dyDescent="0.2">
      <c r="A787" s="29">
        <v>7.85E-2</v>
      </c>
      <c r="B787" s="34">
        <v>8.5500000000000007</v>
      </c>
      <c r="C787" s="35">
        <v>6.6796875000000006E-2</v>
      </c>
    </row>
    <row r="788" spans="1:3" x14ac:dyDescent="0.2">
      <c r="A788" s="29">
        <v>7.8600000000000003E-2</v>
      </c>
      <c r="B788" s="34">
        <v>8.5500000000000007</v>
      </c>
      <c r="C788" s="35">
        <v>6.6796875000000006E-2</v>
      </c>
    </row>
    <row r="789" spans="1:3" x14ac:dyDescent="0.2">
      <c r="A789" s="29">
        <v>7.8700000000000006E-2</v>
      </c>
      <c r="B789" s="34">
        <v>8.5500000000000007</v>
      </c>
      <c r="C789" s="35">
        <v>6.6796875000000006E-2</v>
      </c>
    </row>
    <row r="790" spans="1:3" x14ac:dyDescent="0.2">
      <c r="A790" s="29">
        <v>7.8799999999999995E-2</v>
      </c>
      <c r="B790" s="34">
        <v>8.5500000000000007</v>
      </c>
      <c r="C790" s="35">
        <v>6.6796875000000006E-2</v>
      </c>
    </row>
    <row r="791" spans="1:3" x14ac:dyDescent="0.2">
      <c r="A791" s="29">
        <v>7.8899999999999998E-2</v>
      </c>
      <c r="B791" s="34">
        <v>8.5500000000000007</v>
      </c>
      <c r="C791" s="35">
        <v>6.6796875000000006E-2</v>
      </c>
    </row>
    <row r="792" spans="1:3" x14ac:dyDescent="0.2">
      <c r="A792" s="29">
        <v>7.9000000000000001E-2</v>
      </c>
      <c r="B792" s="34">
        <v>8.5500000000000007</v>
      </c>
      <c r="C792" s="35">
        <v>6.6796875000000006E-2</v>
      </c>
    </row>
    <row r="793" spans="1:3" x14ac:dyDescent="0.2">
      <c r="A793" s="29">
        <v>7.9100000000000004E-2</v>
      </c>
      <c r="B793" s="34">
        <v>8.5500000000000007</v>
      </c>
      <c r="C793" s="35">
        <v>6.6796875000000006E-2</v>
      </c>
    </row>
    <row r="794" spans="1:3" x14ac:dyDescent="0.2">
      <c r="A794" s="29">
        <v>7.9200000000000007E-2</v>
      </c>
      <c r="B794" s="34">
        <v>8.5500000000000007</v>
      </c>
      <c r="C794" s="35">
        <v>6.6796875000000006E-2</v>
      </c>
    </row>
    <row r="795" spans="1:3" x14ac:dyDescent="0.2">
      <c r="A795" s="29">
        <v>7.9299999999999995E-2</v>
      </c>
      <c r="B795" s="34">
        <v>8.5500000000000007</v>
      </c>
      <c r="C795" s="35">
        <v>6.6796875000000006E-2</v>
      </c>
    </row>
    <row r="796" spans="1:3" x14ac:dyDescent="0.2">
      <c r="A796" s="29">
        <v>7.9399999999999998E-2</v>
      </c>
      <c r="B796" s="34">
        <v>8.5500000000000007</v>
      </c>
      <c r="C796" s="35">
        <v>6.6796875000000006E-2</v>
      </c>
    </row>
    <row r="797" spans="1:3" x14ac:dyDescent="0.2">
      <c r="A797" s="29">
        <v>7.9500000000000001E-2</v>
      </c>
      <c r="B797" s="34">
        <v>8.5500000000000007</v>
      </c>
      <c r="C797" s="35">
        <v>6.6796875000000006E-2</v>
      </c>
    </row>
    <row r="798" spans="1:3" x14ac:dyDescent="0.2">
      <c r="A798" s="29">
        <v>7.9600000000000004E-2</v>
      </c>
      <c r="B798" s="34">
        <v>8.5500000000000007</v>
      </c>
      <c r="C798" s="35">
        <v>6.6796875000000006E-2</v>
      </c>
    </row>
    <row r="799" spans="1:3" x14ac:dyDescent="0.2">
      <c r="A799" s="29">
        <v>7.9699999999999993E-2</v>
      </c>
      <c r="B799" s="34">
        <v>8.5500000000000007</v>
      </c>
      <c r="C799" s="35">
        <v>6.6796875000000006E-2</v>
      </c>
    </row>
    <row r="800" spans="1:3" x14ac:dyDescent="0.2">
      <c r="A800" s="29">
        <v>7.9799999999999996E-2</v>
      </c>
      <c r="B800" s="34">
        <v>8.5500000000000007</v>
      </c>
      <c r="C800" s="35">
        <v>6.6796875000000006E-2</v>
      </c>
    </row>
    <row r="801" spans="1:3" x14ac:dyDescent="0.2">
      <c r="A801" s="29">
        <v>7.9899999999999999E-2</v>
      </c>
      <c r="B801" s="34">
        <v>8.5500000000000007</v>
      </c>
      <c r="C801" s="35">
        <v>6.6796875000000006E-2</v>
      </c>
    </row>
    <row r="802" spans="1:3" x14ac:dyDescent="0.2">
      <c r="A802" s="29">
        <v>0.08</v>
      </c>
      <c r="B802" s="34">
        <v>8.5500000000000007</v>
      </c>
      <c r="C802" s="35">
        <v>6.6796875000000006E-2</v>
      </c>
    </row>
    <row r="803" spans="1:3" x14ac:dyDescent="0.2">
      <c r="A803" s="29">
        <v>8.0100000000000005E-2</v>
      </c>
      <c r="B803" s="34">
        <v>8.5500000000000007</v>
      </c>
      <c r="C803" s="35">
        <v>6.6796875000000006E-2</v>
      </c>
    </row>
    <row r="804" spans="1:3" x14ac:dyDescent="0.2">
      <c r="A804" s="29">
        <v>8.0199999999999994E-2</v>
      </c>
      <c r="B804" s="34">
        <v>8.5500000000000007</v>
      </c>
      <c r="C804" s="35">
        <v>6.6796875000000006E-2</v>
      </c>
    </row>
    <row r="805" spans="1:3" x14ac:dyDescent="0.2">
      <c r="A805" s="29">
        <v>8.0299999999999996E-2</v>
      </c>
      <c r="B805" s="34">
        <v>8.5500000000000007</v>
      </c>
      <c r="C805" s="35">
        <v>6.6796875000000006E-2</v>
      </c>
    </row>
    <row r="806" spans="1:3" x14ac:dyDescent="0.2">
      <c r="A806" s="29">
        <v>8.0399999999999999E-2</v>
      </c>
      <c r="B806" s="34">
        <v>8.5500000000000007</v>
      </c>
      <c r="C806" s="35">
        <v>6.6796875000000006E-2</v>
      </c>
    </row>
    <row r="807" spans="1:3" x14ac:dyDescent="0.2">
      <c r="A807" s="29">
        <v>8.0500000000000002E-2</v>
      </c>
      <c r="B807" s="34">
        <v>8.5500000000000007</v>
      </c>
      <c r="C807" s="35">
        <v>6.6796875000000006E-2</v>
      </c>
    </row>
    <row r="808" spans="1:3" x14ac:dyDescent="0.2">
      <c r="A808" s="29">
        <v>8.0600000000000005E-2</v>
      </c>
      <c r="B808" s="34">
        <v>8.5500000000000007</v>
      </c>
      <c r="C808" s="35">
        <v>6.6796875000000006E-2</v>
      </c>
    </row>
    <row r="809" spans="1:3" x14ac:dyDescent="0.2">
      <c r="A809" s="29">
        <v>8.0699999999999994E-2</v>
      </c>
      <c r="B809" s="34">
        <v>8.5500000000000007</v>
      </c>
      <c r="C809" s="35">
        <v>6.6796875000000006E-2</v>
      </c>
    </row>
    <row r="810" spans="1:3" x14ac:dyDescent="0.2">
      <c r="A810" s="29">
        <v>8.0799999999999997E-2</v>
      </c>
      <c r="B810" s="34">
        <v>8.5500000000000007</v>
      </c>
      <c r="C810" s="35">
        <v>6.6796875000000006E-2</v>
      </c>
    </row>
    <row r="811" spans="1:3" x14ac:dyDescent="0.2">
      <c r="A811" s="29">
        <v>8.09E-2</v>
      </c>
      <c r="B811" s="34">
        <v>8.5500000000000007</v>
      </c>
      <c r="C811" s="35">
        <v>6.6796875000000006E-2</v>
      </c>
    </row>
    <row r="812" spans="1:3" x14ac:dyDescent="0.2">
      <c r="A812" s="29">
        <v>8.1000000000000003E-2</v>
      </c>
      <c r="B812" s="34">
        <v>8.5500000000000007</v>
      </c>
      <c r="C812" s="35">
        <v>6.6796875000000006E-2</v>
      </c>
    </row>
    <row r="813" spans="1:3" x14ac:dyDescent="0.2">
      <c r="A813" s="29">
        <v>8.1100000000000005E-2</v>
      </c>
      <c r="B813" s="34">
        <v>8.5500000000000007</v>
      </c>
      <c r="C813" s="35">
        <v>6.6796875000000006E-2</v>
      </c>
    </row>
    <row r="814" spans="1:3" x14ac:dyDescent="0.2">
      <c r="A814" s="29">
        <v>8.1199999999999994E-2</v>
      </c>
      <c r="B814" s="34">
        <v>8.5500000000000007</v>
      </c>
      <c r="C814" s="35">
        <v>6.6796875000000006E-2</v>
      </c>
    </row>
    <row r="815" spans="1:3" x14ac:dyDescent="0.2">
      <c r="A815" s="29">
        <v>8.1299999999999997E-2</v>
      </c>
      <c r="B815" s="34">
        <v>8.5500000000000007</v>
      </c>
      <c r="C815" s="35">
        <v>6.6796875000000006E-2</v>
      </c>
    </row>
    <row r="816" spans="1:3" x14ac:dyDescent="0.2">
      <c r="A816" s="29">
        <v>8.14E-2</v>
      </c>
      <c r="B816" s="34">
        <v>8.5500000000000007</v>
      </c>
      <c r="C816" s="35">
        <v>6.6796875000000006E-2</v>
      </c>
    </row>
    <row r="817" spans="1:3" x14ac:dyDescent="0.2">
      <c r="A817" s="29">
        <v>8.1500000000000003E-2</v>
      </c>
      <c r="B817" s="34">
        <v>8.5500000000000007</v>
      </c>
      <c r="C817" s="35">
        <v>6.6796875000000006E-2</v>
      </c>
    </row>
    <row r="818" spans="1:3" x14ac:dyDescent="0.2">
      <c r="A818" s="29">
        <v>8.1600000000000006E-2</v>
      </c>
      <c r="B818" s="34">
        <v>8.5500000000000007</v>
      </c>
      <c r="C818" s="35">
        <v>6.6796875000000006E-2</v>
      </c>
    </row>
    <row r="819" spans="1:3" x14ac:dyDescent="0.2">
      <c r="A819" s="29">
        <v>8.1699999999999995E-2</v>
      </c>
      <c r="B819" s="34">
        <v>8.5500000000000007</v>
      </c>
      <c r="C819" s="35">
        <v>6.6796875000000006E-2</v>
      </c>
    </row>
    <row r="820" spans="1:3" x14ac:dyDescent="0.2">
      <c r="A820" s="29">
        <v>8.1799999999999998E-2</v>
      </c>
      <c r="B820" s="34">
        <v>8.5500000000000007</v>
      </c>
      <c r="C820" s="35">
        <v>6.6796875000000006E-2</v>
      </c>
    </row>
    <row r="821" spans="1:3" x14ac:dyDescent="0.2">
      <c r="A821" s="29">
        <v>8.1900000000000001E-2</v>
      </c>
      <c r="B821" s="34">
        <v>8.5500000000000007</v>
      </c>
      <c r="C821" s="35">
        <v>6.6796875000000006E-2</v>
      </c>
    </row>
    <row r="822" spans="1:3" x14ac:dyDescent="0.2">
      <c r="A822" s="29">
        <v>8.2000000000000003E-2</v>
      </c>
      <c r="B822" s="34">
        <v>8.5500000000000007</v>
      </c>
      <c r="C822" s="35">
        <v>6.6796875000000006E-2</v>
      </c>
    </row>
    <row r="823" spans="1:3" x14ac:dyDescent="0.2">
      <c r="A823" s="29">
        <v>8.2100000000000006E-2</v>
      </c>
      <c r="B823" s="34">
        <v>8.5500000000000007</v>
      </c>
      <c r="C823" s="35">
        <v>6.6796875000000006E-2</v>
      </c>
    </row>
    <row r="824" spans="1:3" x14ac:dyDescent="0.2">
      <c r="A824" s="29">
        <v>8.2199999999999995E-2</v>
      </c>
      <c r="B824" s="34">
        <v>8.5500000000000007</v>
      </c>
      <c r="C824" s="35">
        <v>6.6796875000000006E-2</v>
      </c>
    </row>
    <row r="825" spans="1:3" x14ac:dyDescent="0.2">
      <c r="A825" s="29">
        <v>8.2299999999999998E-2</v>
      </c>
      <c r="B825" s="34">
        <v>8.5500000000000007</v>
      </c>
      <c r="C825" s="35">
        <v>6.6796875000000006E-2</v>
      </c>
    </row>
    <row r="826" spans="1:3" x14ac:dyDescent="0.2">
      <c r="A826" s="29">
        <v>8.2400000000000001E-2</v>
      </c>
      <c r="B826" s="34">
        <v>8.5500000000000007</v>
      </c>
      <c r="C826" s="35">
        <v>6.6796875000000006E-2</v>
      </c>
    </row>
    <row r="827" spans="1:3" x14ac:dyDescent="0.2">
      <c r="A827" s="29">
        <v>8.2500000000000004E-2</v>
      </c>
      <c r="B827" s="34">
        <v>8.5500000000000007</v>
      </c>
      <c r="C827" s="35">
        <v>6.6796875000000006E-2</v>
      </c>
    </row>
    <row r="828" spans="1:3" x14ac:dyDescent="0.2">
      <c r="A828" s="29">
        <v>8.2600000000000007E-2</v>
      </c>
      <c r="B828" s="34">
        <v>8.5500000000000007</v>
      </c>
      <c r="C828" s="35">
        <v>6.6796875000000006E-2</v>
      </c>
    </row>
    <row r="829" spans="1:3" x14ac:dyDescent="0.2">
      <c r="A829" s="29">
        <v>8.2699999999999996E-2</v>
      </c>
      <c r="B829" s="34">
        <v>8.5500000000000007</v>
      </c>
      <c r="C829" s="35">
        <v>6.6796875000000006E-2</v>
      </c>
    </row>
    <row r="830" spans="1:3" x14ac:dyDescent="0.2">
      <c r="A830" s="29">
        <v>8.2799999999999999E-2</v>
      </c>
      <c r="B830" s="34">
        <v>8.5500000000000007</v>
      </c>
      <c r="C830" s="35">
        <v>6.6796875000000006E-2</v>
      </c>
    </row>
    <row r="831" spans="1:3" x14ac:dyDescent="0.2">
      <c r="A831" s="29">
        <v>8.2900000000000001E-2</v>
      </c>
      <c r="B831" s="34">
        <v>8.5500000000000007</v>
      </c>
      <c r="C831" s="35">
        <v>6.6796875000000006E-2</v>
      </c>
    </row>
    <row r="832" spans="1:3" x14ac:dyDescent="0.2">
      <c r="A832" s="29">
        <v>8.3000000000000004E-2</v>
      </c>
      <c r="B832" s="34">
        <v>8.5500000000000007</v>
      </c>
      <c r="C832" s="35">
        <v>6.6796875000000006E-2</v>
      </c>
    </row>
    <row r="833" spans="1:3" x14ac:dyDescent="0.2">
      <c r="A833" s="29">
        <v>8.3099999999999993E-2</v>
      </c>
      <c r="B833" s="34">
        <v>8.5500000000000007</v>
      </c>
      <c r="C833" s="35">
        <v>6.6796875000000006E-2</v>
      </c>
    </row>
    <row r="834" spans="1:3" x14ac:dyDescent="0.2">
      <c r="A834" s="29">
        <v>8.3199999999999996E-2</v>
      </c>
      <c r="B834" s="34">
        <v>8.5500000000000007</v>
      </c>
      <c r="C834" s="35">
        <v>6.6796875000000006E-2</v>
      </c>
    </row>
    <row r="835" spans="1:3" x14ac:dyDescent="0.2">
      <c r="A835" s="29">
        <v>8.3299999999999999E-2</v>
      </c>
      <c r="B835" s="34">
        <v>8.5500000000000007</v>
      </c>
      <c r="C835" s="35">
        <v>6.6796875000000006E-2</v>
      </c>
    </row>
    <row r="836" spans="1:3" x14ac:dyDescent="0.2">
      <c r="A836" s="29">
        <v>8.3400000000000002E-2</v>
      </c>
      <c r="B836" s="34">
        <v>8.5500000000000007</v>
      </c>
      <c r="C836" s="35">
        <v>6.6796875000000006E-2</v>
      </c>
    </row>
    <row r="837" spans="1:3" x14ac:dyDescent="0.2">
      <c r="A837" s="29">
        <v>8.3500000000000005E-2</v>
      </c>
      <c r="B837" s="34">
        <v>8.5500000000000007</v>
      </c>
      <c r="C837" s="35">
        <v>6.6796875000000006E-2</v>
      </c>
    </row>
    <row r="838" spans="1:3" x14ac:dyDescent="0.2">
      <c r="A838" s="29">
        <v>8.3599999999999994E-2</v>
      </c>
      <c r="B838" s="34">
        <v>8.5500000000000007</v>
      </c>
      <c r="C838" s="35">
        <v>6.6796875000000006E-2</v>
      </c>
    </row>
    <row r="839" spans="1:3" x14ac:dyDescent="0.2">
      <c r="A839" s="29">
        <v>8.3699999999999997E-2</v>
      </c>
      <c r="B839" s="34">
        <v>8.5500000000000007</v>
      </c>
      <c r="C839" s="35">
        <v>6.6796875000000006E-2</v>
      </c>
    </row>
    <row r="840" spans="1:3" x14ac:dyDescent="0.2">
      <c r="A840" s="29">
        <v>8.3799999999999999E-2</v>
      </c>
      <c r="B840" s="34">
        <v>8.5500000000000007</v>
      </c>
      <c r="C840" s="35">
        <v>6.6796875000000006E-2</v>
      </c>
    </row>
    <row r="841" spans="1:3" x14ac:dyDescent="0.2">
      <c r="A841" s="29">
        <v>8.3900000000000002E-2</v>
      </c>
      <c r="B841" s="34">
        <v>8.5500000000000007</v>
      </c>
      <c r="C841" s="35">
        <v>6.6796875000000006E-2</v>
      </c>
    </row>
    <row r="842" spans="1:3" x14ac:dyDescent="0.2">
      <c r="A842" s="29">
        <v>8.4000000000000005E-2</v>
      </c>
      <c r="B842" s="34">
        <v>8.5500000000000007</v>
      </c>
      <c r="C842" s="35">
        <v>6.6796875000000006E-2</v>
      </c>
    </row>
    <row r="843" spans="1:3" x14ac:dyDescent="0.2">
      <c r="A843" s="29">
        <v>8.4099999999999994E-2</v>
      </c>
      <c r="B843" s="34">
        <v>8.5500000000000007</v>
      </c>
      <c r="C843" s="35">
        <v>6.6796875000000006E-2</v>
      </c>
    </row>
    <row r="844" spans="1:3" x14ac:dyDescent="0.2">
      <c r="A844" s="29">
        <v>8.4199999999999997E-2</v>
      </c>
      <c r="B844" s="34">
        <v>8.5500000000000007</v>
      </c>
      <c r="C844" s="35">
        <v>6.6796875000000006E-2</v>
      </c>
    </row>
    <row r="845" spans="1:3" x14ac:dyDescent="0.2">
      <c r="A845" s="29">
        <v>8.43E-2</v>
      </c>
      <c r="B845" s="34">
        <v>8.5500000000000007</v>
      </c>
      <c r="C845" s="35">
        <v>6.6796875000000006E-2</v>
      </c>
    </row>
    <row r="846" spans="1:3" x14ac:dyDescent="0.2">
      <c r="A846" s="29">
        <v>8.4400000000000003E-2</v>
      </c>
      <c r="B846" s="34">
        <v>8.5500000000000007</v>
      </c>
      <c r="C846" s="35">
        <v>6.6796875000000006E-2</v>
      </c>
    </row>
    <row r="847" spans="1:3" x14ac:dyDescent="0.2">
      <c r="A847" s="29">
        <v>8.4500000000000006E-2</v>
      </c>
      <c r="B847" s="34">
        <v>8.5500000000000007</v>
      </c>
      <c r="C847" s="35">
        <v>6.6796875000000006E-2</v>
      </c>
    </row>
    <row r="848" spans="1:3" x14ac:dyDescent="0.2">
      <c r="A848" s="29">
        <v>8.4599999999999995E-2</v>
      </c>
      <c r="B848" s="34">
        <v>8.5500000000000007</v>
      </c>
      <c r="C848" s="35">
        <v>6.6796875000000006E-2</v>
      </c>
    </row>
    <row r="849" spans="1:3" x14ac:dyDescent="0.2">
      <c r="A849" s="29">
        <v>8.4699999999999998E-2</v>
      </c>
      <c r="B849" s="34">
        <v>8.5500000000000007</v>
      </c>
      <c r="C849" s="35">
        <v>6.6796875000000006E-2</v>
      </c>
    </row>
    <row r="850" spans="1:3" x14ac:dyDescent="0.2">
      <c r="A850" s="29">
        <v>8.48E-2</v>
      </c>
      <c r="B850" s="34">
        <v>8.5500000000000007</v>
      </c>
      <c r="C850" s="35">
        <v>6.6796875000000006E-2</v>
      </c>
    </row>
    <row r="851" spans="1:3" x14ac:dyDescent="0.2">
      <c r="A851" s="29">
        <v>8.4900000000000003E-2</v>
      </c>
      <c r="B851" s="34">
        <v>8.5500000000000007</v>
      </c>
      <c r="C851" s="35">
        <v>6.6796875000000006E-2</v>
      </c>
    </row>
    <row r="852" spans="1:3" x14ac:dyDescent="0.2">
      <c r="A852" s="29">
        <v>8.5000000000000006E-2</v>
      </c>
      <c r="B852" s="34">
        <v>8.5500000000000007</v>
      </c>
      <c r="C852" s="35">
        <v>6.6796875000000006E-2</v>
      </c>
    </row>
    <row r="853" spans="1:3" x14ac:dyDescent="0.2">
      <c r="A853" s="29">
        <v>8.5099999999999995E-2</v>
      </c>
      <c r="B853" s="34">
        <v>8.5500000000000007</v>
      </c>
      <c r="C853" s="35">
        <v>6.6796875000000006E-2</v>
      </c>
    </row>
    <row r="854" spans="1:3" x14ac:dyDescent="0.2">
      <c r="A854" s="29">
        <v>8.5199999999999998E-2</v>
      </c>
      <c r="B854" s="34">
        <v>8.5500000000000007</v>
      </c>
      <c r="C854" s="35">
        <v>6.6796875000000006E-2</v>
      </c>
    </row>
    <row r="855" spans="1:3" x14ac:dyDescent="0.2">
      <c r="A855" s="29">
        <v>8.5300000000000001E-2</v>
      </c>
      <c r="B855" s="34">
        <v>8.5500000000000007</v>
      </c>
      <c r="C855" s="35">
        <v>6.6796875000000006E-2</v>
      </c>
    </row>
    <row r="856" spans="1:3" x14ac:dyDescent="0.2">
      <c r="A856" s="29">
        <v>8.5400000000000004E-2</v>
      </c>
      <c r="B856" s="34">
        <v>8.5500000000000007</v>
      </c>
      <c r="C856" s="35">
        <v>6.6796875000000006E-2</v>
      </c>
    </row>
    <row r="857" spans="1:3" x14ac:dyDescent="0.2">
      <c r="A857" s="29">
        <v>8.5500000000000007E-2</v>
      </c>
      <c r="B857" s="34">
        <v>8.5500000000000007</v>
      </c>
      <c r="C857" s="35">
        <v>6.6796875000000006E-2</v>
      </c>
    </row>
    <row r="858" spans="1:3" x14ac:dyDescent="0.2">
      <c r="A858" s="29">
        <v>8.5599999999999996E-2</v>
      </c>
      <c r="B858" s="34">
        <v>8.5500000000000007</v>
      </c>
      <c r="C858" s="35">
        <v>6.6796875000000006E-2</v>
      </c>
    </row>
    <row r="859" spans="1:3" x14ac:dyDescent="0.2">
      <c r="A859" s="29">
        <v>8.5699999999999998E-2</v>
      </c>
      <c r="B859" s="34">
        <v>8.5500000000000007</v>
      </c>
      <c r="C859" s="35">
        <v>6.6796875000000006E-2</v>
      </c>
    </row>
    <row r="860" spans="1:3" x14ac:dyDescent="0.2">
      <c r="A860" s="29">
        <v>8.5800000000000001E-2</v>
      </c>
      <c r="B860" s="34">
        <v>8.5500000000000007</v>
      </c>
      <c r="C860" s="35">
        <v>6.6796875000000006E-2</v>
      </c>
    </row>
    <row r="861" spans="1:3" x14ac:dyDescent="0.2">
      <c r="A861" s="29">
        <v>8.5900000000000004E-2</v>
      </c>
      <c r="B861" s="34">
        <v>8.5500000000000007</v>
      </c>
      <c r="C861" s="35">
        <v>6.6796875000000006E-2</v>
      </c>
    </row>
    <row r="862" spans="1:3" x14ac:dyDescent="0.2">
      <c r="A862" s="29">
        <v>8.5999999999999993E-2</v>
      </c>
      <c r="B862" s="34">
        <v>8.5500000000000007</v>
      </c>
      <c r="C862" s="35">
        <v>6.6796875000000006E-2</v>
      </c>
    </row>
    <row r="863" spans="1:3" x14ac:dyDescent="0.2">
      <c r="A863" s="29">
        <v>8.6099999999999996E-2</v>
      </c>
      <c r="B863" s="34">
        <v>8.5500000000000007</v>
      </c>
      <c r="C863" s="35">
        <v>6.6796875000000006E-2</v>
      </c>
    </row>
    <row r="864" spans="1:3" x14ac:dyDescent="0.2">
      <c r="A864" s="29">
        <v>8.6199999999999999E-2</v>
      </c>
      <c r="B864" s="34">
        <v>8.5500000000000007</v>
      </c>
      <c r="C864" s="35">
        <v>6.6796875000000006E-2</v>
      </c>
    </row>
    <row r="865" spans="1:3" x14ac:dyDescent="0.2">
      <c r="A865" s="29">
        <v>8.6300000000000002E-2</v>
      </c>
      <c r="B865" s="34">
        <v>8.5500000000000007</v>
      </c>
      <c r="C865" s="35">
        <v>6.6796875000000006E-2</v>
      </c>
    </row>
    <row r="866" spans="1:3" x14ac:dyDescent="0.2">
      <c r="A866" s="29">
        <v>8.6400000000000005E-2</v>
      </c>
      <c r="B866" s="34">
        <v>8.5500000000000007</v>
      </c>
      <c r="C866" s="35">
        <v>6.6796875000000006E-2</v>
      </c>
    </row>
    <row r="867" spans="1:3" x14ac:dyDescent="0.2">
      <c r="A867" s="29">
        <v>8.6499999999999994E-2</v>
      </c>
      <c r="B867" s="34">
        <v>8.5500000000000007</v>
      </c>
      <c r="C867" s="35">
        <v>6.6796875000000006E-2</v>
      </c>
    </row>
    <row r="868" spans="1:3" x14ac:dyDescent="0.2">
      <c r="A868" s="29">
        <v>8.6599999999999996E-2</v>
      </c>
      <c r="B868" s="34">
        <v>8.5500000000000007</v>
      </c>
      <c r="C868" s="35">
        <v>6.6796875000000006E-2</v>
      </c>
    </row>
    <row r="869" spans="1:3" x14ac:dyDescent="0.2">
      <c r="A869" s="29">
        <v>8.6699999999999999E-2</v>
      </c>
      <c r="B869" s="34">
        <v>8.5500000000000007</v>
      </c>
      <c r="C869" s="35">
        <v>6.6796875000000006E-2</v>
      </c>
    </row>
    <row r="870" spans="1:3" x14ac:dyDescent="0.2">
      <c r="A870" s="29">
        <v>8.6800000000000002E-2</v>
      </c>
      <c r="B870" s="34">
        <v>8.5500000000000007</v>
      </c>
      <c r="C870" s="35">
        <v>6.6796875000000006E-2</v>
      </c>
    </row>
    <row r="871" spans="1:3" x14ac:dyDescent="0.2">
      <c r="A871" s="29">
        <v>8.6900000000000005E-2</v>
      </c>
      <c r="B871" s="34">
        <v>8.5500000000000007</v>
      </c>
      <c r="C871" s="35">
        <v>6.6796875000000006E-2</v>
      </c>
    </row>
    <row r="872" spans="1:3" x14ac:dyDescent="0.2">
      <c r="A872" s="29">
        <v>8.6999999999999994E-2</v>
      </c>
      <c r="B872" s="34">
        <v>8.5500000000000007</v>
      </c>
      <c r="C872" s="35">
        <v>6.6796875000000006E-2</v>
      </c>
    </row>
    <row r="873" spans="1:3" x14ac:dyDescent="0.2">
      <c r="A873" s="29">
        <v>8.7099999999999997E-2</v>
      </c>
      <c r="B873" s="34">
        <v>8.5500000000000007</v>
      </c>
      <c r="C873" s="35">
        <v>6.6796875000000006E-2</v>
      </c>
    </row>
    <row r="874" spans="1:3" x14ac:dyDescent="0.2">
      <c r="A874" s="29">
        <v>8.72E-2</v>
      </c>
      <c r="B874" s="34">
        <v>8.5500000000000007</v>
      </c>
      <c r="C874" s="35">
        <v>6.6796875000000006E-2</v>
      </c>
    </row>
    <row r="875" spans="1:3" x14ac:dyDescent="0.2">
      <c r="A875" s="29">
        <v>8.7300000000000003E-2</v>
      </c>
      <c r="B875" s="34">
        <v>8.5500000000000007</v>
      </c>
      <c r="C875" s="35">
        <v>6.6796875000000006E-2</v>
      </c>
    </row>
    <row r="876" spans="1:3" x14ac:dyDescent="0.2">
      <c r="A876" s="29">
        <v>8.7400000000000005E-2</v>
      </c>
      <c r="B876" s="34">
        <v>8.5500000000000007</v>
      </c>
      <c r="C876" s="35">
        <v>6.6796875000000006E-2</v>
      </c>
    </row>
    <row r="877" spans="1:3" x14ac:dyDescent="0.2">
      <c r="A877" s="29">
        <v>8.7499999999999994E-2</v>
      </c>
      <c r="B877" s="34">
        <v>8.5500000000000007</v>
      </c>
      <c r="C877" s="35">
        <v>6.6796875000000006E-2</v>
      </c>
    </row>
    <row r="878" spans="1:3" x14ac:dyDescent="0.2">
      <c r="A878" s="29">
        <v>8.7599999999999997E-2</v>
      </c>
      <c r="B878" s="34">
        <v>8.5500000000000007</v>
      </c>
      <c r="C878" s="35">
        <v>6.6796875000000006E-2</v>
      </c>
    </row>
    <row r="879" spans="1:3" x14ac:dyDescent="0.2">
      <c r="A879" s="29">
        <v>8.77E-2</v>
      </c>
      <c r="B879" s="34">
        <v>8.5500000000000007</v>
      </c>
      <c r="C879" s="35">
        <v>6.6796875000000006E-2</v>
      </c>
    </row>
    <row r="880" spans="1:3" x14ac:dyDescent="0.2">
      <c r="A880" s="29">
        <v>8.7800000000000003E-2</v>
      </c>
      <c r="B880" s="34">
        <v>8.5500000000000007</v>
      </c>
      <c r="C880" s="35">
        <v>6.6796875000000006E-2</v>
      </c>
    </row>
    <row r="881" spans="1:3" x14ac:dyDescent="0.2">
      <c r="A881" s="29">
        <v>8.7900000000000006E-2</v>
      </c>
      <c r="B881" s="34">
        <v>8.5500000000000007</v>
      </c>
      <c r="C881" s="35">
        <v>6.6796875000000006E-2</v>
      </c>
    </row>
    <row r="882" spans="1:3" x14ac:dyDescent="0.2">
      <c r="A882" s="29">
        <v>8.7999999999999995E-2</v>
      </c>
      <c r="B882" s="34">
        <v>8.5500000000000007</v>
      </c>
      <c r="C882" s="35">
        <v>6.6796875000000006E-2</v>
      </c>
    </row>
    <row r="883" spans="1:3" x14ac:dyDescent="0.2">
      <c r="A883" s="29">
        <v>8.8099999999999998E-2</v>
      </c>
      <c r="B883" s="34">
        <v>8.5500000000000007</v>
      </c>
      <c r="C883" s="35">
        <v>6.6796875000000006E-2</v>
      </c>
    </row>
    <row r="884" spans="1:3" x14ac:dyDescent="0.2">
      <c r="A884" s="29">
        <v>8.8200000000000001E-2</v>
      </c>
      <c r="B884" s="34">
        <v>8.5500000000000007</v>
      </c>
      <c r="C884" s="35">
        <v>6.6796875000000006E-2</v>
      </c>
    </row>
    <row r="885" spans="1:3" x14ac:dyDescent="0.2">
      <c r="A885" s="29">
        <v>8.8300000000000003E-2</v>
      </c>
      <c r="B885" s="34">
        <v>8.5500000000000007</v>
      </c>
      <c r="C885" s="35">
        <v>6.6796875000000006E-2</v>
      </c>
    </row>
    <row r="886" spans="1:3" x14ac:dyDescent="0.2">
      <c r="A886" s="29">
        <v>8.8400000000000006E-2</v>
      </c>
      <c r="B886" s="34">
        <v>8.5500000000000007</v>
      </c>
      <c r="C886" s="35">
        <v>6.6796875000000006E-2</v>
      </c>
    </row>
    <row r="887" spans="1:3" x14ac:dyDescent="0.2">
      <c r="A887" s="29">
        <v>8.8499999999999995E-2</v>
      </c>
      <c r="B887" s="34">
        <v>8.5500000000000007</v>
      </c>
      <c r="C887" s="35">
        <v>6.6796875000000006E-2</v>
      </c>
    </row>
    <row r="888" spans="1:3" x14ac:dyDescent="0.2">
      <c r="A888" s="29">
        <v>8.8599999999999998E-2</v>
      </c>
      <c r="B888" s="34">
        <v>8.5500000000000007</v>
      </c>
      <c r="C888" s="35">
        <v>6.6796875000000006E-2</v>
      </c>
    </row>
    <row r="889" spans="1:3" x14ac:dyDescent="0.2">
      <c r="A889" s="29">
        <v>8.8700000000000001E-2</v>
      </c>
      <c r="B889" s="34">
        <v>8.5500000000000007</v>
      </c>
      <c r="C889" s="35">
        <v>6.6796875000000006E-2</v>
      </c>
    </row>
    <row r="890" spans="1:3" x14ac:dyDescent="0.2">
      <c r="A890" s="29">
        <v>8.8800000000000004E-2</v>
      </c>
      <c r="B890" s="34">
        <v>8.5500000000000007</v>
      </c>
      <c r="C890" s="35">
        <v>6.6796875000000006E-2</v>
      </c>
    </row>
    <row r="891" spans="1:3" x14ac:dyDescent="0.2">
      <c r="A891" s="29">
        <v>8.8900000000000007E-2</v>
      </c>
      <c r="B891" s="34">
        <v>8.5500000000000007</v>
      </c>
      <c r="C891" s="35">
        <v>6.6796875000000006E-2</v>
      </c>
    </row>
    <row r="892" spans="1:3" x14ac:dyDescent="0.2">
      <c r="A892" s="29">
        <v>8.8999999999999996E-2</v>
      </c>
      <c r="B892" s="34">
        <v>8.5500000000000007</v>
      </c>
      <c r="C892" s="35">
        <v>6.6796875000000006E-2</v>
      </c>
    </row>
    <row r="893" spans="1:3" x14ac:dyDescent="0.2">
      <c r="A893" s="29">
        <v>8.9099999999999999E-2</v>
      </c>
      <c r="B893" s="34">
        <v>8.5500000000000007</v>
      </c>
      <c r="C893" s="35">
        <v>6.6796875000000006E-2</v>
      </c>
    </row>
    <row r="894" spans="1:3" x14ac:dyDescent="0.2">
      <c r="A894" s="29">
        <v>8.9200000000000002E-2</v>
      </c>
      <c r="B894" s="34">
        <v>8.5500000000000007</v>
      </c>
      <c r="C894" s="35">
        <v>6.6796875000000006E-2</v>
      </c>
    </row>
    <row r="895" spans="1:3" x14ac:dyDescent="0.2">
      <c r="A895" s="29">
        <v>8.9300000000000004E-2</v>
      </c>
      <c r="B895" s="34">
        <v>8.5500000000000007</v>
      </c>
      <c r="C895" s="35">
        <v>6.6796875000000006E-2</v>
      </c>
    </row>
    <row r="896" spans="1:3" x14ac:dyDescent="0.2">
      <c r="A896" s="29">
        <v>8.9399999999999993E-2</v>
      </c>
      <c r="B896" s="34">
        <v>8.5500000000000007</v>
      </c>
      <c r="C896" s="35">
        <v>6.6796875000000006E-2</v>
      </c>
    </row>
    <row r="897" spans="1:3" x14ac:dyDescent="0.2">
      <c r="A897" s="29">
        <v>8.9499999999999996E-2</v>
      </c>
      <c r="B897" s="34">
        <v>8.5500000000000007</v>
      </c>
      <c r="C897" s="35">
        <v>6.6796875000000006E-2</v>
      </c>
    </row>
    <row r="898" spans="1:3" x14ac:dyDescent="0.2">
      <c r="A898" s="29">
        <v>8.9599999999999999E-2</v>
      </c>
      <c r="B898" s="34">
        <v>8.5500000000000007</v>
      </c>
      <c r="C898" s="35">
        <v>6.6796875000000006E-2</v>
      </c>
    </row>
    <row r="899" spans="1:3" x14ac:dyDescent="0.2">
      <c r="A899" s="29">
        <v>8.9700000000000002E-2</v>
      </c>
      <c r="B899" s="34">
        <v>8.5500000000000007</v>
      </c>
      <c r="C899" s="35">
        <v>6.6796875000000006E-2</v>
      </c>
    </row>
    <row r="900" spans="1:3" x14ac:dyDescent="0.2">
      <c r="A900" s="29">
        <v>8.9800000000000005E-2</v>
      </c>
      <c r="B900" s="34">
        <v>8.5500000000000007</v>
      </c>
      <c r="C900" s="35">
        <v>6.6796875000000006E-2</v>
      </c>
    </row>
    <row r="901" spans="1:3" x14ac:dyDescent="0.2">
      <c r="A901" s="29">
        <v>8.9899999999999994E-2</v>
      </c>
      <c r="B901" s="34">
        <v>8.5500000000000007</v>
      </c>
      <c r="C901" s="35">
        <v>6.6796875000000006E-2</v>
      </c>
    </row>
    <row r="902" spans="1:3" x14ac:dyDescent="0.2">
      <c r="A902" s="29">
        <v>0.09</v>
      </c>
      <c r="B902" s="34">
        <v>8.5500000000000007</v>
      </c>
      <c r="C902" s="35">
        <v>6.6796875000000006E-2</v>
      </c>
    </row>
    <row r="903" spans="1:3" x14ac:dyDescent="0.2">
      <c r="A903" s="29">
        <v>9.01E-2</v>
      </c>
      <c r="B903" s="34">
        <v>8.5500000000000007</v>
      </c>
      <c r="C903" s="35">
        <v>6.6796875000000006E-2</v>
      </c>
    </row>
    <row r="904" spans="1:3" x14ac:dyDescent="0.2">
      <c r="A904" s="29">
        <v>9.0200000000000002E-2</v>
      </c>
      <c r="B904" s="34">
        <v>8.5500000000000007</v>
      </c>
      <c r="C904" s="35">
        <v>6.6796875000000006E-2</v>
      </c>
    </row>
    <row r="905" spans="1:3" x14ac:dyDescent="0.2">
      <c r="A905" s="29">
        <v>9.0300000000000005E-2</v>
      </c>
      <c r="B905" s="34">
        <v>8.5500000000000007</v>
      </c>
      <c r="C905" s="35">
        <v>6.6796875000000006E-2</v>
      </c>
    </row>
    <row r="906" spans="1:3" x14ac:dyDescent="0.2">
      <c r="A906" s="29">
        <v>9.0399999999999994E-2</v>
      </c>
      <c r="B906" s="34">
        <v>8.5500000000000007</v>
      </c>
      <c r="C906" s="35">
        <v>6.6796875000000006E-2</v>
      </c>
    </row>
    <row r="907" spans="1:3" x14ac:dyDescent="0.2">
      <c r="A907" s="29">
        <v>9.0499999999999997E-2</v>
      </c>
      <c r="B907" s="34">
        <v>8.5500000000000007</v>
      </c>
      <c r="C907" s="35">
        <v>6.6796875000000006E-2</v>
      </c>
    </row>
    <row r="908" spans="1:3" x14ac:dyDescent="0.2">
      <c r="A908" s="29">
        <v>9.06E-2</v>
      </c>
      <c r="B908" s="34">
        <v>8.5500000000000007</v>
      </c>
      <c r="C908" s="35">
        <v>6.6796875000000006E-2</v>
      </c>
    </row>
    <row r="909" spans="1:3" x14ac:dyDescent="0.2">
      <c r="A909" s="29">
        <v>9.0700000000000003E-2</v>
      </c>
      <c r="B909" s="34">
        <v>8.5500000000000007</v>
      </c>
      <c r="C909" s="35">
        <v>6.6796875000000006E-2</v>
      </c>
    </row>
    <row r="910" spans="1:3" x14ac:dyDescent="0.2">
      <c r="A910" s="29">
        <v>9.0800000000000006E-2</v>
      </c>
      <c r="B910" s="34">
        <v>8.5500000000000007</v>
      </c>
      <c r="C910" s="35">
        <v>6.6796875000000006E-2</v>
      </c>
    </row>
    <row r="911" spans="1:3" x14ac:dyDescent="0.2">
      <c r="A911" s="29">
        <v>9.0899999999999995E-2</v>
      </c>
      <c r="B911" s="34">
        <v>8.5500000000000007</v>
      </c>
      <c r="C911" s="35">
        <v>6.6796875000000006E-2</v>
      </c>
    </row>
    <row r="912" spans="1:3" x14ac:dyDescent="0.2">
      <c r="A912" s="29">
        <v>9.0999999999999998E-2</v>
      </c>
      <c r="B912" s="34">
        <v>8.5500000000000007</v>
      </c>
      <c r="C912" s="35">
        <v>6.6796875000000006E-2</v>
      </c>
    </row>
    <row r="913" spans="1:3" x14ac:dyDescent="0.2">
      <c r="A913" s="29">
        <v>9.11E-2</v>
      </c>
      <c r="B913" s="34">
        <v>8.5500000000000007</v>
      </c>
      <c r="C913" s="35">
        <v>6.6796875000000006E-2</v>
      </c>
    </row>
    <row r="914" spans="1:3" x14ac:dyDescent="0.2">
      <c r="A914" s="29">
        <v>9.1200000000000003E-2</v>
      </c>
      <c r="B914" s="34">
        <v>8.5500000000000007</v>
      </c>
      <c r="C914" s="35">
        <v>6.6796875000000006E-2</v>
      </c>
    </row>
    <row r="915" spans="1:3" x14ac:dyDescent="0.2">
      <c r="A915" s="29">
        <v>9.1300000000000006E-2</v>
      </c>
      <c r="B915" s="34">
        <v>8.5500000000000007</v>
      </c>
      <c r="C915" s="35">
        <v>6.6796875000000006E-2</v>
      </c>
    </row>
    <row r="916" spans="1:3" x14ac:dyDescent="0.2">
      <c r="A916" s="29">
        <v>9.1399999999999995E-2</v>
      </c>
      <c r="B916" s="34">
        <v>8.5500000000000007</v>
      </c>
      <c r="C916" s="35">
        <v>6.6796875000000006E-2</v>
      </c>
    </row>
    <row r="917" spans="1:3" x14ac:dyDescent="0.2">
      <c r="A917" s="29">
        <v>9.1499999999999998E-2</v>
      </c>
      <c r="B917" s="34">
        <v>8.5500000000000007</v>
      </c>
      <c r="C917" s="35">
        <v>6.6796875000000006E-2</v>
      </c>
    </row>
    <row r="918" spans="1:3" x14ac:dyDescent="0.2">
      <c r="A918" s="29">
        <v>9.1600000000000001E-2</v>
      </c>
      <c r="B918" s="34">
        <v>8.5500000000000007</v>
      </c>
      <c r="C918" s="35">
        <v>6.6796875000000006E-2</v>
      </c>
    </row>
    <row r="919" spans="1:3" x14ac:dyDescent="0.2">
      <c r="A919" s="29">
        <v>9.1700000000000004E-2</v>
      </c>
      <c r="B919" s="34">
        <v>8.5500000000000007</v>
      </c>
      <c r="C919" s="35">
        <v>6.6796875000000006E-2</v>
      </c>
    </row>
    <row r="920" spans="1:3" x14ac:dyDescent="0.2">
      <c r="A920" s="29">
        <v>9.1800000000000007E-2</v>
      </c>
      <c r="B920" s="34">
        <v>8.5500000000000007</v>
      </c>
      <c r="C920" s="35">
        <v>6.6796875000000006E-2</v>
      </c>
    </row>
    <row r="921" spans="1:3" x14ac:dyDescent="0.2">
      <c r="A921" s="29">
        <v>9.1899999999999996E-2</v>
      </c>
      <c r="B921" s="34">
        <v>8.5500000000000007</v>
      </c>
      <c r="C921" s="35">
        <v>6.6796875000000006E-2</v>
      </c>
    </row>
    <row r="922" spans="1:3" x14ac:dyDescent="0.2">
      <c r="A922" s="29">
        <v>9.1999999999999998E-2</v>
      </c>
      <c r="B922" s="34">
        <v>8.5500000000000007</v>
      </c>
      <c r="C922" s="35">
        <v>6.6796875000000006E-2</v>
      </c>
    </row>
    <row r="923" spans="1:3" x14ac:dyDescent="0.2">
      <c r="A923" s="29">
        <v>9.2100000000000001E-2</v>
      </c>
      <c r="B923" s="34">
        <v>8.5500000000000007</v>
      </c>
      <c r="C923" s="35">
        <v>6.6796875000000006E-2</v>
      </c>
    </row>
    <row r="924" spans="1:3" x14ac:dyDescent="0.2">
      <c r="A924" s="29">
        <v>9.2200000000000004E-2</v>
      </c>
      <c r="B924" s="34">
        <v>8.5500000000000007</v>
      </c>
      <c r="C924" s="35">
        <v>6.6796875000000006E-2</v>
      </c>
    </row>
    <row r="925" spans="1:3" x14ac:dyDescent="0.2">
      <c r="A925" s="29">
        <v>9.2299999999999993E-2</v>
      </c>
      <c r="B925" s="34">
        <v>8.5500000000000007</v>
      </c>
      <c r="C925" s="35">
        <v>6.6796875000000006E-2</v>
      </c>
    </row>
    <row r="926" spans="1:3" x14ac:dyDescent="0.2">
      <c r="A926" s="29">
        <v>9.2399999999999996E-2</v>
      </c>
      <c r="B926" s="34">
        <v>8.5500000000000007</v>
      </c>
      <c r="C926" s="35">
        <v>6.6796875000000006E-2</v>
      </c>
    </row>
    <row r="927" spans="1:3" x14ac:dyDescent="0.2">
      <c r="A927" s="29">
        <v>9.2499999999999999E-2</v>
      </c>
      <c r="B927" s="34">
        <v>8.5500000000000007</v>
      </c>
      <c r="C927" s="35">
        <v>6.6796875000000006E-2</v>
      </c>
    </row>
    <row r="928" spans="1:3" x14ac:dyDescent="0.2">
      <c r="A928" s="29">
        <v>9.2600000000000002E-2</v>
      </c>
      <c r="B928" s="34">
        <v>8.5500000000000007</v>
      </c>
      <c r="C928" s="35">
        <v>6.6796875000000006E-2</v>
      </c>
    </row>
    <row r="929" spans="1:3" x14ac:dyDescent="0.2">
      <c r="A929" s="29">
        <v>9.2700000000000005E-2</v>
      </c>
      <c r="B929" s="34">
        <v>8.5500000000000007</v>
      </c>
      <c r="C929" s="35">
        <v>6.6796875000000006E-2</v>
      </c>
    </row>
    <row r="930" spans="1:3" x14ac:dyDescent="0.2">
      <c r="A930" s="29">
        <v>9.2799999999999994E-2</v>
      </c>
      <c r="B930" s="34">
        <v>8.5500000000000007</v>
      </c>
      <c r="C930" s="35">
        <v>6.6796875000000006E-2</v>
      </c>
    </row>
    <row r="931" spans="1:3" x14ac:dyDescent="0.2">
      <c r="A931" s="29">
        <v>9.2899999999999996E-2</v>
      </c>
      <c r="B931" s="34">
        <v>8.5500000000000007</v>
      </c>
      <c r="C931" s="35">
        <v>6.6796875000000006E-2</v>
      </c>
    </row>
    <row r="932" spans="1:3" x14ac:dyDescent="0.2">
      <c r="A932" s="29">
        <v>9.2999999999999999E-2</v>
      </c>
      <c r="B932" s="34">
        <v>8.5500000000000007</v>
      </c>
      <c r="C932" s="35">
        <v>6.6796875000000006E-2</v>
      </c>
    </row>
    <row r="933" spans="1:3" x14ac:dyDescent="0.2">
      <c r="A933" s="29">
        <v>9.3100000000000002E-2</v>
      </c>
      <c r="B933" s="34">
        <v>8.5500000000000007</v>
      </c>
      <c r="C933" s="35">
        <v>6.6796875000000006E-2</v>
      </c>
    </row>
    <row r="934" spans="1:3" x14ac:dyDescent="0.2">
      <c r="A934" s="29">
        <v>9.3200000000000005E-2</v>
      </c>
      <c r="B934" s="34">
        <v>8.5500000000000007</v>
      </c>
      <c r="C934" s="35">
        <v>6.6796875000000006E-2</v>
      </c>
    </row>
    <row r="935" spans="1:3" x14ac:dyDescent="0.2">
      <c r="A935" s="29">
        <v>9.3299999999999994E-2</v>
      </c>
      <c r="B935" s="34">
        <v>8.5500000000000007</v>
      </c>
      <c r="C935" s="35">
        <v>6.6796875000000006E-2</v>
      </c>
    </row>
    <row r="936" spans="1:3" x14ac:dyDescent="0.2">
      <c r="A936" s="29">
        <v>9.3399999999999997E-2</v>
      </c>
      <c r="B936" s="34">
        <v>8.5500000000000007</v>
      </c>
      <c r="C936" s="35">
        <v>6.6796875000000006E-2</v>
      </c>
    </row>
    <row r="937" spans="1:3" x14ac:dyDescent="0.2">
      <c r="A937" s="29">
        <v>9.35E-2</v>
      </c>
      <c r="B937" s="34">
        <v>8.5500000000000007</v>
      </c>
      <c r="C937" s="35">
        <v>6.6796875000000006E-2</v>
      </c>
    </row>
    <row r="938" spans="1:3" x14ac:dyDescent="0.2">
      <c r="A938" s="29">
        <v>9.3600000000000003E-2</v>
      </c>
      <c r="B938" s="34">
        <v>8.5500000000000007</v>
      </c>
      <c r="C938" s="35">
        <v>6.6796875000000006E-2</v>
      </c>
    </row>
    <row r="939" spans="1:3" x14ac:dyDescent="0.2">
      <c r="A939" s="29">
        <v>9.3700000000000006E-2</v>
      </c>
      <c r="B939" s="34">
        <v>8.5500000000000007</v>
      </c>
      <c r="C939" s="35">
        <v>6.6796875000000006E-2</v>
      </c>
    </row>
    <row r="940" spans="1:3" x14ac:dyDescent="0.2">
      <c r="A940" s="29">
        <v>9.3799999999999994E-2</v>
      </c>
      <c r="B940" s="34">
        <v>8.5500000000000007</v>
      </c>
      <c r="C940" s="35">
        <v>6.6796875000000006E-2</v>
      </c>
    </row>
    <row r="941" spans="1:3" x14ac:dyDescent="0.2">
      <c r="A941" s="29">
        <v>9.3899999999999997E-2</v>
      </c>
      <c r="B941" s="34">
        <v>8.5500000000000007</v>
      </c>
      <c r="C941" s="35">
        <v>6.6796875000000006E-2</v>
      </c>
    </row>
    <row r="942" spans="1:3" x14ac:dyDescent="0.2">
      <c r="A942" s="29">
        <v>9.4E-2</v>
      </c>
      <c r="B942" s="34">
        <v>8.5500000000000007</v>
      </c>
      <c r="C942" s="35">
        <v>6.6796875000000006E-2</v>
      </c>
    </row>
    <row r="943" spans="1:3" x14ac:dyDescent="0.2">
      <c r="A943" s="29">
        <v>9.4100000000000003E-2</v>
      </c>
      <c r="B943" s="34">
        <v>8.5500000000000007</v>
      </c>
      <c r="C943" s="35">
        <v>6.6796875000000006E-2</v>
      </c>
    </row>
    <row r="944" spans="1:3" x14ac:dyDescent="0.2">
      <c r="A944" s="29">
        <v>9.4200000000000006E-2</v>
      </c>
      <c r="B944" s="34">
        <v>8.5500000000000007</v>
      </c>
      <c r="C944" s="35">
        <v>6.6796875000000006E-2</v>
      </c>
    </row>
    <row r="945" spans="1:3" x14ac:dyDescent="0.2">
      <c r="A945" s="29">
        <v>9.4299999999999995E-2</v>
      </c>
      <c r="B945" s="34">
        <v>8.5500000000000007</v>
      </c>
      <c r="C945" s="35">
        <v>6.6796875000000006E-2</v>
      </c>
    </row>
    <row r="946" spans="1:3" x14ac:dyDescent="0.2">
      <c r="A946" s="29">
        <v>9.4399999999999998E-2</v>
      </c>
      <c r="B946" s="34">
        <v>8.5500000000000007</v>
      </c>
      <c r="C946" s="35">
        <v>6.6796875000000006E-2</v>
      </c>
    </row>
    <row r="947" spans="1:3" x14ac:dyDescent="0.2">
      <c r="A947" s="29">
        <v>9.4500000000000001E-2</v>
      </c>
      <c r="B947" s="34">
        <v>8.5500000000000007</v>
      </c>
      <c r="C947" s="35">
        <v>6.6796875000000006E-2</v>
      </c>
    </row>
    <row r="948" spans="1:3" x14ac:dyDescent="0.2">
      <c r="A948" s="29">
        <v>9.4600000000000004E-2</v>
      </c>
      <c r="B948" s="34">
        <v>8.5500000000000007</v>
      </c>
      <c r="C948" s="35">
        <v>6.6796875000000006E-2</v>
      </c>
    </row>
    <row r="949" spans="1:3" x14ac:dyDescent="0.2">
      <c r="A949" s="29">
        <v>9.4700000000000006E-2</v>
      </c>
      <c r="B949" s="34">
        <v>8.5500000000000007</v>
      </c>
      <c r="C949" s="35">
        <v>6.6796875000000006E-2</v>
      </c>
    </row>
    <row r="950" spans="1:3" x14ac:dyDescent="0.2">
      <c r="A950" s="29">
        <v>9.4799999999999995E-2</v>
      </c>
      <c r="B950" s="34">
        <v>8.5500000000000007</v>
      </c>
      <c r="C950" s="35">
        <v>6.6796875000000006E-2</v>
      </c>
    </row>
    <row r="951" spans="1:3" x14ac:dyDescent="0.2">
      <c r="A951" s="29">
        <v>9.4899999999999998E-2</v>
      </c>
      <c r="B951" s="34">
        <v>8.5500000000000007</v>
      </c>
      <c r="C951" s="35">
        <v>6.6796875000000006E-2</v>
      </c>
    </row>
    <row r="952" spans="1:3" x14ac:dyDescent="0.2">
      <c r="A952" s="29">
        <v>9.5000000000000001E-2</v>
      </c>
      <c r="B952" s="34">
        <v>8.5500000000000007</v>
      </c>
      <c r="C952" s="35">
        <v>6.6796875000000006E-2</v>
      </c>
    </row>
    <row r="953" spans="1:3" x14ac:dyDescent="0.2">
      <c r="A953" s="29">
        <v>9.5100000000000004E-2</v>
      </c>
      <c r="B953" s="34">
        <v>8.5500000000000007</v>
      </c>
      <c r="C953" s="35">
        <v>6.6796875000000006E-2</v>
      </c>
    </row>
    <row r="954" spans="1:3" x14ac:dyDescent="0.2">
      <c r="A954" s="29">
        <v>9.5200000000000007E-2</v>
      </c>
      <c r="B954" s="34">
        <v>8.5500000000000007</v>
      </c>
      <c r="C954" s="35">
        <v>6.6796875000000006E-2</v>
      </c>
    </row>
    <row r="955" spans="1:3" x14ac:dyDescent="0.2">
      <c r="A955" s="29">
        <v>9.5299999999999996E-2</v>
      </c>
      <c r="B955" s="34">
        <v>8.5500000000000007</v>
      </c>
      <c r="C955" s="35">
        <v>6.6796875000000006E-2</v>
      </c>
    </row>
    <row r="956" spans="1:3" x14ac:dyDescent="0.2">
      <c r="A956" s="29">
        <v>9.5399999999999999E-2</v>
      </c>
      <c r="B956" s="34">
        <v>8.5500000000000007</v>
      </c>
      <c r="C956" s="35">
        <v>6.6796875000000006E-2</v>
      </c>
    </row>
    <row r="957" spans="1:3" x14ac:dyDescent="0.2">
      <c r="A957" s="29">
        <v>9.5500000000000002E-2</v>
      </c>
      <c r="B957" s="34">
        <v>8.5500000000000007</v>
      </c>
      <c r="C957" s="35">
        <v>6.6796875000000006E-2</v>
      </c>
    </row>
    <row r="958" spans="1:3" x14ac:dyDescent="0.2">
      <c r="A958" s="29">
        <v>9.5600000000000004E-2</v>
      </c>
      <c r="B958" s="34">
        <v>8.5500000000000007</v>
      </c>
      <c r="C958" s="35">
        <v>6.6796875000000006E-2</v>
      </c>
    </row>
    <row r="959" spans="1:3" x14ac:dyDescent="0.2">
      <c r="A959" s="29">
        <v>9.5699999999999993E-2</v>
      </c>
      <c r="B959" s="34">
        <v>8.5500000000000007</v>
      </c>
      <c r="C959" s="35">
        <v>6.6796875000000006E-2</v>
      </c>
    </row>
    <row r="960" spans="1:3" x14ac:dyDescent="0.2">
      <c r="A960" s="29">
        <v>9.5799999999999996E-2</v>
      </c>
      <c r="B960" s="34">
        <v>8.5500000000000007</v>
      </c>
      <c r="C960" s="35">
        <v>6.6796875000000006E-2</v>
      </c>
    </row>
    <row r="961" spans="1:3" x14ac:dyDescent="0.2">
      <c r="A961" s="29">
        <v>9.5899999999999999E-2</v>
      </c>
      <c r="B961" s="34">
        <v>8.5500000000000007</v>
      </c>
      <c r="C961" s="35">
        <v>6.6796875000000006E-2</v>
      </c>
    </row>
    <row r="962" spans="1:3" x14ac:dyDescent="0.2">
      <c r="A962" s="29">
        <v>9.6000000000000002E-2</v>
      </c>
      <c r="B962" s="34">
        <v>8.5500000000000007</v>
      </c>
      <c r="C962" s="35">
        <v>6.6796875000000006E-2</v>
      </c>
    </row>
    <row r="963" spans="1:3" x14ac:dyDescent="0.2">
      <c r="A963" s="29">
        <v>9.6100000000000005E-2</v>
      </c>
      <c r="B963" s="34">
        <v>8.5500000000000007</v>
      </c>
      <c r="C963" s="35">
        <v>6.6796875000000006E-2</v>
      </c>
    </row>
    <row r="964" spans="1:3" x14ac:dyDescent="0.2">
      <c r="A964" s="29">
        <v>9.6199999999999994E-2</v>
      </c>
      <c r="B964" s="34">
        <v>8.5500000000000007</v>
      </c>
      <c r="C964" s="35">
        <v>6.6796875000000006E-2</v>
      </c>
    </row>
    <row r="965" spans="1:3" x14ac:dyDescent="0.2">
      <c r="A965" s="29">
        <v>9.6299999999999997E-2</v>
      </c>
      <c r="B965" s="34">
        <v>8.5500000000000007</v>
      </c>
      <c r="C965" s="35">
        <v>6.6796875000000006E-2</v>
      </c>
    </row>
    <row r="966" spans="1:3" x14ac:dyDescent="0.2">
      <c r="A966" s="29">
        <v>9.64E-2</v>
      </c>
      <c r="B966" s="34">
        <v>8.5500000000000007</v>
      </c>
      <c r="C966" s="35">
        <v>6.6796875000000006E-2</v>
      </c>
    </row>
    <row r="967" spans="1:3" x14ac:dyDescent="0.2">
      <c r="A967" s="29">
        <v>9.6500000000000002E-2</v>
      </c>
      <c r="B967" s="34">
        <v>8.5500000000000007</v>
      </c>
      <c r="C967" s="35">
        <v>6.6796875000000006E-2</v>
      </c>
    </row>
    <row r="968" spans="1:3" x14ac:dyDescent="0.2">
      <c r="A968" s="29">
        <v>9.6600000000000005E-2</v>
      </c>
      <c r="B968" s="34">
        <v>8.5500000000000007</v>
      </c>
      <c r="C968" s="35">
        <v>6.6796875000000006E-2</v>
      </c>
    </row>
    <row r="969" spans="1:3" x14ac:dyDescent="0.2">
      <c r="A969" s="29">
        <v>9.6699999999999994E-2</v>
      </c>
      <c r="B969" s="34">
        <v>8.5500000000000007</v>
      </c>
      <c r="C969" s="35">
        <v>6.6796875000000006E-2</v>
      </c>
    </row>
    <row r="970" spans="1:3" x14ac:dyDescent="0.2">
      <c r="A970" s="29">
        <v>9.6799999999999997E-2</v>
      </c>
      <c r="B970" s="34">
        <v>8.5500000000000007</v>
      </c>
      <c r="C970" s="35">
        <v>6.6796875000000006E-2</v>
      </c>
    </row>
    <row r="971" spans="1:3" x14ac:dyDescent="0.2">
      <c r="A971" s="29">
        <v>9.69E-2</v>
      </c>
      <c r="B971" s="34">
        <v>8.5500000000000007</v>
      </c>
      <c r="C971" s="35">
        <v>6.6796875000000006E-2</v>
      </c>
    </row>
    <row r="972" spans="1:3" x14ac:dyDescent="0.2">
      <c r="A972" s="29">
        <v>9.7000000000000003E-2</v>
      </c>
      <c r="B972" s="34">
        <v>8.5500000000000007</v>
      </c>
      <c r="C972" s="35">
        <v>6.6796875000000006E-2</v>
      </c>
    </row>
    <row r="973" spans="1:3" x14ac:dyDescent="0.2">
      <c r="A973" s="29">
        <v>9.7100000000000006E-2</v>
      </c>
      <c r="B973" s="34">
        <v>8.5500000000000007</v>
      </c>
      <c r="C973" s="35">
        <v>6.6796875000000006E-2</v>
      </c>
    </row>
    <row r="974" spans="1:3" x14ac:dyDescent="0.2">
      <c r="A974" s="29">
        <v>9.7199999999999995E-2</v>
      </c>
      <c r="B974" s="34">
        <v>8.5500000000000007</v>
      </c>
      <c r="C974" s="35">
        <v>6.6796875000000006E-2</v>
      </c>
    </row>
    <row r="975" spans="1:3" x14ac:dyDescent="0.2">
      <c r="A975" s="29">
        <v>9.7299999999999998E-2</v>
      </c>
      <c r="B975" s="34">
        <v>8.5500000000000007</v>
      </c>
      <c r="C975" s="35">
        <v>6.6796875000000006E-2</v>
      </c>
    </row>
    <row r="976" spans="1:3" x14ac:dyDescent="0.2">
      <c r="A976" s="29">
        <v>9.74E-2</v>
      </c>
      <c r="B976" s="34">
        <v>8.5500000000000007</v>
      </c>
      <c r="C976" s="35">
        <v>6.6796875000000006E-2</v>
      </c>
    </row>
    <row r="977" spans="1:3" x14ac:dyDescent="0.2">
      <c r="A977" s="29">
        <v>9.7500000000000003E-2</v>
      </c>
      <c r="B977" s="34">
        <v>8.5500000000000007</v>
      </c>
      <c r="C977" s="35">
        <v>6.6796875000000006E-2</v>
      </c>
    </row>
    <row r="978" spans="1:3" x14ac:dyDescent="0.2">
      <c r="A978" s="29">
        <v>9.7600000000000006E-2</v>
      </c>
      <c r="B978" s="34">
        <v>8.5500000000000007</v>
      </c>
      <c r="C978" s="35">
        <v>6.6796875000000006E-2</v>
      </c>
    </row>
    <row r="979" spans="1:3" x14ac:dyDescent="0.2">
      <c r="A979" s="29">
        <v>9.7699999999999995E-2</v>
      </c>
      <c r="B979" s="34">
        <v>8.5500000000000007</v>
      </c>
      <c r="C979" s="35">
        <v>6.6796875000000006E-2</v>
      </c>
    </row>
    <row r="980" spans="1:3" x14ac:dyDescent="0.2">
      <c r="A980" s="29">
        <v>9.7799999999999998E-2</v>
      </c>
      <c r="B980" s="34">
        <v>8.5500000000000007</v>
      </c>
      <c r="C980" s="35">
        <v>6.6796875000000006E-2</v>
      </c>
    </row>
    <row r="981" spans="1:3" x14ac:dyDescent="0.2">
      <c r="A981" s="29">
        <v>9.7900000000000001E-2</v>
      </c>
      <c r="B981" s="34">
        <v>8.5500000000000007</v>
      </c>
      <c r="C981" s="35">
        <v>6.6796875000000006E-2</v>
      </c>
    </row>
    <row r="982" spans="1:3" x14ac:dyDescent="0.2">
      <c r="A982" s="29">
        <v>9.8000000000000004E-2</v>
      </c>
      <c r="B982" s="34">
        <v>8.5500000000000007</v>
      </c>
      <c r="C982" s="35">
        <v>6.6796875000000006E-2</v>
      </c>
    </row>
    <row r="983" spans="1:3" x14ac:dyDescent="0.2">
      <c r="A983" s="29">
        <v>9.8100000000000007E-2</v>
      </c>
      <c r="B983" s="34">
        <v>8.5500000000000007</v>
      </c>
      <c r="C983" s="35">
        <v>6.6796875000000006E-2</v>
      </c>
    </row>
    <row r="984" spans="1:3" x14ac:dyDescent="0.2">
      <c r="A984" s="29">
        <v>9.8199999999999996E-2</v>
      </c>
      <c r="B984" s="34">
        <v>8.5500000000000007</v>
      </c>
      <c r="C984" s="35">
        <v>6.6796875000000006E-2</v>
      </c>
    </row>
    <row r="985" spans="1:3" x14ac:dyDescent="0.2">
      <c r="A985" s="29">
        <v>9.8299999999999998E-2</v>
      </c>
      <c r="B985" s="34">
        <v>8.5500000000000007</v>
      </c>
      <c r="C985" s="35">
        <v>6.6796875000000006E-2</v>
      </c>
    </row>
    <row r="986" spans="1:3" x14ac:dyDescent="0.2">
      <c r="A986" s="29">
        <v>9.8400000000000001E-2</v>
      </c>
      <c r="B986" s="34">
        <v>8.5500000000000007</v>
      </c>
      <c r="C986" s="35">
        <v>6.6796875000000006E-2</v>
      </c>
    </row>
    <row r="987" spans="1:3" x14ac:dyDescent="0.2">
      <c r="A987" s="29">
        <v>9.8500000000000004E-2</v>
      </c>
      <c r="B987" s="34">
        <v>8.5500000000000007</v>
      </c>
      <c r="C987" s="35">
        <v>6.6796875000000006E-2</v>
      </c>
    </row>
    <row r="988" spans="1:3" x14ac:dyDescent="0.2">
      <c r="A988" s="29">
        <v>9.8599999999999993E-2</v>
      </c>
      <c r="B988" s="34">
        <v>8.5500000000000007</v>
      </c>
      <c r="C988" s="35">
        <v>6.6796875000000006E-2</v>
      </c>
    </row>
    <row r="989" spans="1:3" x14ac:dyDescent="0.2">
      <c r="A989" s="29">
        <v>9.8699999999999996E-2</v>
      </c>
      <c r="B989" s="34">
        <v>8.5500000000000007</v>
      </c>
      <c r="C989" s="35">
        <v>6.6796875000000006E-2</v>
      </c>
    </row>
    <row r="990" spans="1:3" x14ac:dyDescent="0.2">
      <c r="A990" s="29">
        <v>9.8799999999999999E-2</v>
      </c>
      <c r="B990" s="34">
        <v>8.5500000000000007</v>
      </c>
      <c r="C990" s="35">
        <v>6.6796875000000006E-2</v>
      </c>
    </row>
    <row r="991" spans="1:3" x14ac:dyDescent="0.2">
      <c r="A991" s="29">
        <v>9.8900000000000002E-2</v>
      </c>
      <c r="B991" s="34">
        <v>8.5500000000000007</v>
      </c>
      <c r="C991" s="35">
        <v>6.6796875000000006E-2</v>
      </c>
    </row>
    <row r="992" spans="1:3" x14ac:dyDescent="0.2">
      <c r="A992" s="29">
        <v>9.9000000000000005E-2</v>
      </c>
      <c r="B992" s="34">
        <v>8.5500000000000007</v>
      </c>
      <c r="C992" s="35">
        <v>6.6796875000000006E-2</v>
      </c>
    </row>
    <row r="993" spans="1:3" x14ac:dyDescent="0.2">
      <c r="A993" s="29">
        <v>9.9099999999999994E-2</v>
      </c>
      <c r="B993" s="34">
        <v>8.5500000000000007</v>
      </c>
      <c r="C993" s="35">
        <v>6.6796875000000006E-2</v>
      </c>
    </row>
    <row r="994" spans="1:3" x14ac:dyDescent="0.2">
      <c r="A994" s="29">
        <v>9.9199999999999997E-2</v>
      </c>
      <c r="B994" s="34">
        <v>8.5500000000000007</v>
      </c>
      <c r="C994" s="35">
        <v>6.6796875000000006E-2</v>
      </c>
    </row>
    <row r="995" spans="1:3" x14ac:dyDescent="0.2">
      <c r="A995" s="29">
        <v>9.9299999999999999E-2</v>
      </c>
      <c r="B995" s="34">
        <v>8.5500000000000007</v>
      </c>
      <c r="C995" s="35">
        <v>6.6796875000000006E-2</v>
      </c>
    </row>
    <row r="996" spans="1:3" x14ac:dyDescent="0.2">
      <c r="A996" s="29">
        <v>9.9400000000000002E-2</v>
      </c>
      <c r="B996" s="34">
        <v>8.5500000000000007</v>
      </c>
      <c r="C996" s="35">
        <v>6.6796875000000006E-2</v>
      </c>
    </row>
    <row r="997" spans="1:3" x14ac:dyDescent="0.2">
      <c r="A997" s="29">
        <v>9.9500000000000005E-2</v>
      </c>
      <c r="B997" s="34">
        <v>8.5500000000000007</v>
      </c>
      <c r="C997" s="35">
        <v>6.6796875000000006E-2</v>
      </c>
    </row>
    <row r="998" spans="1:3" x14ac:dyDescent="0.2">
      <c r="A998" s="29">
        <v>9.9599999999999994E-2</v>
      </c>
      <c r="B998" s="34">
        <v>8.5500000000000007</v>
      </c>
      <c r="C998" s="35">
        <v>6.6796875000000006E-2</v>
      </c>
    </row>
    <row r="999" spans="1:3" x14ac:dyDescent="0.2">
      <c r="A999" s="29">
        <v>9.9699999999999997E-2</v>
      </c>
      <c r="B999" s="34">
        <v>8.5500000000000007</v>
      </c>
      <c r="C999" s="35">
        <v>6.6796875000000006E-2</v>
      </c>
    </row>
    <row r="1000" spans="1:3" x14ac:dyDescent="0.2">
      <c r="A1000" s="29">
        <v>9.98E-2</v>
      </c>
      <c r="B1000" s="34">
        <v>8.5500000000000007</v>
      </c>
      <c r="C1000" s="35">
        <v>6.6796875000000006E-2</v>
      </c>
    </row>
    <row r="1001" spans="1:3" x14ac:dyDescent="0.2">
      <c r="A1001" s="29">
        <v>9.9900000000000003E-2</v>
      </c>
      <c r="B1001" s="34">
        <v>8.5500000000000007</v>
      </c>
      <c r="C1001" s="35">
        <v>6.6796875000000006E-2</v>
      </c>
    </row>
    <row r="1002" spans="1:3" x14ac:dyDescent="0.2">
      <c r="A1002" s="29">
        <v>0.1</v>
      </c>
      <c r="B1002" s="34">
        <v>8.5500000000000007</v>
      </c>
      <c r="C1002" s="35">
        <v>6.6796875000000006E-2</v>
      </c>
    </row>
    <row r="1003" spans="1:3" x14ac:dyDescent="0.2">
      <c r="A1003" s="29">
        <v>0.10009999999999999</v>
      </c>
      <c r="B1003" s="34">
        <v>8.5500000000000007</v>
      </c>
      <c r="C1003" s="35">
        <v>6.6796875000000006E-2</v>
      </c>
    </row>
    <row r="1004" spans="1:3" x14ac:dyDescent="0.2">
      <c r="A1004" s="29">
        <v>0.1002</v>
      </c>
      <c r="B1004" s="34">
        <v>8.5500000000000007</v>
      </c>
      <c r="C1004" s="35">
        <v>6.6796875000000006E-2</v>
      </c>
    </row>
    <row r="1005" spans="1:3" x14ac:dyDescent="0.2">
      <c r="A1005" s="29">
        <v>0.1003</v>
      </c>
      <c r="B1005" s="34">
        <v>8.5500000000000007</v>
      </c>
      <c r="C1005" s="35">
        <v>6.6796875000000006E-2</v>
      </c>
    </row>
    <row r="1006" spans="1:3" x14ac:dyDescent="0.2">
      <c r="A1006" s="29">
        <v>0.1004</v>
      </c>
      <c r="B1006" s="34">
        <v>8.5500000000000007</v>
      </c>
      <c r="C1006" s="35">
        <v>6.6796875000000006E-2</v>
      </c>
    </row>
    <row r="1007" spans="1:3" x14ac:dyDescent="0.2">
      <c r="A1007" s="29">
        <v>0.10050000000000001</v>
      </c>
      <c r="B1007" s="34">
        <v>8.5500000000000007</v>
      </c>
      <c r="C1007" s="35">
        <v>6.6796875000000006E-2</v>
      </c>
    </row>
    <row r="1008" spans="1:3" x14ac:dyDescent="0.2">
      <c r="A1008" s="29">
        <v>0.10059999999999999</v>
      </c>
      <c r="B1008" s="34">
        <v>8.5500000000000007</v>
      </c>
      <c r="C1008" s="35">
        <v>6.6796875000000006E-2</v>
      </c>
    </row>
    <row r="1009" spans="1:3" x14ac:dyDescent="0.2">
      <c r="A1009" s="29">
        <v>0.1007</v>
      </c>
      <c r="B1009" s="34">
        <v>8.5500000000000007</v>
      </c>
      <c r="C1009" s="35">
        <v>6.6796875000000006E-2</v>
      </c>
    </row>
    <row r="1010" spans="1:3" x14ac:dyDescent="0.2">
      <c r="A1010" s="29">
        <v>0.1008</v>
      </c>
      <c r="B1010" s="34">
        <v>8.5500000000000007</v>
      </c>
      <c r="C1010" s="35">
        <v>6.6796875000000006E-2</v>
      </c>
    </row>
    <row r="1011" spans="1:3" x14ac:dyDescent="0.2">
      <c r="A1011" s="29">
        <v>0.1009</v>
      </c>
      <c r="B1011" s="34">
        <v>8.5500000000000007</v>
      </c>
      <c r="C1011" s="35">
        <v>6.6796875000000006E-2</v>
      </c>
    </row>
    <row r="1012" spans="1:3" x14ac:dyDescent="0.2">
      <c r="A1012" s="29">
        <v>0.10100000000000001</v>
      </c>
      <c r="B1012" s="34">
        <v>8.5500000000000007</v>
      </c>
      <c r="C1012" s="35">
        <v>6.6796875000000006E-2</v>
      </c>
    </row>
    <row r="1013" spans="1:3" x14ac:dyDescent="0.2">
      <c r="A1013" s="29">
        <v>0.1011</v>
      </c>
      <c r="B1013" s="34">
        <v>8.5500000000000007</v>
      </c>
      <c r="C1013" s="35">
        <v>6.6796875000000006E-2</v>
      </c>
    </row>
    <row r="1014" spans="1:3" x14ac:dyDescent="0.2">
      <c r="A1014" s="29">
        <v>0.1012</v>
      </c>
      <c r="B1014" s="34">
        <v>8.5500000000000007</v>
      </c>
      <c r="C1014" s="35">
        <v>6.6796875000000006E-2</v>
      </c>
    </row>
    <row r="1015" spans="1:3" x14ac:dyDescent="0.2">
      <c r="A1015" s="29">
        <v>0.1013</v>
      </c>
      <c r="B1015" s="34">
        <v>8.5500000000000007</v>
      </c>
      <c r="C1015" s="35">
        <v>6.6796875000000006E-2</v>
      </c>
    </row>
    <row r="1016" spans="1:3" x14ac:dyDescent="0.2">
      <c r="A1016" s="29">
        <v>0.1014</v>
      </c>
      <c r="B1016" s="34">
        <v>8.5500000000000007</v>
      </c>
      <c r="C1016" s="35">
        <v>6.6796875000000006E-2</v>
      </c>
    </row>
    <row r="1017" spans="1:3" x14ac:dyDescent="0.2">
      <c r="A1017" s="29">
        <v>0.10150000000000001</v>
      </c>
      <c r="B1017" s="34">
        <v>8.5500000000000007</v>
      </c>
      <c r="C1017" s="35">
        <v>6.6796875000000006E-2</v>
      </c>
    </row>
    <row r="1018" spans="1:3" x14ac:dyDescent="0.2">
      <c r="A1018" s="29">
        <v>0.1016</v>
      </c>
      <c r="B1018" s="34">
        <v>8.5500000000000007</v>
      </c>
      <c r="C1018" s="35">
        <v>6.6796875000000006E-2</v>
      </c>
    </row>
    <row r="1019" spans="1:3" x14ac:dyDescent="0.2">
      <c r="A1019" s="29">
        <v>0.1017</v>
      </c>
      <c r="B1019" s="34">
        <v>8.5500000000000007</v>
      </c>
      <c r="C1019" s="35">
        <v>6.6796875000000006E-2</v>
      </c>
    </row>
    <row r="1020" spans="1:3" x14ac:dyDescent="0.2">
      <c r="A1020" s="29">
        <v>0.1018</v>
      </c>
      <c r="B1020" s="34">
        <v>8.5500000000000007</v>
      </c>
      <c r="C1020" s="35">
        <v>6.6796875000000006E-2</v>
      </c>
    </row>
    <row r="1021" spans="1:3" x14ac:dyDescent="0.2">
      <c r="A1021" s="29">
        <v>0.1019</v>
      </c>
      <c r="B1021" s="34">
        <v>8.5500000000000007</v>
      </c>
      <c r="C1021" s="35">
        <v>6.6796875000000006E-2</v>
      </c>
    </row>
    <row r="1022" spans="1:3" x14ac:dyDescent="0.2">
      <c r="A1022" s="29">
        <v>0.10199999999999999</v>
      </c>
      <c r="B1022" s="34">
        <v>8.5500000000000007</v>
      </c>
      <c r="C1022" s="35">
        <v>6.6796875000000006E-2</v>
      </c>
    </row>
    <row r="1023" spans="1:3" x14ac:dyDescent="0.2">
      <c r="A1023" s="29">
        <v>0.1021</v>
      </c>
      <c r="B1023" s="34">
        <v>8.5500000000000007</v>
      </c>
      <c r="C1023" s="35">
        <v>6.6796875000000006E-2</v>
      </c>
    </row>
    <row r="1024" spans="1:3" x14ac:dyDescent="0.2">
      <c r="A1024" s="29">
        <v>0.1022</v>
      </c>
      <c r="B1024" s="34">
        <v>8.5500000000000007</v>
      </c>
      <c r="C1024" s="35">
        <v>6.6796875000000006E-2</v>
      </c>
    </row>
    <row r="1025" spans="1:3" x14ac:dyDescent="0.2">
      <c r="A1025" s="29">
        <v>0.1023</v>
      </c>
      <c r="B1025" s="34">
        <v>8.5500000000000007</v>
      </c>
      <c r="C1025" s="35">
        <v>6.6796875000000006E-2</v>
      </c>
    </row>
    <row r="1026" spans="1:3" x14ac:dyDescent="0.2">
      <c r="A1026" s="29">
        <v>0.1024</v>
      </c>
      <c r="B1026" s="34">
        <v>8.5500000000000007</v>
      </c>
      <c r="C1026" s="35">
        <v>6.6796875000000006E-2</v>
      </c>
    </row>
    <row r="1027" spans="1:3" x14ac:dyDescent="0.2">
      <c r="A1027" s="29">
        <v>0.10249999999999999</v>
      </c>
      <c r="B1027" s="34">
        <v>8.5500000000000007</v>
      </c>
      <c r="C1027" s="35">
        <v>6.6796875000000006E-2</v>
      </c>
    </row>
    <row r="1028" spans="1:3" x14ac:dyDescent="0.2">
      <c r="A1028" s="29">
        <v>0.1026</v>
      </c>
      <c r="B1028" s="34">
        <v>8.5500000000000007</v>
      </c>
      <c r="C1028" s="35">
        <v>6.6796875000000006E-2</v>
      </c>
    </row>
    <row r="1029" spans="1:3" x14ac:dyDescent="0.2">
      <c r="A1029" s="29">
        <v>0.1027</v>
      </c>
      <c r="B1029" s="34">
        <v>8.5500000000000007</v>
      </c>
      <c r="C1029" s="35">
        <v>6.6796875000000006E-2</v>
      </c>
    </row>
    <row r="1030" spans="1:3" x14ac:dyDescent="0.2">
      <c r="A1030" s="29">
        <v>0.1028</v>
      </c>
      <c r="B1030" s="34">
        <v>8.5500000000000007</v>
      </c>
      <c r="C1030" s="35">
        <v>6.6796875000000006E-2</v>
      </c>
    </row>
    <row r="1031" spans="1:3" x14ac:dyDescent="0.2">
      <c r="A1031" s="29">
        <v>0.10290000000000001</v>
      </c>
      <c r="B1031" s="34">
        <v>8.5500000000000007</v>
      </c>
      <c r="C1031" s="35">
        <v>6.6796875000000006E-2</v>
      </c>
    </row>
    <row r="1032" spans="1:3" x14ac:dyDescent="0.2">
      <c r="A1032" s="29">
        <v>0.10299999999999999</v>
      </c>
      <c r="B1032" s="34">
        <v>8.5500000000000007</v>
      </c>
      <c r="C1032" s="35">
        <v>6.6796875000000006E-2</v>
      </c>
    </row>
    <row r="1033" spans="1:3" x14ac:dyDescent="0.2">
      <c r="A1033" s="29">
        <v>0.1031</v>
      </c>
      <c r="B1033" s="34">
        <v>8.5500000000000007</v>
      </c>
      <c r="C1033" s="35">
        <v>6.6796875000000006E-2</v>
      </c>
    </row>
    <row r="1034" spans="1:3" x14ac:dyDescent="0.2">
      <c r="A1034" s="29">
        <v>0.1032</v>
      </c>
      <c r="B1034" s="34">
        <v>8.5500000000000007</v>
      </c>
      <c r="C1034" s="35">
        <v>6.6796875000000006E-2</v>
      </c>
    </row>
    <row r="1035" spans="1:3" x14ac:dyDescent="0.2">
      <c r="A1035" s="29">
        <v>0.1033</v>
      </c>
      <c r="B1035" s="34">
        <v>8.5500000000000007</v>
      </c>
      <c r="C1035" s="35">
        <v>6.6796875000000006E-2</v>
      </c>
    </row>
    <row r="1036" spans="1:3" x14ac:dyDescent="0.2">
      <c r="A1036" s="29">
        <v>0.10340000000000001</v>
      </c>
      <c r="B1036" s="34">
        <v>8.5500000000000007</v>
      </c>
      <c r="C1036" s="35">
        <v>6.6796875000000006E-2</v>
      </c>
    </row>
    <row r="1037" spans="1:3" x14ac:dyDescent="0.2">
      <c r="A1037" s="29">
        <v>0.10349999999999999</v>
      </c>
      <c r="B1037" s="34">
        <v>8.5500000000000007</v>
      </c>
      <c r="C1037" s="35">
        <v>6.6796875000000006E-2</v>
      </c>
    </row>
    <row r="1038" spans="1:3" x14ac:dyDescent="0.2">
      <c r="A1038" s="29">
        <v>0.1036</v>
      </c>
      <c r="B1038" s="34">
        <v>8.5500000000000007</v>
      </c>
      <c r="C1038" s="35">
        <v>6.6796875000000006E-2</v>
      </c>
    </row>
    <row r="1039" spans="1:3" x14ac:dyDescent="0.2">
      <c r="A1039" s="29">
        <v>0.1037</v>
      </c>
      <c r="B1039" s="34">
        <v>8.5500000000000007</v>
      </c>
      <c r="C1039" s="35">
        <v>6.6796875000000006E-2</v>
      </c>
    </row>
    <row r="1040" spans="1:3" x14ac:dyDescent="0.2">
      <c r="A1040" s="29">
        <v>0.1038</v>
      </c>
      <c r="B1040" s="34">
        <v>8.5500000000000007</v>
      </c>
      <c r="C1040" s="35">
        <v>6.6796875000000006E-2</v>
      </c>
    </row>
    <row r="1041" spans="1:3" x14ac:dyDescent="0.2">
      <c r="A1041" s="29">
        <v>0.10390000000000001</v>
      </c>
      <c r="B1041" s="34">
        <v>8.5500000000000007</v>
      </c>
      <c r="C1041" s="35">
        <v>6.6796875000000006E-2</v>
      </c>
    </row>
    <row r="1042" spans="1:3" x14ac:dyDescent="0.2">
      <c r="A1042" s="29">
        <v>0.104</v>
      </c>
      <c r="B1042" s="34">
        <v>8.5500000000000007</v>
      </c>
      <c r="C1042" s="35">
        <v>6.6796875000000006E-2</v>
      </c>
    </row>
    <row r="1043" spans="1:3" x14ac:dyDescent="0.2">
      <c r="A1043" s="29">
        <v>0.1041</v>
      </c>
      <c r="B1043" s="34">
        <v>8.5500000000000007</v>
      </c>
      <c r="C1043" s="35">
        <v>6.6796875000000006E-2</v>
      </c>
    </row>
    <row r="1044" spans="1:3" x14ac:dyDescent="0.2">
      <c r="A1044" s="29">
        <v>0.1042</v>
      </c>
      <c r="B1044" s="34">
        <v>8.5500000000000007</v>
      </c>
      <c r="C1044" s="35">
        <v>6.6796875000000006E-2</v>
      </c>
    </row>
    <row r="1045" spans="1:3" x14ac:dyDescent="0.2">
      <c r="A1045" s="29">
        <v>0.1043</v>
      </c>
      <c r="B1045" s="34">
        <v>8.5500000000000007</v>
      </c>
      <c r="C1045" s="35">
        <v>6.6796875000000006E-2</v>
      </c>
    </row>
    <row r="1046" spans="1:3" x14ac:dyDescent="0.2">
      <c r="A1046" s="29">
        <v>0.10440000000000001</v>
      </c>
      <c r="B1046" s="34">
        <v>8.5500000000000007</v>
      </c>
      <c r="C1046" s="35">
        <v>6.6796875000000006E-2</v>
      </c>
    </row>
    <row r="1047" spans="1:3" x14ac:dyDescent="0.2">
      <c r="A1047" s="29">
        <v>0.1045</v>
      </c>
      <c r="B1047" s="34">
        <v>8.5500000000000007</v>
      </c>
      <c r="C1047" s="35">
        <v>6.6796875000000006E-2</v>
      </c>
    </row>
    <row r="1048" spans="1:3" x14ac:dyDescent="0.2">
      <c r="A1048" s="29">
        <v>0.1046</v>
      </c>
      <c r="B1048" s="34">
        <v>8.5500000000000007</v>
      </c>
      <c r="C1048" s="35">
        <v>6.6796875000000006E-2</v>
      </c>
    </row>
    <row r="1049" spans="1:3" x14ac:dyDescent="0.2">
      <c r="A1049" s="29">
        <v>0.1047</v>
      </c>
      <c r="B1049" s="34">
        <v>8.5500000000000007</v>
      </c>
      <c r="C1049" s="35">
        <v>6.6796875000000006E-2</v>
      </c>
    </row>
    <row r="1050" spans="1:3" x14ac:dyDescent="0.2">
      <c r="A1050" s="29">
        <v>0.1048</v>
      </c>
      <c r="B1050" s="34">
        <v>8.5500000000000007</v>
      </c>
      <c r="C1050" s="35">
        <v>6.6796875000000006E-2</v>
      </c>
    </row>
    <row r="1051" spans="1:3" x14ac:dyDescent="0.2">
      <c r="A1051" s="29">
        <v>0.10489999999999999</v>
      </c>
      <c r="B1051" s="34">
        <v>8.5500000000000007</v>
      </c>
      <c r="C1051" s="35">
        <v>6.6796875000000006E-2</v>
      </c>
    </row>
    <row r="1052" spans="1:3" x14ac:dyDescent="0.2">
      <c r="A1052" s="29">
        <v>0.105</v>
      </c>
      <c r="B1052" s="34">
        <v>8.5500000000000007</v>
      </c>
      <c r="C1052" s="35">
        <v>6.6796875000000006E-2</v>
      </c>
    </row>
    <row r="1053" spans="1:3" x14ac:dyDescent="0.2">
      <c r="A1053" s="29">
        <v>0.1051</v>
      </c>
      <c r="B1053" s="34">
        <v>8.5500000000000007</v>
      </c>
      <c r="C1053" s="35">
        <v>6.6796875000000006E-2</v>
      </c>
    </row>
    <row r="1054" spans="1:3" x14ac:dyDescent="0.2">
      <c r="A1054" s="29">
        <v>0.1052</v>
      </c>
      <c r="B1054" s="34">
        <v>8.5500000000000007</v>
      </c>
      <c r="C1054" s="35">
        <v>6.6796875000000006E-2</v>
      </c>
    </row>
    <row r="1055" spans="1:3" x14ac:dyDescent="0.2">
      <c r="A1055" s="29">
        <v>0.1053</v>
      </c>
      <c r="B1055" s="34">
        <v>8.5500000000000007</v>
      </c>
      <c r="C1055" s="35">
        <v>6.6796875000000006E-2</v>
      </c>
    </row>
    <row r="1056" spans="1:3" x14ac:dyDescent="0.2">
      <c r="A1056" s="29">
        <v>0.10539999999999999</v>
      </c>
      <c r="B1056" s="34">
        <v>8.5500000000000007</v>
      </c>
      <c r="C1056" s="35">
        <v>6.6796875000000006E-2</v>
      </c>
    </row>
    <row r="1057" spans="1:3" x14ac:dyDescent="0.2">
      <c r="A1057" s="29">
        <v>0.1055</v>
      </c>
      <c r="B1057" s="34">
        <v>8.5500000000000007</v>
      </c>
      <c r="C1057" s="35">
        <v>6.6796875000000006E-2</v>
      </c>
    </row>
    <row r="1058" spans="1:3" x14ac:dyDescent="0.2">
      <c r="A1058" s="29">
        <v>0.1056</v>
      </c>
      <c r="B1058" s="34">
        <v>8.5500000000000007</v>
      </c>
      <c r="C1058" s="35">
        <v>6.6796875000000006E-2</v>
      </c>
    </row>
    <row r="1059" spans="1:3" x14ac:dyDescent="0.2">
      <c r="A1059" s="29">
        <v>0.1057</v>
      </c>
      <c r="B1059" s="34">
        <v>8.5500000000000007</v>
      </c>
      <c r="C1059" s="35">
        <v>6.6796875000000006E-2</v>
      </c>
    </row>
    <row r="1060" spans="1:3" x14ac:dyDescent="0.2">
      <c r="A1060" s="29">
        <v>0.10580000000000001</v>
      </c>
      <c r="B1060" s="34">
        <v>8.5500000000000007</v>
      </c>
      <c r="C1060" s="35">
        <v>6.6796875000000006E-2</v>
      </c>
    </row>
    <row r="1061" spans="1:3" x14ac:dyDescent="0.2">
      <c r="A1061" s="29">
        <v>0.10589999999999999</v>
      </c>
      <c r="B1061" s="34">
        <v>8.5500000000000007</v>
      </c>
      <c r="C1061" s="35">
        <v>6.6796875000000006E-2</v>
      </c>
    </row>
    <row r="1062" spans="1:3" x14ac:dyDescent="0.2">
      <c r="A1062" s="29">
        <v>0.106</v>
      </c>
      <c r="B1062" s="34">
        <v>8.5500000000000007</v>
      </c>
      <c r="C1062" s="35">
        <v>6.6796875000000006E-2</v>
      </c>
    </row>
    <row r="1063" spans="1:3" x14ac:dyDescent="0.2">
      <c r="A1063" s="29">
        <v>0.1061</v>
      </c>
      <c r="B1063" s="34">
        <v>8.5500000000000007</v>
      </c>
      <c r="C1063" s="35">
        <v>6.6796875000000006E-2</v>
      </c>
    </row>
    <row r="1064" spans="1:3" x14ac:dyDescent="0.2">
      <c r="A1064" s="29">
        <v>0.1062</v>
      </c>
      <c r="B1064" s="34">
        <v>8.5500000000000007</v>
      </c>
      <c r="C1064" s="35">
        <v>6.6796875000000006E-2</v>
      </c>
    </row>
    <row r="1065" spans="1:3" x14ac:dyDescent="0.2">
      <c r="A1065" s="29">
        <v>0.10630000000000001</v>
      </c>
      <c r="B1065" s="34">
        <v>8.5500000000000007</v>
      </c>
      <c r="C1065" s="35">
        <v>6.6796875000000006E-2</v>
      </c>
    </row>
    <row r="1066" spans="1:3" x14ac:dyDescent="0.2">
      <c r="A1066" s="29">
        <v>0.10639999999999999</v>
      </c>
      <c r="B1066" s="34">
        <v>8.5500000000000007</v>
      </c>
      <c r="C1066" s="35">
        <v>6.6796875000000006E-2</v>
      </c>
    </row>
    <row r="1067" spans="1:3" x14ac:dyDescent="0.2">
      <c r="A1067" s="29">
        <v>0.1065</v>
      </c>
      <c r="B1067" s="34">
        <v>8.5500000000000007</v>
      </c>
      <c r="C1067" s="35">
        <v>6.6796875000000006E-2</v>
      </c>
    </row>
    <row r="1068" spans="1:3" x14ac:dyDescent="0.2">
      <c r="A1068" s="29">
        <v>0.1066</v>
      </c>
      <c r="B1068" s="34">
        <v>8.5500000000000007</v>
      </c>
      <c r="C1068" s="35">
        <v>6.6796875000000006E-2</v>
      </c>
    </row>
    <row r="1069" spans="1:3" x14ac:dyDescent="0.2">
      <c r="A1069" s="29">
        <v>0.1067</v>
      </c>
      <c r="B1069" s="34">
        <v>8.5500000000000007</v>
      </c>
      <c r="C1069" s="35">
        <v>6.6796875000000006E-2</v>
      </c>
    </row>
    <row r="1070" spans="1:3" x14ac:dyDescent="0.2">
      <c r="A1070" s="29">
        <v>0.10680000000000001</v>
      </c>
      <c r="B1070" s="34">
        <v>8.5500000000000007</v>
      </c>
      <c r="C1070" s="35">
        <v>6.6796875000000006E-2</v>
      </c>
    </row>
    <row r="1071" spans="1:3" x14ac:dyDescent="0.2">
      <c r="A1071" s="29">
        <v>0.1069</v>
      </c>
      <c r="B1071" s="34">
        <v>8.5500000000000007</v>
      </c>
      <c r="C1071" s="35">
        <v>6.6796875000000006E-2</v>
      </c>
    </row>
    <row r="1072" spans="1:3" x14ac:dyDescent="0.2">
      <c r="A1072" s="29">
        <v>0.107</v>
      </c>
      <c r="B1072" s="34">
        <v>8.5500000000000007</v>
      </c>
      <c r="C1072" s="35">
        <v>6.6796875000000006E-2</v>
      </c>
    </row>
    <row r="1073" spans="1:3" x14ac:dyDescent="0.2">
      <c r="A1073" s="29">
        <v>0.1071</v>
      </c>
      <c r="B1073" s="34">
        <v>8.5500000000000007</v>
      </c>
      <c r="C1073" s="35">
        <v>6.6796875000000006E-2</v>
      </c>
    </row>
    <row r="1074" spans="1:3" x14ac:dyDescent="0.2">
      <c r="A1074" s="29">
        <v>0.1072</v>
      </c>
      <c r="B1074" s="34">
        <v>8.5500000000000007</v>
      </c>
      <c r="C1074" s="35">
        <v>6.6796875000000006E-2</v>
      </c>
    </row>
    <row r="1075" spans="1:3" x14ac:dyDescent="0.2">
      <c r="A1075" s="29">
        <v>0.10730000000000001</v>
      </c>
      <c r="B1075" s="34">
        <v>8.5500000000000007</v>
      </c>
      <c r="C1075" s="35">
        <v>6.6796875000000006E-2</v>
      </c>
    </row>
    <row r="1076" spans="1:3" x14ac:dyDescent="0.2">
      <c r="A1076" s="29">
        <v>0.1074</v>
      </c>
      <c r="B1076" s="34">
        <v>8.5500000000000007</v>
      </c>
      <c r="C1076" s="35">
        <v>6.6796875000000006E-2</v>
      </c>
    </row>
    <row r="1077" spans="1:3" x14ac:dyDescent="0.2">
      <c r="A1077" s="29">
        <v>0.1075</v>
      </c>
      <c r="B1077" s="34">
        <v>8.5500000000000007</v>
      </c>
      <c r="C1077" s="35">
        <v>6.6796875000000006E-2</v>
      </c>
    </row>
    <row r="1078" spans="1:3" x14ac:dyDescent="0.2">
      <c r="A1078" s="29">
        <v>0.1076</v>
      </c>
      <c r="B1078" s="34">
        <v>8.5500000000000007</v>
      </c>
      <c r="C1078" s="35">
        <v>6.6796875000000006E-2</v>
      </c>
    </row>
    <row r="1079" spans="1:3" x14ac:dyDescent="0.2">
      <c r="A1079" s="29">
        <v>0.1077</v>
      </c>
      <c r="B1079" s="34">
        <v>8.5500000000000007</v>
      </c>
      <c r="C1079" s="35">
        <v>6.6796875000000006E-2</v>
      </c>
    </row>
    <row r="1080" spans="1:3" x14ac:dyDescent="0.2">
      <c r="A1080" s="29">
        <v>0.10780000000000001</v>
      </c>
      <c r="B1080" s="34">
        <v>8.5500000000000007</v>
      </c>
      <c r="C1080" s="35">
        <v>6.6796875000000006E-2</v>
      </c>
    </row>
    <row r="1081" spans="1:3" x14ac:dyDescent="0.2">
      <c r="A1081" s="29">
        <v>0.1079</v>
      </c>
      <c r="B1081" s="34">
        <v>8.5500000000000007</v>
      </c>
      <c r="C1081" s="35">
        <v>6.6796875000000006E-2</v>
      </c>
    </row>
    <row r="1082" spans="1:3" x14ac:dyDescent="0.2">
      <c r="A1082" s="29">
        <v>0.108</v>
      </c>
      <c r="B1082" s="34">
        <v>8.5500000000000007</v>
      </c>
      <c r="C1082" s="35">
        <v>6.6796875000000006E-2</v>
      </c>
    </row>
    <row r="1083" spans="1:3" x14ac:dyDescent="0.2">
      <c r="A1083" s="29">
        <v>0.1081</v>
      </c>
      <c r="B1083" s="34">
        <v>8.5500000000000007</v>
      </c>
      <c r="C1083" s="35">
        <v>6.6796875000000006E-2</v>
      </c>
    </row>
    <row r="1084" spans="1:3" x14ac:dyDescent="0.2">
      <c r="A1084" s="29">
        <v>0.1082</v>
      </c>
      <c r="B1084" s="34">
        <v>8.5500000000000007</v>
      </c>
      <c r="C1084" s="35">
        <v>6.6796875000000006E-2</v>
      </c>
    </row>
    <row r="1085" spans="1:3" x14ac:dyDescent="0.2">
      <c r="A1085" s="29">
        <v>0.10829999999999999</v>
      </c>
      <c r="B1085" s="34">
        <v>8.5500000000000007</v>
      </c>
      <c r="C1085" s="35">
        <v>6.6796875000000006E-2</v>
      </c>
    </row>
    <row r="1086" spans="1:3" x14ac:dyDescent="0.2">
      <c r="A1086" s="29">
        <v>0.1084</v>
      </c>
      <c r="B1086" s="34">
        <v>8.5500000000000007</v>
      </c>
      <c r="C1086" s="35">
        <v>6.6796875000000006E-2</v>
      </c>
    </row>
    <row r="1087" spans="1:3" x14ac:dyDescent="0.2">
      <c r="A1087" s="29">
        <v>0.1085</v>
      </c>
      <c r="B1087" s="34">
        <v>8.5500000000000007</v>
      </c>
      <c r="C1087" s="35">
        <v>6.6796875000000006E-2</v>
      </c>
    </row>
    <row r="1088" spans="1:3" x14ac:dyDescent="0.2">
      <c r="A1088" s="29">
        <v>0.1086</v>
      </c>
      <c r="B1088" s="34">
        <v>8.5500000000000007</v>
      </c>
      <c r="C1088" s="35">
        <v>6.6796875000000006E-2</v>
      </c>
    </row>
    <row r="1089" spans="1:3" x14ac:dyDescent="0.2">
      <c r="A1089" s="29">
        <v>0.1087</v>
      </c>
      <c r="B1089" s="34">
        <v>8.5500000000000007</v>
      </c>
      <c r="C1089" s="35">
        <v>6.6796875000000006E-2</v>
      </c>
    </row>
    <row r="1090" spans="1:3" x14ac:dyDescent="0.2">
      <c r="A1090" s="29">
        <v>0.10879999999999999</v>
      </c>
      <c r="B1090" s="34">
        <v>8.5500000000000007</v>
      </c>
      <c r="C1090" s="35">
        <v>6.6796875000000006E-2</v>
      </c>
    </row>
    <row r="1091" spans="1:3" x14ac:dyDescent="0.2">
      <c r="A1091" s="29">
        <v>0.1089</v>
      </c>
      <c r="B1091" s="34">
        <v>8.5500000000000007</v>
      </c>
      <c r="C1091" s="35">
        <v>6.6796875000000006E-2</v>
      </c>
    </row>
    <row r="1092" spans="1:3" x14ac:dyDescent="0.2">
      <c r="A1092" s="29">
        <v>0.109</v>
      </c>
      <c r="B1092" s="34">
        <v>8.5500000000000007</v>
      </c>
      <c r="C1092" s="35">
        <v>6.6796875000000006E-2</v>
      </c>
    </row>
    <row r="1093" spans="1:3" x14ac:dyDescent="0.2">
      <c r="A1093" s="29">
        <v>0.1091</v>
      </c>
      <c r="B1093" s="34">
        <v>8.5500000000000007</v>
      </c>
      <c r="C1093" s="35">
        <v>6.6796875000000006E-2</v>
      </c>
    </row>
    <row r="1094" spans="1:3" x14ac:dyDescent="0.2">
      <c r="A1094" s="29">
        <v>0.10920000000000001</v>
      </c>
      <c r="B1094" s="34">
        <v>8.5500000000000007</v>
      </c>
      <c r="C1094" s="35">
        <v>6.6796875000000006E-2</v>
      </c>
    </row>
    <row r="1095" spans="1:3" x14ac:dyDescent="0.2">
      <c r="A1095" s="29">
        <v>0.10929999999999999</v>
      </c>
      <c r="B1095" s="34">
        <v>8.5500000000000007</v>
      </c>
      <c r="C1095" s="35">
        <v>6.6796875000000006E-2</v>
      </c>
    </row>
    <row r="1096" spans="1:3" x14ac:dyDescent="0.2">
      <c r="A1096" s="29">
        <v>0.1094</v>
      </c>
      <c r="B1096" s="34">
        <v>8.5500000000000007</v>
      </c>
      <c r="C1096" s="35">
        <v>6.6796875000000006E-2</v>
      </c>
    </row>
    <row r="1097" spans="1:3" x14ac:dyDescent="0.2">
      <c r="A1097" s="29">
        <v>0.1095</v>
      </c>
      <c r="B1097" s="34">
        <v>8.5500000000000007</v>
      </c>
      <c r="C1097" s="35">
        <v>6.6796875000000006E-2</v>
      </c>
    </row>
    <row r="1098" spans="1:3" x14ac:dyDescent="0.2">
      <c r="A1098" s="29">
        <v>0.1096</v>
      </c>
      <c r="B1098" s="34">
        <v>8.5500000000000007</v>
      </c>
      <c r="C1098" s="35">
        <v>6.6796875000000006E-2</v>
      </c>
    </row>
    <row r="1099" spans="1:3" x14ac:dyDescent="0.2">
      <c r="A1099" s="29">
        <v>0.10970000000000001</v>
      </c>
      <c r="B1099" s="34">
        <v>8.5500000000000007</v>
      </c>
      <c r="C1099" s="35">
        <v>6.6796875000000006E-2</v>
      </c>
    </row>
    <row r="1100" spans="1:3" x14ac:dyDescent="0.2">
      <c r="A1100" s="29">
        <v>0.10979999999999999</v>
      </c>
      <c r="B1100" s="34">
        <v>8.5500000000000007</v>
      </c>
      <c r="C1100" s="35">
        <v>6.6796875000000006E-2</v>
      </c>
    </row>
    <row r="1101" spans="1:3" x14ac:dyDescent="0.2">
      <c r="A1101" s="29">
        <v>0.1099</v>
      </c>
      <c r="B1101" s="34">
        <v>8.5500000000000007</v>
      </c>
      <c r="C1101" s="35">
        <v>6.6796875000000006E-2</v>
      </c>
    </row>
    <row r="1102" spans="1:3" x14ac:dyDescent="0.2">
      <c r="A1102" s="29">
        <v>0.11</v>
      </c>
      <c r="B1102" s="34">
        <v>8.5500000000000007</v>
      </c>
      <c r="C1102" s="35">
        <v>6.6796875000000006E-2</v>
      </c>
    </row>
    <row r="1103" spans="1:3" x14ac:dyDescent="0.2">
      <c r="A1103" s="29">
        <v>0.1101</v>
      </c>
      <c r="B1103" s="34">
        <v>8.5500000000000007</v>
      </c>
      <c r="C1103" s="35">
        <v>6.6796875000000006E-2</v>
      </c>
    </row>
    <row r="1104" spans="1:3" x14ac:dyDescent="0.2">
      <c r="A1104" s="29">
        <v>0.11020000000000001</v>
      </c>
      <c r="B1104" s="34">
        <v>8.5500000000000007</v>
      </c>
      <c r="C1104" s="35">
        <v>6.6796875000000006E-2</v>
      </c>
    </row>
    <row r="1105" spans="1:3" x14ac:dyDescent="0.2">
      <c r="A1105" s="29">
        <v>0.1103</v>
      </c>
      <c r="B1105" s="34">
        <v>8.5500000000000007</v>
      </c>
      <c r="C1105" s="35">
        <v>6.6796875000000006E-2</v>
      </c>
    </row>
    <row r="1106" spans="1:3" x14ac:dyDescent="0.2">
      <c r="A1106" s="29">
        <v>0.1104</v>
      </c>
      <c r="B1106" s="34">
        <v>8.5500000000000007</v>
      </c>
      <c r="C1106" s="35">
        <v>6.6796875000000006E-2</v>
      </c>
    </row>
    <row r="1107" spans="1:3" x14ac:dyDescent="0.2">
      <c r="A1107" s="29">
        <v>0.1105</v>
      </c>
      <c r="B1107" s="34">
        <v>8.5500000000000007</v>
      </c>
      <c r="C1107" s="35">
        <v>6.6796875000000006E-2</v>
      </c>
    </row>
    <row r="1108" spans="1:3" x14ac:dyDescent="0.2">
      <c r="A1108" s="29">
        <v>0.1106</v>
      </c>
      <c r="B1108" s="34">
        <v>8.5500000000000007</v>
      </c>
      <c r="C1108" s="35">
        <v>6.6796875000000006E-2</v>
      </c>
    </row>
    <row r="1109" spans="1:3" x14ac:dyDescent="0.2">
      <c r="A1109" s="29">
        <v>0.11070000000000001</v>
      </c>
      <c r="B1109" s="34">
        <v>8.5500000000000007</v>
      </c>
      <c r="C1109" s="35">
        <v>6.6796875000000006E-2</v>
      </c>
    </row>
    <row r="1110" spans="1:3" x14ac:dyDescent="0.2">
      <c r="A1110" s="29">
        <v>0.1108</v>
      </c>
      <c r="B1110" s="34">
        <v>8.5500000000000007</v>
      </c>
      <c r="C1110" s="35">
        <v>6.6796875000000006E-2</v>
      </c>
    </row>
    <row r="1111" spans="1:3" x14ac:dyDescent="0.2">
      <c r="A1111" s="29">
        <v>0.1109</v>
      </c>
      <c r="B1111" s="34">
        <v>8.5500000000000007</v>
      </c>
      <c r="C1111" s="35">
        <v>6.6796875000000006E-2</v>
      </c>
    </row>
    <row r="1112" spans="1:3" x14ac:dyDescent="0.2">
      <c r="A1112" s="29">
        <v>0.111</v>
      </c>
      <c r="B1112" s="34">
        <v>8.5500000000000007</v>
      </c>
      <c r="C1112" s="35">
        <v>6.6796875000000006E-2</v>
      </c>
    </row>
    <row r="1113" spans="1:3" x14ac:dyDescent="0.2">
      <c r="A1113" s="29">
        <v>0.1111</v>
      </c>
      <c r="B1113" s="34">
        <v>8.5500000000000007</v>
      </c>
      <c r="C1113" s="35">
        <v>6.6796875000000006E-2</v>
      </c>
    </row>
    <row r="1114" spans="1:3" x14ac:dyDescent="0.2">
      <c r="A1114" s="29">
        <v>0.11119999999999999</v>
      </c>
      <c r="B1114" s="34">
        <v>8.5500000000000007</v>
      </c>
      <c r="C1114" s="35">
        <v>6.6796875000000006E-2</v>
      </c>
    </row>
    <row r="1115" spans="1:3" x14ac:dyDescent="0.2">
      <c r="A1115" s="29">
        <v>0.1113</v>
      </c>
      <c r="B1115" s="34">
        <v>8.5500000000000007</v>
      </c>
      <c r="C1115" s="35">
        <v>6.6796875000000006E-2</v>
      </c>
    </row>
    <row r="1116" spans="1:3" x14ac:dyDescent="0.2">
      <c r="A1116" s="29">
        <v>0.1114</v>
      </c>
      <c r="B1116" s="34">
        <v>8.5500000000000007</v>
      </c>
      <c r="C1116" s="35">
        <v>6.6796875000000006E-2</v>
      </c>
    </row>
    <row r="1117" spans="1:3" x14ac:dyDescent="0.2">
      <c r="A1117" s="29">
        <v>0.1115</v>
      </c>
      <c r="B1117" s="34">
        <v>8.5500000000000007</v>
      </c>
      <c r="C1117" s="35">
        <v>6.6796875000000006E-2</v>
      </c>
    </row>
    <row r="1118" spans="1:3" x14ac:dyDescent="0.2">
      <c r="A1118" s="29">
        <v>0.1116</v>
      </c>
      <c r="B1118" s="34">
        <v>8.5500000000000007</v>
      </c>
      <c r="C1118" s="35">
        <v>6.6796875000000006E-2</v>
      </c>
    </row>
    <row r="1119" spans="1:3" x14ac:dyDescent="0.2">
      <c r="A1119" s="29">
        <v>0.11169999999999999</v>
      </c>
      <c r="B1119" s="34">
        <v>8.5500000000000007</v>
      </c>
      <c r="C1119" s="35">
        <v>6.6796875000000006E-2</v>
      </c>
    </row>
    <row r="1120" spans="1:3" x14ac:dyDescent="0.2">
      <c r="A1120" s="29">
        <v>0.1118</v>
      </c>
      <c r="B1120" s="34">
        <v>8.5500000000000007</v>
      </c>
      <c r="C1120" s="35">
        <v>6.6796875000000006E-2</v>
      </c>
    </row>
    <row r="1121" spans="1:3" x14ac:dyDescent="0.2">
      <c r="A1121" s="29">
        <v>0.1119</v>
      </c>
      <c r="B1121" s="34">
        <v>8.5500000000000007</v>
      </c>
      <c r="C1121" s="35">
        <v>6.6796875000000006E-2</v>
      </c>
    </row>
    <row r="1122" spans="1:3" x14ac:dyDescent="0.2">
      <c r="A1122" s="29">
        <v>0.112</v>
      </c>
      <c r="B1122" s="34">
        <v>8.5500000000000007</v>
      </c>
      <c r="C1122" s="35">
        <v>6.6796875000000006E-2</v>
      </c>
    </row>
    <row r="1123" spans="1:3" x14ac:dyDescent="0.2">
      <c r="A1123" s="29">
        <v>0.11210000000000001</v>
      </c>
      <c r="B1123" s="34">
        <v>8.5500000000000007</v>
      </c>
      <c r="C1123" s="35">
        <v>6.6796875000000006E-2</v>
      </c>
    </row>
    <row r="1124" spans="1:3" x14ac:dyDescent="0.2">
      <c r="A1124" s="29">
        <v>0.11219999999999999</v>
      </c>
      <c r="B1124" s="34">
        <v>8.5500000000000007</v>
      </c>
      <c r="C1124" s="35">
        <v>6.6796875000000006E-2</v>
      </c>
    </row>
    <row r="1125" spans="1:3" x14ac:dyDescent="0.2">
      <c r="A1125" s="29">
        <v>0.1123</v>
      </c>
      <c r="B1125" s="34">
        <v>8.5500000000000007</v>
      </c>
      <c r="C1125" s="35">
        <v>6.6796875000000006E-2</v>
      </c>
    </row>
    <row r="1126" spans="1:3" x14ac:dyDescent="0.2">
      <c r="A1126" s="29">
        <v>0.1124</v>
      </c>
      <c r="B1126" s="34">
        <v>8.5500000000000007</v>
      </c>
      <c r="C1126" s="35">
        <v>6.6796875000000006E-2</v>
      </c>
    </row>
    <row r="1127" spans="1:3" x14ac:dyDescent="0.2">
      <c r="A1127" s="29">
        <v>0.1125</v>
      </c>
      <c r="B1127" s="34">
        <v>8.5500000000000007</v>
      </c>
      <c r="C1127" s="35">
        <v>6.6796875000000006E-2</v>
      </c>
    </row>
    <row r="1128" spans="1:3" x14ac:dyDescent="0.2">
      <c r="A1128" s="29">
        <v>0.11260000000000001</v>
      </c>
      <c r="B1128" s="34">
        <v>8.5500000000000007</v>
      </c>
      <c r="C1128" s="35">
        <v>6.6796875000000006E-2</v>
      </c>
    </row>
    <row r="1129" spans="1:3" x14ac:dyDescent="0.2">
      <c r="A1129" s="29">
        <v>0.11269999999999999</v>
      </c>
      <c r="B1129" s="34">
        <v>8.5500000000000007</v>
      </c>
      <c r="C1129" s="35">
        <v>6.6796875000000006E-2</v>
      </c>
    </row>
    <row r="1130" spans="1:3" x14ac:dyDescent="0.2">
      <c r="A1130" s="29">
        <v>0.1128</v>
      </c>
      <c r="B1130" s="34">
        <v>8.5500000000000007</v>
      </c>
      <c r="C1130" s="35">
        <v>6.6796875000000006E-2</v>
      </c>
    </row>
    <row r="1131" spans="1:3" x14ac:dyDescent="0.2">
      <c r="A1131" s="29">
        <v>0.1129</v>
      </c>
      <c r="B1131" s="34">
        <v>8.5500000000000007</v>
      </c>
      <c r="C1131" s="35">
        <v>6.6796875000000006E-2</v>
      </c>
    </row>
    <row r="1132" spans="1:3" x14ac:dyDescent="0.2">
      <c r="A1132" s="29">
        <v>0.113</v>
      </c>
      <c r="B1132" s="34">
        <v>8.5500000000000007</v>
      </c>
      <c r="C1132" s="35">
        <v>6.6796875000000006E-2</v>
      </c>
    </row>
    <row r="1133" spans="1:3" x14ac:dyDescent="0.2">
      <c r="A1133" s="29">
        <v>0.11310000000000001</v>
      </c>
      <c r="B1133" s="34">
        <v>8.5500000000000007</v>
      </c>
      <c r="C1133" s="35">
        <v>6.6796875000000006E-2</v>
      </c>
    </row>
    <row r="1134" spans="1:3" x14ac:dyDescent="0.2">
      <c r="A1134" s="29">
        <v>0.1132</v>
      </c>
      <c r="B1134" s="34">
        <v>8.5500000000000007</v>
      </c>
      <c r="C1134" s="35">
        <v>6.6796875000000006E-2</v>
      </c>
    </row>
    <row r="1135" spans="1:3" x14ac:dyDescent="0.2">
      <c r="A1135" s="29">
        <v>0.1133</v>
      </c>
      <c r="B1135" s="34">
        <v>8.5500000000000007</v>
      </c>
      <c r="C1135" s="35">
        <v>6.6796875000000006E-2</v>
      </c>
    </row>
    <row r="1136" spans="1:3" x14ac:dyDescent="0.2">
      <c r="A1136" s="29">
        <v>0.1134</v>
      </c>
      <c r="B1136" s="34">
        <v>8.5500000000000007</v>
      </c>
      <c r="C1136" s="35">
        <v>6.6796875000000006E-2</v>
      </c>
    </row>
    <row r="1137" spans="1:3" x14ac:dyDescent="0.2">
      <c r="A1137" s="29">
        <v>0.1135</v>
      </c>
      <c r="B1137" s="34">
        <v>8.5500000000000007</v>
      </c>
      <c r="C1137" s="35">
        <v>6.6796875000000006E-2</v>
      </c>
    </row>
    <row r="1138" spans="1:3" x14ac:dyDescent="0.2">
      <c r="A1138" s="29">
        <v>0.11360000000000001</v>
      </c>
      <c r="B1138" s="34">
        <v>8.5500000000000007</v>
      </c>
      <c r="C1138" s="35">
        <v>6.6796875000000006E-2</v>
      </c>
    </row>
    <row r="1139" spans="1:3" x14ac:dyDescent="0.2">
      <c r="A1139" s="29">
        <v>0.1137</v>
      </c>
      <c r="B1139" s="34">
        <v>8.5500000000000007</v>
      </c>
      <c r="C1139" s="35">
        <v>6.6796875000000006E-2</v>
      </c>
    </row>
    <row r="1140" spans="1:3" x14ac:dyDescent="0.2">
      <c r="A1140" s="29">
        <v>0.1138</v>
      </c>
      <c r="B1140" s="34">
        <v>8.5500000000000007</v>
      </c>
      <c r="C1140" s="35">
        <v>6.6796875000000006E-2</v>
      </c>
    </row>
    <row r="1141" spans="1:3" x14ac:dyDescent="0.2">
      <c r="A1141" s="29">
        <v>0.1139</v>
      </c>
      <c r="B1141" s="34">
        <v>8.5500000000000007</v>
      </c>
      <c r="C1141" s="35">
        <v>6.6796875000000006E-2</v>
      </c>
    </row>
    <row r="1142" spans="1:3" x14ac:dyDescent="0.2">
      <c r="A1142" s="29">
        <v>0.114</v>
      </c>
      <c r="B1142" s="34">
        <v>8.5500000000000007</v>
      </c>
      <c r="C1142" s="35">
        <v>6.6796875000000006E-2</v>
      </c>
    </row>
    <row r="1143" spans="1:3" x14ac:dyDescent="0.2">
      <c r="A1143" s="29">
        <v>0.11409999999999999</v>
      </c>
      <c r="B1143" s="34">
        <v>8.5500000000000007</v>
      </c>
      <c r="C1143" s="35">
        <v>6.6796875000000006E-2</v>
      </c>
    </row>
    <row r="1144" spans="1:3" x14ac:dyDescent="0.2">
      <c r="A1144" s="29">
        <v>0.1142</v>
      </c>
      <c r="B1144" s="34">
        <v>8.5500000000000007</v>
      </c>
      <c r="C1144" s="35">
        <v>6.6796875000000006E-2</v>
      </c>
    </row>
    <row r="1145" spans="1:3" x14ac:dyDescent="0.2">
      <c r="A1145" s="29">
        <v>0.1143</v>
      </c>
      <c r="B1145" s="34">
        <v>8.5500000000000007</v>
      </c>
      <c r="C1145" s="35">
        <v>6.6796875000000006E-2</v>
      </c>
    </row>
    <row r="1146" spans="1:3" x14ac:dyDescent="0.2">
      <c r="A1146" s="29">
        <v>0.1144</v>
      </c>
      <c r="B1146" s="34">
        <v>8.5500000000000007</v>
      </c>
      <c r="C1146" s="35">
        <v>6.6796875000000006E-2</v>
      </c>
    </row>
    <row r="1147" spans="1:3" x14ac:dyDescent="0.2">
      <c r="A1147" s="29">
        <v>0.1145</v>
      </c>
      <c r="B1147" s="34">
        <v>8.5500000000000007</v>
      </c>
      <c r="C1147" s="35">
        <v>6.6796875000000006E-2</v>
      </c>
    </row>
    <row r="1148" spans="1:3" x14ac:dyDescent="0.2">
      <c r="A1148" s="29">
        <v>0.11459999999999999</v>
      </c>
      <c r="B1148" s="34">
        <v>8.5500000000000007</v>
      </c>
      <c r="C1148" s="35">
        <v>6.6796875000000006E-2</v>
      </c>
    </row>
    <row r="1149" spans="1:3" x14ac:dyDescent="0.2">
      <c r="A1149" s="29">
        <v>0.1147</v>
      </c>
      <c r="B1149" s="34">
        <v>8.5500000000000007</v>
      </c>
      <c r="C1149" s="35">
        <v>6.6796875000000006E-2</v>
      </c>
    </row>
    <row r="1150" spans="1:3" x14ac:dyDescent="0.2">
      <c r="A1150" s="29">
        <v>0.1148</v>
      </c>
      <c r="B1150" s="34">
        <v>8.5500000000000007</v>
      </c>
      <c r="C1150" s="35">
        <v>6.6796875000000006E-2</v>
      </c>
    </row>
    <row r="1151" spans="1:3" x14ac:dyDescent="0.2">
      <c r="A1151" s="29">
        <v>0.1149</v>
      </c>
      <c r="B1151" s="34">
        <v>8.5500000000000007</v>
      </c>
      <c r="C1151" s="35">
        <v>6.6796875000000006E-2</v>
      </c>
    </row>
    <row r="1152" spans="1:3" x14ac:dyDescent="0.2">
      <c r="A1152" s="29">
        <v>0.115</v>
      </c>
      <c r="B1152" s="34">
        <v>8.5500000000000007</v>
      </c>
      <c r="C1152" s="35">
        <v>6.6796875000000006E-2</v>
      </c>
    </row>
    <row r="1153" spans="1:3" x14ac:dyDescent="0.2">
      <c r="A1153" s="29">
        <v>0.11509999999999999</v>
      </c>
      <c r="B1153" s="34">
        <v>8.51</v>
      </c>
      <c r="C1153" s="35">
        <v>6.6484374999999998E-2</v>
      </c>
    </row>
    <row r="1154" spans="1:3" x14ac:dyDescent="0.2">
      <c r="A1154" s="29">
        <v>0.1152</v>
      </c>
      <c r="B1154" s="34">
        <v>8.51</v>
      </c>
      <c r="C1154" s="35">
        <v>6.6484374999999998E-2</v>
      </c>
    </row>
    <row r="1155" spans="1:3" x14ac:dyDescent="0.2">
      <c r="A1155" s="29">
        <v>0.1153</v>
      </c>
      <c r="B1155" s="34">
        <v>8.51</v>
      </c>
      <c r="C1155" s="35">
        <v>6.6484374999999998E-2</v>
      </c>
    </row>
    <row r="1156" spans="1:3" x14ac:dyDescent="0.2">
      <c r="A1156" s="29">
        <v>0.1154</v>
      </c>
      <c r="B1156" s="34">
        <v>8.51</v>
      </c>
      <c r="C1156" s="35">
        <v>6.6484374999999998E-2</v>
      </c>
    </row>
    <row r="1157" spans="1:3" x14ac:dyDescent="0.2">
      <c r="A1157" s="29">
        <v>0.11550000000000001</v>
      </c>
      <c r="B1157" s="34">
        <v>8.51</v>
      </c>
      <c r="C1157" s="35">
        <v>6.6484374999999998E-2</v>
      </c>
    </row>
    <row r="1158" spans="1:3" x14ac:dyDescent="0.2">
      <c r="A1158" s="29">
        <v>0.11559999999999999</v>
      </c>
      <c r="B1158" s="34">
        <v>8.51</v>
      </c>
      <c r="C1158" s="35">
        <v>6.6484374999999998E-2</v>
      </c>
    </row>
    <row r="1159" spans="1:3" x14ac:dyDescent="0.2">
      <c r="A1159" s="29">
        <v>0.1157</v>
      </c>
      <c r="B1159" s="34">
        <v>8.51</v>
      </c>
      <c r="C1159" s="35">
        <v>6.6484374999999998E-2</v>
      </c>
    </row>
    <row r="1160" spans="1:3" x14ac:dyDescent="0.2">
      <c r="A1160" s="29">
        <v>0.1158</v>
      </c>
      <c r="B1160" s="34">
        <v>8.51</v>
      </c>
      <c r="C1160" s="35">
        <v>6.6484374999999998E-2</v>
      </c>
    </row>
    <row r="1161" spans="1:3" x14ac:dyDescent="0.2">
      <c r="A1161" s="29">
        <v>0.1159</v>
      </c>
      <c r="B1161" s="34">
        <v>8.51</v>
      </c>
      <c r="C1161" s="35">
        <v>6.6484374999999998E-2</v>
      </c>
    </row>
    <row r="1162" spans="1:3" x14ac:dyDescent="0.2">
      <c r="A1162" s="29">
        <v>0.11600000000000001</v>
      </c>
      <c r="B1162" s="34">
        <v>8.51</v>
      </c>
      <c r="C1162" s="35">
        <v>6.6484374999999998E-2</v>
      </c>
    </row>
    <row r="1163" spans="1:3" x14ac:dyDescent="0.2">
      <c r="A1163" s="29">
        <v>0.11609999999999999</v>
      </c>
      <c r="B1163" s="34">
        <v>8.51</v>
      </c>
      <c r="C1163" s="35">
        <v>6.6484374999999998E-2</v>
      </c>
    </row>
    <row r="1164" spans="1:3" x14ac:dyDescent="0.2">
      <c r="A1164" s="29">
        <v>0.1162</v>
      </c>
      <c r="B1164" s="34">
        <v>8.51</v>
      </c>
      <c r="C1164" s="35">
        <v>6.6484374999999998E-2</v>
      </c>
    </row>
    <row r="1165" spans="1:3" x14ac:dyDescent="0.2">
      <c r="A1165" s="29">
        <v>0.1163</v>
      </c>
      <c r="B1165" s="34">
        <v>8.51</v>
      </c>
      <c r="C1165" s="35">
        <v>6.6484374999999998E-2</v>
      </c>
    </row>
    <row r="1166" spans="1:3" x14ac:dyDescent="0.2">
      <c r="A1166" s="29">
        <v>0.1164</v>
      </c>
      <c r="B1166" s="34">
        <v>8.51</v>
      </c>
      <c r="C1166" s="35">
        <v>6.6484374999999998E-2</v>
      </c>
    </row>
    <row r="1167" spans="1:3" x14ac:dyDescent="0.2">
      <c r="A1167" s="29">
        <v>0.11650000000000001</v>
      </c>
      <c r="B1167" s="34">
        <v>8.51</v>
      </c>
      <c r="C1167" s="35">
        <v>6.6484374999999998E-2</v>
      </c>
    </row>
    <row r="1168" spans="1:3" x14ac:dyDescent="0.2">
      <c r="A1168" s="29">
        <v>0.1166</v>
      </c>
      <c r="B1168" s="34">
        <v>8.51</v>
      </c>
      <c r="C1168" s="35">
        <v>6.6484374999999998E-2</v>
      </c>
    </row>
    <row r="1169" spans="1:3" x14ac:dyDescent="0.2">
      <c r="A1169" s="29">
        <v>0.1167</v>
      </c>
      <c r="B1169" s="34">
        <v>8.51</v>
      </c>
      <c r="C1169" s="35">
        <v>6.6484374999999998E-2</v>
      </c>
    </row>
    <row r="1170" spans="1:3" x14ac:dyDescent="0.2">
      <c r="A1170" s="29">
        <v>0.1168</v>
      </c>
      <c r="B1170" s="34">
        <v>8.51</v>
      </c>
      <c r="C1170" s="35">
        <v>6.6484374999999998E-2</v>
      </c>
    </row>
    <row r="1171" spans="1:3" x14ac:dyDescent="0.2">
      <c r="A1171" s="29">
        <v>0.1169</v>
      </c>
      <c r="B1171" s="34">
        <v>8.51</v>
      </c>
      <c r="C1171" s="35">
        <v>6.6484374999999998E-2</v>
      </c>
    </row>
    <row r="1172" spans="1:3" x14ac:dyDescent="0.2">
      <c r="A1172" s="29">
        <v>0.11700000000000001</v>
      </c>
      <c r="B1172" s="34">
        <v>8.51</v>
      </c>
      <c r="C1172" s="35">
        <v>6.6484374999999998E-2</v>
      </c>
    </row>
    <row r="1173" spans="1:3" x14ac:dyDescent="0.2">
      <c r="A1173" s="29">
        <v>0.1171</v>
      </c>
      <c r="B1173" s="34">
        <v>8.51</v>
      </c>
      <c r="C1173" s="35">
        <v>6.6484374999999998E-2</v>
      </c>
    </row>
    <row r="1174" spans="1:3" x14ac:dyDescent="0.2">
      <c r="A1174" s="29">
        <v>0.1172</v>
      </c>
      <c r="B1174" s="34">
        <v>8.51</v>
      </c>
      <c r="C1174" s="35">
        <v>6.6484374999999998E-2</v>
      </c>
    </row>
    <row r="1175" spans="1:3" x14ac:dyDescent="0.2">
      <c r="A1175" s="29">
        <v>0.1173</v>
      </c>
      <c r="B1175" s="34">
        <v>8.51</v>
      </c>
      <c r="C1175" s="35">
        <v>6.6484374999999998E-2</v>
      </c>
    </row>
    <row r="1176" spans="1:3" x14ac:dyDescent="0.2">
      <c r="A1176" s="29">
        <v>0.1174</v>
      </c>
      <c r="B1176" s="34">
        <v>8.51</v>
      </c>
      <c r="C1176" s="35">
        <v>6.6484374999999998E-2</v>
      </c>
    </row>
    <row r="1177" spans="1:3" x14ac:dyDescent="0.2">
      <c r="A1177" s="29">
        <v>0.11749999999999999</v>
      </c>
      <c r="B1177" s="34">
        <v>8.51</v>
      </c>
      <c r="C1177" s="35">
        <v>6.6484374999999998E-2</v>
      </c>
    </row>
    <row r="1178" spans="1:3" x14ac:dyDescent="0.2">
      <c r="A1178" s="29">
        <v>0.1176</v>
      </c>
      <c r="B1178" s="34">
        <v>8.51</v>
      </c>
      <c r="C1178" s="35">
        <v>6.6484374999999998E-2</v>
      </c>
    </row>
    <row r="1179" spans="1:3" x14ac:dyDescent="0.2">
      <c r="A1179" s="29">
        <v>0.1177</v>
      </c>
      <c r="B1179" s="34">
        <v>8.51</v>
      </c>
      <c r="C1179" s="35">
        <v>6.6484374999999998E-2</v>
      </c>
    </row>
    <row r="1180" spans="1:3" x14ac:dyDescent="0.2">
      <c r="A1180" s="29">
        <v>0.1178</v>
      </c>
      <c r="B1180" s="34">
        <v>8.51</v>
      </c>
      <c r="C1180" s="35">
        <v>6.6484374999999998E-2</v>
      </c>
    </row>
    <row r="1181" spans="1:3" x14ac:dyDescent="0.2">
      <c r="A1181" s="29">
        <v>0.1179</v>
      </c>
      <c r="B1181" s="34">
        <v>8.51</v>
      </c>
      <c r="C1181" s="35">
        <v>6.6484374999999998E-2</v>
      </c>
    </row>
    <row r="1182" spans="1:3" x14ac:dyDescent="0.2">
      <c r="A1182" s="29">
        <v>0.11799999999999999</v>
      </c>
      <c r="B1182" s="34">
        <v>8.51</v>
      </c>
      <c r="C1182" s="35">
        <v>6.6484374999999998E-2</v>
      </c>
    </row>
    <row r="1183" spans="1:3" x14ac:dyDescent="0.2">
      <c r="A1183" s="29">
        <v>0.1181</v>
      </c>
      <c r="B1183" s="34">
        <v>8.51</v>
      </c>
      <c r="C1183" s="35">
        <v>6.6484374999999998E-2</v>
      </c>
    </row>
    <row r="1184" spans="1:3" x14ac:dyDescent="0.2">
      <c r="A1184" s="29">
        <v>0.1182</v>
      </c>
      <c r="B1184" s="34">
        <v>8.51</v>
      </c>
      <c r="C1184" s="35">
        <v>6.6484374999999998E-2</v>
      </c>
    </row>
    <row r="1185" spans="1:3" x14ac:dyDescent="0.2">
      <c r="A1185" s="29">
        <v>0.1183</v>
      </c>
      <c r="B1185" s="34">
        <v>8.51</v>
      </c>
      <c r="C1185" s="35">
        <v>6.6484374999999998E-2</v>
      </c>
    </row>
    <row r="1186" spans="1:3" x14ac:dyDescent="0.2">
      <c r="A1186" s="29">
        <v>0.11840000000000001</v>
      </c>
      <c r="B1186" s="34">
        <v>8.51</v>
      </c>
      <c r="C1186" s="35">
        <v>6.6484374999999998E-2</v>
      </c>
    </row>
    <row r="1187" spans="1:3" x14ac:dyDescent="0.2">
      <c r="A1187" s="29">
        <v>0.11849999999999999</v>
      </c>
      <c r="B1187" s="34">
        <v>8.51</v>
      </c>
      <c r="C1187" s="35">
        <v>6.6484374999999998E-2</v>
      </c>
    </row>
    <row r="1188" spans="1:3" x14ac:dyDescent="0.2">
      <c r="A1188" s="29">
        <v>0.1186</v>
      </c>
      <c r="B1188" s="34">
        <v>8.51</v>
      </c>
      <c r="C1188" s="35">
        <v>6.6484374999999998E-2</v>
      </c>
    </row>
    <row r="1189" spans="1:3" x14ac:dyDescent="0.2">
      <c r="A1189" s="29">
        <v>0.1187</v>
      </c>
      <c r="B1189" s="34">
        <v>8.51</v>
      </c>
      <c r="C1189" s="35">
        <v>6.6484374999999998E-2</v>
      </c>
    </row>
    <row r="1190" spans="1:3" x14ac:dyDescent="0.2">
      <c r="A1190" s="29">
        <v>0.1188</v>
      </c>
      <c r="B1190" s="34">
        <v>8.51</v>
      </c>
      <c r="C1190" s="35">
        <v>6.6484374999999998E-2</v>
      </c>
    </row>
    <row r="1191" spans="1:3" x14ac:dyDescent="0.2">
      <c r="A1191" s="29">
        <v>0.11890000000000001</v>
      </c>
      <c r="B1191" s="34">
        <v>8.51</v>
      </c>
      <c r="C1191" s="35">
        <v>6.6484374999999998E-2</v>
      </c>
    </row>
    <row r="1192" spans="1:3" x14ac:dyDescent="0.2">
      <c r="A1192" s="29">
        <v>0.11899999999999999</v>
      </c>
      <c r="B1192" s="34">
        <v>8.51</v>
      </c>
      <c r="C1192" s="35">
        <v>6.6484374999999998E-2</v>
      </c>
    </row>
    <row r="1193" spans="1:3" x14ac:dyDescent="0.2">
      <c r="A1193" s="29">
        <v>0.1191</v>
      </c>
      <c r="B1193" s="34">
        <v>8.51</v>
      </c>
      <c r="C1193" s="35">
        <v>6.6484374999999998E-2</v>
      </c>
    </row>
    <row r="1194" spans="1:3" x14ac:dyDescent="0.2">
      <c r="A1194" s="29">
        <v>0.1192</v>
      </c>
      <c r="B1194" s="34">
        <v>8.51</v>
      </c>
      <c r="C1194" s="35">
        <v>6.6484374999999998E-2</v>
      </c>
    </row>
    <row r="1195" spans="1:3" x14ac:dyDescent="0.2">
      <c r="A1195" s="29">
        <v>0.1193</v>
      </c>
      <c r="B1195" s="34">
        <v>8.51</v>
      </c>
      <c r="C1195" s="35">
        <v>6.6484374999999998E-2</v>
      </c>
    </row>
    <row r="1196" spans="1:3" x14ac:dyDescent="0.2">
      <c r="A1196" s="29">
        <v>0.11940000000000001</v>
      </c>
      <c r="B1196" s="34">
        <v>8.51</v>
      </c>
      <c r="C1196" s="35">
        <v>6.6484374999999998E-2</v>
      </c>
    </row>
    <row r="1197" spans="1:3" x14ac:dyDescent="0.2">
      <c r="A1197" s="29">
        <v>0.1195</v>
      </c>
      <c r="B1197" s="34">
        <v>8.51</v>
      </c>
      <c r="C1197" s="35">
        <v>6.6484374999999998E-2</v>
      </c>
    </row>
    <row r="1198" spans="1:3" x14ac:dyDescent="0.2">
      <c r="A1198" s="29">
        <v>0.1196</v>
      </c>
      <c r="B1198" s="34">
        <v>8.51</v>
      </c>
      <c r="C1198" s="35">
        <v>6.6484374999999998E-2</v>
      </c>
    </row>
    <row r="1199" spans="1:3" x14ac:dyDescent="0.2">
      <c r="A1199" s="29">
        <v>0.1197</v>
      </c>
      <c r="B1199" s="34">
        <v>8.51</v>
      </c>
      <c r="C1199" s="35">
        <v>6.6484374999999998E-2</v>
      </c>
    </row>
    <row r="1200" spans="1:3" x14ac:dyDescent="0.2">
      <c r="A1200" s="29">
        <v>0.1198</v>
      </c>
      <c r="B1200" s="34">
        <v>8.51</v>
      </c>
      <c r="C1200" s="35">
        <v>6.6484374999999998E-2</v>
      </c>
    </row>
    <row r="1201" spans="1:3" x14ac:dyDescent="0.2">
      <c r="A1201" s="29">
        <v>0.11990000000000001</v>
      </c>
      <c r="B1201" s="34">
        <v>8.51</v>
      </c>
      <c r="C1201" s="35">
        <v>6.6484374999999998E-2</v>
      </c>
    </row>
    <row r="1202" spans="1:3" x14ac:dyDescent="0.2">
      <c r="A1202" s="29">
        <v>0.12</v>
      </c>
      <c r="B1202" s="34">
        <v>8.51</v>
      </c>
      <c r="C1202" s="35">
        <v>6.6484374999999998E-2</v>
      </c>
    </row>
    <row r="1203" spans="1:3" x14ac:dyDescent="0.2">
      <c r="A1203" s="29">
        <v>0.1201</v>
      </c>
      <c r="B1203" s="34">
        <v>8.51</v>
      </c>
      <c r="C1203" s="35">
        <v>6.6484374999999998E-2</v>
      </c>
    </row>
    <row r="1204" spans="1:3" x14ac:dyDescent="0.2">
      <c r="A1204" s="29">
        <v>0.1202</v>
      </c>
      <c r="B1204" s="34">
        <v>8.51</v>
      </c>
      <c r="C1204" s="35">
        <v>6.6484374999999998E-2</v>
      </c>
    </row>
    <row r="1205" spans="1:3" x14ac:dyDescent="0.2">
      <c r="A1205" s="29">
        <v>0.1203</v>
      </c>
      <c r="B1205" s="34">
        <v>8.51</v>
      </c>
      <c r="C1205" s="35">
        <v>6.6484374999999998E-2</v>
      </c>
    </row>
    <row r="1206" spans="1:3" x14ac:dyDescent="0.2">
      <c r="A1206" s="29">
        <v>0.12039999999999999</v>
      </c>
      <c r="B1206" s="34">
        <v>8.51</v>
      </c>
      <c r="C1206" s="35">
        <v>6.6484374999999998E-2</v>
      </c>
    </row>
    <row r="1207" spans="1:3" x14ac:dyDescent="0.2">
      <c r="A1207" s="29">
        <v>0.1205</v>
      </c>
      <c r="B1207" s="34">
        <v>8.51</v>
      </c>
      <c r="C1207" s="35">
        <v>6.6484374999999998E-2</v>
      </c>
    </row>
    <row r="1208" spans="1:3" x14ac:dyDescent="0.2">
      <c r="A1208" s="29">
        <v>0.1206</v>
      </c>
      <c r="B1208" s="34">
        <v>8.51</v>
      </c>
      <c r="C1208" s="35">
        <v>6.6484374999999998E-2</v>
      </c>
    </row>
    <row r="1209" spans="1:3" x14ac:dyDescent="0.2">
      <c r="A1209" s="29">
        <v>0.1207</v>
      </c>
      <c r="B1209" s="34">
        <v>8.51</v>
      </c>
      <c r="C1209" s="35">
        <v>6.6484374999999998E-2</v>
      </c>
    </row>
    <row r="1210" spans="1:3" x14ac:dyDescent="0.2">
      <c r="A1210" s="29">
        <v>0.1208</v>
      </c>
      <c r="B1210" s="34">
        <v>8.51</v>
      </c>
      <c r="C1210" s="35">
        <v>6.6484374999999998E-2</v>
      </c>
    </row>
    <row r="1211" spans="1:3" x14ac:dyDescent="0.2">
      <c r="A1211" s="29">
        <v>0.12089999999999999</v>
      </c>
      <c r="B1211" s="34">
        <v>8.51</v>
      </c>
      <c r="C1211" s="35">
        <v>6.6484374999999998E-2</v>
      </c>
    </row>
    <row r="1212" spans="1:3" x14ac:dyDescent="0.2">
      <c r="A1212" s="29">
        <v>0.121</v>
      </c>
      <c r="B1212" s="34">
        <v>8.51</v>
      </c>
      <c r="C1212" s="35">
        <v>6.6484374999999998E-2</v>
      </c>
    </row>
    <row r="1213" spans="1:3" x14ac:dyDescent="0.2">
      <c r="A1213" s="29">
        <v>0.1211</v>
      </c>
      <c r="B1213" s="34">
        <v>8.51</v>
      </c>
      <c r="C1213" s="35">
        <v>6.6484374999999998E-2</v>
      </c>
    </row>
    <row r="1214" spans="1:3" x14ac:dyDescent="0.2">
      <c r="A1214" s="29">
        <v>0.1212</v>
      </c>
      <c r="B1214" s="34">
        <v>8.51</v>
      </c>
      <c r="C1214" s="35">
        <v>6.6484374999999998E-2</v>
      </c>
    </row>
    <row r="1215" spans="1:3" x14ac:dyDescent="0.2">
      <c r="A1215" s="29">
        <v>0.12130000000000001</v>
      </c>
      <c r="B1215" s="34">
        <v>8.51</v>
      </c>
      <c r="C1215" s="35">
        <v>6.6484374999999998E-2</v>
      </c>
    </row>
    <row r="1216" spans="1:3" x14ac:dyDescent="0.2">
      <c r="A1216" s="29">
        <v>0.12139999999999999</v>
      </c>
      <c r="B1216" s="34">
        <v>8.51</v>
      </c>
      <c r="C1216" s="35">
        <v>6.6484374999999998E-2</v>
      </c>
    </row>
    <row r="1217" spans="1:3" x14ac:dyDescent="0.2">
      <c r="A1217" s="29">
        <v>0.1215</v>
      </c>
      <c r="B1217" s="34">
        <v>8.51</v>
      </c>
      <c r="C1217" s="35">
        <v>6.6484374999999998E-2</v>
      </c>
    </row>
    <row r="1218" spans="1:3" x14ac:dyDescent="0.2">
      <c r="A1218" s="29">
        <v>0.1216</v>
      </c>
      <c r="B1218" s="34">
        <v>8.51</v>
      </c>
      <c r="C1218" s="35">
        <v>6.6484374999999998E-2</v>
      </c>
    </row>
    <row r="1219" spans="1:3" x14ac:dyDescent="0.2">
      <c r="A1219" s="29">
        <v>0.1217</v>
      </c>
      <c r="B1219" s="34">
        <v>8.51</v>
      </c>
      <c r="C1219" s="35">
        <v>6.6484374999999998E-2</v>
      </c>
    </row>
    <row r="1220" spans="1:3" x14ac:dyDescent="0.2">
      <c r="A1220" s="29">
        <v>0.12180000000000001</v>
      </c>
      <c r="B1220" s="34">
        <v>8.51</v>
      </c>
      <c r="C1220" s="35">
        <v>6.6484374999999998E-2</v>
      </c>
    </row>
    <row r="1221" spans="1:3" x14ac:dyDescent="0.2">
      <c r="A1221" s="29">
        <v>0.12189999999999999</v>
      </c>
      <c r="B1221" s="34">
        <v>8.51</v>
      </c>
      <c r="C1221" s="35">
        <v>6.6484374999999998E-2</v>
      </c>
    </row>
    <row r="1222" spans="1:3" x14ac:dyDescent="0.2">
      <c r="A1222" s="29">
        <v>0.122</v>
      </c>
      <c r="B1222" s="34">
        <v>8.51</v>
      </c>
      <c r="C1222" s="35">
        <v>6.6484374999999998E-2</v>
      </c>
    </row>
    <row r="1223" spans="1:3" x14ac:dyDescent="0.2">
      <c r="A1223" s="29">
        <v>0.1221</v>
      </c>
      <c r="B1223" s="34">
        <v>8.51</v>
      </c>
      <c r="C1223" s="35">
        <v>6.6484374999999998E-2</v>
      </c>
    </row>
    <row r="1224" spans="1:3" x14ac:dyDescent="0.2">
      <c r="A1224" s="29">
        <v>0.1222</v>
      </c>
      <c r="B1224" s="34">
        <v>8.51</v>
      </c>
      <c r="C1224" s="35">
        <v>6.6484374999999998E-2</v>
      </c>
    </row>
    <row r="1225" spans="1:3" x14ac:dyDescent="0.2">
      <c r="A1225" s="29">
        <v>0.12230000000000001</v>
      </c>
      <c r="B1225" s="34">
        <v>8.51</v>
      </c>
      <c r="C1225" s="35">
        <v>6.6484374999999998E-2</v>
      </c>
    </row>
    <row r="1226" spans="1:3" x14ac:dyDescent="0.2">
      <c r="A1226" s="29">
        <v>0.12239999999999999</v>
      </c>
      <c r="B1226" s="34">
        <v>8.51</v>
      </c>
      <c r="C1226" s="35">
        <v>6.6484374999999998E-2</v>
      </c>
    </row>
    <row r="1227" spans="1:3" x14ac:dyDescent="0.2">
      <c r="A1227" s="29">
        <v>0.1225</v>
      </c>
      <c r="B1227" s="34">
        <v>8.51</v>
      </c>
      <c r="C1227" s="35">
        <v>6.6484374999999998E-2</v>
      </c>
    </row>
    <row r="1228" spans="1:3" x14ac:dyDescent="0.2">
      <c r="A1228" s="29">
        <v>0.1226</v>
      </c>
      <c r="B1228" s="34">
        <v>8.51</v>
      </c>
      <c r="C1228" s="35">
        <v>6.6484374999999998E-2</v>
      </c>
    </row>
    <row r="1229" spans="1:3" x14ac:dyDescent="0.2">
      <c r="A1229" s="29">
        <v>0.1227</v>
      </c>
      <c r="B1229" s="34">
        <v>8.51</v>
      </c>
      <c r="C1229" s="35">
        <v>6.6484374999999998E-2</v>
      </c>
    </row>
    <row r="1230" spans="1:3" x14ac:dyDescent="0.2">
      <c r="A1230" s="29">
        <v>0.12280000000000001</v>
      </c>
      <c r="B1230" s="34">
        <v>8.51</v>
      </c>
      <c r="C1230" s="35">
        <v>6.6484374999999998E-2</v>
      </c>
    </row>
    <row r="1231" spans="1:3" x14ac:dyDescent="0.2">
      <c r="A1231" s="29">
        <v>0.1229</v>
      </c>
      <c r="B1231" s="34">
        <v>8.51</v>
      </c>
      <c r="C1231" s="35">
        <v>6.6484374999999998E-2</v>
      </c>
    </row>
    <row r="1232" spans="1:3" x14ac:dyDescent="0.2">
      <c r="A1232" s="29">
        <v>0.123</v>
      </c>
      <c r="B1232" s="34">
        <v>8.51</v>
      </c>
      <c r="C1232" s="35">
        <v>6.6484374999999998E-2</v>
      </c>
    </row>
    <row r="1233" spans="1:3" x14ac:dyDescent="0.2">
      <c r="A1233" s="29">
        <v>0.1231</v>
      </c>
      <c r="B1233" s="34">
        <v>8.51</v>
      </c>
      <c r="C1233" s="35">
        <v>6.6484374999999998E-2</v>
      </c>
    </row>
    <row r="1234" spans="1:3" x14ac:dyDescent="0.2">
      <c r="A1234" s="29">
        <v>0.1232</v>
      </c>
      <c r="B1234" s="34">
        <v>8.51</v>
      </c>
      <c r="C1234" s="35">
        <v>6.6484374999999998E-2</v>
      </c>
    </row>
    <row r="1235" spans="1:3" x14ac:dyDescent="0.2">
      <c r="A1235" s="29">
        <v>0.12330000000000001</v>
      </c>
      <c r="B1235" s="34">
        <v>8.51</v>
      </c>
      <c r="C1235" s="35">
        <v>6.6484374999999998E-2</v>
      </c>
    </row>
    <row r="1236" spans="1:3" x14ac:dyDescent="0.2">
      <c r="A1236" s="29">
        <v>0.1234</v>
      </c>
      <c r="B1236" s="34">
        <v>8.51</v>
      </c>
      <c r="C1236" s="35">
        <v>6.6484374999999998E-2</v>
      </c>
    </row>
    <row r="1237" spans="1:3" x14ac:dyDescent="0.2">
      <c r="A1237" s="29">
        <v>0.1235</v>
      </c>
      <c r="B1237" s="34">
        <v>8.51</v>
      </c>
      <c r="C1237" s="35">
        <v>6.6484374999999998E-2</v>
      </c>
    </row>
    <row r="1238" spans="1:3" x14ac:dyDescent="0.2">
      <c r="A1238" s="29">
        <v>0.1236</v>
      </c>
      <c r="B1238" s="34">
        <v>8.51</v>
      </c>
      <c r="C1238" s="35">
        <v>6.6484374999999998E-2</v>
      </c>
    </row>
    <row r="1239" spans="1:3" x14ac:dyDescent="0.2">
      <c r="A1239" s="29">
        <v>0.1237</v>
      </c>
      <c r="B1239" s="34">
        <v>8.51</v>
      </c>
      <c r="C1239" s="35">
        <v>6.6484374999999998E-2</v>
      </c>
    </row>
    <row r="1240" spans="1:3" x14ac:dyDescent="0.2">
      <c r="A1240" s="29">
        <v>0.12379999999999999</v>
      </c>
      <c r="B1240" s="34">
        <v>8.51</v>
      </c>
      <c r="C1240" s="35">
        <v>6.6484374999999998E-2</v>
      </c>
    </row>
    <row r="1241" spans="1:3" x14ac:dyDescent="0.2">
      <c r="A1241" s="29">
        <v>0.1239</v>
      </c>
      <c r="B1241" s="34">
        <v>8.51</v>
      </c>
      <c r="C1241" s="35">
        <v>6.6484374999999998E-2</v>
      </c>
    </row>
    <row r="1242" spans="1:3" x14ac:dyDescent="0.2">
      <c r="A1242" s="29">
        <v>0.124</v>
      </c>
      <c r="B1242" s="34">
        <v>8.51</v>
      </c>
      <c r="C1242" s="35">
        <v>6.6484374999999998E-2</v>
      </c>
    </row>
    <row r="1243" spans="1:3" x14ac:dyDescent="0.2">
      <c r="A1243" s="29">
        <v>0.1241</v>
      </c>
      <c r="B1243" s="34">
        <v>8.51</v>
      </c>
      <c r="C1243" s="35">
        <v>6.6484374999999998E-2</v>
      </c>
    </row>
    <row r="1244" spans="1:3" x14ac:dyDescent="0.2">
      <c r="A1244" s="29">
        <v>0.1242</v>
      </c>
      <c r="B1244" s="34">
        <v>8.51</v>
      </c>
      <c r="C1244" s="35">
        <v>6.6484374999999998E-2</v>
      </c>
    </row>
    <row r="1245" spans="1:3" x14ac:dyDescent="0.2">
      <c r="A1245" s="29">
        <v>0.12429999999999999</v>
      </c>
      <c r="B1245" s="34">
        <v>8.51</v>
      </c>
      <c r="C1245" s="35">
        <v>6.6484374999999998E-2</v>
      </c>
    </row>
    <row r="1246" spans="1:3" x14ac:dyDescent="0.2">
      <c r="A1246" s="29">
        <v>0.1244</v>
      </c>
      <c r="B1246" s="34">
        <v>8.51</v>
      </c>
      <c r="C1246" s="35">
        <v>6.6484374999999998E-2</v>
      </c>
    </row>
    <row r="1247" spans="1:3" x14ac:dyDescent="0.2">
      <c r="A1247" s="29">
        <v>0.1245</v>
      </c>
      <c r="B1247" s="34">
        <v>8.51</v>
      </c>
      <c r="C1247" s="35">
        <v>6.6484374999999998E-2</v>
      </c>
    </row>
    <row r="1248" spans="1:3" x14ac:dyDescent="0.2">
      <c r="A1248" s="29">
        <v>0.1246</v>
      </c>
      <c r="B1248" s="34">
        <v>8.51</v>
      </c>
      <c r="C1248" s="35">
        <v>6.6484374999999998E-2</v>
      </c>
    </row>
    <row r="1249" spans="1:3" x14ac:dyDescent="0.2">
      <c r="A1249" s="29">
        <v>0.12470000000000001</v>
      </c>
      <c r="B1249" s="34">
        <v>8.51</v>
      </c>
      <c r="C1249" s="35">
        <v>6.6484374999999998E-2</v>
      </c>
    </row>
    <row r="1250" spans="1:3" x14ac:dyDescent="0.2">
      <c r="A1250" s="29">
        <v>0.12479999999999999</v>
      </c>
      <c r="B1250" s="34">
        <v>8.51</v>
      </c>
      <c r="C1250" s="35">
        <v>6.6484374999999998E-2</v>
      </c>
    </row>
    <row r="1251" spans="1:3" x14ac:dyDescent="0.2">
      <c r="A1251" s="29">
        <v>0.1249</v>
      </c>
      <c r="B1251" s="34">
        <v>8.51</v>
      </c>
      <c r="C1251" s="35">
        <v>6.6484374999999998E-2</v>
      </c>
    </row>
    <row r="1252" spans="1:3" x14ac:dyDescent="0.2">
      <c r="A1252" s="29">
        <v>0.125</v>
      </c>
      <c r="B1252" s="34">
        <v>8.51</v>
      </c>
      <c r="C1252" s="35">
        <v>6.6484374999999998E-2</v>
      </c>
    </row>
    <row r="1253" spans="1:3" x14ac:dyDescent="0.2">
      <c r="A1253" s="29">
        <v>0.12509999999999999</v>
      </c>
      <c r="B1253" s="34">
        <v>8.51</v>
      </c>
      <c r="C1253" s="35">
        <v>6.6484374999999998E-2</v>
      </c>
    </row>
    <row r="1254" spans="1:3" x14ac:dyDescent="0.2">
      <c r="A1254" s="29">
        <v>0.12520000000000001</v>
      </c>
      <c r="B1254" s="34">
        <v>8.51</v>
      </c>
      <c r="C1254" s="35">
        <v>6.6484374999999998E-2</v>
      </c>
    </row>
    <row r="1255" spans="1:3" x14ac:dyDescent="0.2">
      <c r="A1255" s="29">
        <v>0.12529999999999999</v>
      </c>
      <c r="B1255" s="34">
        <v>8.51</v>
      </c>
      <c r="C1255" s="35">
        <v>6.6484374999999998E-2</v>
      </c>
    </row>
    <row r="1256" spans="1:3" x14ac:dyDescent="0.2">
      <c r="A1256" s="29">
        <v>0.12540000000000001</v>
      </c>
      <c r="B1256" s="34">
        <v>8.51</v>
      </c>
      <c r="C1256" s="35">
        <v>6.6484374999999998E-2</v>
      </c>
    </row>
    <row r="1257" spans="1:3" x14ac:dyDescent="0.2">
      <c r="A1257" s="29">
        <v>0.1255</v>
      </c>
      <c r="B1257" s="34">
        <v>8.51</v>
      </c>
      <c r="C1257" s="35">
        <v>6.6484374999999998E-2</v>
      </c>
    </row>
    <row r="1258" spans="1:3" x14ac:dyDescent="0.2">
      <c r="A1258" s="29">
        <v>0.12559999999999999</v>
      </c>
      <c r="B1258" s="34">
        <v>8.51</v>
      </c>
      <c r="C1258" s="35">
        <v>6.6484374999999998E-2</v>
      </c>
    </row>
    <row r="1259" spans="1:3" x14ac:dyDescent="0.2">
      <c r="A1259" s="29">
        <v>0.12570000000000001</v>
      </c>
      <c r="B1259" s="34">
        <v>8.51</v>
      </c>
      <c r="C1259" s="35">
        <v>6.6484374999999998E-2</v>
      </c>
    </row>
    <row r="1260" spans="1:3" x14ac:dyDescent="0.2">
      <c r="A1260" s="29">
        <v>0.1258</v>
      </c>
      <c r="B1260" s="34">
        <v>8.51</v>
      </c>
      <c r="C1260" s="35">
        <v>6.6484374999999998E-2</v>
      </c>
    </row>
    <row r="1261" spans="1:3" x14ac:dyDescent="0.2">
      <c r="A1261" s="29">
        <v>0.12590000000000001</v>
      </c>
      <c r="B1261" s="34">
        <v>8.51</v>
      </c>
      <c r="C1261" s="35">
        <v>6.6484374999999998E-2</v>
      </c>
    </row>
    <row r="1262" spans="1:3" x14ac:dyDescent="0.2">
      <c r="A1262" s="29">
        <v>0.126</v>
      </c>
      <c r="B1262" s="34">
        <v>8.51</v>
      </c>
      <c r="C1262" s="35">
        <v>6.6484374999999998E-2</v>
      </c>
    </row>
    <row r="1263" spans="1:3" x14ac:dyDescent="0.2">
      <c r="A1263" s="29">
        <v>0.12609999999999999</v>
      </c>
      <c r="B1263" s="34">
        <v>8.51</v>
      </c>
      <c r="C1263" s="35">
        <v>6.6484374999999998E-2</v>
      </c>
    </row>
    <row r="1264" spans="1:3" x14ac:dyDescent="0.2">
      <c r="A1264" s="29">
        <v>0.12620000000000001</v>
      </c>
      <c r="B1264" s="34">
        <v>8.51</v>
      </c>
      <c r="C1264" s="35">
        <v>6.6484374999999998E-2</v>
      </c>
    </row>
    <row r="1265" spans="1:3" x14ac:dyDescent="0.2">
      <c r="A1265" s="29">
        <v>0.1263</v>
      </c>
      <c r="B1265" s="34">
        <v>8.51</v>
      </c>
      <c r="C1265" s="35">
        <v>6.6484374999999998E-2</v>
      </c>
    </row>
    <row r="1266" spans="1:3" x14ac:dyDescent="0.2">
      <c r="A1266" s="29">
        <v>0.12640000000000001</v>
      </c>
      <c r="B1266" s="34">
        <v>8.51</v>
      </c>
      <c r="C1266" s="35">
        <v>6.6484374999999998E-2</v>
      </c>
    </row>
    <row r="1267" spans="1:3" x14ac:dyDescent="0.2">
      <c r="A1267" s="29">
        <v>0.1265</v>
      </c>
      <c r="B1267" s="34">
        <v>8.51</v>
      </c>
      <c r="C1267" s="35">
        <v>6.6484374999999998E-2</v>
      </c>
    </row>
    <row r="1268" spans="1:3" x14ac:dyDescent="0.2">
      <c r="A1268" s="29">
        <v>0.12659999999999999</v>
      </c>
      <c r="B1268" s="34">
        <v>8.51</v>
      </c>
      <c r="C1268" s="35">
        <v>6.6484374999999998E-2</v>
      </c>
    </row>
    <row r="1269" spans="1:3" x14ac:dyDescent="0.2">
      <c r="A1269" s="29">
        <v>0.12670000000000001</v>
      </c>
      <c r="B1269" s="34">
        <v>8.51</v>
      </c>
      <c r="C1269" s="35">
        <v>6.6484374999999998E-2</v>
      </c>
    </row>
    <row r="1270" spans="1:3" x14ac:dyDescent="0.2">
      <c r="A1270" s="29">
        <v>0.1268</v>
      </c>
      <c r="B1270" s="34">
        <v>8.51</v>
      </c>
      <c r="C1270" s="35">
        <v>6.6484374999999998E-2</v>
      </c>
    </row>
    <row r="1271" spans="1:3" x14ac:dyDescent="0.2">
      <c r="A1271" s="29">
        <v>0.12690000000000001</v>
      </c>
      <c r="B1271" s="34">
        <v>8.51</v>
      </c>
      <c r="C1271" s="35">
        <v>6.6484374999999998E-2</v>
      </c>
    </row>
    <row r="1272" spans="1:3" x14ac:dyDescent="0.2">
      <c r="A1272" s="29">
        <v>0.127</v>
      </c>
      <c r="B1272" s="34">
        <v>8.51</v>
      </c>
      <c r="C1272" s="35">
        <v>6.6484374999999998E-2</v>
      </c>
    </row>
    <row r="1273" spans="1:3" x14ac:dyDescent="0.2">
      <c r="A1273" s="29">
        <v>0.12709999999999999</v>
      </c>
      <c r="B1273" s="34">
        <v>8.51</v>
      </c>
      <c r="C1273" s="35">
        <v>6.6484374999999998E-2</v>
      </c>
    </row>
    <row r="1274" spans="1:3" x14ac:dyDescent="0.2">
      <c r="A1274" s="29">
        <v>0.12720000000000001</v>
      </c>
      <c r="B1274" s="34">
        <v>8.51</v>
      </c>
      <c r="C1274" s="35">
        <v>6.6484374999999998E-2</v>
      </c>
    </row>
    <row r="1275" spans="1:3" x14ac:dyDescent="0.2">
      <c r="A1275" s="29">
        <v>0.1273</v>
      </c>
      <c r="B1275" s="34">
        <v>8.51</v>
      </c>
      <c r="C1275" s="35">
        <v>6.6484374999999998E-2</v>
      </c>
    </row>
    <row r="1276" spans="1:3" x14ac:dyDescent="0.2">
      <c r="A1276" s="29">
        <v>0.12740000000000001</v>
      </c>
      <c r="B1276" s="34">
        <v>8.51</v>
      </c>
      <c r="C1276" s="35">
        <v>6.6484374999999998E-2</v>
      </c>
    </row>
    <row r="1277" spans="1:3" x14ac:dyDescent="0.2">
      <c r="A1277" s="29">
        <v>0.1275</v>
      </c>
      <c r="B1277" s="34">
        <v>8.51</v>
      </c>
      <c r="C1277" s="35">
        <v>6.6484374999999998E-2</v>
      </c>
    </row>
    <row r="1278" spans="1:3" x14ac:dyDescent="0.2">
      <c r="A1278" s="29">
        <v>0.12759999999999999</v>
      </c>
      <c r="B1278" s="34">
        <v>8.51</v>
      </c>
      <c r="C1278" s="35">
        <v>6.6484374999999998E-2</v>
      </c>
    </row>
    <row r="1279" spans="1:3" x14ac:dyDescent="0.2">
      <c r="A1279" s="29">
        <v>0.12770000000000001</v>
      </c>
      <c r="B1279" s="34">
        <v>8.51</v>
      </c>
      <c r="C1279" s="35">
        <v>6.6484374999999998E-2</v>
      </c>
    </row>
    <row r="1280" spans="1:3" x14ac:dyDescent="0.2">
      <c r="A1280" s="29">
        <v>0.1278</v>
      </c>
      <c r="B1280" s="34">
        <v>8.51</v>
      </c>
      <c r="C1280" s="35">
        <v>6.6484374999999998E-2</v>
      </c>
    </row>
    <row r="1281" spans="1:3" x14ac:dyDescent="0.2">
      <c r="A1281" s="29">
        <v>0.12790000000000001</v>
      </c>
      <c r="B1281" s="34">
        <v>8.51</v>
      </c>
      <c r="C1281" s="35">
        <v>6.6484374999999998E-2</v>
      </c>
    </row>
    <row r="1282" spans="1:3" x14ac:dyDescent="0.2">
      <c r="A1282" s="29">
        <v>0.128</v>
      </c>
      <c r="B1282" s="34">
        <v>8.51</v>
      </c>
      <c r="C1282" s="35">
        <v>6.6484374999999998E-2</v>
      </c>
    </row>
    <row r="1283" spans="1:3" x14ac:dyDescent="0.2">
      <c r="A1283" s="29">
        <v>0.12809999999999999</v>
      </c>
      <c r="B1283" s="34">
        <v>8.51</v>
      </c>
      <c r="C1283" s="35">
        <v>6.6484374999999998E-2</v>
      </c>
    </row>
    <row r="1284" spans="1:3" x14ac:dyDescent="0.2">
      <c r="A1284" s="29">
        <v>0.12820000000000001</v>
      </c>
      <c r="B1284" s="34">
        <v>8.51</v>
      </c>
      <c r="C1284" s="35">
        <v>6.6484374999999998E-2</v>
      </c>
    </row>
    <row r="1285" spans="1:3" x14ac:dyDescent="0.2">
      <c r="A1285" s="29">
        <v>0.1283</v>
      </c>
      <c r="B1285" s="34">
        <v>8.51</v>
      </c>
      <c r="C1285" s="35">
        <v>6.6484374999999998E-2</v>
      </c>
    </row>
    <row r="1286" spans="1:3" x14ac:dyDescent="0.2">
      <c r="A1286" s="29">
        <v>0.12839999999999999</v>
      </c>
      <c r="B1286" s="34">
        <v>8.51</v>
      </c>
      <c r="C1286" s="35">
        <v>6.6484374999999998E-2</v>
      </c>
    </row>
    <row r="1287" spans="1:3" x14ac:dyDescent="0.2">
      <c r="A1287" s="29">
        <v>0.1285</v>
      </c>
      <c r="B1287" s="34">
        <v>8.51</v>
      </c>
      <c r="C1287" s="35">
        <v>6.6484374999999998E-2</v>
      </c>
    </row>
    <row r="1288" spans="1:3" x14ac:dyDescent="0.2">
      <c r="A1288" s="29">
        <v>0.12859999999999999</v>
      </c>
      <c r="B1288" s="34">
        <v>8.51</v>
      </c>
      <c r="C1288" s="35">
        <v>6.6484374999999998E-2</v>
      </c>
    </row>
    <row r="1289" spans="1:3" x14ac:dyDescent="0.2">
      <c r="A1289" s="29">
        <v>0.12870000000000001</v>
      </c>
      <c r="B1289" s="34">
        <v>8.51</v>
      </c>
      <c r="C1289" s="35">
        <v>6.6484374999999998E-2</v>
      </c>
    </row>
    <row r="1290" spans="1:3" x14ac:dyDescent="0.2">
      <c r="A1290" s="29">
        <v>0.1288</v>
      </c>
      <c r="B1290" s="34">
        <v>8.51</v>
      </c>
      <c r="C1290" s="35">
        <v>6.6484374999999998E-2</v>
      </c>
    </row>
    <row r="1291" spans="1:3" x14ac:dyDescent="0.2">
      <c r="A1291" s="29">
        <v>0.12889999999999999</v>
      </c>
      <c r="B1291" s="34">
        <v>8.51</v>
      </c>
      <c r="C1291" s="35">
        <v>6.6484374999999998E-2</v>
      </c>
    </row>
    <row r="1292" spans="1:3" x14ac:dyDescent="0.2">
      <c r="A1292" s="29">
        <v>0.129</v>
      </c>
      <c r="B1292" s="34">
        <v>8.51</v>
      </c>
      <c r="C1292" s="35">
        <v>6.6484374999999998E-2</v>
      </c>
    </row>
    <row r="1293" spans="1:3" x14ac:dyDescent="0.2">
      <c r="A1293" s="29">
        <v>0.12909999999999999</v>
      </c>
      <c r="B1293" s="34">
        <v>8.51</v>
      </c>
      <c r="C1293" s="35">
        <v>6.6484374999999998E-2</v>
      </c>
    </row>
    <row r="1294" spans="1:3" x14ac:dyDescent="0.2">
      <c r="A1294" s="29">
        <v>0.12920000000000001</v>
      </c>
      <c r="B1294" s="34">
        <v>8.51</v>
      </c>
      <c r="C1294" s="35">
        <v>6.6484374999999998E-2</v>
      </c>
    </row>
    <row r="1295" spans="1:3" x14ac:dyDescent="0.2">
      <c r="A1295" s="29">
        <v>0.1293</v>
      </c>
      <c r="B1295" s="34">
        <v>8.51</v>
      </c>
      <c r="C1295" s="35">
        <v>6.6484374999999998E-2</v>
      </c>
    </row>
    <row r="1296" spans="1:3" x14ac:dyDescent="0.2">
      <c r="A1296" s="29">
        <v>0.12939999999999999</v>
      </c>
      <c r="B1296" s="34">
        <v>8.51</v>
      </c>
      <c r="C1296" s="35">
        <v>6.6484374999999998E-2</v>
      </c>
    </row>
    <row r="1297" spans="1:3" x14ac:dyDescent="0.2">
      <c r="A1297" s="29">
        <v>0.1295</v>
      </c>
      <c r="B1297" s="34">
        <v>8.51</v>
      </c>
      <c r="C1297" s="35">
        <v>6.6484374999999998E-2</v>
      </c>
    </row>
    <row r="1298" spans="1:3" x14ac:dyDescent="0.2">
      <c r="A1298" s="29">
        <v>0.12959999999999999</v>
      </c>
      <c r="B1298" s="34">
        <v>8.51</v>
      </c>
      <c r="C1298" s="35">
        <v>6.6484374999999998E-2</v>
      </c>
    </row>
    <row r="1299" spans="1:3" x14ac:dyDescent="0.2">
      <c r="A1299" s="29">
        <v>0.12970000000000001</v>
      </c>
      <c r="B1299" s="34">
        <v>8.51</v>
      </c>
      <c r="C1299" s="35">
        <v>6.6484374999999998E-2</v>
      </c>
    </row>
    <row r="1300" spans="1:3" x14ac:dyDescent="0.2">
      <c r="A1300" s="29">
        <v>0.1298</v>
      </c>
      <c r="B1300" s="34">
        <v>8.51</v>
      </c>
      <c r="C1300" s="35">
        <v>6.6484374999999998E-2</v>
      </c>
    </row>
    <row r="1301" spans="1:3" x14ac:dyDescent="0.2">
      <c r="A1301" s="29">
        <v>0.12989999999999999</v>
      </c>
      <c r="B1301" s="34">
        <v>8.51</v>
      </c>
      <c r="C1301" s="35">
        <v>6.6484374999999998E-2</v>
      </c>
    </row>
    <row r="1302" spans="1:3" x14ac:dyDescent="0.2">
      <c r="A1302" s="29">
        <v>0.13</v>
      </c>
      <c r="B1302" s="34">
        <v>8.51</v>
      </c>
      <c r="C1302" s="35">
        <v>6.6484374999999998E-2</v>
      </c>
    </row>
    <row r="1303" spans="1:3" x14ac:dyDescent="0.2">
      <c r="A1303" s="29">
        <v>0.13009999999999999</v>
      </c>
      <c r="B1303" s="34">
        <v>8.51</v>
      </c>
      <c r="C1303" s="35">
        <v>6.6484374999999998E-2</v>
      </c>
    </row>
    <row r="1304" spans="1:3" x14ac:dyDescent="0.2">
      <c r="A1304" s="29">
        <v>0.13020000000000001</v>
      </c>
      <c r="B1304" s="34">
        <v>8.51</v>
      </c>
      <c r="C1304" s="35">
        <v>6.6484374999999998E-2</v>
      </c>
    </row>
    <row r="1305" spans="1:3" x14ac:dyDescent="0.2">
      <c r="A1305" s="29">
        <v>0.1303</v>
      </c>
      <c r="B1305" s="34">
        <v>8.51</v>
      </c>
      <c r="C1305" s="35">
        <v>6.6484374999999998E-2</v>
      </c>
    </row>
    <row r="1306" spans="1:3" x14ac:dyDescent="0.2">
      <c r="A1306" s="29">
        <v>0.13039999999999999</v>
      </c>
      <c r="B1306" s="34">
        <v>8.51</v>
      </c>
      <c r="C1306" s="35">
        <v>6.6484374999999998E-2</v>
      </c>
    </row>
    <row r="1307" spans="1:3" x14ac:dyDescent="0.2">
      <c r="A1307" s="29">
        <v>0.1305</v>
      </c>
      <c r="B1307" s="34">
        <v>8.51</v>
      </c>
      <c r="C1307" s="35">
        <v>6.6484374999999998E-2</v>
      </c>
    </row>
    <row r="1308" spans="1:3" x14ac:dyDescent="0.2">
      <c r="A1308" s="29">
        <v>0.13059999999999999</v>
      </c>
      <c r="B1308" s="34">
        <v>8.51</v>
      </c>
      <c r="C1308" s="35">
        <v>6.6484374999999998E-2</v>
      </c>
    </row>
    <row r="1309" spans="1:3" x14ac:dyDescent="0.2">
      <c r="A1309" s="29">
        <v>0.13070000000000001</v>
      </c>
      <c r="B1309" s="34">
        <v>8.51</v>
      </c>
      <c r="C1309" s="35">
        <v>6.6484374999999998E-2</v>
      </c>
    </row>
    <row r="1310" spans="1:3" x14ac:dyDescent="0.2">
      <c r="A1310" s="29">
        <v>0.1308</v>
      </c>
      <c r="B1310" s="34">
        <v>8.51</v>
      </c>
      <c r="C1310" s="35">
        <v>6.6484374999999998E-2</v>
      </c>
    </row>
    <row r="1311" spans="1:3" x14ac:dyDescent="0.2">
      <c r="A1311" s="29">
        <v>0.13089999999999999</v>
      </c>
      <c r="B1311" s="34">
        <v>8.51</v>
      </c>
      <c r="C1311" s="35">
        <v>6.6484374999999998E-2</v>
      </c>
    </row>
    <row r="1312" spans="1:3" x14ac:dyDescent="0.2">
      <c r="A1312" s="29">
        <v>0.13100000000000001</v>
      </c>
      <c r="B1312" s="34">
        <v>8.51</v>
      </c>
      <c r="C1312" s="35">
        <v>6.6484374999999998E-2</v>
      </c>
    </row>
    <row r="1313" spans="1:3" x14ac:dyDescent="0.2">
      <c r="A1313" s="29">
        <v>0.13109999999999999</v>
      </c>
      <c r="B1313" s="34">
        <v>8.51</v>
      </c>
      <c r="C1313" s="35">
        <v>6.6484374999999998E-2</v>
      </c>
    </row>
    <row r="1314" spans="1:3" x14ac:dyDescent="0.2">
      <c r="A1314" s="29">
        <v>0.13120000000000001</v>
      </c>
      <c r="B1314" s="34">
        <v>8.51</v>
      </c>
      <c r="C1314" s="35">
        <v>6.6484374999999998E-2</v>
      </c>
    </row>
    <row r="1315" spans="1:3" x14ac:dyDescent="0.2">
      <c r="A1315" s="29">
        <v>0.1313</v>
      </c>
      <c r="B1315" s="34">
        <v>8.51</v>
      </c>
      <c r="C1315" s="35">
        <v>6.6484374999999998E-2</v>
      </c>
    </row>
    <row r="1316" spans="1:3" x14ac:dyDescent="0.2">
      <c r="A1316" s="29">
        <v>0.13139999999999999</v>
      </c>
      <c r="B1316" s="34">
        <v>8.51</v>
      </c>
      <c r="C1316" s="35">
        <v>6.6484374999999998E-2</v>
      </c>
    </row>
    <row r="1317" spans="1:3" x14ac:dyDescent="0.2">
      <c r="A1317" s="29">
        <v>0.13150000000000001</v>
      </c>
      <c r="B1317" s="34">
        <v>8.51</v>
      </c>
      <c r="C1317" s="35">
        <v>6.6484374999999998E-2</v>
      </c>
    </row>
    <row r="1318" spans="1:3" x14ac:dyDescent="0.2">
      <c r="A1318" s="29">
        <v>0.13159999999999999</v>
      </c>
      <c r="B1318" s="34">
        <v>8.51</v>
      </c>
      <c r="C1318" s="35">
        <v>6.6484374999999998E-2</v>
      </c>
    </row>
    <row r="1319" spans="1:3" x14ac:dyDescent="0.2">
      <c r="A1319" s="29">
        <v>0.13170000000000001</v>
      </c>
      <c r="B1319" s="34">
        <v>8.51</v>
      </c>
      <c r="C1319" s="35">
        <v>6.6484374999999998E-2</v>
      </c>
    </row>
    <row r="1320" spans="1:3" x14ac:dyDescent="0.2">
      <c r="A1320" s="29">
        <v>0.1318</v>
      </c>
      <c r="B1320" s="34">
        <v>8.51</v>
      </c>
      <c r="C1320" s="35">
        <v>6.6484374999999998E-2</v>
      </c>
    </row>
    <row r="1321" spans="1:3" x14ac:dyDescent="0.2">
      <c r="A1321" s="29">
        <v>0.13189999999999999</v>
      </c>
      <c r="B1321" s="34">
        <v>8.51</v>
      </c>
      <c r="C1321" s="35">
        <v>6.6484374999999998E-2</v>
      </c>
    </row>
    <row r="1322" spans="1:3" x14ac:dyDescent="0.2">
      <c r="A1322" s="29">
        <v>0.13200000000000001</v>
      </c>
      <c r="B1322" s="34">
        <v>8.51</v>
      </c>
      <c r="C1322" s="35">
        <v>6.6484374999999998E-2</v>
      </c>
    </row>
    <row r="1323" spans="1:3" x14ac:dyDescent="0.2">
      <c r="A1323" s="29">
        <v>0.1321</v>
      </c>
      <c r="B1323" s="34">
        <v>8.51</v>
      </c>
      <c r="C1323" s="35">
        <v>6.6484374999999998E-2</v>
      </c>
    </row>
    <row r="1324" spans="1:3" x14ac:dyDescent="0.2">
      <c r="A1324" s="29">
        <v>0.13220000000000001</v>
      </c>
      <c r="B1324" s="34">
        <v>8.51</v>
      </c>
      <c r="C1324" s="35">
        <v>6.6484374999999998E-2</v>
      </c>
    </row>
    <row r="1325" spans="1:3" x14ac:dyDescent="0.2">
      <c r="A1325" s="29">
        <v>0.1323</v>
      </c>
      <c r="B1325" s="34">
        <v>8.51</v>
      </c>
      <c r="C1325" s="35">
        <v>6.6484374999999998E-2</v>
      </c>
    </row>
    <row r="1326" spans="1:3" x14ac:dyDescent="0.2">
      <c r="A1326" s="29">
        <v>0.13239999999999999</v>
      </c>
      <c r="B1326" s="34">
        <v>8.51</v>
      </c>
      <c r="C1326" s="35">
        <v>6.6484374999999998E-2</v>
      </c>
    </row>
    <row r="1327" spans="1:3" x14ac:dyDescent="0.2">
      <c r="A1327" s="29">
        <v>0.13250000000000001</v>
      </c>
      <c r="B1327" s="34">
        <v>8.51</v>
      </c>
      <c r="C1327" s="35">
        <v>6.6484374999999998E-2</v>
      </c>
    </row>
    <row r="1328" spans="1:3" x14ac:dyDescent="0.2">
      <c r="A1328" s="29">
        <v>0.1326</v>
      </c>
      <c r="B1328" s="34">
        <v>8.51</v>
      </c>
      <c r="C1328" s="35">
        <v>6.6484374999999998E-2</v>
      </c>
    </row>
    <row r="1329" spans="1:3" x14ac:dyDescent="0.2">
      <c r="A1329" s="29">
        <v>0.13270000000000001</v>
      </c>
      <c r="B1329" s="34">
        <v>8.51</v>
      </c>
      <c r="C1329" s="35">
        <v>6.6484374999999998E-2</v>
      </c>
    </row>
    <row r="1330" spans="1:3" x14ac:dyDescent="0.2">
      <c r="A1330" s="29">
        <v>0.1328</v>
      </c>
      <c r="B1330" s="34">
        <v>8.51</v>
      </c>
      <c r="C1330" s="35">
        <v>6.6484374999999998E-2</v>
      </c>
    </row>
    <row r="1331" spans="1:3" x14ac:dyDescent="0.2">
      <c r="A1331" s="29">
        <v>0.13289999999999999</v>
      </c>
      <c r="B1331" s="34">
        <v>8.51</v>
      </c>
      <c r="C1331" s="35">
        <v>6.6484374999999998E-2</v>
      </c>
    </row>
    <row r="1332" spans="1:3" x14ac:dyDescent="0.2">
      <c r="A1332" s="29">
        <v>0.13300000000000001</v>
      </c>
      <c r="B1332" s="34">
        <v>8.51</v>
      </c>
      <c r="C1332" s="35">
        <v>6.6484374999999998E-2</v>
      </c>
    </row>
    <row r="1333" spans="1:3" x14ac:dyDescent="0.2">
      <c r="A1333" s="29">
        <v>0.1331</v>
      </c>
      <c r="B1333" s="34">
        <v>8.51</v>
      </c>
      <c r="C1333" s="35">
        <v>6.6484374999999998E-2</v>
      </c>
    </row>
    <row r="1334" spans="1:3" x14ac:dyDescent="0.2">
      <c r="A1334" s="29">
        <v>0.13320000000000001</v>
      </c>
      <c r="B1334" s="34">
        <v>8.51</v>
      </c>
      <c r="C1334" s="35">
        <v>6.6484374999999998E-2</v>
      </c>
    </row>
    <row r="1335" spans="1:3" x14ac:dyDescent="0.2">
      <c r="A1335" s="29">
        <v>0.1333</v>
      </c>
      <c r="B1335" s="34">
        <v>8.51</v>
      </c>
      <c r="C1335" s="35">
        <v>6.6484374999999998E-2</v>
      </c>
    </row>
    <row r="1336" spans="1:3" x14ac:dyDescent="0.2">
      <c r="A1336" s="29">
        <v>0.13339999999999999</v>
      </c>
      <c r="B1336" s="34">
        <v>8.51</v>
      </c>
      <c r="C1336" s="35">
        <v>6.6484374999999998E-2</v>
      </c>
    </row>
    <row r="1337" spans="1:3" x14ac:dyDescent="0.2">
      <c r="A1337" s="29">
        <v>0.13350000000000001</v>
      </c>
      <c r="B1337" s="34">
        <v>8.51</v>
      </c>
      <c r="C1337" s="35">
        <v>6.6484374999999998E-2</v>
      </c>
    </row>
    <row r="1338" spans="1:3" x14ac:dyDescent="0.2">
      <c r="A1338" s="29">
        <v>0.1336</v>
      </c>
      <c r="B1338" s="34">
        <v>8.51</v>
      </c>
      <c r="C1338" s="35">
        <v>6.6484374999999998E-2</v>
      </c>
    </row>
    <row r="1339" spans="1:3" x14ac:dyDescent="0.2">
      <c r="A1339" s="29">
        <v>0.13370000000000001</v>
      </c>
      <c r="B1339" s="34">
        <v>8.51</v>
      </c>
      <c r="C1339" s="35">
        <v>6.6484374999999998E-2</v>
      </c>
    </row>
    <row r="1340" spans="1:3" x14ac:dyDescent="0.2">
      <c r="A1340" s="29">
        <v>0.1338</v>
      </c>
      <c r="B1340" s="34">
        <v>8.51</v>
      </c>
      <c r="C1340" s="35">
        <v>6.6484374999999998E-2</v>
      </c>
    </row>
    <row r="1341" spans="1:3" x14ac:dyDescent="0.2">
      <c r="A1341" s="29">
        <v>0.13389999999999999</v>
      </c>
      <c r="B1341" s="34">
        <v>8.51</v>
      </c>
      <c r="C1341" s="35">
        <v>6.6484374999999998E-2</v>
      </c>
    </row>
    <row r="1342" spans="1:3" x14ac:dyDescent="0.2">
      <c r="A1342" s="29">
        <v>0.13400000000000001</v>
      </c>
      <c r="B1342" s="34">
        <v>8.51</v>
      </c>
      <c r="C1342" s="35">
        <v>6.6484374999999998E-2</v>
      </c>
    </row>
    <row r="1343" spans="1:3" x14ac:dyDescent="0.2">
      <c r="A1343" s="29">
        <v>0.1341</v>
      </c>
      <c r="B1343" s="34">
        <v>8.51</v>
      </c>
      <c r="C1343" s="35">
        <v>6.6484374999999998E-2</v>
      </c>
    </row>
    <row r="1344" spans="1:3" x14ac:dyDescent="0.2">
      <c r="A1344" s="29">
        <v>0.13420000000000001</v>
      </c>
      <c r="B1344" s="34">
        <v>8.51</v>
      </c>
      <c r="C1344" s="35">
        <v>6.6484374999999998E-2</v>
      </c>
    </row>
    <row r="1345" spans="1:3" x14ac:dyDescent="0.2">
      <c r="A1345" s="29">
        <v>0.1343</v>
      </c>
      <c r="B1345" s="34">
        <v>8.51</v>
      </c>
      <c r="C1345" s="35">
        <v>6.6484374999999998E-2</v>
      </c>
    </row>
    <row r="1346" spans="1:3" x14ac:dyDescent="0.2">
      <c r="A1346" s="29">
        <v>0.13439999999999999</v>
      </c>
      <c r="B1346" s="34">
        <v>8.51</v>
      </c>
      <c r="C1346" s="35">
        <v>6.6484374999999998E-2</v>
      </c>
    </row>
    <row r="1347" spans="1:3" x14ac:dyDescent="0.2">
      <c r="A1347" s="29">
        <v>0.13450000000000001</v>
      </c>
      <c r="B1347" s="34">
        <v>8.51</v>
      </c>
      <c r="C1347" s="35">
        <v>6.6484374999999998E-2</v>
      </c>
    </row>
    <row r="1348" spans="1:3" x14ac:dyDescent="0.2">
      <c r="A1348" s="29">
        <v>0.1346</v>
      </c>
      <c r="B1348" s="34">
        <v>8.51</v>
      </c>
      <c r="C1348" s="35">
        <v>6.6484374999999998E-2</v>
      </c>
    </row>
    <row r="1349" spans="1:3" x14ac:dyDescent="0.2">
      <c r="A1349" s="29">
        <v>0.13469999999999999</v>
      </c>
      <c r="B1349" s="34">
        <v>8.51</v>
      </c>
      <c r="C1349" s="35">
        <v>6.6484374999999998E-2</v>
      </c>
    </row>
    <row r="1350" spans="1:3" x14ac:dyDescent="0.2">
      <c r="A1350" s="29">
        <v>0.1348</v>
      </c>
      <c r="B1350" s="34">
        <v>8.51</v>
      </c>
      <c r="C1350" s="35">
        <v>6.6484374999999998E-2</v>
      </c>
    </row>
    <row r="1351" spans="1:3" x14ac:dyDescent="0.2">
      <c r="A1351" s="29">
        <v>0.13489999999999999</v>
      </c>
      <c r="B1351" s="34">
        <v>8.51</v>
      </c>
      <c r="C1351" s="35">
        <v>6.6484374999999998E-2</v>
      </c>
    </row>
    <row r="1352" spans="1:3" x14ac:dyDescent="0.2">
      <c r="A1352" s="29">
        <v>0.13500000000000001</v>
      </c>
      <c r="B1352" s="34">
        <v>8.51</v>
      </c>
      <c r="C1352" s="35">
        <v>6.6484374999999998E-2</v>
      </c>
    </row>
    <row r="1353" spans="1:3" x14ac:dyDescent="0.2">
      <c r="A1353" s="29">
        <v>0.1351</v>
      </c>
      <c r="B1353" s="34">
        <v>8.51</v>
      </c>
      <c r="C1353" s="35">
        <v>6.6484374999999998E-2</v>
      </c>
    </row>
    <row r="1354" spans="1:3" x14ac:dyDescent="0.2">
      <c r="A1354" s="29">
        <v>0.13519999999999999</v>
      </c>
      <c r="B1354" s="34">
        <v>8.51</v>
      </c>
      <c r="C1354" s="35">
        <v>6.6484374999999998E-2</v>
      </c>
    </row>
    <row r="1355" spans="1:3" x14ac:dyDescent="0.2">
      <c r="A1355" s="29">
        <v>0.1353</v>
      </c>
      <c r="B1355" s="34">
        <v>8.51</v>
      </c>
      <c r="C1355" s="35">
        <v>6.6484374999999998E-2</v>
      </c>
    </row>
    <row r="1356" spans="1:3" x14ac:dyDescent="0.2">
      <c r="A1356" s="29">
        <v>0.13539999999999999</v>
      </c>
      <c r="B1356" s="34">
        <v>8.51</v>
      </c>
      <c r="C1356" s="35">
        <v>6.6484374999999998E-2</v>
      </c>
    </row>
    <row r="1357" spans="1:3" x14ac:dyDescent="0.2">
      <c r="A1357" s="29">
        <v>0.13550000000000001</v>
      </c>
      <c r="B1357" s="34">
        <v>8.51</v>
      </c>
      <c r="C1357" s="35">
        <v>6.6484374999999998E-2</v>
      </c>
    </row>
    <row r="1358" spans="1:3" x14ac:dyDescent="0.2">
      <c r="A1358" s="29">
        <v>0.1356</v>
      </c>
      <c r="B1358" s="34">
        <v>8.51</v>
      </c>
      <c r="C1358" s="35">
        <v>6.6484374999999998E-2</v>
      </c>
    </row>
    <row r="1359" spans="1:3" x14ac:dyDescent="0.2">
      <c r="A1359" s="29">
        <v>0.13569999999999999</v>
      </c>
      <c r="B1359" s="34">
        <v>8.51</v>
      </c>
      <c r="C1359" s="35">
        <v>6.6484374999999998E-2</v>
      </c>
    </row>
    <row r="1360" spans="1:3" x14ac:dyDescent="0.2">
      <c r="A1360" s="29">
        <v>0.1358</v>
      </c>
      <c r="B1360" s="34">
        <v>8.51</v>
      </c>
      <c r="C1360" s="35">
        <v>6.6484374999999998E-2</v>
      </c>
    </row>
    <row r="1361" spans="1:3" x14ac:dyDescent="0.2">
      <c r="A1361" s="29">
        <v>0.13589999999999999</v>
      </c>
      <c r="B1361" s="34">
        <v>8.51</v>
      </c>
      <c r="C1361" s="35">
        <v>6.6484374999999998E-2</v>
      </c>
    </row>
    <row r="1362" spans="1:3" x14ac:dyDescent="0.2">
      <c r="A1362" s="29">
        <v>0.13600000000000001</v>
      </c>
      <c r="B1362" s="34">
        <v>8.51</v>
      </c>
      <c r="C1362" s="35">
        <v>6.6484374999999998E-2</v>
      </c>
    </row>
    <row r="1363" spans="1:3" x14ac:dyDescent="0.2">
      <c r="A1363" s="29">
        <v>0.1361</v>
      </c>
      <c r="B1363" s="34">
        <v>8.51</v>
      </c>
      <c r="C1363" s="35">
        <v>6.6484374999999998E-2</v>
      </c>
    </row>
    <row r="1364" spans="1:3" x14ac:dyDescent="0.2">
      <c r="A1364" s="29">
        <v>0.13619999999999999</v>
      </c>
      <c r="B1364" s="34">
        <v>8.51</v>
      </c>
      <c r="C1364" s="35">
        <v>6.6484374999999998E-2</v>
      </c>
    </row>
    <row r="1365" spans="1:3" x14ac:dyDescent="0.2">
      <c r="A1365" s="29">
        <v>0.1363</v>
      </c>
      <c r="B1365" s="34">
        <v>8.51</v>
      </c>
      <c r="C1365" s="35">
        <v>6.6484374999999998E-2</v>
      </c>
    </row>
    <row r="1366" spans="1:3" x14ac:dyDescent="0.2">
      <c r="A1366" s="29">
        <v>0.13639999999999999</v>
      </c>
      <c r="B1366" s="34">
        <v>8.51</v>
      </c>
      <c r="C1366" s="35">
        <v>6.6484374999999998E-2</v>
      </c>
    </row>
    <row r="1367" spans="1:3" x14ac:dyDescent="0.2">
      <c r="A1367" s="29">
        <v>0.13650000000000001</v>
      </c>
      <c r="B1367" s="34">
        <v>8.51</v>
      </c>
      <c r="C1367" s="35">
        <v>6.6484374999999998E-2</v>
      </c>
    </row>
    <row r="1368" spans="1:3" x14ac:dyDescent="0.2">
      <c r="A1368" s="29">
        <v>0.1366</v>
      </c>
      <c r="B1368" s="34">
        <v>8.51</v>
      </c>
      <c r="C1368" s="35">
        <v>6.6484374999999998E-2</v>
      </c>
    </row>
    <row r="1369" spans="1:3" x14ac:dyDescent="0.2">
      <c r="A1369" s="29">
        <v>0.13669999999999999</v>
      </c>
      <c r="B1369" s="34">
        <v>8.51</v>
      </c>
      <c r="C1369" s="35">
        <v>6.6484374999999998E-2</v>
      </c>
    </row>
    <row r="1370" spans="1:3" x14ac:dyDescent="0.2">
      <c r="A1370" s="29">
        <v>0.1368</v>
      </c>
      <c r="B1370" s="34">
        <v>8.51</v>
      </c>
      <c r="C1370" s="35">
        <v>6.6484374999999998E-2</v>
      </c>
    </row>
    <row r="1371" spans="1:3" x14ac:dyDescent="0.2">
      <c r="A1371" s="29">
        <v>0.13689999999999999</v>
      </c>
      <c r="B1371" s="34">
        <v>8.51</v>
      </c>
      <c r="C1371" s="35">
        <v>6.6484374999999998E-2</v>
      </c>
    </row>
    <row r="1372" spans="1:3" x14ac:dyDescent="0.2">
      <c r="A1372" s="29">
        <v>0.13700000000000001</v>
      </c>
      <c r="B1372" s="34">
        <v>8.51</v>
      </c>
      <c r="C1372" s="35">
        <v>6.6484374999999998E-2</v>
      </c>
    </row>
    <row r="1373" spans="1:3" x14ac:dyDescent="0.2">
      <c r="A1373" s="29">
        <v>0.1371</v>
      </c>
      <c r="B1373" s="34">
        <v>8.51</v>
      </c>
      <c r="C1373" s="35">
        <v>6.6484374999999998E-2</v>
      </c>
    </row>
    <row r="1374" spans="1:3" x14ac:dyDescent="0.2">
      <c r="A1374" s="29">
        <v>0.13719999999999999</v>
      </c>
      <c r="B1374" s="34">
        <v>8.51</v>
      </c>
      <c r="C1374" s="35">
        <v>6.6484374999999998E-2</v>
      </c>
    </row>
    <row r="1375" spans="1:3" x14ac:dyDescent="0.2">
      <c r="A1375" s="29">
        <v>0.13730000000000001</v>
      </c>
      <c r="B1375" s="34">
        <v>8.51</v>
      </c>
      <c r="C1375" s="35">
        <v>6.6484374999999998E-2</v>
      </c>
    </row>
    <row r="1376" spans="1:3" x14ac:dyDescent="0.2">
      <c r="A1376" s="29">
        <v>0.13739999999999999</v>
      </c>
      <c r="B1376" s="34">
        <v>8.51</v>
      </c>
      <c r="C1376" s="35">
        <v>6.6484374999999998E-2</v>
      </c>
    </row>
    <row r="1377" spans="1:3" x14ac:dyDescent="0.2">
      <c r="A1377" s="29">
        <v>0.13750000000000001</v>
      </c>
      <c r="B1377" s="34">
        <v>8.51</v>
      </c>
      <c r="C1377" s="35">
        <v>6.6484374999999998E-2</v>
      </c>
    </row>
    <row r="1378" spans="1:3" x14ac:dyDescent="0.2">
      <c r="A1378" s="29">
        <v>0.1376</v>
      </c>
      <c r="B1378" s="34">
        <v>8.51</v>
      </c>
      <c r="C1378" s="35">
        <v>6.6484374999999998E-2</v>
      </c>
    </row>
    <row r="1379" spans="1:3" x14ac:dyDescent="0.2">
      <c r="A1379" s="29">
        <v>0.13769999999999999</v>
      </c>
      <c r="B1379" s="34">
        <v>8.51</v>
      </c>
      <c r="C1379" s="35">
        <v>6.6484374999999998E-2</v>
      </c>
    </row>
    <row r="1380" spans="1:3" x14ac:dyDescent="0.2">
      <c r="A1380" s="29">
        <v>0.13780000000000001</v>
      </c>
      <c r="B1380" s="34">
        <v>8.51</v>
      </c>
      <c r="C1380" s="35">
        <v>6.6484374999999998E-2</v>
      </c>
    </row>
    <row r="1381" spans="1:3" x14ac:dyDescent="0.2">
      <c r="A1381" s="29">
        <v>0.13789999999999999</v>
      </c>
      <c r="B1381" s="34">
        <v>8.51</v>
      </c>
      <c r="C1381" s="35">
        <v>6.6484374999999998E-2</v>
      </c>
    </row>
    <row r="1382" spans="1:3" x14ac:dyDescent="0.2">
      <c r="A1382" s="29">
        <v>0.13800000000000001</v>
      </c>
      <c r="B1382" s="34">
        <v>8.51</v>
      </c>
      <c r="C1382" s="35">
        <v>6.6484374999999998E-2</v>
      </c>
    </row>
    <row r="1383" spans="1:3" x14ac:dyDescent="0.2">
      <c r="A1383" s="29">
        <v>0.1381</v>
      </c>
      <c r="B1383" s="34">
        <v>8.51</v>
      </c>
      <c r="C1383" s="35">
        <v>6.6484374999999998E-2</v>
      </c>
    </row>
    <row r="1384" spans="1:3" x14ac:dyDescent="0.2">
      <c r="A1384" s="29">
        <v>0.13819999999999999</v>
      </c>
      <c r="B1384" s="34">
        <v>8.51</v>
      </c>
      <c r="C1384" s="35">
        <v>6.6484374999999998E-2</v>
      </c>
    </row>
    <row r="1385" spans="1:3" x14ac:dyDescent="0.2">
      <c r="A1385" s="29">
        <v>0.13830000000000001</v>
      </c>
      <c r="B1385" s="34">
        <v>8.51</v>
      </c>
      <c r="C1385" s="35">
        <v>6.6484374999999998E-2</v>
      </c>
    </row>
    <row r="1386" spans="1:3" x14ac:dyDescent="0.2">
      <c r="A1386" s="29">
        <v>0.1384</v>
      </c>
      <c r="B1386" s="34">
        <v>8.51</v>
      </c>
      <c r="C1386" s="35">
        <v>6.6484374999999998E-2</v>
      </c>
    </row>
    <row r="1387" spans="1:3" x14ac:dyDescent="0.2">
      <c r="A1387" s="29">
        <v>0.13850000000000001</v>
      </c>
      <c r="B1387" s="34">
        <v>8.51</v>
      </c>
      <c r="C1387" s="35">
        <v>6.6484374999999998E-2</v>
      </c>
    </row>
    <row r="1388" spans="1:3" x14ac:dyDescent="0.2">
      <c r="A1388" s="29">
        <v>0.1386</v>
      </c>
      <c r="B1388" s="34">
        <v>8.51</v>
      </c>
      <c r="C1388" s="35">
        <v>6.6484374999999998E-2</v>
      </c>
    </row>
    <row r="1389" spans="1:3" x14ac:dyDescent="0.2">
      <c r="A1389" s="29">
        <v>0.13869999999999999</v>
      </c>
      <c r="B1389" s="34">
        <v>8.51</v>
      </c>
      <c r="C1389" s="35">
        <v>6.6484374999999998E-2</v>
      </c>
    </row>
    <row r="1390" spans="1:3" x14ac:dyDescent="0.2">
      <c r="A1390" s="29">
        <v>0.13880000000000001</v>
      </c>
      <c r="B1390" s="34">
        <v>8.51</v>
      </c>
      <c r="C1390" s="35">
        <v>6.6484374999999998E-2</v>
      </c>
    </row>
    <row r="1391" spans="1:3" x14ac:dyDescent="0.2">
      <c r="A1391" s="29">
        <v>0.1389</v>
      </c>
      <c r="B1391" s="34">
        <v>8.51</v>
      </c>
      <c r="C1391" s="35">
        <v>6.6484374999999998E-2</v>
      </c>
    </row>
    <row r="1392" spans="1:3" x14ac:dyDescent="0.2">
      <c r="A1392" s="29">
        <v>0.13900000000000001</v>
      </c>
      <c r="B1392" s="34">
        <v>8.51</v>
      </c>
      <c r="C1392" s="35">
        <v>6.6484374999999998E-2</v>
      </c>
    </row>
    <row r="1393" spans="1:3" x14ac:dyDescent="0.2">
      <c r="A1393" s="29">
        <v>0.1391</v>
      </c>
      <c r="B1393" s="34">
        <v>8.51</v>
      </c>
      <c r="C1393" s="35">
        <v>6.6484374999999998E-2</v>
      </c>
    </row>
    <row r="1394" spans="1:3" x14ac:dyDescent="0.2">
      <c r="A1394" s="29">
        <v>0.13919999999999999</v>
      </c>
      <c r="B1394" s="34">
        <v>8.51</v>
      </c>
      <c r="C1394" s="35">
        <v>6.6484374999999998E-2</v>
      </c>
    </row>
    <row r="1395" spans="1:3" x14ac:dyDescent="0.2">
      <c r="A1395" s="29">
        <v>0.13930000000000001</v>
      </c>
      <c r="B1395" s="34">
        <v>8.51</v>
      </c>
      <c r="C1395" s="35">
        <v>6.6484374999999998E-2</v>
      </c>
    </row>
    <row r="1396" spans="1:3" x14ac:dyDescent="0.2">
      <c r="A1396" s="29">
        <v>0.1394</v>
      </c>
      <c r="B1396" s="34">
        <v>8.51</v>
      </c>
      <c r="C1396" s="35">
        <v>6.6484374999999998E-2</v>
      </c>
    </row>
    <row r="1397" spans="1:3" x14ac:dyDescent="0.2">
      <c r="A1397" s="29">
        <v>0.13950000000000001</v>
      </c>
      <c r="B1397" s="34">
        <v>8.51</v>
      </c>
      <c r="C1397" s="35">
        <v>6.6484374999999998E-2</v>
      </c>
    </row>
    <row r="1398" spans="1:3" x14ac:dyDescent="0.2">
      <c r="A1398" s="29">
        <v>0.1396</v>
      </c>
      <c r="B1398" s="34">
        <v>8.51</v>
      </c>
      <c r="C1398" s="35">
        <v>6.6484374999999998E-2</v>
      </c>
    </row>
    <row r="1399" spans="1:3" x14ac:dyDescent="0.2">
      <c r="A1399" s="29">
        <v>0.13969999999999999</v>
      </c>
      <c r="B1399" s="34">
        <v>8.51</v>
      </c>
      <c r="C1399" s="35">
        <v>6.6484374999999998E-2</v>
      </c>
    </row>
    <row r="1400" spans="1:3" x14ac:dyDescent="0.2">
      <c r="A1400" s="29">
        <v>0.13980000000000001</v>
      </c>
      <c r="B1400" s="34">
        <v>8.51</v>
      </c>
      <c r="C1400" s="35">
        <v>6.6484374999999998E-2</v>
      </c>
    </row>
    <row r="1401" spans="1:3" x14ac:dyDescent="0.2">
      <c r="A1401" s="29">
        <v>0.1399</v>
      </c>
      <c r="B1401" s="34">
        <v>8.51</v>
      </c>
      <c r="C1401" s="35">
        <v>6.6484374999999998E-2</v>
      </c>
    </row>
    <row r="1402" spans="1:3" x14ac:dyDescent="0.2">
      <c r="A1402" s="29">
        <v>0.14000000000000001</v>
      </c>
      <c r="B1402" s="34">
        <v>8.51</v>
      </c>
      <c r="C1402" s="35">
        <v>6.6484374999999998E-2</v>
      </c>
    </row>
    <row r="1403" spans="1:3" x14ac:dyDescent="0.2">
      <c r="A1403" s="29">
        <v>0.1401</v>
      </c>
      <c r="B1403" s="34">
        <v>8.51</v>
      </c>
      <c r="C1403" s="35">
        <v>6.6484374999999998E-2</v>
      </c>
    </row>
    <row r="1404" spans="1:3" x14ac:dyDescent="0.2">
      <c r="A1404" s="29">
        <v>0.14019999999999999</v>
      </c>
      <c r="B1404" s="34">
        <v>8.51</v>
      </c>
      <c r="C1404" s="35">
        <v>6.6484374999999998E-2</v>
      </c>
    </row>
    <row r="1405" spans="1:3" x14ac:dyDescent="0.2">
      <c r="A1405" s="29">
        <v>0.14030000000000001</v>
      </c>
      <c r="B1405" s="34">
        <v>8.51</v>
      </c>
      <c r="C1405" s="35">
        <v>6.6484374999999998E-2</v>
      </c>
    </row>
    <row r="1406" spans="1:3" x14ac:dyDescent="0.2">
      <c r="A1406" s="29">
        <v>0.1404</v>
      </c>
      <c r="B1406" s="34">
        <v>8.51</v>
      </c>
      <c r="C1406" s="35">
        <v>6.6484374999999998E-2</v>
      </c>
    </row>
    <row r="1407" spans="1:3" x14ac:dyDescent="0.2">
      <c r="A1407" s="29">
        <v>0.14050000000000001</v>
      </c>
      <c r="B1407" s="34">
        <v>8.51</v>
      </c>
      <c r="C1407" s="35">
        <v>6.6484374999999998E-2</v>
      </c>
    </row>
    <row r="1408" spans="1:3" x14ac:dyDescent="0.2">
      <c r="A1408" s="29">
        <v>0.1406</v>
      </c>
      <c r="B1408" s="34">
        <v>8.51</v>
      </c>
      <c r="C1408" s="35">
        <v>6.6484374999999998E-2</v>
      </c>
    </row>
    <row r="1409" spans="1:3" x14ac:dyDescent="0.2">
      <c r="A1409" s="29">
        <v>0.14069999999999999</v>
      </c>
      <c r="B1409" s="34">
        <v>8.51</v>
      </c>
      <c r="C1409" s="35">
        <v>6.6484374999999998E-2</v>
      </c>
    </row>
    <row r="1410" spans="1:3" x14ac:dyDescent="0.2">
      <c r="A1410" s="29">
        <v>0.14080000000000001</v>
      </c>
      <c r="B1410" s="34">
        <v>8.51</v>
      </c>
      <c r="C1410" s="35">
        <v>6.6484374999999998E-2</v>
      </c>
    </row>
    <row r="1411" spans="1:3" x14ac:dyDescent="0.2">
      <c r="A1411" s="29">
        <v>0.1409</v>
      </c>
      <c r="B1411" s="34">
        <v>8.51</v>
      </c>
      <c r="C1411" s="35">
        <v>6.6484374999999998E-2</v>
      </c>
    </row>
    <row r="1412" spans="1:3" x14ac:dyDescent="0.2">
      <c r="A1412" s="29">
        <v>0.14099999999999999</v>
      </c>
      <c r="B1412" s="34">
        <v>8.51</v>
      </c>
      <c r="C1412" s="35">
        <v>6.6484374999999998E-2</v>
      </c>
    </row>
    <row r="1413" spans="1:3" x14ac:dyDescent="0.2">
      <c r="A1413" s="29">
        <v>0.1411</v>
      </c>
      <c r="B1413" s="34">
        <v>8.51</v>
      </c>
      <c r="C1413" s="35">
        <v>6.6484374999999998E-2</v>
      </c>
    </row>
    <row r="1414" spans="1:3" x14ac:dyDescent="0.2">
      <c r="A1414" s="29">
        <v>0.14119999999999999</v>
      </c>
      <c r="B1414" s="34">
        <v>8.51</v>
      </c>
      <c r="C1414" s="35">
        <v>6.6484374999999998E-2</v>
      </c>
    </row>
    <row r="1415" spans="1:3" x14ac:dyDescent="0.2">
      <c r="A1415" s="29">
        <v>0.14130000000000001</v>
      </c>
      <c r="B1415" s="34">
        <v>8.51</v>
      </c>
      <c r="C1415" s="35">
        <v>6.6484374999999998E-2</v>
      </c>
    </row>
    <row r="1416" spans="1:3" x14ac:dyDescent="0.2">
      <c r="A1416" s="29">
        <v>0.1414</v>
      </c>
      <c r="B1416" s="34">
        <v>8.51</v>
      </c>
      <c r="C1416" s="35">
        <v>6.6484374999999998E-2</v>
      </c>
    </row>
    <row r="1417" spans="1:3" x14ac:dyDescent="0.2">
      <c r="A1417" s="29">
        <v>0.14149999999999999</v>
      </c>
      <c r="B1417" s="34">
        <v>8.51</v>
      </c>
      <c r="C1417" s="35">
        <v>6.6484374999999998E-2</v>
      </c>
    </row>
    <row r="1418" spans="1:3" x14ac:dyDescent="0.2">
      <c r="A1418" s="29">
        <v>0.1416</v>
      </c>
      <c r="B1418" s="34">
        <v>8.51</v>
      </c>
      <c r="C1418" s="35">
        <v>6.6484374999999998E-2</v>
      </c>
    </row>
    <row r="1419" spans="1:3" x14ac:dyDescent="0.2">
      <c r="A1419" s="29">
        <v>0.14169999999999999</v>
      </c>
      <c r="B1419" s="34">
        <v>8.51</v>
      </c>
      <c r="C1419" s="35">
        <v>6.6484374999999998E-2</v>
      </c>
    </row>
    <row r="1420" spans="1:3" x14ac:dyDescent="0.2">
      <c r="A1420" s="29">
        <v>0.14180000000000001</v>
      </c>
      <c r="B1420" s="34">
        <v>8.51</v>
      </c>
      <c r="C1420" s="35">
        <v>6.6484374999999998E-2</v>
      </c>
    </row>
    <row r="1421" spans="1:3" x14ac:dyDescent="0.2">
      <c r="A1421" s="29">
        <v>0.1419</v>
      </c>
      <c r="B1421" s="34">
        <v>8.51</v>
      </c>
      <c r="C1421" s="35">
        <v>6.6484374999999998E-2</v>
      </c>
    </row>
    <row r="1422" spans="1:3" x14ac:dyDescent="0.2">
      <c r="A1422" s="29">
        <v>0.14199999999999999</v>
      </c>
      <c r="B1422" s="34">
        <v>8.51</v>
      </c>
      <c r="C1422" s="35">
        <v>6.6484374999999998E-2</v>
      </c>
    </row>
    <row r="1423" spans="1:3" x14ac:dyDescent="0.2">
      <c r="A1423" s="29">
        <v>0.1421</v>
      </c>
      <c r="B1423" s="34">
        <v>8.51</v>
      </c>
      <c r="C1423" s="35">
        <v>6.6484374999999998E-2</v>
      </c>
    </row>
    <row r="1424" spans="1:3" x14ac:dyDescent="0.2">
      <c r="A1424" s="29">
        <v>0.14219999999999999</v>
      </c>
      <c r="B1424" s="34">
        <v>8.51</v>
      </c>
      <c r="C1424" s="35">
        <v>6.6484374999999998E-2</v>
      </c>
    </row>
    <row r="1425" spans="1:3" x14ac:dyDescent="0.2">
      <c r="A1425" s="29">
        <v>0.14230000000000001</v>
      </c>
      <c r="B1425" s="34">
        <v>8.51</v>
      </c>
      <c r="C1425" s="35">
        <v>6.6484374999999998E-2</v>
      </c>
    </row>
    <row r="1426" spans="1:3" x14ac:dyDescent="0.2">
      <c r="A1426" s="29">
        <v>0.1424</v>
      </c>
      <c r="B1426" s="34">
        <v>8.51</v>
      </c>
      <c r="C1426" s="35">
        <v>6.6484374999999998E-2</v>
      </c>
    </row>
    <row r="1427" spans="1:3" x14ac:dyDescent="0.2">
      <c r="A1427" s="29">
        <v>0.14249999999999999</v>
      </c>
      <c r="B1427" s="34">
        <v>8.51</v>
      </c>
      <c r="C1427" s="35">
        <v>6.6484374999999998E-2</v>
      </c>
    </row>
    <row r="1428" spans="1:3" x14ac:dyDescent="0.2">
      <c r="A1428" s="29">
        <v>0.1426</v>
      </c>
      <c r="B1428" s="34">
        <v>8.51</v>
      </c>
      <c r="C1428" s="35">
        <v>6.6484374999999998E-2</v>
      </c>
    </row>
    <row r="1429" spans="1:3" x14ac:dyDescent="0.2">
      <c r="A1429" s="29">
        <v>0.14269999999999999</v>
      </c>
      <c r="B1429" s="34">
        <v>8.51</v>
      </c>
      <c r="C1429" s="35">
        <v>6.6484374999999998E-2</v>
      </c>
    </row>
    <row r="1430" spans="1:3" x14ac:dyDescent="0.2">
      <c r="A1430" s="29">
        <v>0.14280000000000001</v>
      </c>
      <c r="B1430" s="34">
        <v>8.51</v>
      </c>
      <c r="C1430" s="35">
        <v>6.6484374999999998E-2</v>
      </c>
    </row>
    <row r="1431" spans="1:3" x14ac:dyDescent="0.2">
      <c r="A1431" s="29">
        <v>0.1429</v>
      </c>
      <c r="B1431" s="34">
        <v>8.51</v>
      </c>
      <c r="C1431" s="35">
        <v>6.6484374999999998E-2</v>
      </c>
    </row>
    <row r="1432" spans="1:3" x14ac:dyDescent="0.2">
      <c r="A1432" s="29">
        <v>0.14299999999999999</v>
      </c>
      <c r="B1432" s="34">
        <v>8.51</v>
      </c>
      <c r="C1432" s="35">
        <v>6.6484374999999998E-2</v>
      </c>
    </row>
    <row r="1433" spans="1:3" x14ac:dyDescent="0.2">
      <c r="A1433" s="29">
        <v>0.1431</v>
      </c>
      <c r="B1433" s="34">
        <v>8.51</v>
      </c>
      <c r="C1433" s="35">
        <v>6.6484374999999998E-2</v>
      </c>
    </row>
    <row r="1434" spans="1:3" x14ac:dyDescent="0.2">
      <c r="A1434" s="29">
        <v>0.14319999999999999</v>
      </c>
      <c r="B1434" s="34">
        <v>8.51</v>
      </c>
      <c r="C1434" s="35">
        <v>6.6484374999999998E-2</v>
      </c>
    </row>
    <row r="1435" spans="1:3" x14ac:dyDescent="0.2">
      <c r="A1435" s="29">
        <v>0.14330000000000001</v>
      </c>
      <c r="B1435" s="34">
        <v>8.51</v>
      </c>
      <c r="C1435" s="35">
        <v>6.6484374999999998E-2</v>
      </c>
    </row>
    <row r="1436" spans="1:3" x14ac:dyDescent="0.2">
      <c r="A1436" s="29">
        <v>0.1434</v>
      </c>
      <c r="B1436" s="34">
        <v>8.51</v>
      </c>
      <c r="C1436" s="35">
        <v>6.6484374999999998E-2</v>
      </c>
    </row>
    <row r="1437" spans="1:3" x14ac:dyDescent="0.2">
      <c r="A1437" s="29">
        <v>0.14349999999999999</v>
      </c>
      <c r="B1437" s="34">
        <v>8.51</v>
      </c>
      <c r="C1437" s="35">
        <v>6.6484374999999998E-2</v>
      </c>
    </row>
    <row r="1438" spans="1:3" x14ac:dyDescent="0.2">
      <c r="A1438" s="29">
        <v>0.14360000000000001</v>
      </c>
      <c r="B1438" s="34">
        <v>8.51</v>
      </c>
      <c r="C1438" s="35">
        <v>6.6484374999999998E-2</v>
      </c>
    </row>
    <row r="1439" spans="1:3" x14ac:dyDescent="0.2">
      <c r="A1439" s="29">
        <v>0.14369999999999999</v>
      </c>
      <c r="B1439" s="34">
        <v>8.51</v>
      </c>
      <c r="C1439" s="35">
        <v>6.6484374999999998E-2</v>
      </c>
    </row>
    <row r="1440" spans="1:3" x14ac:dyDescent="0.2">
      <c r="A1440" s="29">
        <v>0.14380000000000001</v>
      </c>
      <c r="B1440" s="34">
        <v>8.51</v>
      </c>
      <c r="C1440" s="35">
        <v>6.6484374999999998E-2</v>
      </c>
    </row>
    <row r="1441" spans="1:3" x14ac:dyDescent="0.2">
      <c r="A1441" s="29">
        <v>0.1439</v>
      </c>
      <c r="B1441" s="34">
        <v>8.51</v>
      </c>
      <c r="C1441" s="35">
        <v>6.6484374999999998E-2</v>
      </c>
    </row>
    <row r="1442" spans="1:3" x14ac:dyDescent="0.2">
      <c r="A1442" s="29">
        <v>0.14399999999999999</v>
      </c>
      <c r="B1442" s="34">
        <v>8.51</v>
      </c>
      <c r="C1442" s="35">
        <v>6.6484374999999998E-2</v>
      </c>
    </row>
    <row r="1443" spans="1:3" x14ac:dyDescent="0.2">
      <c r="A1443" s="29">
        <v>0.14410000000000001</v>
      </c>
      <c r="B1443" s="34">
        <v>8.51</v>
      </c>
      <c r="C1443" s="35">
        <v>6.6484374999999998E-2</v>
      </c>
    </row>
    <row r="1444" spans="1:3" x14ac:dyDescent="0.2">
      <c r="A1444" s="29">
        <v>0.14419999999999999</v>
      </c>
      <c r="B1444" s="34">
        <v>8.51</v>
      </c>
      <c r="C1444" s="35">
        <v>6.6484374999999998E-2</v>
      </c>
    </row>
    <row r="1445" spans="1:3" x14ac:dyDescent="0.2">
      <c r="A1445" s="29">
        <v>0.14430000000000001</v>
      </c>
      <c r="B1445" s="34">
        <v>8.51</v>
      </c>
      <c r="C1445" s="35">
        <v>6.6484374999999998E-2</v>
      </c>
    </row>
    <row r="1446" spans="1:3" x14ac:dyDescent="0.2">
      <c r="A1446" s="29">
        <v>0.1444</v>
      </c>
      <c r="B1446" s="34">
        <v>8.51</v>
      </c>
      <c r="C1446" s="35">
        <v>6.6484374999999998E-2</v>
      </c>
    </row>
    <row r="1447" spans="1:3" x14ac:dyDescent="0.2">
      <c r="A1447" s="29">
        <v>0.14449999999999999</v>
      </c>
      <c r="B1447" s="34">
        <v>8.51</v>
      </c>
      <c r="C1447" s="35">
        <v>6.6484374999999998E-2</v>
      </c>
    </row>
    <row r="1448" spans="1:3" x14ac:dyDescent="0.2">
      <c r="A1448" s="29">
        <v>0.14460000000000001</v>
      </c>
      <c r="B1448" s="34">
        <v>8.51</v>
      </c>
      <c r="C1448" s="35">
        <v>6.6484374999999998E-2</v>
      </c>
    </row>
    <row r="1449" spans="1:3" x14ac:dyDescent="0.2">
      <c r="A1449" s="29">
        <v>0.1447</v>
      </c>
      <c r="B1449" s="34">
        <v>8.51</v>
      </c>
      <c r="C1449" s="35">
        <v>6.6484374999999998E-2</v>
      </c>
    </row>
    <row r="1450" spans="1:3" x14ac:dyDescent="0.2">
      <c r="A1450" s="29">
        <v>0.14480000000000001</v>
      </c>
      <c r="B1450" s="34">
        <v>8.51</v>
      </c>
      <c r="C1450" s="35">
        <v>6.6484374999999998E-2</v>
      </c>
    </row>
    <row r="1451" spans="1:3" x14ac:dyDescent="0.2">
      <c r="A1451" s="29">
        <v>0.1449</v>
      </c>
      <c r="B1451" s="34">
        <v>8.51</v>
      </c>
      <c r="C1451" s="35">
        <v>6.6484374999999998E-2</v>
      </c>
    </row>
    <row r="1452" spans="1:3" x14ac:dyDescent="0.2">
      <c r="A1452" s="29">
        <v>0.14499999999999999</v>
      </c>
      <c r="B1452" s="34">
        <v>8.51</v>
      </c>
      <c r="C1452" s="35">
        <v>6.6484374999999998E-2</v>
      </c>
    </row>
    <row r="1453" spans="1:3" x14ac:dyDescent="0.2">
      <c r="A1453" s="29">
        <v>0.14510000000000001</v>
      </c>
      <c r="B1453" s="34">
        <v>8.51</v>
      </c>
      <c r="C1453" s="35">
        <v>6.6484374999999998E-2</v>
      </c>
    </row>
    <row r="1454" spans="1:3" x14ac:dyDescent="0.2">
      <c r="A1454" s="29">
        <v>0.1452</v>
      </c>
      <c r="B1454" s="34">
        <v>8.51</v>
      </c>
      <c r="C1454" s="35">
        <v>6.6484374999999998E-2</v>
      </c>
    </row>
    <row r="1455" spans="1:3" x14ac:dyDescent="0.2">
      <c r="A1455" s="29">
        <v>0.14530000000000001</v>
      </c>
      <c r="B1455" s="34">
        <v>8.51</v>
      </c>
      <c r="C1455" s="35">
        <v>6.6484374999999998E-2</v>
      </c>
    </row>
    <row r="1456" spans="1:3" x14ac:dyDescent="0.2">
      <c r="A1456" s="29">
        <v>0.1454</v>
      </c>
      <c r="B1456" s="34">
        <v>8.51</v>
      </c>
      <c r="C1456" s="35">
        <v>6.6484374999999998E-2</v>
      </c>
    </row>
    <row r="1457" spans="1:3" x14ac:dyDescent="0.2">
      <c r="A1457" s="29">
        <v>0.14549999999999999</v>
      </c>
      <c r="B1457" s="34">
        <v>8.51</v>
      </c>
      <c r="C1457" s="35">
        <v>6.6484374999999998E-2</v>
      </c>
    </row>
    <row r="1458" spans="1:3" x14ac:dyDescent="0.2">
      <c r="A1458" s="29">
        <v>0.14560000000000001</v>
      </c>
      <c r="B1458" s="34">
        <v>8.51</v>
      </c>
      <c r="C1458" s="35">
        <v>6.6484374999999998E-2</v>
      </c>
    </row>
    <row r="1459" spans="1:3" x14ac:dyDescent="0.2">
      <c r="A1459" s="29">
        <v>0.1457</v>
      </c>
      <c r="B1459" s="34">
        <v>8.51</v>
      </c>
      <c r="C1459" s="35">
        <v>6.6484374999999998E-2</v>
      </c>
    </row>
    <row r="1460" spans="1:3" x14ac:dyDescent="0.2">
      <c r="A1460" s="29">
        <v>0.14580000000000001</v>
      </c>
      <c r="B1460" s="34">
        <v>8.51</v>
      </c>
      <c r="C1460" s="35">
        <v>6.6484374999999998E-2</v>
      </c>
    </row>
    <row r="1461" spans="1:3" x14ac:dyDescent="0.2">
      <c r="A1461" s="29">
        <v>0.1459</v>
      </c>
      <c r="B1461" s="34">
        <v>8.51</v>
      </c>
      <c r="C1461" s="35">
        <v>6.6484374999999998E-2</v>
      </c>
    </row>
    <row r="1462" spans="1:3" x14ac:dyDescent="0.2">
      <c r="A1462" s="29">
        <v>0.14599999999999999</v>
      </c>
      <c r="B1462" s="34">
        <v>8.51</v>
      </c>
      <c r="C1462" s="35">
        <v>6.6484374999999998E-2</v>
      </c>
    </row>
    <row r="1463" spans="1:3" x14ac:dyDescent="0.2">
      <c r="A1463" s="29">
        <v>0.14610000000000001</v>
      </c>
      <c r="B1463" s="34">
        <v>8.51</v>
      </c>
      <c r="C1463" s="35">
        <v>6.6484374999999998E-2</v>
      </c>
    </row>
    <row r="1464" spans="1:3" x14ac:dyDescent="0.2">
      <c r="A1464" s="29">
        <v>0.1462</v>
      </c>
      <c r="B1464" s="34">
        <v>8.51</v>
      </c>
      <c r="C1464" s="35">
        <v>6.6484374999999998E-2</v>
      </c>
    </row>
    <row r="1465" spans="1:3" x14ac:dyDescent="0.2">
      <c r="A1465" s="29">
        <v>0.14630000000000001</v>
      </c>
      <c r="B1465" s="34">
        <v>8.51</v>
      </c>
      <c r="C1465" s="35">
        <v>6.6484374999999998E-2</v>
      </c>
    </row>
    <row r="1466" spans="1:3" x14ac:dyDescent="0.2">
      <c r="A1466" s="29">
        <v>0.1464</v>
      </c>
      <c r="B1466" s="34">
        <v>8.51</v>
      </c>
      <c r="C1466" s="35">
        <v>6.6484374999999998E-2</v>
      </c>
    </row>
    <row r="1467" spans="1:3" x14ac:dyDescent="0.2">
      <c r="A1467" s="29">
        <v>0.14649999999999999</v>
      </c>
      <c r="B1467" s="34">
        <v>8.51</v>
      </c>
      <c r="C1467" s="35">
        <v>6.6484374999999998E-2</v>
      </c>
    </row>
    <row r="1468" spans="1:3" x14ac:dyDescent="0.2">
      <c r="A1468" s="29">
        <v>0.14660000000000001</v>
      </c>
      <c r="B1468" s="34">
        <v>8.51</v>
      </c>
      <c r="C1468" s="35">
        <v>6.6484374999999998E-2</v>
      </c>
    </row>
    <row r="1469" spans="1:3" x14ac:dyDescent="0.2">
      <c r="A1469" s="29">
        <v>0.1467</v>
      </c>
      <c r="B1469" s="34">
        <v>8.51</v>
      </c>
      <c r="C1469" s="35">
        <v>6.6484374999999998E-2</v>
      </c>
    </row>
    <row r="1470" spans="1:3" x14ac:dyDescent="0.2">
      <c r="A1470" s="29">
        <v>0.14680000000000001</v>
      </c>
      <c r="B1470" s="34">
        <v>8.51</v>
      </c>
      <c r="C1470" s="35">
        <v>6.6484374999999998E-2</v>
      </c>
    </row>
    <row r="1471" spans="1:3" x14ac:dyDescent="0.2">
      <c r="A1471" s="29">
        <v>0.1469</v>
      </c>
      <c r="B1471" s="34">
        <v>8.51</v>
      </c>
      <c r="C1471" s="35">
        <v>6.6484374999999998E-2</v>
      </c>
    </row>
    <row r="1472" spans="1:3" x14ac:dyDescent="0.2">
      <c r="A1472" s="29">
        <v>0.14699999999999999</v>
      </c>
      <c r="B1472" s="34">
        <v>8.51</v>
      </c>
      <c r="C1472" s="35">
        <v>6.6484374999999998E-2</v>
      </c>
    </row>
    <row r="1473" spans="1:3" x14ac:dyDescent="0.2">
      <c r="A1473" s="29">
        <v>0.14710000000000001</v>
      </c>
      <c r="B1473" s="34">
        <v>8.51</v>
      </c>
      <c r="C1473" s="35">
        <v>6.6484374999999998E-2</v>
      </c>
    </row>
    <row r="1474" spans="1:3" x14ac:dyDescent="0.2">
      <c r="A1474" s="29">
        <v>0.1472</v>
      </c>
      <c r="B1474" s="34">
        <v>8.51</v>
      </c>
      <c r="C1474" s="35">
        <v>6.6484374999999998E-2</v>
      </c>
    </row>
    <row r="1475" spans="1:3" x14ac:dyDescent="0.2">
      <c r="A1475" s="29">
        <v>0.14729999999999999</v>
      </c>
      <c r="B1475" s="34">
        <v>8.51</v>
      </c>
      <c r="C1475" s="35">
        <v>6.6484374999999998E-2</v>
      </c>
    </row>
    <row r="1476" spans="1:3" x14ac:dyDescent="0.2">
      <c r="A1476" s="29">
        <v>0.1474</v>
      </c>
      <c r="B1476" s="34">
        <v>8.51</v>
      </c>
      <c r="C1476" s="35">
        <v>6.6484374999999998E-2</v>
      </c>
    </row>
    <row r="1477" spans="1:3" x14ac:dyDescent="0.2">
      <c r="A1477" s="29">
        <v>0.14749999999999999</v>
      </c>
      <c r="B1477" s="34">
        <v>8.51</v>
      </c>
      <c r="C1477" s="35">
        <v>6.6484374999999998E-2</v>
      </c>
    </row>
    <row r="1478" spans="1:3" x14ac:dyDescent="0.2">
      <c r="A1478" s="29">
        <v>0.14760000000000001</v>
      </c>
      <c r="B1478" s="34">
        <v>8.51</v>
      </c>
      <c r="C1478" s="35">
        <v>6.6484374999999998E-2</v>
      </c>
    </row>
    <row r="1479" spans="1:3" x14ac:dyDescent="0.2">
      <c r="A1479" s="29">
        <v>0.1477</v>
      </c>
      <c r="B1479" s="34">
        <v>8.51</v>
      </c>
      <c r="C1479" s="35">
        <v>6.6484374999999998E-2</v>
      </c>
    </row>
    <row r="1480" spans="1:3" x14ac:dyDescent="0.2">
      <c r="A1480" s="29">
        <v>0.14779999999999999</v>
      </c>
      <c r="B1480" s="34">
        <v>8.51</v>
      </c>
      <c r="C1480" s="35">
        <v>6.6484374999999998E-2</v>
      </c>
    </row>
    <row r="1481" spans="1:3" x14ac:dyDescent="0.2">
      <c r="A1481" s="29">
        <v>0.1479</v>
      </c>
      <c r="B1481" s="34">
        <v>8.51</v>
      </c>
      <c r="C1481" s="35">
        <v>6.6484374999999998E-2</v>
      </c>
    </row>
    <row r="1482" spans="1:3" x14ac:dyDescent="0.2">
      <c r="A1482" s="29">
        <v>0.14799999999999999</v>
      </c>
      <c r="B1482" s="34">
        <v>8.51</v>
      </c>
      <c r="C1482" s="35">
        <v>6.6484374999999998E-2</v>
      </c>
    </row>
    <row r="1483" spans="1:3" x14ac:dyDescent="0.2">
      <c r="A1483" s="29">
        <v>0.14810000000000001</v>
      </c>
      <c r="B1483" s="34">
        <v>8.51</v>
      </c>
      <c r="C1483" s="35">
        <v>6.6484374999999998E-2</v>
      </c>
    </row>
    <row r="1484" spans="1:3" x14ac:dyDescent="0.2">
      <c r="A1484" s="29">
        <v>0.1482</v>
      </c>
      <c r="B1484" s="34">
        <v>8.51</v>
      </c>
      <c r="C1484" s="35">
        <v>6.6484374999999998E-2</v>
      </c>
    </row>
    <row r="1485" spans="1:3" x14ac:dyDescent="0.2">
      <c r="A1485" s="29">
        <v>0.14829999999999999</v>
      </c>
      <c r="B1485" s="34">
        <v>8.51</v>
      </c>
      <c r="C1485" s="35">
        <v>6.6484374999999998E-2</v>
      </c>
    </row>
    <row r="1486" spans="1:3" x14ac:dyDescent="0.2">
      <c r="A1486" s="29">
        <v>0.1484</v>
      </c>
      <c r="B1486" s="34">
        <v>8.51</v>
      </c>
      <c r="C1486" s="35">
        <v>6.6484374999999998E-2</v>
      </c>
    </row>
    <row r="1487" spans="1:3" x14ac:dyDescent="0.2">
      <c r="A1487" s="29">
        <v>0.14849999999999999</v>
      </c>
      <c r="B1487" s="34">
        <v>8.51</v>
      </c>
      <c r="C1487" s="35">
        <v>6.6484374999999998E-2</v>
      </c>
    </row>
    <row r="1488" spans="1:3" x14ac:dyDescent="0.2">
      <c r="A1488" s="29">
        <v>0.14860000000000001</v>
      </c>
      <c r="B1488" s="34">
        <v>8.51</v>
      </c>
      <c r="C1488" s="35">
        <v>6.6484374999999998E-2</v>
      </c>
    </row>
    <row r="1489" spans="1:3" x14ac:dyDescent="0.2">
      <c r="A1489" s="29">
        <v>0.1487</v>
      </c>
      <c r="B1489" s="34">
        <v>8.51</v>
      </c>
      <c r="C1489" s="35">
        <v>6.6484374999999998E-2</v>
      </c>
    </row>
    <row r="1490" spans="1:3" x14ac:dyDescent="0.2">
      <c r="A1490" s="29">
        <v>0.14879999999999999</v>
      </c>
      <c r="B1490" s="34">
        <v>8.51</v>
      </c>
      <c r="C1490" s="35">
        <v>6.6484374999999998E-2</v>
      </c>
    </row>
    <row r="1491" spans="1:3" x14ac:dyDescent="0.2">
      <c r="A1491" s="29">
        <v>0.1489</v>
      </c>
      <c r="B1491" s="34">
        <v>8.51</v>
      </c>
      <c r="C1491" s="35">
        <v>6.6484374999999998E-2</v>
      </c>
    </row>
    <row r="1492" spans="1:3" x14ac:dyDescent="0.2">
      <c r="A1492" s="29">
        <v>0.14899999999999999</v>
      </c>
      <c r="B1492" s="34">
        <v>8.51</v>
      </c>
      <c r="C1492" s="35">
        <v>6.6484374999999998E-2</v>
      </c>
    </row>
    <row r="1493" spans="1:3" x14ac:dyDescent="0.2">
      <c r="A1493" s="29">
        <v>0.14910000000000001</v>
      </c>
      <c r="B1493" s="34">
        <v>8.51</v>
      </c>
      <c r="C1493" s="35">
        <v>6.6484374999999998E-2</v>
      </c>
    </row>
    <row r="1494" spans="1:3" x14ac:dyDescent="0.2">
      <c r="A1494" s="29">
        <v>0.1492</v>
      </c>
      <c r="B1494" s="34">
        <v>8.51</v>
      </c>
      <c r="C1494" s="35">
        <v>6.6484374999999998E-2</v>
      </c>
    </row>
    <row r="1495" spans="1:3" x14ac:dyDescent="0.2">
      <c r="A1495" s="29">
        <v>0.14929999999999999</v>
      </c>
      <c r="B1495" s="34">
        <v>8.51</v>
      </c>
      <c r="C1495" s="35">
        <v>6.6484374999999998E-2</v>
      </c>
    </row>
    <row r="1496" spans="1:3" x14ac:dyDescent="0.2">
      <c r="A1496" s="29">
        <v>0.14940000000000001</v>
      </c>
      <c r="B1496" s="34">
        <v>8.51</v>
      </c>
      <c r="C1496" s="35">
        <v>6.6484374999999998E-2</v>
      </c>
    </row>
    <row r="1497" spans="1:3" x14ac:dyDescent="0.2">
      <c r="A1497" s="29">
        <v>0.14949999999999999</v>
      </c>
      <c r="B1497" s="34">
        <v>8.51</v>
      </c>
      <c r="C1497" s="35">
        <v>6.6484374999999998E-2</v>
      </c>
    </row>
    <row r="1498" spans="1:3" x14ac:dyDescent="0.2">
      <c r="A1498" s="29">
        <v>0.14960000000000001</v>
      </c>
      <c r="B1498" s="34">
        <v>8.51</v>
      </c>
      <c r="C1498" s="35">
        <v>6.6484374999999998E-2</v>
      </c>
    </row>
    <row r="1499" spans="1:3" x14ac:dyDescent="0.2">
      <c r="A1499" s="29">
        <v>0.1497</v>
      </c>
      <c r="B1499" s="34">
        <v>8.51</v>
      </c>
      <c r="C1499" s="35">
        <v>6.6484374999999998E-2</v>
      </c>
    </row>
    <row r="1500" spans="1:3" x14ac:dyDescent="0.2">
      <c r="A1500" s="29">
        <v>0.14979999999999999</v>
      </c>
      <c r="B1500" s="34">
        <v>8.51</v>
      </c>
      <c r="C1500" s="35">
        <v>6.6484374999999998E-2</v>
      </c>
    </row>
    <row r="1501" spans="1:3" x14ac:dyDescent="0.2">
      <c r="A1501" s="29">
        <v>0.14990000000000001</v>
      </c>
      <c r="B1501" s="34">
        <v>8.51</v>
      </c>
      <c r="C1501" s="35">
        <v>6.6484374999999998E-2</v>
      </c>
    </row>
    <row r="1502" spans="1:3" x14ac:dyDescent="0.2">
      <c r="A1502" s="29">
        <v>0.15</v>
      </c>
      <c r="B1502" s="34">
        <v>8.51</v>
      </c>
      <c r="C1502" s="35">
        <v>6.6484374999999998E-2</v>
      </c>
    </row>
    <row r="1503" spans="1:3" x14ac:dyDescent="0.2">
      <c r="A1503" s="29">
        <v>0.15010000000000001</v>
      </c>
      <c r="B1503" s="34">
        <v>8.51</v>
      </c>
      <c r="C1503" s="35">
        <v>6.6484374999999998E-2</v>
      </c>
    </row>
    <row r="1504" spans="1:3" x14ac:dyDescent="0.2">
      <c r="A1504" s="29">
        <v>0.1502</v>
      </c>
      <c r="B1504" s="34">
        <v>8.51</v>
      </c>
      <c r="C1504" s="35">
        <v>6.6484374999999998E-2</v>
      </c>
    </row>
    <row r="1505" spans="1:3" x14ac:dyDescent="0.2">
      <c r="A1505" s="29">
        <v>0.15029999999999999</v>
      </c>
      <c r="B1505" s="34">
        <v>8.51</v>
      </c>
      <c r="C1505" s="35">
        <v>6.6484374999999998E-2</v>
      </c>
    </row>
    <row r="1506" spans="1:3" x14ac:dyDescent="0.2">
      <c r="A1506" s="29">
        <v>0.15040000000000001</v>
      </c>
      <c r="B1506" s="34">
        <v>8.51</v>
      </c>
      <c r="C1506" s="35">
        <v>6.6484374999999998E-2</v>
      </c>
    </row>
    <row r="1507" spans="1:3" x14ac:dyDescent="0.2">
      <c r="A1507" s="29">
        <v>0.15049999999999999</v>
      </c>
      <c r="B1507" s="34">
        <v>8.51</v>
      </c>
      <c r="C1507" s="35">
        <v>6.6484374999999998E-2</v>
      </c>
    </row>
    <row r="1508" spans="1:3" x14ac:dyDescent="0.2">
      <c r="A1508" s="29">
        <v>0.15060000000000001</v>
      </c>
      <c r="B1508" s="34">
        <v>8.51</v>
      </c>
      <c r="C1508" s="35">
        <v>6.6484374999999998E-2</v>
      </c>
    </row>
    <row r="1509" spans="1:3" x14ac:dyDescent="0.2">
      <c r="A1509" s="29">
        <v>0.1507</v>
      </c>
      <c r="B1509" s="34">
        <v>8.51</v>
      </c>
      <c r="C1509" s="35">
        <v>6.6484374999999998E-2</v>
      </c>
    </row>
    <row r="1510" spans="1:3" x14ac:dyDescent="0.2">
      <c r="A1510" s="29">
        <v>0.15079999999999999</v>
      </c>
      <c r="B1510" s="34">
        <v>8.51</v>
      </c>
      <c r="C1510" s="35">
        <v>6.6484374999999998E-2</v>
      </c>
    </row>
    <row r="1511" spans="1:3" x14ac:dyDescent="0.2">
      <c r="A1511" s="29">
        <v>0.15090000000000001</v>
      </c>
      <c r="B1511" s="34">
        <v>8.51</v>
      </c>
      <c r="C1511" s="35">
        <v>6.6484374999999998E-2</v>
      </c>
    </row>
    <row r="1512" spans="1:3" x14ac:dyDescent="0.2">
      <c r="A1512" s="29">
        <v>0.151</v>
      </c>
      <c r="B1512" s="34">
        <v>8.51</v>
      </c>
      <c r="C1512" s="35">
        <v>6.6484374999999998E-2</v>
      </c>
    </row>
    <row r="1513" spans="1:3" x14ac:dyDescent="0.2">
      <c r="A1513" s="29">
        <v>0.15110000000000001</v>
      </c>
      <c r="B1513" s="34">
        <v>8.51</v>
      </c>
      <c r="C1513" s="35">
        <v>6.6484374999999998E-2</v>
      </c>
    </row>
    <row r="1514" spans="1:3" x14ac:dyDescent="0.2">
      <c r="A1514" s="29">
        <v>0.1512</v>
      </c>
      <c r="B1514" s="34">
        <v>8.51</v>
      </c>
      <c r="C1514" s="35">
        <v>6.6484374999999998E-2</v>
      </c>
    </row>
    <row r="1515" spans="1:3" x14ac:dyDescent="0.2">
      <c r="A1515" s="29">
        <v>0.15129999999999999</v>
      </c>
      <c r="B1515" s="34">
        <v>8.51</v>
      </c>
      <c r="C1515" s="35">
        <v>6.6484374999999998E-2</v>
      </c>
    </row>
    <row r="1516" spans="1:3" x14ac:dyDescent="0.2">
      <c r="A1516" s="29">
        <v>0.15140000000000001</v>
      </c>
      <c r="B1516" s="34">
        <v>8.51</v>
      </c>
      <c r="C1516" s="35">
        <v>6.6484374999999998E-2</v>
      </c>
    </row>
    <row r="1517" spans="1:3" x14ac:dyDescent="0.2">
      <c r="A1517" s="29">
        <v>0.1515</v>
      </c>
      <c r="B1517" s="34">
        <v>8.51</v>
      </c>
      <c r="C1517" s="35">
        <v>6.6484374999999998E-2</v>
      </c>
    </row>
    <row r="1518" spans="1:3" x14ac:dyDescent="0.2">
      <c r="A1518" s="29">
        <v>0.15160000000000001</v>
      </c>
      <c r="B1518" s="34">
        <v>8.51</v>
      </c>
      <c r="C1518" s="35">
        <v>6.6484374999999998E-2</v>
      </c>
    </row>
    <row r="1519" spans="1:3" x14ac:dyDescent="0.2">
      <c r="A1519" s="29">
        <v>0.1517</v>
      </c>
      <c r="B1519" s="34">
        <v>8.51</v>
      </c>
      <c r="C1519" s="35">
        <v>6.6484374999999998E-2</v>
      </c>
    </row>
    <row r="1520" spans="1:3" x14ac:dyDescent="0.2">
      <c r="A1520" s="29">
        <v>0.15179999999999999</v>
      </c>
      <c r="B1520" s="34">
        <v>8.51</v>
      </c>
      <c r="C1520" s="35">
        <v>6.6484374999999998E-2</v>
      </c>
    </row>
    <row r="1521" spans="1:3" x14ac:dyDescent="0.2">
      <c r="A1521" s="29">
        <v>0.15190000000000001</v>
      </c>
      <c r="B1521" s="34">
        <v>8.51</v>
      </c>
      <c r="C1521" s="35">
        <v>6.6484374999999998E-2</v>
      </c>
    </row>
    <row r="1522" spans="1:3" x14ac:dyDescent="0.2">
      <c r="A1522" s="29">
        <v>0.152</v>
      </c>
      <c r="B1522" s="34">
        <v>8.51</v>
      </c>
      <c r="C1522" s="35">
        <v>6.6484374999999998E-2</v>
      </c>
    </row>
    <row r="1523" spans="1:3" x14ac:dyDescent="0.2">
      <c r="A1523" s="29">
        <v>0.15210000000000001</v>
      </c>
      <c r="B1523" s="34">
        <v>8.51</v>
      </c>
      <c r="C1523" s="35">
        <v>6.6484374999999998E-2</v>
      </c>
    </row>
    <row r="1524" spans="1:3" x14ac:dyDescent="0.2">
      <c r="A1524" s="29">
        <v>0.1522</v>
      </c>
      <c r="B1524" s="34">
        <v>8.51</v>
      </c>
      <c r="C1524" s="35">
        <v>6.6484374999999998E-2</v>
      </c>
    </row>
    <row r="1525" spans="1:3" x14ac:dyDescent="0.2">
      <c r="A1525" s="29">
        <v>0.15229999999999999</v>
      </c>
      <c r="B1525" s="34">
        <v>8.51</v>
      </c>
      <c r="C1525" s="35">
        <v>6.6484374999999998E-2</v>
      </c>
    </row>
    <row r="1526" spans="1:3" x14ac:dyDescent="0.2">
      <c r="A1526" s="29">
        <v>0.15240000000000001</v>
      </c>
      <c r="B1526" s="34">
        <v>8.51</v>
      </c>
      <c r="C1526" s="35">
        <v>6.6484374999999998E-2</v>
      </c>
    </row>
    <row r="1527" spans="1:3" x14ac:dyDescent="0.2">
      <c r="A1527" s="29">
        <v>0.1525</v>
      </c>
      <c r="B1527" s="34">
        <v>8.51</v>
      </c>
      <c r="C1527" s="35">
        <v>6.6484374999999998E-2</v>
      </c>
    </row>
    <row r="1528" spans="1:3" x14ac:dyDescent="0.2">
      <c r="A1528" s="29">
        <v>0.15260000000000001</v>
      </c>
      <c r="B1528" s="34">
        <v>8.51</v>
      </c>
      <c r="C1528" s="35">
        <v>6.6484374999999998E-2</v>
      </c>
    </row>
    <row r="1529" spans="1:3" x14ac:dyDescent="0.2">
      <c r="A1529" s="29">
        <v>0.1527</v>
      </c>
      <c r="B1529" s="34">
        <v>8.51</v>
      </c>
      <c r="C1529" s="35">
        <v>6.6484374999999998E-2</v>
      </c>
    </row>
    <row r="1530" spans="1:3" x14ac:dyDescent="0.2">
      <c r="A1530" s="29">
        <v>0.15279999999999999</v>
      </c>
      <c r="B1530" s="34">
        <v>8.51</v>
      </c>
      <c r="C1530" s="35">
        <v>6.6484374999999998E-2</v>
      </c>
    </row>
    <row r="1531" spans="1:3" x14ac:dyDescent="0.2">
      <c r="A1531" s="29">
        <v>0.15290000000000001</v>
      </c>
      <c r="B1531" s="34">
        <v>8.51</v>
      </c>
      <c r="C1531" s="35">
        <v>6.6484374999999998E-2</v>
      </c>
    </row>
    <row r="1532" spans="1:3" x14ac:dyDescent="0.2">
      <c r="A1532" s="29">
        <v>0.153</v>
      </c>
      <c r="B1532" s="34">
        <v>8.51</v>
      </c>
      <c r="C1532" s="35">
        <v>6.6484374999999998E-2</v>
      </c>
    </row>
    <row r="1533" spans="1:3" x14ac:dyDescent="0.2">
      <c r="A1533" s="29">
        <v>0.15310000000000001</v>
      </c>
      <c r="B1533" s="34">
        <v>8.51</v>
      </c>
      <c r="C1533" s="35">
        <v>6.6484374999999998E-2</v>
      </c>
    </row>
    <row r="1534" spans="1:3" x14ac:dyDescent="0.2">
      <c r="A1534" s="29">
        <v>0.1532</v>
      </c>
      <c r="B1534" s="34">
        <v>8.51</v>
      </c>
      <c r="C1534" s="35">
        <v>6.6484374999999998E-2</v>
      </c>
    </row>
    <row r="1535" spans="1:3" x14ac:dyDescent="0.2">
      <c r="A1535" s="29">
        <v>0.15329999999999999</v>
      </c>
      <c r="B1535" s="34">
        <v>8.51</v>
      </c>
      <c r="C1535" s="35">
        <v>6.6484374999999998E-2</v>
      </c>
    </row>
    <row r="1536" spans="1:3" x14ac:dyDescent="0.2">
      <c r="A1536" s="29">
        <v>0.15340000000000001</v>
      </c>
      <c r="B1536" s="34">
        <v>8.51</v>
      </c>
      <c r="C1536" s="35">
        <v>6.6484374999999998E-2</v>
      </c>
    </row>
    <row r="1537" spans="1:3" x14ac:dyDescent="0.2">
      <c r="A1537" s="29">
        <v>0.1535</v>
      </c>
      <c r="B1537" s="34">
        <v>8.51</v>
      </c>
      <c r="C1537" s="35">
        <v>6.6484374999999998E-2</v>
      </c>
    </row>
    <row r="1538" spans="1:3" x14ac:dyDescent="0.2">
      <c r="A1538" s="29">
        <v>0.15359999999999999</v>
      </c>
      <c r="B1538" s="34">
        <v>8.51</v>
      </c>
      <c r="C1538" s="35">
        <v>6.6484374999999998E-2</v>
      </c>
    </row>
    <row r="1539" spans="1:3" x14ac:dyDescent="0.2">
      <c r="A1539" s="29">
        <v>0.1537</v>
      </c>
      <c r="B1539" s="34">
        <v>8.51</v>
      </c>
      <c r="C1539" s="35">
        <v>6.6484374999999998E-2</v>
      </c>
    </row>
    <row r="1540" spans="1:3" x14ac:dyDescent="0.2">
      <c r="A1540" s="29">
        <v>0.15379999999999999</v>
      </c>
      <c r="B1540" s="34">
        <v>8.51</v>
      </c>
      <c r="C1540" s="35">
        <v>6.6484374999999998E-2</v>
      </c>
    </row>
    <row r="1541" spans="1:3" x14ac:dyDescent="0.2">
      <c r="A1541" s="29">
        <v>0.15390000000000001</v>
      </c>
      <c r="B1541" s="34">
        <v>8.51</v>
      </c>
      <c r="C1541" s="35">
        <v>6.6484374999999998E-2</v>
      </c>
    </row>
    <row r="1542" spans="1:3" x14ac:dyDescent="0.2">
      <c r="A1542" s="29">
        <v>0.154</v>
      </c>
      <c r="B1542" s="34">
        <v>8.51</v>
      </c>
      <c r="C1542" s="35">
        <v>6.6484374999999998E-2</v>
      </c>
    </row>
    <row r="1543" spans="1:3" x14ac:dyDescent="0.2">
      <c r="A1543" s="29">
        <v>0.15409999999999999</v>
      </c>
      <c r="B1543" s="34">
        <v>8.51</v>
      </c>
      <c r="C1543" s="35">
        <v>6.6484374999999998E-2</v>
      </c>
    </row>
    <row r="1544" spans="1:3" x14ac:dyDescent="0.2">
      <c r="A1544" s="29">
        <v>0.1542</v>
      </c>
      <c r="B1544" s="34">
        <v>8.51</v>
      </c>
      <c r="C1544" s="35">
        <v>6.6484374999999998E-2</v>
      </c>
    </row>
    <row r="1545" spans="1:3" x14ac:dyDescent="0.2">
      <c r="A1545" s="29">
        <v>0.15429999999999999</v>
      </c>
      <c r="B1545" s="34">
        <v>8.51</v>
      </c>
      <c r="C1545" s="35">
        <v>6.6484374999999998E-2</v>
      </c>
    </row>
    <row r="1546" spans="1:3" x14ac:dyDescent="0.2">
      <c r="A1546" s="29">
        <v>0.15440000000000001</v>
      </c>
      <c r="B1546" s="34">
        <v>8.51</v>
      </c>
      <c r="C1546" s="35">
        <v>6.6484374999999998E-2</v>
      </c>
    </row>
    <row r="1547" spans="1:3" x14ac:dyDescent="0.2">
      <c r="A1547" s="29">
        <v>0.1545</v>
      </c>
      <c r="B1547" s="34">
        <v>8.51</v>
      </c>
      <c r="C1547" s="35">
        <v>6.6484374999999998E-2</v>
      </c>
    </row>
    <row r="1548" spans="1:3" x14ac:dyDescent="0.2">
      <c r="A1548" s="29">
        <v>0.15459999999999999</v>
      </c>
      <c r="B1548" s="34">
        <v>8.51</v>
      </c>
      <c r="C1548" s="35">
        <v>6.6484374999999998E-2</v>
      </c>
    </row>
    <row r="1549" spans="1:3" x14ac:dyDescent="0.2">
      <c r="A1549" s="29">
        <v>0.1547</v>
      </c>
      <c r="B1549" s="34">
        <v>8.51</v>
      </c>
      <c r="C1549" s="35">
        <v>6.6484374999999998E-2</v>
      </c>
    </row>
    <row r="1550" spans="1:3" x14ac:dyDescent="0.2">
      <c r="A1550" s="29">
        <v>0.15479999999999999</v>
      </c>
      <c r="B1550" s="34">
        <v>8.51</v>
      </c>
      <c r="C1550" s="35">
        <v>6.6484374999999998E-2</v>
      </c>
    </row>
    <row r="1551" spans="1:3" x14ac:dyDescent="0.2">
      <c r="A1551" s="29">
        <v>0.15490000000000001</v>
      </c>
      <c r="B1551" s="34">
        <v>8.51</v>
      </c>
      <c r="C1551" s="35">
        <v>6.6484374999999998E-2</v>
      </c>
    </row>
    <row r="1552" spans="1:3" x14ac:dyDescent="0.2">
      <c r="A1552" s="29">
        <v>0.155</v>
      </c>
      <c r="B1552" s="34">
        <v>8.51</v>
      </c>
      <c r="C1552" s="35">
        <v>6.6484374999999998E-2</v>
      </c>
    </row>
    <row r="1553" spans="1:3" x14ac:dyDescent="0.2">
      <c r="A1553" s="29">
        <v>0.15509999999999999</v>
      </c>
      <c r="B1553" s="34">
        <v>8.51</v>
      </c>
      <c r="C1553" s="35">
        <v>6.6484374999999998E-2</v>
      </c>
    </row>
    <row r="1554" spans="1:3" x14ac:dyDescent="0.2">
      <c r="A1554" s="29">
        <v>0.1552</v>
      </c>
      <c r="B1554" s="34">
        <v>8.51</v>
      </c>
      <c r="C1554" s="35">
        <v>6.6484374999999998E-2</v>
      </c>
    </row>
    <row r="1555" spans="1:3" x14ac:dyDescent="0.2">
      <c r="A1555" s="29">
        <v>0.15529999999999999</v>
      </c>
      <c r="B1555" s="34">
        <v>8.51</v>
      </c>
      <c r="C1555" s="35">
        <v>6.6484374999999998E-2</v>
      </c>
    </row>
    <row r="1556" spans="1:3" x14ac:dyDescent="0.2">
      <c r="A1556" s="29">
        <v>0.15540000000000001</v>
      </c>
      <c r="B1556" s="34">
        <v>8.51</v>
      </c>
      <c r="C1556" s="35">
        <v>6.6484374999999998E-2</v>
      </c>
    </row>
    <row r="1557" spans="1:3" x14ac:dyDescent="0.2">
      <c r="A1557" s="29">
        <v>0.1555</v>
      </c>
      <c r="B1557" s="34">
        <v>8.51</v>
      </c>
      <c r="C1557" s="35">
        <v>6.6484374999999998E-2</v>
      </c>
    </row>
    <row r="1558" spans="1:3" x14ac:dyDescent="0.2">
      <c r="A1558" s="29">
        <v>0.15559999999999999</v>
      </c>
      <c r="B1558" s="34">
        <v>8.51</v>
      </c>
      <c r="C1558" s="35">
        <v>6.6484374999999998E-2</v>
      </c>
    </row>
    <row r="1559" spans="1:3" x14ac:dyDescent="0.2">
      <c r="A1559" s="29">
        <v>0.15570000000000001</v>
      </c>
      <c r="B1559" s="34">
        <v>8.51</v>
      </c>
      <c r="C1559" s="35">
        <v>6.6484374999999998E-2</v>
      </c>
    </row>
    <row r="1560" spans="1:3" x14ac:dyDescent="0.2">
      <c r="A1560" s="29">
        <v>0.15579999999999999</v>
      </c>
      <c r="B1560" s="34">
        <v>8.51</v>
      </c>
      <c r="C1560" s="35">
        <v>6.6484374999999998E-2</v>
      </c>
    </row>
    <row r="1561" spans="1:3" x14ac:dyDescent="0.2">
      <c r="A1561" s="29">
        <v>0.15590000000000001</v>
      </c>
      <c r="B1561" s="34">
        <v>8.51</v>
      </c>
      <c r="C1561" s="35">
        <v>6.6484374999999998E-2</v>
      </c>
    </row>
    <row r="1562" spans="1:3" x14ac:dyDescent="0.2">
      <c r="A1562" s="29">
        <v>0.156</v>
      </c>
      <c r="B1562" s="34">
        <v>8.51</v>
      </c>
      <c r="C1562" s="35">
        <v>6.6484374999999998E-2</v>
      </c>
    </row>
    <row r="1563" spans="1:3" x14ac:dyDescent="0.2">
      <c r="A1563" s="29">
        <v>0.15609999999999999</v>
      </c>
      <c r="B1563" s="34">
        <v>8.51</v>
      </c>
      <c r="C1563" s="35">
        <v>6.6484374999999998E-2</v>
      </c>
    </row>
    <row r="1564" spans="1:3" x14ac:dyDescent="0.2">
      <c r="A1564" s="29">
        <v>0.15620000000000001</v>
      </c>
      <c r="B1564" s="34">
        <v>8.51</v>
      </c>
      <c r="C1564" s="35">
        <v>6.6484374999999998E-2</v>
      </c>
    </row>
    <row r="1565" spans="1:3" x14ac:dyDescent="0.2">
      <c r="A1565" s="29">
        <v>0.15629999999999999</v>
      </c>
      <c r="B1565" s="34">
        <v>8.51</v>
      </c>
      <c r="C1565" s="35">
        <v>6.6484374999999998E-2</v>
      </c>
    </row>
    <row r="1566" spans="1:3" x14ac:dyDescent="0.2">
      <c r="A1566" s="29">
        <v>0.15640000000000001</v>
      </c>
      <c r="B1566" s="34">
        <v>8.51</v>
      </c>
      <c r="C1566" s="35">
        <v>6.6484374999999998E-2</v>
      </c>
    </row>
    <row r="1567" spans="1:3" x14ac:dyDescent="0.2">
      <c r="A1567" s="29">
        <v>0.1565</v>
      </c>
      <c r="B1567" s="34">
        <v>8.51</v>
      </c>
      <c r="C1567" s="35">
        <v>6.6484374999999998E-2</v>
      </c>
    </row>
    <row r="1568" spans="1:3" x14ac:dyDescent="0.2">
      <c r="A1568" s="29">
        <v>0.15659999999999999</v>
      </c>
      <c r="B1568" s="34">
        <v>8.51</v>
      </c>
      <c r="C1568" s="35">
        <v>6.6484374999999998E-2</v>
      </c>
    </row>
    <row r="1569" spans="1:3" x14ac:dyDescent="0.2">
      <c r="A1569" s="29">
        <v>0.15670000000000001</v>
      </c>
      <c r="B1569" s="34">
        <v>8.51</v>
      </c>
      <c r="C1569" s="35">
        <v>6.6484374999999998E-2</v>
      </c>
    </row>
    <row r="1570" spans="1:3" x14ac:dyDescent="0.2">
      <c r="A1570" s="29">
        <v>0.15679999999999999</v>
      </c>
      <c r="B1570" s="34">
        <v>8.51</v>
      </c>
      <c r="C1570" s="35">
        <v>6.6484374999999998E-2</v>
      </c>
    </row>
    <row r="1571" spans="1:3" x14ac:dyDescent="0.2">
      <c r="A1571" s="29">
        <v>0.15690000000000001</v>
      </c>
      <c r="B1571" s="34">
        <v>8.51</v>
      </c>
      <c r="C1571" s="35">
        <v>6.6484374999999998E-2</v>
      </c>
    </row>
    <row r="1572" spans="1:3" x14ac:dyDescent="0.2">
      <c r="A1572" s="29">
        <v>0.157</v>
      </c>
      <c r="B1572" s="34">
        <v>8.51</v>
      </c>
      <c r="C1572" s="35">
        <v>6.6484374999999998E-2</v>
      </c>
    </row>
    <row r="1573" spans="1:3" x14ac:dyDescent="0.2">
      <c r="A1573" s="29">
        <v>0.15709999999999999</v>
      </c>
      <c r="B1573" s="34">
        <v>8.51</v>
      </c>
      <c r="C1573" s="35">
        <v>6.6484374999999998E-2</v>
      </c>
    </row>
    <row r="1574" spans="1:3" x14ac:dyDescent="0.2">
      <c r="A1574" s="29">
        <v>0.15720000000000001</v>
      </c>
      <c r="B1574" s="34">
        <v>8.51</v>
      </c>
      <c r="C1574" s="35">
        <v>6.6484374999999998E-2</v>
      </c>
    </row>
    <row r="1575" spans="1:3" x14ac:dyDescent="0.2">
      <c r="A1575" s="29">
        <v>0.1573</v>
      </c>
      <c r="B1575" s="34">
        <v>8.51</v>
      </c>
      <c r="C1575" s="35">
        <v>6.6484374999999998E-2</v>
      </c>
    </row>
    <row r="1576" spans="1:3" x14ac:dyDescent="0.2">
      <c r="A1576" s="29">
        <v>0.15740000000000001</v>
      </c>
      <c r="B1576" s="34">
        <v>8.51</v>
      </c>
      <c r="C1576" s="35">
        <v>6.6484374999999998E-2</v>
      </c>
    </row>
    <row r="1577" spans="1:3" x14ac:dyDescent="0.2">
      <c r="A1577" s="29">
        <v>0.1575</v>
      </c>
      <c r="B1577" s="34">
        <v>8.51</v>
      </c>
      <c r="C1577" s="35">
        <v>6.6484374999999998E-2</v>
      </c>
    </row>
    <row r="1578" spans="1:3" x14ac:dyDescent="0.2">
      <c r="A1578" s="29">
        <v>0.15759999999999999</v>
      </c>
      <c r="B1578" s="34">
        <v>8.51</v>
      </c>
      <c r="C1578" s="35">
        <v>6.6484374999999998E-2</v>
      </c>
    </row>
    <row r="1579" spans="1:3" x14ac:dyDescent="0.2">
      <c r="A1579" s="29">
        <v>0.15770000000000001</v>
      </c>
      <c r="B1579" s="34">
        <v>8.51</v>
      </c>
      <c r="C1579" s="35">
        <v>6.6484374999999998E-2</v>
      </c>
    </row>
    <row r="1580" spans="1:3" x14ac:dyDescent="0.2">
      <c r="A1580" s="29">
        <v>0.1578</v>
      </c>
      <c r="B1580" s="34">
        <v>8.51</v>
      </c>
      <c r="C1580" s="35">
        <v>6.6484374999999998E-2</v>
      </c>
    </row>
    <row r="1581" spans="1:3" x14ac:dyDescent="0.2">
      <c r="A1581" s="29">
        <v>0.15790000000000001</v>
      </c>
      <c r="B1581" s="34">
        <v>8.51</v>
      </c>
      <c r="C1581" s="35">
        <v>6.6484374999999998E-2</v>
      </c>
    </row>
    <row r="1582" spans="1:3" x14ac:dyDescent="0.2">
      <c r="A1582" s="29">
        <v>0.158</v>
      </c>
      <c r="B1582" s="34">
        <v>8.51</v>
      </c>
      <c r="C1582" s="35">
        <v>6.6484374999999998E-2</v>
      </c>
    </row>
    <row r="1583" spans="1:3" x14ac:dyDescent="0.2">
      <c r="A1583" s="29">
        <v>0.15809999999999999</v>
      </c>
      <c r="B1583" s="34">
        <v>8.51</v>
      </c>
      <c r="C1583" s="35">
        <v>6.6484374999999998E-2</v>
      </c>
    </row>
    <row r="1584" spans="1:3" x14ac:dyDescent="0.2">
      <c r="A1584" s="29">
        <v>0.15820000000000001</v>
      </c>
      <c r="B1584" s="34">
        <v>8.51</v>
      </c>
      <c r="C1584" s="35">
        <v>6.6484374999999998E-2</v>
      </c>
    </row>
    <row r="1585" spans="1:3" x14ac:dyDescent="0.2">
      <c r="A1585" s="29">
        <v>0.1583</v>
      </c>
      <c r="B1585" s="34">
        <v>8.51</v>
      </c>
      <c r="C1585" s="35">
        <v>6.6484374999999998E-2</v>
      </c>
    </row>
    <row r="1586" spans="1:3" x14ac:dyDescent="0.2">
      <c r="A1586" s="29">
        <v>0.15840000000000001</v>
      </c>
      <c r="B1586" s="34">
        <v>8.51</v>
      </c>
      <c r="C1586" s="35">
        <v>6.6484374999999998E-2</v>
      </c>
    </row>
    <row r="1587" spans="1:3" x14ac:dyDescent="0.2">
      <c r="A1587" s="29">
        <v>0.1585</v>
      </c>
      <c r="B1587" s="34">
        <v>8.51</v>
      </c>
      <c r="C1587" s="35">
        <v>6.6484374999999998E-2</v>
      </c>
    </row>
    <row r="1588" spans="1:3" x14ac:dyDescent="0.2">
      <c r="A1588" s="29">
        <v>0.15859999999999999</v>
      </c>
      <c r="B1588" s="34">
        <v>8.51</v>
      </c>
      <c r="C1588" s="35">
        <v>6.6484374999999998E-2</v>
      </c>
    </row>
    <row r="1589" spans="1:3" x14ac:dyDescent="0.2">
      <c r="A1589" s="29">
        <v>0.15870000000000001</v>
      </c>
      <c r="B1589" s="34">
        <v>8.51</v>
      </c>
      <c r="C1589" s="35">
        <v>6.6484374999999998E-2</v>
      </c>
    </row>
    <row r="1590" spans="1:3" x14ac:dyDescent="0.2">
      <c r="A1590" s="29">
        <v>0.1588</v>
      </c>
      <c r="B1590" s="34">
        <v>8.51</v>
      </c>
      <c r="C1590" s="35">
        <v>6.6484374999999998E-2</v>
      </c>
    </row>
    <row r="1591" spans="1:3" x14ac:dyDescent="0.2">
      <c r="A1591" s="29">
        <v>0.15890000000000001</v>
      </c>
      <c r="B1591" s="34">
        <v>8.51</v>
      </c>
      <c r="C1591" s="35">
        <v>6.6484374999999998E-2</v>
      </c>
    </row>
    <row r="1592" spans="1:3" x14ac:dyDescent="0.2">
      <c r="A1592" s="29">
        <v>0.159</v>
      </c>
      <c r="B1592" s="34">
        <v>8.51</v>
      </c>
      <c r="C1592" s="35">
        <v>6.6484374999999998E-2</v>
      </c>
    </row>
    <row r="1593" spans="1:3" x14ac:dyDescent="0.2">
      <c r="A1593" s="29">
        <v>0.15909999999999999</v>
      </c>
      <c r="B1593" s="34">
        <v>8.51</v>
      </c>
      <c r="C1593" s="35">
        <v>6.6484374999999998E-2</v>
      </c>
    </row>
    <row r="1594" spans="1:3" x14ac:dyDescent="0.2">
      <c r="A1594" s="29">
        <v>0.15920000000000001</v>
      </c>
      <c r="B1594" s="34">
        <v>8.51</v>
      </c>
      <c r="C1594" s="35">
        <v>6.6484374999999998E-2</v>
      </c>
    </row>
    <row r="1595" spans="1:3" x14ac:dyDescent="0.2">
      <c r="A1595" s="29">
        <v>0.1593</v>
      </c>
      <c r="B1595" s="34">
        <v>8.51</v>
      </c>
      <c r="C1595" s="35">
        <v>6.6484374999999998E-2</v>
      </c>
    </row>
    <row r="1596" spans="1:3" x14ac:dyDescent="0.2">
      <c r="A1596" s="29">
        <v>0.15939999999999999</v>
      </c>
      <c r="B1596" s="34">
        <v>8.51</v>
      </c>
      <c r="C1596" s="35">
        <v>6.6484374999999998E-2</v>
      </c>
    </row>
    <row r="1597" spans="1:3" x14ac:dyDescent="0.2">
      <c r="A1597" s="29">
        <v>0.1595</v>
      </c>
      <c r="B1597" s="34">
        <v>8.51</v>
      </c>
      <c r="C1597" s="35">
        <v>6.6484374999999998E-2</v>
      </c>
    </row>
    <row r="1598" spans="1:3" x14ac:dyDescent="0.2">
      <c r="A1598" s="29">
        <v>0.15959999999999999</v>
      </c>
      <c r="B1598" s="34">
        <v>8.51</v>
      </c>
      <c r="C1598" s="35">
        <v>6.6484374999999998E-2</v>
      </c>
    </row>
    <row r="1599" spans="1:3" x14ac:dyDescent="0.2">
      <c r="A1599" s="29">
        <v>0.15970000000000001</v>
      </c>
      <c r="B1599" s="34">
        <v>8.51</v>
      </c>
      <c r="C1599" s="35">
        <v>6.6484374999999998E-2</v>
      </c>
    </row>
    <row r="1600" spans="1:3" x14ac:dyDescent="0.2">
      <c r="A1600" s="29">
        <v>0.1598</v>
      </c>
      <c r="B1600" s="34">
        <v>8.51</v>
      </c>
      <c r="C1600" s="35">
        <v>6.6484374999999998E-2</v>
      </c>
    </row>
    <row r="1601" spans="1:3" x14ac:dyDescent="0.2">
      <c r="A1601" s="29">
        <v>0.15989999999999999</v>
      </c>
      <c r="B1601" s="34">
        <v>8.51</v>
      </c>
      <c r="C1601" s="35">
        <v>6.6484374999999998E-2</v>
      </c>
    </row>
    <row r="1602" spans="1:3" x14ac:dyDescent="0.2">
      <c r="A1602" s="29">
        <v>0.16</v>
      </c>
      <c r="B1602" s="34">
        <v>8.51</v>
      </c>
      <c r="C1602" s="35">
        <v>6.6484374999999998E-2</v>
      </c>
    </row>
    <row r="1603" spans="1:3" x14ac:dyDescent="0.2">
      <c r="A1603" s="29">
        <v>0.16009999999999999</v>
      </c>
      <c r="B1603" s="34">
        <v>8.51</v>
      </c>
      <c r="C1603" s="35">
        <v>6.6484374999999998E-2</v>
      </c>
    </row>
    <row r="1604" spans="1:3" x14ac:dyDescent="0.2">
      <c r="A1604" s="29">
        <v>0.16020000000000001</v>
      </c>
      <c r="B1604" s="34">
        <v>8.51</v>
      </c>
      <c r="C1604" s="35">
        <v>6.6484374999999998E-2</v>
      </c>
    </row>
    <row r="1605" spans="1:3" x14ac:dyDescent="0.2">
      <c r="A1605" s="29">
        <v>0.1603</v>
      </c>
      <c r="B1605" s="34">
        <v>8.51</v>
      </c>
      <c r="C1605" s="35">
        <v>6.6484374999999998E-2</v>
      </c>
    </row>
    <row r="1606" spans="1:3" x14ac:dyDescent="0.2">
      <c r="A1606" s="29">
        <v>0.16039999999999999</v>
      </c>
      <c r="B1606" s="34">
        <v>8.51</v>
      </c>
      <c r="C1606" s="35">
        <v>6.6484374999999998E-2</v>
      </c>
    </row>
    <row r="1607" spans="1:3" x14ac:dyDescent="0.2">
      <c r="A1607" s="29">
        <v>0.1605</v>
      </c>
      <c r="B1607" s="34">
        <v>8.51</v>
      </c>
      <c r="C1607" s="35">
        <v>6.6484374999999998E-2</v>
      </c>
    </row>
    <row r="1608" spans="1:3" x14ac:dyDescent="0.2">
      <c r="A1608" s="29">
        <v>0.16059999999999999</v>
      </c>
      <c r="B1608" s="34">
        <v>8.51</v>
      </c>
      <c r="C1608" s="35">
        <v>6.6484374999999998E-2</v>
      </c>
    </row>
    <row r="1609" spans="1:3" x14ac:dyDescent="0.2">
      <c r="A1609" s="29">
        <v>0.16070000000000001</v>
      </c>
      <c r="B1609" s="34">
        <v>8.51</v>
      </c>
      <c r="C1609" s="35">
        <v>6.6484374999999998E-2</v>
      </c>
    </row>
    <row r="1610" spans="1:3" x14ac:dyDescent="0.2">
      <c r="A1610" s="29">
        <v>0.1608</v>
      </c>
      <c r="B1610" s="34">
        <v>8.51</v>
      </c>
      <c r="C1610" s="35">
        <v>6.6484374999999998E-2</v>
      </c>
    </row>
    <row r="1611" spans="1:3" x14ac:dyDescent="0.2">
      <c r="A1611" s="29">
        <v>0.16089999999999999</v>
      </c>
      <c r="B1611" s="34">
        <v>8.51</v>
      </c>
      <c r="C1611" s="35">
        <v>6.6484374999999998E-2</v>
      </c>
    </row>
    <row r="1612" spans="1:3" x14ac:dyDescent="0.2">
      <c r="A1612" s="29">
        <v>0.161</v>
      </c>
      <c r="B1612" s="34">
        <v>8.51</v>
      </c>
      <c r="C1612" s="35">
        <v>6.6484374999999998E-2</v>
      </c>
    </row>
    <row r="1613" spans="1:3" x14ac:dyDescent="0.2">
      <c r="A1613" s="29">
        <v>0.16109999999999999</v>
      </c>
      <c r="B1613" s="34">
        <v>8.51</v>
      </c>
      <c r="C1613" s="35">
        <v>6.6484374999999998E-2</v>
      </c>
    </row>
    <row r="1614" spans="1:3" x14ac:dyDescent="0.2">
      <c r="A1614" s="29">
        <v>0.16120000000000001</v>
      </c>
      <c r="B1614" s="34">
        <v>8.51</v>
      </c>
      <c r="C1614" s="35">
        <v>6.6484374999999998E-2</v>
      </c>
    </row>
    <row r="1615" spans="1:3" x14ac:dyDescent="0.2">
      <c r="A1615" s="29">
        <v>0.1613</v>
      </c>
      <c r="B1615" s="34">
        <v>8.51</v>
      </c>
      <c r="C1615" s="35">
        <v>6.6484374999999998E-2</v>
      </c>
    </row>
    <row r="1616" spans="1:3" x14ac:dyDescent="0.2">
      <c r="A1616" s="29">
        <v>0.16139999999999999</v>
      </c>
      <c r="B1616" s="34">
        <v>8.51</v>
      </c>
      <c r="C1616" s="35">
        <v>6.6484374999999998E-2</v>
      </c>
    </row>
    <row r="1617" spans="1:3" x14ac:dyDescent="0.2">
      <c r="A1617" s="29">
        <v>0.1615</v>
      </c>
      <c r="B1617" s="34">
        <v>8.51</v>
      </c>
      <c r="C1617" s="35">
        <v>6.6484374999999998E-2</v>
      </c>
    </row>
    <row r="1618" spans="1:3" x14ac:dyDescent="0.2">
      <c r="A1618" s="29">
        <v>0.16159999999999999</v>
      </c>
      <c r="B1618" s="34">
        <v>8.51</v>
      </c>
      <c r="C1618" s="35">
        <v>6.6484374999999998E-2</v>
      </c>
    </row>
    <row r="1619" spans="1:3" x14ac:dyDescent="0.2">
      <c r="A1619" s="29">
        <v>0.16170000000000001</v>
      </c>
      <c r="B1619" s="34">
        <v>8.51</v>
      </c>
      <c r="C1619" s="35">
        <v>6.6484374999999998E-2</v>
      </c>
    </row>
    <row r="1620" spans="1:3" x14ac:dyDescent="0.2">
      <c r="A1620" s="29">
        <v>0.1618</v>
      </c>
      <c r="B1620" s="34">
        <v>8.51</v>
      </c>
      <c r="C1620" s="35">
        <v>6.6484374999999998E-2</v>
      </c>
    </row>
    <row r="1621" spans="1:3" x14ac:dyDescent="0.2">
      <c r="A1621" s="29">
        <v>0.16189999999999999</v>
      </c>
      <c r="B1621" s="34">
        <v>8.51</v>
      </c>
      <c r="C1621" s="35">
        <v>6.6484374999999998E-2</v>
      </c>
    </row>
    <row r="1622" spans="1:3" x14ac:dyDescent="0.2">
      <c r="A1622" s="29">
        <v>0.16200000000000001</v>
      </c>
      <c r="B1622" s="34">
        <v>8.51</v>
      </c>
      <c r="C1622" s="35">
        <v>6.6484374999999998E-2</v>
      </c>
    </row>
    <row r="1623" spans="1:3" x14ac:dyDescent="0.2">
      <c r="A1623" s="29">
        <v>0.16209999999999999</v>
      </c>
      <c r="B1623" s="34">
        <v>8.51</v>
      </c>
      <c r="C1623" s="35">
        <v>6.6484374999999998E-2</v>
      </c>
    </row>
    <row r="1624" spans="1:3" x14ac:dyDescent="0.2">
      <c r="A1624" s="29">
        <v>0.16220000000000001</v>
      </c>
      <c r="B1624" s="34">
        <v>8.51</v>
      </c>
      <c r="C1624" s="35">
        <v>6.6484374999999998E-2</v>
      </c>
    </row>
    <row r="1625" spans="1:3" x14ac:dyDescent="0.2">
      <c r="A1625" s="29">
        <v>0.1623</v>
      </c>
      <c r="B1625" s="34">
        <v>8.51</v>
      </c>
      <c r="C1625" s="35">
        <v>6.6484374999999998E-2</v>
      </c>
    </row>
    <row r="1626" spans="1:3" x14ac:dyDescent="0.2">
      <c r="A1626" s="29">
        <v>0.16239999999999999</v>
      </c>
      <c r="B1626" s="34">
        <v>8.51</v>
      </c>
      <c r="C1626" s="35">
        <v>6.6484374999999998E-2</v>
      </c>
    </row>
    <row r="1627" spans="1:3" x14ac:dyDescent="0.2">
      <c r="A1627" s="29">
        <v>0.16250000000000001</v>
      </c>
      <c r="B1627" s="34">
        <v>8.51</v>
      </c>
      <c r="C1627" s="35">
        <v>6.6484374999999998E-2</v>
      </c>
    </row>
    <row r="1628" spans="1:3" x14ac:dyDescent="0.2">
      <c r="A1628" s="29">
        <v>0.16259999999999999</v>
      </c>
      <c r="B1628" s="34">
        <v>8.51</v>
      </c>
      <c r="C1628" s="35">
        <v>6.6484374999999998E-2</v>
      </c>
    </row>
    <row r="1629" spans="1:3" x14ac:dyDescent="0.2">
      <c r="A1629" s="29">
        <v>0.16270000000000001</v>
      </c>
      <c r="B1629" s="34">
        <v>8.51</v>
      </c>
      <c r="C1629" s="35">
        <v>6.6484374999999998E-2</v>
      </c>
    </row>
    <row r="1630" spans="1:3" x14ac:dyDescent="0.2">
      <c r="A1630" s="29">
        <v>0.1628</v>
      </c>
      <c r="B1630" s="34">
        <v>8.51</v>
      </c>
      <c r="C1630" s="35">
        <v>6.6484374999999998E-2</v>
      </c>
    </row>
    <row r="1631" spans="1:3" x14ac:dyDescent="0.2">
      <c r="A1631" s="29">
        <v>0.16289999999999999</v>
      </c>
      <c r="B1631" s="34">
        <v>8.51</v>
      </c>
      <c r="C1631" s="35">
        <v>6.6484374999999998E-2</v>
      </c>
    </row>
    <row r="1632" spans="1:3" x14ac:dyDescent="0.2">
      <c r="A1632" s="29">
        <v>0.16300000000000001</v>
      </c>
      <c r="B1632" s="34">
        <v>8.51</v>
      </c>
      <c r="C1632" s="35">
        <v>6.6484374999999998E-2</v>
      </c>
    </row>
    <row r="1633" spans="1:3" x14ac:dyDescent="0.2">
      <c r="A1633" s="29">
        <v>0.16309999999999999</v>
      </c>
      <c r="B1633" s="34">
        <v>8.51</v>
      </c>
      <c r="C1633" s="35">
        <v>6.6484374999999998E-2</v>
      </c>
    </row>
    <row r="1634" spans="1:3" x14ac:dyDescent="0.2">
      <c r="A1634" s="29">
        <v>0.16320000000000001</v>
      </c>
      <c r="B1634" s="34">
        <v>8.51</v>
      </c>
      <c r="C1634" s="35">
        <v>6.6484374999999998E-2</v>
      </c>
    </row>
    <row r="1635" spans="1:3" x14ac:dyDescent="0.2">
      <c r="A1635" s="29">
        <v>0.1633</v>
      </c>
      <c r="B1635" s="34">
        <v>8.51</v>
      </c>
      <c r="C1635" s="35">
        <v>6.6484374999999998E-2</v>
      </c>
    </row>
    <row r="1636" spans="1:3" x14ac:dyDescent="0.2">
      <c r="A1636" s="29">
        <v>0.16339999999999999</v>
      </c>
      <c r="B1636" s="34">
        <v>8.51</v>
      </c>
      <c r="C1636" s="35">
        <v>6.6484374999999998E-2</v>
      </c>
    </row>
    <row r="1637" spans="1:3" x14ac:dyDescent="0.2">
      <c r="A1637" s="29">
        <v>0.16350000000000001</v>
      </c>
      <c r="B1637" s="34">
        <v>8.51</v>
      </c>
      <c r="C1637" s="35">
        <v>6.6484374999999998E-2</v>
      </c>
    </row>
    <row r="1638" spans="1:3" x14ac:dyDescent="0.2">
      <c r="A1638" s="29">
        <v>0.1636</v>
      </c>
      <c r="B1638" s="34">
        <v>8.51</v>
      </c>
      <c r="C1638" s="35">
        <v>6.6484374999999998E-2</v>
      </c>
    </row>
    <row r="1639" spans="1:3" x14ac:dyDescent="0.2">
      <c r="A1639" s="29">
        <v>0.16370000000000001</v>
      </c>
      <c r="B1639" s="34">
        <v>8.51</v>
      </c>
      <c r="C1639" s="35">
        <v>6.6484374999999998E-2</v>
      </c>
    </row>
    <row r="1640" spans="1:3" x14ac:dyDescent="0.2">
      <c r="A1640" s="29">
        <v>0.1638</v>
      </c>
      <c r="B1640" s="34">
        <v>8.51</v>
      </c>
      <c r="C1640" s="35">
        <v>6.6484374999999998E-2</v>
      </c>
    </row>
    <row r="1641" spans="1:3" x14ac:dyDescent="0.2">
      <c r="A1641" s="29">
        <v>0.16389999999999999</v>
      </c>
      <c r="B1641" s="34">
        <v>8.51</v>
      </c>
      <c r="C1641" s="35">
        <v>6.6484374999999998E-2</v>
      </c>
    </row>
    <row r="1642" spans="1:3" x14ac:dyDescent="0.2">
      <c r="A1642" s="29">
        <v>0.16400000000000001</v>
      </c>
      <c r="B1642" s="34">
        <v>8.51</v>
      </c>
      <c r="C1642" s="35">
        <v>6.6484374999999998E-2</v>
      </c>
    </row>
    <row r="1643" spans="1:3" x14ac:dyDescent="0.2">
      <c r="A1643" s="29">
        <v>0.1641</v>
      </c>
      <c r="B1643" s="34">
        <v>8.51</v>
      </c>
      <c r="C1643" s="35">
        <v>6.6484374999999998E-2</v>
      </c>
    </row>
    <row r="1644" spans="1:3" x14ac:dyDescent="0.2">
      <c r="A1644" s="29">
        <v>0.16420000000000001</v>
      </c>
      <c r="B1644" s="34">
        <v>8.51</v>
      </c>
      <c r="C1644" s="35">
        <v>6.6484374999999998E-2</v>
      </c>
    </row>
    <row r="1645" spans="1:3" x14ac:dyDescent="0.2">
      <c r="A1645" s="29">
        <v>0.1643</v>
      </c>
      <c r="B1645" s="34">
        <v>8.51</v>
      </c>
      <c r="C1645" s="35">
        <v>6.6484374999999998E-2</v>
      </c>
    </row>
    <row r="1646" spans="1:3" x14ac:dyDescent="0.2">
      <c r="A1646" s="29">
        <v>0.16439999999999999</v>
      </c>
      <c r="B1646" s="34">
        <v>8.51</v>
      </c>
      <c r="C1646" s="35">
        <v>6.6484374999999998E-2</v>
      </c>
    </row>
    <row r="1647" spans="1:3" x14ac:dyDescent="0.2">
      <c r="A1647" s="29">
        <v>0.16450000000000001</v>
      </c>
      <c r="B1647" s="34">
        <v>8.51</v>
      </c>
      <c r="C1647" s="35">
        <v>6.6484374999999998E-2</v>
      </c>
    </row>
    <row r="1648" spans="1:3" x14ac:dyDescent="0.2">
      <c r="A1648" s="29">
        <v>0.1646</v>
      </c>
      <c r="B1648" s="34">
        <v>8.51</v>
      </c>
      <c r="C1648" s="35">
        <v>6.6484374999999998E-2</v>
      </c>
    </row>
    <row r="1649" spans="1:3" x14ac:dyDescent="0.2">
      <c r="A1649" s="29">
        <v>0.16470000000000001</v>
      </c>
      <c r="B1649" s="34">
        <v>8.51</v>
      </c>
      <c r="C1649" s="35">
        <v>6.6484374999999998E-2</v>
      </c>
    </row>
    <row r="1650" spans="1:3" x14ac:dyDescent="0.2">
      <c r="A1650" s="29">
        <v>0.1648</v>
      </c>
      <c r="B1650" s="34">
        <v>8.51</v>
      </c>
      <c r="C1650" s="35">
        <v>6.6484374999999998E-2</v>
      </c>
    </row>
    <row r="1651" spans="1:3" x14ac:dyDescent="0.2">
      <c r="A1651" s="29">
        <v>0.16489999999999999</v>
      </c>
      <c r="B1651" s="34">
        <v>8.51</v>
      </c>
      <c r="C1651" s="35">
        <v>6.6484374999999998E-2</v>
      </c>
    </row>
    <row r="1652" spans="1:3" x14ac:dyDescent="0.2">
      <c r="A1652" s="29">
        <v>0.16500000000000001</v>
      </c>
      <c r="B1652" s="34">
        <v>8.51</v>
      </c>
      <c r="C1652" s="35">
        <v>6.6484374999999998E-2</v>
      </c>
    </row>
    <row r="1653" spans="1:3" x14ac:dyDescent="0.2">
      <c r="A1653" s="29">
        <v>0.1651</v>
      </c>
      <c r="B1653" s="34">
        <v>8.48</v>
      </c>
      <c r="C1653" s="35">
        <v>6.6250000000000003E-2</v>
      </c>
    </row>
    <row r="1654" spans="1:3" x14ac:dyDescent="0.2">
      <c r="A1654" s="29">
        <v>0.16520000000000001</v>
      </c>
      <c r="B1654" s="34">
        <v>8.48</v>
      </c>
      <c r="C1654" s="35">
        <v>6.6250000000000003E-2</v>
      </c>
    </row>
    <row r="1655" spans="1:3" x14ac:dyDescent="0.2">
      <c r="A1655" s="29">
        <v>0.1653</v>
      </c>
      <c r="B1655" s="34">
        <v>8.48</v>
      </c>
      <c r="C1655" s="35">
        <v>6.6250000000000003E-2</v>
      </c>
    </row>
    <row r="1656" spans="1:3" x14ac:dyDescent="0.2">
      <c r="A1656" s="29">
        <v>0.16539999999999999</v>
      </c>
      <c r="B1656" s="34">
        <v>8.48</v>
      </c>
      <c r="C1656" s="35">
        <v>6.6250000000000003E-2</v>
      </c>
    </row>
    <row r="1657" spans="1:3" x14ac:dyDescent="0.2">
      <c r="A1657" s="29">
        <v>0.16550000000000001</v>
      </c>
      <c r="B1657" s="34">
        <v>8.48</v>
      </c>
      <c r="C1657" s="35">
        <v>6.6250000000000003E-2</v>
      </c>
    </row>
    <row r="1658" spans="1:3" x14ac:dyDescent="0.2">
      <c r="A1658" s="29">
        <v>0.1656</v>
      </c>
      <c r="B1658" s="34">
        <v>8.48</v>
      </c>
      <c r="C1658" s="35">
        <v>6.6250000000000003E-2</v>
      </c>
    </row>
    <row r="1659" spans="1:3" x14ac:dyDescent="0.2">
      <c r="A1659" s="29">
        <v>0.16569999999999999</v>
      </c>
      <c r="B1659" s="34">
        <v>8.48</v>
      </c>
      <c r="C1659" s="35">
        <v>6.6250000000000003E-2</v>
      </c>
    </row>
    <row r="1660" spans="1:3" x14ac:dyDescent="0.2">
      <c r="A1660" s="29">
        <v>0.1658</v>
      </c>
      <c r="B1660" s="34">
        <v>8.48</v>
      </c>
      <c r="C1660" s="35">
        <v>6.6250000000000003E-2</v>
      </c>
    </row>
    <row r="1661" spans="1:3" x14ac:dyDescent="0.2">
      <c r="A1661" s="29">
        <v>0.16589999999999999</v>
      </c>
      <c r="B1661" s="34">
        <v>8.48</v>
      </c>
      <c r="C1661" s="35">
        <v>6.6250000000000003E-2</v>
      </c>
    </row>
    <row r="1662" spans="1:3" x14ac:dyDescent="0.2">
      <c r="A1662" s="29">
        <v>0.16600000000000001</v>
      </c>
      <c r="B1662" s="34">
        <v>8.48</v>
      </c>
      <c r="C1662" s="35">
        <v>6.6250000000000003E-2</v>
      </c>
    </row>
    <row r="1663" spans="1:3" x14ac:dyDescent="0.2">
      <c r="A1663" s="29">
        <v>0.1661</v>
      </c>
      <c r="B1663" s="34">
        <v>8.48</v>
      </c>
      <c r="C1663" s="35">
        <v>6.6250000000000003E-2</v>
      </c>
    </row>
    <row r="1664" spans="1:3" x14ac:dyDescent="0.2">
      <c r="A1664" s="29">
        <v>0.16619999999999999</v>
      </c>
      <c r="B1664" s="34">
        <v>8.48</v>
      </c>
      <c r="C1664" s="35">
        <v>6.6250000000000003E-2</v>
      </c>
    </row>
    <row r="1665" spans="1:3" x14ac:dyDescent="0.2">
      <c r="A1665" s="29">
        <v>0.1663</v>
      </c>
      <c r="B1665" s="34">
        <v>8.48</v>
      </c>
      <c r="C1665" s="35">
        <v>6.6250000000000003E-2</v>
      </c>
    </row>
    <row r="1666" spans="1:3" x14ac:dyDescent="0.2">
      <c r="A1666" s="29">
        <v>0.16639999999999999</v>
      </c>
      <c r="B1666" s="34">
        <v>8.48</v>
      </c>
      <c r="C1666" s="35">
        <v>6.6250000000000003E-2</v>
      </c>
    </row>
    <row r="1667" spans="1:3" x14ac:dyDescent="0.2">
      <c r="A1667" s="29">
        <v>0.16650000000000001</v>
      </c>
      <c r="B1667" s="34">
        <v>8.48</v>
      </c>
      <c r="C1667" s="35">
        <v>6.6250000000000003E-2</v>
      </c>
    </row>
    <row r="1668" spans="1:3" x14ac:dyDescent="0.2">
      <c r="A1668" s="29">
        <v>0.1666</v>
      </c>
      <c r="B1668" s="34">
        <v>8.48</v>
      </c>
      <c r="C1668" s="35">
        <v>6.6250000000000003E-2</v>
      </c>
    </row>
    <row r="1669" spans="1:3" x14ac:dyDescent="0.2">
      <c r="A1669" s="29">
        <v>0.16669999999999999</v>
      </c>
      <c r="B1669" s="34">
        <v>8.48</v>
      </c>
      <c r="C1669" s="35">
        <v>6.6250000000000003E-2</v>
      </c>
    </row>
    <row r="1670" spans="1:3" x14ac:dyDescent="0.2">
      <c r="A1670" s="29">
        <v>0.1668</v>
      </c>
      <c r="B1670" s="34">
        <v>8.48</v>
      </c>
      <c r="C1670" s="35">
        <v>6.6250000000000003E-2</v>
      </c>
    </row>
    <row r="1671" spans="1:3" x14ac:dyDescent="0.2">
      <c r="A1671" s="29">
        <v>0.16689999999999999</v>
      </c>
      <c r="B1671" s="34">
        <v>8.48</v>
      </c>
      <c r="C1671" s="35">
        <v>6.6250000000000003E-2</v>
      </c>
    </row>
    <row r="1672" spans="1:3" x14ac:dyDescent="0.2">
      <c r="A1672" s="29">
        <v>0.16700000000000001</v>
      </c>
      <c r="B1672" s="34">
        <v>8.48</v>
      </c>
      <c r="C1672" s="35">
        <v>6.6250000000000003E-2</v>
      </c>
    </row>
    <row r="1673" spans="1:3" x14ac:dyDescent="0.2">
      <c r="A1673" s="29">
        <v>0.1671</v>
      </c>
      <c r="B1673" s="34">
        <v>8.48</v>
      </c>
      <c r="C1673" s="35">
        <v>6.6250000000000003E-2</v>
      </c>
    </row>
    <row r="1674" spans="1:3" x14ac:dyDescent="0.2">
      <c r="A1674" s="29">
        <v>0.16719999999999999</v>
      </c>
      <c r="B1674" s="34">
        <v>8.48</v>
      </c>
      <c r="C1674" s="35">
        <v>6.6250000000000003E-2</v>
      </c>
    </row>
    <row r="1675" spans="1:3" x14ac:dyDescent="0.2">
      <c r="A1675" s="29">
        <v>0.1673</v>
      </c>
      <c r="B1675" s="34">
        <v>8.48</v>
      </c>
      <c r="C1675" s="35">
        <v>6.6250000000000003E-2</v>
      </c>
    </row>
    <row r="1676" spans="1:3" x14ac:dyDescent="0.2">
      <c r="A1676" s="29">
        <v>0.16739999999999999</v>
      </c>
      <c r="B1676" s="34">
        <v>8.48</v>
      </c>
      <c r="C1676" s="35">
        <v>6.6250000000000003E-2</v>
      </c>
    </row>
    <row r="1677" spans="1:3" x14ac:dyDescent="0.2">
      <c r="A1677" s="29">
        <v>0.16750000000000001</v>
      </c>
      <c r="B1677" s="34">
        <v>8.48</v>
      </c>
      <c r="C1677" s="35">
        <v>6.6250000000000003E-2</v>
      </c>
    </row>
    <row r="1678" spans="1:3" x14ac:dyDescent="0.2">
      <c r="A1678" s="29">
        <v>0.1676</v>
      </c>
      <c r="B1678" s="34">
        <v>8.48</v>
      </c>
      <c r="C1678" s="35">
        <v>6.6250000000000003E-2</v>
      </c>
    </row>
    <row r="1679" spans="1:3" x14ac:dyDescent="0.2">
      <c r="A1679" s="29">
        <v>0.16769999999999999</v>
      </c>
      <c r="B1679" s="34">
        <v>8.48</v>
      </c>
      <c r="C1679" s="35">
        <v>6.6250000000000003E-2</v>
      </c>
    </row>
    <row r="1680" spans="1:3" x14ac:dyDescent="0.2">
      <c r="A1680" s="29">
        <v>0.1678</v>
      </c>
      <c r="B1680" s="34">
        <v>8.48</v>
      </c>
      <c r="C1680" s="35">
        <v>6.6250000000000003E-2</v>
      </c>
    </row>
    <row r="1681" spans="1:3" x14ac:dyDescent="0.2">
      <c r="A1681" s="29">
        <v>0.16789999999999999</v>
      </c>
      <c r="B1681" s="34">
        <v>8.48</v>
      </c>
      <c r="C1681" s="35">
        <v>6.6250000000000003E-2</v>
      </c>
    </row>
    <row r="1682" spans="1:3" x14ac:dyDescent="0.2">
      <c r="A1682" s="29">
        <v>0.16800000000000001</v>
      </c>
      <c r="B1682" s="34">
        <v>8.48</v>
      </c>
      <c r="C1682" s="35">
        <v>6.6250000000000003E-2</v>
      </c>
    </row>
    <row r="1683" spans="1:3" x14ac:dyDescent="0.2">
      <c r="A1683" s="29">
        <v>0.1681</v>
      </c>
      <c r="B1683" s="34">
        <v>8.48</v>
      </c>
      <c r="C1683" s="35">
        <v>6.6250000000000003E-2</v>
      </c>
    </row>
    <row r="1684" spans="1:3" x14ac:dyDescent="0.2">
      <c r="A1684" s="29">
        <v>0.16819999999999999</v>
      </c>
      <c r="B1684" s="34">
        <v>8.48</v>
      </c>
      <c r="C1684" s="35">
        <v>6.6250000000000003E-2</v>
      </c>
    </row>
    <row r="1685" spans="1:3" x14ac:dyDescent="0.2">
      <c r="A1685" s="29">
        <v>0.16830000000000001</v>
      </c>
      <c r="B1685" s="34">
        <v>8.48</v>
      </c>
      <c r="C1685" s="35">
        <v>6.6250000000000003E-2</v>
      </c>
    </row>
    <row r="1686" spans="1:3" x14ac:dyDescent="0.2">
      <c r="A1686" s="29">
        <v>0.16839999999999999</v>
      </c>
      <c r="B1686" s="34">
        <v>8.48</v>
      </c>
      <c r="C1686" s="35">
        <v>6.6250000000000003E-2</v>
      </c>
    </row>
    <row r="1687" spans="1:3" x14ac:dyDescent="0.2">
      <c r="A1687" s="29">
        <v>0.16850000000000001</v>
      </c>
      <c r="B1687" s="34">
        <v>8.48</v>
      </c>
      <c r="C1687" s="35">
        <v>6.6250000000000003E-2</v>
      </c>
    </row>
    <row r="1688" spans="1:3" x14ac:dyDescent="0.2">
      <c r="A1688" s="29">
        <v>0.1686</v>
      </c>
      <c r="B1688" s="34">
        <v>8.48</v>
      </c>
      <c r="C1688" s="35">
        <v>6.6250000000000003E-2</v>
      </c>
    </row>
    <row r="1689" spans="1:3" x14ac:dyDescent="0.2">
      <c r="A1689" s="29">
        <v>0.16869999999999999</v>
      </c>
      <c r="B1689" s="34">
        <v>8.48</v>
      </c>
      <c r="C1689" s="35">
        <v>6.6250000000000003E-2</v>
      </c>
    </row>
    <row r="1690" spans="1:3" x14ac:dyDescent="0.2">
      <c r="A1690" s="29">
        <v>0.16880000000000001</v>
      </c>
      <c r="B1690" s="34">
        <v>8.48</v>
      </c>
      <c r="C1690" s="35">
        <v>6.6250000000000003E-2</v>
      </c>
    </row>
    <row r="1691" spans="1:3" x14ac:dyDescent="0.2">
      <c r="A1691" s="29">
        <v>0.16889999999999999</v>
      </c>
      <c r="B1691" s="34">
        <v>8.48</v>
      </c>
      <c r="C1691" s="35">
        <v>6.6250000000000003E-2</v>
      </c>
    </row>
    <row r="1692" spans="1:3" x14ac:dyDescent="0.2">
      <c r="A1692" s="29">
        <v>0.16900000000000001</v>
      </c>
      <c r="B1692" s="34">
        <v>8.48</v>
      </c>
      <c r="C1692" s="35">
        <v>6.6250000000000003E-2</v>
      </c>
    </row>
    <row r="1693" spans="1:3" x14ac:dyDescent="0.2">
      <c r="A1693" s="29">
        <v>0.1691</v>
      </c>
      <c r="B1693" s="34">
        <v>8.48</v>
      </c>
      <c r="C1693" s="35">
        <v>6.6250000000000003E-2</v>
      </c>
    </row>
    <row r="1694" spans="1:3" x14ac:dyDescent="0.2">
      <c r="A1694" s="29">
        <v>0.16919999999999999</v>
      </c>
      <c r="B1694" s="34">
        <v>8.48</v>
      </c>
      <c r="C1694" s="35">
        <v>6.6250000000000003E-2</v>
      </c>
    </row>
    <row r="1695" spans="1:3" x14ac:dyDescent="0.2">
      <c r="A1695" s="29">
        <v>0.16930000000000001</v>
      </c>
      <c r="B1695" s="34">
        <v>8.48</v>
      </c>
      <c r="C1695" s="35">
        <v>6.6250000000000003E-2</v>
      </c>
    </row>
    <row r="1696" spans="1:3" x14ac:dyDescent="0.2">
      <c r="A1696" s="29">
        <v>0.1694</v>
      </c>
      <c r="B1696" s="34">
        <v>8.48</v>
      </c>
      <c r="C1696" s="35">
        <v>6.6250000000000003E-2</v>
      </c>
    </row>
    <row r="1697" spans="1:3" x14ac:dyDescent="0.2">
      <c r="A1697" s="29">
        <v>0.16950000000000001</v>
      </c>
      <c r="B1697" s="34">
        <v>8.48</v>
      </c>
      <c r="C1697" s="35">
        <v>6.6250000000000003E-2</v>
      </c>
    </row>
    <row r="1698" spans="1:3" x14ac:dyDescent="0.2">
      <c r="A1698" s="29">
        <v>0.1696</v>
      </c>
      <c r="B1698" s="34">
        <v>8.48</v>
      </c>
      <c r="C1698" s="35">
        <v>6.6250000000000003E-2</v>
      </c>
    </row>
    <row r="1699" spans="1:3" x14ac:dyDescent="0.2">
      <c r="A1699" s="29">
        <v>0.16969999999999999</v>
      </c>
      <c r="B1699" s="34">
        <v>8.48</v>
      </c>
      <c r="C1699" s="35">
        <v>6.6250000000000003E-2</v>
      </c>
    </row>
    <row r="1700" spans="1:3" x14ac:dyDescent="0.2">
      <c r="A1700" s="29">
        <v>0.16980000000000001</v>
      </c>
      <c r="B1700" s="34">
        <v>8.48</v>
      </c>
      <c r="C1700" s="35">
        <v>6.6250000000000003E-2</v>
      </c>
    </row>
    <row r="1701" spans="1:3" x14ac:dyDescent="0.2">
      <c r="A1701" s="29">
        <v>0.1699</v>
      </c>
      <c r="B1701" s="34">
        <v>8.48</v>
      </c>
      <c r="C1701" s="35">
        <v>6.6250000000000003E-2</v>
      </c>
    </row>
    <row r="1702" spans="1:3" x14ac:dyDescent="0.2">
      <c r="A1702" s="29">
        <v>0.17</v>
      </c>
      <c r="B1702" s="34">
        <v>8.48</v>
      </c>
      <c r="C1702" s="35">
        <v>6.6250000000000003E-2</v>
      </c>
    </row>
    <row r="1703" spans="1:3" x14ac:dyDescent="0.2">
      <c r="A1703" s="29">
        <v>0.1701</v>
      </c>
      <c r="B1703" s="34">
        <v>8.48</v>
      </c>
      <c r="C1703" s="35">
        <v>6.6250000000000003E-2</v>
      </c>
    </row>
    <row r="1704" spans="1:3" x14ac:dyDescent="0.2">
      <c r="A1704" s="29">
        <v>0.17019999999999999</v>
      </c>
      <c r="B1704" s="34">
        <v>8.48</v>
      </c>
      <c r="C1704" s="35">
        <v>6.6250000000000003E-2</v>
      </c>
    </row>
    <row r="1705" spans="1:3" x14ac:dyDescent="0.2">
      <c r="A1705" s="29">
        <v>0.17030000000000001</v>
      </c>
      <c r="B1705" s="34">
        <v>8.48</v>
      </c>
      <c r="C1705" s="35">
        <v>6.6250000000000003E-2</v>
      </c>
    </row>
    <row r="1706" spans="1:3" x14ac:dyDescent="0.2">
      <c r="A1706" s="29">
        <v>0.1704</v>
      </c>
      <c r="B1706" s="34">
        <v>8.48</v>
      </c>
      <c r="C1706" s="35">
        <v>6.6250000000000003E-2</v>
      </c>
    </row>
    <row r="1707" spans="1:3" x14ac:dyDescent="0.2">
      <c r="A1707" s="29">
        <v>0.17050000000000001</v>
      </c>
      <c r="B1707" s="34">
        <v>8.48</v>
      </c>
      <c r="C1707" s="35">
        <v>6.6250000000000003E-2</v>
      </c>
    </row>
    <row r="1708" spans="1:3" x14ac:dyDescent="0.2">
      <c r="A1708" s="29">
        <v>0.1706</v>
      </c>
      <c r="B1708" s="34">
        <v>8.48</v>
      </c>
      <c r="C1708" s="35">
        <v>6.6250000000000003E-2</v>
      </c>
    </row>
    <row r="1709" spans="1:3" x14ac:dyDescent="0.2">
      <c r="A1709" s="29">
        <v>0.17069999999999999</v>
      </c>
      <c r="B1709" s="34">
        <v>8.48</v>
      </c>
      <c r="C1709" s="35">
        <v>6.6250000000000003E-2</v>
      </c>
    </row>
    <row r="1710" spans="1:3" x14ac:dyDescent="0.2">
      <c r="A1710" s="29">
        <v>0.17080000000000001</v>
      </c>
      <c r="B1710" s="34">
        <v>8.48</v>
      </c>
      <c r="C1710" s="35">
        <v>6.6250000000000003E-2</v>
      </c>
    </row>
    <row r="1711" spans="1:3" x14ac:dyDescent="0.2">
      <c r="A1711" s="29">
        <v>0.1709</v>
      </c>
      <c r="B1711" s="34">
        <v>8.48</v>
      </c>
      <c r="C1711" s="35">
        <v>6.6250000000000003E-2</v>
      </c>
    </row>
    <row r="1712" spans="1:3" x14ac:dyDescent="0.2">
      <c r="A1712" s="29">
        <v>0.17100000000000001</v>
      </c>
      <c r="B1712" s="34">
        <v>8.48</v>
      </c>
      <c r="C1712" s="35">
        <v>6.6250000000000003E-2</v>
      </c>
    </row>
    <row r="1713" spans="1:3" x14ac:dyDescent="0.2">
      <c r="A1713" s="29">
        <v>0.1711</v>
      </c>
      <c r="B1713" s="34">
        <v>8.48</v>
      </c>
      <c r="C1713" s="35">
        <v>6.6250000000000003E-2</v>
      </c>
    </row>
    <row r="1714" spans="1:3" x14ac:dyDescent="0.2">
      <c r="A1714" s="29">
        <v>0.17119999999999999</v>
      </c>
      <c r="B1714" s="34">
        <v>8.48</v>
      </c>
      <c r="C1714" s="35">
        <v>6.6250000000000003E-2</v>
      </c>
    </row>
    <row r="1715" spans="1:3" x14ac:dyDescent="0.2">
      <c r="A1715" s="29">
        <v>0.17130000000000001</v>
      </c>
      <c r="B1715" s="34">
        <v>8.48</v>
      </c>
      <c r="C1715" s="35">
        <v>6.6250000000000003E-2</v>
      </c>
    </row>
    <row r="1716" spans="1:3" x14ac:dyDescent="0.2">
      <c r="A1716" s="29">
        <v>0.1714</v>
      </c>
      <c r="B1716" s="34">
        <v>8.48</v>
      </c>
      <c r="C1716" s="35">
        <v>6.6250000000000003E-2</v>
      </c>
    </row>
    <row r="1717" spans="1:3" x14ac:dyDescent="0.2">
      <c r="A1717" s="29">
        <v>0.17150000000000001</v>
      </c>
      <c r="B1717" s="34">
        <v>8.48</v>
      </c>
      <c r="C1717" s="35">
        <v>6.6250000000000003E-2</v>
      </c>
    </row>
    <row r="1718" spans="1:3" x14ac:dyDescent="0.2">
      <c r="A1718" s="29">
        <v>0.1716</v>
      </c>
      <c r="B1718" s="34">
        <v>8.48</v>
      </c>
      <c r="C1718" s="35">
        <v>6.6250000000000003E-2</v>
      </c>
    </row>
    <row r="1719" spans="1:3" x14ac:dyDescent="0.2">
      <c r="A1719" s="29">
        <v>0.17169999999999999</v>
      </c>
      <c r="B1719" s="34">
        <v>8.48</v>
      </c>
      <c r="C1719" s="35">
        <v>6.6250000000000003E-2</v>
      </c>
    </row>
    <row r="1720" spans="1:3" x14ac:dyDescent="0.2">
      <c r="A1720" s="29">
        <v>0.17180000000000001</v>
      </c>
      <c r="B1720" s="34">
        <v>8.48</v>
      </c>
      <c r="C1720" s="35">
        <v>6.6250000000000003E-2</v>
      </c>
    </row>
    <row r="1721" spans="1:3" x14ac:dyDescent="0.2">
      <c r="A1721" s="29">
        <v>0.1719</v>
      </c>
      <c r="B1721" s="34">
        <v>8.48</v>
      </c>
      <c r="C1721" s="35">
        <v>6.6250000000000003E-2</v>
      </c>
    </row>
    <row r="1722" spans="1:3" x14ac:dyDescent="0.2">
      <c r="A1722" s="29">
        <v>0.17199999999999999</v>
      </c>
      <c r="B1722" s="34">
        <v>8.48</v>
      </c>
      <c r="C1722" s="35">
        <v>6.6250000000000003E-2</v>
      </c>
    </row>
    <row r="1723" spans="1:3" x14ac:dyDescent="0.2">
      <c r="A1723" s="29">
        <v>0.1721</v>
      </c>
      <c r="B1723" s="34">
        <v>8.48</v>
      </c>
      <c r="C1723" s="35">
        <v>6.6250000000000003E-2</v>
      </c>
    </row>
    <row r="1724" spans="1:3" x14ac:dyDescent="0.2">
      <c r="A1724" s="29">
        <v>0.17219999999999999</v>
      </c>
      <c r="B1724" s="34">
        <v>8.48</v>
      </c>
      <c r="C1724" s="35">
        <v>6.6250000000000003E-2</v>
      </c>
    </row>
    <row r="1725" spans="1:3" x14ac:dyDescent="0.2">
      <c r="A1725" s="29">
        <v>0.17230000000000001</v>
      </c>
      <c r="B1725" s="34">
        <v>8.48</v>
      </c>
      <c r="C1725" s="35">
        <v>6.6250000000000003E-2</v>
      </c>
    </row>
    <row r="1726" spans="1:3" x14ac:dyDescent="0.2">
      <c r="A1726" s="29">
        <v>0.1724</v>
      </c>
      <c r="B1726" s="34">
        <v>8.48</v>
      </c>
      <c r="C1726" s="35">
        <v>6.6250000000000003E-2</v>
      </c>
    </row>
    <row r="1727" spans="1:3" x14ac:dyDescent="0.2">
      <c r="A1727" s="29">
        <v>0.17249999999999999</v>
      </c>
      <c r="B1727" s="34">
        <v>8.48</v>
      </c>
      <c r="C1727" s="35">
        <v>6.6250000000000003E-2</v>
      </c>
    </row>
    <row r="1728" spans="1:3" x14ac:dyDescent="0.2">
      <c r="A1728" s="29">
        <v>0.1726</v>
      </c>
      <c r="B1728" s="34">
        <v>8.48</v>
      </c>
      <c r="C1728" s="35">
        <v>6.6250000000000003E-2</v>
      </c>
    </row>
    <row r="1729" spans="1:3" x14ac:dyDescent="0.2">
      <c r="A1729" s="29">
        <v>0.17269999999999999</v>
      </c>
      <c r="B1729" s="34">
        <v>8.48</v>
      </c>
      <c r="C1729" s="35">
        <v>6.6250000000000003E-2</v>
      </c>
    </row>
    <row r="1730" spans="1:3" x14ac:dyDescent="0.2">
      <c r="A1730" s="29">
        <v>0.17280000000000001</v>
      </c>
      <c r="B1730" s="34">
        <v>8.48</v>
      </c>
      <c r="C1730" s="35">
        <v>6.6250000000000003E-2</v>
      </c>
    </row>
    <row r="1731" spans="1:3" x14ac:dyDescent="0.2">
      <c r="A1731" s="29">
        <v>0.1729</v>
      </c>
      <c r="B1731" s="34">
        <v>8.48</v>
      </c>
      <c r="C1731" s="35">
        <v>6.6250000000000003E-2</v>
      </c>
    </row>
    <row r="1732" spans="1:3" x14ac:dyDescent="0.2">
      <c r="A1732" s="29">
        <v>0.17299999999999999</v>
      </c>
      <c r="B1732" s="34">
        <v>8.48</v>
      </c>
      <c r="C1732" s="35">
        <v>6.6250000000000003E-2</v>
      </c>
    </row>
    <row r="1733" spans="1:3" x14ac:dyDescent="0.2">
      <c r="A1733" s="29">
        <v>0.1731</v>
      </c>
      <c r="B1733" s="34">
        <v>8.48</v>
      </c>
      <c r="C1733" s="35">
        <v>6.6250000000000003E-2</v>
      </c>
    </row>
    <row r="1734" spans="1:3" x14ac:dyDescent="0.2">
      <c r="A1734" s="29">
        <v>0.17319999999999999</v>
      </c>
      <c r="B1734" s="34">
        <v>8.48</v>
      </c>
      <c r="C1734" s="35">
        <v>6.6250000000000003E-2</v>
      </c>
    </row>
    <row r="1735" spans="1:3" x14ac:dyDescent="0.2">
      <c r="A1735" s="29">
        <v>0.17330000000000001</v>
      </c>
      <c r="B1735" s="34">
        <v>8.48</v>
      </c>
      <c r="C1735" s="35">
        <v>6.6250000000000003E-2</v>
      </c>
    </row>
    <row r="1736" spans="1:3" x14ac:dyDescent="0.2">
      <c r="A1736" s="29">
        <v>0.1734</v>
      </c>
      <c r="B1736" s="34">
        <v>8.48</v>
      </c>
      <c r="C1736" s="35">
        <v>6.6250000000000003E-2</v>
      </c>
    </row>
    <row r="1737" spans="1:3" x14ac:dyDescent="0.2">
      <c r="A1737" s="29">
        <v>0.17349999999999999</v>
      </c>
      <c r="B1737" s="34">
        <v>8.48</v>
      </c>
      <c r="C1737" s="35">
        <v>6.6250000000000003E-2</v>
      </c>
    </row>
    <row r="1738" spans="1:3" x14ac:dyDescent="0.2">
      <c r="A1738" s="29">
        <v>0.1736</v>
      </c>
      <c r="B1738" s="34">
        <v>8.48</v>
      </c>
      <c r="C1738" s="35">
        <v>6.6250000000000003E-2</v>
      </c>
    </row>
    <row r="1739" spans="1:3" x14ac:dyDescent="0.2">
      <c r="A1739" s="29">
        <v>0.17369999999999999</v>
      </c>
      <c r="B1739" s="34">
        <v>8.48</v>
      </c>
      <c r="C1739" s="35">
        <v>6.6250000000000003E-2</v>
      </c>
    </row>
    <row r="1740" spans="1:3" x14ac:dyDescent="0.2">
      <c r="A1740" s="29">
        <v>0.17380000000000001</v>
      </c>
      <c r="B1740" s="34">
        <v>8.48</v>
      </c>
      <c r="C1740" s="35">
        <v>6.6250000000000003E-2</v>
      </c>
    </row>
    <row r="1741" spans="1:3" x14ac:dyDescent="0.2">
      <c r="A1741" s="29">
        <v>0.1739</v>
      </c>
      <c r="B1741" s="34">
        <v>8.48</v>
      </c>
      <c r="C1741" s="35">
        <v>6.6250000000000003E-2</v>
      </c>
    </row>
    <row r="1742" spans="1:3" x14ac:dyDescent="0.2">
      <c r="A1742" s="29">
        <v>0.17399999999999999</v>
      </c>
      <c r="B1742" s="34">
        <v>8.48</v>
      </c>
      <c r="C1742" s="35">
        <v>6.6250000000000003E-2</v>
      </c>
    </row>
    <row r="1743" spans="1:3" x14ac:dyDescent="0.2">
      <c r="A1743" s="29">
        <v>0.1741</v>
      </c>
      <c r="B1743" s="34">
        <v>8.48</v>
      </c>
      <c r="C1743" s="35">
        <v>6.6250000000000003E-2</v>
      </c>
    </row>
    <row r="1744" spans="1:3" x14ac:dyDescent="0.2">
      <c r="A1744" s="29">
        <v>0.17419999999999999</v>
      </c>
      <c r="B1744" s="34">
        <v>8.48</v>
      </c>
      <c r="C1744" s="35">
        <v>6.6250000000000003E-2</v>
      </c>
    </row>
    <row r="1745" spans="1:3" x14ac:dyDescent="0.2">
      <c r="A1745" s="29">
        <v>0.17430000000000001</v>
      </c>
      <c r="B1745" s="34">
        <v>8.48</v>
      </c>
      <c r="C1745" s="35">
        <v>6.6250000000000003E-2</v>
      </c>
    </row>
    <row r="1746" spans="1:3" x14ac:dyDescent="0.2">
      <c r="A1746" s="29">
        <v>0.1744</v>
      </c>
      <c r="B1746" s="34">
        <v>8.48</v>
      </c>
      <c r="C1746" s="35">
        <v>6.6250000000000003E-2</v>
      </c>
    </row>
    <row r="1747" spans="1:3" x14ac:dyDescent="0.2">
      <c r="A1747" s="29">
        <v>0.17449999999999999</v>
      </c>
      <c r="B1747" s="34">
        <v>8.48</v>
      </c>
      <c r="C1747" s="35">
        <v>6.6250000000000003E-2</v>
      </c>
    </row>
    <row r="1748" spans="1:3" x14ac:dyDescent="0.2">
      <c r="A1748" s="29">
        <v>0.17460000000000001</v>
      </c>
      <c r="B1748" s="34">
        <v>8.48</v>
      </c>
      <c r="C1748" s="35">
        <v>6.6250000000000003E-2</v>
      </c>
    </row>
    <row r="1749" spans="1:3" x14ac:dyDescent="0.2">
      <c r="A1749" s="29">
        <v>0.17469999999999999</v>
      </c>
      <c r="B1749" s="34">
        <v>8.48</v>
      </c>
      <c r="C1749" s="35">
        <v>6.6250000000000003E-2</v>
      </c>
    </row>
    <row r="1750" spans="1:3" x14ac:dyDescent="0.2">
      <c r="A1750" s="29">
        <v>0.17480000000000001</v>
      </c>
      <c r="B1750" s="34">
        <v>8.48</v>
      </c>
      <c r="C1750" s="35">
        <v>6.6250000000000003E-2</v>
      </c>
    </row>
    <row r="1751" spans="1:3" x14ac:dyDescent="0.2">
      <c r="A1751" s="29">
        <v>0.1749</v>
      </c>
      <c r="B1751" s="34">
        <v>8.48</v>
      </c>
      <c r="C1751" s="35">
        <v>6.6250000000000003E-2</v>
      </c>
    </row>
    <row r="1752" spans="1:3" x14ac:dyDescent="0.2">
      <c r="A1752" s="29">
        <v>0.17499999999999999</v>
      </c>
      <c r="B1752" s="34">
        <v>8.48</v>
      </c>
      <c r="C1752" s="35">
        <v>6.6250000000000003E-2</v>
      </c>
    </row>
    <row r="1753" spans="1:3" x14ac:dyDescent="0.2">
      <c r="A1753" s="29">
        <v>0.17510000000000001</v>
      </c>
      <c r="B1753" s="34">
        <v>8.48</v>
      </c>
      <c r="C1753" s="35">
        <v>6.6250000000000003E-2</v>
      </c>
    </row>
    <row r="1754" spans="1:3" x14ac:dyDescent="0.2">
      <c r="A1754" s="29">
        <v>0.17519999999999999</v>
      </c>
      <c r="B1754" s="34">
        <v>8.48</v>
      </c>
      <c r="C1754" s="35">
        <v>6.6250000000000003E-2</v>
      </c>
    </row>
    <row r="1755" spans="1:3" x14ac:dyDescent="0.2">
      <c r="A1755" s="29">
        <v>0.17530000000000001</v>
      </c>
      <c r="B1755" s="34">
        <v>8.48</v>
      </c>
      <c r="C1755" s="35">
        <v>6.6250000000000003E-2</v>
      </c>
    </row>
    <row r="1756" spans="1:3" x14ac:dyDescent="0.2">
      <c r="A1756" s="29">
        <v>0.1754</v>
      </c>
      <c r="B1756" s="34">
        <v>8.48</v>
      </c>
      <c r="C1756" s="35">
        <v>6.6250000000000003E-2</v>
      </c>
    </row>
    <row r="1757" spans="1:3" x14ac:dyDescent="0.2">
      <c r="A1757" s="29">
        <v>0.17549999999999999</v>
      </c>
      <c r="B1757" s="34">
        <v>8.48</v>
      </c>
      <c r="C1757" s="35">
        <v>6.6250000000000003E-2</v>
      </c>
    </row>
    <row r="1758" spans="1:3" x14ac:dyDescent="0.2">
      <c r="A1758" s="29">
        <v>0.17560000000000001</v>
      </c>
      <c r="B1758" s="34">
        <v>8.48</v>
      </c>
      <c r="C1758" s="35">
        <v>6.6250000000000003E-2</v>
      </c>
    </row>
    <row r="1759" spans="1:3" x14ac:dyDescent="0.2">
      <c r="A1759" s="29">
        <v>0.1757</v>
      </c>
      <c r="B1759" s="34">
        <v>8.48</v>
      </c>
      <c r="C1759" s="35">
        <v>6.6250000000000003E-2</v>
      </c>
    </row>
    <row r="1760" spans="1:3" x14ac:dyDescent="0.2">
      <c r="A1760" s="29">
        <v>0.17580000000000001</v>
      </c>
      <c r="B1760" s="34">
        <v>8.48</v>
      </c>
      <c r="C1760" s="35">
        <v>6.6250000000000003E-2</v>
      </c>
    </row>
    <row r="1761" spans="1:3" x14ac:dyDescent="0.2">
      <c r="A1761" s="29">
        <v>0.1759</v>
      </c>
      <c r="B1761" s="34">
        <v>8.48</v>
      </c>
      <c r="C1761" s="35">
        <v>6.6250000000000003E-2</v>
      </c>
    </row>
    <row r="1762" spans="1:3" x14ac:dyDescent="0.2">
      <c r="A1762" s="29">
        <v>0.17599999999999999</v>
      </c>
      <c r="B1762" s="34">
        <v>8.48</v>
      </c>
      <c r="C1762" s="35">
        <v>6.6250000000000003E-2</v>
      </c>
    </row>
    <row r="1763" spans="1:3" x14ac:dyDescent="0.2">
      <c r="A1763" s="29">
        <v>0.17610000000000001</v>
      </c>
      <c r="B1763" s="34">
        <v>8.48</v>
      </c>
      <c r="C1763" s="35">
        <v>6.6250000000000003E-2</v>
      </c>
    </row>
    <row r="1764" spans="1:3" x14ac:dyDescent="0.2">
      <c r="A1764" s="29">
        <v>0.1762</v>
      </c>
      <c r="B1764" s="34">
        <v>8.48</v>
      </c>
      <c r="C1764" s="35">
        <v>6.6250000000000003E-2</v>
      </c>
    </row>
    <row r="1765" spans="1:3" x14ac:dyDescent="0.2">
      <c r="A1765" s="29">
        <v>0.17630000000000001</v>
      </c>
      <c r="B1765" s="34">
        <v>8.48</v>
      </c>
      <c r="C1765" s="35">
        <v>6.6250000000000003E-2</v>
      </c>
    </row>
    <row r="1766" spans="1:3" x14ac:dyDescent="0.2">
      <c r="A1766" s="29">
        <v>0.1764</v>
      </c>
      <c r="B1766" s="34">
        <v>8.48</v>
      </c>
      <c r="C1766" s="35">
        <v>6.6250000000000003E-2</v>
      </c>
    </row>
    <row r="1767" spans="1:3" x14ac:dyDescent="0.2">
      <c r="A1767" s="29">
        <v>0.17649999999999999</v>
      </c>
      <c r="B1767" s="34">
        <v>8.48</v>
      </c>
      <c r="C1767" s="35">
        <v>6.6250000000000003E-2</v>
      </c>
    </row>
    <row r="1768" spans="1:3" x14ac:dyDescent="0.2">
      <c r="A1768" s="29">
        <v>0.17660000000000001</v>
      </c>
      <c r="B1768" s="34">
        <v>8.48</v>
      </c>
      <c r="C1768" s="35">
        <v>6.6250000000000003E-2</v>
      </c>
    </row>
    <row r="1769" spans="1:3" x14ac:dyDescent="0.2">
      <c r="A1769" s="29">
        <v>0.1767</v>
      </c>
      <c r="B1769" s="34">
        <v>8.48</v>
      </c>
      <c r="C1769" s="35">
        <v>6.6250000000000003E-2</v>
      </c>
    </row>
    <row r="1770" spans="1:3" x14ac:dyDescent="0.2">
      <c r="A1770" s="29">
        <v>0.17680000000000001</v>
      </c>
      <c r="B1770" s="34">
        <v>8.48</v>
      </c>
      <c r="C1770" s="35">
        <v>6.6250000000000003E-2</v>
      </c>
    </row>
    <row r="1771" spans="1:3" x14ac:dyDescent="0.2">
      <c r="A1771" s="29">
        <v>0.1769</v>
      </c>
      <c r="B1771" s="34">
        <v>8.48</v>
      </c>
      <c r="C1771" s="35">
        <v>6.6250000000000003E-2</v>
      </c>
    </row>
    <row r="1772" spans="1:3" x14ac:dyDescent="0.2">
      <c r="A1772" s="29">
        <v>0.17699999999999999</v>
      </c>
      <c r="B1772" s="34">
        <v>8.48</v>
      </c>
      <c r="C1772" s="35">
        <v>6.6250000000000003E-2</v>
      </c>
    </row>
    <row r="1773" spans="1:3" x14ac:dyDescent="0.2">
      <c r="A1773" s="29">
        <v>0.17710000000000001</v>
      </c>
      <c r="B1773" s="34">
        <v>8.48</v>
      </c>
      <c r="C1773" s="35">
        <v>6.6250000000000003E-2</v>
      </c>
    </row>
    <row r="1774" spans="1:3" x14ac:dyDescent="0.2">
      <c r="A1774" s="29">
        <v>0.1772</v>
      </c>
      <c r="B1774" s="34">
        <v>8.48</v>
      </c>
      <c r="C1774" s="35">
        <v>6.6250000000000003E-2</v>
      </c>
    </row>
    <row r="1775" spans="1:3" x14ac:dyDescent="0.2">
      <c r="A1775" s="29">
        <v>0.17730000000000001</v>
      </c>
      <c r="B1775" s="34">
        <v>8.48</v>
      </c>
      <c r="C1775" s="35">
        <v>6.6250000000000003E-2</v>
      </c>
    </row>
    <row r="1776" spans="1:3" x14ac:dyDescent="0.2">
      <c r="A1776" s="29">
        <v>0.1774</v>
      </c>
      <c r="B1776" s="34">
        <v>8.48</v>
      </c>
      <c r="C1776" s="35">
        <v>6.6250000000000003E-2</v>
      </c>
    </row>
    <row r="1777" spans="1:3" x14ac:dyDescent="0.2">
      <c r="A1777" s="29">
        <v>0.17749999999999999</v>
      </c>
      <c r="B1777" s="34">
        <v>8.48</v>
      </c>
      <c r="C1777" s="35">
        <v>6.6250000000000003E-2</v>
      </c>
    </row>
    <row r="1778" spans="1:3" x14ac:dyDescent="0.2">
      <c r="A1778" s="29">
        <v>0.17760000000000001</v>
      </c>
      <c r="B1778" s="34">
        <v>8.48</v>
      </c>
      <c r="C1778" s="35">
        <v>6.6250000000000003E-2</v>
      </c>
    </row>
    <row r="1779" spans="1:3" x14ac:dyDescent="0.2">
      <c r="A1779" s="29">
        <v>0.1777</v>
      </c>
      <c r="B1779" s="34">
        <v>8.48</v>
      </c>
      <c r="C1779" s="35">
        <v>6.6250000000000003E-2</v>
      </c>
    </row>
    <row r="1780" spans="1:3" x14ac:dyDescent="0.2">
      <c r="A1780" s="29">
        <v>0.17780000000000001</v>
      </c>
      <c r="B1780" s="34">
        <v>8.48</v>
      </c>
      <c r="C1780" s="35">
        <v>6.6250000000000003E-2</v>
      </c>
    </row>
    <row r="1781" spans="1:3" x14ac:dyDescent="0.2">
      <c r="A1781" s="29">
        <v>0.1779</v>
      </c>
      <c r="B1781" s="34">
        <v>8.48</v>
      </c>
      <c r="C1781" s="35">
        <v>6.6250000000000003E-2</v>
      </c>
    </row>
    <row r="1782" spans="1:3" x14ac:dyDescent="0.2">
      <c r="A1782" s="29">
        <v>0.17799999999999999</v>
      </c>
      <c r="B1782" s="34">
        <v>8.48</v>
      </c>
      <c r="C1782" s="35">
        <v>6.6250000000000003E-2</v>
      </c>
    </row>
    <row r="1783" spans="1:3" x14ac:dyDescent="0.2">
      <c r="A1783" s="29">
        <v>0.17810000000000001</v>
      </c>
      <c r="B1783" s="34">
        <v>8.48</v>
      </c>
      <c r="C1783" s="35">
        <v>6.6250000000000003E-2</v>
      </c>
    </row>
    <row r="1784" spans="1:3" x14ac:dyDescent="0.2">
      <c r="A1784" s="29">
        <v>0.1782</v>
      </c>
      <c r="B1784" s="34">
        <v>8.48</v>
      </c>
      <c r="C1784" s="35">
        <v>6.6250000000000003E-2</v>
      </c>
    </row>
    <row r="1785" spans="1:3" x14ac:dyDescent="0.2">
      <c r="A1785" s="29">
        <v>0.17829999999999999</v>
      </c>
      <c r="B1785" s="34">
        <v>8.48</v>
      </c>
      <c r="C1785" s="35">
        <v>6.6250000000000003E-2</v>
      </c>
    </row>
    <row r="1786" spans="1:3" x14ac:dyDescent="0.2">
      <c r="A1786" s="29">
        <v>0.1784</v>
      </c>
      <c r="B1786" s="34">
        <v>8.48</v>
      </c>
      <c r="C1786" s="35">
        <v>6.6250000000000003E-2</v>
      </c>
    </row>
    <row r="1787" spans="1:3" x14ac:dyDescent="0.2">
      <c r="A1787" s="29">
        <v>0.17849999999999999</v>
      </c>
      <c r="B1787" s="34">
        <v>8.48</v>
      </c>
      <c r="C1787" s="35">
        <v>6.6250000000000003E-2</v>
      </c>
    </row>
    <row r="1788" spans="1:3" x14ac:dyDescent="0.2">
      <c r="A1788" s="29">
        <v>0.17860000000000001</v>
      </c>
      <c r="B1788" s="34">
        <v>8.48</v>
      </c>
      <c r="C1788" s="35">
        <v>6.6250000000000003E-2</v>
      </c>
    </row>
    <row r="1789" spans="1:3" x14ac:dyDescent="0.2">
      <c r="A1789" s="29">
        <v>0.1787</v>
      </c>
      <c r="B1789" s="34">
        <v>8.48</v>
      </c>
      <c r="C1789" s="35">
        <v>6.6250000000000003E-2</v>
      </c>
    </row>
    <row r="1790" spans="1:3" x14ac:dyDescent="0.2">
      <c r="A1790" s="29">
        <v>0.17879999999999999</v>
      </c>
      <c r="B1790" s="34">
        <v>8.48</v>
      </c>
      <c r="C1790" s="35">
        <v>6.6250000000000003E-2</v>
      </c>
    </row>
    <row r="1791" spans="1:3" x14ac:dyDescent="0.2">
      <c r="A1791" s="29">
        <v>0.1789</v>
      </c>
      <c r="B1791" s="34">
        <v>8.48</v>
      </c>
      <c r="C1791" s="35">
        <v>6.6250000000000003E-2</v>
      </c>
    </row>
    <row r="1792" spans="1:3" x14ac:dyDescent="0.2">
      <c r="A1792" s="29">
        <v>0.17899999999999999</v>
      </c>
      <c r="B1792" s="34">
        <v>8.48</v>
      </c>
      <c r="C1792" s="35">
        <v>6.6250000000000003E-2</v>
      </c>
    </row>
    <row r="1793" spans="1:3" x14ac:dyDescent="0.2">
      <c r="A1793" s="29">
        <v>0.17910000000000001</v>
      </c>
      <c r="B1793" s="34">
        <v>8.48</v>
      </c>
      <c r="C1793" s="35">
        <v>6.6250000000000003E-2</v>
      </c>
    </row>
    <row r="1794" spans="1:3" x14ac:dyDescent="0.2">
      <c r="A1794" s="29">
        <v>0.1792</v>
      </c>
      <c r="B1794" s="34">
        <v>8.48</v>
      </c>
      <c r="C1794" s="35">
        <v>6.6250000000000003E-2</v>
      </c>
    </row>
    <row r="1795" spans="1:3" x14ac:dyDescent="0.2">
      <c r="A1795" s="29">
        <v>0.17929999999999999</v>
      </c>
      <c r="B1795" s="34">
        <v>8.48</v>
      </c>
      <c r="C1795" s="35">
        <v>6.6250000000000003E-2</v>
      </c>
    </row>
    <row r="1796" spans="1:3" x14ac:dyDescent="0.2">
      <c r="A1796" s="29">
        <v>0.1794</v>
      </c>
      <c r="B1796" s="34">
        <v>8.48</v>
      </c>
      <c r="C1796" s="35">
        <v>6.6250000000000003E-2</v>
      </c>
    </row>
    <row r="1797" spans="1:3" x14ac:dyDescent="0.2">
      <c r="A1797" s="29">
        <v>0.17949999999999999</v>
      </c>
      <c r="B1797" s="34">
        <v>8.48</v>
      </c>
      <c r="C1797" s="35">
        <v>6.6250000000000003E-2</v>
      </c>
    </row>
    <row r="1798" spans="1:3" x14ac:dyDescent="0.2">
      <c r="A1798" s="29">
        <v>0.17960000000000001</v>
      </c>
      <c r="B1798" s="34">
        <v>8.48</v>
      </c>
      <c r="C1798" s="35">
        <v>6.6250000000000003E-2</v>
      </c>
    </row>
    <row r="1799" spans="1:3" x14ac:dyDescent="0.2">
      <c r="A1799" s="29">
        <v>0.1797</v>
      </c>
      <c r="B1799" s="34">
        <v>8.48</v>
      </c>
      <c r="C1799" s="35">
        <v>6.6250000000000003E-2</v>
      </c>
    </row>
    <row r="1800" spans="1:3" x14ac:dyDescent="0.2">
      <c r="A1800" s="29">
        <v>0.17979999999999999</v>
      </c>
      <c r="B1800" s="34">
        <v>8.48</v>
      </c>
      <c r="C1800" s="35">
        <v>6.6250000000000003E-2</v>
      </c>
    </row>
    <row r="1801" spans="1:3" x14ac:dyDescent="0.2">
      <c r="A1801" s="29">
        <v>0.1799</v>
      </c>
      <c r="B1801" s="34">
        <v>8.48</v>
      </c>
      <c r="C1801" s="35">
        <v>6.6250000000000003E-2</v>
      </c>
    </row>
    <row r="1802" spans="1:3" x14ac:dyDescent="0.2">
      <c r="A1802" s="29">
        <v>0.18</v>
      </c>
      <c r="B1802" s="34">
        <v>8.48</v>
      </c>
      <c r="C1802" s="35">
        <v>6.6250000000000003E-2</v>
      </c>
    </row>
    <row r="1803" spans="1:3" x14ac:dyDescent="0.2">
      <c r="A1803" s="29">
        <v>0.18010000000000001</v>
      </c>
      <c r="B1803" s="34">
        <v>8.48</v>
      </c>
      <c r="C1803" s="35">
        <v>6.6250000000000003E-2</v>
      </c>
    </row>
    <row r="1804" spans="1:3" x14ac:dyDescent="0.2">
      <c r="A1804" s="29">
        <v>0.1802</v>
      </c>
      <c r="B1804" s="34">
        <v>8.48</v>
      </c>
      <c r="C1804" s="35">
        <v>6.6250000000000003E-2</v>
      </c>
    </row>
    <row r="1805" spans="1:3" x14ac:dyDescent="0.2">
      <c r="A1805" s="29">
        <v>0.18029999999999999</v>
      </c>
      <c r="B1805" s="34">
        <v>8.48</v>
      </c>
      <c r="C1805" s="35">
        <v>6.6250000000000003E-2</v>
      </c>
    </row>
    <row r="1806" spans="1:3" x14ac:dyDescent="0.2">
      <c r="A1806" s="29">
        <v>0.1804</v>
      </c>
      <c r="B1806" s="34">
        <v>8.48</v>
      </c>
      <c r="C1806" s="35">
        <v>6.6250000000000003E-2</v>
      </c>
    </row>
    <row r="1807" spans="1:3" x14ac:dyDescent="0.2">
      <c r="A1807" s="29">
        <v>0.18049999999999999</v>
      </c>
      <c r="B1807" s="34">
        <v>8.48</v>
      </c>
      <c r="C1807" s="35">
        <v>6.6250000000000003E-2</v>
      </c>
    </row>
    <row r="1808" spans="1:3" x14ac:dyDescent="0.2">
      <c r="A1808" s="29">
        <v>0.18060000000000001</v>
      </c>
      <c r="B1808" s="34">
        <v>8.48</v>
      </c>
      <c r="C1808" s="35">
        <v>6.6250000000000003E-2</v>
      </c>
    </row>
    <row r="1809" spans="1:3" x14ac:dyDescent="0.2">
      <c r="A1809" s="29">
        <v>0.1807</v>
      </c>
      <c r="B1809" s="34">
        <v>8.48</v>
      </c>
      <c r="C1809" s="35">
        <v>6.6250000000000003E-2</v>
      </c>
    </row>
    <row r="1810" spans="1:3" x14ac:dyDescent="0.2">
      <c r="A1810" s="29">
        <v>0.18079999999999999</v>
      </c>
      <c r="B1810" s="34">
        <v>8.48</v>
      </c>
      <c r="C1810" s="35">
        <v>6.6250000000000003E-2</v>
      </c>
    </row>
    <row r="1811" spans="1:3" x14ac:dyDescent="0.2">
      <c r="A1811" s="29">
        <v>0.18090000000000001</v>
      </c>
      <c r="B1811" s="34">
        <v>8.48</v>
      </c>
      <c r="C1811" s="35">
        <v>6.6250000000000003E-2</v>
      </c>
    </row>
    <row r="1812" spans="1:3" x14ac:dyDescent="0.2">
      <c r="A1812" s="29">
        <v>0.18099999999999999</v>
      </c>
      <c r="B1812" s="34">
        <v>8.48</v>
      </c>
      <c r="C1812" s="35">
        <v>6.6250000000000003E-2</v>
      </c>
    </row>
    <row r="1813" spans="1:3" x14ac:dyDescent="0.2">
      <c r="A1813" s="29">
        <v>0.18110000000000001</v>
      </c>
      <c r="B1813" s="34">
        <v>8.48</v>
      </c>
      <c r="C1813" s="35">
        <v>6.6250000000000003E-2</v>
      </c>
    </row>
    <row r="1814" spans="1:3" x14ac:dyDescent="0.2">
      <c r="A1814" s="29">
        <v>0.1812</v>
      </c>
      <c r="B1814" s="34">
        <v>8.48</v>
      </c>
      <c r="C1814" s="35">
        <v>6.6250000000000003E-2</v>
      </c>
    </row>
    <row r="1815" spans="1:3" x14ac:dyDescent="0.2">
      <c r="A1815" s="29">
        <v>0.18129999999999999</v>
      </c>
      <c r="B1815" s="34">
        <v>8.48</v>
      </c>
      <c r="C1815" s="35">
        <v>6.6250000000000003E-2</v>
      </c>
    </row>
    <row r="1816" spans="1:3" x14ac:dyDescent="0.2">
      <c r="A1816" s="29">
        <v>0.18140000000000001</v>
      </c>
      <c r="B1816" s="34">
        <v>8.48</v>
      </c>
      <c r="C1816" s="35">
        <v>6.6250000000000003E-2</v>
      </c>
    </row>
    <row r="1817" spans="1:3" x14ac:dyDescent="0.2">
      <c r="A1817" s="29">
        <v>0.18149999999999999</v>
      </c>
      <c r="B1817" s="34">
        <v>8.48</v>
      </c>
      <c r="C1817" s="35">
        <v>6.6250000000000003E-2</v>
      </c>
    </row>
    <row r="1818" spans="1:3" x14ac:dyDescent="0.2">
      <c r="A1818" s="29">
        <v>0.18160000000000001</v>
      </c>
      <c r="B1818" s="34">
        <v>8.48</v>
      </c>
      <c r="C1818" s="35">
        <v>6.6250000000000003E-2</v>
      </c>
    </row>
    <row r="1819" spans="1:3" x14ac:dyDescent="0.2">
      <c r="A1819" s="29">
        <v>0.1817</v>
      </c>
      <c r="B1819" s="34">
        <v>8.48</v>
      </c>
      <c r="C1819" s="35">
        <v>6.6250000000000003E-2</v>
      </c>
    </row>
    <row r="1820" spans="1:3" x14ac:dyDescent="0.2">
      <c r="A1820" s="29">
        <v>0.18179999999999999</v>
      </c>
      <c r="B1820" s="34">
        <v>8.48</v>
      </c>
      <c r="C1820" s="35">
        <v>6.6250000000000003E-2</v>
      </c>
    </row>
    <row r="1821" spans="1:3" x14ac:dyDescent="0.2">
      <c r="A1821" s="29">
        <v>0.18190000000000001</v>
      </c>
      <c r="B1821" s="34">
        <v>8.48</v>
      </c>
      <c r="C1821" s="35">
        <v>6.6250000000000003E-2</v>
      </c>
    </row>
    <row r="1822" spans="1:3" x14ac:dyDescent="0.2">
      <c r="A1822" s="29">
        <v>0.182</v>
      </c>
      <c r="B1822" s="34">
        <v>8.48</v>
      </c>
      <c r="C1822" s="35">
        <v>6.6250000000000003E-2</v>
      </c>
    </row>
    <row r="1823" spans="1:3" x14ac:dyDescent="0.2">
      <c r="A1823" s="29">
        <v>0.18210000000000001</v>
      </c>
      <c r="B1823" s="34">
        <v>8.48</v>
      </c>
      <c r="C1823" s="35">
        <v>6.6250000000000003E-2</v>
      </c>
    </row>
    <row r="1824" spans="1:3" x14ac:dyDescent="0.2">
      <c r="A1824" s="29">
        <v>0.1822</v>
      </c>
      <c r="B1824" s="34">
        <v>8.48</v>
      </c>
      <c r="C1824" s="35">
        <v>6.6250000000000003E-2</v>
      </c>
    </row>
    <row r="1825" spans="1:3" x14ac:dyDescent="0.2">
      <c r="A1825" s="29">
        <v>0.18229999999999999</v>
      </c>
      <c r="B1825" s="34">
        <v>8.48</v>
      </c>
      <c r="C1825" s="35">
        <v>6.6250000000000003E-2</v>
      </c>
    </row>
    <row r="1826" spans="1:3" x14ac:dyDescent="0.2">
      <c r="A1826" s="29">
        <v>0.18240000000000001</v>
      </c>
      <c r="B1826" s="34">
        <v>8.48</v>
      </c>
      <c r="C1826" s="35">
        <v>6.6250000000000003E-2</v>
      </c>
    </row>
    <row r="1827" spans="1:3" x14ac:dyDescent="0.2">
      <c r="A1827" s="29">
        <v>0.1825</v>
      </c>
      <c r="B1827" s="34">
        <v>8.48</v>
      </c>
      <c r="C1827" s="35">
        <v>6.6250000000000003E-2</v>
      </c>
    </row>
    <row r="1828" spans="1:3" x14ac:dyDescent="0.2">
      <c r="A1828" s="29">
        <v>0.18260000000000001</v>
      </c>
      <c r="B1828" s="34">
        <v>8.48</v>
      </c>
      <c r="C1828" s="35">
        <v>6.6250000000000003E-2</v>
      </c>
    </row>
    <row r="1829" spans="1:3" x14ac:dyDescent="0.2">
      <c r="A1829" s="29">
        <v>0.1827</v>
      </c>
      <c r="B1829" s="34">
        <v>8.48</v>
      </c>
      <c r="C1829" s="35">
        <v>6.6250000000000003E-2</v>
      </c>
    </row>
    <row r="1830" spans="1:3" x14ac:dyDescent="0.2">
      <c r="A1830" s="29">
        <v>0.18279999999999999</v>
      </c>
      <c r="B1830" s="34">
        <v>8.48</v>
      </c>
      <c r="C1830" s="35">
        <v>6.6250000000000003E-2</v>
      </c>
    </row>
    <row r="1831" spans="1:3" x14ac:dyDescent="0.2">
      <c r="A1831" s="29">
        <v>0.18290000000000001</v>
      </c>
      <c r="B1831" s="34">
        <v>8.48</v>
      </c>
      <c r="C1831" s="35">
        <v>6.6250000000000003E-2</v>
      </c>
    </row>
    <row r="1832" spans="1:3" x14ac:dyDescent="0.2">
      <c r="A1832" s="29">
        <v>0.183</v>
      </c>
      <c r="B1832" s="34">
        <v>8.48</v>
      </c>
      <c r="C1832" s="35">
        <v>6.6250000000000003E-2</v>
      </c>
    </row>
    <row r="1833" spans="1:3" x14ac:dyDescent="0.2">
      <c r="A1833" s="29">
        <v>0.18310000000000001</v>
      </c>
      <c r="B1833" s="34">
        <v>8.48</v>
      </c>
      <c r="C1833" s="35">
        <v>6.6250000000000003E-2</v>
      </c>
    </row>
    <row r="1834" spans="1:3" x14ac:dyDescent="0.2">
      <c r="A1834" s="29">
        <v>0.1832</v>
      </c>
      <c r="B1834" s="34">
        <v>8.48</v>
      </c>
      <c r="C1834" s="35">
        <v>6.6250000000000003E-2</v>
      </c>
    </row>
    <row r="1835" spans="1:3" x14ac:dyDescent="0.2">
      <c r="A1835" s="29">
        <v>0.18329999999999999</v>
      </c>
      <c r="B1835" s="34">
        <v>8.48</v>
      </c>
      <c r="C1835" s="35">
        <v>6.6250000000000003E-2</v>
      </c>
    </row>
    <row r="1836" spans="1:3" x14ac:dyDescent="0.2">
      <c r="A1836" s="29">
        <v>0.18340000000000001</v>
      </c>
      <c r="B1836" s="34">
        <v>8.48</v>
      </c>
      <c r="C1836" s="35">
        <v>6.6250000000000003E-2</v>
      </c>
    </row>
    <row r="1837" spans="1:3" x14ac:dyDescent="0.2">
      <c r="A1837" s="29">
        <v>0.1835</v>
      </c>
      <c r="B1837" s="34">
        <v>8.48</v>
      </c>
      <c r="C1837" s="35">
        <v>6.6250000000000003E-2</v>
      </c>
    </row>
    <row r="1838" spans="1:3" x14ac:dyDescent="0.2">
      <c r="A1838" s="29">
        <v>0.18360000000000001</v>
      </c>
      <c r="B1838" s="34">
        <v>8.48</v>
      </c>
      <c r="C1838" s="35">
        <v>6.6250000000000003E-2</v>
      </c>
    </row>
    <row r="1839" spans="1:3" x14ac:dyDescent="0.2">
      <c r="A1839" s="29">
        <v>0.1837</v>
      </c>
      <c r="B1839" s="34">
        <v>8.48</v>
      </c>
      <c r="C1839" s="35">
        <v>6.6250000000000003E-2</v>
      </c>
    </row>
    <row r="1840" spans="1:3" x14ac:dyDescent="0.2">
      <c r="A1840" s="29">
        <v>0.18379999999999999</v>
      </c>
      <c r="B1840" s="34">
        <v>8.48</v>
      </c>
      <c r="C1840" s="35">
        <v>6.6250000000000003E-2</v>
      </c>
    </row>
    <row r="1841" spans="1:3" x14ac:dyDescent="0.2">
      <c r="A1841" s="29">
        <v>0.18390000000000001</v>
      </c>
      <c r="B1841" s="34">
        <v>8.48</v>
      </c>
      <c r="C1841" s="35">
        <v>6.6250000000000003E-2</v>
      </c>
    </row>
    <row r="1842" spans="1:3" x14ac:dyDescent="0.2">
      <c r="A1842" s="29">
        <v>0.184</v>
      </c>
      <c r="B1842" s="34">
        <v>8.48</v>
      </c>
      <c r="C1842" s="35">
        <v>6.6250000000000003E-2</v>
      </c>
    </row>
    <row r="1843" spans="1:3" x14ac:dyDescent="0.2">
      <c r="A1843" s="29">
        <v>0.18410000000000001</v>
      </c>
      <c r="B1843" s="34">
        <v>8.48</v>
      </c>
      <c r="C1843" s="35">
        <v>6.6250000000000003E-2</v>
      </c>
    </row>
    <row r="1844" spans="1:3" x14ac:dyDescent="0.2">
      <c r="A1844" s="29">
        <v>0.1842</v>
      </c>
      <c r="B1844" s="34">
        <v>8.48</v>
      </c>
      <c r="C1844" s="35">
        <v>6.6250000000000003E-2</v>
      </c>
    </row>
    <row r="1845" spans="1:3" x14ac:dyDescent="0.2">
      <c r="A1845" s="29">
        <v>0.18429999999999999</v>
      </c>
      <c r="B1845" s="34">
        <v>8.48</v>
      </c>
      <c r="C1845" s="35">
        <v>6.6250000000000003E-2</v>
      </c>
    </row>
    <row r="1846" spans="1:3" x14ac:dyDescent="0.2">
      <c r="A1846" s="29">
        <v>0.18440000000000001</v>
      </c>
      <c r="B1846" s="34">
        <v>8.48</v>
      </c>
      <c r="C1846" s="35">
        <v>6.6250000000000003E-2</v>
      </c>
    </row>
    <row r="1847" spans="1:3" x14ac:dyDescent="0.2">
      <c r="A1847" s="29">
        <v>0.1845</v>
      </c>
      <c r="B1847" s="34">
        <v>8.48</v>
      </c>
      <c r="C1847" s="35">
        <v>6.6250000000000003E-2</v>
      </c>
    </row>
    <row r="1848" spans="1:3" x14ac:dyDescent="0.2">
      <c r="A1848" s="29">
        <v>0.18459999999999999</v>
      </c>
      <c r="B1848" s="34">
        <v>8.48</v>
      </c>
      <c r="C1848" s="35">
        <v>6.6250000000000003E-2</v>
      </c>
    </row>
    <row r="1849" spans="1:3" x14ac:dyDescent="0.2">
      <c r="A1849" s="29">
        <v>0.1847</v>
      </c>
      <c r="B1849" s="34">
        <v>8.48</v>
      </c>
      <c r="C1849" s="35">
        <v>6.6250000000000003E-2</v>
      </c>
    </row>
    <row r="1850" spans="1:3" x14ac:dyDescent="0.2">
      <c r="A1850" s="29">
        <v>0.18479999999999999</v>
      </c>
      <c r="B1850" s="34">
        <v>8.48</v>
      </c>
      <c r="C1850" s="35">
        <v>6.6250000000000003E-2</v>
      </c>
    </row>
    <row r="1851" spans="1:3" x14ac:dyDescent="0.2">
      <c r="A1851" s="29">
        <v>0.18490000000000001</v>
      </c>
      <c r="B1851" s="34">
        <v>8.48</v>
      </c>
      <c r="C1851" s="35">
        <v>6.6250000000000003E-2</v>
      </c>
    </row>
    <row r="1852" spans="1:3" x14ac:dyDescent="0.2">
      <c r="A1852" s="29">
        <v>0.185</v>
      </c>
      <c r="B1852" s="34">
        <v>8.48</v>
      </c>
      <c r="C1852" s="35">
        <v>6.6250000000000003E-2</v>
      </c>
    </row>
    <row r="1853" spans="1:3" x14ac:dyDescent="0.2">
      <c r="A1853" s="29">
        <v>0.18509999999999999</v>
      </c>
      <c r="B1853" s="34">
        <v>8.48</v>
      </c>
      <c r="C1853" s="35">
        <v>6.6250000000000003E-2</v>
      </c>
    </row>
    <row r="1854" spans="1:3" x14ac:dyDescent="0.2">
      <c r="A1854" s="29">
        <v>0.1852</v>
      </c>
      <c r="B1854" s="34">
        <v>8.48</v>
      </c>
      <c r="C1854" s="35">
        <v>6.6250000000000003E-2</v>
      </c>
    </row>
    <row r="1855" spans="1:3" x14ac:dyDescent="0.2">
      <c r="A1855" s="29">
        <v>0.18529999999999999</v>
      </c>
      <c r="B1855" s="34">
        <v>8.48</v>
      </c>
      <c r="C1855" s="35">
        <v>6.6250000000000003E-2</v>
      </c>
    </row>
    <row r="1856" spans="1:3" x14ac:dyDescent="0.2">
      <c r="A1856" s="29">
        <v>0.18540000000000001</v>
      </c>
      <c r="B1856" s="34">
        <v>8.48</v>
      </c>
      <c r="C1856" s="35">
        <v>6.6250000000000003E-2</v>
      </c>
    </row>
    <row r="1857" spans="1:3" x14ac:dyDescent="0.2">
      <c r="A1857" s="29">
        <v>0.1855</v>
      </c>
      <c r="B1857" s="34">
        <v>8.48</v>
      </c>
      <c r="C1857" s="35">
        <v>6.6250000000000003E-2</v>
      </c>
    </row>
    <row r="1858" spans="1:3" x14ac:dyDescent="0.2">
      <c r="A1858" s="29">
        <v>0.18559999999999999</v>
      </c>
      <c r="B1858" s="34">
        <v>8.48</v>
      </c>
      <c r="C1858" s="35">
        <v>6.6250000000000003E-2</v>
      </c>
    </row>
    <row r="1859" spans="1:3" x14ac:dyDescent="0.2">
      <c r="A1859" s="29">
        <v>0.1857</v>
      </c>
      <c r="B1859" s="34">
        <v>8.48</v>
      </c>
      <c r="C1859" s="35">
        <v>6.6250000000000003E-2</v>
      </c>
    </row>
    <row r="1860" spans="1:3" x14ac:dyDescent="0.2">
      <c r="A1860" s="29">
        <v>0.18579999999999999</v>
      </c>
      <c r="B1860" s="34">
        <v>8.48</v>
      </c>
      <c r="C1860" s="35">
        <v>6.6250000000000003E-2</v>
      </c>
    </row>
    <row r="1861" spans="1:3" x14ac:dyDescent="0.2">
      <c r="A1861" s="29">
        <v>0.18590000000000001</v>
      </c>
      <c r="B1861" s="34">
        <v>8.48</v>
      </c>
      <c r="C1861" s="35">
        <v>6.6250000000000003E-2</v>
      </c>
    </row>
    <row r="1862" spans="1:3" x14ac:dyDescent="0.2">
      <c r="A1862" s="29">
        <v>0.186</v>
      </c>
      <c r="B1862" s="34">
        <v>8.48</v>
      </c>
      <c r="C1862" s="35">
        <v>6.6250000000000003E-2</v>
      </c>
    </row>
    <row r="1863" spans="1:3" x14ac:dyDescent="0.2">
      <c r="A1863" s="29">
        <v>0.18609999999999999</v>
      </c>
      <c r="B1863" s="34">
        <v>8.48</v>
      </c>
      <c r="C1863" s="35">
        <v>6.6250000000000003E-2</v>
      </c>
    </row>
    <row r="1864" spans="1:3" x14ac:dyDescent="0.2">
      <c r="A1864" s="29">
        <v>0.1862</v>
      </c>
      <c r="B1864" s="34">
        <v>8.48</v>
      </c>
      <c r="C1864" s="35">
        <v>6.6250000000000003E-2</v>
      </c>
    </row>
    <row r="1865" spans="1:3" x14ac:dyDescent="0.2">
      <c r="A1865" s="29">
        <v>0.18629999999999999</v>
      </c>
      <c r="B1865" s="34">
        <v>8.48</v>
      </c>
      <c r="C1865" s="35">
        <v>6.6250000000000003E-2</v>
      </c>
    </row>
    <row r="1866" spans="1:3" x14ac:dyDescent="0.2">
      <c r="A1866" s="29">
        <v>0.18640000000000001</v>
      </c>
      <c r="B1866" s="34">
        <v>8.48</v>
      </c>
      <c r="C1866" s="35">
        <v>6.6250000000000003E-2</v>
      </c>
    </row>
    <row r="1867" spans="1:3" x14ac:dyDescent="0.2">
      <c r="A1867" s="29">
        <v>0.1865</v>
      </c>
      <c r="B1867" s="34">
        <v>8.48</v>
      </c>
      <c r="C1867" s="35">
        <v>6.6250000000000003E-2</v>
      </c>
    </row>
    <row r="1868" spans="1:3" x14ac:dyDescent="0.2">
      <c r="A1868" s="29">
        <v>0.18659999999999999</v>
      </c>
      <c r="B1868" s="34">
        <v>8.48</v>
      </c>
      <c r="C1868" s="35">
        <v>6.6250000000000003E-2</v>
      </c>
    </row>
    <row r="1869" spans="1:3" x14ac:dyDescent="0.2">
      <c r="A1869" s="29">
        <v>0.1867</v>
      </c>
      <c r="B1869" s="34">
        <v>8.48</v>
      </c>
      <c r="C1869" s="35">
        <v>6.6250000000000003E-2</v>
      </c>
    </row>
    <row r="1870" spans="1:3" x14ac:dyDescent="0.2">
      <c r="A1870" s="29">
        <v>0.18679999999999999</v>
      </c>
      <c r="B1870" s="34">
        <v>8.48</v>
      </c>
      <c r="C1870" s="35">
        <v>6.6250000000000003E-2</v>
      </c>
    </row>
    <row r="1871" spans="1:3" x14ac:dyDescent="0.2">
      <c r="A1871" s="29">
        <v>0.18690000000000001</v>
      </c>
      <c r="B1871" s="34">
        <v>8.48</v>
      </c>
      <c r="C1871" s="35">
        <v>6.6250000000000003E-2</v>
      </c>
    </row>
    <row r="1872" spans="1:3" x14ac:dyDescent="0.2">
      <c r="A1872" s="29">
        <v>0.187</v>
      </c>
      <c r="B1872" s="34">
        <v>8.48</v>
      </c>
      <c r="C1872" s="35">
        <v>6.6250000000000003E-2</v>
      </c>
    </row>
    <row r="1873" spans="1:3" x14ac:dyDescent="0.2">
      <c r="A1873" s="29">
        <v>0.18709999999999999</v>
      </c>
      <c r="B1873" s="34">
        <v>8.48</v>
      </c>
      <c r="C1873" s="35">
        <v>6.6250000000000003E-2</v>
      </c>
    </row>
    <row r="1874" spans="1:3" x14ac:dyDescent="0.2">
      <c r="A1874" s="29">
        <v>0.18720000000000001</v>
      </c>
      <c r="B1874" s="34">
        <v>8.48</v>
      </c>
      <c r="C1874" s="35">
        <v>6.6250000000000003E-2</v>
      </c>
    </row>
    <row r="1875" spans="1:3" x14ac:dyDescent="0.2">
      <c r="A1875" s="29">
        <v>0.18729999999999999</v>
      </c>
      <c r="B1875" s="34">
        <v>8.48</v>
      </c>
      <c r="C1875" s="35">
        <v>6.6250000000000003E-2</v>
      </c>
    </row>
    <row r="1876" spans="1:3" x14ac:dyDescent="0.2">
      <c r="A1876" s="29">
        <v>0.18740000000000001</v>
      </c>
      <c r="B1876" s="34">
        <v>8.48</v>
      </c>
      <c r="C1876" s="35">
        <v>6.6250000000000003E-2</v>
      </c>
    </row>
    <row r="1877" spans="1:3" x14ac:dyDescent="0.2">
      <c r="A1877" s="29">
        <v>0.1875</v>
      </c>
      <c r="B1877" s="34">
        <v>8.48</v>
      </c>
      <c r="C1877" s="35">
        <v>6.6250000000000003E-2</v>
      </c>
    </row>
    <row r="1878" spans="1:3" x14ac:dyDescent="0.2">
      <c r="A1878" s="29">
        <v>0.18759999999999999</v>
      </c>
      <c r="B1878" s="34">
        <v>8.48</v>
      </c>
      <c r="C1878" s="35">
        <v>6.6250000000000003E-2</v>
      </c>
    </row>
    <row r="1879" spans="1:3" x14ac:dyDescent="0.2">
      <c r="A1879" s="29">
        <v>0.18770000000000001</v>
      </c>
      <c r="B1879" s="34">
        <v>8.48</v>
      </c>
      <c r="C1879" s="35">
        <v>6.6250000000000003E-2</v>
      </c>
    </row>
    <row r="1880" spans="1:3" x14ac:dyDescent="0.2">
      <c r="A1880" s="29">
        <v>0.18779999999999999</v>
      </c>
      <c r="B1880" s="34">
        <v>8.48</v>
      </c>
      <c r="C1880" s="35">
        <v>6.6250000000000003E-2</v>
      </c>
    </row>
    <row r="1881" spans="1:3" x14ac:dyDescent="0.2">
      <c r="A1881" s="29">
        <v>0.18790000000000001</v>
      </c>
      <c r="B1881" s="34">
        <v>8.48</v>
      </c>
      <c r="C1881" s="35">
        <v>6.6250000000000003E-2</v>
      </c>
    </row>
    <row r="1882" spans="1:3" x14ac:dyDescent="0.2">
      <c r="A1882" s="29">
        <v>0.188</v>
      </c>
      <c r="B1882" s="34">
        <v>8.48</v>
      </c>
      <c r="C1882" s="35">
        <v>6.6250000000000003E-2</v>
      </c>
    </row>
    <row r="1883" spans="1:3" x14ac:dyDescent="0.2">
      <c r="A1883" s="29">
        <v>0.18809999999999999</v>
      </c>
      <c r="B1883" s="34">
        <v>8.48</v>
      </c>
      <c r="C1883" s="35">
        <v>6.6250000000000003E-2</v>
      </c>
    </row>
    <row r="1884" spans="1:3" x14ac:dyDescent="0.2">
      <c r="A1884" s="29">
        <v>0.18820000000000001</v>
      </c>
      <c r="B1884" s="34">
        <v>8.48</v>
      </c>
      <c r="C1884" s="35">
        <v>6.6250000000000003E-2</v>
      </c>
    </row>
    <row r="1885" spans="1:3" x14ac:dyDescent="0.2">
      <c r="A1885" s="29">
        <v>0.1883</v>
      </c>
      <c r="B1885" s="34">
        <v>8.48</v>
      </c>
      <c r="C1885" s="35">
        <v>6.6250000000000003E-2</v>
      </c>
    </row>
    <row r="1886" spans="1:3" x14ac:dyDescent="0.2">
      <c r="A1886" s="29">
        <v>0.18840000000000001</v>
      </c>
      <c r="B1886" s="34">
        <v>8.48</v>
      </c>
      <c r="C1886" s="35">
        <v>6.6250000000000003E-2</v>
      </c>
    </row>
    <row r="1887" spans="1:3" x14ac:dyDescent="0.2">
      <c r="A1887" s="29">
        <v>0.1885</v>
      </c>
      <c r="B1887" s="34">
        <v>8.48</v>
      </c>
      <c r="C1887" s="35">
        <v>6.6250000000000003E-2</v>
      </c>
    </row>
    <row r="1888" spans="1:3" x14ac:dyDescent="0.2">
      <c r="A1888" s="29">
        <v>0.18859999999999999</v>
      </c>
      <c r="B1888" s="34">
        <v>8.48</v>
      </c>
      <c r="C1888" s="35">
        <v>6.6250000000000003E-2</v>
      </c>
    </row>
    <row r="1889" spans="1:3" x14ac:dyDescent="0.2">
      <c r="A1889" s="29">
        <v>0.18870000000000001</v>
      </c>
      <c r="B1889" s="34">
        <v>8.48</v>
      </c>
      <c r="C1889" s="35">
        <v>6.6250000000000003E-2</v>
      </c>
    </row>
    <row r="1890" spans="1:3" x14ac:dyDescent="0.2">
      <c r="A1890" s="29">
        <v>0.1888</v>
      </c>
      <c r="B1890" s="34">
        <v>8.48</v>
      </c>
      <c r="C1890" s="35">
        <v>6.6250000000000003E-2</v>
      </c>
    </row>
    <row r="1891" spans="1:3" x14ac:dyDescent="0.2">
      <c r="A1891" s="29">
        <v>0.18890000000000001</v>
      </c>
      <c r="B1891" s="34">
        <v>8.48</v>
      </c>
      <c r="C1891" s="35">
        <v>6.6250000000000003E-2</v>
      </c>
    </row>
    <row r="1892" spans="1:3" x14ac:dyDescent="0.2">
      <c r="A1892" s="29">
        <v>0.189</v>
      </c>
      <c r="B1892" s="34">
        <v>8.48</v>
      </c>
      <c r="C1892" s="35">
        <v>6.6250000000000003E-2</v>
      </c>
    </row>
    <row r="1893" spans="1:3" x14ac:dyDescent="0.2">
      <c r="A1893" s="29">
        <v>0.18909999999999999</v>
      </c>
      <c r="B1893" s="34">
        <v>8.48</v>
      </c>
      <c r="C1893" s="35">
        <v>6.6250000000000003E-2</v>
      </c>
    </row>
    <row r="1894" spans="1:3" x14ac:dyDescent="0.2">
      <c r="A1894" s="29">
        <v>0.18920000000000001</v>
      </c>
      <c r="B1894" s="34">
        <v>8.48</v>
      </c>
      <c r="C1894" s="35">
        <v>6.6250000000000003E-2</v>
      </c>
    </row>
    <row r="1895" spans="1:3" x14ac:dyDescent="0.2">
      <c r="A1895" s="29">
        <v>0.1893</v>
      </c>
      <c r="B1895" s="34">
        <v>8.48</v>
      </c>
      <c r="C1895" s="35">
        <v>6.6250000000000003E-2</v>
      </c>
    </row>
    <row r="1896" spans="1:3" x14ac:dyDescent="0.2">
      <c r="A1896" s="29">
        <v>0.18940000000000001</v>
      </c>
      <c r="B1896" s="34">
        <v>8.48</v>
      </c>
      <c r="C1896" s="35">
        <v>6.6250000000000003E-2</v>
      </c>
    </row>
    <row r="1897" spans="1:3" x14ac:dyDescent="0.2">
      <c r="A1897" s="29">
        <v>0.1895</v>
      </c>
      <c r="B1897" s="34">
        <v>8.48</v>
      </c>
      <c r="C1897" s="35">
        <v>6.6250000000000003E-2</v>
      </c>
    </row>
    <row r="1898" spans="1:3" x14ac:dyDescent="0.2">
      <c r="A1898" s="29">
        <v>0.18959999999999999</v>
      </c>
      <c r="B1898" s="34">
        <v>8.48</v>
      </c>
      <c r="C1898" s="35">
        <v>6.6250000000000003E-2</v>
      </c>
    </row>
    <row r="1899" spans="1:3" x14ac:dyDescent="0.2">
      <c r="A1899" s="29">
        <v>0.18970000000000001</v>
      </c>
      <c r="B1899" s="34">
        <v>8.48</v>
      </c>
      <c r="C1899" s="35">
        <v>6.6250000000000003E-2</v>
      </c>
    </row>
    <row r="1900" spans="1:3" x14ac:dyDescent="0.2">
      <c r="A1900" s="29">
        <v>0.1898</v>
      </c>
      <c r="B1900" s="34">
        <v>8.48</v>
      </c>
      <c r="C1900" s="35">
        <v>6.6250000000000003E-2</v>
      </c>
    </row>
    <row r="1901" spans="1:3" x14ac:dyDescent="0.2">
      <c r="A1901" s="29">
        <v>0.18990000000000001</v>
      </c>
      <c r="B1901" s="34">
        <v>8.48</v>
      </c>
      <c r="C1901" s="35">
        <v>6.6250000000000003E-2</v>
      </c>
    </row>
    <row r="1902" spans="1:3" x14ac:dyDescent="0.2">
      <c r="A1902" s="29">
        <v>0.19</v>
      </c>
      <c r="B1902" s="34">
        <v>8.48</v>
      </c>
      <c r="C1902" s="35">
        <v>6.6250000000000003E-2</v>
      </c>
    </row>
    <row r="1903" spans="1:3" x14ac:dyDescent="0.2">
      <c r="A1903" s="29">
        <v>0.19009999999999999</v>
      </c>
      <c r="B1903" s="34">
        <v>8.48</v>
      </c>
      <c r="C1903" s="35">
        <v>6.6250000000000003E-2</v>
      </c>
    </row>
    <row r="1904" spans="1:3" x14ac:dyDescent="0.2">
      <c r="A1904" s="29">
        <v>0.19020000000000001</v>
      </c>
      <c r="B1904" s="34">
        <v>8.48</v>
      </c>
      <c r="C1904" s="35">
        <v>6.6250000000000003E-2</v>
      </c>
    </row>
    <row r="1905" spans="1:3" x14ac:dyDescent="0.2">
      <c r="A1905" s="29">
        <v>0.1903</v>
      </c>
      <c r="B1905" s="34">
        <v>8.48</v>
      </c>
      <c r="C1905" s="35">
        <v>6.6250000000000003E-2</v>
      </c>
    </row>
    <row r="1906" spans="1:3" x14ac:dyDescent="0.2">
      <c r="A1906" s="29">
        <v>0.19040000000000001</v>
      </c>
      <c r="B1906" s="34">
        <v>8.48</v>
      </c>
      <c r="C1906" s="35">
        <v>6.6250000000000003E-2</v>
      </c>
    </row>
    <row r="1907" spans="1:3" x14ac:dyDescent="0.2">
      <c r="A1907" s="29">
        <v>0.1905</v>
      </c>
      <c r="B1907" s="34">
        <v>8.48</v>
      </c>
      <c r="C1907" s="35">
        <v>6.6250000000000003E-2</v>
      </c>
    </row>
    <row r="1908" spans="1:3" x14ac:dyDescent="0.2">
      <c r="A1908" s="29">
        <v>0.19059999999999999</v>
      </c>
      <c r="B1908" s="34">
        <v>8.48</v>
      </c>
      <c r="C1908" s="35">
        <v>6.6250000000000003E-2</v>
      </c>
    </row>
    <row r="1909" spans="1:3" x14ac:dyDescent="0.2">
      <c r="A1909" s="29">
        <v>0.19070000000000001</v>
      </c>
      <c r="B1909" s="34">
        <v>8.48</v>
      </c>
      <c r="C1909" s="35">
        <v>6.6250000000000003E-2</v>
      </c>
    </row>
    <row r="1910" spans="1:3" x14ac:dyDescent="0.2">
      <c r="A1910" s="29">
        <v>0.1908</v>
      </c>
      <c r="B1910" s="34">
        <v>8.48</v>
      </c>
      <c r="C1910" s="35">
        <v>6.6250000000000003E-2</v>
      </c>
    </row>
    <row r="1911" spans="1:3" x14ac:dyDescent="0.2">
      <c r="A1911" s="29">
        <v>0.19089999999999999</v>
      </c>
      <c r="B1911" s="34">
        <v>8.48</v>
      </c>
      <c r="C1911" s="35">
        <v>6.6250000000000003E-2</v>
      </c>
    </row>
    <row r="1912" spans="1:3" x14ac:dyDescent="0.2">
      <c r="A1912" s="29">
        <v>0.191</v>
      </c>
      <c r="B1912" s="34">
        <v>8.48</v>
      </c>
      <c r="C1912" s="35">
        <v>6.6250000000000003E-2</v>
      </c>
    </row>
    <row r="1913" spans="1:3" x14ac:dyDescent="0.2">
      <c r="A1913" s="29">
        <v>0.19109999999999999</v>
      </c>
      <c r="B1913" s="34">
        <v>8.48</v>
      </c>
      <c r="C1913" s="35">
        <v>6.6250000000000003E-2</v>
      </c>
    </row>
    <row r="1914" spans="1:3" x14ac:dyDescent="0.2">
      <c r="A1914" s="29">
        <v>0.19120000000000001</v>
      </c>
      <c r="B1914" s="34">
        <v>8.48</v>
      </c>
      <c r="C1914" s="35">
        <v>6.6250000000000003E-2</v>
      </c>
    </row>
    <row r="1915" spans="1:3" x14ac:dyDescent="0.2">
      <c r="A1915" s="29">
        <v>0.1913</v>
      </c>
      <c r="B1915" s="34">
        <v>8.48</v>
      </c>
      <c r="C1915" s="35">
        <v>6.6250000000000003E-2</v>
      </c>
    </row>
    <row r="1916" spans="1:3" x14ac:dyDescent="0.2">
      <c r="A1916" s="29">
        <v>0.19139999999999999</v>
      </c>
      <c r="B1916" s="34">
        <v>8.48</v>
      </c>
      <c r="C1916" s="35">
        <v>6.6250000000000003E-2</v>
      </c>
    </row>
    <row r="1917" spans="1:3" x14ac:dyDescent="0.2">
      <c r="A1917" s="29">
        <v>0.1915</v>
      </c>
      <c r="B1917" s="34">
        <v>8.48</v>
      </c>
      <c r="C1917" s="35">
        <v>6.6250000000000003E-2</v>
      </c>
    </row>
    <row r="1918" spans="1:3" x14ac:dyDescent="0.2">
      <c r="A1918" s="29">
        <v>0.19159999999999999</v>
      </c>
      <c r="B1918" s="34">
        <v>8.48</v>
      </c>
      <c r="C1918" s="35">
        <v>6.6250000000000003E-2</v>
      </c>
    </row>
    <row r="1919" spans="1:3" x14ac:dyDescent="0.2">
      <c r="A1919" s="29">
        <v>0.19170000000000001</v>
      </c>
      <c r="B1919" s="34">
        <v>8.48</v>
      </c>
      <c r="C1919" s="35">
        <v>6.6250000000000003E-2</v>
      </c>
    </row>
    <row r="1920" spans="1:3" x14ac:dyDescent="0.2">
      <c r="A1920" s="29">
        <v>0.1918</v>
      </c>
      <c r="B1920" s="34">
        <v>8.48</v>
      </c>
      <c r="C1920" s="35">
        <v>6.6250000000000003E-2</v>
      </c>
    </row>
    <row r="1921" spans="1:3" x14ac:dyDescent="0.2">
      <c r="A1921" s="29">
        <v>0.19189999999999999</v>
      </c>
      <c r="B1921" s="34">
        <v>8.48</v>
      </c>
      <c r="C1921" s="35">
        <v>6.6250000000000003E-2</v>
      </c>
    </row>
    <row r="1922" spans="1:3" x14ac:dyDescent="0.2">
      <c r="A1922" s="29">
        <v>0.192</v>
      </c>
      <c r="B1922" s="34">
        <v>8.48</v>
      </c>
      <c r="C1922" s="35">
        <v>6.6250000000000003E-2</v>
      </c>
    </row>
    <row r="1923" spans="1:3" x14ac:dyDescent="0.2">
      <c r="A1923" s="29">
        <v>0.19209999999999999</v>
      </c>
      <c r="B1923" s="34">
        <v>8.48</v>
      </c>
      <c r="C1923" s="35">
        <v>6.6250000000000003E-2</v>
      </c>
    </row>
    <row r="1924" spans="1:3" x14ac:dyDescent="0.2">
      <c r="A1924" s="29">
        <v>0.19220000000000001</v>
      </c>
      <c r="B1924" s="34">
        <v>8.48</v>
      </c>
      <c r="C1924" s="35">
        <v>6.6250000000000003E-2</v>
      </c>
    </row>
    <row r="1925" spans="1:3" x14ac:dyDescent="0.2">
      <c r="A1925" s="29">
        <v>0.1923</v>
      </c>
      <c r="B1925" s="34">
        <v>8.48</v>
      </c>
      <c r="C1925" s="35">
        <v>6.6250000000000003E-2</v>
      </c>
    </row>
    <row r="1926" spans="1:3" x14ac:dyDescent="0.2">
      <c r="A1926" s="29">
        <v>0.19239999999999999</v>
      </c>
      <c r="B1926" s="34">
        <v>8.48</v>
      </c>
      <c r="C1926" s="35">
        <v>6.6250000000000003E-2</v>
      </c>
    </row>
    <row r="1927" spans="1:3" x14ac:dyDescent="0.2">
      <c r="A1927" s="29">
        <v>0.1925</v>
      </c>
      <c r="B1927" s="34">
        <v>8.48</v>
      </c>
      <c r="C1927" s="35">
        <v>6.6250000000000003E-2</v>
      </c>
    </row>
    <row r="1928" spans="1:3" x14ac:dyDescent="0.2">
      <c r="A1928" s="29">
        <v>0.19259999999999999</v>
      </c>
      <c r="B1928" s="34">
        <v>8.48</v>
      </c>
      <c r="C1928" s="35">
        <v>6.6250000000000003E-2</v>
      </c>
    </row>
    <row r="1929" spans="1:3" x14ac:dyDescent="0.2">
      <c r="A1929" s="29">
        <v>0.19270000000000001</v>
      </c>
      <c r="B1929" s="34">
        <v>8.48</v>
      </c>
      <c r="C1929" s="35">
        <v>6.6250000000000003E-2</v>
      </c>
    </row>
    <row r="1930" spans="1:3" x14ac:dyDescent="0.2">
      <c r="A1930" s="29">
        <v>0.1928</v>
      </c>
      <c r="B1930" s="34">
        <v>8.48</v>
      </c>
      <c r="C1930" s="35">
        <v>6.6250000000000003E-2</v>
      </c>
    </row>
    <row r="1931" spans="1:3" x14ac:dyDescent="0.2">
      <c r="A1931" s="29">
        <v>0.19289999999999999</v>
      </c>
      <c r="B1931" s="34">
        <v>8.48</v>
      </c>
      <c r="C1931" s="35">
        <v>6.6250000000000003E-2</v>
      </c>
    </row>
    <row r="1932" spans="1:3" x14ac:dyDescent="0.2">
      <c r="A1932" s="29">
        <v>0.193</v>
      </c>
      <c r="B1932" s="34">
        <v>8.48</v>
      </c>
      <c r="C1932" s="35">
        <v>6.6250000000000003E-2</v>
      </c>
    </row>
    <row r="1933" spans="1:3" x14ac:dyDescent="0.2">
      <c r="A1933" s="29">
        <v>0.19309999999999999</v>
      </c>
      <c r="B1933" s="34">
        <v>8.48</v>
      </c>
      <c r="C1933" s="35">
        <v>6.6250000000000003E-2</v>
      </c>
    </row>
    <row r="1934" spans="1:3" x14ac:dyDescent="0.2">
      <c r="A1934" s="29">
        <v>0.19320000000000001</v>
      </c>
      <c r="B1934" s="34">
        <v>8.48</v>
      </c>
      <c r="C1934" s="35">
        <v>6.6250000000000003E-2</v>
      </c>
    </row>
    <row r="1935" spans="1:3" x14ac:dyDescent="0.2">
      <c r="A1935" s="29">
        <v>0.1933</v>
      </c>
      <c r="B1935" s="34">
        <v>8.48</v>
      </c>
      <c r="C1935" s="35">
        <v>6.6250000000000003E-2</v>
      </c>
    </row>
    <row r="1936" spans="1:3" x14ac:dyDescent="0.2">
      <c r="A1936" s="29">
        <v>0.19339999999999999</v>
      </c>
      <c r="B1936" s="34">
        <v>8.48</v>
      </c>
      <c r="C1936" s="35">
        <v>6.6250000000000003E-2</v>
      </c>
    </row>
    <row r="1937" spans="1:3" x14ac:dyDescent="0.2">
      <c r="A1937" s="29">
        <v>0.19350000000000001</v>
      </c>
      <c r="B1937" s="34">
        <v>8.48</v>
      </c>
      <c r="C1937" s="35">
        <v>6.6250000000000003E-2</v>
      </c>
    </row>
    <row r="1938" spans="1:3" x14ac:dyDescent="0.2">
      <c r="A1938" s="29">
        <v>0.19359999999999999</v>
      </c>
      <c r="B1938" s="34">
        <v>8.48</v>
      </c>
      <c r="C1938" s="35">
        <v>6.6250000000000003E-2</v>
      </c>
    </row>
    <row r="1939" spans="1:3" x14ac:dyDescent="0.2">
      <c r="A1939" s="29">
        <v>0.19370000000000001</v>
      </c>
      <c r="B1939" s="34">
        <v>8.48</v>
      </c>
      <c r="C1939" s="35">
        <v>6.6250000000000003E-2</v>
      </c>
    </row>
    <row r="1940" spans="1:3" x14ac:dyDescent="0.2">
      <c r="A1940" s="29">
        <v>0.1938</v>
      </c>
      <c r="B1940" s="34">
        <v>8.48</v>
      </c>
      <c r="C1940" s="35">
        <v>6.6250000000000003E-2</v>
      </c>
    </row>
    <row r="1941" spans="1:3" x14ac:dyDescent="0.2">
      <c r="A1941" s="29">
        <v>0.19389999999999999</v>
      </c>
      <c r="B1941" s="34">
        <v>8.48</v>
      </c>
      <c r="C1941" s="35">
        <v>6.6250000000000003E-2</v>
      </c>
    </row>
    <row r="1942" spans="1:3" x14ac:dyDescent="0.2">
      <c r="A1942" s="29">
        <v>0.19400000000000001</v>
      </c>
      <c r="B1942" s="34">
        <v>8.48</v>
      </c>
      <c r="C1942" s="35">
        <v>6.6250000000000003E-2</v>
      </c>
    </row>
    <row r="1943" spans="1:3" x14ac:dyDescent="0.2">
      <c r="A1943" s="29">
        <v>0.19409999999999999</v>
      </c>
      <c r="B1943" s="34">
        <v>8.48</v>
      </c>
      <c r="C1943" s="35">
        <v>6.6250000000000003E-2</v>
      </c>
    </row>
    <row r="1944" spans="1:3" x14ac:dyDescent="0.2">
      <c r="A1944" s="29">
        <v>0.19420000000000001</v>
      </c>
      <c r="B1944" s="34">
        <v>8.48</v>
      </c>
      <c r="C1944" s="35">
        <v>6.6250000000000003E-2</v>
      </c>
    </row>
    <row r="1945" spans="1:3" x14ac:dyDescent="0.2">
      <c r="A1945" s="29">
        <v>0.1943</v>
      </c>
      <c r="B1945" s="34">
        <v>8.48</v>
      </c>
      <c r="C1945" s="35">
        <v>6.6250000000000003E-2</v>
      </c>
    </row>
    <row r="1946" spans="1:3" x14ac:dyDescent="0.2">
      <c r="A1946" s="29">
        <v>0.19439999999999999</v>
      </c>
      <c r="B1946" s="34">
        <v>8.48</v>
      </c>
      <c r="C1946" s="35">
        <v>6.6250000000000003E-2</v>
      </c>
    </row>
    <row r="1947" spans="1:3" x14ac:dyDescent="0.2">
      <c r="A1947" s="29">
        <v>0.19450000000000001</v>
      </c>
      <c r="B1947" s="34">
        <v>8.48</v>
      </c>
      <c r="C1947" s="35">
        <v>6.6250000000000003E-2</v>
      </c>
    </row>
    <row r="1948" spans="1:3" x14ac:dyDescent="0.2">
      <c r="A1948" s="29">
        <v>0.1946</v>
      </c>
      <c r="B1948" s="34">
        <v>8.48</v>
      </c>
      <c r="C1948" s="35">
        <v>6.6250000000000003E-2</v>
      </c>
    </row>
    <row r="1949" spans="1:3" x14ac:dyDescent="0.2">
      <c r="A1949" s="29">
        <v>0.19470000000000001</v>
      </c>
      <c r="B1949" s="34">
        <v>8.48</v>
      </c>
      <c r="C1949" s="35">
        <v>6.6250000000000003E-2</v>
      </c>
    </row>
    <row r="1950" spans="1:3" x14ac:dyDescent="0.2">
      <c r="A1950" s="29">
        <v>0.1948</v>
      </c>
      <c r="B1950" s="34">
        <v>8.48</v>
      </c>
      <c r="C1950" s="35">
        <v>6.6250000000000003E-2</v>
      </c>
    </row>
    <row r="1951" spans="1:3" x14ac:dyDescent="0.2">
      <c r="A1951" s="29">
        <v>0.19489999999999999</v>
      </c>
      <c r="B1951" s="34">
        <v>8.48</v>
      </c>
      <c r="C1951" s="35">
        <v>6.6250000000000003E-2</v>
      </c>
    </row>
    <row r="1952" spans="1:3" x14ac:dyDescent="0.2">
      <c r="A1952" s="29">
        <v>0.19500000000000001</v>
      </c>
      <c r="B1952" s="34">
        <v>8.48</v>
      </c>
      <c r="C1952" s="35">
        <v>6.6250000000000003E-2</v>
      </c>
    </row>
    <row r="1953" spans="1:3" x14ac:dyDescent="0.2">
      <c r="A1953" s="29">
        <v>0.1951</v>
      </c>
      <c r="B1953" s="34">
        <v>8.48</v>
      </c>
      <c r="C1953" s="35">
        <v>6.6250000000000003E-2</v>
      </c>
    </row>
    <row r="1954" spans="1:3" x14ac:dyDescent="0.2">
      <c r="A1954" s="29">
        <v>0.19520000000000001</v>
      </c>
      <c r="B1954" s="34">
        <v>8.48</v>
      </c>
      <c r="C1954" s="35">
        <v>6.6250000000000003E-2</v>
      </c>
    </row>
    <row r="1955" spans="1:3" x14ac:dyDescent="0.2">
      <c r="A1955" s="29">
        <v>0.1953</v>
      </c>
      <c r="B1955" s="34">
        <v>8.48</v>
      </c>
      <c r="C1955" s="35">
        <v>6.6250000000000003E-2</v>
      </c>
    </row>
    <row r="1956" spans="1:3" x14ac:dyDescent="0.2">
      <c r="A1956" s="29">
        <v>0.19539999999999999</v>
      </c>
      <c r="B1956" s="34">
        <v>8.48</v>
      </c>
      <c r="C1956" s="35">
        <v>6.6250000000000003E-2</v>
      </c>
    </row>
    <row r="1957" spans="1:3" x14ac:dyDescent="0.2">
      <c r="A1957" s="29">
        <v>0.19550000000000001</v>
      </c>
      <c r="B1957" s="34">
        <v>8.48</v>
      </c>
      <c r="C1957" s="35">
        <v>6.6250000000000003E-2</v>
      </c>
    </row>
    <row r="1958" spans="1:3" x14ac:dyDescent="0.2">
      <c r="A1958" s="29">
        <v>0.1956</v>
      </c>
      <c r="B1958" s="34">
        <v>8.48</v>
      </c>
      <c r="C1958" s="35">
        <v>6.6250000000000003E-2</v>
      </c>
    </row>
    <row r="1959" spans="1:3" x14ac:dyDescent="0.2">
      <c r="A1959" s="29">
        <v>0.19570000000000001</v>
      </c>
      <c r="B1959" s="34">
        <v>8.48</v>
      </c>
      <c r="C1959" s="35">
        <v>6.6250000000000003E-2</v>
      </c>
    </row>
    <row r="1960" spans="1:3" x14ac:dyDescent="0.2">
      <c r="A1960" s="29">
        <v>0.1958</v>
      </c>
      <c r="B1960" s="34">
        <v>8.48</v>
      </c>
      <c r="C1960" s="35">
        <v>6.6250000000000003E-2</v>
      </c>
    </row>
    <row r="1961" spans="1:3" x14ac:dyDescent="0.2">
      <c r="A1961" s="29">
        <v>0.19589999999999999</v>
      </c>
      <c r="B1961" s="34">
        <v>8.48</v>
      </c>
      <c r="C1961" s="35">
        <v>6.6250000000000003E-2</v>
      </c>
    </row>
    <row r="1962" spans="1:3" x14ac:dyDescent="0.2">
      <c r="A1962" s="29">
        <v>0.19600000000000001</v>
      </c>
      <c r="B1962" s="34">
        <v>8.48</v>
      </c>
      <c r="C1962" s="35">
        <v>6.6250000000000003E-2</v>
      </c>
    </row>
    <row r="1963" spans="1:3" x14ac:dyDescent="0.2">
      <c r="A1963" s="29">
        <v>0.1961</v>
      </c>
      <c r="B1963" s="34">
        <v>8.48</v>
      </c>
      <c r="C1963" s="35">
        <v>6.6250000000000003E-2</v>
      </c>
    </row>
    <row r="1964" spans="1:3" x14ac:dyDescent="0.2">
      <c r="A1964" s="29">
        <v>0.19620000000000001</v>
      </c>
      <c r="B1964" s="34">
        <v>8.48</v>
      </c>
      <c r="C1964" s="35">
        <v>6.6250000000000003E-2</v>
      </c>
    </row>
    <row r="1965" spans="1:3" x14ac:dyDescent="0.2">
      <c r="A1965" s="29">
        <v>0.1963</v>
      </c>
      <c r="B1965" s="34">
        <v>8.48</v>
      </c>
      <c r="C1965" s="35">
        <v>6.6250000000000003E-2</v>
      </c>
    </row>
    <row r="1966" spans="1:3" x14ac:dyDescent="0.2">
      <c r="A1966" s="29">
        <v>0.19639999999999999</v>
      </c>
      <c r="B1966" s="34">
        <v>8.48</v>
      </c>
      <c r="C1966" s="35">
        <v>6.6250000000000003E-2</v>
      </c>
    </row>
    <row r="1967" spans="1:3" x14ac:dyDescent="0.2">
      <c r="A1967" s="29">
        <v>0.19650000000000001</v>
      </c>
      <c r="B1967" s="34">
        <v>8.48</v>
      </c>
      <c r="C1967" s="35">
        <v>6.6250000000000003E-2</v>
      </c>
    </row>
    <row r="1968" spans="1:3" x14ac:dyDescent="0.2">
      <c r="A1968" s="29">
        <v>0.1966</v>
      </c>
      <c r="B1968" s="34">
        <v>8.48</v>
      </c>
      <c r="C1968" s="35">
        <v>6.6250000000000003E-2</v>
      </c>
    </row>
    <row r="1969" spans="1:3" x14ac:dyDescent="0.2">
      <c r="A1969" s="29">
        <v>0.19670000000000001</v>
      </c>
      <c r="B1969" s="34">
        <v>8.48</v>
      </c>
      <c r="C1969" s="35">
        <v>6.6250000000000003E-2</v>
      </c>
    </row>
    <row r="1970" spans="1:3" x14ac:dyDescent="0.2">
      <c r="A1970" s="29">
        <v>0.1968</v>
      </c>
      <c r="B1970" s="34">
        <v>8.48</v>
      </c>
      <c r="C1970" s="35">
        <v>6.6250000000000003E-2</v>
      </c>
    </row>
    <row r="1971" spans="1:3" x14ac:dyDescent="0.2">
      <c r="A1971" s="29">
        <v>0.19689999999999999</v>
      </c>
      <c r="B1971" s="34">
        <v>8.48</v>
      </c>
      <c r="C1971" s="35">
        <v>6.6250000000000003E-2</v>
      </c>
    </row>
    <row r="1972" spans="1:3" x14ac:dyDescent="0.2">
      <c r="A1972" s="29">
        <v>0.19700000000000001</v>
      </c>
      <c r="B1972" s="34">
        <v>8.48</v>
      </c>
      <c r="C1972" s="35">
        <v>6.6250000000000003E-2</v>
      </c>
    </row>
    <row r="1973" spans="1:3" x14ac:dyDescent="0.2">
      <c r="A1973" s="29">
        <v>0.1971</v>
      </c>
      <c r="B1973" s="34">
        <v>8.48</v>
      </c>
      <c r="C1973" s="35">
        <v>6.6250000000000003E-2</v>
      </c>
    </row>
    <row r="1974" spans="1:3" x14ac:dyDescent="0.2">
      <c r="A1974" s="29">
        <v>0.19719999999999999</v>
      </c>
      <c r="B1974" s="34">
        <v>8.48</v>
      </c>
      <c r="C1974" s="35">
        <v>6.6250000000000003E-2</v>
      </c>
    </row>
    <row r="1975" spans="1:3" x14ac:dyDescent="0.2">
      <c r="A1975" s="29">
        <v>0.1973</v>
      </c>
      <c r="B1975" s="34">
        <v>8.48</v>
      </c>
      <c r="C1975" s="35">
        <v>6.6250000000000003E-2</v>
      </c>
    </row>
    <row r="1976" spans="1:3" x14ac:dyDescent="0.2">
      <c r="A1976" s="29">
        <v>0.19739999999999999</v>
      </c>
      <c r="B1976" s="34">
        <v>8.48</v>
      </c>
      <c r="C1976" s="35">
        <v>6.6250000000000003E-2</v>
      </c>
    </row>
    <row r="1977" spans="1:3" x14ac:dyDescent="0.2">
      <c r="A1977" s="29">
        <v>0.19750000000000001</v>
      </c>
      <c r="B1977" s="34">
        <v>8.48</v>
      </c>
      <c r="C1977" s="35">
        <v>6.6250000000000003E-2</v>
      </c>
    </row>
    <row r="1978" spans="1:3" x14ac:dyDescent="0.2">
      <c r="A1978" s="29">
        <v>0.1976</v>
      </c>
      <c r="B1978" s="34">
        <v>8.48</v>
      </c>
      <c r="C1978" s="35">
        <v>6.6250000000000003E-2</v>
      </c>
    </row>
    <row r="1979" spans="1:3" x14ac:dyDescent="0.2">
      <c r="A1979" s="29">
        <v>0.19769999999999999</v>
      </c>
      <c r="B1979" s="34">
        <v>8.48</v>
      </c>
      <c r="C1979" s="35">
        <v>6.6250000000000003E-2</v>
      </c>
    </row>
    <row r="1980" spans="1:3" x14ac:dyDescent="0.2">
      <c r="A1980" s="29">
        <v>0.1978</v>
      </c>
      <c r="B1980" s="34">
        <v>8.48</v>
      </c>
      <c r="C1980" s="35">
        <v>6.6250000000000003E-2</v>
      </c>
    </row>
    <row r="1981" spans="1:3" x14ac:dyDescent="0.2">
      <c r="A1981" s="29">
        <v>0.19789999999999999</v>
      </c>
      <c r="B1981" s="34">
        <v>8.48</v>
      </c>
      <c r="C1981" s="35">
        <v>6.6250000000000003E-2</v>
      </c>
    </row>
    <row r="1982" spans="1:3" x14ac:dyDescent="0.2">
      <c r="A1982" s="29">
        <v>0.19800000000000001</v>
      </c>
      <c r="B1982" s="34">
        <v>8.48</v>
      </c>
      <c r="C1982" s="35">
        <v>6.6250000000000003E-2</v>
      </c>
    </row>
    <row r="1983" spans="1:3" x14ac:dyDescent="0.2">
      <c r="A1983" s="29">
        <v>0.1981</v>
      </c>
      <c r="B1983" s="34">
        <v>8.48</v>
      </c>
      <c r="C1983" s="35">
        <v>6.6250000000000003E-2</v>
      </c>
    </row>
    <row r="1984" spans="1:3" x14ac:dyDescent="0.2">
      <c r="A1984" s="29">
        <v>0.19819999999999999</v>
      </c>
      <c r="B1984" s="34">
        <v>8.48</v>
      </c>
      <c r="C1984" s="35">
        <v>6.6250000000000003E-2</v>
      </c>
    </row>
    <row r="1985" spans="1:3" x14ac:dyDescent="0.2">
      <c r="A1985" s="29">
        <v>0.1983</v>
      </c>
      <c r="B1985" s="34">
        <v>8.48</v>
      </c>
      <c r="C1985" s="35">
        <v>6.6250000000000003E-2</v>
      </c>
    </row>
    <row r="1986" spans="1:3" x14ac:dyDescent="0.2">
      <c r="A1986" s="29">
        <v>0.19839999999999999</v>
      </c>
      <c r="B1986" s="34">
        <v>8.48</v>
      </c>
      <c r="C1986" s="35">
        <v>6.6250000000000003E-2</v>
      </c>
    </row>
    <row r="1987" spans="1:3" x14ac:dyDescent="0.2">
      <c r="A1987" s="29">
        <v>0.19850000000000001</v>
      </c>
      <c r="B1987" s="34">
        <v>8.48</v>
      </c>
      <c r="C1987" s="35">
        <v>6.6250000000000003E-2</v>
      </c>
    </row>
    <row r="1988" spans="1:3" x14ac:dyDescent="0.2">
      <c r="A1988" s="29">
        <v>0.1986</v>
      </c>
      <c r="B1988" s="34">
        <v>8.48</v>
      </c>
      <c r="C1988" s="35">
        <v>6.6250000000000003E-2</v>
      </c>
    </row>
    <row r="1989" spans="1:3" x14ac:dyDescent="0.2">
      <c r="A1989" s="29">
        <v>0.19869999999999999</v>
      </c>
      <c r="B1989" s="34">
        <v>8.48</v>
      </c>
      <c r="C1989" s="35">
        <v>6.6250000000000003E-2</v>
      </c>
    </row>
    <row r="1990" spans="1:3" x14ac:dyDescent="0.2">
      <c r="A1990" s="29">
        <v>0.1988</v>
      </c>
      <c r="B1990" s="34">
        <v>8.48</v>
      </c>
      <c r="C1990" s="35">
        <v>6.6250000000000003E-2</v>
      </c>
    </row>
    <row r="1991" spans="1:3" x14ac:dyDescent="0.2">
      <c r="A1991" s="29">
        <v>0.19889999999999999</v>
      </c>
      <c r="B1991" s="34">
        <v>8.48</v>
      </c>
      <c r="C1991" s="35">
        <v>6.6250000000000003E-2</v>
      </c>
    </row>
    <row r="1992" spans="1:3" x14ac:dyDescent="0.2">
      <c r="A1992" s="29">
        <v>0.19900000000000001</v>
      </c>
      <c r="B1992" s="34">
        <v>8.48</v>
      </c>
      <c r="C1992" s="35">
        <v>6.6250000000000003E-2</v>
      </c>
    </row>
    <row r="1993" spans="1:3" x14ac:dyDescent="0.2">
      <c r="A1993" s="29">
        <v>0.1991</v>
      </c>
      <c r="B1993" s="34">
        <v>8.48</v>
      </c>
      <c r="C1993" s="35">
        <v>6.6250000000000003E-2</v>
      </c>
    </row>
    <row r="1994" spans="1:3" x14ac:dyDescent="0.2">
      <c r="A1994" s="29">
        <v>0.19919999999999999</v>
      </c>
      <c r="B1994" s="34">
        <v>8.48</v>
      </c>
      <c r="C1994" s="35">
        <v>6.6250000000000003E-2</v>
      </c>
    </row>
    <row r="1995" spans="1:3" x14ac:dyDescent="0.2">
      <c r="A1995" s="29">
        <v>0.1993</v>
      </c>
      <c r="B1995" s="34">
        <v>8.48</v>
      </c>
      <c r="C1995" s="35">
        <v>6.6250000000000003E-2</v>
      </c>
    </row>
    <row r="1996" spans="1:3" x14ac:dyDescent="0.2">
      <c r="A1996" s="29">
        <v>0.19939999999999999</v>
      </c>
      <c r="B1996" s="34">
        <v>8.48</v>
      </c>
      <c r="C1996" s="35">
        <v>6.6250000000000003E-2</v>
      </c>
    </row>
    <row r="1997" spans="1:3" x14ac:dyDescent="0.2">
      <c r="A1997" s="29">
        <v>0.19950000000000001</v>
      </c>
      <c r="B1997" s="34">
        <v>8.48</v>
      </c>
      <c r="C1997" s="35">
        <v>6.6250000000000003E-2</v>
      </c>
    </row>
    <row r="1998" spans="1:3" x14ac:dyDescent="0.2">
      <c r="A1998" s="29">
        <v>0.1996</v>
      </c>
      <c r="B1998" s="34">
        <v>8.48</v>
      </c>
      <c r="C1998" s="35">
        <v>6.6250000000000003E-2</v>
      </c>
    </row>
    <row r="1999" spans="1:3" x14ac:dyDescent="0.2">
      <c r="A1999" s="29">
        <v>0.19969999999999999</v>
      </c>
      <c r="B1999" s="34">
        <v>8.48</v>
      </c>
      <c r="C1999" s="35">
        <v>6.6250000000000003E-2</v>
      </c>
    </row>
    <row r="2000" spans="1:3" x14ac:dyDescent="0.2">
      <c r="A2000" s="29">
        <v>0.19980000000000001</v>
      </c>
      <c r="B2000" s="34">
        <v>8.48</v>
      </c>
      <c r="C2000" s="35">
        <v>6.6250000000000003E-2</v>
      </c>
    </row>
    <row r="2001" spans="1:3" x14ac:dyDescent="0.2">
      <c r="A2001" s="29">
        <v>0.19989999999999999</v>
      </c>
      <c r="B2001" s="34">
        <v>8.48</v>
      </c>
      <c r="C2001" s="35">
        <v>6.6250000000000003E-2</v>
      </c>
    </row>
    <row r="2002" spans="1:3" x14ac:dyDescent="0.2">
      <c r="A2002" s="29">
        <v>0.2</v>
      </c>
      <c r="B2002" s="34">
        <v>8.48</v>
      </c>
      <c r="C2002" s="35">
        <v>6.6250000000000003E-2</v>
      </c>
    </row>
    <row r="2003" spans="1:3" x14ac:dyDescent="0.2">
      <c r="A2003" s="29">
        <v>0.2001</v>
      </c>
      <c r="B2003" s="34">
        <v>8.48</v>
      </c>
      <c r="C2003" s="35">
        <v>6.6250000000000003E-2</v>
      </c>
    </row>
    <row r="2004" spans="1:3" x14ac:dyDescent="0.2">
      <c r="A2004" s="29">
        <v>0.20019999999999999</v>
      </c>
      <c r="B2004" s="34">
        <v>8.48</v>
      </c>
      <c r="C2004" s="35">
        <v>6.6250000000000003E-2</v>
      </c>
    </row>
    <row r="2005" spans="1:3" x14ac:dyDescent="0.2">
      <c r="A2005" s="29">
        <v>0.20030000000000001</v>
      </c>
      <c r="B2005" s="34">
        <v>8.48</v>
      </c>
      <c r="C2005" s="35">
        <v>6.6250000000000003E-2</v>
      </c>
    </row>
    <row r="2006" spans="1:3" x14ac:dyDescent="0.2">
      <c r="A2006" s="29">
        <v>0.20039999999999999</v>
      </c>
      <c r="B2006" s="34">
        <v>8.48</v>
      </c>
      <c r="C2006" s="35">
        <v>6.6250000000000003E-2</v>
      </c>
    </row>
    <row r="2007" spans="1:3" x14ac:dyDescent="0.2">
      <c r="A2007" s="29">
        <v>0.20050000000000001</v>
      </c>
      <c r="B2007" s="34">
        <v>8.48</v>
      </c>
      <c r="C2007" s="35">
        <v>6.6250000000000003E-2</v>
      </c>
    </row>
    <row r="2008" spans="1:3" x14ac:dyDescent="0.2">
      <c r="A2008" s="29">
        <v>0.2006</v>
      </c>
      <c r="B2008" s="34">
        <v>8.48</v>
      </c>
      <c r="C2008" s="35">
        <v>6.6250000000000003E-2</v>
      </c>
    </row>
    <row r="2009" spans="1:3" x14ac:dyDescent="0.2">
      <c r="A2009" s="29">
        <v>0.20069999999999999</v>
      </c>
      <c r="B2009" s="34">
        <v>8.48</v>
      </c>
      <c r="C2009" s="35">
        <v>6.6250000000000003E-2</v>
      </c>
    </row>
    <row r="2010" spans="1:3" x14ac:dyDescent="0.2">
      <c r="A2010" s="29">
        <v>0.20080000000000001</v>
      </c>
      <c r="B2010" s="34">
        <v>8.48</v>
      </c>
      <c r="C2010" s="35">
        <v>6.6250000000000003E-2</v>
      </c>
    </row>
    <row r="2011" spans="1:3" x14ac:dyDescent="0.2">
      <c r="A2011" s="29">
        <v>0.2009</v>
      </c>
      <c r="B2011" s="34">
        <v>8.48</v>
      </c>
      <c r="C2011" s="35">
        <v>6.6250000000000003E-2</v>
      </c>
    </row>
    <row r="2012" spans="1:3" x14ac:dyDescent="0.2">
      <c r="A2012" s="29">
        <v>0.20100000000000001</v>
      </c>
      <c r="B2012" s="34">
        <v>8.48</v>
      </c>
      <c r="C2012" s="35">
        <v>6.6250000000000003E-2</v>
      </c>
    </row>
    <row r="2013" spans="1:3" x14ac:dyDescent="0.2">
      <c r="A2013" s="29">
        <v>0.2011</v>
      </c>
      <c r="B2013" s="34">
        <v>8.48</v>
      </c>
      <c r="C2013" s="35">
        <v>6.6250000000000003E-2</v>
      </c>
    </row>
    <row r="2014" spans="1:3" x14ac:dyDescent="0.2">
      <c r="A2014" s="29">
        <v>0.20119999999999999</v>
      </c>
      <c r="B2014" s="34">
        <v>8.48</v>
      </c>
      <c r="C2014" s="35">
        <v>6.6250000000000003E-2</v>
      </c>
    </row>
    <row r="2015" spans="1:3" x14ac:dyDescent="0.2">
      <c r="A2015" s="29">
        <v>0.20130000000000001</v>
      </c>
      <c r="B2015" s="34">
        <v>8.48</v>
      </c>
      <c r="C2015" s="35">
        <v>6.6250000000000003E-2</v>
      </c>
    </row>
    <row r="2016" spans="1:3" x14ac:dyDescent="0.2">
      <c r="A2016" s="29">
        <v>0.2014</v>
      </c>
      <c r="B2016" s="34">
        <v>8.48</v>
      </c>
      <c r="C2016" s="35">
        <v>6.6250000000000003E-2</v>
      </c>
    </row>
    <row r="2017" spans="1:3" x14ac:dyDescent="0.2">
      <c r="A2017" s="29">
        <v>0.20150000000000001</v>
      </c>
      <c r="B2017" s="34">
        <v>8.48</v>
      </c>
      <c r="C2017" s="35">
        <v>6.6250000000000003E-2</v>
      </c>
    </row>
    <row r="2018" spans="1:3" x14ac:dyDescent="0.2">
      <c r="A2018" s="29">
        <v>0.2016</v>
      </c>
      <c r="B2018" s="34">
        <v>8.48</v>
      </c>
      <c r="C2018" s="35">
        <v>6.6250000000000003E-2</v>
      </c>
    </row>
    <row r="2019" spans="1:3" x14ac:dyDescent="0.2">
      <c r="A2019" s="29">
        <v>0.20169999999999999</v>
      </c>
      <c r="B2019" s="34">
        <v>8.48</v>
      </c>
      <c r="C2019" s="35">
        <v>6.6250000000000003E-2</v>
      </c>
    </row>
    <row r="2020" spans="1:3" x14ac:dyDescent="0.2">
      <c r="A2020" s="29">
        <v>0.20180000000000001</v>
      </c>
      <c r="B2020" s="34">
        <v>8.48</v>
      </c>
      <c r="C2020" s="35">
        <v>6.6250000000000003E-2</v>
      </c>
    </row>
    <row r="2021" spans="1:3" x14ac:dyDescent="0.2">
      <c r="A2021" s="29">
        <v>0.2019</v>
      </c>
      <c r="B2021" s="34">
        <v>8.48</v>
      </c>
      <c r="C2021" s="35">
        <v>6.6250000000000003E-2</v>
      </c>
    </row>
    <row r="2022" spans="1:3" x14ac:dyDescent="0.2">
      <c r="A2022" s="29">
        <v>0.20200000000000001</v>
      </c>
      <c r="B2022" s="34">
        <v>8.48</v>
      </c>
      <c r="C2022" s="35">
        <v>6.6250000000000003E-2</v>
      </c>
    </row>
    <row r="2023" spans="1:3" x14ac:dyDescent="0.2">
      <c r="A2023" s="29">
        <v>0.2021</v>
      </c>
      <c r="B2023" s="34">
        <v>8.48</v>
      </c>
      <c r="C2023" s="35">
        <v>6.6250000000000003E-2</v>
      </c>
    </row>
    <row r="2024" spans="1:3" x14ac:dyDescent="0.2">
      <c r="A2024" s="29">
        <v>0.20219999999999999</v>
      </c>
      <c r="B2024" s="34">
        <v>8.48</v>
      </c>
      <c r="C2024" s="35">
        <v>6.6250000000000003E-2</v>
      </c>
    </row>
    <row r="2025" spans="1:3" x14ac:dyDescent="0.2">
      <c r="A2025" s="29">
        <v>0.20230000000000001</v>
      </c>
      <c r="B2025" s="34">
        <v>8.48</v>
      </c>
      <c r="C2025" s="35">
        <v>6.6250000000000003E-2</v>
      </c>
    </row>
    <row r="2026" spans="1:3" x14ac:dyDescent="0.2">
      <c r="A2026" s="29">
        <v>0.2024</v>
      </c>
      <c r="B2026" s="34">
        <v>8.48</v>
      </c>
      <c r="C2026" s="35">
        <v>6.6250000000000003E-2</v>
      </c>
    </row>
    <row r="2027" spans="1:3" x14ac:dyDescent="0.2">
      <c r="A2027" s="29">
        <v>0.20250000000000001</v>
      </c>
      <c r="B2027" s="34">
        <v>8.48</v>
      </c>
      <c r="C2027" s="35">
        <v>6.6250000000000003E-2</v>
      </c>
    </row>
    <row r="2028" spans="1:3" x14ac:dyDescent="0.2">
      <c r="A2028" s="29">
        <v>0.2026</v>
      </c>
      <c r="B2028" s="34">
        <v>8.48</v>
      </c>
      <c r="C2028" s="35">
        <v>6.6250000000000003E-2</v>
      </c>
    </row>
    <row r="2029" spans="1:3" x14ac:dyDescent="0.2">
      <c r="A2029" s="29">
        <v>0.20269999999999999</v>
      </c>
      <c r="B2029" s="34">
        <v>8.48</v>
      </c>
      <c r="C2029" s="35">
        <v>6.6250000000000003E-2</v>
      </c>
    </row>
    <row r="2030" spans="1:3" x14ac:dyDescent="0.2">
      <c r="A2030" s="29">
        <v>0.20280000000000001</v>
      </c>
      <c r="B2030" s="34">
        <v>8.48</v>
      </c>
      <c r="C2030" s="35">
        <v>6.6250000000000003E-2</v>
      </c>
    </row>
    <row r="2031" spans="1:3" x14ac:dyDescent="0.2">
      <c r="A2031" s="29">
        <v>0.2029</v>
      </c>
      <c r="B2031" s="34">
        <v>8.48</v>
      </c>
      <c r="C2031" s="35">
        <v>6.6250000000000003E-2</v>
      </c>
    </row>
    <row r="2032" spans="1:3" x14ac:dyDescent="0.2">
      <c r="A2032" s="29">
        <v>0.20300000000000001</v>
      </c>
      <c r="B2032" s="34">
        <v>8.48</v>
      </c>
      <c r="C2032" s="35">
        <v>6.6250000000000003E-2</v>
      </c>
    </row>
    <row r="2033" spans="1:3" x14ac:dyDescent="0.2">
      <c r="A2033" s="29">
        <v>0.2031</v>
      </c>
      <c r="B2033" s="34">
        <v>8.48</v>
      </c>
      <c r="C2033" s="35">
        <v>6.6250000000000003E-2</v>
      </c>
    </row>
    <row r="2034" spans="1:3" x14ac:dyDescent="0.2">
      <c r="A2034" s="29">
        <v>0.20319999999999999</v>
      </c>
      <c r="B2034" s="34">
        <v>8.48</v>
      </c>
      <c r="C2034" s="35">
        <v>6.6250000000000003E-2</v>
      </c>
    </row>
    <row r="2035" spans="1:3" x14ac:dyDescent="0.2">
      <c r="A2035" s="29">
        <v>0.20330000000000001</v>
      </c>
      <c r="B2035" s="34">
        <v>8.48</v>
      </c>
      <c r="C2035" s="35">
        <v>6.6250000000000003E-2</v>
      </c>
    </row>
    <row r="2036" spans="1:3" x14ac:dyDescent="0.2">
      <c r="A2036" s="29">
        <v>0.2034</v>
      </c>
      <c r="B2036" s="34">
        <v>8.48</v>
      </c>
      <c r="C2036" s="35">
        <v>6.6250000000000003E-2</v>
      </c>
    </row>
    <row r="2037" spans="1:3" x14ac:dyDescent="0.2">
      <c r="A2037" s="29">
        <v>0.20349999999999999</v>
      </c>
      <c r="B2037" s="34">
        <v>8.48</v>
      </c>
      <c r="C2037" s="35">
        <v>6.6250000000000003E-2</v>
      </c>
    </row>
    <row r="2038" spans="1:3" x14ac:dyDescent="0.2">
      <c r="A2038" s="29">
        <v>0.2036</v>
      </c>
      <c r="B2038" s="34">
        <v>8.48</v>
      </c>
      <c r="C2038" s="35">
        <v>6.6250000000000003E-2</v>
      </c>
    </row>
    <row r="2039" spans="1:3" x14ac:dyDescent="0.2">
      <c r="A2039" s="29">
        <v>0.20369999999999999</v>
      </c>
      <c r="B2039" s="34">
        <v>8.48</v>
      </c>
      <c r="C2039" s="35">
        <v>6.6250000000000003E-2</v>
      </c>
    </row>
    <row r="2040" spans="1:3" x14ac:dyDescent="0.2">
      <c r="A2040" s="29">
        <v>0.20380000000000001</v>
      </c>
      <c r="B2040" s="34">
        <v>8.48</v>
      </c>
      <c r="C2040" s="35">
        <v>6.6250000000000003E-2</v>
      </c>
    </row>
    <row r="2041" spans="1:3" x14ac:dyDescent="0.2">
      <c r="A2041" s="29">
        <v>0.2039</v>
      </c>
      <c r="B2041" s="34">
        <v>8.48</v>
      </c>
      <c r="C2041" s="35">
        <v>6.6250000000000003E-2</v>
      </c>
    </row>
    <row r="2042" spans="1:3" x14ac:dyDescent="0.2">
      <c r="A2042" s="29">
        <v>0.20399999999999999</v>
      </c>
      <c r="B2042" s="34">
        <v>8.48</v>
      </c>
      <c r="C2042" s="35">
        <v>6.6250000000000003E-2</v>
      </c>
    </row>
    <row r="2043" spans="1:3" x14ac:dyDescent="0.2">
      <c r="A2043" s="29">
        <v>0.2041</v>
      </c>
      <c r="B2043" s="34">
        <v>8.48</v>
      </c>
      <c r="C2043" s="35">
        <v>6.6250000000000003E-2</v>
      </c>
    </row>
    <row r="2044" spans="1:3" x14ac:dyDescent="0.2">
      <c r="A2044" s="29">
        <v>0.20419999999999999</v>
      </c>
      <c r="B2044" s="34">
        <v>8.48</v>
      </c>
      <c r="C2044" s="35">
        <v>6.6250000000000003E-2</v>
      </c>
    </row>
    <row r="2045" spans="1:3" x14ac:dyDescent="0.2">
      <c r="A2045" s="29">
        <v>0.20430000000000001</v>
      </c>
      <c r="B2045" s="34">
        <v>8.48</v>
      </c>
      <c r="C2045" s="35">
        <v>6.6250000000000003E-2</v>
      </c>
    </row>
    <row r="2046" spans="1:3" x14ac:dyDescent="0.2">
      <c r="A2046" s="29">
        <v>0.2044</v>
      </c>
      <c r="B2046" s="34">
        <v>8.48</v>
      </c>
      <c r="C2046" s="35">
        <v>6.6250000000000003E-2</v>
      </c>
    </row>
    <row r="2047" spans="1:3" x14ac:dyDescent="0.2">
      <c r="A2047" s="29">
        <v>0.20449999999999999</v>
      </c>
      <c r="B2047" s="34">
        <v>8.48</v>
      </c>
      <c r="C2047" s="35">
        <v>6.6250000000000003E-2</v>
      </c>
    </row>
    <row r="2048" spans="1:3" x14ac:dyDescent="0.2">
      <c r="A2048" s="29">
        <v>0.2046</v>
      </c>
      <c r="B2048" s="34">
        <v>8.48</v>
      </c>
      <c r="C2048" s="35">
        <v>6.6250000000000003E-2</v>
      </c>
    </row>
    <row r="2049" spans="1:3" x14ac:dyDescent="0.2">
      <c r="A2049" s="29">
        <v>0.20469999999999999</v>
      </c>
      <c r="B2049" s="34">
        <v>8.48</v>
      </c>
      <c r="C2049" s="35">
        <v>6.6250000000000003E-2</v>
      </c>
    </row>
    <row r="2050" spans="1:3" x14ac:dyDescent="0.2">
      <c r="A2050" s="29">
        <v>0.20480000000000001</v>
      </c>
      <c r="B2050" s="34">
        <v>8.48</v>
      </c>
      <c r="C2050" s="35">
        <v>6.6250000000000003E-2</v>
      </c>
    </row>
    <row r="2051" spans="1:3" x14ac:dyDescent="0.2">
      <c r="A2051" s="29">
        <v>0.2049</v>
      </c>
      <c r="B2051" s="34">
        <v>8.48</v>
      </c>
      <c r="C2051" s="35">
        <v>6.6250000000000003E-2</v>
      </c>
    </row>
    <row r="2052" spans="1:3" x14ac:dyDescent="0.2">
      <c r="A2052" s="29">
        <v>0.20499999999999999</v>
      </c>
      <c r="B2052" s="34">
        <v>8.48</v>
      </c>
      <c r="C2052" s="35">
        <v>6.6250000000000003E-2</v>
      </c>
    </row>
    <row r="2053" spans="1:3" x14ac:dyDescent="0.2">
      <c r="A2053" s="29">
        <v>0.2051</v>
      </c>
      <c r="B2053" s="34">
        <v>8.48</v>
      </c>
      <c r="C2053" s="35">
        <v>6.6250000000000003E-2</v>
      </c>
    </row>
    <row r="2054" spans="1:3" x14ac:dyDescent="0.2">
      <c r="A2054" s="29">
        <v>0.20519999999999999</v>
      </c>
      <c r="B2054" s="34">
        <v>8.48</v>
      </c>
      <c r="C2054" s="35">
        <v>6.6250000000000003E-2</v>
      </c>
    </row>
    <row r="2055" spans="1:3" x14ac:dyDescent="0.2">
      <c r="A2055" s="29">
        <v>0.20530000000000001</v>
      </c>
      <c r="B2055" s="34">
        <v>8.48</v>
      </c>
      <c r="C2055" s="35">
        <v>6.6250000000000003E-2</v>
      </c>
    </row>
    <row r="2056" spans="1:3" x14ac:dyDescent="0.2">
      <c r="A2056" s="29">
        <v>0.2054</v>
      </c>
      <c r="B2056" s="34">
        <v>8.48</v>
      </c>
      <c r="C2056" s="35">
        <v>6.6250000000000003E-2</v>
      </c>
    </row>
    <row r="2057" spans="1:3" x14ac:dyDescent="0.2">
      <c r="A2057" s="29">
        <v>0.20549999999999999</v>
      </c>
      <c r="B2057" s="34">
        <v>8.48</v>
      </c>
      <c r="C2057" s="35">
        <v>6.6250000000000003E-2</v>
      </c>
    </row>
    <row r="2058" spans="1:3" x14ac:dyDescent="0.2">
      <c r="A2058" s="29">
        <v>0.2056</v>
      </c>
      <c r="B2058" s="34">
        <v>8.48</v>
      </c>
      <c r="C2058" s="35">
        <v>6.6250000000000003E-2</v>
      </c>
    </row>
    <row r="2059" spans="1:3" x14ac:dyDescent="0.2">
      <c r="A2059" s="29">
        <v>0.20569999999999999</v>
      </c>
      <c r="B2059" s="34">
        <v>8.48</v>
      </c>
      <c r="C2059" s="35">
        <v>6.6250000000000003E-2</v>
      </c>
    </row>
    <row r="2060" spans="1:3" x14ac:dyDescent="0.2">
      <c r="A2060" s="29">
        <v>0.20580000000000001</v>
      </c>
      <c r="B2060" s="34">
        <v>8.48</v>
      </c>
      <c r="C2060" s="35">
        <v>6.6250000000000003E-2</v>
      </c>
    </row>
    <row r="2061" spans="1:3" x14ac:dyDescent="0.2">
      <c r="A2061" s="29">
        <v>0.2059</v>
      </c>
      <c r="B2061" s="34">
        <v>8.48</v>
      </c>
      <c r="C2061" s="35">
        <v>6.6250000000000003E-2</v>
      </c>
    </row>
    <row r="2062" spans="1:3" x14ac:dyDescent="0.2">
      <c r="A2062" s="29">
        <v>0.20599999999999999</v>
      </c>
      <c r="B2062" s="34">
        <v>8.48</v>
      </c>
      <c r="C2062" s="35">
        <v>6.6250000000000003E-2</v>
      </c>
    </row>
    <row r="2063" spans="1:3" x14ac:dyDescent="0.2">
      <c r="A2063" s="29">
        <v>0.20610000000000001</v>
      </c>
      <c r="B2063" s="34">
        <v>8.48</v>
      </c>
      <c r="C2063" s="35">
        <v>6.6250000000000003E-2</v>
      </c>
    </row>
    <row r="2064" spans="1:3" x14ac:dyDescent="0.2">
      <c r="A2064" s="29">
        <v>0.20619999999999999</v>
      </c>
      <c r="B2064" s="34">
        <v>8.48</v>
      </c>
      <c r="C2064" s="35">
        <v>6.6250000000000003E-2</v>
      </c>
    </row>
    <row r="2065" spans="1:3" x14ac:dyDescent="0.2">
      <c r="A2065" s="29">
        <v>0.20630000000000001</v>
      </c>
      <c r="B2065" s="34">
        <v>8.48</v>
      </c>
      <c r="C2065" s="35">
        <v>6.6250000000000003E-2</v>
      </c>
    </row>
    <row r="2066" spans="1:3" x14ac:dyDescent="0.2">
      <c r="A2066" s="29">
        <v>0.2064</v>
      </c>
      <c r="B2066" s="34">
        <v>8.48</v>
      </c>
      <c r="C2066" s="35">
        <v>6.6250000000000003E-2</v>
      </c>
    </row>
    <row r="2067" spans="1:3" x14ac:dyDescent="0.2">
      <c r="A2067" s="29">
        <v>0.20649999999999999</v>
      </c>
      <c r="B2067" s="34">
        <v>8.48</v>
      </c>
      <c r="C2067" s="35">
        <v>6.6250000000000003E-2</v>
      </c>
    </row>
    <row r="2068" spans="1:3" x14ac:dyDescent="0.2">
      <c r="A2068" s="29">
        <v>0.20660000000000001</v>
      </c>
      <c r="B2068" s="34">
        <v>8.48</v>
      </c>
      <c r="C2068" s="35">
        <v>6.6250000000000003E-2</v>
      </c>
    </row>
    <row r="2069" spans="1:3" x14ac:dyDescent="0.2">
      <c r="A2069" s="29">
        <v>0.20669999999999999</v>
      </c>
      <c r="B2069" s="34">
        <v>8.48</v>
      </c>
      <c r="C2069" s="35">
        <v>6.6250000000000003E-2</v>
      </c>
    </row>
    <row r="2070" spans="1:3" x14ac:dyDescent="0.2">
      <c r="A2070" s="29">
        <v>0.20680000000000001</v>
      </c>
      <c r="B2070" s="34">
        <v>8.48</v>
      </c>
      <c r="C2070" s="35">
        <v>6.6250000000000003E-2</v>
      </c>
    </row>
    <row r="2071" spans="1:3" x14ac:dyDescent="0.2">
      <c r="A2071" s="29">
        <v>0.2069</v>
      </c>
      <c r="B2071" s="34">
        <v>8.48</v>
      </c>
      <c r="C2071" s="35">
        <v>6.6250000000000003E-2</v>
      </c>
    </row>
    <row r="2072" spans="1:3" x14ac:dyDescent="0.2">
      <c r="A2072" s="29">
        <v>0.20699999999999999</v>
      </c>
      <c r="B2072" s="34">
        <v>8.48</v>
      </c>
      <c r="C2072" s="35">
        <v>6.6250000000000003E-2</v>
      </c>
    </row>
    <row r="2073" spans="1:3" x14ac:dyDescent="0.2">
      <c r="A2073" s="29">
        <v>0.20710000000000001</v>
      </c>
      <c r="B2073" s="34">
        <v>8.48</v>
      </c>
      <c r="C2073" s="35">
        <v>6.6250000000000003E-2</v>
      </c>
    </row>
    <row r="2074" spans="1:3" x14ac:dyDescent="0.2">
      <c r="A2074" s="29">
        <v>0.2072</v>
      </c>
      <c r="B2074" s="34">
        <v>8.48</v>
      </c>
      <c r="C2074" s="35">
        <v>6.6250000000000003E-2</v>
      </c>
    </row>
    <row r="2075" spans="1:3" x14ac:dyDescent="0.2">
      <c r="A2075" s="29">
        <v>0.20730000000000001</v>
      </c>
      <c r="B2075" s="34">
        <v>8.48</v>
      </c>
      <c r="C2075" s="35">
        <v>6.6250000000000003E-2</v>
      </c>
    </row>
    <row r="2076" spans="1:3" x14ac:dyDescent="0.2">
      <c r="A2076" s="29">
        <v>0.2074</v>
      </c>
      <c r="B2076" s="34">
        <v>8.48</v>
      </c>
      <c r="C2076" s="35">
        <v>6.6250000000000003E-2</v>
      </c>
    </row>
    <row r="2077" spans="1:3" x14ac:dyDescent="0.2">
      <c r="A2077" s="29">
        <v>0.20749999999999999</v>
      </c>
      <c r="B2077" s="34">
        <v>8.48</v>
      </c>
      <c r="C2077" s="35">
        <v>6.6250000000000003E-2</v>
      </c>
    </row>
    <row r="2078" spans="1:3" x14ac:dyDescent="0.2">
      <c r="A2078" s="29">
        <v>0.20760000000000001</v>
      </c>
      <c r="B2078" s="34">
        <v>8.48</v>
      </c>
      <c r="C2078" s="35">
        <v>6.6250000000000003E-2</v>
      </c>
    </row>
    <row r="2079" spans="1:3" x14ac:dyDescent="0.2">
      <c r="A2079" s="29">
        <v>0.2077</v>
      </c>
      <c r="B2079" s="34">
        <v>8.48</v>
      </c>
      <c r="C2079" s="35">
        <v>6.6250000000000003E-2</v>
      </c>
    </row>
    <row r="2080" spans="1:3" x14ac:dyDescent="0.2">
      <c r="A2080" s="29">
        <v>0.20780000000000001</v>
      </c>
      <c r="B2080" s="34">
        <v>8.48</v>
      </c>
      <c r="C2080" s="35">
        <v>6.6250000000000003E-2</v>
      </c>
    </row>
    <row r="2081" spans="1:3" x14ac:dyDescent="0.2">
      <c r="A2081" s="29">
        <v>0.2079</v>
      </c>
      <c r="B2081" s="34">
        <v>8.48</v>
      </c>
      <c r="C2081" s="35">
        <v>6.6250000000000003E-2</v>
      </c>
    </row>
    <row r="2082" spans="1:3" x14ac:dyDescent="0.2">
      <c r="A2082" s="29">
        <v>0.20799999999999999</v>
      </c>
      <c r="B2082" s="34">
        <v>8.48</v>
      </c>
      <c r="C2082" s="35">
        <v>6.6250000000000003E-2</v>
      </c>
    </row>
    <row r="2083" spans="1:3" x14ac:dyDescent="0.2">
      <c r="A2083" s="29">
        <v>0.20810000000000001</v>
      </c>
      <c r="B2083" s="34">
        <v>8.48</v>
      </c>
      <c r="C2083" s="35">
        <v>6.6250000000000003E-2</v>
      </c>
    </row>
    <row r="2084" spans="1:3" x14ac:dyDescent="0.2">
      <c r="A2084" s="29">
        <v>0.2082</v>
      </c>
      <c r="B2084" s="34">
        <v>8.48</v>
      </c>
      <c r="C2084" s="35">
        <v>6.6250000000000003E-2</v>
      </c>
    </row>
    <row r="2085" spans="1:3" x14ac:dyDescent="0.2">
      <c r="A2085" s="29">
        <v>0.20830000000000001</v>
      </c>
      <c r="B2085" s="34">
        <v>8.48</v>
      </c>
      <c r="C2085" s="35">
        <v>6.6250000000000003E-2</v>
      </c>
    </row>
    <row r="2086" spans="1:3" x14ac:dyDescent="0.2">
      <c r="A2086" s="29">
        <v>0.2084</v>
      </c>
      <c r="B2086" s="34">
        <v>8.48</v>
      </c>
      <c r="C2086" s="35">
        <v>6.6250000000000003E-2</v>
      </c>
    </row>
    <row r="2087" spans="1:3" x14ac:dyDescent="0.2">
      <c r="A2087" s="29">
        <v>0.20849999999999999</v>
      </c>
      <c r="B2087" s="34">
        <v>8.48</v>
      </c>
      <c r="C2087" s="35">
        <v>6.6250000000000003E-2</v>
      </c>
    </row>
    <row r="2088" spans="1:3" x14ac:dyDescent="0.2">
      <c r="A2088" s="29">
        <v>0.20860000000000001</v>
      </c>
      <c r="B2088" s="34">
        <v>8.48</v>
      </c>
      <c r="C2088" s="35">
        <v>6.6250000000000003E-2</v>
      </c>
    </row>
    <row r="2089" spans="1:3" x14ac:dyDescent="0.2">
      <c r="A2089" s="29">
        <v>0.2087</v>
      </c>
      <c r="B2089" s="34">
        <v>8.48</v>
      </c>
      <c r="C2089" s="35">
        <v>6.6250000000000003E-2</v>
      </c>
    </row>
    <row r="2090" spans="1:3" x14ac:dyDescent="0.2">
      <c r="A2090" s="29">
        <v>0.20880000000000001</v>
      </c>
      <c r="B2090" s="34">
        <v>8.48</v>
      </c>
      <c r="C2090" s="35">
        <v>6.6250000000000003E-2</v>
      </c>
    </row>
    <row r="2091" spans="1:3" x14ac:dyDescent="0.2">
      <c r="A2091" s="29">
        <v>0.2089</v>
      </c>
      <c r="B2091" s="34">
        <v>8.48</v>
      </c>
      <c r="C2091" s="35">
        <v>6.6250000000000003E-2</v>
      </c>
    </row>
    <row r="2092" spans="1:3" x14ac:dyDescent="0.2">
      <c r="A2092" s="29">
        <v>0.20899999999999999</v>
      </c>
      <c r="B2092" s="34">
        <v>8.48</v>
      </c>
      <c r="C2092" s="35">
        <v>6.6250000000000003E-2</v>
      </c>
    </row>
    <row r="2093" spans="1:3" x14ac:dyDescent="0.2">
      <c r="A2093" s="29">
        <v>0.20910000000000001</v>
      </c>
      <c r="B2093" s="34">
        <v>8.48</v>
      </c>
      <c r="C2093" s="35">
        <v>6.6250000000000003E-2</v>
      </c>
    </row>
    <row r="2094" spans="1:3" x14ac:dyDescent="0.2">
      <c r="A2094" s="29">
        <v>0.2092</v>
      </c>
      <c r="B2094" s="34">
        <v>8.48</v>
      </c>
      <c r="C2094" s="35">
        <v>6.6250000000000003E-2</v>
      </c>
    </row>
    <row r="2095" spans="1:3" x14ac:dyDescent="0.2">
      <c r="A2095" s="29">
        <v>0.20930000000000001</v>
      </c>
      <c r="B2095" s="34">
        <v>8.48</v>
      </c>
      <c r="C2095" s="35">
        <v>6.6250000000000003E-2</v>
      </c>
    </row>
    <row r="2096" spans="1:3" x14ac:dyDescent="0.2">
      <c r="A2096" s="29">
        <v>0.2094</v>
      </c>
      <c r="B2096" s="34">
        <v>8.48</v>
      </c>
      <c r="C2096" s="35">
        <v>6.6250000000000003E-2</v>
      </c>
    </row>
    <row r="2097" spans="1:3" x14ac:dyDescent="0.2">
      <c r="A2097" s="29">
        <v>0.20949999999999999</v>
      </c>
      <c r="B2097" s="34">
        <v>8.48</v>
      </c>
      <c r="C2097" s="35">
        <v>6.6250000000000003E-2</v>
      </c>
    </row>
    <row r="2098" spans="1:3" x14ac:dyDescent="0.2">
      <c r="A2098" s="29">
        <v>0.20960000000000001</v>
      </c>
      <c r="B2098" s="34">
        <v>8.48</v>
      </c>
      <c r="C2098" s="35">
        <v>6.6250000000000003E-2</v>
      </c>
    </row>
    <row r="2099" spans="1:3" x14ac:dyDescent="0.2">
      <c r="A2099" s="29">
        <v>0.2097</v>
      </c>
      <c r="B2099" s="34">
        <v>8.48</v>
      </c>
      <c r="C2099" s="35">
        <v>6.6250000000000003E-2</v>
      </c>
    </row>
    <row r="2100" spans="1:3" x14ac:dyDescent="0.2">
      <c r="A2100" s="29">
        <v>0.20979999999999999</v>
      </c>
      <c r="B2100" s="34">
        <v>8.48</v>
      </c>
      <c r="C2100" s="35">
        <v>6.6250000000000003E-2</v>
      </c>
    </row>
    <row r="2101" spans="1:3" x14ac:dyDescent="0.2">
      <c r="A2101" s="29">
        <v>0.2099</v>
      </c>
      <c r="B2101" s="34">
        <v>8.48</v>
      </c>
      <c r="C2101" s="35">
        <v>6.6250000000000003E-2</v>
      </c>
    </row>
    <row r="2102" spans="1:3" x14ac:dyDescent="0.2">
      <c r="A2102" s="29">
        <v>0.21</v>
      </c>
      <c r="B2102" s="34">
        <v>8.48</v>
      </c>
      <c r="C2102" s="35">
        <v>6.6250000000000003E-2</v>
      </c>
    </row>
    <row r="2103" spans="1:3" x14ac:dyDescent="0.2">
      <c r="A2103" s="29">
        <v>0.21010000000000001</v>
      </c>
      <c r="B2103" s="34">
        <v>8.4499999999999993</v>
      </c>
      <c r="C2103" s="35">
        <v>6.6015624999999994E-2</v>
      </c>
    </row>
    <row r="2104" spans="1:3" x14ac:dyDescent="0.2">
      <c r="A2104" s="29">
        <v>0.2102</v>
      </c>
      <c r="B2104" s="34">
        <v>8.4499999999999993</v>
      </c>
      <c r="C2104" s="35">
        <v>6.6015624999999994E-2</v>
      </c>
    </row>
    <row r="2105" spans="1:3" x14ac:dyDescent="0.2">
      <c r="A2105" s="29">
        <v>0.21029999999999999</v>
      </c>
      <c r="B2105" s="34">
        <v>8.4499999999999993</v>
      </c>
      <c r="C2105" s="35">
        <v>6.6015624999999994E-2</v>
      </c>
    </row>
    <row r="2106" spans="1:3" x14ac:dyDescent="0.2">
      <c r="A2106" s="29">
        <v>0.2104</v>
      </c>
      <c r="B2106" s="34">
        <v>8.4499999999999993</v>
      </c>
      <c r="C2106" s="35">
        <v>6.6015624999999994E-2</v>
      </c>
    </row>
    <row r="2107" spans="1:3" x14ac:dyDescent="0.2">
      <c r="A2107" s="29">
        <v>0.21049999999999999</v>
      </c>
      <c r="B2107" s="34">
        <v>8.4499999999999993</v>
      </c>
      <c r="C2107" s="35">
        <v>6.6015624999999994E-2</v>
      </c>
    </row>
    <row r="2108" spans="1:3" x14ac:dyDescent="0.2">
      <c r="A2108" s="29">
        <v>0.21060000000000001</v>
      </c>
      <c r="B2108" s="34">
        <v>8.4499999999999993</v>
      </c>
      <c r="C2108" s="35">
        <v>6.6015624999999994E-2</v>
      </c>
    </row>
    <row r="2109" spans="1:3" x14ac:dyDescent="0.2">
      <c r="A2109" s="29">
        <v>0.2107</v>
      </c>
      <c r="B2109" s="34">
        <v>8.4499999999999993</v>
      </c>
      <c r="C2109" s="35">
        <v>6.6015624999999994E-2</v>
      </c>
    </row>
    <row r="2110" spans="1:3" x14ac:dyDescent="0.2">
      <c r="A2110" s="29">
        <v>0.21079999999999999</v>
      </c>
      <c r="B2110" s="34">
        <v>8.4499999999999993</v>
      </c>
      <c r="C2110" s="35">
        <v>6.6015624999999994E-2</v>
      </c>
    </row>
    <row r="2111" spans="1:3" x14ac:dyDescent="0.2">
      <c r="A2111" s="29">
        <v>0.2109</v>
      </c>
      <c r="B2111" s="34">
        <v>8.4499999999999993</v>
      </c>
      <c r="C2111" s="35">
        <v>6.6015624999999994E-2</v>
      </c>
    </row>
    <row r="2112" spans="1:3" x14ac:dyDescent="0.2">
      <c r="A2112" s="29">
        <v>0.21099999999999999</v>
      </c>
      <c r="B2112" s="34">
        <v>8.4499999999999993</v>
      </c>
      <c r="C2112" s="35">
        <v>6.6015624999999994E-2</v>
      </c>
    </row>
    <row r="2113" spans="1:3" x14ac:dyDescent="0.2">
      <c r="A2113" s="29">
        <v>0.21110000000000001</v>
      </c>
      <c r="B2113" s="34">
        <v>8.4499999999999993</v>
      </c>
      <c r="C2113" s="35">
        <v>6.6015624999999994E-2</v>
      </c>
    </row>
    <row r="2114" spans="1:3" x14ac:dyDescent="0.2">
      <c r="A2114" s="29">
        <v>0.2112</v>
      </c>
      <c r="B2114" s="34">
        <v>8.4499999999999993</v>
      </c>
      <c r="C2114" s="35">
        <v>6.6015624999999994E-2</v>
      </c>
    </row>
    <row r="2115" spans="1:3" x14ac:dyDescent="0.2">
      <c r="A2115" s="29">
        <v>0.21129999999999999</v>
      </c>
      <c r="B2115" s="34">
        <v>8.4499999999999993</v>
      </c>
      <c r="C2115" s="35">
        <v>6.6015624999999994E-2</v>
      </c>
    </row>
    <row r="2116" spans="1:3" x14ac:dyDescent="0.2">
      <c r="A2116" s="29">
        <v>0.2114</v>
      </c>
      <c r="B2116" s="34">
        <v>8.4499999999999993</v>
      </c>
      <c r="C2116" s="35">
        <v>6.6015624999999994E-2</v>
      </c>
    </row>
    <row r="2117" spans="1:3" x14ac:dyDescent="0.2">
      <c r="A2117" s="29">
        <v>0.21149999999999999</v>
      </c>
      <c r="B2117" s="34">
        <v>8.4499999999999993</v>
      </c>
      <c r="C2117" s="35">
        <v>6.6015624999999994E-2</v>
      </c>
    </row>
    <row r="2118" spans="1:3" x14ac:dyDescent="0.2">
      <c r="A2118" s="29">
        <v>0.21160000000000001</v>
      </c>
      <c r="B2118" s="34">
        <v>8.4499999999999993</v>
      </c>
      <c r="C2118" s="35">
        <v>6.6015624999999994E-2</v>
      </c>
    </row>
    <row r="2119" spans="1:3" x14ac:dyDescent="0.2">
      <c r="A2119" s="29">
        <v>0.2117</v>
      </c>
      <c r="B2119" s="34">
        <v>8.4499999999999993</v>
      </c>
      <c r="C2119" s="35">
        <v>6.6015624999999994E-2</v>
      </c>
    </row>
    <row r="2120" spans="1:3" x14ac:dyDescent="0.2">
      <c r="A2120" s="29">
        <v>0.21179999999999999</v>
      </c>
      <c r="B2120" s="34">
        <v>8.4499999999999993</v>
      </c>
      <c r="C2120" s="35">
        <v>6.6015624999999994E-2</v>
      </c>
    </row>
    <row r="2121" spans="1:3" x14ac:dyDescent="0.2">
      <c r="A2121" s="29">
        <v>0.21190000000000001</v>
      </c>
      <c r="B2121" s="34">
        <v>8.4499999999999993</v>
      </c>
      <c r="C2121" s="35">
        <v>6.6015624999999994E-2</v>
      </c>
    </row>
    <row r="2122" spans="1:3" x14ac:dyDescent="0.2">
      <c r="A2122" s="29">
        <v>0.21199999999999999</v>
      </c>
      <c r="B2122" s="34">
        <v>8.4499999999999993</v>
      </c>
      <c r="C2122" s="35">
        <v>6.6015624999999994E-2</v>
      </c>
    </row>
    <row r="2123" spans="1:3" x14ac:dyDescent="0.2">
      <c r="A2123" s="29">
        <v>0.21210000000000001</v>
      </c>
      <c r="B2123" s="34">
        <v>8.4499999999999993</v>
      </c>
      <c r="C2123" s="35">
        <v>6.6015624999999994E-2</v>
      </c>
    </row>
    <row r="2124" spans="1:3" x14ac:dyDescent="0.2">
      <c r="A2124" s="29">
        <v>0.2122</v>
      </c>
      <c r="B2124" s="34">
        <v>8.4499999999999993</v>
      </c>
      <c r="C2124" s="35">
        <v>6.6015624999999994E-2</v>
      </c>
    </row>
    <row r="2125" spans="1:3" x14ac:dyDescent="0.2">
      <c r="A2125" s="29">
        <v>0.21229999999999999</v>
      </c>
      <c r="B2125" s="34">
        <v>8.4499999999999993</v>
      </c>
      <c r="C2125" s="35">
        <v>6.6015624999999994E-2</v>
      </c>
    </row>
    <row r="2126" spans="1:3" x14ac:dyDescent="0.2">
      <c r="A2126" s="29">
        <v>0.21240000000000001</v>
      </c>
      <c r="B2126" s="34">
        <v>8.4499999999999993</v>
      </c>
      <c r="C2126" s="35">
        <v>6.6015624999999994E-2</v>
      </c>
    </row>
    <row r="2127" spans="1:3" x14ac:dyDescent="0.2">
      <c r="A2127" s="29">
        <v>0.21249999999999999</v>
      </c>
      <c r="B2127" s="34">
        <v>8.4499999999999993</v>
      </c>
      <c r="C2127" s="35">
        <v>6.6015624999999994E-2</v>
      </c>
    </row>
    <row r="2128" spans="1:3" x14ac:dyDescent="0.2">
      <c r="A2128" s="29">
        <v>0.21260000000000001</v>
      </c>
      <c r="B2128" s="34">
        <v>8.4499999999999993</v>
      </c>
      <c r="C2128" s="35">
        <v>6.6015624999999994E-2</v>
      </c>
    </row>
    <row r="2129" spans="1:3" x14ac:dyDescent="0.2">
      <c r="A2129" s="29">
        <v>0.2127</v>
      </c>
      <c r="B2129" s="34">
        <v>8.4499999999999993</v>
      </c>
      <c r="C2129" s="35">
        <v>6.6015624999999994E-2</v>
      </c>
    </row>
    <row r="2130" spans="1:3" x14ac:dyDescent="0.2">
      <c r="A2130" s="29">
        <v>0.21279999999999999</v>
      </c>
      <c r="B2130" s="34">
        <v>8.4499999999999993</v>
      </c>
      <c r="C2130" s="35">
        <v>6.6015624999999994E-2</v>
      </c>
    </row>
    <row r="2131" spans="1:3" x14ac:dyDescent="0.2">
      <c r="A2131" s="29">
        <v>0.21290000000000001</v>
      </c>
      <c r="B2131" s="34">
        <v>8.4499999999999993</v>
      </c>
      <c r="C2131" s="35">
        <v>6.6015624999999994E-2</v>
      </c>
    </row>
    <row r="2132" spans="1:3" x14ac:dyDescent="0.2">
      <c r="A2132" s="29">
        <v>0.21299999999999999</v>
      </c>
      <c r="B2132" s="34">
        <v>8.4499999999999993</v>
      </c>
      <c r="C2132" s="35">
        <v>6.6015624999999994E-2</v>
      </c>
    </row>
    <row r="2133" spans="1:3" x14ac:dyDescent="0.2">
      <c r="A2133" s="29">
        <v>0.21310000000000001</v>
      </c>
      <c r="B2133" s="34">
        <v>8.4499999999999993</v>
      </c>
      <c r="C2133" s="35">
        <v>6.6015624999999994E-2</v>
      </c>
    </row>
    <row r="2134" spans="1:3" x14ac:dyDescent="0.2">
      <c r="A2134" s="29">
        <v>0.2132</v>
      </c>
      <c r="B2134" s="34">
        <v>8.4499999999999993</v>
      </c>
      <c r="C2134" s="35">
        <v>6.6015624999999994E-2</v>
      </c>
    </row>
    <row r="2135" spans="1:3" x14ac:dyDescent="0.2">
      <c r="A2135" s="29">
        <v>0.21329999999999999</v>
      </c>
      <c r="B2135" s="34">
        <v>8.4499999999999993</v>
      </c>
      <c r="C2135" s="35">
        <v>6.6015624999999994E-2</v>
      </c>
    </row>
    <row r="2136" spans="1:3" x14ac:dyDescent="0.2">
      <c r="A2136" s="29">
        <v>0.21340000000000001</v>
      </c>
      <c r="B2136" s="34">
        <v>8.4499999999999993</v>
      </c>
      <c r="C2136" s="35">
        <v>6.6015624999999994E-2</v>
      </c>
    </row>
    <row r="2137" spans="1:3" x14ac:dyDescent="0.2">
      <c r="A2137" s="29">
        <v>0.2135</v>
      </c>
      <c r="B2137" s="34">
        <v>8.4499999999999993</v>
      </c>
      <c r="C2137" s="35">
        <v>6.6015624999999994E-2</v>
      </c>
    </row>
    <row r="2138" spans="1:3" x14ac:dyDescent="0.2">
      <c r="A2138" s="29">
        <v>0.21360000000000001</v>
      </c>
      <c r="B2138" s="34">
        <v>8.4499999999999993</v>
      </c>
      <c r="C2138" s="35">
        <v>6.6015624999999994E-2</v>
      </c>
    </row>
    <row r="2139" spans="1:3" x14ac:dyDescent="0.2">
      <c r="A2139" s="29">
        <v>0.2137</v>
      </c>
      <c r="B2139" s="34">
        <v>8.4499999999999993</v>
      </c>
      <c r="C2139" s="35">
        <v>6.6015624999999994E-2</v>
      </c>
    </row>
    <row r="2140" spans="1:3" x14ac:dyDescent="0.2">
      <c r="A2140" s="29">
        <v>0.21379999999999999</v>
      </c>
      <c r="B2140" s="34">
        <v>8.4499999999999993</v>
      </c>
      <c r="C2140" s="35">
        <v>6.6015624999999994E-2</v>
      </c>
    </row>
    <row r="2141" spans="1:3" x14ac:dyDescent="0.2">
      <c r="A2141" s="29">
        <v>0.21390000000000001</v>
      </c>
      <c r="B2141" s="34">
        <v>8.4499999999999993</v>
      </c>
      <c r="C2141" s="35">
        <v>6.6015624999999994E-2</v>
      </c>
    </row>
    <row r="2142" spans="1:3" x14ac:dyDescent="0.2">
      <c r="A2142" s="29">
        <v>0.214</v>
      </c>
      <c r="B2142" s="34">
        <v>8.4499999999999993</v>
      </c>
      <c r="C2142" s="35">
        <v>6.6015624999999994E-2</v>
      </c>
    </row>
    <row r="2143" spans="1:3" x14ac:dyDescent="0.2">
      <c r="A2143" s="29">
        <v>0.21410000000000001</v>
      </c>
      <c r="B2143" s="34">
        <v>8.4499999999999993</v>
      </c>
      <c r="C2143" s="35">
        <v>6.6015624999999994E-2</v>
      </c>
    </row>
    <row r="2144" spans="1:3" x14ac:dyDescent="0.2">
      <c r="A2144" s="29">
        <v>0.2142</v>
      </c>
      <c r="B2144" s="34">
        <v>8.4499999999999993</v>
      </c>
      <c r="C2144" s="35">
        <v>6.6015624999999994E-2</v>
      </c>
    </row>
    <row r="2145" spans="1:3" x14ac:dyDescent="0.2">
      <c r="A2145" s="29">
        <v>0.21429999999999999</v>
      </c>
      <c r="B2145" s="34">
        <v>8.4499999999999993</v>
      </c>
      <c r="C2145" s="35">
        <v>6.6015624999999994E-2</v>
      </c>
    </row>
    <row r="2146" spans="1:3" x14ac:dyDescent="0.2">
      <c r="A2146" s="29">
        <v>0.21440000000000001</v>
      </c>
      <c r="B2146" s="34">
        <v>8.4499999999999993</v>
      </c>
      <c r="C2146" s="35">
        <v>6.6015624999999994E-2</v>
      </c>
    </row>
    <row r="2147" spans="1:3" x14ac:dyDescent="0.2">
      <c r="A2147" s="29">
        <v>0.2145</v>
      </c>
      <c r="B2147" s="34">
        <v>8.4499999999999993</v>
      </c>
      <c r="C2147" s="35">
        <v>6.6015624999999994E-2</v>
      </c>
    </row>
    <row r="2148" spans="1:3" x14ac:dyDescent="0.2">
      <c r="A2148" s="29">
        <v>0.21460000000000001</v>
      </c>
      <c r="B2148" s="34">
        <v>8.4499999999999993</v>
      </c>
      <c r="C2148" s="35">
        <v>6.6015624999999994E-2</v>
      </c>
    </row>
    <row r="2149" spans="1:3" x14ac:dyDescent="0.2">
      <c r="A2149" s="29">
        <v>0.2147</v>
      </c>
      <c r="B2149" s="34">
        <v>8.4499999999999993</v>
      </c>
      <c r="C2149" s="35">
        <v>6.6015624999999994E-2</v>
      </c>
    </row>
    <row r="2150" spans="1:3" x14ac:dyDescent="0.2">
      <c r="A2150" s="29">
        <v>0.21479999999999999</v>
      </c>
      <c r="B2150" s="34">
        <v>8.4499999999999993</v>
      </c>
      <c r="C2150" s="35">
        <v>6.6015624999999994E-2</v>
      </c>
    </row>
    <row r="2151" spans="1:3" x14ac:dyDescent="0.2">
      <c r="A2151" s="29">
        <v>0.21490000000000001</v>
      </c>
      <c r="B2151" s="34">
        <v>8.4499999999999993</v>
      </c>
      <c r="C2151" s="35">
        <v>6.6015624999999994E-2</v>
      </c>
    </row>
    <row r="2152" spans="1:3" x14ac:dyDescent="0.2">
      <c r="A2152" s="29">
        <v>0.215</v>
      </c>
      <c r="B2152" s="34">
        <v>8.4499999999999993</v>
      </c>
      <c r="C2152" s="35">
        <v>6.6015624999999994E-2</v>
      </c>
    </row>
    <row r="2153" spans="1:3" x14ac:dyDescent="0.2">
      <c r="A2153" s="29">
        <v>0.21510000000000001</v>
      </c>
      <c r="B2153" s="34">
        <v>8.4499999999999993</v>
      </c>
      <c r="C2153" s="35">
        <v>6.6015624999999994E-2</v>
      </c>
    </row>
    <row r="2154" spans="1:3" x14ac:dyDescent="0.2">
      <c r="A2154" s="29">
        <v>0.2152</v>
      </c>
      <c r="B2154" s="34">
        <v>8.4499999999999993</v>
      </c>
      <c r="C2154" s="35">
        <v>6.6015624999999994E-2</v>
      </c>
    </row>
    <row r="2155" spans="1:3" x14ac:dyDescent="0.2">
      <c r="A2155" s="29">
        <v>0.21529999999999999</v>
      </c>
      <c r="B2155" s="34">
        <v>8.4499999999999993</v>
      </c>
      <c r="C2155" s="35">
        <v>6.6015624999999994E-2</v>
      </c>
    </row>
    <row r="2156" spans="1:3" x14ac:dyDescent="0.2">
      <c r="A2156" s="29">
        <v>0.21540000000000001</v>
      </c>
      <c r="B2156" s="34">
        <v>8.4499999999999993</v>
      </c>
      <c r="C2156" s="35">
        <v>6.6015624999999994E-2</v>
      </c>
    </row>
    <row r="2157" spans="1:3" x14ac:dyDescent="0.2">
      <c r="A2157" s="29">
        <v>0.2155</v>
      </c>
      <c r="B2157" s="34">
        <v>8.4499999999999993</v>
      </c>
      <c r="C2157" s="35">
        <v>6.6015624999999994E-2</v>
      </c>
    </row>
    <row r="2158" spans="1:3" x14ac:dyDescent="0.2">
      <c r="A2158" s="29">
        <v>0.21560000000000001</v>
      </c>
      <c r="B2158" s="34">
        <v>8.4499999999999993</v>
      </c>
      <c r="C2158" s="35">
        <v>6.6015624999999994E-2</v>
      </c>
    </row>
    <row r="2159" spans="1:3" x14ac:dyDescent="0.2">
      <c r="A2159" s="29">
        <v>0.2157</v>
      </c>
      <c r="B2159" s="34">
        <v>8.4499999999999993</v>
      </c>
      <c r="C2159" s="35">
        <v>6.6015624999999994E-2</v>
      </c>
    </row>
    <row r="2160" spans="1:3" x14ac:dyDescent="0.2">
      <c r="A2160" s="29">
        <v>0.21579999999999999</v>
      </c>
      <c r="B2160" s="34">
        <v>8.4499999999999993</v>
      </c>
      <c r="C2160" s="35">
        <v>6.6015624999999994E-2</v>
      </c>
    </row>
    <row r="2161" spans="1:3" x14ac:dyDescent="0.2">
      <c r="A2161" s="29">
        <v>0.21590000000000001</v>
      </c>
      <c r="B2161" s="34">
        <v>8.4499999999999993</v>
      </c>
      <c r="C2161" s="35">
        <v>6.6015624999999994E-2</v>
      </c>
    </row>
    <row r="2162" spans="1:3" x14ac:dyDescent="0.2">
      <c r="A2162" s="29">
        <v>0.216</v>
      </c>
      <c r="B2162" s="34">
        <v>8.4499999999999993</v>
      </c>
      <c r="C2162" s="35">
        <v>6.6015624999999994E-2</v>
      </c>
    </row>
    <row r="2163" spans="1:3" x14ac:dyDescent="0.2">
      <c r="A2163" s="29">
        <v>0.21609999999999999</v>
      </c>
      <c r="B2163" s="34">
        <v>8.4499999999999993</v>
      </c>
      <c r="C2163" s="35">
        <v>6.6015624999999994E-2</v>
      </c>
    </row>
    <row r="2164" spans="1:3" x14ac:dyDescent="0.2">
      <c r="A2164" s="29">
        <v>0.2162</v>
      </c>
      <c r="B2164" s="34">
        <v>8.4499999999999993</v>
      </c>
      <c r="C2164" s="35">
        <v>6.6015624999999994E-2</v>
      </c>
    </row>
    <row r="2165" spans="1:3" x14ac:dyDescent="0.2">
      <c r="A2165" s="29">
        <v>0.21629999999999999</v>
      </c>
      <c r="B2165" s="34">
        <v>8.4499999999999993</v>
      </c>
      <c r="C2165" s="35">
        <v>6.6015624999999994E-2</v>
      </c>
    </row>
    <row r="2166" spans="1:3" x14ac:dyDescent="0.2">
      <c r="A2166" s="29">
        <v>0.21640000000000001</v>
      </c>
      <c r="B2166" s="34">
        <v>8.4499999999999993</v>
      </c>
      <c r="C2166" s="35">
        <v>6.6015624999999994E-2</v>
      </c>
    </row>
    <row r="2167" spans="1:3" x14ac:dyDescent="0.2">
      <c r="A2167" s="29">
        <v>0.2165</v>
      </c>
      <c r="B2167" s="34">
        <v>8.4499999999999993</v>
      </c>
      <c r="C2167" s="35">
        <v>6.6015624999999994E-2</v>
      </c>
    </row>
    <row r="2168" spans="1:3" x14ac:dyDescent="0.2">
      <c r="A2168" s="29">
        <v>0.21659999999999999</v>
      </c>
      <c r="B2168" s="34">
        <v>8.4499999999999993</v>
      </c>
      <c r="C2168" s="35">
        <v>6.6015624999999994E-2</v>
      </c>
    </row>
    <row r="2169" spans="1:3" x14ac:dyDescent="0.2">
      <c r="A2169" s="29">
        <v>0.2167</v>
      </c>
      <c r="B2169" s="34">
        <v>8.4499999999999993</v>
      </c>
      <c r="C2169" s="35">
        <v>6.6015624999999994E-2</v>
      </c>
    </row>
    <row r="2170" spans="1:3" x14ac:dyDescent="0.2">
      <c r="A2170" s="29">
        <v>0.21679999999999999</v>
      </c>
      <c r="B2170" s="34">
        <v>8.4499999999999993</v>
      </c>
      <c r="C2170" s="35">
        <v>6.6015624999999994E-2</v>
      </c>
    </row>
    <row r="2171" spans="1:3" x14ac:dyDescent="0.2">
      <c r="A2171" s="29">
        <v>0.21690000000000001</v>
      </c>
      <c r="B2171" s="34">
        <v>8.4499999999999993</v>
      </c>
      <c r="C2171" s="35">
        <v>6.6015624999999994E-2</v>
      </c>
    </row>
    <row r="2172" spans="1:3" x14ac:dyDescent="0.2">
      <c r="A2172" s="29">
        <v>0.217</v>
      </c>
      <c r="B2172" s="34">
        <v>8.4499999999999993</v>
      </c>
      <c r="C2172" s="35">
        <v>6.6015624999999994E-2</v>
      </c>
    </row>
    <row r="2173" spans="1:3" x14ac:dyDescent="0.2">
      <c r="A2173" s="29">
        <v>0.21709999999999999</v>
      </c>
      <c r="B2173" s="34">
        <v>8.4499999999999993</v>
      </c>
      <c r="C2173" s="35">
        <v>6.6015624999999994E-2</v>
      </c>
    </row>
    <row r="2174" spans="1:3" x14ac:dyDescent="0.2">
      <c r="A2174" s="29">
        <v>0.2172</v>
      </c>
      <c r="B2174" s="34">
        <v>8.4499999999999993</v>
      </c>
      <c r="C2174" s="35">
        <v>6.6015624999999994E-2</v>
      </c>
    </row>
    <row r="2175" spans="1:3" x14ac:dyDescent="0.2">
      <c r="A2175" s="29">
        <v>0.21729999999999999</v>
      </c>
      <c r="B2175" s="34">
        <v>8.4499999999999993</v>
      </c>
      <c r="C2175" s="35">
        <v>6.6015624999999994E-2</v>
      </c>
    </row>
    <row r="2176" spans="1:3" x14ac:dyDescent="0.2">
      <c r="A2176" s="29">
        <v>0.21740000000000001</v>
      </c>
      <c r="B2176" s="34">
        <v>8.4499999999999993</v>
      </c>
      <c r="C2176" s="35">
        <v>6.6015624999999994E-2</v>
      </c>
    </row>
    <row r="2177" spans="1:3" x14ac:dyDescent="0.2">
      <c r="A2177" s="29">
        <v>0.2175</v>
      </c>
      <c r="B2177" s="34">
        <v>8.4499999999999993</v>
      </c>
      <c r="C2177" s="35">
        <v>6.6015624999999994E-2</v>
      </c>
    </row>
    <row r="2178" spans="1:3" x14ac:dyDescent="0.2">
      <c r="A2178" s="29">
        <v>0.21759999999999999</v>
      </c>
      <c r="B2178" s="34">
        <v>8.4499999999999993</v>
      </c>
      <c r="C2178" s="35">
        <v>6.6015624999999994E-2</v>
      </c>
    </row>
    <row r="2179" spans="1:3" x14ac:dyDescent="0.2">
      <c r="A2179" s="29">
        <v>0.2177</v>
      </c>
      <c r="B2179" s="34">
        <v>8.4499999999999993</v>
      </c>
      <c r="C2179" s="35">
        <v>6.6015624999999994E-2</v>
      </c>
    </row>
    <row r="2180" spans="1:3" x14ac:dyDescent="0.2">
      <c r="A2180" s="29">
        <v>0.21779999999999999</v>
      </c>
      <c r="B2180" s="34">
        <v>8.4499999999999993</v>
      </c>
      <c r="C2180" s="35">
        <v>6.6015624999999994E-2</v>
      </c>
    </row>
    <row r="2181" spans="1:3" x14ac:dyDescent="0.2">
      <c r="A2181" s="29">
        <v>0.21790000000000001</v>
      </c>
      <c r="B2181" s="34">
        <v>8.4499999999999993</v>
      </c>
      <c r="C2181" s="35">
        <v>6.6015624999999994E-2</v>
      </c>
    </row>
    <row r="2182" spans="1:3" x14ac:dyDescent="0.2">
      <c r="A2182" s="29">
        <v>0.218</v>
      </c>
      <c r="B2182" s="34">
        <v>8.4499999999999993</v>
      </c>
      <c r="C2182" s="35">
        <v>6.6015624999999994E-2</v>
      </c>
    </row>
    <row r="2183" spans="1:3" x14ac:dyDescent="0.2">
      <c r="A2183" s="29">
        <v>0.21809999999999999</v>
      </c>
      <c r="B2183" s="34">
        <v>8.4499999999999993</v>
      </c>
      <c r="C2183" s="35">
        <v>6.6015624999999994E-2</v>
      </c>
    </row>
    <row r="2184" spans="1:3" x14ac:dyDescent="0.2">
      <c r="A2184" s="29">
        <v>0.21820000000000001</v>
      </c>
      <c r="B2184" s="34">
        <v>8.4499999999999993</v>
      </c>
      <c r="C2184" s="35">
        <v>6.6015624999999994E-2</v>
      </c>
    </row>
    <row r="2185" spans="1:3" x14ac:dyDescent="0.2">
      <c r="A2185" s="29">
        <v>0.21829999999999999</v>
      </c>
      <c r="B2185" s="34">
        <v>8.4499999999999993</v>
      </c>
      <c r="C2185" s="35">
        <v>6.6015624999999994E-2</v>
      </c>
    </row>
    <row r="2186" spans="1:3" x14ac:dyDescent="0.2">
      <c r="A2186" s="29">
        <v>0.21840000000000001</v>
      </c>
      <c r="B2186" s="34">
        <v>8.4499999999999993</v>
      </c>
      <c r="C2186" s="35">
        <v>6.6015624999999994E-2</v>
      </c>
    </row>
    <row r="2187" spans="1:3" x14ac:dyDescent="0.2">
      <c r="A2187" s="29">
        <v>0.2185</v>
      </c>
      <c r="B2187" s="34">
        <v>8.4499999999999993</v>
      </c>
      <c r="C2187" s="35">
        <v>6.6015624999999994E-2</v>
      </c>
    </row>
    <row r="2188" spans="1:3" x14ac:dyDescent="0.2">
      <c r="A2188" s="29">
        <v>0.21859999999999999</v>
      </c>
      <c r="B2188" s="34">
        <v>8.4499999999999993</v>
      </c>
      <c r="C2188" s="35">
        <v>6.6015624999999994E-2</v>
      </c>
    </row>
    <row r="2189" spans="1:3" x14ac:dyDescent="0.2">
      <c r="A2189" s="29">
        <v>0.21870000000000001</v>
      </c>
      <c r="B2189" s="34">
        <v>8.4499999999999993</v>
      </c>
      <c r="C2189" s="35">
        <v>6.6015624999999994E-2</v>
      </c>
    </row>
    <row r="2190" spans="1:3" x14ac:dyDescent="0.2">
      <c r="A2190" s="29">
        <v>0.21879999999999999</v>
      </c>
      <c r="B2190" s="34">
        <v>8.4499999999999993</v>
      </c>
      <c r="C2190" s="35">
        <v>6.6015624999999994E-2</v>
      </c>
    </row>
    <row r="2191" spans="1:3" x14ac:dyDescent="0.2">
      <c r="A2191" s="29">
        <v>0.21890000000000001</v>
      </c>
      <c r="B2191" s="34">
        <v>8.4499999999999993</v>
      </c>
      <c r="C2191" s="35">
        <v>6.6015624999999994E-2</v>
      </c>
    </row>
    <row r="2192" spans="1:3" x14ac:dyDescent="0.2">
      <c r="A2192" s="29">
        <v>0.219</v>
      </c>
      <c r="B2192" s="34">
        <v>8.4499999999999993</v>
      </c>
      <c r="C2192" s="35">
        <v>6.6015624999999994E-2</v>
      </c>
    </row>
    <row r="2193" spans="1:3" x14ac:dyDescent="0.2">
      <c r="A2193" s="29">
        <v>0.21909999999999999</v>
      </c>
      <c r="B2193" s="34">
        <v>8.4499999999999993</v>
      </c>
      <c r="C2193" s="35">
        <v>6.6015624999999994E-2</v>
      </c>
    </row>
    <row r="2194" spans="1:3" x14ac:dyDescent="0.2">
      <c r="A2194" s="29">
        <v>0.21920000000000001</v>
      </c>
      <c r="B2194" s="34">
        <v>8.4499999999999993</v>
      </c>
      <c r="C2194" s="35">
        <v>6.6015624999999994E-2</v>
      </c>
    </row>
    <row r="2195" spans="1:3" x14ac:dyDescent="0.2">
      <c r="A2195" s="29">
        <v>0.21929999999999999</v>
      </c>
      <c r="B2195" s="34">
        <v>8.4499999999999993</v>
      </c>
      <c r="C2195" s="35">
        <v>6.6015624999999994E-2</v>
      </c>
    </row>
    <row r="2196" spans="1:3" x14ac:dyDescent="0.2">
      <c r="A2196" s="29">
        <v>0.21940000000000001</v>
      </c>
      <c r="B2196" s="34">
        <v>8.4499999999999993</v>
      </c>
      <c r="C2196" s="35">
        <v>6.6015624999999994E-2</v>
      </c>
    </row>
    <row r="2197" spans="1:3" x14ac:dyDescent="0.2">
      <c r="A2197" s="29">
        <v>0.2195</v>
      </c>
      <c r="B2197" s="34">
        <v>8.4499999999999993</v>
      </c>
      <c r="C2197" s="35">
        <v>6.6015624999999994E-2</v>
      </c>
    </row>
    <row r="2198" spans="1:3" x14ac:dyDescent="0.2">
      <c r="A2198" s="29">
        <v>0.21959999999999999</v>
      </c>
      <c r="B2198" s="34">
        <v>8.4499999999999993</v>
      </c>
      <c r="C2198" s="35">
        <v>6.6015624999999994E-2</v>
      </c>
    </row>
    <row r="2199" spans="1:3" x14ac:dyDescent="0.2">
      <c r="A2199" s="29">
        <v>0.21970000000000001</v>
      </c>
      <c r="B2199" s="34">
        <v>8.4499999999999993</v>
      </c>
      <c r="C2199" s="35">
        <v>6.6015624999999994E-2</v>
      </c>
    </row>
    <row r="2200" spans="1:3" x14ac:dyDescent="0.2">
      <c r="A2200" s="29">
        <v>0.2198</v>
      </c>
      <c r="B2200" s="34">
        <v>8.4499999999999993</v>
      </c>
      <c r="C2200" s="35">
        <v>6.6015624999999994E-2</v>
      </c>
    </row>
    <row r="2201" spans="1:3" x14ac:dyDescent="0.2">
      <c r="A2201" s="29">
        <v>0.21990000000000001</v>
      </c>
      <c r="B2201" s="34">
        <v>8.4499999999999993</v>
      </c>
      <c r="C2201" s="35">
        <v>6.6015624999999994E-2</v>
      </c>
    </row>
    <row r="2202" spans="1:3" x14ac:dyDescent="0.2">
      <c r="A2202" s="29">
        <v>0.22</v>
      </c>
      <c r="B2202" s="34">
        <v>8.4499999999999993</v>
      </c>
      <c r="C2202" s="35">
        <v>6.6015624999999994E-2</v>
      </c>
    </row>
    <row r="2203" spans="1:3" x14ac:dyDescent="0.2">
      <c r="A2203" s="29">
        <v>0.22009999999999999</v>
      </c>
      <c r="B2203" s="34">
        <v>8.4499999999999993</v>
      </c>
      <c r="C2203" s="35">
        <v>6.6015624999999994E-2</v>
      </c>
    </row>
    <row r="2204" spans="1:3" x14ac:dyDescent="0.2">
      <c r="A2204" s="29">
        <v>0.22020000000000001</v>
      </c>
      <c r="B2204" s="34">
        <v>8.4499999999999993</v>
      </c>
      <c r="C2204" s="35">
        <v>6.6015624999999994E-2</v>
      </c>
    </row>
    <row r="2205" spans="1:3" x14ac:dyDescent="0.2">
      <c r="A2205" s="29">
        <v>0.2203</v>
      </c>
      <c r="B2205" s="34">
        <v>8.4499999999999993</v>
      </c>
      <c r="C2205" s="35">
        <v>6.6015624999999994E-2</v>
      </c>
    </row>
    <row r="2206" spans="1:3" x14ac:dyDescent="0.2">
      <c r="A2206" s="29">
        <v>0.22040000000000001</v>
      </c>
      <c r="B2206" s="34">
        <v>8.4499999999999993</v>
      </c>
      <c r="C2206" s="35">
        <v>6.6015624999999994E-2</v>
      </c>
    </row>
    <row r="2207" spans="1:3" x14ac:dyDescent="0.2">
      <c r="A2207" s="29">
        <v>0.2205</v>
      </c>
      <c r="B2207" s="34">
        <v>8.4499999999999993</v>
      </c>
      <c r="C2207" s="35">
        <v>6.6015624999999994E-2</v>
      </c>
    </row>
    <row r="2208" spans="1:3" x14ac:dyDescent="0.2">
      <c r="A2208" s="29">
        <v>0.22059999999999999</v>
      </c>
      <c r="B2208" s="34">
        <v>8.4499999999999993</v>
      </c>
      <c r="C2208" s="35">
        <v>6.6015624999999994E-2</v>
      </c>
    </row>
    <row r="2209" spans="1:3" x14ac:dyDescent="0.2">
      <c r="A2209" s="29">
        <v>0.22070000000000001</v>
      </c>
      <c r="B2209" s="34">
        <v>8.4499999999999993</v>
      </c>
      <c r="C2209" s="35">
        <v>6.6015624999999994E-2</v>
      </c>
    </row>
    <row r="2210" spans="1:3" x14ac:dyDescent="0.2">
      <c r="A2210" s="29">
        <v>0.2208</v>
      </c>
      <c r="B2210" s="34">
        <v>8.4499999999999993</v>
      </c>
      <c r="C2210" s="35">
        <v>6.6015624999999994E-2</v>
      </c>
    </row>
    <row r="2211" spans="1:3" x14ac:dyDescent="0.2">
      <c r="A2211" s="29">
        <v>0.22090000000000001</v>
      </c>
      <c r="B2211" s="34">
        <v>8.4499999999999993</v>
      </c>
      <c r="C2211" s="35">
        <v>6.6015624999999994E-2</v>
      </c>
    </row>
    <row r="2212" spans="1:3" x14ac:dyDescent="0.2">
      <c r="A2212" s="29">
        <v>0.221</v>
      </c>
      <c r="B2212" s="34">
        <v>8.4499999999999993</v>
      </c>
      <c r="C2212" s="35">
        <v>6.6015624999999994E-2</v>
      </c>
    </row>
    <row r="2213" spans="1:3" x14ac:dyDescent="0.2">
      <c r="A2213" s="29">
        <v>0.22109999999999999</v>
      </c>
      <c r="B2213" s="34">
        <v>8.4499999999999993</v>
      </c>
      <c r="C2213" s="35">
        <v>6.6015624999999994E-2</v>
      </c>
    </row>
    <row r="2214" spans="1:3" x14ac:dyDescent="0.2">
      <c r="A2214" s="29">
        <v>0.22120000000000001</v>
      </c>
      <c r="B2214" s="34">
        <v>8.4499999999999993</v>
      </c>
      <c r="C2214" s="35">
        <v>6.6015624999999994E-2</v>
      </c>
    </row>
    <row r="2215" spans="1:3" x14ac:dyDescent="0.2">
      <c r="A2215" s="29">
        <v>0.2213</v>
      </c>
      <c r="B2215" s="34">
        <v>8.4499999999999993</v>
      </c>
      <c r="C2215" s="35">
        <v>6.6015624999999994E-2</v>
      </c>
    </row>
    <row r="2216" spans="1:3" x14ac:dyDescent="0.2">
      <c r="A2216" s="29">
        <v>0.22140000000000001</v>
      </c>
      <c r="B2216" s="34">
        <v>8.4499999999999993</v>
      </c>
      <c r="C2216" s="35">
        <v>6.6015624999999994E-2</v>
      </c>
    </row>
    <row r="2217" spans="1:3" x14ac:dyDescent="0.2">
      <c r="A2217" s="29">
        <v>0.2215</v>
      </c>
      <c r="B2217" s="34">
        <v>8.4499999999999993</v>
      </c>
      <c r="C2217" s="35">
        <v>6.6015624999999994E-2</v>
      </c>
    </row>
    <row r="2218" spans="1:3" x14ac:dyDescent="0.2">
      <c r="A2218" s="29">
        <v>0.22159999999999999</v>
      </c>
      <c r="B2218" s="34">
        <v>8.4499999999999993</v>
      </c>
      <c r="C2218" s="35">
        <v>6.6015624999999994E-2</v>
      </c>
    </row>
    <row r="2219" spans="1:3" x14ac:dyDescent="0.2">
      <c r="A2219" s="29">
        <v>0.22170000000000001</v>
      </c>
      <c r="B2219" s="34">
        <v>8.4499999999999993</v>
      </c>
      <c r="C2219" s="35">
        <v>6.6015624999999994E-2</v>
      </c>
    </row>
    <row r="2220" spans="1:3" x14ac:dyDescent="0.2">
      <c r="A2220" s="29">
        <v>0.2218</v>
      </c>
      <c r="B2220" s="34">
        <v>8.4499999999999993</v>
      </c>
      <c r="C2220" s="35">
        <v>6.6015624999999994E-2</v>
      </c>
    </row>
    <row r="2221" spans="1:3" x14ac:dyDescent="0.2">
      <c r="A2221" s="29">
        <v>0.22189999999999999</v>
      </c>
      <c r="B2221" s="34">
        <v>8.4499999999999993</v>
      </c>
      <c r="C2221" s="35">
        <v>6.6015624999999994E-2</v>
      </c>
    </row>
    <row r="2222" spans="1:3" x14ac:dyDescent="0.2">
      <c r="A2222" s="29">
        <v>0.222</v>
      </c>
      <c r="B2222" s="34">
        <v>8.4499999999999993</v>
      </c>
      <c r="C2222" s="35">
        <v>6.6015624999999994E-2</v>
      </c>
    </row>
    <row r="2223" spans="1:3" x14ac:dyDescent="0.2">
      <c r="A2223" s="29">
        <v>0.22209999999999999</v>
      </c>
      <c r="B2223" s="34">
        <v>8.4499999999999993</v>
      </c>
      <c r="C2223" s="35">
        <v>6.6015624999999994E-2</v>
      </c>
    </row>
    <row r="2224" spans="1:3" x14ac:dyDescent="0.2">
      <c r="A2224" s="29">
        <v>0.22220000000000001</v>
      </c>
      <c r="B2224" s="34">
        <v>8.4499999999999993</v>
      </c>
      <c r="C2224" s="35">
        <v>6.6015624999999994E-2</v>
      </c>
    </row>
    <row r="2225" spans="1:3" x14ac:dyDescent="0.2">
      <c r="A2225" s="29">
        <v>0.2223</v>
      </c>
      <c r="B2225" s="34">
        <v>8.4499999999999993</v>
      </c>
      <c r="C2225" s="35">
        <v>6.6015624999999994E-2</v>
      </c>
    </row>
    <row r="2226" spans="1:3" x14ac:dyDescent="0.2">
      <c r="A2226" s="29">
        <v>0.22239999999999999</v>
      </c>
      <c r="B2226" s="34">
        <v>8.4499999999999993</v>
      </c>
      <c r="C2226" s="35">
        <v>6.6015624999999994E-2</v>
      </c>
    </row>
    <row r="2227" spans="1:3" x14ac:dyDescent="0.2">
      <c r="A2227" s="29">
        <v>0.2225</v>
      </c>
      <c r="B2227" s="34">
        <v>8.4499999999999993</v>
      </c>
      <c r="C2227" s="35">
        <v>6.6015624999999994E-2</v>
      </c>
    </row>
    <row r="2228" spans="1:3" x14ac:dyDescent="0.2">
      <c r="A2228" s="29">
        <v>0.22259999999999999</v>
      </c>
      <c r="B2228" s="34">
        <v>8.4499999999999993</v>
      </c>
      <c r="C2228" s="35">
        <v>6.6015624999999994E-2</v>
      </c>
    </row>
    <row r="2229" spans="1:3" x14ac:dyDescent="0.2">
      <c r="A2229" s="29">
        <v>0.22270000000000001</v>
      </c>
      <c r="B2229" s="34">
        <v>8.4499999999999993</v>
      </c>
      <c r="C2229" s="35">
        <v>6.6015624999999994E-2</v>
      </c>
    </row>
    <row r="2230" spans="1:3" x14ac:dyDescent="0.2">
      <c r="A2230" s="29">
        <v>0.2228</v>
      </c>
      <c r="B2230" s="34">
        <v>8.4499999999999993</v>
      </c>
      <c r="C2230" s="35">
        <v>6.6015624999999994E-2</v>
      </c>
    </row>
    <row r="2231" spans="1:3" x14ac:dyDescent="0.2">
      <c r="A2231" s="29">
        <v>0.22289999999999999</v>
      </c>
      <c r="B2231" s="34">
        <v>8.4499999999999993</v>
      </c>
      <c r="C2231" s="35">
        <v>6.6015624999999994E-2</v>
      </c>
    </row>
    <row r="2232" spans="1:3" x14ac:dyDescent="0.2">
      <c r="A2232" s="29">
        <v>0.223</v>
      </c>
      <c r="B2232" s="34">
        <v>8.4499999999999993</v>
      </c>
      <c r="C2232" s="35">
        <v>6.6015624999999994E-2</v>
      </c>
    </row>
    <row r="2233" spans="1:3" x14ac:dyDescent="0.2">
      <c r="A2233" s="29">
        <v>0.22309999999999999</v>
      </c>
      <c r="B2233" s="34">
        <v>8.4499999999999993</v>
      </c>
      <c r="C2233" s="35">
        <v>6.6015624999999994E-2</v>
      </c>
    </row>
    <row r="2234" spans="1:3" x14ac:dyDescent="0.2">
      <c r="A2234" s="29">
        <v>0.22320000000000001</v>
      </c>
      <c r="B2234" s="34">
        <v>8.4499999999999993</v>
      </c>
      <c r="C2234" s="35">
        <v>6.6015624999999994E-2</v>
      </c>
    </row>
    <row r="2235" spans="1:3" x14ac:dyDescent="0.2">
      <c r="A2235" s="29">
        <v>0.2233</v>
      </c>
      <c r="B2235" s="34">
        <v>8.4499999999999993</v>
      </c>
      <c r="C2235" s="35">
        <v>6.6015624999999994E-2</v>
      </c>
    </row>
    <row r="2236" spans="1:3" x14ac:dyDescent="0.2">
      <c r="A2236" s="29">
        <v>0.22339999999999999</v>
      </c>
      <c r="B2236" s="34">
        <v>8.4499999999999993</v>
      </c>
      <c r="C2236" s="35">
        <v>6.6015624999999994E-2</v>
      </c>
    </row>
    <row r="2237" spans="1:3" x14ac:dyDescent="0.2">
      <c r="A2237" s="29">
        <v>0.2235</v>
      </c>
      <c r="B2237" s="34">
        <v>8.4499999999999993</v>
      </c>
      <c r="C2237" s="35">
        <v>6.6015624999999994E-2</v>
      </c>
    </row>
    <row r="2238" spans="1:3" x14ac:dyDescent="0.2">
      <c r="A2238" s="29">
        <v>0.22359999999999999</v>
      </c>
      <c r="B2238" s="34">
        <v>8.4499999999999993</v>
      </c>
      <c r="C2238" s="35">
        <v>6.6015624999999994E-2</v>
      </c>
    </row>
    <row r="2239" spans="1:3" x14ac:dyDescent="0.2">
      <c r="A2239" s="29">
        <v>0.22370000000000001</v>
      </c>
      <c r="B2239" s="34">
        <v>8.4499999999999993</v>
      </c>
      <c r="C2239" s="35">
        <v>6.6015624999999994E-2</v>
      </c>
    </row>
    <row r="2240" spans="1:3" x14ac:dyDescent="0.2">
      <c r="A2240" s="29">
        <v>0.2238</v>
      </c>
      <c r="B2240" s="34">
        <v>8.4499999999999993</v>
      </c>
      <c r="C2240" s="35">
        <v>6.6015624999999994E-2</v>
      </c>
    </row>
    <row r="2241" spans="1:3" x14ac:dyDescent="0.2">
      <c r="A2241" s="29">
        <v>0.22389999999999999</v>
      </c>
      <c r="B2241" s="34">
        <v>8.4499999999999993</v>
      </c>
      <c r="C2241" s="35">
        <v>6.6015624999999994E-2</v>
      </c>
    </row>
    <row r="2242" spans="1:3" x14ac:dyDescent="0.2">
      <c r="A2242" s="29">
        <v>0.224</v>
      </c>
      <c r="B2242" s="34">
        <v>8.4499999999999993</v>
      </c>
      <c r="C2242" s="35">
        <v>6.6015624999999994E-2</v>
      </c>
    </row>
    <row r="2243" spans="1:3" x14ac:dyDescent="0.2">
      <c r="A2243" s="29">
        <v>0.22409999999999999</v>
      </c>
      <c r="B2243" s="34">
        <v>8.4499999999999993</v>
      </c>
      <c r="C2243" s="35">
        <v>6.6015624999999994E-2</v>
      </c>
    </row>
    <row r="2244" spans="1:3" x14ac:dyDescent="0.2">
      <c r="A2244" s="29">
        <v>0.22420000000000001</v>
      </c>
      <c r="B2244" s="34">
        <v>8.4499999999999993</v>
      </c>
      <c r="C2244" s="35">
        <v>6.6015624999999994E-2</v>
      </c>
    </row>
    <row r="2245" spans="1:3" x14ac:dyDescent="0.2">
      <c r="A2245" s="29">
        <v>0.2243</v>
      </c>
      <c r="B2245" s="34">
        <v>8.4499999999999993</v>
      </c>
      <c r="C2245" s="35">
        <v>6.6015624999999994E-2</v>
      </c>
    </row>
    <row r="2246" spans="1:3" x14ac:dyDescent="0.2">
      <c r="A2246" s="29">
        <v>0.22439999999999999</v>
      </c>
      <c r="B2246" s="34">
        <v>8.4499999999999993</v>
      </c>
      <c r="C2246" s="35">
        <v>6.6015624999999994E-2</v>
      </c>
    </row>
    <row r="2247" spans="1:3" x14ac:dyDescent="0.2">
      <c r="A2247" s="29">
        <v>0.22450000000000001</v>
      </c>
      <c r="B2247" s="34">
        <v>8.4499999999999993</v>
      </c>
      <c r="C2247" s="35">
        <v>6.6015624999999994E-2</v>
      </c>
    </row>
    <row r="2248" spans="1:3" x14ac:dyDescent="0.2">
      <c r="A2248" s="29">
        <v>0.22459999999999999</v>
      </c>
      <c r="B2248" s="34">
        <v>8.4499999999999993</v>
      </c>
      <c r="C2248" s="35">
        <v>6.6015624999999994E-2</v>
      </c>
    </row>
    <row r="2249" spans="1:3" x14ac:dyDescent="0.2">
      <c r="A2249" s="29">
        <v>0.22470000000000001</v>
      </c>
      <c r="B2249" s="34">
        <v>8.4499999999999993</v>
      </c>
      <c r="C2249" s="35">
        <v>6.6015624999999994E-2</v>
      </c>
    </row>
    <row r="2250" spans="1:3" x14ac:dyDescent="0.2">
      <c r="A2250" s="29">
        <v>0.2248</v>
      </c>
      <c r="B2250" s="34">
        <v>8.4499999999999993</v>
      </c>
      <c r="C2250" s="35">
        <v>6.6015624999999994E-2</v>
      </c>
    </row>
    <row r="2251" spans="1:3" x14ac:dyDescent="0.2">
      <c r="A2251" s="29">
        <v>0.22489999999999999</v>
      </c>
      <c r="B2251" s="34">
        <v>8.4499999999999993</v>
      </c>
      <c r="C2251" s="35">
        <v>6.6015624999999994E-2</v>
      </c>
    </row>
    <row r="2252" spans="1:3" x14ac:dyDescent="0.2">
      <c r="A2252" s="29">
        <v>0.22500000000000001</v>
      </c>
      <c r="B2252" s="34">
        <v>8.4499999999999993</v>
      </c>
      <c r="C2252" s="35">
        <v>6.6015624999999994E-2</v>
      </c>
    </row>
    <row r="2253" spans="1:3" x14ac:dyDescent="0.2">
      <c r="A2253" s="29">
        <v>0.22509999999999999</v>
      </c>
      <c r="B2253" s="34">
        <v>8.4499999999999993</v>
      </c>
      <c r="C2253" s="35">
        <v>6.6015624999999994E-2</v>
      </c>
    </row>
    <row r="2254" spans="1:3" x14ac:dyDescent="0.2">
      <c r="A2254" s="29">
        <v>0.22520000000000001</v>
      </c>
      <c r="B2254" s="34">
        <v>8.4499999999999993</v>
      </c>
      <c r="C2254" s="35">
        <v>6.6015624999999994E-2</v>
      </c>
    </row>
    <row r="2255" spans="1:3" x14ac:dyDescent="0.2">
      <c r="A2255" s="29">
        <v>0.2253</v>
      </c>
      <c r="B2255" s="34">
        <v>8.4499999999999993</v>
      </c>
      <c r="C2255" s="35">
        <v>6.6015624999999994E-2</v>
      </c>
    </row>
    <row r="2256" spans="1:3" x14ac:dyDescent="0.2">
      <c r="A2256" s="29">
        <v>0.22539999999999999</v>
      </c>
      <c r="B2256" s="34">
        <v>8.4499999999999993</v>
      </c>
      <c r="C2256" s="35">
        <v>6.6015624999999994E-2</v>
      </c>
    </row>
    <row r="2257" spans="1:3" x14ac:dyDescent="0.2">
      <c r="A2257" s="29">
        <v>0.22550000000000001</v>
      </c>
      <c r="B2257" s="34">
        <v>8.4499999999999993</v>
      </c>
      <c r="C2257" s="35">
        <v>6.6015624999999994E-2</v>
      </c>
    </row>
    <row r="2258" spans="1:3" x14ac:dyDescent="0.2">
      <c r="A2258" s="29">
        <v>0.22559999999999999</v>
      </c>
      <c r="B2258" s="34">
        <v>8.4499999999999993</v>
      </c>
      <c r="C2258" s="35">
        <v>6.6015624999999994E-2</v>
      </c>
    </row>
    <row r="2259" spans="1:3" x14ac:dyDescent="0.2">
      <c r="A2259" s="29">
        <v>0.22570000000000001</v>
      </c>
      <c r="B2259" s="34">
        <v>8.4499999999999993</v>
      </c>
      <c r="C2259" s="35">
        <v>6.6015624999999994E-2</v>
      </c>
    </row>
    <row r="2260" spans="1:3" x14ac:dyDescent="0.2">
      <c r="A2260" s="29">
        <v>0.2258</v>
      </c>
      <c r="B2260" s="34">
        <v>8.4499999999999993</v>
      </c>
      <c r="C2260" s="35">
        <v>6.6015624999999994E-2</v>
      </c>
    </row>
    <row r="2261" spans="1:3" x14ac:dyDescent="0.2">
      <c r="A2261" s="29">
        <v>0.22589999999999999</v>
      </c>
      <c r="B2261" s="34">
        <v>8.4499999999999993</v>
      </c>
      <c r="C2261" s="35">
        <v>6.6015624999999994E-2</v>
      </c>
    </row>
    <row r="2262" spans="1:3" x14ac:dyDescent="0.2">
      <c r="A2262" s="29">
        <v>0.22600000000000001</v>
      </c>
      <c r="B2262" s="34">
        <v>8.4499999999999993</v>
      </c>
      <c r="C2262" s="35">
        <v>6.6015624999999994E-2</v>
      </c>
    </row>
    <row r="2263" spans="1:3" x14ac:dyDescent="0.2">
      <c r="A2263" s="29">
        <v>0.2261</v>
      </c>
      <c r="B2263" s="34">
        <v>8.4499999999999993</v>
      </c>
      <c r="C2263" s="35">
        <v>6.6015624999999994E-2</v>
      </c>
    </row>
    <row r="2264" spans="1:3" x14ac:dyDescent="0.2">
      <c r="A2264" s="29">
        <v>0.22620000000000001</v>
      </c>
      <c r="B2264" s="34">
        <v>8.4499999999999993</v>
      </c>
      <c r="C2264" s="35">
        <v>6.6015624999999994E-2</v>
      </c>
    </row>
    <row r="2265" spans="1:3" x14ac:dyDescent="0.2">
      <c r="A2265" s="29">
        <v>0.2263</v>
      </c>
      <c r="B2265" s="34">
        <v>8.4499999999999993</v>
      </c>
      <c r="C2265" s="35">
        <v>6.6015624999999994E-2</v>
      </c>
    </row>
    <row r="2266" spans="1:3" x14ac:dyDescent="0.2">
      <c r="A2266" s="29">
        <v>0.22639999999999999</v>
      </c>
      <c r="B2266" s="34">
        <v>8.4499999999999993</v>
      </c>
      <c r="C2266" s="35">
        <v>6.6015624999999994E-2</v>
      </c>
    </row>
    <row r="2267" spans="1:3" x14ac:dyDescent="0.2">
      <c r="A2267" s="29">
        <v>0.22650000000000001</v>
      </c>
      <c r="B2267" s="34">
        <v>8.4499999999999993</v>
      </c>
      <c r="C2267" s="35">
        <v>6.6015624999999994E-2</v>
      </c>
    </row>
    <row r="2268" spans="1:3" x14ac:dyDescent="0.2">
      <c r="A2268" s="29">
        <v>0.2266</v>
      </c>
      <c r="B2268" s="34">
        <v>8.4499999999999993</v>
      </c>
      <c r="C2268" s="35">
        <v>6.6015624999999994E-2</v>
      </c>
    </row>
    <row r="2269" spans="1:3" x14ac:dyDescent="0.2">
      <c r="A2269" s="29">
        <v>0.22670000000000001</v>
      </c>
      <c r="B2269" s="34">
        <v>8.4499999999999993</v>
      </c>
      <c r="C2269" s="35">
        <v>6.6015624999999994E-2</v>
      </c>
    </row>
    <row r="2270" spans="1:3" x14ac:dyDescent="0.2">
      <c r="A2270" s="29">
        <v>0.2268</v>
      </c>
      <c r="B2270" s="34">
        <v>8.4499999999999993</v>
      </c>
      <c r="C2270" s="35">
        <v>6.6015624999999994E-2</v>
      </c>
    </row>
    <row r="2271" spans="1:3" x14ac:dyDescent="0.2">
      <c r="A2271" s="29">
        <v>0.22689999999999999</v>
      </c>
      <c r="B2271" s="34">
        <v>8.4499999999999993</v>
      </c>
      <c r="C2271" s="35">
        <v>6.6015624999999994E-2</v>
      </c>
    </row>
    <row r="2272" spans="1:3" x14ac:dyDescent="0.2">
      <c r="A2272" s="29">
        <v>0.22700000000000001</v>
      </c>
      <c r="B2272" s="34">
        <v>8.4499999999999993</v>
      </c>
      <c r="C2272" s="35">
        <v>6.6015624999999994E-2</v>
      </c>
    </row>
    <row r="2273" spans="1:3" x14ac:dyDescent="0.2">
      <c r="A2273" s="29">
        <v>0.2271</v>
      </c>
      <c r="B2273" s="34">
        <v>8.4499999999999993</v>
      </c>
      <c r="C2273" s="35">
        <v>6.6015624999999994E-2</v>
      </c>
    </row>
    <row r="2274" spans="1:3" x14ac:dyDescent="0.2">
      <c r="A2274" s="29">
        <v>0.22720000000000001</v>
      </c>
      <c r="B2274" s="34">
        <v>8.4499999999999993</v>
      </c>
      <c r="C2274" s="35">
        <v>6.6015624999999994E-2</v>
      </c>
    </row>
    <row r="2275" spans="1:3" x14ac:dyDescent="0.2">
      <c r="A2275" s="29">
        <v>0.2273</v>
      </c>
      <c r="B2275" s="34">
        <v>8.4499999999999993</v>
      </c>
      <c r="C2275" s="35">
        <v>6.6015624999999994E-2</v>
      </c>
    </row>
    <row r="2276" spans="1:3" x14ac:dyDescent="0.2">
      <c r="A2276" s="29">
        <v>0.22739999999999999</v>
      </c>
      <c r="B2276" s="34">
        <v>8.4499999999999993</v>
      </c>
      <c r="C2276" s="35">
        <v>6.6015624999999994E-2</v>
      </c>
    </row>
    <row r="2277" spans="1:3" x14ac:dyDescent="0.2">
      <c r="A2277" s="29">
        <v>0.22750000000000001</v>
      </c>
      <c r="B2277" s="34">
        <v>8.4499999999999993</v>
      </c>
      <c r="C2277" s="35">
        <v>6.6015624999999994E-2</v>
      </c>
    </row>
    <row r="2278" spans="1:3" x14ac:dyDescent="0.2">
      <c r="A2278" s="29">
        <v>0.2276</v>
      </c>
      <c r="B2278" s="34">
        <v>8.4499999999999993</v>
      </c>
      <c r="C2278" s="35">
        <v>6.6015624999999994E-2</v>
      </c>
    </row>
    <row r="2279" spans="1:3" x14ac:dyDescent="0.2">
      <c r="A2279" s="29">
        <v>0.22770000000000001</v>
      </c>
      <c r="B2279" s="34">
        <v>8.4499999999999993</v>
      </c>
      <c r="C2279" s="35">
        <v>6.6015624999999994E-2</v>
      </c>
    </row>
    <row r="2280" spans="1:3" x14ac:dyDescent="0.2">
      <c r="A2280" s="29">
        <v>0.2278</v>
      </c>
      <c r="B2280" s="34">
        <v>8.4499999999999993</v>
      </c>
      <c r="C2280" s="35">
        <v>6.6015624999999994E-2</v>
      </c>
    </row>
    <row r="2281" spans="1:3" x14ac:dyDescent="0.2">
      <c r="A2281" s="29">
        <v>0.22789999999999999</v>
      </c>
      <c r="B2281" s="34">
        <v>8.4499999999999993</v>
      </c>
      <c r="C2281" s="35">
        <v>6.6015624999999994E-2</v>
      </c>
    </row>
    <row r="2282" spans="1:3" x14ac:dyDescent="0.2">
      <c r="A2282" s="29">
        <v>0.22800000000000001</v>
      </c>
      <c r="B2282" s="34">
        <v>8.4499999999999993</v>
      </c>
      <c r="C2282" s="35">
        <v>6.6015624999999994E-2</v>
      </c>
    </row>
    <row r="2283" spans="1:3" x14ac:dyDescent="0.2">
      <c r="A2283" s="29">
        <v>0.2281</v>
      </c>
      <c r="B2283" s="34">
        <v>8.4499999999999993</v>
      </c>
      <c r="C2283" s="35">
        <v>6.6015624999999994E-2</v>
      </c>
    </row>
    <row r="2284" spans="1:3" x14ac:dyDescent="0.2">
      <c r="A2284" s="29">
        <v>0.22819999999999999</v>
      </c>
      <c r="B2284" s="34">
        <v>8.4499999999999993</v>
      </c>
      <c r="C2284" s="35">
        <v>6.6015624999999994E-2</v>
      </c>
    </row>
    <row r="2285" spans="1:3" x14ac:dyDescent="0.2">
      <c r="A2285" s="29">
        <v>0.2283</v>
      </c>
      <c r="B2285" s="34">
        <v>8.4499999999999993</v>
      </c>
      <c r="C2285" s="35">
        <v>6.6015624999999994E-2</v>
      </c>
    </row>
    <row r="2286" spans="1:3" x14ac:dyDescent="0.2">
      <c r="A2286" s="29">
        <v>0.22839999999999999</v>
      </c>
      <c r="B2286" s="34">
        <v>8.4499999999999993</v>
      </c>
      <c r="C2286" s="35">
        <v>6.6015624999999994E-2</v>
      </c>
    </row>
    <row r="2287" spans="1:3" x14ac:dyDescent="0.2">
      <c r="A2287" s="29">
        <v>0.22850000000000001</v>
      </c>
      <c r="B2287" s="34">
        <v>8.4499999999999993</v>
      </c>
      <c r="C2287" s="35">
        <v>6.6015624999999994E-2</v>
      </c>
    </row>
    <row r="2288" spans="1:3" x14ac:dyDescent="0.2">
      <c r="A2288" s="29">
        <v>0.2286</v>
      </c>
      <c r="B2288" s="34">
        <v>8.4499999999999993</v>
      </c>
      <c r="C2288" s="35">
        <v>6.6015624999999994E-2</v>
      </c>
    </row>
    <row r="2289" spans="1:3" x14ac:dyDescent="0.2">
      <c r="A2289" s="29">
        <v>0.22869999999999999</v>
      </c>
      <c r="B2289" s="34">
        <v>8.4499999999999993</v>
      </c>
      <c r="C2289" s="35">
        <v>6.6015624999999994E-2</v>
      </c>
    </row>
    <row r="2290" spans="1:3" x14ac:dyDescent="0.2">
      <c r="A2290" s="29">
        <v>0.2288</v>
      </c>
      <c r="B2290" s="34">
        <v>8.4499999999999993</v>
      </c>
      <c r="C2290" s="35">
        <v>6.6015624999999994E-2</v>
      </c>
    </row>
    <row r="2291" spans="1:3" x14ac:dyDescent="0.2">
      <c r="A2291" s="29">
        <v>0.22889999999999999</v>
      </c>
      <c r="B2291" s="34">
        <v>8.4499999999999993</v>
      </c>
      <c r="C2291" s="35">
        <v>6.6015624999999994E-2</v>
      </c>
    </row>
    <row r="2292" spans="1:3" x14ac:dyDescent="0.2">
      <c r="A2292" s="29">
        <v>0.22900000000000001</v>
      </c>
      <c r="B2292" s="34">
        <v>8.4499999999999993</v>
      </c>
      <c r="C2292" s="35">
        <v>6.6015624999999994E-2</v>
      </c>
    </row>
    <row r="2293" spans="1:3" x14ac:dyDescent="0.2">
      <c r="A2293" s="29">
        <v>0.2291</v>
      </c>
      <c r="B2293" s="34">
        <v>8.4499999999999993</v>
      </c>
      <c r="C2293" s="35">
        <v>6.6015624999999994E-2</v>
      </c>
    </row>
    <row r="2294" spans="1:3" x14ac:dyDescent="0.2">
      <c r="A2294" s="29">
        <v>0.22919999999999999</v>
      </c>
      <c r="B2294" s="34">
        <v>8.4499999999999993</v>
      </c>
      <c r="C2294" s="35">
        <v>6.6015624999999994E-2</v>
      </c>
    </row>
    <row r="2295" spans="1:3" x14ac:dyDescent="0.2">
      <c r="A2295" s="29">
        <v>0.2293</v>
      </c>
      <c r="B2295" s="34">
        <v>8.4499999999999993</v>
      </c>
      <c r="C2295" s="35">
        <v>6.6015624999999994E-2</v>
      </c>
    </row>
    <row r="2296" spans="1:3" x14ac:dyDescent="0.2">
      <c r="A2296" s="29">
        <v>0.22939999999999999</v>
      </c>
      <c r="B2296" s="34">
        <v>8.4499999999999993</v>
      </c>
      <c r="C2296" s="35">
        <v>6.6015624999999994E-2</v>
      </c>
    </row>
    <row r="2297" spans="1:3" x14ac:dyDescent="0.2">
      <c r="A2297" s="29">
        <v>0.22950000000000001</v>
      </c>
      <c r="B2297" s="34">
        <v>8.4499999999999993</v>
      </c>
      <c r="C2297" s="35">
        <v>6.6015624999999994E-2</v>
      </c>
    </row>
    <row r="2298" spans="1:3" x14ac:dyDescent="0.2">
      <c r="A2298" s="29">
        <v>0.2296</v>
      </c>
      <c r="B2298" s="34">
        <v>8.4499999999999993</v>
      </c>
      <c r="C2298" s="35">
        <v>6.6015624999999994E-2</v>
      </c>
    </row>
    <row r="2299" spans="1:3" x14ac:dyDescent="0.2">
      <c r="A2299" s="29">
        <v>0.22969999999999999</v>
      </c>
      <c r="B2299" s="34">
        <v>8.4499999999999993</v>
      </c>
      <c r="C2299" s="35">
        <v>6.6015624999999994E-2</v>
      </c>
    </row>
    <row r="2300" spans="1:3" x14ac:dyDescent="0.2">
      <c r="A2300" s="29">
        <v>0.2298</v>
      </c>
      <c r="B2300" s="34">
        <v>8.4499999999999993</v>
      </c>
      <c r="C2300" s="35">
        <v>6.6015624999999994E-2</v>
      </c>
    </row>
    <row r="2301" spans="1:3" x14ac:dyDescent="0.2">
      <c r="A2301" s="29">
        <v>0.22989999999999999</v>
      </c>
      <c r="B2301" s="34">
        <v>8.4499999999999993</v>
      </c>
      <c r="C2301" s="35">
        <v>6.6015624999999994E-2</v>
      </c>
    </row>
    <row r="2302" spans="1:3" x14ac:dyDescent="0.2">
      <c r="A2302" s="29">
        <v>0.23</v>
      </c>
      <c r="B2302" s="34">
        <v>8.4499999999999993</v>
      </c>
      <c r="C2302" s="35">
        <v>6.6015624999999994E-2</v>
      </c>
    </row>
    <row r="2303" spans="1:3" x14ac:dyDescent="0.2">
      <c r="A2303" s="29">
        <v>0.2301</v>
      </c>
      <c r="B2303" s="34">
        <v>8.4499999999999993</v>
      </c>
      <c r="C2303" s="35">
        <v>6.6015624999999994E-2</v>
      </c>
    </row>
    <row r="2304" spans="1:3" x14ac:dyDescent="0.2">
      <c r="A2304" s="29">
        <v>0.23019999999999999</v>
      </c>
      <c r="B2304" s="34">
        <v>8.4499999999999993</v>
      </c>
      <c r="C2304" s="35">
        <v>6.6015624999999994E-2</v>
      </c>
    </row>
    <row r="2305" spans="1:3" x14ac:dyDescent="0.2">
      <c r="A2305" s="29">
        <v>0.2303</v>
      </c>
      <c r="B2305" s="34">
        <v>8.4499999999999993</v>
      </c>
      <c r="C2305" s="35">
        <v>6.6015624999999994E-2</v>
      </c>
    </row>
    <row r="2306" spans="1:3" x14ac:dyDescent="0.2">
      <c r="A2306" s="29">
        <v>0.23039999999999999</v>
      </c>
      <c r="B2306" s="34">
        <v>8.4499999999999993</v>
      </c>
      <c r="C2306" s="35">
        <v>6.6015624999999994E-2</v>
      </c>
    </row>
    <row r="2307" spans="1:3" x14ac:dyDescent="0.2">
      <c r="A2307" s="29">
        <v>0.23050000000000001</v>
      </c>
      <c r="B2307" s="34">
        <v>8.4499999999999993</v>
      </c>
      <c r="C2307" s="35">
        <v>6.6015624999999994E-2</v>
      </c>
    </row>
    <row r="2308" spans="1:3" x14ac:dyDescent="0.2">
      <c r="A2308" s="29">
        <v>0.2306</v>
      </c>
      <c r="B2308" s="34">
        <v>8.4499999999999993</v>
      </c>
      <c r="C2308" s="35">
        <v>6.6015624999999994E-2</v>
      </c>
    </row>
    <row r="2309" spans="1:3" x14ac:dyDescent="0.2">
      <c r="A2309" s="29">
        <v>0.23069999999999999</v>
      </c>
      <c r="B2309" s="34">
        <v>8.4499999999999993</v>
      </c>
      <c r="C2309" s="35">
        <v>6.6015624999999994E-2</v>
      </c>
    </row>
    <row r="2310" spans="1:3" x14ac:dyDescent="0.2">
      <c r="A2310" s="29">
        <v>0.23080000000000001</v>
      </c>
      <c r="B2310" s="34">
        <v>8.4499999999999993</v>
      </c>
      <c r="C2310" s="35">
        <v>6.6015624999999994E-2</v>
      </c>
    </row>
    <row r="2311" spans="1:3" x14ac:dyDescent="0.2">
      <c r="A2311" s="29">
        <v>0.23089999999999999</v>
      </c>
      <c r="B2311" s="34">
        <v>8.4499999999999993</v>
      </c>
      <c r="C2311" s="35">
        <v>6.6015624999999994E-2</v>
      </c>
    </row>
    <row r="2312" spans="1:3" x14ac:dyDescent="0.2">
      <c r="A2312" s="29">
        <v>0.23100000000000001</v>
      </c>
      <c r="B2312" s="34">
        <v>8.4499999999999993</v>
      </c>
      <c r="C2312" s="35">
        <v>6.6015624999999994E-2</v>
      </c>
    </row>
    <row r="2313" spans="1:3" x14ac:dyDescent="0.2">
      <c r="A2313" s="29">
        <v>0.2311</v>
      </c>
      <c r="B2313" s="34">
        <v>8.4499999999999993</v>
      </c>
      <c r="C2313" s="35">
        <v>6.6015624999999994E-2</v>
      </c>
    </row>
    <row r="2314" spans="1:3" x14ac:dyDescent="0.2">
      <c r="A2314" s="29">
        <v>0.23119999999999999</v>
      </c>
      <c r="B2314" s="34">
        <v>8.4499999999999993</v>
      </c>
      <c r="C2314" s="35">
        <v>6.6015624999999994E-2</v>
      </c>
    </row>
    <row r="2315" spans="1:3" x14ac:dyDescent="0.2">
      <c r="A2315" s="29">
        <v>0.23130000000000001</v>
      </c>
      <c r="B2315" s="34">
        <v>8.4499999999999993</v>
      </c>
      <c r="C2315" s="35">
        <v>6.6015624999999994E-2</v>
      </c>
    </row>
    <row r="2316" spans="1:3" x14ac:dyDescent="0.2">
      <c r="A2316" s="29">
        <v>0.23139999999999999</v>
      </c>
      <c r="B2316" s="34">
        <v>8.4499999999999993</v>
      </c>
      <c r="C2316" s="35">
        <v>6.6015624999999994E-2</v>
      </c>
    </row>
    <row r="2317" spans="1:3" x14ac:dyDescent="0.2">
      <c r="A2317" s="29">
        <v>0.23150000000000001</v>
      </c>
      <c r="B2317" s="34">
        <v>8.4499999999999993</v>
      </c>
      <c r="C2317" s="35">
        <v>6.6015624999999994E-2</v>
      </c>
    </row>
    <row r="2318" spans="1:3" x14ac:dyDescent="0.2">
      <c r="A2318" s="29">
        <v>0.2316</v>
      </c>
      <c r="B2318" s="34">
        <v>8.4499999999999993</v>
      </c>
      <c r="C2318" s="35">
        <v>6.6015624999999994E-2</v>
      </c>
    </row>
    <row r="2319" spans="1:3" x14ac:dyDescent="0.2">
      <c r="A2319" s="29">
        <v>0.23169999999999999</v>
      </c>
      <c r="B2319" s="34">
        <v>8.4499999999999993</v>
      </c>
      <c r="C2319" s="35">
        <v>6.6015624999999994E-2</v>
      </c>
    </row>
    <row r="2320" spans="1:3" x14ac:dyDescent="0.2">
      <c r="A2320" s="29">
        <v>0.23180000000000001</v>
      </c>
      <c r="B2320" s="34">
        <v>8.4499999999999993</v>
      </c>
      <c r="C2320" s="35">
        <v>6.6015624999999994E-2</v>
      </c>
    </row>
    <row r="2321" spans="1:3" x14ac:dyDescent="0.2">
      <c r="A2321" s="29">
        <v>0.2319</v>
      </c>
      <c r="B2321" s="34">
        <v>8.4499999999999993</v>
      </c>
      <c r="C2321" s="35">
        <v>6.6015624999999994E-2</v>
      </c>
    </row>
    <row r="2322" spans="1:3" x14ac:dyDescent="0.2">
      <c r="A2322" s="29">
        <v>0.23200000000000001</v>
      </c>
      <c r="B2322" s="34">
        <v>8.4499999999999993</v>
      </c>
      <c r="C2322" s="35">
        <v>6.6015624999999994E-2</v>
      </c>
    </row>
    <row r="2323" spans="1:3" x14ac:dyDescent="0.2">
      <c r="A2323" s="29">
        <v>0.2321</v>
      </c>
      <c r="B2323" s="34">
        <v>8.4499999999999993</v>
      </c>
      <c r="C2323" s="35">
        <v>6.6015624999999994E-2</v>
      </c>
    </row>
    <row r="2324" spans="1:3" x14ac:dyDescent="0.2">
      <c r="A2324" s="29">
        <v>0.23219999999999999</v>
      </c>
      <c r="B2324" s="34">
        <v>8.4499999999999993</v>
      </c>
      <c r="C2324" s="35">
        <v>6.6015624999999994E-2</v>
      </c>
    </row>
    <row r="2325" spans="1:3" x14ac:dyDescent="0.2">
      <c r="A2325" s="29">
        <v>0.23230000000000001</v>
      </c>
      <c r="B2325" s="34">
        <v>8.4499999999999993</v>
      </c>
      <c r="C2325" s="35">
        <v>6.6015624999999994E-2</v>
      </c>
    </row>
    <row r="2326" spans="1:3" x14ac:dyDescent="0.2">
      <c r="A2326" s="29">
        <v>0.2324</v>
      </c>
      <c r="B2326" s="34">
        <v>8.4499999999999993</v>
      </c>
      <c r="C2326" s="35">
        <v>6.6015624999999994E-2</v>
      </c>
    </row>
    <row r="2327" spans="1:3" x14ac:dyDescent="0.2">
      <c r="A2327" s="29">
        <v>0.23250000000000001</v>
      </c>
      <c r="B2327" s="34">
        <v>8.4499999999999993</v>
      </c>
      <c r="C2327" s="35">
        <v>6.6015624999999994E-2</v>
      </c>
    </row>
    <row r="2328" spans="1:3" x14ac:dyDescent="0.2">
      <c r="A2328" s="29">
        <v>0.2326</v>
      </c>
      <c r="B2328" s="34">
        <v>8.4499999999999993</v>
      </c>
      <c r="C2328" s="35">
        <v>6.6015624999999994E-2</v>
      </c>
    </row>
    <row r="2329" spans="1:3" x14ac:dyDescent="0.2">
      <c r="A2329" s="29">
        <v>0.23269999999999999</v>
      </c>
      <c r="B2329" s="34">
        <v>8.4499999999999993</v>
      </c>
      <c r="C2329" s="35">
        <v>6.6015624999999994E-2</v>
      </c>
    </row>
    <row r="2330" spans="1:3" x14ac:dyDescent="0.2">
      <c r="A2330" s="29">
        <v>0.23280000000000001</v>
      </c>
      <c r="B2330" s="34">
        <v>8.4499999999999993</v>
      </c>
      <c r="C2330" s="35">
        <v>6.6015624999999994E-2</v>
      </c>
    </row>
    <row r="2331" spans="1:3" x14ac:dyDescent="0.2">
      <c r="A2331" s="29">
        <v>0.2329</v>
      </c>
      <c r="B2331" s="34">
        <v>8.4499999999999993</v>
      </c>
      <c r="C2331" s="35">
        <v>6.6015624999999994E-2</v>
      </c>
    </row>
    <row r="2332" spans="1:3" x14ac:dyDescent="0.2">
      <c r="A2332" s="29">
        <v>0.23300000000000001</v>
      </c>
      <c r="B2332" s="34">
        <v>8.4499999999999993</v>
      </c>
      <c r="C2332" s="35">
        <v>6.6015624999999994E-2</v>
      </c>
    </row>
    <row r="2333" spans="1:3" x14ac:dyDescent="0.2">
      <c r="A2333" s="29">
        <v>0.2331</v>
      </c>
      <c r="B2333" s="34">
        <v>8.4499999999999993</v>
      </c>
      <c r="C2333" s="35">
        <v>6.6015624999999994E-2</v>
      </c>
    </row>
    <row r="2334" spans="1:3" x14ac:dyDescent="0.2">
      <c r="A2334" s="29">
        <v>0.23319999999999999</v>
      </c>
      <c r="B2334" s="34">
        <v>8.4499999999999993</v>
      </c>
      <c r="C2334" s="35">
        <v>6.6015624999999994E-2</v>
      </c>
    </row>
    <row r="2335" spans="1:3" x14ac:dyDescent="0.2">
      <c r="A2335" s="29">
        <v>0.23330000000000001</v>
      </c>
      <c r="B2335" s="34">
        <v>8.4499999999999993</v>
      </c>
      <c r="C2335" s="35">
        <v>6.6015624999999994E-2</v>
      </c>
    </row>
    <row r="2336" spans="1:3" x14ac:dyDescent="0.2">
      <c r="A2336" s="29">
        <v>0.2334</v>
      </c>
      <c r="B2336" s="34">
        <v>8.4499999999999993</v>
      </c>
      <c r="C2336" s="35">
        <v>6.6015624999999994E-2</v>
      </c>
    </row>
    <row r="2337" spans="1:3" x14ac:dyDescent="0.2">
      <c r="A2337" s="29">
        <v>0.23350000000000001</v>
      </c>
      <c r="B2337" s="34">
        <v>8.4499999999999993</v>
      </c>
      <c r="C2337" s="35">
        <v>6.6015624999999994E-2</v>
      </c>
    </row>
    <row r="2338" spans="1:3" x14ac:dyDescent="0.2">
      <c r="A2338" s="29">
        <v>0.2336</v>
      </c>
      <c r="B2338" s="34">
        <v>8.4499999999999993</v>
      </c>
      <c r="C2338" s="35">
        <v>6.6015624999999994E-2</v>
      </c>
    </row>
    <row r="2339" spans="1:3" x14ac:dyDescent="0.2">
      <c r="A2339" s="29">
        <v>0.23369999999999999</v>
      </c>
      <c r="B2339" s="34">
        <v>8.4499999999999993</v>
      </c>
      <c r="C2339" s="35">
        <v>6.6015624999999994E-2</v>
      </c>
    </row>
    <row r="2340" spans="1:3" x14ac:dyDescent="0.2">
      <c r="A2340" s="29">
        <v>0.23380000000000001</v>
      </c>
      <c r="B2340" s="34">
        <v>8.4499999999999993</v>
      </c>
      <c r="C2340" s="35">
        <v>6.6015624999999994E-2</v>
      </c>
    </row>
    <row r="2341" spans="1:3" x14ac:dyDescent="0.2">
      <c r="A2341" s="29">
        <v>0.2339</v>
      </c>
      <c r="B2341" s="34">
        <v>8.4499999999999993</v>
      </c>
      <c r="C2341" s="35">
        <v>6.6015624999999994E-2</v>
      </c>
    </row>
    <row r="2342" spans="1:3" x14ac:dyDescent="0.2">
      <c r="A2342" s="29">
        <v>0.23400000000000001</v>
      </c>
      <c r="B2342" s="34">
        <v>8.4499999999999993</v>
      </c>
      <c r="C2342" s="35">
        <v>6.6015624999999994E-2</v>
      </c>
    </row>
    <row r="2343" spans="1:3" x14ac:dyDescent="0.2">
      <c r="A2343" s="29">
        <v>0.2341</v>
      </c>
      <c r="B2343" s="34">
        <v>8.4499999999999993</v>
      </c>
      <c r="C2343" s="35">
        <v>6.6015624999999994E-2</v>
      </c>
    </row>
    <row r="2344" spans="1:3" x14ac:dyDescent="0.2">
      <c r="A2344" s="29">
        <v>0.23419999999999999</v>
      </c>
      <c r="B2344" s="34">
        <v>8.4499999999999993</v>
      </c>
      <c r="C2344" s="35">
        <v>6.6015624999999994E-2</v>
      </c>
    </row>
    <row r="2345" spans="1:3" x14ac:dyDescent="0.2">
      <c r="A2345" s="29">
        <v>0.23430000000000001</v>
      </c>
      <c r="B2345" s="34">
        <v>8.4499999999999993</v>
      </c>
      <c r="C2345" s="35">
        <v>6.6015624999999994E-2</v>
      </c>
    </row>
    <row r="2346" spans="1:3" x14ac:dyDescent="0.2">
      <c r="A2346" s="29">
        <v>0.2344</v>
      </c>
      <c r="B2346" s="34">
        <v>8.4499999999999993</v>
      </c>
      <c r="C2346" s="35">
        <v>6.6015624999999994E-2</v>
      </c>
    </row>
    <row r="2347" spans="1:3" x14ac:dyDescent="0.2">
      <c r="A2347" s="29">
        <v>0.23449999999999999</v>
      </c>
      <c r="B2347" s="34">
        <v>8.4499999999999993</v>
      </c>
      <c r="C2347" s="35">
        <v>6.6015624999999994E-2</v>
      </c>
    </row>
    <row r="2348" spans="1:3" x14ac:dyDescent="0.2">
      <c r="A2348" s="29">
        <v>0.2346</v>
      </c>
      <c r="B2348" s="34">
        <v>8.4499999999999993</v>
      </c>
      <c r="C2348" s="35">
        <v>6.6015624999999994E-2</v>
      </c>
    </row>
    <row r="2349" spans="1:3" x14ac:dyDescent="0.2">
      <c r="A2349" s="29">
        <v>0.23469999999999999</v>
      </c>
      <c r="B2349" s="34">
        <v>8.4499999999999993</v>
      </c>
      <c r="C2349" s="35">
        <v>6.6015624999999994E-2</v>
      </c>
    </row>
    <row r="2350" spans="1:3" x14ac:dyDescent="0.2">
      <c r="A2350" s="29">
        <v>0.23480000000000001</v>
      </c>
      <c r="B2350" s="34">
        <v>8.4499999999999993</v>
      </c>
      <c r="C2350" s="35">
        <v>6.6015624999999994E-2</v>
      </c>
    </row>
    <row r="2351" spans="1:3" x14ac:dyDescent="0.2">
      <c r="A2351" s="29">
        <v>0.2349</v>
      </c>
      <c r="B2351" s="34">
        <v>8.4499999999999993</v>
      </c>
      <c r="C2351" s="35">
        <v>6.6015624999999994E-2</v>
      </c>
    </row>
    <row r="2352" spans="1:3" x14ac:dyDescent="0.2">
      <c r="A2352" s="29">
        <v>0.23499999999999999</v>
      </c>
      <c r="B2352" s="34">
        <v>8.4499999999999993</v>
      </c>
      <c r="C2352" s="35">
        <v>6.6015624999999994E-2</v>
      </c>
    </row>
    <row r="2353" spans="1:3" x14ac:dyDescent="0.2">
      <c r="A2353" s="29">
        <v>0.2351</v>
      </c>
      <c r="B2353" s="34">
        <v>8.4499999999999993</v>
      </c>
      <c r="C2353" s="35">
        <v>6.6015624999999994E-2</v>
      </c>
    </row>
    <row r="2354" spans="1:3" x14ac:dyDescent="0.2">
      <c r="A2354" s="29">
        <v>0.23519999999999999</v>
      </c>
      <c r="B2354" s="34">
        <v>8.4499999999999993</v>
      </c>
      <c r="C2354" s="35">
        <v>6.6015624999999994E-2</v>
      </c>
    </row>
    <row r="2355" spans="1:3" x14ac:dyDescent="0.2">
      <c r="A2355" s="29">
        <v>0.23530000000000001</v>
      </c>
      <c r="B2355" s="34">
        <v>8.4499999999999993</v>
      </c>
      <c r="C2355" s="35">
        <v>6.6015624999999994E-2</v>
      </c>
    </row>
    <row r="2356" spans="1:3" x14ac:dyDescent="0.2">
      <c r="A2356" s="29">
        <v>0.2354</v>
      </c>
      <c r="B2356" s="34">
        <v>8.4499999999999993</v>
      </c>
      <c r="C2356" s="35">
        <v>6.6015624999999994E-2</v>
      </c>
    </row>
    <row r="2357" spans="1:3" x14ac:dyDescent="0.2">
      <c r="A2357" s="29">
        <v>0.23549999999999999</v>
      </c>
      <c r="B2357" s="34">
        <v>8.4499999999999993</v>
      </c>
      <c r="C2357" s="35">
        <v>6.6015624999999994E-2</v>
      </c>
    </row>
    <row r="2358" spans="1:3" x14ac:dyDescent="0.2">
      <c r="A2358" s="29">
        <v>0.2356</v>
      </c>
      <c r="B2358" s="34">
        <v>8.4499999999999993</v>
      </c>
      <c r="C2358" s="35">
        <v>6.6015624999999994E-2</v>
      </c>
    </row>
    <row r="2359" spans="1:3" x14ac:dyDescent="0.2">
      <c r="A2359" s="29">
        <v>0.23569999999999999</v>
      </c>
      <c r="B2359" s="34">
        <v>8.4499999999999993</v>
      </c>
      <c r="C2359" s="35">
        <v>6.6015624999999994E-2</v>
      </c>
    </row>
    <row r="2360" spans="1:3" x14ac:dyDescent="0.2">
      <c r="A2360" s="29">
        <v>0.23580000000000001</v>
      </c>
      <c r="B2360" s="34">
        <v>8.4499999999999993</v>
      </c>
      <c r="C2360" s="35">
        <v>6.6015624999999994E-2</v>
      </c>
    </row>
    <row r="2361" spans="1:3" x14ac:dyDescent="0.2">
      <c r="A2361" s="29">
        <v>0.2359</v>
      </c>
      <c r="B2361" s="34">
        <v>8.4499999999999993</v>
      </c>
      <c r="C2361" s="35">
        <v>6.6015624999999994E-2</v>
      </c>
    </row>
    <row r="2362" spans="1:3" x14ac:dyDescent="0.2">
      <c r="A2362" s="29">
        <v>0.23599999999999999</v>
      </c>
      <c r="B2362" s="34">
        <v>8.4499999999999993</v>
      </c>
      <c r="C2362" s="35">
        <v>6.6015624999999994E-2</v>
      </c>
    </row>
    <row r="2363" spans="1:3" x14ac:dyDescent="0.2">
      <c r="A2363" s="29">
        <v>0.2361</v>
      </c>
      <c r="B2363" s="34">
        <v>8.4499999999999993</v>
      </c>
      <c r="C2363" s="35">
        <v>6.6015624999999994E-2</v>
      </c>
    </row>
    <row r="2364" spans="1:3" x14ac:dyDescent="0.2">
      <c r="A2364" s="29">
        <v>0.23619999999999999</v>
      </c>
      <c r="B2364" s="34">
        <v>8.4499999999999993</v>
      </c>
      <c r="C2364" s="35">
        <v>6.6015624999999994E-2</v>
      </c>
    </row>
    <row r="2365" spans="1:3" x14ac:dyDescent="0.2">
      <c r="A2365" s="29">
        <v>0.23630000000000001</v>
      </c>
      <c r="B2365" s="34">
        <v>8.4499999999999993</v>
      </c>
      <c r="C2365" s="35">
        <v>6.6015624999999994E-2</v>
      </c>
    </row>
    <row r="2366" spans="1:3" x14ac:dyDescent="0.2">
      <c r="A2366" s="29">
        <v>0.2364</v>
      </c>
      <c r="B2366" s="34">
        <v>8.4499999999999993</v>
      </c>
      <c r="C2366" s="35">
        <v>6.6015624999999994E-2</v>
      </c>
    </row>
    <row r="2367" spans="1:3" x14ac:dyDescent="0.2">
      <c r="A2367" s="29">
        <v>0.23649999999999999</v>
      </c>
      <c r="B2367" s="34">
        <v>8.4499999999999993</v>
      </c>
      <c r="C2367" s="35">
        <v>6.6015624999999994E-2</v>
      </c>
    </row>
    <row r="2368" spans="1:3" x14ac:dyDescent="0.2">
      <c r="A2368" s="29">
        <v>0.2366</v>
      </c>
      <c r="B2368" s="34">
        <v>8.4499999999999993</v>
      </c>
      <c r="C2368" s="35">
        <v>6.6015624999999994E-2</v>
      </c>
    </row>
    <row r="2369" spans="1:3" x14ac:dyDescent="0.2">
      <c r="A2369" s="29">
        <v>0.23669999999999999</v>
      </c>
      <c r="B2369" s="34">
        <v>8.4499999999999993</v>
      </c>
      <c r="C2369" s="35">
        <v>6.6015624999999994E-2</v>
      </c>
    </row>
    <row r="2370" spans="1:3" x14ac:dyDescent="0.2">
      <c r="A2370" s="29">
        <v>0.23680000000000001</v>
      </c>
      <c r="B2370" s="34">
        <v>8.4499999999999993</v>
      </c>
      <c r="C2370" s="35">
        <v>6.6015624999999994E-2</v>
      </c>
    </row>
    <row r="2371" spans="1:3" x14ac:dyDescent="0.2">
      <c r="A2371" s="29">
        <v>0.2369</v>
      </c>
      <c r="B2371" s="34">
        <v>8.4499999999999993</v>
      </c>
      <c r="C2371" s="35">
        <v>6.6015624999999994E-2</v>
      </c>
    </row>
    <row r="2372" spans="1:3" x14ac:dyDescent="0.2">
      <c r="A2372" s="29">
        <v>0.23699999999999999</v>
      </c>
      <c r="B2372" s="34">
        <v>8.4499999999999993</v>
      </c>
      <c r="C2372" s="35">
        <v>6.6015624999999994E-2</v>
      </c>
    </row>
    <row r="2373" spans="1:3" x14ac:dyDescent="0.2">
      <c r="A2373" s="29">
        <v>0.23710000000000001</v>
      </c>
      <c r="B2373" s="34">
        <v>8.4499999999999993</v>
      </c>
      <c r="C2373" s="35">
        <v>6.6015624999999994E-2</v>
      </c>
    </row>
    <row r="2374" spans="1:3" x14ac:dyDescent="0.2">
      <c r="A2374" s="29">
        <v>0.23719999999999999</v>
      </c>
      <c r="B2374" s="34">
        <v>8.4499999999999993</v>
      </c>
      <c r="C2374" s="35">
        <v>6.6015624999999994E-2</v>
      </c>
    </row>
    <row r="2375" spans="1:3" x14ac:dyDescent="0.2">
      <c r="A2375" s="29">
        <v>0.23730000000000001</v>
      </c>
      <c r="B2375" s="34">
        <v>8.4499999999999993</v>
      </c>
      <c r="C2375" s="35">
        <v>6.6015624999999994E-2</v>
      </c>
    </row>
    <row r="2376" spans="1:3" x14ac:dyDescent="0.2">
      <c r="A2376" s="29">
        <v>0.2374</v>
      </c>
      <c r="B2376" s="34">
        <v>8.4499999999999993</v>
      </c>
      <c r="C2376" s="35">
        <v>6.6015624999999994E-2</v>
      </c>
    </row>
    <row r="2377" spans="1:3" x14ac:dyDescent="0.2">
      <c r="A2377" s="29">
        <v>0.23749999999999999</v>
      </c>
      <c r="B2377" s="34">
        <v>8.4499999999999993</v>
      </c>
      <c r="C2377" s="35">
        <v>6.6015624999999994E-2</v>
      </c>
    </row>
    <row r="2378" spans="1:3" x14ac:dyDescent="0.2">
      <c r="A2378" s="29">
        <v>0.23760000000000001</v>
      </c>
      <c r="B2378" s="34">
        <v>8.4499999999999993</v>
      </c>
      <c r="C2378" s="35">
        <v>6.6015624999999994E-2</v>
      </c>
    </row>
    <row r="2379" spans="1:3" x14ac:dyDescent="0.2">
      <c r="A2379" s="29">
        <v>0.23769999999999999</v>
      </c>
      <c r="B2379" s="34">
        <v>8.4499999999999993</v>
      </c>
      <c r="C2379" s="35">
        <v>6.6015624999999994E-2</v>
      </c>
    </row>
    <row r="2380" spans="1:3" x14ac:dyDescent="0.2">
      <c r="A2380" s="29">
        <v>0.23780000000000001</v>
      </c>
      <c r="B2380" s="34">
        <v>8.4499999999999993</v>
      </c>
      <c r="C2380" s="35">
        <v>6.6015624999999994E-2</v>
      </c>
    </row>
    <row r="2381" spans="1:3" x14ac:dyDescent="0.2">
      <c r="A2381" s="29">
        <v>0.2379</v>
      </c>
      <c r="B2381" s="34">
        <v>8.4499999999999993</v>
      </c>
      <c r="C2381" s="35">
        <v>6.6015624999999994E-2</v>
      </c>
    </row>
    <row r="2382" spans="1:3" x14ac:dyDescent="0.2">
      <c r="A2382" s="29">
        <v>0.23799999999999999</v>
      </c>
      <c r="B2382" s="34">
        <v>8.4499999999999993</v>
      </c>
      <c r="C2382" s="35">
        <v>6.6015624999999994E-2</v>
      </c>
    </row>
    <row r="2383" spans="1:3" x14ac:dyDescent="0.2">
      <c r="A2383" s="29">
        <v>0.23810000000000001</v>
      </c>
      <c r="B2383" s="34">
        <v>8.4499999999999993</v>
      </c>
      <c r="C2383" s="35">
        <v>6.6015624999999994E-2</v>
      </c>
    </row>
    <row r="2384" spans="1:3" x14ac:dyDescent="0.2">
      <c r="A2384" s="29">
        <v>0.2382</v>
      </c>
      <c r="B2384" s="34">
        <v>8.4499999999999993</v>
      </c>
      <c r="C2384" s="35">
        <v>6.6015624999999994E-2</v>
      </c>
    </row>
    <row r="2385" spans="1:3" x14ac:dyDescent="0.2">
      <c r="A2385" s="29">
        <v>0.23830000000000001</v>
      </c>
      <c r="B2385" s="34">
        <v>8.4499999999999993</v>
      </c>
      <c r="C2385" s="35">
        <v>6.6015624999999994E-2</v>
      </c>
    </row>
    <row r="2386" spans="1:3" x14ac:dyDescent="0.2">
      <c r="A2386" s="29">
        <v>0.2384</v>
      </c>
      <c r="B2386" s="34">
        <v>8.4499999999999993</v>
      </c>
      <c r="C2386" s="35">
        <v>6.6015624999999994E-2</v>
      </c>
    </row>
    <row r="2387" spans="1:3" x14ac:dyDescent="0.2">
      <c r="A2387" s="29">
        <v>0.23849999999999999</v>
      </c>
      <c r="B2387" s="34">
        <v>8.4499999999999993</v>
      </c>
      <c r="C2387" s="35">
        <v>6.6015624999999994E-2</v>
      </c>
    </row>
    <row r="2388" spans="1:3" x14ac:dyDescent="0.2">
      <c r="A2388" s="29">
        <v>0.23860000000000001</v>
      </c>
      <c r="B2388" s="34">
        <v>8.4499999999999993</v>
      </c>
      <c r="C2388" s="35">
        <v>6.6015624999999994E-2</v>
      </c>
    </row>
    <row r="2389" spans="1:3" x14ac:dyDescent="0.2">
      <c r="A2389" s="29">
        <v>0.2387</v>
      </c>
      <c r="B2389" s="34">
        <v>8.4499999999999993</v>
      </c>
      <c r="C2389" s="35">
        <v>6.6015624999999994E-2</v>
      </c>
    </row>
    <row r="2390" spans="1:3" x14ac:dyDescent="0.2">
      <c r="A2390" s="29">
        <v>0.23880000000000001</v>
      </c>
      <c r="B2390" s="34">
        <v>8.4499999999999993</v>
      </c>
      <c r="C2390" s="35">
        <v>6.6015624999999994E-2</v>
      </c>
    </row>
    <row r="2391" spans="1:3" x14ac:dyDescent="0.2">
      <c r="A2391" s="29">
        <v>0.2389</v>
      </c>
      <c r="B2391" s="34">
        <v>8.4499999999999993</v>
      </c>
      <c r="C2391" s="35">
        <v>6.6015624999999994E-2</v>
      </c>
    </row>
    <row r="2392" spans="1:3" x14ac:dyDescent="0.2">
      <c r="A2392" s="29">
        <v>0.23899999999999999</v>
      </c>
      <c r="B2392" s="34">
        <v>8.4499999999999993</v>
      </c>
      <c r="C2392" s="35">
        <v>6.6015624999999994E-2</v>
      </c>
    </row>
    <row r="2393" spans="1:3" x14ac:dyDescent="0.2">
      <c r="A2393" s="29">
        <v>0.23910000000000001</v>
      </c>
      <c r="B2393" s="34">
        <v>8.4499999999999993</v>
      </c>
      <c r="C2393" s="35">
        <v>6.6015624999999994E-2</v>
      </c>
    </row>
    <row r="2394" spans="1:3" x14ac:dyDescent="0.2">
      <c r="A2394" s="29">
        <v>0.2392</v>
      </c>
      <c r="B2394" s="34">
        <v>8.4499999999999993</v>
      </c>
      <c r="C2394" s="35">
        <v>6.6015624999999994E-2</v>
      </c>
    </row>
    <row r="2395" spans="1:3" x14ac:dyDescent="0.2">
      <c r="A2395" s="29">
        <v>0.23930000000000001</v>
      </c>
      <c r="B2395" s="34">
        <v>8.4499999999999993</v>
      </c>
      <c r="C2395" s="35">
        <v>6.6015624999999994E-2</v>
      </c>
    </row>
    <row r="2396" spans="1:3" x14ac:dyDescent="0.2">
      <c r="A2396" s="29">
        <v>0.2394</v>
      </c>
      <c r="B2396" s="34">
        <v>8.4499999999999993</v>
      </c>
      <c r="C2396" s="35">
        <v>6.6015624999999994E-2</v>
      </c>
    </row>
    <row r="2397" spans="1:3" x14ac:dyDescent="0.2">
      <c r="A2397" s="29">
        <v>0.23949999999999999</v>
      </c>
      <c r="B2397" s="34">
        <v>8.4499999999999993</v>
      </c>
      <c r="C2397" s="35">
        <v>6.6015624999999994E-2</v>
      </c>
    </row>
    <row r="2398" spans="1:3" x14ac:dyDescent="0.2">
      <c r="A2398" s="29">
        <v>0.23960000000000001</v>
      </c>
      <c r="B2398" s="34">
        <v>8.4499999999999993</v>
      </c>
      <c r="C2398" s="35">
        <v>6.6015624999999994E-2</v>
      </c>
    </row>
    <row r="2399" spans="1:3" x14ac:dyDescent="0.2">
      <c r="A2399" s="29">
        <v>0.2397</v>
      </c>
      <c r="B2399" s="34">
        <v>8.4499999999999993</v>
      </c>
      <c r="C2399" s="35">
        <v>6.6015624999999994E-2</v>
      </c>
    </row>
    <row r="2400" spans="1:3" x14ac:dyDescent="0.2">
      <c r="A2400" s="29">
        <v>0.23980000000000001</v>
      </c>
      <c r="B2400" s="34">
        <v>8.4499999999999993</v>
      </c>
      <c r="C2400" s="35">
        <v>6.6015624999999994E-2</v>
      </c>
    </row>
    <row r="2401" spans="1:3" x14ac:dyDescent="0.2">
      <c r="A2401" s="29">
        <v>0.2399</v>
      </c>
      <c r="B2401" s="34">
        <v>8.4499999999999993</v>
      </c>
      <c r="C2401" s="35">
        <v>6.6015624999999994E-2</v>
      </c>
    </row>
    <row r="2402" spans="1:3" x14ac:dyDescent="0.2">
      <c r="A2402" s="29">
        <v>0.24</v>
      </c>
      <c r="B2402" s="34">
        <v>8.4499999999999993</v>
      </c>
      <c r="C2402" s="35">
        <v>6.6015624999999994E-2</v>
      </c>
    </row>
    <row r="2403" spans="1:3" x14ac:dyDescent="0.2">
      <c r="A2403" s="29">
        <v>0.24010000000000001</v>
      </c>
      <c r="B2403" s="34">
        <v>8.4499999999999993</v>
      </c>
      <c r="C2403" s="35">
        <v>6.6015624999999994E-2</v>
      </c>
    </row>
    <row r="2404" spans="1:3" x14ac:dyDescent="0.2">
      <c r="A2404" s="29">
        <v>0.2402</v>
      </c>
      <c r="B2404" s="34">
        <v>8.4499999999999993</v>
      </c>
      <c r="C2404" s="35">
        <v>6.6015624999999994E-2</v>
      </c>
    </row>
    <row r="2405" spans="1:3" x14ac:dyDescent="0.2">
      <c r="A2405" s="29">
        <v>0.24030000000000001</v>
      </c>
      <c r="B2405" s="34">
        <v>8.4499999999999993</v>
      </c>
      <c r="C2405" s="35">
        <v>6.6015624999999994E-2</v>
      </c>
    </row>
    <row r="2406" spans="1:3" x14ac:dyDescent="0.2">
      <c r="A2406" s="29">
        <v>0.2404</v>
      </c>
      <c r="B2406" s="34">
        <v>8.4499999999999993</v>
      </c>
      <c r="C2406" s="35">
        <v>6.6015624999999994E-2</v>
      </c>
    </row>
    <row r="2407" spans="1:3" x14ac:dyDescent="0.2">
      <c r="A2407" s="29">
        <v>0.24049999999999999</v>
      </c>
      <c r="B2407" s="34">
        <v>8.4499999999999993</v>
      </c>
      <c r="C2407" s="35">
        <v>6.6015624999999994E-2</v>
      </c>
    </row>
    <row r="2408" spans="1:3" x14ac:dyDescent="0.2">
      <c r="A2408" s="29">
        <v>0.24060000000000001</v>
      </c>
      <c r="B2408" s="34">
        <v>8.4499999999999993</v>
      </c>
      <c r="C2408" s="35">
        <v>6.6015624999999994E-2</v>
      </c>
    </row>
    <row r="2409" spans="1:3" x14ac:dyDescent="0.2">
      <c r="A2409" s="29">
        <v>0.2407</v>
      </c>
      <c r="B2409" s="34">
        <v>8.4499999999999993</v>
      </c>
      <c r="C2409" s="35">
        <v>6.6015624999999994E-2</v>
      </c>
    </row>
    <row r="2410" spans="1:3" x14ac:dyDescent="0.2">
      <c r="A2410" s="29">
        <v>0.24079999999999999</v>
      </c>
      <c r="B2410" s="34">
        <v>8.4499999999999993</v>
      </c>
      <c r="C2410" s="35">
        <v>6.6015624999999994E-2</v>
      </c>
    </row>
    <row r="2411" spans="1:3" x14ac:dyDescent="0.2">
      <c r="A2411" s="29">
        <v>0.2409</v>
      </c>
      <c r="B2411" s="34">
        <v>8.4499999999999993</v>
      </c>
      <c r="C2411" s="35">
        <v>6.6015624999999994E-2</v>
      </c>
    </row>
    <row r="2412" spans="1:3" x14ac:dyDescent="0.2">
      <c r="A2412" s="29">
        <v>0.24099999999999999</v>
      </c>
      <c r="B2412" s="34">
        <v>8.4499999999999993</v>
      </c>
      <c r="C2412" s="35">
        <v>6.6015624999999994E-2</v>
      </c>
    </row>
    <row r="2413" spans="1:3" x14ac:dyDescent="0.2">
      <c r="A2413" s="29">
        <v>0.24110000000000001</v>
      </c>
      <c r="B2413" s="34">
        <v>8.4499999999999993</v>
      </c>
      <c r="C2413" s="35">
        <v>6.6015624999999994E-2</v>
      </c>
    </row>
    <row r="2414" spans="1:3" x14ac:dyDescent="0.2">
      <c r="A2414" s="29">
        <v>0.2412</v>
      </c>
      <c r="B2414" s="34">
        <v>8.4499999999999993</v>
      </c>
      <c r="C2414" s="35">
        <v>6.6015624999999994E-2</v>
      </c>
    </row>
    <row r="2415" spans="1:3" x14ac:dyDescent="0.2">
      <c r="A2415" s="29">
        <v>0.24129999999999999</v>
      </c>
      <c r="B2415" s="34">
        <v>8.4499999999999993</v>
      </c>
      <c r="C2415" s="35">
        <v>6.6015624999999994E-2</v>
      </c>
    </row>
    <row r="2416" spans="1:3" x14ac:dyDescent="0.2">
      <c r="A2416" s="29">
        <v>0.2414</v>
      </c>
      <c r="B2416" s="34">
        <v>8.4499999999999993</v>
      </c>
      <c r="C2416" s="35">
        <v>6.6015624999999994E-2</v>
      </c>
    </row>
    <row r="2417" spans="1:3" x14ac:dyDescent="0.2">
      <c r="A2417" s="29">
        <v>0.24149999999999999</v>
      </c>
      <c r="B2417" s="34">
        <v>8.4499999999999993</v>
      </c>
      <c r="C2417" s="35">
        <v>6.6015624999999994E-2</v>
      </c>
    </row>
    <row r="2418" spans="1:3" x14ac:dyDescent="0.2">
      <c r="A2418" s="29">
        <v>0.24160000000000001</v>
      </c>
      <c r="B2418" s="34">
        <v>8.4499999999999993</v>
      </c>
      <c r="C2418" s="35">
        <v>6.6015624999999994E-2</v>
      </c>
    </row>
    <row r="2419" spans="1:3" x14ac:dyDescent="0.2">
      <c r="A2419" s="29">
        <v>0.2417</v>
      </c>
      <c r="B2419" s="34">
        <v>8.4499999999999993</v>
      </c>
      <c r="C2419" s="35">
        <v>6.6015624999999994E-2</v>
      </c>
    </row>
    <row r="2420" spans="1:3" x14ac:dyDescent="0.2">
      <c r="A2420" s="29">
        <v>0.24179999999999999</v>
      </c>
      <c r="B2420" s="34">
        <v>8.4499999999999993</v>
      </c>
      <c r="C2420" s="35">
        <v>6.6015624999999994E-2</v>
      </c>
    </row>
    <row r="2421" spans="1:3" x14ac:dyDescent="0.2">
      <c r="A2421" s="29">
        <v>0.2419</v>
      </c>
      <c r="B2421" s="34">
        <v>8.4499999999999993</v>
      </c>
      <c r="C2421" s="35">
        <v>6.6015624999999994E-2</v>
      </c>
    </row>
    <row r="2422" spans="1:3" x14ac:dyDescent="0.2">
      <c r="A2422" s="29">
        <v>0.24199999999999999</v>
      </c>
      <c r="B2422" s="34">
        <v>8.4499999999999993</v>
      </c>
      <c r="C2422" s="35">
        <v>6.6015624999999994E-2</v>
      </c>
    </row>
    <row r="2423" spans="1:3" x14ac:dyDescent="0.2">
      <c r="A2423" s="29">
        <v>0.24210000000000001</v>
      </c>
      <c r="B2423" s="34">
        <v>8.4499999999999993</v>
      </c>
      <c r="C2423" s="35">
        <v>6.6015624999999994E-2</v>
      </c>
    </row>
    <row r="2424" spans="1:3" x14ac:dyDescent="0.2">
      <c r="A2424" s="29">
        <v>0.2422</v>
      </c>
      <c r="B2424" s="34">
        <v>8.4499999999999993</v>
      </c>
      <c r="C2424" s="35">
        <v>6.6015624999999994E-2</v>
      </c>
    </row>
    <row r="2425" spans="1:3" x14ac:dyDescent="0.2">
      <c r="A2425" s="29">
        <v>0.24229999999999999</v>
      </c>
      <c r="B2425" s="34">
        <v>8.4499999999999993</v>
      </c>
      <c r="C2425" s="35">
        <v>6.6015624999999994E-2</v>
      </c>
    </row>
    <row r="2426" spans="1:3" x14ac:dyDescent="0.2">
      <c r="A2426" s="29">
        <v>0.2424</v>
      </c>
      <c r="B2426" s="34">
        <v>8.4499999999999993</v>
      </c>
      <c r="C2426" s="35">
        <v>6.6015624999999994E-2</v>
      </c>
    </row>
    <row r="2427" spans="1:3" x14ac:dyDescent="0.2">
      <c r="A2427" s="29">
        <v>0.24249999999999999</v>
      </c>
      <c r="B2427" s="34">
        <v>8.4499999999999993</v>
      </c>
      <c r="C2427" s="35">
        <v>6.6015624999999994E-2</v>
      </c>
    </row>
    <row r="2428" spans="1:3" x14ac:dyDescent="0.2">
      <c r="A2428" s="29">
        <v>0.24260000000000001</v>
      </c>
      <c r="B2428" s="34">
        <v>8.4499999999999993</v>
      </c>
      <c r="C2428" s="35">
        <v>6.6015624999999994E-2</v>
      </c>
    </row>
    <row r="2429" spans="1:3" x14ac:dyDescent="0.2">
      <c r="A2429" s="29">
        <v>0.2427</v>
      </c>
      <c r="B2429" s="34">
        <v>8.4499999999999993</v>
      </c>
      <c r="C2429" s="35">
        <v>6.6015624999999994E-2</v>
      </c>
    </row>
    <row r="2430" spans="1:3" x14ac:dyDescent="0.2">
      <c r="A2430" s="29">
        <v>0.24279999999999999</v>
      </c>
      <c r="B2430" s="34">
        <v>8.4499999999999993</v>
      </c>
      <c r="C2430" s="35">
        <v>6.6015624999999994E-2</v>
      </c>
    </row>
    <row r="2431" spans="1:3" x14ac:dyDescent="0.2">
      <c r="A2431" s="29">
        <v>0.2429</v>
      </c>
      <c r="B2431" s="34">
        <v>8.4499999999999993</v>
      </c>
      <c r="C2431" s="35">
        <v>6.6015624999999994E-2</v>
      </c>
    </row>
    <row r="2432" spans="1:3" x14ac:dyDescent="0.2">
      <c r="A2432" s="29">
        <v>0.24299999999999999</v>
      </c>
      <c r="B2432" s="34">
        <v>8.4499999999999993</v>
      </c>
      <c r="C2432" s="35">
        <v>6.6015624999999994E-2</v>
      </c>
    </row>
    <row r="2433" spans="1:3" x14ac:dyDescent="0.2">
      <c r="A2433" s="29">
        <v>0.24310000000000001</v>
      </c>
      <c r="B2433" s="34">
        <v>8.4499999999999993</v>
      </c>
      <c r="C2433" s="35">
        <v>6.6015624999999994E-2</v>
      </c>
    </row>
    <row r="2434" spans="1:3" x14ac:dyDescent="0.2">
      <c r="A2434" s="29">
        <v>0.2432</v>
      </c>
      <c r="B2434" s="34">
        <v>8.4499999999999993</v>
      </c>
      <c r="C2434" s="35">
        <v>6.6015624999999994E-2</v>
      </c>
    </row>
    <row r="2435" spans="1:3" x14ac:dyDescent="0.2">
      <c r="A2435" s="29">
        <v>0.24329999999999999</v>
      </c>
      <c r="B2435" s="34">
        <v>8.4499999999999993</v>
      </c>
      <c r="C2435" s="35">
        <v>6.6015624999999994E-2</v>
      </c>
    </row>
    <row r="2436" spans="1:3" x14ac:dyDescent="0.2">
      <c r="A2436" s="29">
        <v>0.24340000000000001</v>
      </c>
      <c r="B2436" s="34">
        <v>8.4499999999999993</v>
      </c>
      <c r="C2436" s="35">
        <v>6.6015624999999994E-2</v>
      </c>
    </row>
    <row r="2437" spans="1:3" x14ac:dyDescent="0.2">
      <c r="A2437" s="29">
        <v>0.24349999999999999</v>
      </c>
      <c r="B2437" s="34">
        <v>8.4499999999999993</v>
      </c>
      <c r="C2437" s="35">
        <v>6.6015624999999994E-2</v>
      </c>
    </row>
    <row r="2438" spans="1:3" x14ac:dyDescent="0.2">
      <c r="A2438" s="29">
        <v>0.24360000000000001</v>
      </c>
      <c r="B2438" s="34">
        <v>8.4499999999999993</v>
      </c>
      <c r="C2438" s="35">
        <v>6.6015624999999994E-2</v>
      </c>
    </row>
    <row r="2439" spans="1:3" x14ac:dyDescent="0.2">
      <c r="A2439" s="29">
        <v>0.2437</v>
      </c>
      <c r="B2439" s="34">
        <v>8.4499999999999993</v>
      </c>
      <c r="C2439" s="35">
        <v>6.6015624999999994E-2</v>
      </c>
    </row>
    <row r="2440" spans="1:3" x14ac:dyDescent="0.2">
      <c r="A2440" s="29">
        <v>0.24379999999999999</v>
      </c>
      <c r="B2440" s="34">
        <v>8.4499999999999993</v>
      </c>
      <c r="C2440" s="35">
        <v>6.6015624999999994E-2</v>
      </c>
    </row>
    <row r="2441" spans="1:3" x14ac:dyDescent="0.2">
      <c r="A2441" s="29">
        <v>0.24390000000000001</v>
      </c>
      <c r="B2441" s="34">
        <v>8.4499999999999993</v>
      </c>
      <c r="C2441" s="35">
        <v>6.6015624999999994E-2</v>
      </c>
    </row>
    <row r="2442" spans="1:3" x14ac:dyDescent="0.2">
      <c r="A2442" s="29">
        <v>0.24399999999999999</v>
      </c>
      <c r="B2442" s="34">
        <v>8.4499999999999993</v>
      </c>
      <c r="C2442" s="35">
        <v>6.6015624999999994E-2</v>
      </c>
    </row>
    <row r="2443" spans="1:3" x14ac:dyDescent="0.2">
      <c r="A2443" s="29">
        <v>0.24410000000000001</v>
      </c>
      <c r="B2443" s="34">
        <v>8.4499999999999993</v>
      </c>
      <c r="C2443" s="35">
        <v>6.6015624999999994E-2</v>
      </c>
    </row>
    <row r="2444" spans="1:3" x14ac:dyDescent="0.2">
      <c r="A2444" s="29">
        <v>0.2442</v>
      </c>
      <c r="B2444" s="34">
        <v>8.4499999999999993</v>
      </c>
      <c r="C2444" s="35">
        <v>6.6015624999999994E-2</v>
      </c>
    </row>
    <row r="2445" spans="1:3" x14ac:dyDescent="0.2">
      <c r="A2445" s="29">
        <v>0.24429999999999999</v>
      </c>
      <c r="B2445" s="34">
        <v>8.4499999999999993</v>
      </c>
      <c r="C2445" s="35">
        <v>6.6015624999999994E-2</v>
      </c>
    </row>
    <row r="2446" spans="1:3" x14ac:dyDescent="0.2">
      <c r="A2446" s="29">
        <v>0.24440000000000001</v>
      </c>
      <c r="B2446" s="34">
        <v>8.4499999999999993</v>
      </c>
      <c r="C2446" s="35">
        <v>6.6015624999999994E-2</v>
      </c>
    </row>
    <row r="2447" spans="1:3" x14ac:dyDescent="0.2">
      <c r="A2447" s="29">
        <v>0.2445</v>
      </c>
      <c r="B2447" s="34">
        <v>8.4499999999999993</v>
      </c>
      <c r="C2447" s="35">
        <v>6.6015624999999994E-2</v>
      </c>
    </row>
    <row r="2448" spans="1:3" x14ac:dyDescent="0.2">
      <c r="A2448" s="29">
        <v>0.24460000000000001</v>
      </c>
      <c r="B2448" s="34">
        <v>8.4499999999999993</v>
      </c>
      <c r="C2448" s="35">
        <v>6.6015624999999994E-2</v>
      </c>
    </row>
    <row r="2449" spans="1:3" x14ac:dyDescent="0.2">
      <c r="A2449" s="29">
        <v>0.2447</v>
      </c>
      <c r="B2449" s="34">
        <v>8.4499999999999993</v>
      </c>
      <c r="C2449" s="35">
        <v>6.6015624999999994E-2</v>
      </c>
    </row>
    <row r="2450" spans="1:3" x14ac:dyDescent="0.2">
      <c r="A2450" s="29">
        <v>0.24479999999999999</v>
      </c>
      <c r="B2450" s="34">
        <v>8.4499999999999993</v>
      </c>
      <c r="C2450" s="35">
        <v>6.6015624999999994E-2</v>
      </c>
    </row>
    <row r="2451" spans="1:3" x14ac:dyDescent="0.2">
      <c r="A2451" s="29">
        <v>0.24490000000000001</v>
      </c>
      <c r="B2451" s="34">
        <v>8.4499999999999993</v>
      </c>
      <c r="C2451" s="35">
        <v>6.6015624999999994E-2</v>
      </c>
    </row>
    <row r="2452" spans="1:3" x14ac:dyDescent="0.2">
      <c r="A2452" s="29">
        <v>0.245</v>
      </c>
      <c r="B2452" s="34">
        <v>8.4499999999999993</v>
      </c>
      <c r="C2452" s="35">
        <v>6.6015624999999994E-2</v>
      </c>
    </row>
    <row r="2453" spans="1:3" x14ac:dyDescent="0.2">
      <c r="A2453" s="29">
        <v>0.24510000000000001</v>
      </c>
      <c r="B2453" s="34">
        <v>8.4499999999999993</v>
      </c>
      <c r="C2453" s="35">
        <v>6.6015624999999994E-2</v>
      </c>
    </row>
    <row r="2454" spans="1:3" x14ac:dyDescent="0.2">
      <c r="A2454" s="29">
        <v>0.2452</v>
      </c>
      <c r="B2454" s="34">
        <v>8.4499999999999993</v>
      </c>
      <c r="C2454" s="35">
        <v>6.6015624999999994E-2</v>
      </c>
    </row>
    <row r="2455" spans="1:3" x14ac:dyDescent="0.2">
      <c r="A2455" s="29">
        <v>0.24529999999999999</v>
      </c>
      <c r="B2455" s="34">
        <v>8.4499999999999993</v>
      </c>
      <c r="C2455" s="35">
        <v>6.6015624999999994E-2</v>
      </c>
    </row>
    <row r="2456" spans="1:3" x14ac:dyDescent="0.2">
      <c r="A2456" s="29">
        <v>0.24540000000000001</v>
      </c>
      <c r="B2456" s="34">
        <v>8.4499999999999993</v>
      </c>
      <c r="C2456" s="35">
        <v>6.6015624999999994E-2</v>
      </c>
    </row>
    <row r="2457" spans="1:3" x14ac:dyDescent="0.2">
      <c r="A2457" s="29">
        <v>0.2455</v>
      </c>
      <c r="B2457" s="34">
        <v>8.4499999999999993</v>
      </c>
      <c r="C2457" s="35">
        <v>6.6015624999999994E-2</v>
      </c>
    </row>
    <row r="2458" spans="1:3" x14ac:dyDescent="0.2">
      <c r="A2458" s="29">
        <v>0.24560000000000001</v>
      </c>
      <c r="B2458" s="34">
        <v>8.4499999999999993</v>
      </c>
      <c r="C2458" s="35">
        <v>6.6015624999999994E-2</v>
      </c>
    </row>
    <row r="2459" spans="1:3" x14ac:dyDescent="0.2">
      <c r="A2459" s="29">
        <v>0.2457</v>
      </c>
      <c r="B2459" s="34">
        <v>8.4499999999999993</v>
      </c>
      <c r="C2459" s="35">
        <v>6.6015624999999994E-2</v>
      </c>
    </row>
    <row r="2460" spans="1:3" x14ac:dyDescent="0.2">
      <c r="A2460" s="29">
        <v>0.24579999999999999</v>
      </c>
      <c r="B2460" s="34">
        <v>8.4499999999999993</v>
      </c>
      <c r="C2460" s="35">
        <v>6.6015624999999994E-2</v>
      </c>
    </row>
    <row r="2461" spans="1:3" x14ac:dyDescent="0.2">
      <c r="A2461" s="29">
        <v>0.24590000000000001</v>
      </c>
      <c r="B2461" s="34">
        <v>8.4499999999999993</v>
      </c>
      <c r="C2461" s="35">
        <v>6.6015624999999994E-2</v>
      </c>
    </row>
    <row r="2462" spans="1:3" x14ac:dyDescent="0.2">
      <c r="A2462" s="29">
        <v>0.246</v>
      </c>
      <c r="B2462" s="34">
        <v>8.4499999999999993</v>
      </c>
      <c r="C2462" s="35">
        <v>6.6015624999999994E-2</v>
      </c>
    </row>
    <row r="2463" spans="1:3" x14ac:dyDescent="0.2">
      <c r="A2463" s="29">
        <v>0.24610000000000001</v>
      </c>
      <c r="B2463" s="34">
        <v>8.4499999999999993</v>
      </c>
      <c r="C2463" s="35">
        <v>6.6015624999999994E-2</v>
      </c>
    </row>
    <row r="2464" spans="1:3" x14ac:dyDescent="0.2">
      <c r="A2464" s="29">
        <v>0.2462</v>
      </c>
      <c r="B2464" s="34">
        <v>8.4499999999999993</v>
      </c>
      <c r="C2464" s="35">
        <v>6.6015624999999994E-2</v>
      </c>
    </row>
    <row r="2465" spans="1:3" x14ac:dyDescent="0.2">
      <c r="A2465" s="29">
        <v>0.24629999999999999</v>
      </c>
      <c r="B2465" s="34">
        <v>8.4499999999999993</v>
      </c>
      <c r="C2465" s="35">
        <v>6.6015624999999994E-2</v>
      </c>
    </row>
    <row r="2466" spans="1:3" x14ac:dyDescent="0.2">
      <c r="A2466" s="29">
        <v>0.24640000000000001</v>
      </c>
      <c r="B2466" s="34">
        <v>8.4499999999999993</v>
      </c>
      <c r="C2466" s="35">
        <v>6.6015624999999994E-2</v>
      </c>
    </row>
    <row r="2467" spans="1:3" x14ac:dyDescent="0.2">
      <c r="A2467" s="29">
        <v>0.2465</v>
      </c>
      <c r="B2467" s="34">
        <v>8.4499999999999993</v>
      </c>
      <c r="C2467" s="35">
        <v>6.6015624999999994E-2</v>
      </c>
    </row>
    <row r="2468" spans="1:3" x14ac:dyDescent="0.2">
      <c r="A2468" s="29">
        <v>0.24660000000000001</v>
      </c>
      <c r="B2468" s="34">
        <v>8.4499999999999993</v>
      </c>
      <c r="C2468" s="35">
        <v>6.6015624999999994E-2</v>
      </c>
    </row>
    <row r="2469" spans="1:3" x14ac:dyDescent="0.2">
      <c r="A2469" s="29">
        <v>0.2467</v>
      </c>
      <c r="B2469" s="34">
        <v>8.4499999999999993</v>
      </c>
      <c r="C2469" s="35">
        <v>6.6015624999999994E-2</v>
      </c>
    </row>
    <row r="2470" spans="1:3" x14ac:dyDescent="0.2">
      <c r="A2470" s="29">
        <v>0.24679999999999999</v>
      </c>
      <c r="B2470" s="34">
        <v>8.4499999999999993</v>
      </c>
      <c r="C2470" s="35">
        <v>6.6015624999999994E-2</v>
      </c>
    </row>
    <row r="2471" spans="1:3" x14ac:dyDescent="0.2">
      <c r="A2471" s="29">
        <v>0.24690000000000001</v>
      </c>
      <c r="B2471" s="34">
        <v>8.4499999999999993</v>
      </c>
      <c r="C2471" s="35">
        <v>6.6015624999999994E-2</v>
      </c>
    </row>
    <row r="2472" spans="1:3" x14ac:dyDescent="0.2">
      <c r="A2472" s="29">
        <v>0.247</v>
      </c>
      <c r="B2472" s="34">
        <v>8.4499999999999993</v>
      </c>
      <c r="C2472" s="35">
        <v>6.6015624999999994E-2</v>
      </c>
    </row>
    <row r="2473" spans="1:3" x14ac:dyDescent="0.2">
      <c r="A2473" s="29">
        <v>0.24709999999999999</v>
      </c>
      <c r="B2473" s="34">
        <v>8.4499999999999993</v>
      </c>
      <c r="C2473" s="35">
        <v>6.6015624999999994E-2</v>
      </c>
    </row>
    <row r="2474" spans="1:3" x14ac:dyDescent="0.2">
      <c r="A2474" s="29">
        <v>0.2472</v>
      </c>
      <c r="B2474" s="34">
        <v>8.4499999999999993</v>
      </c>
      <c r="C2474" s="35">
        <v>6.6015624999999994E-2</v>
      </c>
    </row>
    <row r="2475" spans="1:3" x14ac:dyDescent="0.2">
      <c r="A2475" s="29">
        <v>0.24729999999999999</v>
      </c>
      <c r="B2475" s="34">
        <v>8.4499999999999993</v>
      </c>
      <c r="C2475" s="35">
        <v>6.6015624999999994E-2</v>
      </c>
    </row>
    <row r="2476" spans="1:3" x14ac:dyDescent="0.2">
      <c r="A2476" s="29">
        <v>0.24740000000000001</v>
      </c>
      <c r="B2476" s="34">
        <v>8.4499999999999993</v>
      </c>
      <c r="C2476" s="35">
        <v>6.6015624999999994E-2</v>
      </c>
    </row>
    <row r="2477" spans="1:3" x14ac:dyDescent="0.2">
      <c r="A2477" s="29">
        <v>0.2475</v>
      </c>
      <c r="B2477" s="34">
        <v>8.4499999999999993</v>
      </c>
      <c r="C2477" s="35">
        <v>6.6015624999999994E-2</v>
      </c>
    </row>
    <row r="2478" spans="1:3" x14ac:dyDescent="0.2">
      <c r="A2478" s="29">
        <v>0.24759999999999999</v>
      </c>
      <c r="B2478" s="34">
        <v>8.4499999999999993</v>
      </c>
      <c r="C2478" s="35">
        <v>6.6015624999999994E-2</v>
      </c>
    </row>
    <row r="2479" spans="1:3" x14ac:dyDescent="0.2">
      <c r="A2479" s="29">
        <v>0.2477</v>
      </c>
      <c r="B2479" s="34">
        <v>8.4499999999999993</v>
      </c>
      <c r="C2479" s="35">
        <v>6.6015624999999994E-2</v>
      </c>
    </row>
    <row r="2480" spans="1:3" x14ac:dyDescent="0.2">
      <c r="A2480" s="29">
        <v>0.24779999999999999</v>
      </c>
      <c r="B2480" s="34">
        <v>8.4499999999999993</v>
      </c>
      <c r="C2480" s="35">
        <v>6.6015624999999994E-2</v>
      </c>
    </row>
    <row r="2481" spans="1:3" x14ac:dyDescent="0.2">
      <c r="A2481" s="29">
        <v>0.24790000000000001</v>
      </c>
      <c r="B2481" s="34">
        <v>8.4499999999999993</v>
      </c>
      <c r="C2481" s="35">
        <v>6.6015624999999994E-2</v>
      </c>
    </row>
    <row r="2482" spans="1:3" x14ac:dyDescent="0.2">
      <c r="A2482" s="29">
        <v>0.248</v>
      </c>
      <c r="B2482" s="34">
        <v>8.4499999999999993</v>
      </c>
      <c r="C2482" s="35">
        <v>6.6015624999999994E-2</v>
      </c>
    </row>
    <row r="2483" spans="1:3" x14ac:dyDescent="0.2">
      <c r="A2483" s="29">
        <v>0.24809999999999999</v>
      </c>
      <c r="B2483" s="34">
        <v>8.4499999999999993</v>
      </c>
      <c r="C2483" s="35">
        <v>6.6015624999999994E-2</v>
      </c>
    </row>
    <row r="2484" spans="1:3" x14ac:dyDescent="0.2">
      <c r="A2484" s="29">
        <v>0.2482</v>
      </c>
      <c r="B2484" s="34">
        <v>8.4499999999999993</v>
      </c>
      <c r="C2484" s="35">
        <v>6.6015624999999994E-2</v>
      </c>
    </row>
    <row r="2485" spans="1:3" x14ac:dyDescent="0.2">
      <c r="A2485" s="29">
        <v>0.24829999999999999</v>
      </c>
      <c r="B2485" s="34">
        <v>8.4499999999999993</v>
      </c>
      <c r="C2485" s="35">
        <v>6.6015624999999994E-2</v>
      </c>
    </row>
    <row r="2486" spans="1:3" x14ac:dyDescent="0.2">
      <c r="A2486" s="29">
        <v>0.24840000000000001</v>
      </c>
      <c r="B2486" s="34">
        <v>8.4499999999999993</v>
      </c>
      <c r="C2486" s="35">
        <v>6.6015624999999994E-2</v>
      </c>
    </row>
    <row r="2487" spans="1:3" x14ac:dyDescent="0.2">
      <c r="A2487" s="29">
        <v>0.2485</v>
      </c>
      <c r="B2487" s="34">
        <v>8.4499999999999993</v>
      </c>
      <c r="C2487" s="35">
        <v>6.6015624999999994E-2</v>
      </c>
    </row>
    <row r="2488" spans="1:3" x14ac:dyDescent="0.2">
      <c r="A2488" s="29">
        <v>0.24859999999999999</v>
      </c>
      <c r="B2488" s="34">
        <v>8.4499999999999993</v>
      </c>
      <c r="C2488" s="35">
        <v>6.6015624999999994E-2</v>
      </c>
    </row>
    <row r="2489" spans="1:3" x14ac:dyDescent="0.2">
      <c r="A2489" s="29">
        <v>0.2487</v>
      </c>
      <c r="B2489" s="34">
        <v>8.4499999999999993</v>
      </c>
      <c r="C2489" s="35">
        <v>6.6015624999999994E-2</v>
      </c>
    </row>
    <row r="2490" spans="1:3" x14ac:dyDescent="0.2">
      <c r="A2490" s="29">
        <v>0.24879999999999999</v>
      </c>
      <c r="B2490" s="34">
        <v>8.4499999999999993</v>
      </c>
      <c r="C2490" s="35">
        <v>6.6015624999999994E-2</v>
      </c>
    </row>
    <row r="2491" spans="1:3" x14ac:dyDescent="0.2">
      <c r="A2491" s="29">
        <v>0.24890000000000001</v>
      </c>
      <c r="B2491" s="34">
        <v>8.4499999999999993</v>
      </c>
      <c r="C2491" s="35">
        <v>6.6015624999999994E-2</v>
      </c>
    </row>
    <row r="2492" spans="1:3" x14ac:dyDescent="0.2">
      <c r="A2492" s="29">
        <v>0.249</v>
      </c>
      <c r="B2492" s="34">
        <v>8.4499999999999993</v>
      </c>
      <c r="C2492" s="35">
        <v>6.6015624999999994E-2</v>
      </c>
    </row>
    <row r="2493" spans="1:3" x14ac:dyDescent="0.2">
      <c r="A2493" s="29">
        <v>0.24909999999999999</v>
      </c>
      <c r="B2493" s="34">
        <v>8.4499999999999993</v>
      </c>
      <c r="C2493" s="35">
        <v>6.6015624999999994E-2</v>
      </c>
    </row>
    <row r="2494" spans="1:3" x14ac:dyDescent="0.2">
      <c r="A2494" s="29">
        <v>0.2492</v>
      </c>
      <c r="B2494" s="34">
        <v>8.4499999999999993</v>
      </c>
      <c r="C2494" s="35">
        <v>6.6015624999999994E-2</v>
      </c>
    </row>
    <row r="2495" spans="1:3" x14ac:dyDescent="0.2">
      <c r="A2495" s="29">
        <v>0.24929999999999999</v>
      </c>
      <c r="B2495" s="34">
        <v>8.4499999999999993</v>
      </c>
      <c r="C2495" s="35">
        <v>6.6015624999999994E-2</v>
      </c>
    </row>
    <row r="2496" spans="1:3" x14ac:dyDescent="0.2">
      <c r="A2496" s="29">
        <v>0.24940000000000001</v>
      </c>
      <c r="B2496" s="34">
        <v>8.4499999999999993</v>
      </c>
      <c r="C2496" s="35">
        <v>6.6015624999999994E-2</v>
      </c>
    </row>
    <row r="2497" spans="1:3" x14ac:dyDescent="0.2">
      <c r="A2497" s="29">
        <v>0.2495</v>
      </c>
      <c r="B2497" s="34">
        <v>8.4499999999999993</v>
      </c>
      <c r="C2497" s="35">
        <v>6.6015624999999994E-2</v>
      </c>
    </row>
    <row r="2498" spans="1:3" x14ac:dyDescent="0.2">
      <c r="A2498" s="29">
        <v>0.24959999999999999</v>
      </c>
      <c r="B2498" s="34">
        <v>8.4499999999999993</v>
      </c>
      <c r="C2498" s="35">
        <v>6.6015624999999994E-2</v>
      </c>
    </row>
    <row r="2499" spans="1:3" x14ac:dyDescent="0.2">
      <c r="A2499" s="29">
        <v>0.24970000000000001</v>
      </c>
      <c r="B2499" s="34">
        <v>8.4499999999999993</v>
      </c>
      <c r="C2499" s="35">
        <v>6.6015624999999994E-2</v>
      </c>
    </row>
    <row r="2500" spans="1:3" x14ac:dyDescent="0.2">
      <c r="A2500" s="29">
        <v>0.24979999999999999</v>
      </c>
      <c r="B2500" s="34">
        <v>8.4499999999999993</v>
      </c>
      <c r="C2500" s="35">
        <v>6.6015624999999994E-2</v>
      </c>
    </row>
    <row r="2501" spans="1:3" x14ac:dyDescent="0.2">
      <c r="A2501" s="29">
        <v>0.24990000000000001</v>
      </c>
      <c r="B2501" s="34">
        <v>8.4499999999999993</v>
      </c>
      <c r="C2501" s="35">
        <v>6.6015624999999994E-2</v>
      </c>
    </row>
    <row r="2502" spans="1:3" x14ac:dyDescent="0.2">
      <c r="A2502" s="29">
        <v>0.25</v>
      </c>
      <c r="B2502" s="34">
        <v>8.4499999999999993</v>
      </c>
      <c r="C2502" s="35">
        <v>6.6015624999999994E-2</v>
      </c>
    </row>
    <row r="2503" spans="1:3" x14ac:dyDescent="0.2">
      <c r="A2503" s="29">
        <v>0.25009999999999999</v>
      </c>
      <c r="B2503" s="34">
        <v>8.43</v>
      </c>
      <c r="C2503" s="35">
        <v>6.5859374999999998E-2</v>
      </c>
    </row>
    <row r="2504" spans="1:3" x14ac:dyDescent="0.2">
      <c r="A2504" s="29">
        <v>0.25019999999999998</v>
      </c>
      <c r="B2504" s="34">
        <v>8.43</v>
      </c>
      <c r="C2504" s="35">
        <v>6.5859374999999998E-2</v>
      </c>
    </row>
    <row r="2505" spans="1:3" x14ac:dyDescent="0.2">
      <c r="A2505" s="29">
        <v>0.25030000000000002</v>
      </c>
      <c r="B2505" s="34">
        <v>8.43</v>
      </c>
      <c r="C2505" s="35">
        <v>6.5859374999999998E-2</v>
      </c>
    </row>
    <row r="2506" spans="1:3" x14ac:dyDescent="0.2">
      <c r="A2506" s="29">
        <v>0.25040000000000001</v>
      </c>
      <c r="B2506" s="34">
        <v>8.43</v>
      </c>
      <c r="C2506" s="35">
        <v>6.5859374999999998E-2</v>
      </c>
    </row>
    <row r="2507" spans="1:3" x14ac:dyDescent="0.2">
      <c r="A2507" s="29">
        <v>0.2505</v>
      </c>
      <c r="B2507" s="34">
        <v>8.43</v>
      </c>
      <c r="C2507" s="35">
        <v>6.5859374999999998E-2</v>
      </c>
    </row>
    <row r="2508" spans="1:3" x14ac:dyDescent="0.2">
      <c r="A2508" s="29">
        <v>0.25059999999999999</v>
      </c>
      <c r="B2508" s="34">
        <v>8.43</v>
      </c>
      <c r="C2508" s="35">
        <v>6.5859374999999998E-2</v>
      </c>
    </row>
    <row r="2509" spans="1:3" x14ac:dyDescent="0.2">
      <c r="A2509" s="29">
        <v>0.25069999999999998</v>
      </c>
      <c r="B2509" s="34">
        <v>8.43</v>
      </c>
      <c r="C2509" s="35">
        <v>6.5859374999999998E-2</v>
      </c>
    </row>
    <row r="2510" spans="1:3" x14ac:dyDescent="0.2">
      <c r="A2510" s="29">
        <v>0.25080000000000002</v>
      </c>
      <c r="B2510" s="34">
        <v>8.43</v>
      </c>
      <c r="C2510" s="35">
        <v>6.5859374999999998E-2</v>
      </c>
    </row>
    <row r="2511" spans="1:3" x14ac:dyDescent="0.2">
      <c r="A2511" s="29">
        <v>0.25090000000000001</v>
      </c>
      <c r="B2511" s="34">
        <v>8.43</v>
      </c>
      <c r="C2511" s="35">
        <v>6.5859374999999998E-2</v>
      </c>
    </row>
    <row r="2512" spans="1:3" x14ac:dyDescent="0.2">
      <c r="A2512" s="29">
        <v>0.251</v>
      </c>
      <c r="B2512" s="34">
        <v>8.43</v>
      </c>
      <c r="C2512" s="35">
        <v>6.5859374999999998E-2</v>
      </c>
    </row>
    <row r="2513" spans="1:3" x14ac:dyDescent="0.2">
      <c r="A2513" s="29">
        <v>0.25109999999999999</v>
      </c>
      <c r="B2513" s="34">
        <v>8.43</v>
      </c>
      <c r="C2513" s="35">
        <v>6.5859374999999998E-2</v>
      </c>
    </row>
    <row r="2514" spans="1:3" x14ac:dyDescent="0.2">
      <c r="A2514" s="29">
        <v>0.25119999999999998</v>
      </c>
      <c r="B2514" s="34">
        <v>8.43</v>
      </c>
      <c r="C2514" s="35">
        <v>6.5859374999999998E-2</v>
      </c>
    </row>
    <row r="2515" spans="1:3" x14ac:dyDescent="0.2">
      <c r="A2515" s="29">
        <v>0.25130000000000002</v>
      </c>
      <c r="B2515" s="34">
        <v>8.43</v>
      </c>
      <c r="C2515" s="35">
        <v>6.5859374999999998E-2</v>
      </c>
    </row>
    <row r="2516" spans="1:3" x14ac:dyDescent="0.2">
      <c r="A2516" s="29">
        <v>0.25140000000000001</v>
      </c>
      <c r="B2516" s="34">
        <v>8.43</v>
      </c>
      <c r="C2516" s="35">
        <v>6.5859374999999998E-2</v>
      </c>
    </row>
    <row r="2517" spans="1:3" x14ac:dyDescent="0.2">
      <c r="A2517" s="29">
        <v>0.2515</v>
      </c>
      <c r="B2517" s="34">
        <v>8.43</v>
      </c>
      <c r="C2517" s="35">
        <v>6.5859374999999998E-2</v>
      </c>
    </row>
    <row r="2518" spans="1:3" x14ac:dyDescent="0.2">
      <c r="A2518" s="29">
        <v>0.25159999999999999</v>
      </c>
      <c r="B2518" s="34">
        <v>8.43</v>
      </c>
      <c r="C2518" s="35">
        <v>6.5859374999999998E-2</v>
      </c>
    </row>
    <row r="2519" spans="1:3" x14ac:dyDescent="0.2">
      <c r="A2519" s="29">
        <v>0.25169999999999998</v>
      </c>
      <c r="B2519" s="34">
        <v>8.43</v>
      </c>
      <c r="C2519" s="35">
        <v>6.5859374999999998E-2</v>
      </c>
    </row>
    <row r="2520" spans="1:3" x14ac:dyDescent="0.2">
      <c r="A2520" s="29">
        <v>0.25180000000000002</v>
      </c>
      <c r="B2520" s="34">
        <v>8.43</v>
      </c>
      <c r="C2520" s="35">
        <v>6.5859374999999998E-2</v>
      </c>
    </row>
    <row r="2521" spans="1:3" x14ac:dyDescent="0.2">
      <c r="A2521" s="29">
        <v>0.25190000000000001</v>
      </c>
      <c r="B2521" s="34">
        <v>8.43</v>
      </c>
      <c r="C2521" s="35">
        <v>6.5859374999999998E-2</v>
      </c>
    </row>
    <row r="2522" spans="1:3" x14ac:dyDescent="0.2">
      <c r="A2522" s="29">
        <v>0.252</v>
      </c>
      <c r="B2522" s="34">
        <v>8.43</v>
      </c>
      <c r="C2522" s="35">
        <v>6.5859374999999998E-2</v>
      </c>
    </row>
    <row r="2523" spans="1:3" x14ac:dyDescent="0.2">
      <c r="A2523" s="29">
        <v>0.25209999999999999</v>
      </c>
      <c r="B2523" s="34">
        <v>8.43</v>
      </c>
      <c r="C2523" s="35">
        <v>6.5859374999999998E-2</v>
      </c>
    </row>
    <row r="2524" spans="1:3" x14ac:dyDescent="0.2">
      <c r="A2524" s="29">
        <v>0.25219999999999998</v>
      </c>
      <c r="B2524" s="34">
        <v>8.43</v>
      </c>
      <c r="C2524" s="35">
        <v>6.5859374999999998E-2</v>
      </c>
    </row>
    <row r="2525" spans="1:3" x14ac:dyDescent="0.2">
      <c r="A2525" s="29">
        <v>0.25230000000000002</v>
      </c>
      <c r="B2525" s="34">
        <v>8.43</v>
      </c>
      <c r="C2525" s="35">
        <v>6.5859374999999998E-2</v>
      </c>
    </row>
    <row r="2526" spans="1:3" x14ac:dyDescent="0.2">
      <c r="A2526" s="29">
        <v>0.25240000000000001</v>
      </c>
      <c r="B2526" s="34">
        <v>8.43</v>
      </c>
      <c r="C2526" s="35">
        <v>6.5859374999999998E-2</v>
      </c>
    </row>
    <row r="2527" spans="1:3" x14ac:dyDescent="0.2">
      <c r="A2527" s="29">
        <v>0.2525</v>
      </c>
      <c r="B2527" s="34">
        <v>8.43</v>
      </c>
      <c r="C2527" s="35">
        <v>6.5859374999999998E-2</v>
      </c>
    </row>
    <row r="2528" spans="1:3" x14ac:dyDescent="0.2">
      <c r="A2528" s="29">
        <v>0.25259999999999999</v>
      </c>
      <c r="B2528" s="34">
        <v>8.43</v>
      </c>
      <c r="C2528" s="35">
        <v>6.5859374999999998E-2</v>
      </c>
    </row>
    <row r="2529" spans="1:3" x14ac:dyDescent="0.2">
      <c r="A2529" s="29">
        <v>0.25269999999999998</v>
      </c>
      <c r="B2529" s="34">
        <v>8.43</v>
      </c>
      <c r="C2529" s="35">
        <v>6.5859374999999998E-2</v>
      </c>
    </row>
    <row r="2530" spans="1:3" x14ac:dyDescent="0.2">
      <c r="A2530" s="29">
        <v>0.25280000000000002</v>
      </c>
      <c r="B2530" s="34">
        <v>8.43</v>
      </c>
      <c r="C2530" s="35">
        <v>6.5859374999999998E-2</v>
      </c>
    </row>
    <row r="2531" spans="1:3" x14ac:dyDescent="0.2">
      <c r="A2531" s="29">
        <v>0.25290000000000001</v>
      </c>
      <c r="B2531" s="34">
        <v>8.43</v>
      </c>
      <c r="C2531" s="35">
        <v>6.5859374999999998E-2</v>
      </c>
    </row>
    <row r="2532" spans="1:3" x14ac:dyDescent="0.2">
      <c r="A2532" s="29">
        <v>0.253</v>
      </c>
      <c r="B2532" s="34">
        <v>8.43</v>
      </c>
      <c r="C2532" s="35">
        <v>6.5859374999999998E-2</v>
      </c>
    </row>
    <row r="2533" spans="1:3" x14ac:dyDescent="0.2">
      <c r="A2533" s="29">
        <v>0.25309999999999999</v>
      </c>
      <c r="B2533" s="34">
        <v>8.43</v>
      </c>
      <c r="C2533" s="35">
        <v>6.5859374999999998E-2</v>
      </c>
    </row>
    <row r="2534" spans="1:3" x14ac:dyDescent="0.2">
      <c r="A2534" s="29">
        <v>0.25319999999999998</v>
      </c>
      <c r="B2534" s="34">
        <v>8.43</v>
      </c>
      <c r="C2534" s="35">
        <v>6.5859374999999998E-2</v>
      </c>
    </row>
    <row r="2535" spans="1:3" x14ac:dyDescent="0.2">
      <c r="A2535" s="29">
        <v>0.25330000000000003</v>
      </c>
      <c r="B2535" s="34">
        <v>8.43</v>
      </c>
      <c r="C2535" s="35">
        <v>6.5859374999999998E-2</v>
      </c>
    </row>
    <row r="2536" spans="1:3" x14ac:dyDescent="0.2">
      <c r="A2536" s="29">
        <v>0.25340000000000001</v>
      </c>
      <c r="B2536" s="34">
        <v>8.43</v>
      </c>
      <c r="C2536" s="35">
        <v>6.5859374999999998E-2</v>
      </c>
    </row>
    <row r="2537" spans="1:3" x14ac:dyDescent="0.2">
      <c r="A2537" s="29">
        <v>0.2535</v>
      </c>
      <c r="B2537" s="34">
        <v>8.43</v>
      </c>
      <c r="C2537" s="35">
        <v>6.5859374999999998E-2</v>
      </c>
    </row>
    <row r="2538" spans="1:3" x14ac:dyDescent="0.2">
      <c r="A2538" s="29">
        <v>0.25359999999999999</v>
      </c>
      <c r="B2538" s="34">
        <v>8.43</v>
      </c>
      <c r="C2538" s="35">
        <v>6.5859374999999998E-2</v>
      </c>
    </row>
    <row r="2539" spans="1:3" x14ac:dyDescent="0.2">
      <c r="A2539" s="29">
        <v>0.25369999999999998</v>
      </c>
      <c r="B2539" s="34">
        <v>8.43</v>
      </c>
      <c r="C2539" s="35">
        <v>6.5859374999999998E-2</v>
      </c>
    </row>
    <row r="2540" spans="1:3" x14ac:dyDescent="0.2">
      <c r="A2540" s="29">
        <v>0.25380000000000003</v>
      </c>
      <c r="B2540" s="34">
        <v>8.43</v>
      </c>
      <c r="C2540" s="35">
        <v>6.5859374999999998E-2</v>
      </c>
    </row>
    <row r="2541" spans="1:3" x14ac:dyDescent="0.2">
      <c r="A2541" s="29">
        <v>0.25390000000000001</v>
      </c>
      <c r="B2541" s="34">
        <v>8.43</v>
      </c>
      <c r="C2541" s="35">
        <v>6.5859374999999998E-2</v>
      </c>
    </row>
    <row r="2542" spans="1:3" x14ac:dyDescent="0.2">
      <c r="A2542" s="29">
        <v>0.254</v>
      </c>
      <c r="B2542" s="34">
        <v>8.43</v>
      </c>
      <c r="C2542" s="35">
        <v>6.5859374999999998E-2</v>
      </c>
    </row>
    <row r="2543" spans="1:3" x14ac:dyDescent="0.2">
      <c r="A2543" s="29">
        <v>0.25409999999999999</v>
      </c>
      <c r="B2543" s="34">
        <v>8.43</v>
      </c>
      <c r="C2543" s="35">
        <v>6.5859374999999998E-2</v>
      </c>
    </row>
    <row r="2544" spans="1:3" x14ac:dyDescent="0.2">
      <c r="A2544" s="29">
        <v>0.25419999999999998</v>
      </c>
      <c r="B2544" s="34">
        <v>8.43</v>
      </c>
      <c r="C2544" s="35">
        <v>6.5859374999999998E-2</v>
      </c>
    </row>
    <row r="2545" spans="1:3" x14ac:dyDescent="0.2">
      <c r="A2545" s="29">
        <v>0.25430000000000003</v>
      </c>
      <c r="B2545" s="34">
        <v>8.43</v>
      </c>
      <c r="C2545" s="35">
        <v>6.5859374999999998E-2</v>
      </c>
    </row>
    <row r="2546" spans="1:3" x14ac:dyDescent="0.2">
      <c r="A2546" s="29">
        <v>0.25440000000000002</v>
      </c>
      <c r="B2546" s="34">
        <v>8.43</v>
      </c>
      <c r="C2546" s="35">
        <v>6.5859374999999998E-2</v>
      </c>
    </row>
    <row r="2547" spans="1:3" x14ac:dyDescent="0.2">
      <c r="A2547" s="29">
        <v>0.2545</v>
      </c>
      <c r="B2547" s="34">
        <v>8.43</v>
      </c>
      <c r="C2547" s="35">
        <v>6.5859374999999998E-2</v>
      </c>
    </row>
    <row r="2548" spans="1:3" x14ac:dyDescent="0.2">
      <c r="A2548" s="29">
        <v>0.25459999999999999</v>
      </c>
      <c r="B2548" s="34">
        <v>8.43</v>
      </c>
      <c r="C2548" s="35">
        <v>6.5859374999999998E-2</v>
      </c>
    </row>
    <row r="2549" spans="1:3" x14ac:dyDescent="0.2">
      <c r="A2549" s="29">
        <v>0.25469999999999998</v>
      </c>
      <c r="B2549" s="34">
        <v>8.43</v>
      </c>
      <c r="C2549" s="35">
        <v>6.5859374999999998E-2</v>
      </c>
    </row>
    <row r="2550" spans="1:3" x14ac:dyDescent="0.2">
      <c r="A2550" s="29">
        <v>0.25480000000000003</v>
      </c>
      <c r="B2550" s="34">
        <v>8.43</v>
      </c>
      <c r="C2550" s="35">
        <v>6.5859374999999998E-2</v>
      </c>
    </row>
    <row r="2551" spans="1:3" x14ac:dyDescent="0.2">
      <c r="A2551" s="29">
        <v>0.25490000000000002</v>
      </c>
      <c r="B2551" s="34">
        <v>8.43</v>
      </c>
      <c r="C2551" s="35">
        <v>6.5859374999999998E-2</v>
      </c>
    </row>
    <row r="2552" spans="1:3" x14ac:dyDescent="0.2">
      <c r="A2552" s="29">
        <v>0.255</v>
      </c>
      <c r="B2552" s="34">
        <v>8.43</v>
      </c>
      <c r="C2552" s="35">
        <v>6.5859374999999998E-2</v>
      </c>
    </row>
    <row r="2553" spans="1:3" x14ac:dyDescent="0.2">
      <c r="A2553" s="29">
        <v>0.25509999999999999</v>
      </c>
      <c r="B2553" s="34">
        <v>8.43</v>
      </c>
      <c r="C2553" s="35">
        <v>6.5859374999999998E-2</v>
      </c>
    </row>
    <row r="2554" spans="1:3" x14ac:dyDescent="0.2">
      <c r="A2554" s="29">
        <v>0.25519999999999998</v>
      </c>
      <c r="B2554" s="34">
        <v>8.43</v>
      </c>
      <c r="C2554" s="35">
        <v>6.5859374999999998E-2</v>
      </c>
    </row>
    <row r="2555" spans="1:3" x14ac:dyDescent="0.2">
      <c r="A2555" s="29">
        <v>0.25530000000000003</v>
      </c>
      <c r="B2555" s="34">
        <v>8.43</v>
      </c>
      <c r="C2555" s="35">
        <v>6.5859374999999998E-2</v>
      </c>
    </row>
    <row r="2556" spans="1:3" x14ac:dyDescent="0.2">
      <c r="A2556" s="29">
        <v>0.25540000000000002</v>
      </c>
      <c r="B2556" s="34">
        <v>8.43</v>
      </c>
      <c r="C2556" s="35">
        <v>6.5859374999999998E-2</v>
      </c>
    </row>
    <row r="2557" spans="1:3" x14ac:dyDescent="0.2">
      <c r="A2557" s="29">
        <v>0.2555</v>
      </c>
      <c r="B2557" s="34">
        <v>8.43</v>
      </c>
      <c r="C2557" s="35">
        <v>6.5859374999999998E-2</v>
      </c>
    </row>
    <row r="2558" spans="1:3" x14ac:dyDescent="0.2">
      <c r="A2558" s="29">
        <v>0.25559999999999999</v>
      </c>
      <c r="B2558" s="34">
        <v>8.43</v>
      </c>
      <c r="C2558" s="35">
        <v>6.5859374999999998E-2</v>
      </c>
    </row>
    <row r="2559" spans="1:3" x14ac:dyDescent="0.2">
      <c r="A2559" s="29">
        <v>0.25569999999999998</v>
      </c>
      <c r="B2559" s="34">
        <v>8.43</v>
      </c>
      <c r="C2559" s="35">
        <v>6.5859374999999998E-2</v>
      </c>
    </row>
    <row r="2560" spans="1:3" x14ac:dyDescent="0.2">
      <c r="A2560" s="29">
        <v>0.25580000000000003</v>
      </c>
      <c r="B2560" s="34">
        <v>8.43</v>
      </c>
      <c r="C2560" s="35">
        <v>6.5859374999999998E-2</v>
      </c>
    </row>
    <row r="2561" spans="1:3" x14ac:dyDescent="0.2">
      <c r="A2561" s="29">
        <v>0.25590000000000002</v>
      </c>
      <c r="B2561" s="34">
        <v>8.43</v>
      </c>
      <c r="C2561" s="35">
        <v>6.5859374999999998E-2</v>
      </c>
    </row>
    <row r="2562" spans="1:3" x14ac:dyDescent="0.2">
      <c r="A2562" s="29">
        <v>0.25600000000000001</v>
      </c>
      <c r="B2562" s="34">
        <v>8.43</v>
      </c>
      <c r="C2562" s="35">
        <v>6.5859374999999998E-2</v>
      </c>
    </row>
    <row r="2563" spans="1:3" x14ac:dyDescent="0.2">
      <c r="A2563" s="29">
        <v>0.25609999999999999</v>
      </c>
      <c r="B2563" s="34">
        <v>8.43</v>
      </c>
      <c r="C2563" s="35">
        <v>6.5859374999999998E-2</v>
      </c>
    </row>
    <row r="2564" spans="1:3" x14ac:dyDescent="0.2">
      <c r="A2564" s="29">
        <v>0.25619999999999998</v>
      </c>
      <c r="B2564" s="34">
        <v>8.43</v>
      </c>
      <c r="C2564" s="35">
        <v>6.5859374999999998E-2</v>
      </c>
    </row>
    <row r="2565" spans="1:3" x14ac:dyDescent="0.2">
      <c r="A2565" s="29">
        <v>0.25629999999999997</v>
      </c>
      <c r="B2565" s="34">
        <v>8.43</v>
      </c>
      <c r="C2565" s="35">
        <v>6.5859374999999998E-2</v>
      </c>
    </row>
    <row r="2566" spans="1:3" x14ac:dyDescent="0.2">
      <c r="A2566" s="29">
        <v>0.25640000000000002</v>
      </c>
      <c r="B2566" s="34">
        <v>8.43</v>
      </c>
      <c r="C2566" s="35">
        <v>6.5859374999999998E-2</v>
      </c>
    </row>
    <row r="2567" spans="1:3" x14ac:dyDescent="0.2">
      <c r="A2567" s="29">
        <v>0.25650000000000001</v>
      </c>
      <c r="B2567" s="34">
        <v>8.43</v>
      </c>
      <c r="C2567" s="35">
        <v>6.5859374999999998E-2</v>
      </c>
    </row>
    <row r="2568" spans="1:3" x14ac:dyDescent="0.2">
      <c r="A2568" s="29">
        <v>0.25659999999999999</v>
      </c>
      <c r="B2568" s="34">
        <v>8.43</v>
      </c>
      <c r="C2568" s="35">
        <v>6.5859374999999998E-2</v>
      </c>
    </row>
    <row r="2569" spans="1:3" x14ac:dyDescent="0.2">
      <c r="A2569" s="29">
        <v>0.25669999999999998</v>
      </c>
      <c r="B2569" s="34">
        <v>8.43</v>
      </c>
      <c r="C2569" s="35">
        <v>6.5859374999999998E-2</v>
      </c>
    </row>
    <row r="2570" spans="1:3" x14ac:dyDescent="0.2">
      <c r="A2570" s="29">
        <v>0.25679999999999997</v>
      </c>
      <c r="B2570" s="34">
        <v>8.43</v>
      </c>
      <c r="C2570" s="35">
        <v>6.5859374999999998E-2</v>
      </c>
    </row>
    <row r="2571" spans="1:3" x14ac:dyDescent="0.2">
      <c r="A2571" s="29">
        <v>0.25690000000000002</v>
      </c>
      <c r="B2571" s="34">
        <v>8.43</v>
      </c>
      <c r="C2571" s="35">
        <v>6.5859374999999998E-2</v>
      </c>
    </row>
    <row r="2572" spans="1:3" x14ac:dyDescent="0.2">
      <c r="A2572" s="29">
        <v>0.25700000000000001</v>
      </c>
      <c r="B2572" s="34">
        <v>8.43</v>
      </c>
      <c r="C2572" s="35">
        <v>6.5859374999999998E-2</v>
      </c>
    </row>
    <row r="2573" spans="1:3" x14ac:dyDescent="0.2">
      <c r="A2573" s="29">
        <v>0.2571</v>
      </c>
      <c r="B2573" s="34">
        <v>8.43</v>
      </c>
      <c r="C2573" s="35">
        <v>6.5859374999999998E-2</v>
      </c>
    </row>
    <row r="2574" spans="1:3" x14ac:dyDescent="0.2">
      <c r="A2574" s="29">
        <v>0.25719999999999998</v>
      </c>
      <c r="B2574" s="34">
        <v>8.43</v>
      </c>
      <c r="C2574" s="35">
        <v>6.5859374999999998E-2</v>
      </c>
    </row>
    <row r="2575" spans="1:3" x14ac:dyDescent="0.2">
      <c r="A2575" s="29">
        <v>0.25729999999999997</v>
      </c>
      <c r="B2575" s="34">
        <v>8.43</v>
      </c>
      <c r="C2575" s="35">
        <v>6.5859374999999998E-2</v>
      </c>
    </row>
    <row r="2576" spans="1:3" x14ac:dyDescent="0.2">
      <c r="A2576" s="29">
        <v>0.25740000000000002</v>
      </c>
      <c r="B2576" s="34">
        <v>8.43</v>
      </c>
      <c r="C2576" s="35">
        <v>6.5859374999999998E-2</v>
      </c>
    </row>
    <row r="2577" spans="1:3" x14ac:dyDescent="0.2">
      <c r="A2577" s="29">
        <v>0.25750000000000001</v>
      </c>
      <c r="B2577" s="34">
        <v>8.43</v>
      </c>
      <c r="C2577" s="35">
        <v>6.5859374999999998E-2</v>
      </c>
    </row>
    <row r="2578" spans="1:3" x14ac:dyDescent="0.2">
      <c r="A2578" s="29">
        <v>0.2576</v>
      </c>
      <c r="B2578" s="34">
        <v>8.43</v>
      </c>
      <c r="C2578" s="35">
        <v>6.5859374999999998E-2</v>
      </c>
    </row>
    <row r="2579" spans="1:3" x14ac:dyDescent="0.2">
      <c r="A2579" s="29">
        <v>0.25769999999999998</v>
      </c>
      <c r="B2579" s="34">
        <v>8.43</v>
      </c>
      <c r="C2579" s="35">
        <v>6.5859374999999998E-2</v>
      </c>
    </row>
    <row r="2580" spans="1:3" x14ac:dyDescent="0.2">
      <c r="A2580" s="29">
        <v>0.25779999999999997</v>
      </c>
      <c r="B2580" s="34">
        <v>8.43</v>
      </c>
      <c r="C2580" s="35">
        <v>6.5859374999999998E-2</v>
      </c>
    </row>
    <row r="2581" spans="1:3" x14ac:dyDescent="0.2">
      <c r="A2581" s="29">
        <v>0.25790000000000002</v>
      </c>
      <c r="B2581" s="34">
        <v>8.43</v>
      </c>
      <c r="C2581" s="35">
        <v>6.5859374999999998E-2</v>
      </c>
    </row>
    <row r="2582" spans="1:3" x14ac:dyDescent="0.2">
      <c r="A2582" s="29">
        <v>0.25800000000000001</v>
      </c>
      <c r="B2582" s="34">
        <v>8.43</v>
      </c>
      <c r="C2582" s="35">
        <v>6.5859374999999998E-2</v>
      </c>
    </row>
    <row r="2583" spans="1:3" x14ac:dyDescent="0.2">
      <c r="A2583" s="29">
        <v>0.2581</v>
      </c>
      <c r="B2583" s="34">
        <v>8.43</v>
      </c>
      <c r="C2583" s="35">
        <v>6.5859374999999998E-2</v>
      </c>
    </row>
    <row r="2584" spans="1:3" x14ac:dyDescent="0.2">
      <c r="A2584" s="29">
        <v>0.25819999999999999</v>
      </c>
      <c r="B2584" s="34">
        <v>8.43</v>
      </c>
      <c r="C2584" s="35">
        <v>6.5859374999999998E-2</v>
      </c>
    </row>
    <row r="2585" spans="1:3" x14ac:dyDescent="0.2">
      <c r="A2585" s="29">
        <v>0.25829999999999997</v>
      </c>
      <c r="B2585" s="34">
        <v>8.43</v>
      </c>
      <c r="C2585" s="35">
        <v>6.5859374999999998E-2</v>
      </c>
    </row>
    <row r="2586" spans="1:3" x14ac:dyDescent="0.2">
      <c r="A2586" s="29">
        <v>0.25840000000000002</v>
      </c>
      <c r="B2586" s="34">
        <v>8.43</v>
      </c>
      <c r="C2586" s="35">
        <v>6.5859374999999998E-2</v>
      </c>
    </row>
    <row r="2587" spans="1:3" x14ac:dyDescent="0.2">
      <c r="A2587" s="29">
        <v>0.25850000000000001</v>
      </c>
      <c r="B2587" s="34">
        <v>8.43</v>
      </c>
      <c r="C2587" s="35">
        <v>6.5859374999999998E-2</v>
      </c>
    </row>
    <row r="2588" spans="1:3" x14ac:dyDescent="0.2">
      <c r="A2588" s="29">
        <v>0.2586</v>
      </c>
      <c r="B2588" s="34">
        <v>8.43</v>
      </c>
      <c r="C2588" s="35">
        <v>6.5859374999999998E-2</v>
      </c>
    </row>
    <row r="2589" spans="1:3" x14ac:dyDescent="0.2">
      <c r="A2589" s="29">
        <v>0.25869999999999999</v>
      </c>
      <c r="B2589" s="34">
        <v>8.43</v>
      </c>
      <c r="C2589" s="35">
        <v>6.5859374999999998E-2</v>
      </c>
    </row>
    <row r="2590" spans="1:3" x14ac:dyDescent="0.2">
      <c r="A2590" s="29">
        <v>0.25879999999999997</v>
      </c>
      <c r="B2590" s="34">
        <v>8.43</v>
      </c>
      <c r="C2590" s="35">
        <v>6.5859374999999998E-2</v>
      </c>
    </row>
    <row r="2591" spans="1:3" x14ac:dyDescent="0.2">
      <c r="A2591" s="29">
        <v>0.25890000000000002</v>
      </c>
      <c r="B2591" s="34">
        <v>8.43</v>
      </c>
      <c r="C2591" s="35">
        <v>6.5859374999999998E-2</v>
      </c>
    </row>
    <row r="2592" spans="1:3" x14ac:dyDescent="0.2">
      <c r="A2592" s="29">
        <v>0.25900000000000001</v>
      </c>
      <c r="B2592" s="34">
        <v>8.43</v>
      </c>
      <c r="C2592" s="35">
        <v>6.5859374999999998E-2</v>
      </c>
    </row>
    <row r="2593" spans="1:3" x14ac:dyDescent="0.2">
      <c r="A2593" s="29">
        <v>0.2591</v>
      </c>
      <c r="B2593" s="34">
        <v>8.43</v>
      </c>
      <c r="C2593" s="35">
        <v>6.5859374999999998E-2</v>
      </c>
    </row>
    <row r="2594" spans="1:3" x14ac:dyDescent="0.2">
      <c r="A2594" s="29">
        <v>0.25919999999999999</v>
      </c>
      <c r="B2594" s="34">
        <v>8.43</v>
      </c>
      <c r="C2594" s="35">
        <v>6.5859374999999998E-2</v>
      </c>
    </row>
    <row r="2595" spans="1:3" x14ac:dyDescent="0.2">
      <c r="A2595" s="29">
        <v>0.25929999999999997</v>
      </c>
      <c r="B2595" s="34">
        <v>8.43</v>
      </c>
      <c r="C2595" s="35">
        <v>6.5859374999999998E-2</v>
      </c>
    </row>
    <row r="2596" spans="1:3" x14ac:dyDescent="0.2">
      <c r="A2596" s="29">
        <v>0.25940000000000002</v>
      </c>
      <c r="B2596" s="34">
        <v>8.43</v>
      </c>
      <c r="C2596" s="35">
        <v>6.5859374999999998E-2</v>
      </c>
    </row>
    <row r="2597" spans="1:3" x14ac:dyDescent="0.2">
      <c r="A2597" s="29">
        <v>0.25950000000000001</v>
      </c>
      <c r="B2597" s="34">
        <v>8.43</v>
      </c>
      <c r="C2597" s="35">
        <v>6.5859374999999998E-2</v>
      </c>
    </row>
    <row r="2598" spans="1:3" x14ac:dyDescent="0.2">
      <c r="A2598" s="29">
        <v>0.2596</v>
      </c>
      <c r="B2598" s="34">
        <v>8.43</v>
      </c>
      <c r="C2598" s="35">
        <v>6.5859374999999998E-2</v>
      </c>
    </row>
    <row r="2599" spans="1:3" x14ac:dyDescent="0.2">
      <c r="A2599" s="29">
        <v>0.25969999999999999</v>
      </c>
      <c r="B2599" s="34">
        <v>8.43</v>
      </c>
      <c r="C2599" s="35">
        <v>6.5859374999999998E-2</v>
      </c>
    </row>
    <row r="2600" spans="1:3" x14ac:dyDescent="0.2">
      <c r="A2600" s="29">
        <v>0.25979999999999998</v>
      </c>
      <c r="B2600" s="34">
        <v>8.43</v>
      </c>
      <c r="C2600" s="35">
        <v>6.5859374999999998E-2</v>
      </c>
    </row>
    <row r="2601" spans="1:3" x14ac:dyDescent="0.2">
      <c r="A2601" s="29">
        <v>0.25990000000000002</v>
      </c>
      <c r="B2601" s="34">
        <v>8.43</v>
      </c>
      <c r="C2601" s="35">
        <v>6.5859374999999998E-2</v>
      </c>
    </row>
    <row r="2602" spans="1:3" x14ac:dyDescent="0.2">
      <c r="A2602" s="29">
        <v>0.26</v>
      </c>
      <c r="B2602" s="34">
        <v>8.43</v>
      </c>
      <c r="C2602" s="35">
        <v>6.5859374999999998E-2</v>
      </c>
    </row>
    <row r="2603" spans="1:3" x14ac:dyDescent="0.2">
      <c r="A2603" s="29">
        <v>0.2601</v>
      </c>
      <c r="B2603" s="34">
        <v>8.43</v>
      </c>
      <c r="C2603" s="35">
        <v>6.5859374999999998E-2</v>
      </c>
    </row>
    <row r="2604" spans="1:3" x14ac:dyDescent="0.2">
      <c r="A2604" s="29">
        <v>0.26019999999999999</v>
      </c>
      <c r="B2604" s="34">
        <v>8.43</v>
      </c>
      <c r="C2604" s="35">
        <v>6.5859374999999998E-2</v>
      </c>
    </row>
    <row r="2605" spans="1:3" x14ac:dyDescent="0.2">
      <c r="A2605" s="29">
        <v>0.26029999999999998</v>
      </c>
      <c r="B2605" s="34">
        <v>8.43</v>
      </c>
      <c r="C2605" s="35">
        <v>6.5859374999999998E-2</v>
      </c>
    </row>
    <row r="2606" spans="1:3" x14ac:dyDescent="0.2">
      <c r="A2606" s="29">
        <v>0.26040000000000002</v>
      </c>
      <c r="B2606" s="34">
        <v>8.43</v>
      </c>
      <c r="C2606" s="35">
        <v>6.5859374999999998E-2</v>
      </c>
    </row>
    <row r="2607" spans="1:3" x14ac:dyDescent="0.2">
      <c r="A2607" s="29">
        <v>0.26050000000000001</v>
      </c>
      <c r="B2607" s="34">
        <v>8.43</v>
      </c>
      <c r="C2607" s="35">
        <v>6.5859374999999998E-2</v>
      </c>
    </row>
    <row r="2608" spans="1:3" x14ac:dyDescent="0.2">
      <c r="A2608" s="29">
        <v>0.2606</v>
      </c>
      <c r="B2608" s="34">
        <v>8.43</v>
      </c>
      <c r="C2608" s="35">
        <v>6.5859374999999998E-2</v>
      </c>
    </row>
    <row r="2609" spans="1:3" x14ac:dyDescent="0.2">
      <c r="A2609" s="29">
        <v>0.26069999999999999</v>
      </c>
      <c r="B2609" s="34">
        <v>8.43</v>
      </c>
      <c r="C2609" s="35">
        <v>6.5859374999999998E-2</v>
      </c>
    </row>
    <row r="2610" spans="1:3" x14ac:dyDescent="0.2">
      <c r="A2610" s="29">
        <v>0.26079999999999998</v>
      </c>
      <c r="B2610" s="34">
        <v>8.43</v>
      </c>
      <c r="C2610" s="35">
        <v>6.5859374999999998E-2</v>
      </c>
    </row>
    <row r="2611" spans="1:3" x14ac:dyDescent="0.2">
      <c r="A2611" s="29">
        <v>0.26090000000000002</v>
      </c>
      <c r="B2611" s="34">
        <v>8.43</v>
      </c>
      <c r="C2611" s="35">
        <v>6.5859374999999998E-2</v>
      </c>
    </row>
    <row r="2612" spans="1:3" x14ac:dyDescent="0.2">
      <c r="A2612" s="29">
        <v>0.26100000000000001</v>
      </c>
      <c r="B2612" s="34">
        <v>8.43</v>
      </c>
      <c r="C2612" s="35">
        <v>6.5859374999999998E-2</v>
      </c>
    </row>
    <row r="2613" spans="1:3" x14ac:dyDescent="0.2">
      <c r="A2613" s="29">
        <v>0.2611</v>
      </c>
      <c r="B2613" s="34">
        <v>8.43</v>
      </c>
      <c r="C2613" s="35">
        <v>6.5859374999999998E-2</v>
      </c>
    </row>
    <row r="2614" spans="1:3" x14ac:dyDescent="0.2">
      <c r="A2614" s="29">
        <v>0.26119999999999999</v>
      </c>
      <c r="B2614" s="34">
        <v>8.43</v>
      </c>
      <c r="C2614" s="35">
        <v>6.5859374999999998E-2</v>
      </c>
    </row>
    <row r="2615" spans="1:3" x14ac:dyDescent="0.2">
      <c r="A2615" s="29">
        <v>0.26129999999999998</v>
      </c>
      <c r="B2615" s="34">
        <v>8.43</v>
      </c>
      <c r="C2615" s="35">
        <v>6.5859374999999998E-2</v>
      </c>
    </row>
    <row r="2616" spans="1:3" x14ac:dyDescent="0.2">
      <c r="A2616" s="29">
        <v>0.26140000000000002</v>
      </c>
      <c r="B2616" s="34">
        <v>8.43</v>
      </c>
      <c r="C2616" s="35">
        <v>6.5859374999999998E-2</v>
      </c>
    </row>
    <row r="2617" spans="1:3" x14ac:dyDescent="0.2">
      <c r="A2617" s="29">
        <v>0.26150000000000001</v>
      </c>
      <c r="B2617" s="34">
        <v>8.43</v>
      </c>
      <c r="C2617" s="35">
        <v>6.5859374999999998E-2</v>
      </c>
    </row>
    <row r="2618" spans="1:3" x14ac:dyDescent="0.2">
      <c r="A2618" s="29">
        <v>0.2616</v>
      </c>
      <c r="B2618" s="34">
        <v>8.43</v>
      </c>
      <c r="C2618" s="35">
        <v>6.5859374999999998E-2</v>
      </c>
    </row>
    <row r="2619" spans="1:3" x14ac:dyDescent="0.2">
      <c r="A2619" s="29">
        <v>0.26169999999999999</v>
      </c>
      <c r="B2619" s="34">
        <v>8.43</v>
      </c>
      <c r="C2619" s="35">
        <v>6.5859374999999998E-2</v>
      </c>
    </row>
    <row r="2620" spans="1:3" x14ac:dyDescent="0.2">
      <c r="A2620" s="29">
        <v>0.26179999999999998</v>
      </c>
      <c r="B2620" s="34">
        <v>8.43</v>
      </c>
      <c r="C2620" s="35">
        <v>6.5859374999999998E-2</v>
      </c>
    </row>
    <row r="2621" spans="1:3" x14ac:dyDescent="0.2">
      <c r="A2621" s="29">
        <v>0.26190000000000002</v>
      </c>
      <c r="B2621" s="34">
        <v>8.43</v>
      </c>
      <c r="C2621" s="35">
        <v>6.5859374999999998E-2</v>
      </c>
    </row>
    <row r="2622" spans="1:3" x14ac:dyDescent="0.2">
      <c r="A2622" s="29">
        <v>0.26200000000000001</v>
      </c>
      <c r="B2622" s="34">
        <v>8.43</v>
      </c>
      <c r="C2622" s="35">
        <v>6.5859374999999998E-2</v>
      </c>
    </row>
    <row r="2623" spans="1:3" x14ac:dyDescent="0.2">
      <c r="A2623" s="29">
        <v>0.2621</v>
      </c>
      <c r="B2623" s="34">
        <v>8.43</v>
      </c>
      <c r="C2623" s="35">
        <v>6.5859374999999998E-2</v>
      </c>
    </row>
    <row r="2624" spans="1:3" x14ac:dyDescent="0.2">
      <c r="A2624" s="29">
        <v>0.26219999999999999</v>
      </c>
      <c r="B2624" s="34">
        <v>8.43</v>
      </c>
      <c r="C2624" s="35">
        <v>6.5859374999999998E-2</v>
      </c>
    </row>
    <row r="2625" spans="1:3" x14ac:dyDescent="0.2">
      <c r="A2625" s="29">
        <v>0.26229999999999998</v>
      </c>
      <c r="B2625" s="34">
        <v>8.43</v>
      </c>
      <c r="C2625" s="35">
        <v>6.5859374999999998E-2</v>
      </c>
    </row>
    <row r="2626" spans="1:3" x14ac:dyDescent="0.2">
      <c r="A2626" s="29">
        <v>0.26240000000000002</v>
      </c>
      <c r="B2626" s="34">
        <v>8.43</v>
      </c>
      <c r="C2626" s="35">
        <v>6.5859374999999998E-2</v>
      </c>
    </row>
    <row r="2627" spans="1:3" x14ac:dyDescent="0.2">
      <c r="A2627" s="29">
        <v>0.26250000000000001</v>
      </c>
      <c r="B2627" s="34">
        <v>8.43</v>
      </c>
      <c r="C2627" s="35">
        <v>6.5859374999999998E-2</v>
      </c>
    </row>
    <row r="2628" spans="1:3" x14ac:dyDescent="0.2">
      <c r="A2628" s="29">
        <v>0.2626</v>
      </c>
      <c r="B2628" s="34">
        <v>8.43</v>
      </c>
      <c r="C2628" s="35">
        <v>6.5859374999999998E-2</v>
      </c>
    </row>
    <row r="2629" spans="1:3" x14ac:dyDescent="0.2">
      <c r="A2629" s="29">
        <v>0.26269999999999999</v>
      </c>
      <c r="B2629" s="34">
        <v>8.43</v>
      </c>
      <c r="C2629" s="35">
        <v>6.5859374999999998E-2</v>
      </c>
    </row>
    <row r="2630" spans="1:3" x14ac:dyDescent="0.2">
      <c r="A2630" s="29">
        <v>0.26279999999999998</v>
      </c>
      <c r="B2630" s="34">
        <v>8.43</v>
      </c>
      <c r="C2630" s="35">
        <v>6.5859374999999998E-2</v>
      </c>
    </row>
    <row r="2631" spans="1:3" x14ac:dyDescent="0.2">
      <c r="A2631" s="29">
        <v>0.26290000000000002</v>
      </c>
      <c r="B2631" s="34">
        <v>8.43</v>
      </c>
      <c r="C2631" s="35">
        <v>6.5859374999999998E-2</v>
      </c>
    </row>
    <row r="2632" spans="1:3" x14ac:dyDescent="0.2">
      <c r="A2632" s="29">
        <v>0.26300000000000001</v>
      </c>
      <c r="B2632" s="34">
        <v>8.43</v>
      </c>
      <c r="C2632" s="35">
        <v>6.5859374999999998E-2</v>
      </c>
    </row>
    <row r="2633" spans="1:3" x14ac:dyDescent="0.2">
      <c r="A2633" s="29">
        <v>0.2631</v>
      </c>
      <c r="B2633" s="34">
        <v>8.43</v>
      </c>
      <c r="C2633" s="35">
        <v>6.5859374999999998E-2</v>
      </c>
    </row>
    <row r="2634" spans="1:3" x14ac:dyDescent="0.2">
      <c r="A2634" s="29">
        <v>0.26319999999999999</v>
      </c>
      <c r="B2634" s="34">
        <v>8.43</v>
      </c>
      <c r="C2634" s="35">
        <v>6.5859374999999998E-2</v>
      </c>
    </row>
    <row r="2635" spans="1:3" x14ac:dyDescent="0.2">
      <c r="A2635" s="29">
        <v>0.26329999999999998</v>
      </c>
      <c r="B2635" s="34">
        <v>8.43</v>
      </c>
      <c r="C2635" s="35">
        <v>6.5859374999999998E-2</v>
      </c>
    </row>
    <row r="2636" spans="1:3" x14ac:dyDescent="0.2">
      <c r="A2636" s="29">
        <v>0.26340000000000002</v>
      </c>
      <c r="B2636" s="34">
        <v>8.43</v>
      </c>
      <c r="C2636" s="35">
        <v>6.5859374999999998E-2</v>
      </c>
    </row>
    <row r="2637" spans="1:3" x14ac:dyDescent="0.2">
      <c r="A2637" s="29">
        <v>0.26350000000000001</v>
      </c>
      <c r="B2637" s="34">
        <v>8.43</v>
      </c>
      <c r="C2637" s="35">
        <v>6.5859374999999998E-2</v>
      </c>
    </row>
    <row r="2638" spans="1:3" x14ac:dyDescent="0.2">
      <c r="A2638" s="29">
        <v>0.2636</v>
      </c>
      <c r="B2638" s="34">
        <v>8.43</v>
      </c>
      <c r="C2638" s="35">
        <v>6.5859374999999998E-2</v>
      </c>
    </row>
    <row r="2639" spans="1:3" x14ac:dyDescent="0.2">
      <c r="A2639" s="29">
        <v>0.26369999999999999</v>
      </c>
      <c r="B2639" s="34">
        <v>8.43</v>
      </c>
      <c r="C2639" s="35">
        <v>6.5859374999999998E-2</v>
      </c>
    </row>
    <row r="2640" spans="1:3" x14ac:dyDescent="0.2">
      <c r="A2640" s="29">
        <v>0.26379999999999998</v>
      </c>
      <c r="B2640" s="34">
        <v>8.43</v>
      </c>
      <c r="C2640" s="35">
        <v>6.5859374999999998E-2</v>
      </c>
    </row>
    <row r="2641" spans="1:3" x14ac:dyDescent="0.2">
      <c r="A2641" s="29">
        <v>0.26390000000000002</v>
      </c>
      <c r="B2641" s="34">
        <v>8.43</v>
      </c>
      <c r="C2641" s="35">
        <v>6.5859374999999998E-2</v>
      </c>
    </row>
    <row r="2642" spans="1:3" x14ac:dyDescent="0.2">
      <c r="A2642" s="29">
        <v>0.26400000000000001</v>
      </c>
      <c r="B2642" s="34">
        <v>8.43</v>
      </c>
      <c r="C2642" s="35">
        <v>6.5859374999999998E-2</v>
      </c>
    </row>
    <row r="2643" spans="1:3" x14ac:dyDescent="0.2">
      <c r="A2643" s="29">
        <v>0.2641</v>
      </c>
      <c r="B2643" s="34">
        <v>8.43</v>
      </c>
      <c r="C2643" s="35">
        <v>6.5859374999999998E-2</v>
      </c>
    </row>
    <row r="2644" spans="1:3" x14ac:dyDescent="0.2">
      <c r="A2644" s="29">
        <v>0.26419999999999999</v>
      </c>
      <c r="B2644" s="34">
        <v>8.43</v>
      </c>
      <c r="C2644" s="35">
        <v>6.5859374999999998E-2</v>
      </c>
    </row>
    <row r="2645" spans="1:3" x14ac:dyDescent="0.2">
      <c r="A2645" s="29">
        <v>0.26429999999999998</v>
      </c>
      <c r="B2645" s="34">
        <v>8.43</v>
      </c>
      <c r="C2645" s="35">
        <v>6.5859374999999998E-2</v>
      </c>
    </row>
    <row r="2646" spans="1:3" x14ac:dyDescent="0.2">
      <c r="A2646" s="29">
        <v>0.26440000000000002</v>
      </c>
      <c r="B2646" s="34">
        <v>8.43</v>
      </c>
      <c r="C2646" s="35">
        <v>6.5859374999999998E-2</v>
      </c>
    </row>
    <row r="2647" spans="1:3" x14ac:dyDescent="0.2">
      <c r="A2647" s="29">
        <v>0.26450000000000001</v>
      </c>
      <c r="B2647" s="34">
        <v>8.43</v>
      </c>
      <c r="C2647" s="35">
        <v>6.5859374999999998E-2</v>
      </c>
    </row>
    <row r="2648" spans="1:3" x14ac:dyDescent="0.2">
      <c r="A2648" s="29">
        <v>0.2646</v>
      </c>
      <c r="B2648" s="34">
        <v>8.43</v>
      </c>
      <c r="C2648" s="35">
        <v>6.5859374999999998E-2</v>
      </c>
    </row>
    <row r="2649" spans="1:3" x14ac:dyDescent="0.2">
      <c r="A2649" s="29">
        <v>0.26469999999999999</v>
      </c>
      <c r="B2649" s="34">
        <v>8.43</v>
      </c>
      <c r="C2649" s="35">
        <v>6.5859374999999998E-2</v>
      </c>
    </row>
    <row r="2650" spans="1:3" x14ac:dyDescent="0.2">
      <c r="A2650" s="29">
        <v>0.26479999999999998</v>
      </c>
      <c r="B2650" s="34">
        <v>8.43</v>
      </c>
      <c r="C2650" s="35">
        <v>6.5859374999999998E-2</v>
      </c>
    </row>
    <row r="2651" spans="1:3" x14ac:dyDescent="0.2">
      <c r="A2651" s="29">
        <v>0.26490000000000002</v>
      </c>
      <c r="B2651" s="34">
        <v>8.43</v>
      </c>
      <c r="C2651" s="35">
        <v>6.5859374999999998E-2</v>
      </c>
    </row>
    <row r="2652" spans="1:3" x14ac:dyDescent="0.2">
      <c r="A2652" s="29">
        <v>0.26500000000000001</v>
      </c>
      <c r="B2652" s="34">
        <v>8.43</v>
      </c>
      <c r="C2652" s="35">
        <v>6.5859374999999998E-2</v>
      </c>
    </row>
    <row r="2653" spans="1:3" x14ac:dyDescent="0.2">
      <c r="A2653" s="29">
        <v>0.2651</v>
      </c>
      <c r="B2653" s="34">
        <v>8.43</v>
      </c>
      <c r="C2653" s="35">
        <v>6.5859374999999998E-2</v>
      </c>
    </row>
    <row r="2654" spans="1:3" x14ac:dyDescent="0.2">
      <c r="A2654" s="29">
        <v>0.26519999999999999</v>
      </c>
      <c r="B2654" s="34">
        <v>8.43</v>
      </c>
      <c r="C2654" s="35">
        <v>6.5859374999999998E-2</v>
      </c>
    </row>
    <row r="2655" spans="1:3" x14ac:dyDescent="0.2">
      <c r="A2655" s="29">
        <v>0.26529999999999998</v>
      </c>
      <c r="B2655" s="34">
        <v>8.43</v>
      </c>
      <c r="C2655" s="35">
        <v>6.5859374999999998E-2</v>
      </c>
    </row>
    <row r="2656" spans="1:3" x14ac:dyDescent="0.2">
      <c r="A2656" s="29">
        <v>0.26540000000000002</v>
      </c>
      <c r="B2656" s="34">
        <v>8.43</v>
      </c>
      <c r="C2656" s="35">
        <v>6.5859374999999998E-2</v>
      </c>
    </row>
    <row r="2657" spans="1:3" x14ac:dyDescent="0.2">
      <c r="A2657" s="29">
        <v>0.26550000000000001</v>
      </c>
      <c r="B2657" s="34">
        <v>8.43</v>
      </c>
      <c r="C2657" s="35">
        <v>6.5859374999999998E-2</v>
      </c>
    </row>
    <row r="2658" spans="1:3" x14ac:dyDescent="0.2">
      <c r="A2658" s="29">
        <v>0.2656</v>
      </c>
      <c r="B2658" s="34">
        <v>8.43</v>
      </c>
      <c r="C2658" s="35">
        <v>6.5859374999999998E-2</v>
      </c>
    </row>
    <row r="2659" spans="1:3" x14ac:dyDescent="0.2">
      <c r="A2659" s="29">
        <v>0.26569999999999999</v>
      </c>
      <c r="B2659" s="34">
        <v>8.43</v>
      </c>
      <c r="C2659" s="35">
        <v>6.5859374999999998E-2</v>
      </c>
    </row>
    <row r="2660" spans="1:3" x14ac:dyDescent="0.2">
      <c r="A2660" s="29">
        <v>0.26579999999999998</v>
      </c>
      <c r="B2660" s="34">
        <v>8.43</v>
      </c>
      <c r="C2660" s="35">
        <v>6.5859374999999998E-2</v>
      </c>
    </row>
    <row r="2661" spans="1:3" x14ac:dyDescent="0.2">
      <c r="A2661" s="29">
        <v>0.26590000000000003</v>
      </c>
      <c r="B2661" s="34">
        <v>8.43</v>
      </c>
      <c r="C2661" s="35">
        <v>6.5859374999999998E-2</v>
      </c>
    </row>
    <row r="2662" spans="1:3" x14ac:dyDescent="0.2">
      <c r="A2662" s="29">
        <v>0.26600000000000001</v>
      </c>
      <c r="B2662" s="34">
        <v>8.43</v>
      </c>
      <c r="C2662" s="35">
        <v>6.5859374999999998E-2</v>
      </c>
    </row>
    <row r="2663" spans="1:3" x14ac:dyDescent="0.2">
      <c r="A2663" s="29">
        <v>0.2661</v>
      </c>
      <c r="B2663" s="34">
        <v>8.43</v>
      </c>
      <c r="C2663" s="35">
        <v>6.5859374999999998E-2</v>
      </c>
    </row>
    <row r="2664" spans="1:3" x14ac:dyDescent="0.2">
      <c r="A2664" s="29">
        <v>0.26619999999999999</v>
      </c>
      <c r="B2664" s="34">
        <v>8.43</v>
      </c>
      <c r="C2664" s="35">
        <v>6.5859374999999998E-2</v>
      </c>
    </row>
    <row r="2665" spans="1:3" x14ac:dyDescent="0.2">
      <c r="A2665" s="29">
        <v>0.26629999999999998</v>
      </c>
      <c r="B2665" s="34">
        <v>8.43</v>
      </c>
      <c r="C2665" s="35">
        <v>6.5859374999999998E-2</v>
      </c>
    </row>
    <row r="2666" spans="1:3" x14ac:dyDescent="0.2">
      <c r="A2666" s="29">
        <v>0.26640000000000003</v>
      </c>
      <c r="B2666" s="34">
        <v>8.43</v>
      </c>
      <c r="C2666" s="35">
        <v>6.5859374999999998E-2</v>
      </c>
    </row>
    <row r="2667" spans="1:3" x14ac:dyDescent="0.2">
      <c r="A2667" s="29">
        <v>0.26650000000000001</v>
      </c>
      <c r="B2667" s="34">
        <v>8.43</v>
      </c>
      <c r="C2667" s="35">
        <v>6.5859374999999998E-2</v>
      </c>
    </row>
    <row r="2668" spans="1:3" x14ac:dyDescent="0.2">
      <c r="A2668" s="29">
        <v>0.2666</v>
      </c>
      <c r="B2668" s="34">
        <v>8.43</v>
      </c>
      <c r="C2668" s="35">
        <v>6.5859374999999998E-2</v>
      </c>
    </row>
    <row r="2669" spans="1:3" x14ac:dyDescent="0.2">
      <c r="A2669" s="29">
        <v>0.26669999999999999</v>
      </c>
      <c r="B2669" s="34">
        <v>8.43</v>
      </c>
      <c r="C2669" s="35">
        <v>6.5859374999999998E-2</v>
      </c>
    </row>
    <row r="2670" spans="1:3" x14ac:dyDescent="0.2">
      <c r="A2670" s="29">
        <v>0.26679999999999998</v>
      </c>
      <c r="B2670" s="34">
        <v>8.43</v>
      </c>
      <c r="C2670" s="35">
        <v>6.5859374999999998E-2</v>
      </c>
    </row>
    <row r="2671" spans="1:3" x14ac:dyDescent="0.2">
      <c r="A2671" s="29">
        <v>0.26690000000000003</v>
      </c>
      <c r="B2671" s="34">
        <v>8.43</v>
      </c>
      <c r="C2671" s="35">
        <v>6.5859374999999998E-2</v>
      </c>
    </row>
    <row r="2672" spans="1:3" x14ac:dyDescent="0.2">
      <c r="A2672" s="29">
        <v>0.26700000000000002</v>
      </c>
      <c r="B2672" s="34">
        <v>8.43</v>
      </c>
      <c r="C2672" s="35">
        <v>6.5859374999999998E-2</v>
      </c>
    </row>
    <row r="2673" spans="1:3" x14ac:dyDescent="0.2">
      <c r="A2673" s="29">
        <v>0.2671</v>
      </c>
      <c r="B2673" s="34">
        <v>8.43</v>
      </c>
      <c r="C2673" s="35">
        <v>6.5859374999999998E-2</v>
      </c>
    </row>
    <row r="2674" spans="1:3" x14ac:dyDescent="0.2">
      <c r="A2674" s="29">
        <v>0.26719999999999999</v>
      </c>
      <c r="B2674" s="34">
        <v>8.43</v>
      </c>
      <c r="C2674" s="35">
        <v>6.5859374999999998E-2</v>
      </c>
    </row>
    <row r="2675" spans="1:3" x14ac:dyDescent="0.2">
      <c r="A2675" s="29">
        <v>0.26729999999999998</v>
      </c>
      <c r="B2675" s="34">
        <v>8.43</v>
      </c>
      <c r="C2675" s="35">
        <v>6.5859374999999998E-2</v>
      </c>
    </row>
    <row r="2676" spans="1:3" x14ac:dyDescent="0.2">
      <c r="A2676" s="29">
        <v>0.26740000000000003</v>
      </c>
      <c r="B2676" s="34">
        <v>8.43</v>
      </c>
      <c r="C2676" s="35">
        <v>6.5859374999999998E-2</v>
      </c>
    </row>
    <row r="2677" spans="1:3" x14ac:dyDescent="0.2">
      <c r="A2677" s="29">
        <v>0.26750000000000002</v>
      </c>
      <c r="B2677" s="34">
        <v>8.43</v>
      </c>
      <c r="C2677" s="35">
        <v>6.5859374999999998E-2</v>
      </c>
    </row>
    <row r="2678" spans="1:3" x14ac:dyDescent="0.2">
      <c r="A2678" s="29">
        <v>0.2676</v>
      </c>
      <c r="B2678" s="34">
        <v>8.43</v>
      </c>
      <c r="C2678" s="35">
        <v>6.5859374999999998E-2</v>
      </c>
    </row>
    <row r="2679" spans="1:3" x14ac:dyDescent="0.2">
      <c r="A2679" s="29">
        <v>0.26769999999999999</v>
      </c>
      <c r="B2679" s="34">
        <v>8.43</v>
      </c>
      <c r="C2679" s="35">
        <v>6.5859374999999998E-2</v>
      </c>
    </row>
    <row r="2680" spans="1:3" x14ac:dyDescent="0.2">
      <c r="A2680" s="29">
        <v>0.26779999999999998</v>
      </c>
      <c r="B2680" s="34">
        <v>8.43</v>
      </c>
      <c r="C2680" s="35">
        <v>6.5859374999999998E-2</v>
      </c>
    </row>
    <row r="2681" spans="1:3" x14ac:dyDescent="0.2">
      <c r="A2681" s="29">
        <v>0.26790000000000003</v>
      </c>
      <c r="B2681" s="34">
        <v>8.43</v>
      </c>
      <c r="C2681" s="35">
        <v>6.5859374999999998E-2</v>
      </c>
    </row>
    <row r="2682" spans="1:3" x14ac:dyDescent="0.2">
      <c r="A2682" s="29">
        <v>0.26800000000000002</v>
      </c>
      <c r="B2682" s="34">
        <v>8.43</v>
      </c>
      <c r="C2682" s="35">
        <v>6.5859374999999998E-2</v>
      </c>
    </row>
    <row r="2683" spans="1:3" x14ac:dyDescent="0.2">
      <c r="A2683" s="29">
        <v>0.2681</v>
      </c>
      <c r="B2683" s="34">
        <v>8.43</v>
      </c>
      <c r="C2683" s="35">
        <v>6.5859374999999998E-2</v>
      </c>
    </row>
    <row r="2684" spans="1:3" x14ac:dyDescent="0.2">
      <c r="A2684" s="29">
        <v>0.26819999999999999</v>
      </c>
      <c r="B2684" s="34">
        <v>8.43</v>
      </c>
      <c r="C2684" s="35">
        <v>6.5859374999999998E-2</v>
      </c>
    </row>
    <row r="2685" spans="1:3" x14ac:dyDescent="0.2">
      <c r="A2685" s="29">
        <v>0.26829999999999998</v>
      </c>
      <c r="B2685" s="34">
        <v>8.43</v>
      </c>
      <c r="C2685" s="35">
        <v>6.5859374999999998E-2</v>
      </c>
    </row>
    <row r="2686" spans="1:3" x14ac:dyDescent="0.2">
      <c r="A2686" s="29">
        <v>0.26840000000000003</v>
      </c>
      <c r="B2686" s="34">
        <v>8.43</v>
      </c>
      <c r="C2686" s="35">
        <v>6.5859374999999998E-2</v>
      </c>
    </row>
    <row r="2687" spans="1:3" x14ac:dyDescent="0.2">
      <c r="A2687" s="29">
        <v>0.26850000000000002</v>
      </c>
      <c r="B2687" s="34">
        <v>8.43</v>
      </c>
      <c r="C2687" s="35">
        <v>6.5859374999999998E-2</v>
      </c>
    </row>
    <row r="2688" spans="1:3" x14ac:dyDescent="0.2">
      <c r="A2688" s="29">
        <v>0.26860000000000001</v>
      </c>
      <c r="B2688" s="34">
        <v>8.43</v>
      </c>
      <c r="C2688" s="35">
        <v>6.5859374999999998E-2</v>
      </c>
    </row>
    <row r="2689" spans="1:3" x14ac:dyDescent="0.2">
      <c r="A2689" s="29">
        <v>0.26869999999999999</v>
      </c>
      <c r="B2689" s="34">
        <v>8.43</v>
      </c>
      <c r="C2689" s="35">
        <v>6.5859374999999998E-2</v>
      </c>
    </row>
    <row r="2690" spans="1:3" x14ac:dyDescent="0.2">
      <c r="A2690" s="29">
        <v>0.26879999999999998</v>
      </c>
      <c r="B2690" s="34">
        <v>8.43</v>
      </c>
      <c r="C2690" s="35">
        <v>6.5859374999999998E-2</v>
      </c>
    </row>
    <row r="2691" spans="1:3" x14ac:dyDescent="0.2">
      <c r="A2691" s="29">
        <v>0.26889999999999997</v>
      </c>
      <c r="B2691" s="34">
        <v>8.43</v>
      </c>
      <c r="C2691" s="35">
        <v>6.5859374999999998E-2</v>
      </c>
    </row>
    <row r="2692" spans="1:3" x14ac:dyDescent="0.2">
      <c r="A2692" s="29">
        <v>0.26900000000000002</v>
      </c>
      <c r="B2692" s="34">
        <v>8.43</v>
      </c>
      <c r="C2692" s="35">
        <v>6.5859374999999998E-2</v>
      </c>
    </row>
    <row r="2693" spans="1:3" x14ac:dyDescent="0.2">
      <c r="A2693" s="29">
        <v>0.26910000000000001</v>
      </c>
      <c r="B2693" s="34">
        <v>8.43</v>
      </c>
      <c r="C2693" s="35">
        <v>6.5859374999999998E-2</v>
      </c>
    </row>
    <row r="2694" spans="1:3" x14ac:dyDescent="0.2">
      <c r="A2694" s="29">
        <v>0.26919999999999999</v>
      </c>
      <c r="B2694" s="34">
        <v>8.43</v>
      </c>
      <c r="C2694" s="35">
        <v>6.5859374999999998E-2</v>
      </c>
    </row>
    <row r="2695" spans="1:3" x14ac:dyDescent="0.2">
      <c r="A2695" s="29">
        <v>0.26929999999999998</v>
      </c>
      <c r="B2695" s="34">
        <v>8.43</v>
      </c>
      <c r="C2695" s="35">
        <v>6.5859374999999998E-2</v>
      </c>
    </row>
    <row r="2696" spans="1:3" x14ac:dyDescent="0.2">
      <c r="A2696" s="29">
        <v>0.26939999999999997</v>
      </c>
      <c r="B2696" s="34">
        <v>8.43</v>
      </c>
      <c r="C2696" s="35">
        <v>6.5859374999999998E-2</v>
      </c>
    </row>
    <row r="2697" spans="1:3" x14ac:dyDescent="0.2">
      <c r="A2697" s="29">
        <v>0.26950000000000002</v>
      </c>
      <c r="B2697" s="34">
        <v>8.43</v>
      </c>
      <c r="C2697" s="35">
        <v>6.5859374999999998E-2</v>
      </c>
    </row>
    <row r="2698" spans="1:3" x14ac:dyDescent="0.2">
      <c r="A2698" s="29">
        <v>0.26960000000000001</v>
      </c>
      <c r="B2698" s="34">
        <v>8.43</v>
      </c>
      <c r="C2698" s="35">
        <v>6.5859374999999998E-2</v>
      </c>
    </row>
    <row r="2699" spans="1:3" x14ac:dyDescent="0.2">
      <c r="A2699" s="29">
        <v>0.2697</v>
      </c>
      <c r="B2699" s="34">
        <v>8.43</v>
      </c>
      <c r="C2699" s="35">
        <v>6.5859374999999998E-2</v>
      </c>
    </row>
    <row r="2700" spans="1:3" x14ac:dyDescent="0.2">
      <c r="A2700" s="29">
        <v>0.26979999999999998</v>
      </c>
      <c r="B2700" s="34">
        <v>8.43</v>
      </c>
      <c r="C2700" s="35">
        <v>6.5859374999999998E-2</v>
      </c>
    </row>
    <row r="2701" spans="1:3" x14ac:dyDescent="0.2">
      <c r="A2701" s="29">
        <v>0.26989999999999997</v>
      </c>
      <c r="B2701" s="34">
        <v>8.43</v>
      </c>
      <c r="C2701" s="35">
        <v>6.5859374999999998E-2</v>
      </c>
    </row>
    <row r="2702" spans="1:3" x14ac:dyDescent="0.2">
      <c r="A2702" s="29">
        <v>0.27</v>
      </c>
      <c r="B2702" s="34">
        <v>8.43</v>
      </c>
      <c r="C2702" s="35">
        <v>6.5859374999999998E-2</v>
      </c>
    </row>
    <row r="2703" spans="1:3" x14ac:dyDescent="0.2">
      <c r="A2703" s="29">
        <v>0.27010000000000001</v>
      </c>
      <c r="B2703" s="34">
        <v>8.43</v>
      </c>
      <c r="C2703" s="35">
        <v>6.5859374999999998E-2</v>
      </c>
    </row>
    <row r="2704" spans="1:3" x14ac:dyDescent="0.2">
      <c r="A2704" s="29">
        <v>0.2702</v>
      </c>
      <c r="B2704" s="34">
        <v>8.43</v>
      </c>
      <c r="C2704" s="35">
        <v>6.5859374999999998E-2</v>
      </c>
    </row>
    <row r="2705" spans="1:3" x14ac:dyDescent="0.2">
      <c r="A2705" s="29">
        <v>0.27029999999999998</v>
      </c>
      <c r="B2705" s="34">
        <v>8.43</v>
      </c>
      <c r="C2705" s="35">
        <v>6.5859374999999998E-2</v>
      </c>
    </row>
    <row r="2706" spans="1:3" x14ac:dyDescent="0.2">
      <c r="A2706" s="29">
        <v>0.27039999999999997</v>
      </c>
      <c r="B2706" s="34">
        <v>8.43</v>
      </c>
      <c r="C2706" s="35">
        <v>6.5859374999999998E-2</v>
      </c>
    </row>
    <row r="2707" spans="1:3" x14ac:dyDescent="0.2">
      <c r="A2707" s="29">
        <v>0.27050000000000002</v>
      </c>
      <c r="B2707" s="34">
        <v>8.43</v>
      </c>
      <c r="C2707" s="35">
        <v>6.5859374999999998E-2</v>
      </c>
    </row>
    <row r="2708" spans="1:3" x14ac:dyDescent="0.2">
      <c r="A2708" s="29">
        <v>0.27060000000000001</v>
      </c>
      <c r="B2708" s="34">
        <v>8.43</v>
      </c>
      <c r="C2708" s="35">
        <v>6.5859374999999998E-2</v>
      </c>
    </row>
    <row r="2709" spans="1:3" x14ac:dyDescent="0.2">
      <c r="A2709" s="29">
        <v>0.2707</v>
      </c>
      <c r="B2709" s="34">
        <v>8.43</v>
      </c>
      <c r="C2709" s="35">
        <v>6.5859374999999998E-2</v>
      </c>
    </row>
    <row r="2710" spans="1:3" x14ac:dyDescent="0.2">
      <c r="A2710" s="29">
        <v>0.27079999999999999</v>
      </c>
      <c r="B2710" s="34">
        <v>8.43</v>
      </c>
      <c r="C2710" s="35">
        <v>6.5859374999999998E-2</v>
      </c>
    </row>
    <row r="2711" spans="1:3" x14ac:dyDescent="0.2">
      <c r="A2711" s="29">
        <v>0.27089999999999997</v>
      </c>
      <c r="B2711" s="34">
        <v>8.43</v>
      </c>
      <c r="C2711" s="35">
        <v>6.5859374999999998E-2</v>
      </c>
    </row>
    <row r="2712" spans="1:3" x14ac:dyDescent="0.2">
      <c r="A2712" s="29">
        <v>0.27100000000000002</v>
      </c>
      <c r="B2712" s="34">
        <v>8.43</v>
      </c>
      <c r="C2712" s="35">
        <v>6.5859374999999998E-2</v>
      </c>
    </row>
    <row r="2713" spans="1:3" x14ac:dyDescent="0.2">
      <c r="A2713" s="29">
        <v>0.27110000000000001</v>
      </c>
      <c r="B2713" s="34">
        <v>8.43</v>
      </c>
      <c r="C2713" s="35">
        <v>6.5859374999999998E-2</v>
      </c>
    </row>
    <row r="2714" spans="1:3" x14ac:dyDescent="0.2">
      <c r="A2714" s="29">
        <v>0.2712</v>
      </c>
      <c r="B2714" s="34">
        <v>8.43</v>
      </c>
      <c r="C2714" s="35">
        <v>6.5859374999999998E-2</v>
      </c>
    </row>
    <row r="2715" spans="1:3" x14ac:dyDescent="0.2">
      <c r="A2715" s="29">
        <v>0.27129999999999999</v>
      </c>
      <c r="B2715" s="34">
        <v>8.43</v>
      </c>
      <c r="C2715" s="35">
        <v>6.5859374999999998E-2</v>
      </c>
    </row>
    <row r="2716" spans="1:3" x14ac:dyDescent="0.2">
      <c r="A2716" s="29">
        <v>0.27139999999999997</v>
      </c>
      <c r="B2716" s="34">
        <v>8.43</v>
      </c>
      <c r="C2716" s="35">
        <v>6.5859374999999998E-2</v>
      </c>
    </row>
    <row r="2717" spans="1:3" x14ac:dyDescent="0.2">
      <c r="A2717" s="29">
        <v>0.27150000000000002</v>
      </c>
      <c r="B2717" s="34">
        <v>8.43</v>
      </c>
      <c r="C2717" s="35">
        <v>6.5859374999999998E-2</v>
      </c>
    </row>
    <row r="2718" spans="1:3" x14ac:dyDescent="0.2">
      <c r="A2718" s="29">
        <v>0.27160000000000001</v>
      </c>
      <c r="B2718" s="34">
        <v>8.43</v>
      </c>
      <c r="C2718" s="35">
        <v>6.5859374999999998E-2</v>
      </c>
    </row>
    <row r="2719" spans="1:3" x14ac:dyDescent="0.2">
      <c r="A2719" s="29">
        <v>0.2717</v>
      </c>
      <c r="B2719" s="34">
        <v>8.43</v>
      </c>
      <c r="C2719" s="35">
        <v>6.5859374999999998E-2</v>
      </c>
    </row>
    <row r="2720" spans="1:3" x14ac:dyDescent="0.2">
      <c r="A2720" s="29">
        <v>0.27179999999999999</v>
      </c>
      <c r="B2720" s="34">
        <v>8.43</v>
      </c>
      <c r="C2720" s="35">
        <v>6.5859374999999998E-2</v>
      </c>
    </row>
    <row r="2721" spans="1:3" x14ac:dyDescent="0.2">
      <c r="A2721" s="29">
        <v>0.27189999999999998</v>
      </c>
      <c r="B2721" s="34">
        <v>8.43</v>
      </c>
      <c r="C2721" s="35">
        <v>6.5859374999999998E-2</v>
      </c>
    </row>
    <row r="2722" spans="1:3" x14ac:dyDescent="0.2">
      <c r="A2722" s="29">
        <v>0.27200000000000002</v>
      </c>
      <c r="B2722" s="34">
        <v>8.43</v>
      </c>
      <c r="C2722" s="35">
        <v>6.5859374999999998E-2</v>
      </c>
    </row>
    <row r="2723" spans="1:3" x14ac:dyDescent="0.2">
      <c r="A2723" s="29">
        <v>0.27210000000000001</v>
      </c>
      <c r="B2723" s="34">
        <v>8.43</v>
      </c>
      <c r="C2723" s="35">
        <v>6.5859374999999998E-2</v>
      </c>
    </row>
    <row r="2724" spans="1:3" x14ac:dyDescent="0.2">
      <c r="A2724" s="29">
        <v>0.2722</v>
      </c>
      <c r="B2724" s="34">
        <v>8.43</v>
      </c>
      <c r="C2724" s="35">
        <v>6.5859374999999998E-2</v>
      </c>
    </row>
    <row r="2725" spans="1:3" x14ac:dyDescent="0.2">
      <c r="A2725" s="29">
        <v>0.27229999999999999</v>
      </c>
      <c r="B2725" s="34">
        <v>8.43</v>
      </c>
      <c r="C2725" s="35">
        <v>6.5859374999999998E-2</v>
      </c>
    </row>
    <row r="2726" spans="1:3" x14ac:dyDescent="0.2">
      <c r="A2726" s="29">
        <v>0.27239999999999998</v>
      </c>
      <c r="B2726" s="34">
        <v>8.43</v>
      </c>
      <c r="C2726" s="35">
        <v>6.5859374999999998E-2</v>
      </c>
    </row>
    <row r="2727" spans="1:3" x14ac:dyDescent="0.2">
      <c r="A2727" s="29">
        <v>0.27250000000000002</v>
      </c>
      <c r="B2727" s="34">
        <v>8.43</v>
      </c>
      <c r="C2727" s="35">
        <v>6.5859374999999998E-2</v>
      </c>
    </row>
    <row r="2728" spans="1:3" x14ac:dyDescent="0.2">
      <c r="A2728" s="29">
        <v>0.27260000000000001</v>
      </c>
      <c r="B2728" s="34">
        <v>8.43</v>
      </c>
      <c r="C2728" s="35">
        <v>6.5859374999999998E-2</v>
      </c>
    </row>
    <row r="2729" spans="1:3" x14ac:dyDescent="0.2">
      <c r="A2729" s="29">
        <v>0.2727</v>
      </c>
      <c r="B2729" s="34">
        <v>8.43</v>
      </c>
      <c r="C2729" s="35">
        <v>6.5859374999999998E-2</v>
      </c>
    </row>
    <row r="2730" spans="1:3" x14ac:dyDescent="0.2">
      <c r="A2730" s="29">
        <v>0.27279999999999999</v>
      </c>
      <c r="B2730" s="34">
        <v>8.43</v>
      </c>
      <c r="C2730" s="35">
        <v>6.5859374999999998E-2</v>
      </c>
    </row>
    <row r="2731" spans="1:3" x14ac:dyDescent="0.2">
      <c r="A2731" s="29">
        <v>0.27289999999999998</v>
      </c>
      <c r="B2731" s="34">
        <v>8.43</v>
      </c>
      <c r="C2731" s="35">
        <v>6.5859374999999998E-2</v>
      </c>
    </row>
    <row r="2732" spans="1:3" x14ac:dyDescent="0.2">
      <c r="A2732" s="29">
        <v>0.27300000000000002</v>
      </c>
      <c r="B2732" s="34">
        <v>8.43</v>
      </c>
      <c r="C2732" s="35">
        <v>6.5859374999999998E-2</v>
      </c>
    </row>
    <row r="2733" spans="1:3" x14ac:dyDescent="0.2">
      <c r="A2733" s="29">
        <v>0.27310000000000001</v>
      </c>
      <c r="B2733" s="34">
        <v>8.43</v>
      </c>
      <c r="C2733" s="35">
        <v>6.5859374999999998E-2</v>
      </c>
    </row>
    <row r="2734" spans="1:3" x14ac:dyDescent="0.2">
      <c r="A2734" s="29">
        <v>0.2732</v>
      </c>
      <c r="B2734" s="34">
        <v>8.43</v>
      </c>
      <c r="C2734" s="35">
        <v>6.5859374999999998E-2</v>
      </c>
    </row>
    <row r="2735" spans="1:3" x14ac:dyDescent="0.2">
      <c r="A2735" s="29">
        <v>0.27329999999999999</v>
      </c>
      <c r="B2735" s="34">
        <v>8.43</v>
      </c>
      <c r="C2735" s="35">
        <v>6.5859374999999998E-2</v>
      </c>
    </row>
    <row r="2736" spans="1:3" x14ac:dyDescent="0.2">
      <c r="A2736" s="29">
        <v>0.27339999999999998</v>
      </c>
      <c r="B2736" s="34">
        <v>8.43</v>
      </c>
      <c r="C2736" s="35">
        <v>6.5859374999999998E-2</v>
      </c>
    </row>
    <row r="2737" spans="1:3" x14ac:dyDescent="0.2">
      <c r="A2737" s="29">
        <v>0.27350000000000002</v>
      </c>
      <c r="B2737" s="34">
        <v>8.43</v>
      </c>
      <c r="C2737" s="35">
        <v>6.5859374999999998E-2</v>
      </c>
    </row>
    <row r="2738" spans="1:3" x14ac:dyDescent="0.2">
      <c r="A2738" s="29">
        <v>0.27360000000000001</v>
      </c>
      <c r="B2738" s="34">
        <v>8.43</v>
      </c>
      <c r="C2738" s="35">
        <v>6.5859374999999998E-2</v>
      </c>
    </row>
    <row r="2739" spans="1:3" x14ac:dyDescent="0.2">
      <c r="A2739" s="29">
        <v>0.2737</v>
      </c>
      <c r="B2739" s="34">
        <v>8.43</v>
      </c>
      <c r="C2739" s="35">
        <v>6.5859374999999998E-2</v>
      </c>
    </row>
    <row r="2740" spans="1:3" x14ac:dyDescent="0.2">
      <c r="A2740" s="29">
        <v>0.27379999999999999</v>
      </c>
      <c r="B2740" s="34">
        <v>8.43</v>
      </c>
      <c r="C2740" s="35">
        <v>6.5859374999999998E-2</v>
      </c>
    </row>
    <row r="2741" spans="1:3" x14ac:dyDescent="0.2">
      <c r="A2741" s="29">
        <v>0.27389999999999998</v>
      </c>
      <c r="B2741" s="34">
        <v>8.43</v>
      </c>
      <c r="C2741" s="35">
        <v>6.5859374999999998E-2</v>
      </c>
    </row>
    <row r="2742" spans="1:3" x14ac:dyDescent="0.2">
      <c r="A2742" s="29">
        <v>0.27400000000000002</v>
      </c>
      <c r="B2742" s="34">
        <v>8.43</v>
      </c>
      <c r="C2742" s="35">
        <v>6.5859374999999998E-2</v>
      </c>
    </row>
    <row r="2743" spans="1:3" x14ac:dyDescent="0.2">
      <c r="A2743" s="29">
        <v>0.27410000000000001</v>
      </c>
      <c r="B2743" s="34">
        <v>8.43</v>
      </c>
      <c r="C2743" s="35">
        <v>6.5859374999999998E-2</v>
      </c>
    </row>
    <row r="2744" spans="1:3" x14ac:dyDescent="0.2">
      <c r="A2744" s="29">
        <v>0.2742</v>
      </c>
      <c r="B2744" s="34">
        <v>8.43</v>
      </c>
      <c r="C2744" s="35">
        <v>6.5859374999999998E-2</v>
      </c>
    </row>
    <row r="2745" spans="1:3" x14ac:dyDescent="0.2">
      <c r="A2745" s="29">
        <v>0.27429999999999999</v>
      </c>
      <c r="B2745" s="34">
        <v>8.43</v>
      </c>
      <c r="C2745" s="35">
        <v>6.5859374999999998E-2</v>
      </c>
    </row>
    <row r="2746" spans="1:3" x14ac:dyDescent="0.2">
      <c r="A2746" s="29">
        <v>0.27439999999999998</v>
      </c>
      <c r="B2746" s="34">
        <v>8.43</v>
      </c>
      <c r="C2746" s="35">
        <v>6.5859374999999998E-2</v>
      </c>
    </row>
    <row r="2747" spans="1:3" x14ac:dyDescent="0.2">
      <c r="A2747" s="29">
        <v>0.27450000000000002</v>
      </c>
      <c r="B2747" s="34">
        <v>8.43</v>
      </c>
      <c r="C2747" s="35">
        <v>6.5859374999999998E-2</v>
      </c>
    </row>
    <row r="2748" spans="1:3" x14ac:dyDescent="0.2">
      <c r="A2748" s="29">
        <v>0.27460000000000001</v>
      </c>
      <c r="B2748" s="34">
        <v>8.43</v>
      </c>
      <c r="C2748" s="35">
        <v>6.5859374999999998E-2</v>
      </c>
    </row>
    <row r="2749" spans="1:3" x14ac:dyDescent="0.2">
      <c r="A2749" s="29">
        <v>0.2747</v>
      </c>
      <c r="B2749" s="34">
        <v>8.43</v>
      </c>
      <c r="C2749" s="35">
        <v>6.5859374999999998E-2</v>
      </c>
    </row>
    <row r="2750" spans="1:3" x14ac:dyDescent="0.2">
      <c r="A2750" s="29">
        <v>0.27479999999999999</v>
      </c>
      <c r="B2750" s="34">
        <v>8.43</v>
      </c>
      <c r="C2750" s="35">
        <v>6.5859374999999998E-2</v>
      </c>
    </row>
    <row r="2751" spans="1:3" x14ac:dyDescent="0.2">
      <c r="A2751" s="29">
        <v>0.27489999999999998</v>
      </c>
      <c r="B2751" s="34">
        <v>8.43</v>
      </c>
      <c r="C2751" s="35">
        <v>6.5859374999999998E-2</v>
      </c>
    </row>
    <row r="2752" spans="1:3" x14ac:dyDescent="0.2">
      <c r="A2752" s="29">
        <v>0.27500000000000002</v>
      </c>
      <c r="B2752" s="34">
        <v>8.43</v>
      </c>
      <c r="C2752" s="35">
        <v>6.5859374999999998E-2</v>
      </c>
    </row>
    <row r="2753" spans="1:3" x14ac:dyDescent="0.2">
      <c r="A2753" s="29">
        <v>0.27510000000000001</v>
      </c>
      <c r="B2753" s="34">
        <v>8.43</v>
      </c>
      <c r="C2753" s="35">
        <v>6.5859374999999998E-2</v>
      </c>
    </row>
    <row r="2754" spans="1:3" x14ac:dyDescent="0.2">
      <c r="A2754" s="29">
        <v>0.2752</v>
      </c>
      <c r="B2754" s="34">
        <v>8.43</v>
      </c>
      <c r="C2754" s="35">
        <v>6.5859374999999998E-2</v>
      </c>
    </row>
    <row r="2755" spans="1:3" x14ac:dyDescent="0.2">
      <c r="A2755" s="29">
        <v>0.27529999999999999</v>
      </c>
      <c r="B2755" s="34">
        <v>8.43</v>
      </c>
      <c r="C2755" s="35">
        <v>6.5859374999999998E-2</v>
      </c>
    </row>
    <row r="2756" spans="1:3" x14ac:dyDescent="0.2">
      <c r="A2756" s="29">
        <v>0.27539999999999998</v>
      </c>
      <c r="B2756" s="34">
        <v>8.43</v>
      </c>
      <c r="C2756" s="35">
        <v>6.5859374999999998E-2</v>
      </c>
    </row>
    <row r="2757" spans="1:3" x14ac:dyDescent="0.2">
      <c r="A2757" s="29">
        <v>0.27550000000000002</v>
      </c>
      <c r="B2757" s="34">
        <v>8.43</v>
      </c>
      <c r="C2757" s="35">
        <v>6.5859374999999998E-2</v>
      </c>
    </row>
    <row r="2758" spans="1:3" x14ac:dyDescent="0.2">
      <c r="A2758" s="29">
        <v>0.27560000000000001</v>
      </c>
      <c r="B2758" s="34">
        <v>8.43</v>
      </c>
      <c r="C2758" s="35">
        <v>6.5859374999999998E-2</v>
      </c>
    </row>
    <row r="2759" spans="1:3" x14ac:dyDescent="0.2">
      <c r="A2759" s="29">
        <v>0.2757</v>
      </c>
      <c r="B2759" s="34">
        <v>8.43</v>
      </c>
      <c r="C2759" s="35">
        <v>6.5859374999999998E-2</v>
      </c>
    </row>
    <row r="2760" spans="1:3" x14ac:dyDescent="0.2">
      <c r="A2760" s="29">
        <v>0.27579999999999999</v>
      </c>
      <c r="B2760" s="34">
        <v>8.43</v>
      </c>
      <c r="C2760" s="35">
        <v>6.5859374999999998E-2</v>
      </c>
    </row>
    <row r="2761" spans="1:3" x14ac:dyDescent="0.2">
      <c r="A2761" s="29">
        <v>0.27589999999999998</v>
      </c>
      <c r="B2761" s="34">
        <v>8.43</v>
      </c>
      <c r="C2761" s="35">
        <v>6.5859374999999998E-2</v>
      </c>
    </row>
    <row r="2762" spans="1:3" x14ac:dyDescent="0.2">
      <c r="A2762" s="29">
        <v>0.27600000000000002</v>
      </c>
      <c r="B2762" s="34">
        <v>8.43</v>
      </c>
      <c r="C2762" s="35">
        <v>6.5859374999999998E-2</v>
      </c>
    </row>
    <row r="2763" spans="1:3" x14ac:dyDescent="0.2">
      <c r="A2763" s="29">
        <v>0.27610000000000001</v>
      </c>
      <c r="B2763" s="34">
        <v>8.43</v>
      </c>
      <c r="C2763" s="35">
        <v>6.5859374999999998E-2</v>
      </c>
    </row>
    <row r="2764" spans="1:3" x14ac:dyDescent="0.2">
      <c r="A2764" s="29">
        <v>0.2762</v>
      </c>
      <c r="B2764" s="34">
        <v>8.43</v>
      </c>
      <c r="C2764" s="35">
        <v>6.5859374999999998E-2</v>
      </c>
    </row>
    <row r="2765" spans="1:3" x14ac:dyDescent="0.2">
      <c r="A2765" s="29">
        <v>0.27629999999999999</v>
      </c>
      <c r="B2765" s="34">
        <v>8.43</v>
      </c>
      <c r="C2765" s="35">
        <v>6.5859374999999998E-2</v>
      </c>
    </row>
    <row r="2766" spans="1:3" x14ac:dyDescent="0.2">
      <c r="A2766" s="29">
        <v>0.27639999999999998</v>
      </c>
      <c r="B2766" s="34">
        <v>8.43</v>
      </c>
      <c r="C2766" s="35">
        <v>6.5859374999999998E-2</v>
      </c>
    </row>
    <row r="2767" spans="1:3" x14ac:dyDescent="0.2">
      <c r="A2767" s="29">
        <v>0.27650000000000002</v>
      </c>
      <c r="B2767" s="34">
        <v>8.43</v>
      </c>
      <c r="C2767" s="35">
        <v>6.5859374999999998E-2</v>
      </c>
    </row>
    <row r="2768" spans="1:3" x14ac:dyDescent="0.2">
      <c r="A2768" s="29">
        <v>0.27660000000000001</v>
      </c>
      <c r="B2768" s="34">
        <v>8.43</v>
      </c>
      <c r="C2768" s="35">
        <v>6.5859374999999998E-2</v>
      </c>
    </row>
    <row r="2769" spans="1:3" x14ac:dyDescent="0.2">
      <c r="A2769" s="29">
        <v>0.2767</v>
      </c>
      <c r="B2769" s="34">
        <v>8.43</v>
      </c>
      <c r="C2769" s="35">
        <v>6.5859374999999998E-2</v>
      </c>
    </row>
    <row r="2770" spans="1:3" x14ac:dyDescent="0.2">
      <c r="A2770" s="29">
        <v>0.27679999999999999</v>
      </c>
      <c r="B2770" s="34">
        <v>8.43</v>
      </c>
      <c r="C2770" s="35">
        <v>6.5859374999999998E-2</v>
      </c>
    </row>
    <row r="2771" spans="1:3" x14ac:dyDescent="0.2">
      <c r="A2771" s="29">
        <v>0.27689999999999998</v>
      </c>
      <c r="B2771" s="34">
        <v>8.43</v>
      </c>
      <c r="C2771" s="35">
        <v>6.5859374999999998E-2</v>
      </c>
    </row>
    <row r="2772" spans="1:3" x14ac:dyDescent="0.2">
      <c r="A2772" s="29">
        <v>0.27700000000000002</v>
      </c>
      <c r="B2772" s="34">
        <v>8.43</v>
      </c>
      <c r="C2772" s="35">
        <v>6.5859374999999998E-2</v>
      </c>
    </row>
    <row r="2773" spans="1:3" x14ac:dyDescent="0.2">
      <c r="A2773" s="29">
        <v>0.27710000000000001</v>
      </c>
      <c r="B2773" s="34">
        <v>8.43</v>
      </c>
      <c r="C2773" s="35">
        <v>6.5859374999999998E-2</v>
      </c>
    </row>
    <row r="2774" spans="1:3" x14ac:dyDescent="0.2">
      <c r="A2774" s="29">
        <v>0.2772</v>
      </c>
      <c r="B2774" s="34">
        <v>8.43</v>
      </c>
      <c r="C2774" s="35">
        <v>6.5859374999999998E-2</v>
      </c>
    </row>
    <row r="2775" spans="1:3" x14ac:dyDescent="0.2">
      <c r="A2775" s="29">
        <v>0.27729999999999999</v>
      </c>
      <c r="B2775" s="34">
        <v>8.43</v>
      </c>
      <c r="C2775" s="35">
        <v>6.5859374999999998E-2</v>
      </c>
    </row>
    <row r="2776" spans="1:3" x14ac:dyDescent="0.2">
      <c r="A2776" s="29">
        <v>0.27739999999999998</v>
      </c>
      <c r="B2776" s="34">
        <v>8.43</v>
      </c>
      <c r="C2776" s="35">
        <v>6.5859374999999998E-2</v>
      </c>
    </row>
    <row r="2777" spans="1:3" x14ac:dyDescent="0.2">
      <c r="A2777" s="29">
        <v>0.27750000000000002</v>
      </c>
      <c r="B2777" s="34">
        <v>8.43</v>
      </c>
      <c r="C2777" s="35">
        <v>6.5859374999999998E-2</v>
      </c>
    </row>
    <row r="2778" spans="1:3" x14ac:dyDescent="0.2">
      <c r="A2778" s="29">
        <v>0.27760000000000001</v>
      </c>
      <c r="B2778" s="34">
        <v>8.43</v>
      </c>
      <c r="C2778" s="35">
        <v>6.5859374999999998E-2</v>
      </c>
    </row>
    <row r="2779" spans="1:3" x14ac:dyDescent="0.2">
      <c r="A2779" s="29">
        <v>0.2777</v>
      </c>
      <c r="B2779" s="34">
        <v>8.43</v>
      </c>
      <c r="C2779" s="35">
        <v>6.5859374999999998E-2</v>
      </c>
    </row>
    <row r="2780" spans="1:3" x14ac:dyDescent="0.2">
      <c r="A2780" s="29">
        <v>0.27779999999999999</v>
      </c>
      <c r="B2780" s="34">
        <v>8.43</v>
      </c>
      <c r="C2780" s="35">
        <v>6.5859374999999998E-2</v>
      </c>
    </row>
    <row r="2781" spans="1:3" x14ac:dyDescent="0.2">
      <c r="A2781" s="29">
        <v>0.27789999999999998</v>
      </c>
      <c r="B2781" s="34">
        <v>8.43</v>
      </c>
      <c r="C2781" s="35">
        <v>6.5859374999999998E-2</v>
      </c>
    </row>
    <row r="2782" spans="1:3" x14ac:dyDescent="0.2">
      <c r="A2782" s="29">
        <v>0.27800000000000002</v>
      </c>
      <c r="B2782" s="34">
        <v>8.43</v>
      </c>
      <c r="C2782" s="35">
        <v>6.5859374999999998E-2</v>
      </c>
    </row>
    <row r="2783" spans="1:3" x14ac:dyDescent="0.2">
      <c r="A2783" s="29">
        <v>0.27810000000000001</v>
      </c>
      <c r="B2783" s="34">
        <v>8.43</v>
      </c>
      <c r="C2783" s="35">
        <v>6.5859374999999998E-2</v>
      </c>
    </row>
    <row r="2784" spans="1:3" x14ac:dyDescent="0.2">
      <c r="A2784" s="29">
        <v>0.2782</v>
      </c>
      <c r="B2784" s="34">
        <v>8.43</v>
      </c>
      <c r="C2784" s="35">
        <v>6.5859374999999998E-2</v>
      </c>
    </row>
    <row r="2785" spans="1:3" x14ac:dyDescent="0.2">
      <c r="A2785" s="29">
        <v>0.27829999999999999</v>
      </c>
      <c r="B2785" s="34">
        <v>8.43</v>
      </c>
      <c r="C2785" s="35">
        <v>6.5859374999999998E-2</v>
      </c>
    </row>
    <row r="2786" spans="1:3" x14ac:dyDescent="0.2">
      <c r="A2786" s="29">
        <v>0.27839999999999998</v>
      </c>
      <c r="B2786" s="34">
        <v>8.43</v>
      </c>
      <c r="C2786" s="35">
        <v>6.5859374999999998E-2</v>
      </c>
    </row>
    <row r="2787" spans="1:3" x14ac:dyDescent="0.2">
      <c r="A2787" s="29">
        <v>0.27850000000000003</v>
      </c>
      <c r="B2787" s="34">
        <v>8.43</v>
      </c>
      <c r="C2787" s="35">
        <v>6.5859374999999998E-2</v>
      </c>
    </row>
    <row r="2788" spans="1:3" x14ac:dyDescent="0.2">
      <c r="A2788" s="29">
        <v>0.27860000000000001</v>
      </c>
      <c r="B2788" s="34">
        <v>8.43</v>
      </c>
      <c r="C2788" s="35">
        <v>6.5859374999999998E-2</v>
      </c>
    </row>
    <row r="2789" spans="1:3" x14ac:dyDescent="0.2">
      <c r="A2789" s="29">
        <v>0.2787</v>
      </c>
      <c r="B2789" s="34">
        <v>8.43</v>
      </c>
      <c r="C2789" s="35">
        <v>6.5859374999999998E-2</v>
      </c>
    </row>
    <row r="2790" spans="1:3" x14ac:dyDescent="0.2">
      <c r="A2790" s="29">
        <v>0.27879999999999999</v>
      </c>
      <c r="B2790" s="34">
        <v>8.43</v>
      </c>
      <c r="C2790" s="35">
        <v>6.5859374999999998E-2</v>
      </c>
    </row>
    <row r="2791" spans="1:3" x14ac:dyDescent="0.2">
      <c r="A2791" s="29">
        <v>0.27889999999999998</v>
      </c>
      <c r="B2791" s="34">
        <v>8.43</v>
      </c>
      <c r="C2791" s="35">
        <v>6.5859374999999998E-2</v>
      </c>
    </row>
    <row r="2792" spans="1:3" x14ac:dyDescent="0.2">
      <c r="A2792" s="29">
        <v>0.27900000000000003</v>
      </c>
      <c r="B2792" s="34">
        <v>8.43</v>
      </c>
      <c r="C2792" s="35">
        <v>6.5859374999999998E-2</v>
      </c>
    </row>
    <row r="2793" spans="1:3" x14ac:dyDescent="0.2">
      <c r="A2793" s="29">
        <v>0.27910000000000001</v>
      </c>
      <c r="B2793" s="34">
        <v>8.43</v>
      </c>
      <c r="C2793" s="35">
        <v>6.5859374999999998E-2</v>
      </c>
    </row>
    <row r="2794" spans="1:3" x14ac:dyDescent="0.2">
      <c r="A2794" s="29">
        <v>0.2792</v>
      </c>
      <c r="B2794" s="34">
        <v>8.43</v>
      </c>
      <c r="C2794" s="35">
        <v>6.5859374999999998E-2</v>
      </c>
    </row>
    <row r="2795" spans="1:3" x14ac:dyDescent="0.2">
      <c r="A2795" s="29">
        <v>0.27929999999999999</v>
      </c>
      <c r="B2795" s="34">
        <v>8.43</v>
      </c>
      <c r="C2795" s="35">
        <v>6.5859374999999998E-2</v>
      </c>
    </row>
    <row r="2796" spans="1:3" x14ac:dyDescent="0.2">
      <c r="A2796" s="29">
        <v>0.27939999999999998</v>
      </c>
      <c r="B2796" s="34">
        <v>8.43</v>
      </c>
      <c r="C2796" s="35">
        <v>6.5859374999999998E-2</v>
      </c>
    </row>
    <row r="2797" spans="1:3" x14ac:dyDescent="0.2">
      <c r="A2797" s="29">
        <v>0.27950000000000003</v>
      </c>
      <c r="B2797" s="34">
        <v>8.43</v>
      </c>
      <c r="C2797" s="35">
        <v>6.5859374999999998E-2</v>
      </c>
    </row>
    <row r="2798" spans="1:3" x14ac:dyDescent="0.2">
      <c r="A2798" s="29">
        <v>0.27960000000000002</v>
      </c>
      <c r="B2798" s="34">
        <v>8.43</v>
      </c>
      <c r="C2798" s="35">
        <v>6.5859374999999998E-2</v>
      </c>
    </row>
    <row r="2799" spans="1:3" x14ac:dyDescent="0.2">
      <c r="A2799" s="29">
        <v>0.2797</v>
      </c>
      <c r="B2799" s="34">
        <v>8.43</v>
      </c>
      <c r="C2799" s="35">
        <v>6.5859374999999998E-2</v>
      </c>
    </row>
    <row r="2800" spans="1:3" x14ac:dyDescent="0.2">
      <c r="A2800" s="29">
        <v>0.27979999999999999</v>
      </c>
      <c r="B2800" s="34">
        <v>8.43</v>
      </c>
      <c r="C2800" s="35">
        <v>6.5859374999999998E-2</v>
      </c>
    </row>
    <row r="2801" spans="1:3" x14ac:dyDescent="0.2">
      <c r="A2801" s="29">
        <v>0.27989999999999998</v>
      </c>
      <c r="B2801" s="34">
        <v>8.43</v>
      </c>
      <c r="C2801" s="35">
        <v>6.5859374999999998E-2</v>
      </c>
    </row>
    <row r="2802" spans="1:3" x14ac:dyDescent="0.2">
      <c r="A2802" s="29">
        <v>0.28000000000000003</v>
      </c>
      <c r="B2802" s="34">
        <v>8.41</v>
      </c>
      <c r="C2802" s="35">
        <v>6.5703125000000001E-2</v>
      </c>
    </row>
    <row r="2803" spans="1:3" x14ac:dyDescent="0.2">
      <c r="A2803" s="29">
        <v>0.28010000000000002</v>
      </c>
      <c r="B2803" s="34">
        <v>8.41</v>
      </c>
      <c r="C2803" s="35">
        <v>6.5703125000000001E-2</v>
      </c>
    </row>
    <row r="2804" spans="1:3" x14ac:dyDescent="0.2">
      <c r="A2804" s="29">
        <v>0.2802</v>
      </c>
      <c r="B2804" s="34">
        <v>8.41</v>
      </c>
      <c r="C2804" s="35">
        <v>6.5703125000000001E-2</v>
      </c>
    </row>
    <row r="2805" spans="1:3" x14ac:dyDescent="0.2">
      <c r="A2805" s="29">
        <v>0.28029999999999999</v>
      </c>
      <c r="B2805" s="34">
        <v>8.41</v>
      </c>
      <c r="C2805" s="35">
        <v>6.5703125000000001E-2</v>
      </c>
    </row>
    <row r="2806" spans="1:3" x14ac:dyDescent="0.2">
      <c r="A2806" s="29">
        <v>0.28039999999999998</v>
      </c>
      <c r="B2806" s="34">
        <v>8.41</v>
      </c>
      <c r="C2806" s="35">
        <v>6.5703125000000001E-2</v>
      </c>
    </row>
    <row r="2807" spans="1:3" x14ac:dyDescent="0.2">
      <c r="A2807" s="29">
        <v>0.28050000000000003</v>
      </c>
      <c r="B2807" s="34">
        <v>8.41</v>
      </c>
      <c r="C2807" s="35">
        <v>6.5703125000000001E-2</v>
      </c>
    </row>
    <row r="2808" spans="1:3" x14ac:dyDescent="0.2">
      <c r="A2808" s="29">
        <v>0.28060000000000002</v>
      </c>
      <c r="B2808" s="34">
        <v>8.41</v>
      </c>
      <c r="C2808" s="35">
        <v>6.5703125000000001E-2</v>
      </c>
    </row>
    <row r="2809" spans="1:3" x14ac:dyDescent="0.2">
      <c r="A2809" s="29">
        <v>0.28070000000000001</v>
      </c>
      <c r="B2809" s="34">
        <v>8.41</v>
      </c>
      <c r="C2809" s="35">
        <v>6.5703125000000001E-2</v>
      </c>
    </row>
    <row r="2810" spans="1:3" x14ac:dyDescent="0.2">
      <c r="A2810" s="29">
        <v>0.28079999999999999</v>
      </c>
      <c r="B2810" s="34">
        <v>8.41</v>
      </c>
      <c r="C2810" s="35">
        <v>6.5703125000000001E-2</v>
      </c>
    </row>
    <row r="2811" spans="1:3" x14ac:dyDescent="0.2">
      <c r="A2811" s="29">
        <v>0.28089999999999998</v>
      </c>
      <c r="B2811" s="34">
        <v>8.41</v>
      </c>
      <c r="C2811" s="35">
        <v>6.5703125000000001E-2</v>
      </c>
    </row>
    <row r="2812" spans="1:3" x14ac:dyDescent="0.2">
      <c r="A2812" s="29">
        <v>0.28100000000000003</v>
      </c>
      <c r="B2812" s="34">
        <v>8.41</v>
      </c>
      <c r="C2812" s="35">
        <v>6.5703125000000001E-2</v>
      </c>
    </row>
    <row r="2813" spans="1:3" x14ac:dyDescent="0.2">
      <c r="A2813" s="29">
        <v>0.28110000000000002</v>
      </c>
      <c r="B2813" s="34">
        <v>8.41</v>
      </c>
      <c r="C2813" s="35">
        <v>6.5703125000000001E-2</v>
      </c>
    </row>
    <row r="2814" spans="1:3" x14ac:dyDescent="0.2">
      <c r="A2814" s="29">
        <v>0.28120000000000001</v>
      </c>
      <c r="B2814" s="34">
        <v>8.41</v>
      </c>
      <c r="C2814" s="35">
        <v>6.5703125000000001E-2</v>
      </c>
    </row>
    <row r="2815" spans="1:3" x14ac:dyDescent="0.2">
      <c r="A2815" s="29">
        <v>0.28129999999999999</v>
      </c>
      <c r="B2815" s="34">
        <v>8.41</v>
      </c>
      <c r="C2815" s="35">
        <v>6.5703125000000001E-2</v>
      </c>
    </row>
    <row r="2816" spans="1:3" x14ac:dyDescent="0.2">
      <c r="A2816" s="29">
        <v>0.28139999999999998</v>
      </c>
      <c r="B2816" s="34">
        <v>8.41</v>
      </c>
      <c r="C2816" s="35">
        <v>6.5703125000000001E-2</v>
      </c>
    </row>
    <row r="2817" spans="1:3" x14ac:dyDescent="0.2">
      <c r="A2817" s="29">
        <v>0.28149999999999997</v>
      </c>
      <c r="B2817" s="34">
        <v>8.41</v>
      </c>
      <c r="C2817" s="35">
        <v>6.5703125000000001E-2</v>
      </c>
    </row>
    <row r="2818" spans="1:3" x14ac:dyDescent="0.2">
      <c r="A2818" s="29">
        <v>0.28160000000000002</v>
      </c>
      <c r="B2818" s="34">
        <v>8.41</v>
      </c>
      <c r="C2818" s="35">
        <v>6.5703125000000001E-2</v>
      </c>
    </row>
    <row r="2819" spans="1:3" x14ac:dyDescent="0.2">
      <c r="A2819" s="29">
        <v>0.28170000000000001</v>
      </c>
      <c r="B2819" s="34">
        <v>8.41</v>
      </c>
      <c r="C2819" s="35">
        <v>6.5703125000000001E-2</v>
      </c>
    </row>
    <row r="2820" spans="1:3" x14ac:dyDescent="0.2">
      <c r="A2820" s="29">
        <v>0.28179999999999999</v>
      </c>
      <c r="B2820" s="34">
        <v>8.41</v>
      </c>
      <c r="C2820" s="35">
        <v>6.5703125000000001E-2</v>
      </c>
    </row>
    <row r="2821" spans="1:3" x14ac:dyDescent="0.2">
      <c r="A2821" s="29">
        <v>0.28189999999999998</v>
      </c>
      <c r="B2821" s="34">
        <v>8.41</v>
      </c>
      <c r="C2821" s="35">
        <v>6.5703125000000001E-2</v>
      </c>
    </row>
    <row r="2822" spans="1:3" x14ac:dyDescent="0.2">
      <c r="A2822" s="29">
        <v>0.28199999999999997</v>
      </c>
      <c r="B2822" s="34">
        <v>8.41</v>
      </c>
      <c r="C2822" s="35">
        <v>6.5703125000000001E-2</v>
      </c>
    </row>
    <row r="2823" spans="1:3" x14ac:dyDescent="0.2">
      <c r="A2823" s="29">
        <v>0.28210000000000002</v>
      </c>
      <c r="B2823" s="34">
        <v>8.41</v>
      </c>
      <c r="C2823" s="35">
        <v>6.5703125000000001E-2</v>
      </c>
    </row>
    <row r="2824" spans="1:3" x14ac:dyDescent="0.2">
      <c r="A2824" s="29">
        <v>0.28220000000000001</v>
      </c>
      <c r="B2824" s="34">
        <v>8.41</v>
      </c>
      <c r="C2824" s="35">
        <v>6.5703125000000001E-2</v>
      </c>
    </row>
    <row r="2825" spans="1:3" x14ac:dyDescent="0.2">
      <c r="A2825" s="29">
        <v>0.2823</v>
      </c>
      <c r="B2825" s="34">
        <v>8.41</v>
      </c>
      <c r="C2825" s="35">
        <v>6.5703125000000001E-2</v>
      </c>
    </row>
    <row r="2826" spans="1:3" x14ac:dyDescent="0.2">
      <c r="A2826" s="29">
        <v>0.28239999999999998</v>
      </c>
      <c r="B2826" s="34">
        <v>8.41</v>
      </c>
      <c r="C2826" s="35">
        <v>6.5703125000000001E-2</v>
      </c>
    </row>
    <row r="2827" spans="1:3" x14ac:dyDescent="0.2">
      <c r="A2827" s="29">
        <v>0.28249999999999997</v>
      </c>
      <c r="B2827" s="34">
        <v>8.41</v>
      </c>
      <c r="C2827" s="35">
        <v>6.5703125000000001E-2</v>
      </c>
    </row>
    <row r="2828" spans="1:3" x14ac:dyDescent="0.2">
      <c r="A2828" s="29">
        <v>0.28260000000000002</v>
      </c>
      <c r="B2828" s="34">
        <v>8.41</v>
      </c>
      <c r="C2828" s="35">
        <v>6.5703125000000001E-2</v>
      </c>
    </row>
    <row r="2829" spans="1:3" x14ac:dyDescent="0.2">
      <c r="A2829" s="29">
        <v>0.28270000000000001</v>
      </c>
      <c r="B2829" s="34">
        <v>8.41</v>
      </c>
      <c r="C2829" s="35">
        <v>6.5703125000000001E-2</v>
      </c>
    </row>
    <row r="2830" spans="1:3" x14ac:dyDescent="0.2">
      <c r="A2830" s="29">
        <v>0.2828</v>
      </c>
      <c r="B2830" s="34">
        <v>8.41</v>
      </c>
      <c r="C2830" s="35">
        <v>6.5703125000000001E-2</v>
      </c>
    </row>
    <row r="2831" spans="1:3" x14ac:dyDescent="0.2">
      <c r="A2831" s="29">
        <v>0.28289999999999998</v>
      </c>
      <c r="B2831" s="34">
        <v>8.41</v>
      </c>
      <c r="C2831" s="35">
        <v>6.5703125000000001E-2</v>
      </c>
    </row>
    <row r="2832" spans="1:3" x14ac:dyDescent="0.2">
      <c r="A2832" s="29">
        <v>0.28299999999999997</v>
      </c>
      <c r="B2832" s="34">
        <v>8.41</v>
      </c>
      <c r="C2832" s="35">
        <v>6.5703125000000001E-2</v>
      </c>
    </row>
    <row r="2833" spans="1:3" x14ac:dyDescent="0.2">
      <c r="A2833" s="29">
        <v>0.28310000000000002</v>
      </c>
      <c r="B2833" s="34">
        <v>8.41</v>
      </c>
      <c r="C2833" s="35">
        <v>6.5703125000000001E-2</v>
      </c>
    </row>
    <row r="2834" spans="1:3" x14ac:dyDescent="0.2">
      <c r="A2834" s="29">
        <v>0.28320000000000001</v>
      </c>
      <c r="B2834" s="34">
        <v>8.41</v>
      </c>
      <c r="C2834" s="35">
        <v>6.5703125000000001E-2</v>
      </c>
    </row>
    <row r="2835" spans="1:3" x14ac:dyDescent="0.2">
      <c r="A2835" s="29">
        <v>0.2833</v>
      </c>
      <c r="B2835" s="34">
        <v>8.41</v>
      </c>
      <c r="C2835" s="35">
        <v>6.5703125000000001E-2</v>
      </c>
    </row>
    <row r="2836" spans="1:3" x14ac:dyDescent="0.2">
      <c r="A2836" s="29">
        <v>0.28339999999999999</v>
      </c>
      <c r="B2836" s="34">
        <v>8.41</v>
      </c>
      <c r="C2836" s="35">
        <v>6.5703125000000001E-2</v>
      </c>
    </row>
    <row r="2837" spans="1:3" x14ac:dyDescent="0.2">
      <c r="A2837" s="29">
        <v>0.28349999999999997</v>
      </c>
      <c r="B2837" s="34">
        <v>8.41</v>
      </c>
      <c r="C2837" s="35">
        <v>6.5703125000000001E-2</v>
      </c>
    </row>
    <row r="2838" spans="1:3" x14ac:dyDescent="0.2">
      <c r="A2838" s="29">
        <v>0.28360000000000002</v>
      </c>
      <c r="B2838" s="34">
        <v>8.41</v>
      </c>
      <c r="C2838" s="35">
        <v>6.5703125000000001E-2</v>
      </c>
    </row>
    <row r="2839" spans="1:3" x14ac:dyDescent="0.2">
      <c r="A2839" s="29">
        <v>0.28370000000000001</v>
      </c>
      <c r="B2839" s="34">
        <v>8.41</v>
      </c>
      <c r="C2839" s="35">
        <v>6.5703125000000001E-2</v>
      </c>
    </row>
    <row r="2840" spans="1:3" x14ac:dyDescent="0.2">
      <c r="A2840" s="29">
        <v>0.2838</v>
      </c>
      <c r="B2840" s="34">
        <v>8.41</v>
      </c>
      <c r="C2840" s="35">
        <v>6.5703125000000001E-2</v>
      </c>
    </row>
    <row r="2841" spans="1:3" x14ac:dyDescent="0.2">
      <c r="A2841" s="29">
        <v>0.28389999999999999</v>
      </c>
      <c r="B2841" s="34">
        <v>8.41</v>
      </c>
      <c r="C2841" s="35">
        <v>6.5703125000000001E-2</v>
      </c>
    </row>
    <row r="2842" spans="1:3" x14ac:dyDescent="0.2">
      <c r="A2842" s="29">
        <v>0.28399999999999997</v>
      </c>
      <c r="B2842" s="34">
        <v>8.41</v>
      </c>
      <c r="C2842" s="35">
        <v>6.5703125000000001E-2</v>
      </c>
    </row>
    <row r="2843" spans="1:3" x14ac:dyDescent="0.2">
      <c r="A2843" s="29">
        <v>0.28410000000000002</v>
      </c>
      <c r="B2843" s="34">
        <v>8.41</v>
      </c>
      <c r="C2843" s="35">
        <v>6.5703125000000001E-2</v>
      </c>
    </row>
    <row r="2844" spans="1:3" x14ac:dyDescent="0.2">
      <c r="A2844" s="29">
        <v>0.28420000000000001</v>
      </c>
      <c r="B2844" s="34">
        <v>8.41</v>
      </c>
      <c r="C2844" s="35">
        <v>6.5703125000000001E-2</v>
      </c>
    </row>
    <row r="2845" spans="1:3" x14ac:dyDescent="0.2">
      <c r="A2845" s="29">
        <v>0.2843</v>
      </c>
      <c r="B2845" s="34">
        <v>8.41</v>
      </c>
      <c r="C2845" s="35">
        <v>6.5703125000000001E-2</v>
      </c>
    </row>
    <row r="2846" spans="1:3" x14ac:dyDescent="0.2">
      <c r="A2846" s="29">
        <v>0.28439999999999999</v>
      </c>
      <c r="B2846" s="34">
        <v>8.41</v>
      </c>
      <c r="C2846" s="35">
        <v>6.5703125000000001E-2</v>
      </c>
    </row>
    <row r="2847" spans="1:3" x14ac:dyDescent="0.2">
      <c r="A2847" s="29">
        <v>0.28449999999999998</v>
      </c>
      <c r="B2847" s="34">
        <v>8.41</v>
      </c>
      <c r="C2847" s="35">
        <v>6.5703125000000001E-2</v>
      </c>
    </row>
    <row r="2848" spans="1:3" x14ac:dyDescent="0.2">
      <c r="A2848" s="29">
        <v>0.28460000000000002</v>
      </c>
      <c r="B2848" s="34">
        <v>8.41</v>
      </c>
      <c r="C2848" s="35">
        <v>6.5703125000000001E-2</v>
      </c>
    </row>
    <row r="2849" spans="1:3" x14ac:dyDescent="0.2">
      <c r="A2849" s="29">
        <v>0.28470000000000001</v>
      </c>
      <c r="B2849" s="34">
        <v>8.41</v>
      </c>
      <c r="C2849" s="35">
        <v>6.5703125000000001E-2</v>
      </c>
    </row>
    <row r="2850" spans="1:3" x14ac:dyDescent="0.2">
      <c r="A2850" s="29">
        <v>0.2848</v>
      </c>
      <c r="B2850" s="34">
        <v>8.41</v>
      </c>
      <c r="C2850" s="35">
        <v>6.5703125000000001E-2</v>
      </c>
    </row>
    <row r="2851" spans="1:3" x14ac:dyDescent="0.2">
      <c r="A2851" s="29">
        <v>0.28489999999999999</v>
      </c>
      <c r="B2851" s="34">
        <v>8.41</v>
      </c>
      <c r="C2851" s="35">
        <v>6.5703125000000001E-2</v>
      </c>
    </row>
    <row r="2852" spans="1:3" x14ac:dyDescent="0.2">
      <c r="A2852" s="29">
        <v>0.28499999999999998</v>
      </c>
      <c r="B2852" s="34">
        <v>8.41</v>
      </c>
      <c r="C2852" s="35">
        <v>6.5703125000000001E-2</v>
      </c>
    </row>
    <row r="2853" spans="1:3" x14ac:dyDescent="0.2">
      <c r="A2853" s="29">
        <v>0.28510000000000002</v>
      </c>
      <c r="B2853" s="34">
        <v>8.41</v>
      </c>
      <c r="C2853" s="35">
        <v>6.5703125000000001E-2</v>
      </c>
    </row>
    <row r="2854" spans="1:3" x14ac:dyDescent="0.2">
      <c r="A2854" s="29">
        <v>0.28520000000000001</v>
      </c>
      <c r="B2854" s="34">
        <v>8.41</v>
      </c>
      <c r="C2854" s="35">
        <v>6.5703125000000001E-2</v>
      </c>
    </row>
    <row r="2855" spans="1:3" x14ac:dyDescent="0.2">
      <c r="A2855" s="29">
        <v>0.2853</v>
      </c>
      <c r="B2855" s="34">
        <v>8.41</v>
      </c>
      <c r="C2855" s="35">
        <v>6.5703125000000001E-2</v>
      </c>
    </row>
    <row r="2856" spans="1:3" x14ac:dyDescent="0.2">
      <c r="A2856" s="29">
        <v>0.28539999999999999</v>
      </c>
      <c r="B2856" s="34">
        <v>8.41</v>
      </c>
      <c r="C2856" s="35">
        <v>6.5703125000000001E-2</v>
      </c>
    </row>
    <row r="2857" spans="1:3" x14ac:dyDescent="0.2">
      <c r="A2857" s="29">
        <v>0.28549999999999998</v>
      </c>
      <c r="B2857" s="34">
        <v>8.41</v>
      </c>
      <c r="C2857" s="35">
        <v>6.5703125000000001E-2</v>
      </c>
    </row>
    <row r="2858" spans="1:3" x14ac:dyDescent="0.2">
      <c r="A2858" s="29">
        <v>0.28560000000000002</v>
      </c>
      <c r="B2858" s="34">
        <v>8.41</v>
      </c>
      <c r="C2858" s="35">
        <v>6.5703125000000001E-2</v>
      </c>
    </row>
    <row r="2859" spans="1:3" x14ac:dyDescent="0.2">
      <c r="A2859" s="29">
        <v>0.28570000000000001</v>
      </c>
      <c r="B2859" s="34">
        <v>8.41</v>
      </c>
      <c r="C2859" s="35">
        <v>6.5703125000000001E-2</v>
      </c>
    </row>
    <row r="2860" spans="1:3" x14ac:dyDescent="0.2">
      <c r="A2860" s="29">
        <v>0.2858</v>
      </c>
      <c r="B2860" s="34">
        <v>8.41</v>
      </c>
      <c r="C2860" s="35">
        <v>6.5703125000000001E-2</v>
      </c>
    </row>
    <row r="2861" spans="1:3" x14ac:dyDescent="0.2">
      <c r="A2861" s="29">
        <v>0.28589999999999999</v>
      </c>
      <c r="B2861" s="34">
        <v>8.41</v>
      </c>
      <c r="C2861" s="35">
        <v>6.5703125000000001E-2</v>
      </c>
    </row>
    <row r="2862" spans="1:3" x14ac:dyDescent="0.2">
      <c r="A2862" s="29">
        <v>0.28599999999999998</v>
      </c>
      <c r="B2862" s="34">
        <v>8.41</v>
      </c>
      <c r="C2862" s="35">
        <v>6.5703125000000001E-2</v>
      </c>
    </row>
    <row r="2863" spans="1:3" x14ac:dyDescent="0.2">
      <c r="A2863" s="29">
        <v>0.28610000000000002</v>
      </c>
      <c r="B2863" s="34">
        <v>8.41</v>
      </c>
      <c r="C2863" s="35">
        <v>6.5703125000000001E-2</v>
      </c>
    </row>
    <row r="2864" spans="1:3" x14ac:dyDescent="0.2">
      <c r="A2864" s="29">
        <v>0.28620000000000001</v>
      </c>
      <c r="B2864" s="34">
        <v>8.41</v>
      </c>
      <c r="C2864" s="35">
        <v>6.5703125000000001E-2</v>
      </c>
    </row>
    <row r="2865" spans="1:3" x14ac:dyDescent="0.2">
      <c r="A2865" s="29">
        <v>0.2863</v>
      </c>
      <c r="B2865" s="34">
        <v>8.41</v>
      </c>
      <c r="C2865" s="35">
        <v>6.5703125000000001E-2</v>
      </c>
    </row>
    <row r="2866" spans="1:3" x14ac:dyDescent="0.2">
      <c r="A2866" s="29">
        <v>0.28639999999999999</v>
      </c>
      <c r="B2866" s="34">
        <v>8.41</v>
      </c>
      <c r="C2866" s="35">
        <v>6.5703125000000001E-2</v>
      </c>
    </row>
    <row r="2867" spans="1:3" x14ac:dyDescent="0.2">
      <c r="A2867" s="29">
        <v>0.28649999999999998</v>
      </c>
      <c r="B2867" s="34">
        <v>8.41</v>
      </c>
      <c r="C2867" s="35">
        <v>6.5703125000000001E-2</v>
      </c>
    </row>
    <row r="2868" spans="1:3" x14ac:dyDescent="0.2">
      <c r="A2868" s="29">
        <v>0.28660000000000002</v>
      </c>
      <c r="B2868" s="34">
        <v>8.41</v>
      </c>
      <c r="C2868" s="35">
        <v>6.5703125000000001E-2</v>
      </c>
    </row>
    <row r="2869" spans="1:3" x14ac:dyDescent="0.2">
      <c r="A2869" s="29">
        <v>0.28670000000000001</v>
      </c>
      <c r="B2869" s="34">
        <v>8.41</v>
      </c>
      <c r="C2869" s="35">
        <v>6.5703125000000001E-2</v>
      </c>
    </row>
    <row r="2870" spans="1:3" x14ac:dyDescent="0.2">
      <c r="A2870" s="29">
        <v>0.2868</v>
      </c>
      <c r="B2870" s="34">
        <v>8.41</v>
      </c>
      <c r="C2870" s="35">
        <v>6.5703125000000001E-2</v>
      </c>
    </row>
    <row r="2871" spans="1:3" x14ac:dyDescent="0.2">
      <c r="A2871" s="29">
        <v>0.28689999999999999</v>
      </c>
      <c r="B2871" s="34">
        <v>8.41</v>
      </c>
      <c r="C2871" s="35">
        <v>6.5703125000000001E-2</v>
      </c>
    </row>
    <row r="2872" spans="1:3" x14ac:dyDescent="0.2">
      <c r="A2872" s="29">
        <v>0.28699999999999998</v>
      </c>
      <c r="B2872" s="34">
        <v>8.41</v>
      </c>
      <c r="C2872" s="35">
        <v>6.5703125000000001E-2</v>
      </c>
    </row>
    <row r="2873" spans="1:3" x14ac:dyDescent="0.2">
      <c r="A2873" s="29">
        <v>0.28710000000000002</v>
      </c>
      <c r="B2873" s="34">
        <v>8.41</v>
      </c>
      <c r="C2873" s="35">
        <v>6.5703125000000001E-2</v>
      </c>
    </row>
    <row r="2874" spans="1:3" x14ac:dyDescent="0.2">
      <c r="A2874" s="29">
        <v>0.28720000000000001</v>
      </c>
      <c r="B2874" s="34">
        <v>8.41</v>
      </c>
      <c r="C2874" s="35">
        <v>6.5703125000000001E-2</v>
      </c>
    </row>
    <row r="2875" spans="1:3" x14ac:dyDescent="0.2">
      <c r="A2875" s="29">
        <v>0.2873</v>
      </c>
      <c r="B2875" s="34">
        <v>8.41</v>
      </c>
      <c r="C2875" s="35">
        <v>6.5703125000000001E-2</v>
      </c>
    </row>
    <row r="2876" spans="1:3" x14ac:dyDescent="0.2">
      <c r="A2876" s="29">
        <v>0.28739999999999999</v>
      </c>
      <c r="B2876" s="34">
        <v>8.41</v>
      </c>
      <c r="C2876" s="35">
        <v>6.5703125000000001E-2</v>
      </c>
    </row>
    <row r="2877" spans="1:3" x14ac:dyDescent="0.2">
      <c r="A2877" s="29">
        <v>0.28749999999999998</v>
      </c>
      <c r="B2877" s="34">
        <v>8.41</v>
      </c>
      <c r="C2877" s="35">
        <v>6.5703125000000001E-2</v>
      </c>
    </row>
    <row r="2878" spans="1:3" x14ac:dyDescent="0.2">
      <c r="A2878" s="29">
        <v>0.28760000000000002</v>
      </c>
      <c r="B2878" s="34">
        <v>8.41</v>
      </c>
      <c r="C2878" s="35">
        <v>6.5703125000000001E-2</v>
      </c>
    </row>
    <row r="2879" spans="1:3" x14ac:dyDescent="0.2">
      <c r="A2879" s="29">
        <v>0.28770000000000001</v>
      </c>
      <c r="B2879" s="34">
        <v>8.41</v>
      </c>
      <c r="C2879" s="35">
        <v>6.5703125000000001E-2</v>
      </c>
    </row>
    <row r="2880" spans="1:3" x14ac:dyDescent="0.2">
      <c r="A2880" s="29">
        <v>0.2878</v>
      </c>
      <c r="B2880" s="34">
        <v>8.41</v>
      </c>
      <c r="C2880" s="35">
        <v>6.5703125000000001E-2</v>
      </c>
    </row>
    <row r="2881" spans="1:3" x14ac:dyDescent="0.2">
      <c r="A2881" s="29">
        <v>0.28789999999999999</v>
      </c>
      <c r="B2881" s="34">
        <v>8.41</v>
      </c>
      <c r="C2881" s="35">
        <v>6.5703125000000001E-2</v>
      </c>
    </row>
    <row r="2882" spans="1:3" x14ac:dyDescent="0.2">
      <c r="A2882" s="29">
        <v>0.28799999999999998</v>
      </c>
      <c r="B2882" s="34">
        <v>8.41</v>
      </c>
      <c r="C2882" s="35">
        <v>6.5703125000000001E-2</v>
      </c>
    </row>
    <row r="2883" spans="1:3" x14ac:dyDescent="0.2">
      <c r="A2883" s="29">
        <v>0.28810000000000002</v>
      </c>
      <c r="B2883" s="34">
        <v>8.41</v>
      </c>
      <c r="C2883" s="35">
        <v>6.5703125000000001E-2</v>
      </c>
    </row>
    <row r="2884" spans="1:3" x14ac:dyDescent="0.2">
      <c r="A2884" s="29">
        <v>0.28820000000000001</v>
      </c>
      <c r="B2884" s="34">
        <v>8.41</v>
      </c>
      <c r="C2884" s="35">
        <v>6.5703125000000001E-2</v>
      </c>
    </row>
    <row r="2885" spans="1:3" x14ac:dyDescent="0.2">
      <c r="A2885" s="29">
        <v>0.2883</v>
      </c>
      <c r="B2885" s="34">
        <v>8.41</v>
      </c>
      <c r="C2885" s="35">
        <v>6.5703125000000001E-2</v>
      </c>
    </row>
    <row r="2886" spans="1:3" x14ac:dyDescent="0.2">
      <c r="A2886" s="29">
        <v>0.28839999999999999</v>
      </c>
      <c r="B2886" s="34">
        <v>8.41</v>
      </c>
      <c r="C2886" s="35">
        <v>6.5703125000000001E-2</v>
      </c>
    </row>
    <row r="2887" spans="1:3" x14ac:dyDescent="0.2">
      <c r="A2887" s="29">
        <v>0.28849999999999998</v>
      </c>
      <c r="B2887" s="34">
        <v>8.41</v>
      </c>
      <c r="C2887" s="35">
        <v>6.5703125000000001E-2</v>
      </c>
    </row>
    <row r="2888" spans="1:3" x14ac:dyDescent="0.2">
      <c r="A2888" s="29">
        <v>0.28860000000000002</v>
      </c>
      <c r="B2888" s="34">
        <v>8.41</v>
      </c>
      <c r="C2888" s="35">
        <v>6.5703125000000001E-2</v>
      </c>
    </row>
    <row r="2889" spans="1:3" x14ac:dyDescent="0.2">
      <c r="A2889" s="29">
        <v>0.28870000000000001</v>
      </c>
      <c r="B2889" s="34">
        <v>8.41</v>
      </c>
      <c r="C2889" s="35">
        <v>6.5703125000000001E-2</v>
      </c>
    </row>
    <row r="2890" spans="1:3" x14ac:dyDescent="0.2">
      <c r="A2890" s="29">
        <v>0.2888</v>
      </c>
      <c r="B2890" s="34">
        <v>8.41</v>
      </c>
      <c r="C2890" s="35">
        <v>6.5703125000000001E-2</v>
      </c>
    </row>
    <row r="2891" spans="1:3" x14ac:dyDescent="0.2">
      <c r="A2891" s="29">
        <v>0.28889999999999999</v>
      </c>
      <c r="B2891" s="34">
        <v>8.41</v>
      </c>
      <c r="C2891" s="35">
        <v>6.5703125000000001E-2</v>
      </c>
    </row>
    <row r="2892" spans="1:3" x14ac:dyDescent="0.2">
      <c r="A2892" s="29">
        <v>0.28899999999999998</v>
      </c>
      <c r="B2892" s="34">
        <v>8.41</v>
      </c>
      <c r="C2892" s="35">
        <v>6.5703125000000001E-2</v>
      </c>
    </row>
    <row r="2893" spans="1:3" x14ac:dyDescent="0.2">
      <c r="A2893" s="29">
        <v>0.28910000000000002</v>
      </c>
      <c r="B2893" s="34">
        <v>8.41</v>
      </c>
      <c r="C2893" s="35">
        <v>6.5703125000000001E-2</v>
      </c>
    </row>
    <row r="2894" spans="1:3" x14ac:dyDescent="0.2">
      <c r="A2894" s="29">
        <v>0.28920000000000001</v>
      </c>
      <c r="B2894" s="34">
        <v>8.41</v>
      </c>
      <c r="C2894" s="35">
        <v>6.5703125000000001E-2</v>
      </c>
    </row>
    <row r="2895" spans="1:3" x14ac:dyDescent="0.2">
      <c r="A2895" s="29">
        <v>0.2893</v>
      </c>
      <c r="B2895" s="34">
        <v>8.41</v>
      </c>
      <c r="C2895" s="35">
        <v>6.5703125000000001E-2</v>
      </c>
    </row>
    <row r="2896" spans="1:3" x14ac:dyDescent="0.2">
      <c r="A2896" s="29">
        <v>0.28939999999999999</v>
      </c>
      <c r="B2896" s="34">
        <v>8.41</v>
      </c>
      <c r="C2896" s="35">
        <v>6.5703125000000001E-2</v>
      </c>
    </row>
    <row r="2897" spans="1:3" x14ac:dyDescent="0.2">
      <c r="A2897" s="29">
        <v>0.28949999999999998</v>
      </c>
      <c r="B2897" s="34">
        <v>8.41</v>
      </c>
      <c r="C2897" s="35">
        <v>6.5703125000000001E-2</v>
      </c>
    </row>
    <row r="2898" spans="1:3" x14ac:dyDescent="0.2">
      <c r="A2898" s="29">
        <v>0.28960000000000002</v>
      </c>
      <c r="B2898" s="34">
        <v>8.41</v>
      </c>
      <c r="C2898" s="35">
        <v>6.5703125000000001E-2</v>
      </c>
    </row>
    <row r="2899" spans="1:3" x14ac:dyDescent="0.2">
      <c r="A2899" s="29">
        <v>0.28970000000000001</v>
      </c>
      <c r="B2899" s="34">
        <v>8.41</v>
      </c>
      <c r="C2899" s="35">
        <v>6.5703125000000001E-2</v>
      </c>
    </row>
    <row r="2900" spans="1:3" x14ac:dyDescent="0.2">
      <c r="A2900" s="29">
        <v>0.2898</v>
      </c>
      <c r="B2900" s="34">
        <v>8.41</v>
      </c>
      <c r="C2900" s="35">
        <v>6.5703125000000001E-2</v>
      </c>
    </row>
    <row r="2901" spans="1:3" x14ac:dyDescent="0.2">
      <c r="A2901" s="29">
        <v>0.28989999999999999</v>
      </c>
      <c r="B2901" s="34">
        <v>8.41</v>
      </c>
      <c r="C2901" s="35">
        <v>6.5703125000000001E-2</v>
      </c>
    </row>
    <row r="2902" spans="1:3" x14ac:dyDescent="0.2">
      <c r="A2902" s="29">
        <v>0.28999999999999998</v>
      </c>
      <c r="B2902" s="34">
        <v>8.41</v>
      </c>
      <c r="C2902" s="35">
        <v>6.5703125000000001E-2</v>
      </c>
    </row>
    <row r="2903" spans="1:3" x14ac:dyDescent="0.2">
      <c r="A2903" s="29">
        <v>0.29010000000000002</v>
      </c>
      <c r="B2903" s="34">
        <v>8.41</v>
      </c>
      <c r="C2903" s="35">
        <v>6.5703125000000001E-2</v>
      </c>
    </row>
    <row r="2904" spans="1:3" x14ac:dyDescent="0.2">
      <c r="A2904" s="29">
        <v>0.29020000000000001</v>
      </c>
      <c r="B2904" s="34">
        <v>8.41</v>
      </c>
      <c r="C2904" s="35">
        <v>6.5703125000000001E-2</v>
      </c>
    </row>
    <row r="2905" spans="1:3" x14ac:dyDescent="0.2">
      <c r="A2905" s="29">
        <v>0.2903</v>
      </c>
      <c r="B2905" s="34">
        <v>8.41</v>
      </c>
      <c r="C2905" s="35">
        <v>6.5703125000000001E-2</v>
      </c>
    </row>
    <row r="2906" spans="1:3" x14ac:dyDescent="0.2">
      <c r="A2906" s="29">
        <v>0.29039999999999999</v>
      </c>
      <c r="B2906" s="34">
        <v>8.41</v>
      </c>
      <c r="C2906" s="35">
        <v>6.5703125000000001E-2</v>
      </c>
    </row>
    <row r="2907" spans="1:3" x14ac:dyDescent="0.2">
      <c r="A2907" s="29">
        <v>0.29049999999999998</v>
      </c>
      <c r="B2907" s="34">
        <v>8.41</v>
      </c>
      <c r="C2907" s="35">
        <v>6.5703125000000001E-2</v>
      </c>
    </row>
    <row r="2908" spans="1:3" x14ac:dyDescent="0.2">
      <c r="A2908" s="29">
        <v>0.29060000000000002</v>
      </c>
      <c r="B2908" s="34">
        <v>8.41</v>
      </c>
      <c r="C2908" s="35">
        <v>6.5703125000000001E-2</v>
      </c>
    </row>
    <row r="2909" spans="1:3" x14ac:dyDescent="0.2">
      <c r="A2909" s="29">
        <v>0.29070000000000001</v>
      </c>
      <c r="B2909" s="34">
        <v>8.41</v>
      </c>
      <c r="C2909" s="35">
        <v>6.5703125000000001E-2</v>
      </c>
    </row>
    <row r="2910" spans="1:3" x14ac:dyDescent="0.2">
      <c r="A2910" s="29">
        <v>0.2908</v>
      </c>
      <c r="B2910" s="34">
        <v>8.41</v>
      </c>
      <c r="C2910" s="35">
        <v>6.5703125000000001E-2</v>
      </c>
    </row>
    <row r="2911" spans="1:3" x14ac:dyDescent="0.2">
      <c r="A2911" s="29">
        <v>0.29089999999999999</v>
      </c>
      <c r="B2911" s="34">
        <v>8.41</v>
      </c>
      <c r="C2911" s="35">
        <v>6.5703125000000001E-2</v>
      </c>
    </row>
    <row r="2912" spans="1:3" x14ac:dyDescent="0.2">
      <c r="A2912" s="29">
        <v>0.29099999999999998</v>
      </c>
      <c r="B2912" s="34">
        <v>8.41</v>
      </c>
      <c r="C2912" s="35">
        <v>6.5703125000000001E-2</v>
      </c>
    </row>
    <row r="2913" spans="1:3" x14ac:dyDescent="0.2">
      <c r="A2913" s="29">
        <v>0.29110000000000003</v>
      </c>
      <c r="B2913" s="34">
        <v>8.41</v>
      </c>
      <c r="C2913" s="35">
        <v>6.5703125000000001E-2</v>
      </c>
    </row>
    <row r="2914" spans="1:3" x14ac:dyDescent="0.2">
      <c r="A2914" s="29">
        <v>0.29120000000000001</v>
      </c>
      <c r="B2914" s="34">
        <v>8.41</v>
      </c>
      <c r="C2914" s="35">
        <v>6.5703125000000001E-2</v>
      </c>
    </row>
    <row r="2915" spans="1:3" x14ac:dyDescent="0.2">
      <c r="A2915" s="29">
        <v>0.2913</v>
      </c>
      <c r="B2915" s="34">
        <v>8.41</v>
      </c>
      <c r="C2915" s="35">
        <v>6.5703125000000001E-2</v>
      </c>
    </row>
    <row r="2916" spans="1:3" x14ac:dyDescent="0.2">
      <c r="A2916" s="29">
        <v>0.29139999999999999</v>
      </c>
      <c r="B2916" s="34">
        <v>8.41</v>
      </c>
      <c r="C2916" s="35">
        <v>6.5703125000000001E-2</v>
      </c>
    </row>
    <row r="2917" spans="1:3" x14ac:dyDescent="0.2">
      <c r="A2917" s="29">
        <v>0.29149999999999998</v>
      </c>
      <c r="B2917" s="34">
        <v>8.41</v>
      </c>
      <c r="C2917" s="35">
        <v>6.5703125000000001E-2</v>
      </c>
    </row>
    <row r="2918" spans="1:3" x14ac:dyDescent="0.2">
      <c r="A2918" s="29">
        <v>0.29160000000000003</v>
      </c>
      <c r="B2918" s="34">
        <v>8.41</v>
      </c>
      <c r="C2918" s="35">
        <v>6.5703125000000001E-2</v>
      </c>
    </row>
    <row r="2919" spans="1:3" x14ac:dyDescent="0.2">
      <c r="A2919" s="29">
        <v>0.29170000000000001</v>
      </c>
      <c r="B2919" s="34">
        <v>8.41</v>
      </c>
      <c r="C2919" s="35">
        <v>6.5703125000000001E-2</v>
      </c>
    </row>
    <row r="2920" spans="1:3" x14ac:dyDescent="0.2">
      <c r="A2920" s="29">
        <v>0.2918</v>
      </c>
      <c r="B2920" s="34">
        <v>8.41</v>
      </c>
      <c r="C2920" s="35">
        <v>6.5703125000000001E-2</v>
      </c>
    </row>
    <row r="2921" spans="1:3" x14ac:dyDescent="0.2">
      <c r="A2921" s="29">
        <v>0.29189999999999999</v>
      </c>
      <c r="B2921" s="34">
        <v>8.41</v>
      </c>
      <c r="C2921" s="35">
        <v>6.5703125000000001E-2</v>
      </c>
    </row>
    <row r="2922" spans="1:3" x14ac:dyDescent="0.2">
      <c r="A2922" s="29">
        <v>0.29199999999999998</v>
      </c>
      <c r="B2922" s="34">
        <v>8.41</v>
      </c>
      <c r="C2922" s="35">
        <v>6.5703125000000001E-2</v>
      </c>
    </row>
    <row r="2923" spans="1:3" x14ac:dyDescent="0.2">
      <c r="A2923" s="29">
        <v>0.29210000000000003</v>
      </c>
      <c r="B2923" s="34">
        <v>8.41</v>
      </c>
      <c r="C2923" s="35">
        <v>6.5703125000000001E-2</v>
      </c>
    </row>
    <row r="2924" spans="1:3" x14ac:dyDescent="0.2">
      <c r="A2924" s="29">
        <v>0.29220000000000002</v>
      </c>
      <c r="B2924" s="34">
        <v>8.41</v>
      </c>
      <c r="C2924" s="35">
        <v>6.5703125000000001E-2</v>
      </c>
    </row>
    <row r="2925" spans="1:3" x14ac:dyDescent="0.2">
      <c r="A2925" s="29">
        <v>0.2923</v>
      </c>
      <c r="B2925" s="34">
        <v>8.41</v>
      </c>
      <c r="C2925" s="35">
        <v>6.5703125000000001E-2</v>
      </c>
    </row>
    <row r="2926" spans="1:3" x14ac:dyDescent="0.2">
      <c r="A2926" s="29">
        <v>0.29239999999999999</v>
      </c>
      <c r="B2926" s="34">
        <v>8.41</v>
      </c>
      <c r="C2926" s="35">
        <v>6.5703125000000001E-2</v>
      </c>
    </row>
    <row r="2927" spans="1:3" x14ac:dyDescent="0.2">
      <c r="A2927" s="29">
        <v>0.29249999999999998</v>
      </c>
      <c r="B2927" s="34">
        <v>8.41</v>
      </c>
      <c r="C2927" s="35">
        <v>6.5703125000000001E-2</v>
      </c>
    </row>
    <row r="2928" spans="1:3" x14ac:dyDescent="0.2">
      <c r="A2928" s="29">
        <v>0.29260000000000003</v>
      </c>
      <c r="B2928" s="34">
        <v>8.41</v>
      </c>
      <c r="C2928" s="35">
        <v>6.5703125000000001E-2</v>
      </c>
    </row>
    <row r="2929" spans="1:3" x14ac:dyDescent="0.2">
      <c r="A2929" s="29">
        <v>0.29270000000000002</v>
      </c>
      <c r="B2929" s="34">
        <v>8.41</v>
      </c>
      <c r="C2929" s="35">
        <v>6.5703125000000001E-2</v>
      </c>
    </row>
    <row r="2930" spans="1:3" x14ac:dyDescent="0.2">
      <c r="A2930" s="29">
        <v>0.2928</v>
      </c>
      <c r="B2930" s="34">
        <v>8.41</v>
      </c>
      <c r="C2930" s="35">
        <v>6.5703125000000001E-2</v>
      </c>
    </row>
    <row r="2931" spans="1:3" x14ac:dyDescent="0.2">
      <c r="A2931" s="29">
        <v>0.29289999999999999</v>
      </c>
      <c r="B2931" s="34">
        <v>8.41</v>
      </c>
      <c r="C2931" s="35">
        <v>6.5703125000000001E-2</v>
      </c>
    </row>
    <row r="2932" spans="1:3" x14ac:dyDescent="0.2">
      <c r="A2932" s="29">
        <v>0.29299999999999998</v>
      </c>
      <c r="B2932" s="34">
        <v>8.41</v>
      </c>
      <c r="C2932" s="35">
        <v>6.5703125000000001E-2</v>
      </c>
    </row>
    <row r="2933" spans="1:3" x14ac:dyDescent="0.2">
      <c r="A2933" s="29">
        <v>0.29310000000000003</v>
      </c>
      <c r="B2933" s="34">
        <v>8.41</v>
      </c>
      <c r="C2933" s="35">
        <v>6.5703125000000001E-2</v>
      </c>
    </row>
    <row r="2934" spans="1:3" x14ac:dyDescent="0.2">
      <c r="A2934" s="29">
        <v>0.29320000000000002</v>
      </c>
      <c r="B2934" s="34">
        <v>8.41</v>
      </c>
      <c r="C2934" s="35">
        <v>6.5703125000000001E-2</v>
      </c>
    </row>
    <row r="2935" spans="1:3" x14ac:dyDescent="0.2">
      <c r="A2935" s="29">
        <v>0.29330000000000001</v>
      </c>
      <c r="B2935" s="34">
        <v>8.41</v>
      </c>
      <c r="C2935" s="35">
        <v>6.5703125000000001E-2</v>
      </c>
    </row>
    <row r="2936" spans="1:3" x14ac:dyDescent="0.2">
      <c r="A2936" s="29">
        <v>0.29339999999999999</v>
      </c>
      <c r="B2936" s="34">
        <v>8.41</v>
      </c>
      <c r="C2936" s="35">
        <v>6.5703125000000001E-2</v>
      </c>
    </row>
    <row r="2937" spans="1:3" x14ac:dyDescent="0.2">
      <c r="A2937" s="29">
        <v>0.29349999999999998</v>
      </c>
      <c r="B2937" s="34">
        <v>8.41</v>
      </c>
      <c r="C2937" s="35">
        <v>6.5703125000000001E-2</v>
      </c>
    </row>
    <row r="2938" spans="1:3" x14ac:dyDescent="0.2">
      <c r="A2938" s="29">
        <v>0.29360000000000003</v>
      </c>
      <c r="B2938" s="34">
        <v>8.41</v>
      </c>
      <c r="C2938" s="35">
        <v>6.5703125000000001E-2</v>
      </c>
    </row>
    <row r="2939" spans="1:3" x14ac:dyDescent="0.2">
      <c r="A2939" s="29">
        <v>0.29370000000000002</v>
      </c>
      <c r="B2939" s="34">
        <v>8.41</v>
      </c>
      <c r="C2939" s="35">
        <v>6.5703125000000001E-2</v>
      </c>
    </row>
    <row r="2940" spans="1:3" x14ac:dyDescent="0.2">
      <c r="A2940" s="29">
        <v>0.29380000000000001</v>
      </c>
      <c r="B2940" s="34">
        <v>8.41</v>
      </c>
      <c r="C2940" s="35">
        <v>6.5703125000000001E-2</v>
      </c>
    </row>
    <row r="2941" spans="1:3" x14ac:dyDescent="0.2">
      <c r="A2941" s="29">
        <v>0.29389999999999999</v>
      </c>
      <c r="B2941" s="34">
        <v>8.41</v>
      </c>
      <c r="C2941" s="35">
        <v>6.5703125000000001E-2</v>
      </c>
    </row>
    <row r="2942" spans="1:3" x14ac:dyDescent="0.2">
      <c r="A2942" s="29">
        <v>0.29399999999999998</v>
      </c>
      <c r="B2942" s="34">
        <v>8.41</v>
      </c>
      <c r="C2942" s="35">
        <v>6.5703125000000001E-2</v>
      </c>
    </row>
    <row r="2943" spans="1:3" x14ac:dyDescent="0.2">
      <c r="A2943" s="29">
        <v>0.29409999999999997</v>
      </c>
      <c r="B2943" s="34">
        <v>8.41</v>
      </c>
      <c r="C2943" s="35">
        <v>6.5703125000000001E-2</v>
      </c>
    </row>
    <row r="2944" spans="1:3" x14ac:dyDescent="0.2">
      <c r="A2944" s="29">
        <v>0.29420000000000002</v>
      </c>
      <c r="B2944" s="34">
        <v>8.41</v>
      </c>
      <c r="C2944" s="35">
        <v>6.5703125000000001E-2</v>
      </c>
    </row>
    <row r="2945" spans="1:3" x14ac:dyDescent="0.2">
      <c r="A2945" s="29">
        <v>0.29430000000000001</v>
      </c>
      <c r="B2945" s="34">
        <v>8.41</v>
      </c>
      <c r="C2945" s="35">
        <v>6.5703125000000001E-2</v>
      </c>
    </row>
    <row r="2946" spans="1:3" x14ac:dyDescent="0.2">
      <c r="A2946" s="29">
        <v>0.2944</v>
      </c>
      <c r="B2946" s="34">
        <v>8.41</v>
      </c>
      <c r="C2946" s="35">
        <v>6.5703125000000001E-2</v>
      </c>
    </row>
    <row r="2947" spans="1:3" x14ac:dyDescent="0.2">
      <c r="A2947" s="29">
        <v>0.29449999999999998</v>
      </c>
      <c r="B2947" s="34">
        <v>8.41</v>
      </c>
      <c r="C2947" s="35">
        <v>6.5703125000000001E-2</v>
      </c>
    </row>
    <row r="2948" spans="1:3" x14ac:dyDescent="0.2">
      <c r="A2948" s="29">
        <v>0.29459999999999997</v>
      </c>
      <c r="B2948" s="34">
        <v>8.41</v>
      </c>
      <c r="C2948" s="35">
        <v>6.5703125000000001E-2</v>
      </c>
    </row>
    <row r="2949" spans="1:3" x14ac:dyDescent="0.2">
      <c r="A2949" s="29">
        <v>0.29470000000000002</v>
      </c>
      <c r="B2949" s="34">
        <v>8.41</v>
      </c>
      <c r="C2949" s="35">
        <v>6.5703125000000001E-2</v>
      </c>
    </row>
    <row r="2950" spans="1:3" x14ac:dyDescent="0.2">
      <c r="A2950" s="29">
        <v>0.29480000000000001</v>
      </c>
      <c r="B2950" s="34">
        <v>8.41</v>
      </c>
      <c r="C2950" s="35">
        <v>6.5703125000000001E-2</v>
      </c>
    </row>
    <row r="2951" spans="1:3" x14ac:dyDescent="0.2">
      <c r="A2951" s="29">
        <v>0.2949</v>
      </c>
      <c r="B2951" s="34">
        <v>8.41</v>
      </c>
      <c r="C2951" s="35">
        <v>6.5703125000000001E-2</v>
      </c>
    </row>
    <row r="2952" spans="1:3" x14ac:dyDescent="0.2">
      <c r="A2952" s="29">
        <v>0.29499999999999998</v>
      </c>
      <c r="B2952" s="34">
        <v>8.41</v>
      </c>
      <c r="C2952" s="35">
        <v>6.5703125000000001E-2</v>
      </c>
    </row>
    <row r="2953" spans="1:3" x14ac:dyDescent="0.2">
      <c r="A2953" s="29">
        <v>0.29509999999999997</v>
      </c>
      <c r="B2953" s="34">
        <v>8.41</v>
      </c>
      <c r="C2953" s="35">
        <v>6.5703125000000001E-2</v>
      </c>
    </row>
    <row r="2954" spans="1:3" x14ac:dyDescent="0.2">
      <c r="A2954" s="29">
        <v>0.29520000000000002</v>
      </c>
      <c r="B2954" s="34">
        <v>8.41</v>
      </c>
      <c r="C2954" s="35">
        <v>6.5703125000000001E-2</v>
      </c>
    </row>
    <row r="2955" spans="1:3" x14ac:dyDescent="0.2">
      <c r="A2955" s="29">
        <v>0.29530000000000001</v>
      </c>
      <c r="B2955" s="34">
        <v>8.41</v>
      </c>
      <c r="C2955" s="35">
        <v>6.5703125000000001E-2</v>
      </c>
    </row>
    <row r="2956" spans="1:3" x14ac:dyDescent="0.2">
      <c r="A2956" s="29">
        <v>0.2954</v>
      </c>
      <c r="B2956" s="34">
        <v>8.41</v>
      </c>
      <c r="C2956" s="35">
        <v>6.5703125000000001E-2</v>
      </c>
    </row>
    <row r="2957" spans="1:3" x14ac:dyDescent="0.2">
      <c r="A2957" s="29">
        <v>0.29549999999999998</v>
      </c>
      <c r="B2957" s="34">
        <v>8.41</v>
      </c>
      <c r="C2957" s="35">
        <v>6.5703125000000001E-2</v>
      </c>
    </row>
    <row r="2958" spans="1:3" x14ac:dyDescent="0.2">
      <c r="A2958" s="29">
        <v>0.29559999999999997</v>
      </c>
      <c r="B2958" s="34">
        <v>8.41</v>
      </c>
      <c r="C2958" s="35">
        <v>6.5703125000000001E-2</v>
      </c>
    </row>
    <row r="2959" spans="1:3" x14ac:dyDescent="0.2">
      <c r="A2959" s="29">
        <v>0.29570000000000002</v>
      </c>
      <c r="B2959" s="34">
        <v>8.41</v>
      </c>
      <c r="C2959" s="35">
        <v>6.5703125000000001E-2</v>
      </c>
    </row>
    <row r="2960" spans="1:3" x14ac:dyDescent="0.2">
      <c r="A2960" s="29">
        <v>0.29580000000000001</v>
      </c>
      <c r="B2960" s="34">
        <v>8.41</v>
      </c>
      <c r="C2960" s="35">
        <v>6.5703125000000001E-2</v>
      </c>
    </row>
    <row r="2961" spans="1:3" x14ac:dyDescent="0.2">
      <c r="A2961" s="29">
        <v>0.2959</v>
      </c>
      <c r="B2961" s="34">
        <v>8.41</v>
      </c>
      <c r="C2961" s="35">
        <v>6.5703125000000001E-2</v>
      </c>
    </row>
    <row r="2962" spans="1:3" x14ac:dyDescent="0.2">
      <c r="A2962" s="29">
        <v>0.29599999999999999</v>
      </c>
      <c r="B2962" s="34">
        <v>8.41</v>
      </c>
      <c r="C2962" s="35">
        <v>6.5703125000000001E-2</v>
      </c>
    </row>
    <row r="2963" spans="1:3" x14ac:dyDescent="0.2">
      <c r="A2963" s="29">
        <v>0.29609999999999997</v>
      </c>
      <c r="B2963" s="34">
        <v>8.41</v>
      </c>
      <c r="C2963" s="35">
        <v>6.5703125000000001E-2</v>
      </c>
    </row>
    <row r="2964" spans="1:3" x14ac:dyDescent="0.2">
      <c r="A2964" s="29">
        <v>0.29620000000000002</v>
      </c>
      <c r="B2964" s="34">
        <v>8.41</v>
      </c>
      <c r="C2964" s="35">
        <v>6.5703125000000001E-2</v>
      </c>
    </row>
    <row r="2965" spans="1:3" x14ac:dyDescent="0.2">
      <c r="A2965" s="29">
        <v>0.29630000000000001</v>
      </c>
      <c r="B2965" s="34">
        <v>8.41</v>
      </c>
      <c r="C2965" s="35">
        <v>6.5703125000000001E-2</v>
      </c>
    </row>
    <row r="2966" spans="1:3" x14ac:dyDescent="0.2">
      <c r="A2966" s="29">
        <v>0.2964</v>
      </c>
      <c r="B2966" s="34">
        <v>8.41</v>
      </c>
      <c r="C2966" s="35">
        <v>6.5703125000000001E-2</v>
      </c>
    </row>
    <row r="2967" spans="1:3" x14ac:dyDescent="0.2">
      <c r="A2967" s="29">
        <v>0.29649999999999999</v>
      </c>
      <c r="B2967" s="34">
        <v>8.41</v>
      </c>
      <c r="C2967" s="35">
        <v>6.5703125000000001E-2</v>
      </c>
    </row>
    <row r="2968" spans="1:3" x14ac:dyDescent="0.2">
      <c r="A2968" s="29">
        <v>0.29659999999999997</v>
      </c>
      <c r="B2968" s="34">
        <v>8.41</v>
      </c>
      <c r="C2968" s="35">
        <v>6.5703125000000001E-2</v>
      </c>
    </row>
    <row r="2969" spans="1:3" x14ac:dyDescent="0.2">
      <c r="A2969" s="29">
        <v>0.29670000000000002</v>
      </c>
      <c r="B2969" s="34">
        <v>8.41</v>
      </c>
      <c r="C2969" s="35">
        <v>6.5703125000000001E-2</v>
      </c>
    </row>
    <row r="2970" spans="1:3" x14ac:dyDescent="0.2">
      <c r="A2970" s="29">
        <v>0.29680000000000001</v>
      </c>
      <c r="B2970" s="34">
        <v>8.41</v>
      </c>
      <c r="C2970" s="35">
        <v>6.5703125000000001E-2</v>
      </c>
    </row>
    <row r="2971" spans="1:3" x14ac:dyDescent="0.2">
      <c r="A2971" s="29">
        <v>0.2969</v>
      </c>
      <c r="B2971" s="34">
        <v>8.41</v>
      </c>
      <c r="C2971" s="35">
        <v>6.5703125000000001E-2</v>
      </c>
    </row>
    <row r="2972" spans="1:3" x14ac:dyDescent="0.2">
      <c r="A2972" s="29">
        <v>0.29699999999999999</v>
      </c>
      <c r="B2972" s="34">
        <v>8.41</v>
      </c>
      <c r="C2972" s="35">
        <v>6.5703125000000001E-2</v>
      </c>
    </row>
    <row r="2973" spans="1:3" x14ac:dyDescent="0.2">
      <c r="A2973" s="29">
        <v>0.29709999999999998</v>
      </c>
      <c r="B2973" s="34">
        <v>8.41</v>
      </c>
      <c r="C2973" s="35">
        <v>6.5703125000000001E-2</v>
      </c>
    </row>
    <row r="2974" spans="1:3" x14ac:dyDescent="0.2">
      <c r="A2974" s="29">
        <v>0.29720000000000002</v>
      </c>
      <c r="B2974" s="34">
        <v>8.41</v>
      </c>
      <c r="C2974" s="35">
        <v>6.5703125000000001E-2</v>
      </c>
    </row>
    <row r="2975" spans="1:3" x14ac:dyDescent="0.2">
      <c r="A2975" s="29">
        <v>0.29730000000000001</v>
      </c>
      <c r="B2975" s="34">
        <v>8.41</v>
      </c>
      <c r="C2975" s="35">
        <v>6.5703125000000001E-2</v>
      </c>
    </row>
    <row r="2976" spans="1:3" x14ac:dyDescent="0.2">
      <c r="A2976" s="29">
        <v>0.2974</v>
      </c>
      <c r="B2976" s="34">
        <v>8.41</v>
      </c>
      <c r="C2976" s="35">
        <v>6.5703125000000001E-2</v>
      </c>
    </row>
    <row r="2977" spans="1:3" x14ac:dyDescent="0.2">
      <c r="A2977" s="29">
        <v>0.29749999999999999</v>
      </c>
      <c r="B2977" s="34">
        <v>8.41</v>
      </c>
      <c r="C2977" s="35">
        <v>6.5703125000000001E-2</v>
      </c>
    </row>
    <row r="2978" spans="1:3" x14ac:dyDescent="0.2">
      <c r="A2978" s="29">
        <v>0.29759999999999998</v>
      </c>
      <c r="B2978" s="34">
        <v>8.41</v>
      </c>
      <c r="C2978" s="35">
        <v>6.5703125000000001E-2</v>
      </c>
    </row>
    <row r="2979" spans="1:3" x14ac:dyDescent="0.2">
      <c r="A2979" s="29">
        <v>0.29770000000000002</v>
      </c>
      <c r="B2979" s="34">
        <v>8.41</v>
      </c>
      <c r="C2979" s="35">
        <v>6.5703125000000001E-2</v>
      </c>
    </row>
    <row r="2980" spans="1:3" x14ac:dyDescent="0.2">
      <c r="A2980" s="29">
        <v>0.29780000000000001</v>
      </c>
      <c r="B2980" s="34">
        <v>8.41</v>
      </c>
      <c r="C2980" s="35">
        <v>6.5703125000000001E-2</v>
      </c>
    </row>
    <row r="2981" spans="1:3" x14ac:dyDescent="0.2">
      <c r="A2981" s="29">
        <v>0.2979</v>
      </c>
      <c r="B2981" s="34">
        <v>8.41</v>
      </c>
      <c r="C2981" s="35">
        <v>6.5703125000000001E-2</v>
      </c>
    </row>
    <row r="2982" spans="1:3" x14ac:dyDescent="0.2">
      <c r="A2982" s="29">
        <v>0.29799999999999999</v>
      </c>
      <c r="B2982" s="34">
        <v>8.41</v>
      </c>
      <c r="C2982" s="35">
        <v>6.5703125000000001E-2</v>
      </c>
    </row>
    <row r="2983" spans="1:3" x14ac:dyDescent="0.2">
      <c r="A2983" s="29">
        <v>0.29809999999999998</v>
      </c>
      <c r="B2983" s="34">
        <v>8.41</v>
      </c>
      <c r="C2983" s="35">
        <v>6.5703125000000001E-2</v>
      </c>
    </row>
    <row r="2984" spans="1:3" x14ac:dyDescent="0.2">
      <c r="A2984" s="29">
        <v>0.29820000000000002</v>
      </c>
      <c r="B2984" s="34">
        <v>8.41</v>
      </c>
      <c r="C2984" s="35">
        <v>6.5703125000000001E-2</v>
      </c>
    </row>
    <row r="2985" spans="1:3" x14ac:dyDescent="0.2">
      <c r="A2985" s="29">
        <v>0.29830000000000001</v>
      </c>
      <c r="B2985" s="34">
        <v>8.41</v>
      </c>
      <c r="C2985" s="35">
        <v>6.5703125000000001E-2</v>
      </c>
    </row>
    <row r="2986" spans="1:3" x14ac:dyDescent="0.2">
      <c r="A2986" s="29">
        <v>0.2984</v>
      </c>
      <c r="B2986" s="34">
        <v>8.41</v>
      </c>
      <c r="C2986" s="35">
        <v>6.5703125000000001E-2</v>
      </c>
    </row>
    <row r="2987" spans="1:3" x14ac:dyDescent="0.2">
      <c r="A2987" s="29">
        <v>0.29849999999999999</v>
      </c>
      <c r="B2987" s="34">
        <v>8.41</v>
      </c>
      <c r="C2987" s="35">
        <v>6.5703125000000001E-2</v>
      </c>
    </row>
    <row r="2988" spans="1:3" x14ac:dyDescent="0.2">
      <c r="A2988" s="29">
        <v>0.29859999999999998</v>
      </c>
      <c r="B2988" s="34">
        <v>8.41</v>
      </c>
      <c r="C2988" s="35">
        <v>6.5703125000000001E-2</v>
      </c>
    </row>
    <row r="2989" spans="1:3" x14ac:dyDescent="0.2">
      <c r="A2989" s="29">
        <v>0.29870000000000002</v>
      </c>
      <c r="B2989" s="34">
        <v>8.41</v>
      </c>
      <c r="C2989" s="35">
        <v>6.5703125000000001E-2</v>
      </c>
    </row>
    <row r="2990" spans="1:3" x14ac:dyDescent="0.2">
      <c r="A2990" s="29">
        <v>0.29880000000000001</v>
      </c>
      <c r="B2990" s="34">
        <v>8.41</v>
      </c>
      <c r="C2990" s="35">
        <v>6.5703125000000001E-2</v>
      </c>
    </row>
    <row r="2991" spans="1:3" x14ac:dyDescent="0.2">
      <c r="A2991" s="29">
        <v>0.2989</v>
      </c>
      <c r="B2991" s="34">
        <v>8.41</v>
      </c>
      <c r="C2991" s="35">
        <v>6.5703125000000001E-2</v>
      </c>
    </row>
    <row r="2992" spans="1:3" x14ac:dyDescent="0.2">
      <c r="A2992" s="29">
        <v>0.29899999999999999</v>
      </c>
      <c r="B2992" s="34">
        <v>8.41</v>
      </c>
      <c r="C2992" s="35">
        <v>6.5703125000000001E-2</v>
      </c>
    </row>
    <row r="2993" spans="1:3" x14ac:dyDescent="0.2">
      <c r="A2993" s="29">
        <v>0.29909999999999998</v>
      </c>
      <c r="B2993" s="34">
        <v>8.41</v>
      </c>
      <c r="C2993" s="35">
        <v>6.5703125000000001E-2</v>
      </c>
    </row>
    <row r="2994" spans="1:3" x14ac:dyDescent="0.2">
      <c r="A2994" s="29">
        <v>0.29920000000000002</v>
      </c>
      <c r="B2994" s="34">
        <v>8.41</v>
      </c>
      <c r="C2994" s="35">
        <v>6.5703125000000001E-2</v>
      </c>
    </row>
    <row r="2995" spans="1:3" x14ac:dyDescent="0.2">
      <c r="A2995" s="29">
        <v>0.29930000000000001</v>
      </c>
      <c r="B2995" s="34">
        <v>8.41</v>
      </c>
      <c r="C2995" s="35">
        <v>6.5703125000000001E-2</v>
      </c>
    </row>
    <row r="2996" spans="1:3" x14ac:dyDescent="0.2">
      <c r="A2996" s="29">
        <v>0.2994</v>
      </c>
      <c r="B2996" s="34">
        <v>8.41</v>
      </c>
      <c r="C2996" s="35">
        <v>6.5703125000000001E-2</v>
      </c>
    </row>
    <row r="2997" spans="1:3" x14ac:dyDescent="0.2">
      <c r="A2997" s="29">
        <v>0.29949999999999999</v>
      </c>
      <c r="B2997" s="34">
        <v>8.41</v>
      </c>
      <c r="C2997" s="35">
        <v>6.5703125000000001E-2</v>
      </c>
    </row>
    <row r="2998" spans="1:3" x14ac:dyDescent="0.2">
      <c r="A2998" s="29">
        <v>0.29959999999999998</v>
      </c>
      <c r="B2998" s="34">
        <v>8.41</v>
      </c>
      <c r="C2998" s="35">
        <v>6.5703125000000001E-2</v>
      </c>
    </row>
    <row r="2999" spans="1:3" x14ac:dyDescent="0.2">
      <c r="A2999" s="29">
        <v>0.29970000000000002</v>
      </c>
      <c r="B2999" s="34">
        <v>8.41</v>
      </c>
      <c r="C2999" s="35">
        <v>6.5703125000000001E-2</v>
      </c>
    </row>
    <row r="3000" spans="1:3" x14ac:dyDescent="0.2">
      <c r="A3000" s="29">
        <v>0.29980000000000001</v>
      </c>
      <c r="B3000" s="34">
        <v>8.41</v>
      </c>
      <c r="C3000" s="35">
        <v>6.5703125000000001E-2</v>
      </c>
    </row>
    <row r="3001" spans="1:3" x14ac:dyDescent="0.2">
      <c r="A3001" s="29">
        <v>0.2999</v>
      </c>
      <c r="B3001" s="34">
        <v>8.41</v>
      </c>
      <c r="C3001" s="35">
        <v>6.5703125000000001E-2</v>
      </c>
    </row>
    <row r="3002" spans="1:3" x14ac:dyDescent="0.2">
      <c r="A3002" s="29">
        <v>0.3</v>
      </c>
      <c r="B3002" s="34">
        <v>8.41</v>
      </c>
      <c r="C3002" s="35">
        <v>6.5703125000000001E-2</v>
      </c>
    </row>
    <row r="3003" spans="1:3" x14ac:dyDescent="0.2">
      <c r="A3003" s="29">
        <v>0.30009999999999998</v>
      </c>
      <c r="B3003" s="34">
        <v>8.4</v>
      </c>
      <c r="C3003" s="35">
        <v>6.5625000000000003E-2</v>
      </c>
    </row>
    <row r="3004" spans="1:3" x14ac:dyDescent="0.2">
      <c r="A3004" s="29">
        <v>0.30020000000000002</v>
      </c>
      <c r="B3004" s="34">
        <v>8.4</v>
      </c>
      <c r="C3004" s="35">
        <v>6.5625000000000003E-2</v>
      </c>
    </row>
    <row r="3005" spans="1:3" x14ac:dyDescent="0.2">
      <c r="A3005" s="29">
        <v>0.30030000000000001</v>
      </c>
      <c r="B3005" s="34">
        <v>8.4</v>
      </c>
      <c r="C3005" s="35">
        <v>6.5625000000000003E-2</v>
      </c>
    </row>
    <row r="3006" spans="1:3" x14ac:dyDescent="0.2">
      <c r="A3006" s="29">
        <v>0.3004</v>
      </c>
      <c r="B3006" s="34">
        <v>8.4</v>
      </c>
      <c r="C3006" s="35">
        <v>6.5625000000000003E-2</v>
      </c>
    </row>
    <row r="3007" spans="1:3" x14ac:dyDescent="0.2">
      <c r="A3007" s="29">
        <v>0.30049999999999999</v>
      </c>
      <c r="B3007" s="34">
        <v>8.4</v>
      </c>
      <c r="C3007" s="35">
        <v>6.5625000000000003E-2</v>
      </c>
    </row>
    <row r="3008" spans="1:3" x14ac:dyDescent="0.2">
      <c r="A3008" s="29">
        <v>0.30059999999999998</v>
      </c>
      <c r="B3008" s="34">
        <v>8.4</v>
      </c>
      <c r="C3008" s="35">
        <v>6.5625000000000003E-2</v>
      </c>
    </row>
    <row r="3009" spans="1:3" x14ac:dyDescent="0.2">
      <c r="A3009" s="29">
        <v>0.30070000000000002</v>
      </c>
      <c r="B3009" s="34">
        <v>8.4</v>
      </c>
      <c r="C3009" s="35">
        <v>6.5625000000000003E-2</v>
      </c>
    </row>
    <row r="3010" spans="1:3" x14ac:dyDescent="0.2">
      <c r="A3010" s="29">
        <v>0.30080000000000001</v>
      </c>
      <c r="B3010" s="34">
        <v>8.4</v>
      </c>
      <c r="C3010" s="35">
        <v>6.5625000000000003E-2</v>
      </c>
    </row>
    <row r="3011" spans="1:3" x14ac:dyDescent="0.2">
      <c r="A3011" s="29">
        <v>0.3009</v>
      </c>
      <c r="B3011" s="34">
        <v>8.4</v>
      </c>
      <c r="C3011" s="35">
        <v>6.5625000000000003E-2</v>
      </c>
    </row>
    <row r="3012" spans="1:3" x14ac:dyDescent="0.2">
      <c r="A3012" s="29">
        <v>0.30099999999999999</v>
      </c>
      <c r="B3012" s="34">
        <v>8.4</v>
      </c>
      <c r="C3012" s="35">
        <v>6.5625000000000003E-2</v>
      </c>
    </row>
    <row r="3013" spans="1:3" x14ac:dyDescent="0.2">
      <c r="A3013" s="29">
        <v>0.30109999999999998</v>
      </c>
      <c r="B3013" s="34">
        <v>8.4</v>
      </c>
      <c r="C3013" s="35">
        <v>6.5625000000000003E-2</v>
      </c>
    </row>
    <row r="3014" spans="1:3" x14ac:dyDescent="0.2">
      <c r="A3014" s="29">
        <v>0.30120000000000002</v>
      </c>
      <c r="B3014" s="34">
        <v>8.4</v>
      </c>
      <c r="C3014" s="35">
        <v>6.5625000000000003E-2</v>
      </c>
    </row>
    <row r="3015" spans="1:3" x14ac:dyDescent="0.2">
      <c r="A3015" s="29">
        <v>0.30130000000000001</v>
      </c>
      <c r="B3015" s="34">
        <v>8.4</v>
      </c>
      <c r="C3015" s="35">
        <v>6.5625000000000003E-2</v>
      </c>
    </row>
    <row r="3016" spans="1:3" x14ac:dyDescent="0.2">
      <c r="A3016" s="29">
        <v>0.3014</v>
      </c>
      <c r="B3016" s="34">
        <v>8.4</v>
      </c>
      <c r="C3016" s="35">
        <v>6.5625000000000003E-2</v>
      </c>
    </row>
    <row r="3017" spans="1:3" x14ac:dyDescent="0.2">
      <c r="A3017" s="29">
        <v>0.30149999999999999</v>
      </c>
      <c r="B3017" s="34">
        <v>8.4</v>
      </c>
      <c r="C3017" s="35">
        <v>6.5625000000000003E-2</v>
      </c>
    </row>
    <row r="3018" spans="1:3" x14ac:dyDescent="0.2">
      <c r="A3018" s="29">
        <v>0.30159999999999998</v>
      </c>
      <c r="B3018" s="34">
        <v>8.4</v>
      </c>
      <c r="C3018" s="35">
        <v>6.5625000000000003E-2</v>
      </c>
    </row>
    <row r="3019" spans="1:3" x14ac:dyDescent="0.2">
      <c r="A3019" s="29">
        <v>0.30170000000000002</v>
      </c>
      <c r="B3019" s="34">
        <v>8.4</v>
      </c>
      <c r="C3019" s="35">
        <v>6.5625000000000003E-2</v>
      </c>
    </row>
    <row r="3020" spans="1:3" x14ac:dyDescent="0.2">
      <c r="A3020" s="29">
        <v>0.30180000000000001</v>
      </c>
      <c r="B3020" s="34">
        <v>8.4</v>
      </c>
      <c r="C3020" s="35">
        <v>6.5625000000000003E-2</v>
      </c>
    </row>
    <row r="3021" spans="1:3" x14ac:dyDescent="0.2">
      <c r="A3021" s="29">
        <v>0.3019</v>
      </c>
      <c r="B3021" s="34">
        <v>8.4</v>
      </c>
      <c r="C3021" s="35">
        <v>6.5625000000000003E-2</v>
      </c>
    </row>
    <row r="3022" spans="1:3" x14ac:dyDescent="0.2">
      <c r="A3022" s="29">
        <v>0.30199999999999999</v>
      </c>
      <c r="B3022" s="34">
        <v>8.4</v>
      </c>
      <c r="C3022" s="35">
        <v>6.5625000000000003E-2</v>
      </c>
    </row>
    <row r="3023" spans="1:3" x14ac:dyDescent="0.2">
      <c r="A3023" s="29">
        <v>0.30209999999999998</v>
      </c>
      <c r="B3023" s="34">
        <v>8.4</v>
      </c>
      <c r="C3023" s="35">
        <v>6.5625000000000003E-2</v>
      </c>
    </row>
    <row r="3024" spans="1:3" x14ac:dyDescent="0.2">
      <c r="A3024" s="29">
        <v>0.30220000000000002</v>
      </c>
      <c r="B3024" s="34">
        <v>8.4</v>
      </c>
      <c r="C3024" s="35">
        <v>6.5625000000000003E-2</v>
      </c>
    </row>
    <row r="3025" spans="1:3" x14ac:dyDescent="0.2">
      <c r="A3025" s="29">
        <v>0.30230000000000001</v>
      </c>
      <c r="B3025" s="34">
        <v>8.4</v>
      </c>
      <c r="C3025" s="35">
        <v>6.5625000000000003E-2</v>
      </c>
    </row>
    <row r="3026" spans="1:3" x14ac:dyDescent="0.2">
      <c r="A3026" s="29">
        <v>0.3024</v>
      </c>
      <c r="B3026" s="34">
        <v>8.4</v>
      </c>
      <c r="C3026" s="35">
        <v>6.5625000000000003E-2</v>
      </c>
    </row>
    <row r="3027" spans="1:3" x14ac:dyDescent="0.2">
      <c r="A3027" s="29">
        <v>0.30249999999999999</v>
      </c>
      <c r="B3027" s="34">
        <v>8.4</v>
      </c>
      <c r="C3027" s="35">
        <v>6.5625000000000003E-2</v>
      </c>
    </row>
    <row r="3028" spans="1:3" x14ac:dyDescent="0.2">
      <c r="A3028" s="29">
        <v>0.30259999999999998</v>
      </c>
      <c r="B3028" s="34">
        <v>8.4</v>
      </c>
      <c r="C3028" s="35">
        <v>6.5625000000000003E-2</v>
      </c>
    </row>
    <row r="3029" spans="1:3" x14ac:dyDescent="0.2">
      <c r="A3029" s="29">
        <v>0.30270000000000002</v>
      </c>
      <c r="B3029" s="34">
        <v>8.4</v>
      </c>
      <c r="C3029" s="35">
        <v>6.5625000000000003E-2</v>
      </c>
    </row>
    <row r="3030" spans="1:3" x14ac:dyDescent="0.2">
      <c r="A3030" s="29">
        <v>0.30280000000000001</v>
      </c>
      <c r="B3030" s="34">
        <v>8.4</v>
      </c>
      <c r="C3030" s="35">
        <v>6.5625000000000003E-2</v>
      </c>
    </row>
    <row r="3031" spans="1:3" x14ac:dyDescent="0.2">
      <c r="A3031" s="29">
        <v>0.3029</v>
      </c>
      <c r="B3031" s="34">
        <v>8.4</v>
      </c>
      <c r="C3031" s="35">
        <v>6.5625000000000003E-2</v>
      </c>
    </row>
    <row r="3032" spans="1:3" x14ac:dyDescent="0.2">
      <c r="A3032" s="29">
        <v>0.30299999999999999</v>
      </c>
      <c r="B3032" s="34">
        <v>8.4</v>
      </c>
      <c r="C3032" s="35">
        <v>6.5625000000000003E-2</v>
      </c>
    </row>
    <row r="3033" spans="1:3" x14ac:dyDescent="0.2">
      <c r="A3033" s="29">
        <v>0.30309999999999998</v>
      </c>
      <c r="B3033" s="34">
        <v>8.4</v>
      </c>
      <c r="C3033" s="35">
        <v>6.5625000000000003E-2</v>
      </c>
    </row>
    <row r="3034" spans="1:3" x14ac:dyDescent="0.2">
      <c r="A3034" s="29">
        <v>0.30320000000000003</v>
      </c>
      <c r="B3034" s="34">
        <v>8.4</v>
      </c>
      <c r="C3034" s="35">
        <v>6.5625000000000003E-2</v>
      </c>
    </row>
    <row r="3035" spans="1:3" x14ac:dyDescent="0.2">
      <c r="A3035" s="29">
        <v>0.30330000000000001</v>
      </c>
      <c r="B3035" s="34">
        <v>8.4</v>
      </c>
      <c r="C3035" s="35">
        <v>6.5625000000000003E-2</v>
      </c>
    </row>
    <row r="3036" spans="1:3" x14ac:dyDescent="0.2">
      <c r="A3036" s="29">
        <v>0.3034</v>
      </c>
      <c r="B3036" s="34">
        <v>8.4</v>
      </c>
      <c r="C3036" s="35">
        <v>6.5625000000000003E-2</v>
      </c>
    </row>
    <row r="3037" spans="1:3" x14ac:dyDescent="0.2">
      <c r="A3037" s="29">
        <v>0.30349999999999999</v>
      </c>
      <c r="B3037" s="34">
        <v>8.4</v>
      </c>
      <c r="C3037" s="35">
        <v>6.5625000000000003E-2</v>
      </c>
    </row>
    <row r="3038" spans="1:3" x14ac:dyDescent="0.2">
      <c r="A3038" s="29">
        <v>0.30359999999999998</v>
      </c>
      <c r="B3038" s="34">
        <v>8.4</v>
      </c>
      <c r="C3038" s="35">
        <v>6.5625000000000003E-2</v>
      </c>
    </row>
    <row r="3039" spans="1:3" x14ac:dyDescent="0.2">
      <c r="A3039" s="29">
        <v>0.30370000000000003</v>
      </c>
      <c r="B3039" s="34">
        <v>8.4</v>
      </c>
      <c r="C3039" s="35">
        <v>6.5625000000000003E-2</v>
      </c>
    </row>
    <row r="3040" spans="1:3" x14ac:dyDescent="0.2">
      <c r="A3040" s="29">
        <v>0.30380000000000001</v>
      </c>
      <c r="B3040" s="34">
        <v>8.4</v>
      </c>
      <c r="C3040" s="35">
        <v>6.5625000000000003E-2</v>
      </c>
    </row>
    <row r="3041" spans="1:3" x14ac:dyDescent="0.2">
      <c r="A3041" s="29">
        <v>0.3039</v>
      </c>
      <c r="B3041" s="34">
        <v>8.4</v>
      </c>
      <c r="C3041" s="35">
        <v>6.5625000000000003E-2</v>
      </c>
    </row>
    <row r="3042" spans="1:3" x14ac:dyDescent="0.2">
      <c r="A3042" s="29">
        <v>0.30399999999999999</v>
      </c>
      <c r="B3042" s="34">
        <v>8.4</v>
      </c>
      <c r="C3042" s="35">
        <v>6.5625000000000003E-2</v>
      </c>
    </row>
    <row r="3043" spans="1:3" x14ac:dyDescent="0.2">
      <c r="A3043" s="29">
        <v>0.30409999999999998</v>
      </c>
      <c r="B3043" s="34">
        <v>8.4</v>
      </c>
      <c r="C3043" s="35">
        <v>6.5625000000000003E-2</v>
      </c>
    </row>
    <row r="3044" spans="1:3" x14ac:dyDescent="0.2">
      <c r="A3044" s="29">
        <v>0.30420000000000003</v>
      </c>
      <c r="B3044" s="34">
        <v>8.4</v>
      </c>
      <c r="C3044" s="35">
        <v>6.5625000000000003E-2</v>
      </c>
    </row>
    <row r="3045" spans="1:3" x14ac:dyDescent="0.2">
      <c r="A3045" s="29">
        <v>0.30430000000000001</v>
      </c>
      <c r="B3045" s="34">
        <v>8.4</v>
      </c>
      <c r="C3045" s="35">
        <v>6.5625000000000003E-2</v>
      </c>
    </row>
    <row r="3046" spans="1:3" x14ac:dyDescent="0.2">
      <c r="A3046" s="29">
        <v>0.3044</v>
      </c>
      <c r="B3046" s="34">
        <v>8.4</v>
      </c>
      <c r="C3046" s="35">
        <v>6.5625000000000003E-2</v>
      </c>
    </row>
    <row r="3047" spans="1:3" x14ac:dyDescent="0.2">
      <c r="A3047" s="29">
        <v>0.30449999999999999</v>
      </c>
      <c r="B3047" s="34">
        <v>8.4</v>
      </c>
      <c r="C3047" s="35">
        <v>6.5625000000000003E-2</v>
      </c>
    </row>
    <row r="3048" spans="1:3" x14ac:dyDescent="0.2">
      <c r="A3048" s="29">
        <v>0.30459999999999998</v>
      </c>
      <c r="B3048" s="34">
        <v>8.4</v>
      </c>
      <c r="C3048" s="35">
        <v>6.5625000000000003E-2</v>
      </c>
    </row>
    <row r="3049" spans="1:3" x14ac:dyDescent="0.2">
      <c r="A3049" s="29">
        <v>0.30470000000000003</v>
      </c>
      <c r="B3049" s="34">
        <v>8.4</v>
      </c>
      <c r="C3049" s="35">
        <v>6.5625000000000003E-2</v>
      </c>
    </row>
    <row r="3050" spans="1:3" x14ac:dyDescent="0.2">
      <c r="A3050" s="29">
        <v>0.30480000000000002</v>
      </c>
      <c r="B3050" s="34">
        <v>8.4</v>
      </c>
      <c r="C3050" s="35">
        <v>6.5625000000000003E-2</v>
      </c>
    </row>
    <row r="3051" spans="1:3" x14ac:dyDescent="0.2">
      <c r="A3051" s="29">
        <v>0.3049</v>
      </c>
      <c r="B3051" s="34">
        <v>8.4</v>
      </c>
      <c r="C3051" s="35">
        <v>6.5625000000000003E-2</v>
      </c>
    </row>
    <row r="3052" spans="1:3" x14ac:dyDescent="0.2">
      <c r="A3052" s="29">
        <v>0.30499999999999999</v>
      </c>
      <c r="B3052" s="34">
        <v>8.4</v>
      </c>
      <c r="C3052" s="35">
        <v>6.5625000000000003E-2</v>
      </c>
    </row>
    <row r="3053" spans="1:3" x14ac:dyDescent="0.2">
      <c r="A3053" s="29">
        <v>0.30509999999999998</v>
      </c>
      <c r="B3053" s="34">
        <v>8.4</v>
      </c>
      <c r="C3053" s="35">
        <v>6.5625000000000003E-2</v>
      </c>
    </row>
    <row r="3054" spans="1:3" x14ac:dyDescent="0.2">
      <c r="A3054" s="29">
        <v>0.30520000000000003</v>
      </c>
      <c r="B3054" s="34">
        <v>8.4</v>
      </c>
      <c r="C3054" s="35">
        <v>6.5625000000000003E-2</v>
      </c>
    </row>
    <row r="3055" spans="1:3" x14ac:dyDescent="0.2">
      <c r="A3055" s="29">
        <v>0.30530000000000002</v>
      </c>
      <c r="B3055" s="34">
        <v>8.4</v>
      </c>
      <c r="C3055" s="35">
        <v>6.5625000000000003E-2</v>
      </c>
    </row>
    <row r="3056" spans="1:3" x14ac:dyDescent="0.2">
      <c r="A3056" s="29">
        <v>0.3054</v>
      </c>
      <c r="B3056" s="34">
        <v>8.4</v>
      </c>
      <c r="C3056" s="35">
        <v>6.5625000000000003E-2</v>
      </c>
    </row>
    <row r="3057" spans="1:3" x14ac:dyDescent="0.2">
      <c r="A3057" s="29">
        <v>0.30549999999999999</v>
      </c>
      <c r="B3057" s="34">
        <v>8.4</v>
      </c>
      <c r="C3057" s="35">
        <v>6.5625000000000003E-2</v>
      </c>
    </row>
    <row r="3058" spans="1:3" x14ac:dyDescent="0.2">
      <c r="A3058" s="29">
        <v>0.30559999999999998</v>
      </c>
      <c r="B3058" s="34">
        <v>8.4</v>
      </c>
      <c r="C3058" s="35">
        <v>6.5625000000000003E-2</v>
      </c>
    </row>
    <row r="3059" spans="1:3" x14ac:dyDescent="0.2">
      <c r="A3059" s="29">
        <v>0.30570000000000003</v>
      </c>
      <c r="B3059" s="34">
        <v>8.4</v>
      </c>
      <c r="C3059" s="35">
        <v>6.5625000000000003E-2</v>
      </c>
    </row>
    <row r="3060" spans="1:3" x14ac:dyDescent="0.2">
      <c r="A3060" s="29">
        <v>0.30580000000000002</v>
      </c>
      <c r="B3060" s="34">
        <v>8.4</v>
      </c>
      <c r="C3060" s="35">
        <v>6.5625000000000003E-2</v>
      </c>
    </row>
    <row r="3061" spans="1:3" x14ac:dyDescent="0.2">
      <c r="A3061" s="29">
        <v>0.30590000000000001</v>
      </c>
      <c r="B3061" s="34">
        <v>8.4</v>
      </c>
      <c r="C3061" s="35">
        <v>6.5625000000000003E-2</v>
      </c>
    </row>
    <row r="3062" spans="1:3" x14ac:dyDescent="0.2">
      <c r="A3062" s="29">
        <v>0.30599999999999999</v>
      </c>
      <c r="B3062" s="34">
        <v>8.4</v>
      </c>
      <c r="C3062" s="35">
        <v>6.5625000000000003E-2</v>
      </c>
    </row>
    <row r="3063" spans="1:3" x14ac:dyDescent="0.2">
      <c r="A3063" s="29">
        <v>0.30609999999999998</v>
      </c>
      <c r="B3063" s="34">
        <v>8.4</v>
      </c>
      <c r="C3063" s="35">
        <v>6.5625000000000003E-2</v>
      </c>
    </row>
    <row r="3064" spans="1:3" x14ac:dyDescent="0.2">
      <c r="A3064" s="29">
        <v>0.30620000000000003</v>
      </c>
      <c r="B3064" s="34">
        <v>8.4</v>
      </c>
      <c r="C3064" s="35">
        <v>6.5625000000000003E-2</v>
      </c>
    </row>
    <row r="3065" spans="1:3" x14ac:dyDescent="0.2">
      <c r="A3065" s="29">
        <v>0.30630000000000002</v>
      </c>
      <c r="B3065" s="34">
        <v>8.4</v>
      </c>
      <c r="C3065" s="35">
        <v>6.5625000000000003E-2</v>
      </c>
    </row>
    <row r="3066" spans="1:3" x14ac:dyDescent="0.2">
      <c r="A3066" s="29">
        <v>0.30640000000000001</v>
      </c>
      <c r="B3066" s="34">
        <v>8.4</v>
      </c>
      <c r="C3066" s="35">
        <v>6.5625000000000003E-2</v>
      </c>
    </row>
    <row r="3067" spans="1:3" x14ac:dyDescent="0.2">
      <c r="A3067" s="29">
        <v>0.30649999999999999</v>
      </c>
      <c r="B3067" s="34">
        <v>8.4</v>
      </c>
      <c r="C3067" s="35">
        <v>6.5625000000000003E-2</v>
      </c>
    </row>
    <row r="3068" spans="1:3" x14ac:dyDescent="0.2">
      <c r="A3068" s="29">
        <v>0.30659999999999998</v>
      </c>
      <c r="B3068" s="34">
        <v>8.4</v>
      </c>
      <c r="C3068" s="35">
        <v>6.5625000000000003E-2</v>
      </c>
    </row>
    <row r="3069" spans="1:3" x14ac:dyDescent="0.2">
      <c r="A3069" s="29">
        <v>0.30669999999999997</v>
      </c>
      <c r="B3069" s="34">
        <v>8.4</v>
      </c>
      <c r="C3069" s="35">
        <v>6.5625000000000003E-2</v>
      </c>
    </row>
    <row r="3070" spans="1:3" x14ac:dyDescent="0.2">
      <c r="A3070" s="29">
        <v>0.30680000000000002</v>
      </c>
      <c r="B3070" s="34">
        <v>8.4</v>
      </c>
      <c r="C3070" s="35">
        <v>6.5625000000000003E-2</v>
      </c>
    </row>
    <row r="3071" spans="1:3" x14ac:dyDescent="0.2">
      <c r="A3071" s="29">
        <v>0.30690000000000001</v>
      </c>
      <c r="B3071" s="34">
        <v>8.4</v>
      </c>
      <c r="C3071" s="35">
        <v>6.5625000000000003E-2</v>
      </c>
    </row>
    <row r="3072" spans="1:3" x14ac:dyDescent="0.2">
      <c r="A3072" s="29">
        <v>0.307</v>
      </c>
      <c r="B3072" s="34">
        <v>8.4</v>
      </c>
      <c r="C3072" s="35">
        <v>6.5625000000000003E-2</v>
      </c>
    </row>
    <row r="3073" spans="1:3" x14ac:dyDescent="0.2">
      <c r="A3073" s="29">
        <v>0.30709999999999998</v>
      </c>
      <c r="B3073" s="34">
        <v>8.4</v>
      </c>
      <c r="C3073" s="35">
        <v>6.5625000000000003E-2</v>
      </c>
    </row>
    <row r="3074" spans="1:3" x14ac:dyDescent="0.2">
      <c r="A3074" s="29">
        <v>0.30719999999999997</v>
      </c>
      <c r="B3074" s="34">
        <v>8.4</v>
      </c>
      <c r="C3074" s="35">
        <v>6.5625000000000003E-2</v>
      </c>
    </row>
    <row r="3075" spans="1:3" x14ac:dyDescent="0.2">
      <c r="A3075" s="29">
        <v>0.30730000000000002</v>
      </c>
      <c r="B3075" s="34">
        <v>8.4</v>
      </c>
      <c r="C3075" s="35">
        <v>6.5625000000000003E-2</v>
      </c>
    </row>
    <row r="3076" spans="1:3" x14ac:dyDescent="0.2">
      <c r="A3076" s="29">
        <v>0.30740000000000001</v>
      </c>
      <c r="B3076" s="34">
        <v>8.4</v>
      </c>
      <c r="C3076" s="35">
        <v>6.5625000000000003E-2</v>
      </c>
    </row>
    <row r="3077" spans="1:3" x14ac:dyDescent="0.2">
      <c r="A3077" s="29">
        <v>0.3075</v>
      </c>
      <c r="B3077" s="34">
        <v>8.4</v>
      </c>
      <c r="C3077" s="35">
        <v>6.5625000000000003E-2</v>
      </c>
    </row>
    <row r="3078" spans="1:3" x14ac:dyDescent="0.2">
      <c r="A3078" s="29">
        <v>0.30759999999999998</v>
      </c>
      <c r="B3078" s="34">
        <v>8.4</v>
      </c>
      <c r="C3078" s="35">
        <v>6.5625000000000003E-2</v>
      </c>
    </row>
    <row r="3079" spans="1:3" x14ac:dyDescent="0.2">
      <c r="A3079" s="29">
        <v>0.30769999999999997</v>
      </c>
      <c r="B3079" s="34">
        <v>8.4</v>
      </c>
      <c r="C3079" s="35">
        <v>6.5625000000000003E-2</v>
      </c>
    </row>
    <row r="3080" spans="1:3" x14ac:dyDescent="0.2">
      <c r="A3080" s="29">
        <v>0.30780000000000002</v>
      </c>
      <c r="B3080" s="34">
        <v>8.4</v>
      </c>
      <c r="C3080" s="35">
        <v>6.5625000000000003E-2</v>
      </c>
    </row>
    <row r="3081" spans="1:3" x14ac:dyDescent="0.2">
      <c r="A3081" s="29">
        <v>0.30790000000000001</v>
      </c>
      <c r="B3081" s="34">
        <v>8.4</v>
      </c>
      <c r="C3081" s="35">
        <v>6.5625000000000003E-2</v>
      </c>
    </row>
    <row r="3082" spans="1:3" x14ac:dyDescent="0.2">
      <c r="A3082" s="29">
        <v>0.308</v>
      </c>
      <c r="B3082" s="34">
        <v>8.4</v>
      </c>
      <c r="C3082" s="35">
        <v>6.5625000000000003E-2</v>
      </c>
    </row>
    <row r="3083" spans="1:3" x14ac:dyDescent="0.2">
      <c r="A3083" s="29">
        <v>0.30809999999999998</v>
      </c>
      <c r="B3083" s="34">
        <v>8.4</v>
      </c>
      <c r="C3083" s="35">
        <v>6.5625000000000003E-2</v>
      </c>
    </row>
    <row r="3084" spans="1:3" x14ac:dyDescent="0.2">
      <c r="A3084" s="29">
        <v>0.30819999999999997</v>
      </c>
      <c r="B3084" s="34">
        <v>8.4</v>
      </c>
      <c r="C3084" s="35">
        <v>6.5625000000000003E-2</v>
      </c>
    </row>
    <row r="3085" spans="1:3" x14ac:dyDescent="0.2">
      <c r="A3085" s="29">
        <v>0.30830000000000002</v>
      </c>
      <c r="B3085" s="34">
        <v>8.4</v>
      </c>
      <c r="C3085" s="35">
        <v>6.5625000000000003E-2</v>
      </c>
    </row>
    <row r="3086" spans="1:3" x14ac:dyDescent="0.2">
      <c r="A3086" s="29">
        <v>0.30840000000000001</v>
      </c>
      <c r="B3086" s="34">
        <v>8.4</v>
      </c>
      <c r="C3086" s="35">
        <v>6.5625000000000003E-2</v>
      </c>
    </row>
    <row r="3087" spans="1:3" x14ac:dyDescent="0.2">
      <c r="A3087" s="29">
        <v>0.3085</v>
      </c>
      <c r="B3087" s="34">
        <v>8.4</v>
      </c>
      <c r="C3087" s="35">
        <v>6.5625000000000003E-2</v>
      </c>
    </row>
    <row r="3088" spans="1:3" x14ac:dyDescent="0.2">
      <c r="A3088" s="29">
        <v>0.30859999999999999</v>
      </c>
      <c r="B3088" s="34">
        <v>8.4</v>
      </c>
      <c r="C3088" s="35">
        <v>6.5625000000000003E-2</v>
      </c>
    </row>
    <row r="3089" spans="1:3" x14ac:dyDescent="0.2">
      <c r="A3089" s="29">
        <v>0.30869999999999997</v>
      </c>
      <c r="B3089" s="34">
        <v>8.4</v>
      </c>
      <c r="C3089" s="35">
        <v>6.5625000000000003E-2</v>
      </c>
    </row>
    <row r="3090" spans="1:3" x14ac:dyDescent="0.2">
      <c r="A3090" s="29">
        <v>0.30880000000000002</v>
      </c>
      <c r="B3090" s="34">
        <v>8.4</v>
      </c>
      <c r="C3090" s="35">
        <v>6.5625000000000003E-2</v>
      </c>
    </row>
    <row r="3091" spans="1:3" x14ac:dyDescent="0.2">
      <c r="A3091" s="29">
        <v>0.30890000000000001</v>
      </c>
      <c r="B3091" s="34">
        <v>8.4</v>
      </c>
      <c r="C3091" s="35">
        <v>6.5625000000000003E-2</v>
      </c>
    </row>
    <row r="3092" spans="1:3" x14ac:dyDescent="0.2">
      <c r="A3092" s="29">
        <v>0.309</v>
      </c>
      <c r="B3092" s="34">
        <v>8.4</v>
      </c>
      <c r="C3092" s="35">
        <v>6.5625000000000003E-2</v>
      </c>
    </row>
    <row r="3093" spans="1:3" x14ac:dyDescent="0.2">
      <c r="A3093" s="29">
        <v>0.30909999999999999</v>
      </c>
      <c r="B3093" s="34">
        <v>8.4</v>
      </c>
      <c r="C3093" s="35">
        <v>6.5625000000000003E-2</v>
      </c>
    </row>
    <row r="3094" spans="1:3" x14ac:dyDescent="0.2">
      <c r="A3094" s="29">
        <v>0.30919999999999997</v>
      </c>
      <c r="B3094" s="34">
        <v>8.4</v>
      </c>
      <c r="C3094" s="35">
        <v>6.5625000000000003E-2</v>
      </c>
    </row>
    <row r="3095" spans="1:3" x14ac:dyDescent="0.2">
      <c r="A3095" s="29">
        <v>0.30930000000000002</v>
      </c>
      <c r="B3095" s="34">
        <v>8.4</v>
      </c>
      <c r="C3095" s="35">
        <v>6.5625000000000003E-2</v>
      </c>
    </row>
    <row r="3096" spans="1:3" x14ac:dyDescent="0.2">
      <c r="A3096" s="29">
        <v>0.30940000000000001</v>
      </c>
      <c r="B3096" s="34">
        <v>8.4</v>
      </c>
      <c r="C3096" s="35">
        <v>6.5625000000000003E-2</v>
      </c>
    </row>
    <row r="3097" spans="1:3" x14ac:dyDescent="0.2">
      <c r="A3097" s="29">
        <v>0.3095</v>
      </c>
      <c r="B3097" s="34">
        <v>8.4</v>
      </c>
      <c r="C3097" s="35">
        <v>6.5625000000000003E-2</v>
      </c>
    </row>
    <row r="3098" spans="1:3" x14ac:dyDescent="0.2">
      <c r="A3098" s="29">
        <v>0.30959999999999999</v>
      </c>
      <c r="B3098" s="34">
        <v>8.4</v>
      </c>
      <c r="C3098" s="35">
        <v>6.5625000000000003E-2</v>
      </c>
    </row>
    <row r="3099" spans="1:3" x14ac:dyDescent="0.2">
      <c r="A3099" s="29">
        <v>0.30969999999999998</v>
      </c>
      <c r="B3099" s="34">
        <v>8.4</v>
      </c>
      <c r="C3099" s="35">
        <v>6.5625000000000003E-2</v>
      </c>
    </row>
    <row r="3100" spans="1:3" x14ac:dyDescent="0.2">
      <c r="A3100" s="29">
        <v>0.30980000000000002</v>
      </c>
      <c r="B3100" s="34">
        <v>8.4</v>
      </c>
      <c r="C3100" s="35">
        <v>6.5625000000000003E-2</v>
      </c>
    </row>
    <row r="3101" spans="1:3" x14ac:dyDescent="0.2">
      <c r="A3101" s="29">
        <v>0.30990000000000001</v>
      </c>
      <c r="B3101" s="34">
        <v>8.4</v>
      </c>
      <c r="C3101" s="35">
        <v>6.5625000000000003E-2</v>
      </c>
    </row>
    <row r="3102" spans="1:3" x14ac:dyDescent="0.2">
      <c r="A3102" s="29">
        <v>0.31</v>
      </c>
      <c r="B3102" s="34">
        <v>8.4</v>
      </c>
      <c r="C3102" s="35">
        <v>6.5625000000000003E-2</v>
      </c>
    </row>
    <row r="3103" spans="1:3" x14ac:dyDescent="0.2">
      <c r="A3103" s="29">
        <v>0.31009999999999999</v>
      </c>
      <c r="B3103" s="34">
        <v>8.4</v>
      </c>
      <c r="C3103" s="35">
        <v>6.5625000000000003E-2</v>
      </c>
    </row>
    <row r="3104" spans="1:3" x14ac:dyDescent="0.2">
      <c r="A3104" s="29">
        <v>0.31019999999999998</v>
      </c>
      <c r="B3104" s="34">
        <v>8.4</v>
      </c>
      <c r="C3104" s="35">
        <v>6.5625000000000003E-2</v>
      </c>
    </row>
    <row r="3105" spans="1:3" x14ac:dyDescent="0.2">
      <c r="A3105" s="29">
        <v>0.31030000000000002</v>
      </c>
      <c r="B3105" s="34">
        <v>8.4</v>
      </c>
      <c r="C3105" s="35">
        <v>6.5625000000000003E-2</v>
      </c>
    </row>
    <row r="3106" spans="1:3" x14ac:dyDescent="0.2">
      <c r="A3106" s="29">
        <v>0.31040000000000001</v>
      </c>
      <c r="B3106" s="34">
        <v>8.4</v>
      </c>
      <c r="C3106" s="35">
        <v>6.5625000000000003E-2</v>
      </c>
    </row>
    <row r="3107" spans="1:3" x14ac:dyDescent="0.2">
      <c r="A3107" s="29">
        <v>0.3105</v>
      </c>
      <c r="B3107" s="34">
        <v>8.4</v>
      </c>
      <c r="C3107" s="35">
        <v>6.5625000000000003E-2</v>
      </c>
    </row>
    <row r="3108" spans="1:3" x14ac:dyDescent="0.2">
      <c r="A3108" s="29">
        <v>0.31059999999999999</v>
      </c>
      <c r="B3108" s="34">
        <v>8.4</v>
      </c>
      <c r="C3108" s="35">
        <v>6.5625000000000003E-2</v>
      </c>
    </row>
    <row r="3109" spans="1:3" x14ac:dyDescent="0.2">
      <c r="A3109" s="29">
        <v>0.31069999999999998</v>
      </c>
      <c r="B3109" s="34">
        <v>8.4</v>
      </c>
      <c r="C3109" s="35">
        <v>6.5625000000000003E-2</v>
      </c>
    </row>
    <row r="3110" spans="1:3" x14ac:dyDescent="0.2">
      <c r="A3110" s="29">
        <v>0.31080000000000002</v>
      </c>
      <c r="B3110" s="34">
        <v>8.4</v>
      </c>
      <c r="C3110" s="35">
        <v>6.5625000000000003E-2</v>
      </c>
    </row>
    <row r="3111" spans="1:3" x14ac:dyDescent="0.2">
      <c r="A3111" s="29">
        <v>0.31090000000000001</v>
      </c>
      <c r="B3111" s="34">
        <v>8.4</v>
      </c>
      <c r="C3111" s="35">
        <v>6.5625000000000003E-2</v>
      </c>
    </row>
    <row r="3112" spans="1:3" x14ac:dyDescent="0.2">
      <c r="A3112" s="29">
        <v>0.311</v>
      </c>
      <c r="B3112" s="34">
        <v>8.4</v>
      </c>
      <c r="C3112" s="35">
        <v>6.5625000000000003E-2</v>
      </c>
    </row>
    <row r="3113" spans="1:3" x14ac:dyDescent="0.2">
      <c r="A3113" s="29">
        <v>0.31109999999999999</v>
      </c>
      <c r="B3113" s="34">
        <v>8.4</v>
      </c>
      <c r="C3113" s="35">
        <v>6.5625000000000003E-2</v>
      </c>
    </row>
    <row r="3114" spans="1:3" x14ac:dyDescent="0.2">
      <c r="A3114" s="29">
        <v>0.31119999999999998</v>
      </c>
      <c r="B3114" s="34">
        <v>8.4</v>
      </c>
      <c r="C3114" s="35">
        <v>6.5625000000000003E-2</v>
      </c>
    </row>
    <row r="3115" spans="1:3" x14ac:dyDescent="0.2">
      <c r="A3115" s="29">
        <v>0.31130000000000002</v>
      </c>
      <c r="B3115" s="34">
        <v>8.4</v>
      </c>
      <c r="C3115" s="35">
        <v>6.5625000000000003E-2</v>
      </c>
    </row>
    <row r="3116" spans="1:3" x14ac:dyDescent="0.2">
      <c r="A3116" s="29">
        <v>0.31140000000000001</v>
      </c>
      <c r="B3116" s="34">
        <v>8.4</v>
      </c>
      <c r="C3116" s="35">
        <v>6.5625000000000003E-2</v>
      </c>
    </row>
    <row r="3117" spans="1:3" x14ac:dyDescent="0.2">
      <c r="A3117" s="29">
        <v>0.3115</v>
      </c>
      <c r="B3117" s="34">
        <v>8.4</v>
      </c>
      <c r="C3117" s="35">
        <v>6.5625000000000003E-2</v>
      </c>
    </row>
    <row r="3118" spans="1:3" x14ac:dyDescent="0.2">
      <c r="A3118" s="29">
        <v>0.31159999999999999</v>
      </c>
      <c r="B3118" s="34">
        <v>8.4</v>
      </c>
      <c r="C3118" s="35">
        <v>6.5625000000000003E-2</v>
      </c>
    </row>
    <row r="3119" spans="1:3" x14ac:dyDescent="0.2">
      <c r="A3119" s="29">
        <v>0.31169999999999998</v>
      </c>
      <c r="B3119" s="34">
        <v>8.4</v>
      </c>
      <c r="C3119" s="35">
        <v>6.5625000000000003E-2</v>
      </c>
    </row>
    <row r="3120" spans="1:3" x14ac:dyDescent="0.2">
      <c r="A3120" s="29">
        <v>0.31180000000000002</v>
      </c>
      <c r="B3120" s="34">
        <v>8.4</v>
      </c>
      <c r="C3120" s="35">
        <v>6.5625000000000003E-2</v>
      </c>
    </row>
    <row r="3121" spans="1:3" x14ac:dyDescent="0.2">
      <c r="A3121" s="29">
        <v>0.31190000000000001</v>
      </c>
      <c r="B3121" s="34">
        <v>8.4</v>
      </c>
      <c r="C3121" s="35">
        <v>6.5625000000000003E-2</v>
      </c>
    </row>
    <row r="3122" spans="1:3" x14ac:dyDescent="0.2">
      <c r="A3122" s="29">
        <v>0.312</v>
      </c>
      <c r="B3122" s="34">
        <v>8.4</v>
      </c>
      <c r="C3122" s="35">
        <v>6.5625000000000003E-2</v>
      </c>
    </row>
    <row r="3123" spans="1:3" x14ac:dyDescent="0.2">
      <c r="A3123" s="29">
        <v>0.31209999999999999</v>
      </c>
      <c r="B3123" s="34">
        <v>8.4</v>
      </c>
      <c r="C3123" s="35">
        <v>6.5625000000000003E-2</v>
      </c>
    </row>
    <row r="3124" spans="1:3" x14ac:dyDescent="0.2">
      <c r="A3124" s="29">
        <v>0.31219999999999998</v>
      </c>
      <c r="B3124" s="34">
        <v>8.4</v>
      </c>
      <c r="C3124" s="35">
        <v>6.5625000000000003E-2</v>
      </c>
    </row>
    <row r="3125" spans="1:3" x14ac:dyDescent="0.2">
      <c r="A3125" s="29">
        <v>0.31230000000000002</v>
      </c>
      <c r="B3125" s="34">
        <v>8.4</v>
      </c>
      <c r="C3125" s="35">
        <v>6.5625000000000003E-2</v>
      </c>
    </row>
    <row r="3126" spans="1:3" x14ac:dyDescent="0.2">
      <c r="A3126" s="29">
        <v>0.31240000000000001</v>
      </c>
      <c r="B3126" s="34">
        <v>8.4</v>
      </c>
      <c r="C3126" s="35">
        <v>6.5625000000000003E-2</v>
      </c>
    </row>
    <row r="3127" spans="1:3" x14ac:dyDescent="0.2">
      <c r="A3127" s="29">
        <v>0.3125</v>
      </c>
      <c r="B3127" s="34">
        <v>8.4</v>
      </c>
      <c r="C3127" s="35">
        <v>6.5625000000000003E-2</v>
      </c>
    </row>
    <row r="3128" spans="1:3" x14ac:dyDescent="0.2">
      <c r="A3128" s="29">
        <v>0.31259999999999999</v>
      </c>
      <c r="B3128" s="34">
        <v>8.4</v>
      </c>
      <c r="C3128" s="35">
        <v>6.5625000000000003E-2</v>
      </c>
    </row>
    <row r="3129" spans="1:3" x14ac:dyDescent="0.2">
      <c r="A3129" s="29">
        <v>0.31269999999999998</v>
      </c>
      <c r="B3129" s="34">
        <v>8.4</v>
      </c>
      <c r="C3129" s="35">
        <v>6.5625000000000003E-2</v>
      </c>
    </row>
    <row r="3130" spans="1:3" x14ac:dyDescent="0.2">
      <c r="A3130" s="29">
        <v>0.31280000000000002</v>
      </c>
      <c r="B3130" s="34">
        <v>8.4</v>
      </c>
      <c r="C3130" s="35">
        <v>6.5625000000000003E-2</v>
      </c>
    </row>
    <row r="3131" spans="1:3" x14ac:dyDescent="0.2">
      <c r="A3131" s="29">
        <v>0.31290000000000001</v>
      </c>
      <c r="B3131" s="34">
        <v>8.4</v>
      </c>
      <c r="C3131" s="35">
        <v>6.5625000000000003E-2</v>
      </c>
    </row>
    <row r="3132" spans="1:3" x14ac:dyDescent="0.2">
      <c r="A3132" s="29">
        <v>0.313</v>
      </c>
      <c r="B3132" s="34">
        <v>8.4</v>
      </c>
      <c r="C3132" s="35">
        <v>6.5625000000000003E-2</v>
      </c>
    </row>
    <row r="3133" spans="1:3" x14ac:dyDescent="0.2">
      <c r="A3133" s="29">
        <v>0.31309999999999999</v>
      </c>
      <c r="B3133" s="34">
        <v>8.4</v>
      </c>
      <c r="C3133" s="35">
        <v>6.5625000000000003E-2</v>
      </c>
    </row>
    <row r="3134" spans="1:3" x14ac:dyDescent="0.2">
      <c r="A3134" s="29">
        <v>0.31319999999999998</v>
      </c>
      <c r="B3134" s="34">
        <v>8.4</v>
      </c>
      <c r="C3134" s="35">
        <v>6.5625000000000003E-2</v>
      </c>
    </row>
    <row r="3135" spans="1:3" x14ac:dyDescent="0.2">
      <c r="A3135" s="29">
        <v>0.31330000000000002</v>
      </c>
      <c r="B3135" s="34">
        <v>8.4</v>
      </c>
      <c r="C3135" s="35">
        <v>6.5625000000000003E-2</v>
      </c>
    </row>
    <row r="3136" spans="1:3" x14ac:dyDescent="0.2">
      <c r="A3136" s="29">
        <v>0.31340000000000001</v>
      </c>
      <c r="B3136" s="34">
        <v>8.4</v>
      </c>
      <c r="C3136" s="35">
        <v>6.5625000000000003E-2</v>
      </c>
    </row>
    <row r="3137" spans="1:3" x14ac:dyDescent="0.2">
      <c r="A3137" s="29">
        <v>0.3135</v>
      </c>
      <c r="B3137" s="34">
        <v>8.4</v>
      </c>
      <c r="C3137" s="35">
        <v>6.5625000000000003E-2</v>
      </c>
    </row>
    <row r="3138" spans="1:3" x14ac:dyDescent="0.2">
      <c r="A3138" s="29">
        <v>0.31359999999999999</v>
      </c>
      <c r="B3138" s="34">
        <v>8.4</v>
      </c>
      <c r="C3138" s="35">
        <v>6.5625000000000003E-2</v>
      </c>
    </row>
    <row r="3139" spans="1:3" x14ac:dyDescent="0.2">
      <c r="A3139" s="29">
        <v>0.31369999999999998</v>
      </c>
      <c r="B3139" s="34">
        <v>8.4</v>
      </c>
      <c r="C3139" s="35">
        <v>6.5625000000000003E-2</v>
      </c>
    </row>
    <row r="3140" spans="1:3" x14ac:dyDescent="0.2">
      <c r="A3140" s="29">
        <v>0.31380000000000002</v>
      </c>
      <c r="B3140" s="34">
        <v>8.4</v>
      </c>
      <c r="C3140" s="35">
        <v>6.5625000000000003E-2</v>
      </c>
    </row>
    <row r="3141" spans="1:3" x14ac:dyDescent="0.2">
      <c r="A3141" s="29">
        <v>0.31390000000000001</v>
      </c>
      <c r="B3141" s="34">
        <v>8.4</v>
      </c>
      <c r="C3141" s="35">
        <v>6.5625000000000003E-2</v>
      </c>
    </row>
    <row r="3142" spans="1:3" x14ac:dyDescent="0.2">
      <c r="A3142" s="29">
        <v>0.314</v>
      </c>
      <c r="B3142" s="34">
        <v>8.4</v>
      </c>
      <c r="C3142" s="35">
        <v>6.5625000000000003E-2</v>
      </c>
    </row>
    <row r="3143" spans="1:3" x14ac:dyDescent="0.2">
      <c r="A3143" s="29">
        <v>0.31409999999999999</v>
      </c>
      <c r="B3143" s="34">
        <v>8.4</v>
      </c>
      <c r="C3143" s="35">
        <v>6.5625000000000003E-2</v>
      </c>
    </row>
    <row r="3144" spans="1:3" x14ac:dyDescent="0.2">
      <c r="A3144" s="29">
        <v>0.31419999999999998</v>
      </c>
      <c r="B3144" s="34">
        <v>8.4</v>
      </c>
      <c r="C3144" s="35">
        <v>6.5625000000000003E-2</v>
      </c>
    </row>
    <row r="3145" spans="1:3" x14ac:dyDescent="0.2">
      <c r="A3145" s="29">
        <v>0.31430000000000002</v>
      </c>
      <c r="B3145" s="34">
        <v>8.4</v>
      </c>
      <c r="C3145" s="35">
        <v>6.5625000000000003E-2</v>
      </c>
    </row>
    <row r="3146" spans="1:3" x14ac:dyDescent="0.2">
      <c r="A3146" s="29">
        <v>0.31440000000000001</v>
      </c>
      <c r="B3146" s="34">
        <v>8.4</v>
      </c>
      <c r="C3146" s="35">
        <v>6.5625000000000003E-2</v>
      </c>
    </row>
    <row r="3147" spans="1:3" x14ac:dyDescent="0.2">
      <c r="A3147" s="29">
        <v>0.3145</v>
      </c>
      <c r="B3147" s="34">
        <v>8.4</v>
      </c>
      <c r="C3147" s="35">
        <v>6.5625000000000003E-2</v>
      </c>
    </row>
    <row r="3148" spans="1:3" x14ac:dyDescent="0.2">
      <c r="A3148" s="29">
        <v>0.31459999999999999</v>
      </c>
      <c r="B3148" s="34">
        <v>8.4</v>
      </c>
      <c r="C3148" s="35">
        <v>6.5625000000000003E-2</v>
      </c>
    </row>
    <row r="3149" spans="1:3" x14ac:dyDescent="0.2">
      <c r="A3149" s="29">
        <v>0.31469999999999998</v>
      </c>
      <c r="B3149" s="34">
        <v>8.4</v>
      </c>
      <c r="C3149" s="35">
        <v>6.5625000000000003E-2</v>
      </c>
    </row>
    <row r="3150" spans="1:3" x14ac:dyDescent="0.2">
      <c r="A3150" s="29">
        <v>0.31480000000000002</v>
      </c>
      <c r="B3150" s="34">
        <v>8.4</v>
      </c>
      <c r="C3150" s="35">
        <v>6.5625000000000003E-2</v>
      </c>
    </row>
    <row r="3151" spans="1:3" x14ac:dyDescent="0.2">
      <c r="A3151" s="29">
        <v>0.31490000000000001</v>
      </c>
      <c r="B3151" s="34">
        <v>8.4</v>
      </c>
      <c r="C3151" s="35">
        <v>6.5625000000000003E-2</v>
      </c>
    </row>
    <row r="3152" spans="1:3" x14ac:dyDescent="0.2">
      <c r="A3152" s="29">
        <v>0.315</v>
      </c>
      <c r="B3152" s="34">
        <v>8.4</v>
      </c>
      <c r="C3152" s="35">
        <v>6.5625000000000003E-2</v>
      </c>
    </row>
    <row r="3153" spans="1:3" x14ac:dyDescent="0.2">
      <c r="A3153" s="29">
        <v>0.31509999999999999</v>
      </c>
      <c r="B3153" s="34">
        <v>8.4</v>
      </c>
      <c r="C3153" s="35">
        <v>6.5625000000000003E-2</v>
      </c>
    </row>
    <row r="3154" spans="1:3" x14ac:dyDescent="0.2">
      <c r="A3154" s="29">
        <v>0.31519999999999998</v>
      </c>
      <c r="B3154" s="34">
        <v>8.4</v>
      </c>
      <c r="C3154" s="35">
        <v>6.5625000000000003E-2</v>
      </c>
    </row>
    <row r="3155" spans="1:3" x14ac:dyDescent="0.2">
      <c r="A3155" s="29">
        <v>0.31530000000000002</v>
      </c>
      <c r="B3155" s="34">
        <v>8.4</v>
      </c>
      <c r="C3155" s="35">
        <v>6.5625000000000003E-2</v>
      </c>
    </row>
    <row r="3156" spans="1:3" x14ac:dyDescent="0.2">
      <c r="A3156" s="29">
        <v>0.31540000000000001</v>
      </c>
      <c r="B3156" s="34">
        <v>8.4</v>
      </c>
      <c r="C3156" s="35">
        <v>6.5625000000000003E-2</v>
      </c>
    </row>
    <row r="3157" spans="1:3" x14ac:dyDescent="0.2">
      <c r="A3157" s="29">
        <v>0.3155</v>
      </c>
      <c r="B3157" s="34">
        <v>8.4</v>
      </c>
      <c r="C3157" s="35">
        <v>6.5625000000000003E-2</v>
      </c>
    </row>
    <row r="3158" spans="1:3" x14ac:dyDescent="0.2">
      <c r="A3158" s="29">
        <v>0.31559999999999999</v>
      </c>
      <c r="B3158" s="34">
        <v>8.4</v>
      </c>
      <c r="C3158" s="35">
        <v>6.5625000000000003E-2</v>
      </c>
    </row>
    <row r="3159" spans="1:3" x14ac:dyDescent="0.2">
      <c r="A3159" s="29">
        <v>0.31569999999999998</v>
      </c>
      <c r="B3159" s="34">
        <v>8.4</v>
      </c>
      <c r="C3159" s="35">
        <v>6.5625000000000003E-2</v>
      </c>
    </row>
    <row r="3160" spans="1:3" x14ac:dyDescent="0.2">
      <c r="A3160" s="29">
        <v>0.31580000000000003</v>
      </c>
      <c r="B3160" s="34">
        <v>8.4</v>
      </c>
      <c r="C3160" s="35">
        <v>6.5625000000000003E-2</v>
      </c>
    </row>
    <row r="3161" spans="1:3" x14ac:dyDescent="0.2">
      <c r="A3161" s="29">
        <v>0.31590000000000001</v>
      </c>
      <c r="B3161" s="34">
        <v>8.4</v>
      </c>
      <c r="C3161" s="35">
        <v>6.5625000000000003E-2</v>
      </c>
    </row>
    <row r="3162" spans="1:3" x14ac:dyDescent="0.2">
      <c r="A3162" s="29">
        <v>0.316</v>
      </c>
      <c r="B3162" s="34">
        <v>8.4</v>
      </c>
      <c r="C3162" s="35">
        <v>6.5625000000000003E-2</v>
      </c>
    </row>
    <row r="3163" spans="1:3" x14ac:dyDescent="0.2">
      <c r="A3163" s="29">
        <v>0.31609999999999999</v>
      </c>
      <c r="B3163" s="34">
        <v>8.4</v>
      </c>
      <c r="C3163" s="35">
        <v>6.5625000000000003E-2</v>
      </c>
    </row>
    <row r="3164" spans="1:3" x14ac:dyDescent="0.2">
      <c r="A3164" s="29">
        <v>0.31619999999999998</v>
      </c>
      <c r="B3164" s="34">
        <v>8.4</v>
      </c>
      <c r="C3164" s="35">
        <v>6.5625000000000003E-2</v>
      </c>
    </row>
    <row r="3165" spans="1:3" x14ac:dyDescent="0.2">
      <c r="A3165" s="29">
        <v>0.31630000000000003</v>
      </c>
      <c r="B3165" s="34">
        <v>8.4</v>
      </c>
      <c r="C3165" s="35">
        <v>6.5625000000000003E-2</v>
      </c>
    </row>
    <row r="3166" spans="1:3" x14ac:dyDescent="0.2">
      <c r="A3166" s="29">
        <v>0.31640000000000001</v>
      </c>
      <c r="B3166" s="34">
        <v>8.4</v>
      </c>
      <c r="C3166" s="35">
        <v>6.5625000000000003E-2</v>
      </c>
    </row>
    <row r="3167" spans="1:3" x14ac:dyDescent="0.2">
      <c r="A3167" s="29">
        <v>0.3165</v>
      </c>
      <c r="B3167" s="34">
        <v>8.4</v>
      </c>
      <c r="C3167" s="35">
        <v>6.5625000000000003E-2</v>
      </c>
    </row>
    <row r="3168" spans="1:3" x14ac:dyDescent="0.2">
      <c r="A3168" s="29">
        <v>0.31659999999999999</v>
      </c>
      <c r="B3168" s="34">
        <v>8.4</v>
      </c>
      <c r="C3168" s="35">
        <v>6.5625000000000003E-2</v>
      </c>
    </row>
    <row r="3169" spans="1:3" x14ac:dyDescent="0.2">
      <c r="A3169" s="29">
        <v>0.31669999999999998</v>
      </c>
      <c r="B3169" s="34">
        <v>8.4</v>
      </c>
      <c r="C3169" s="35">
        <v>6.5625000000000003E-2</v>
      </c>
    </row>
    <row r="3170" spans="1:3" x14ac:dyDescent="0.2">
      <c r="A3170" s="29">
        <v>0.31680000000000003</v>
      </c>
      <c r="B3170" s="34">
        <v>8.4</v>
      </c>
      <c r="C3170" s="35">
        <v>6.5625000000000003E-2</v>
      </c>
    </row>
    <row r="3171" spans="1:3" x14ac:dyDescent="0.2">
      <c r="A3171" s="29">
        <v>0.31690000000000002</v>
      </c>
      <c r="B3171" s="34">
        <v>8.4</v>
      </c>
      <c r="C3171" s="35">
        <v>6.5625000000000003E-2</v>
      </c>
    </row>
    <row r="3172" spans="1:3" x14ac:dyDescent="0.2">
      <c r="A3172" s="29">
        <v>0.317</v>
      </c>
      <c r="B3172" s="34">
        <v>8.4</v>
      </c>
      <c r="C3172" s="35">
        <v>6.5625000000000003E-2</v>
      </c>
    </row>
    <row r="3173" spans="1:3" x14ac:dyDescent="0.2">
      <c r="A3173" s="29">
        <v>0.31709999999999999</v>
      </c>
      <c r="B3173" s="34">
        <v>8.4</v>
      </c>
      <c r="C3173" s="35">
        <v>6.5625000000000003E-2</v>
      </c>
    </row>
    <row r="3174" spans="1:3" x14ac:dyDescent="0.2">
      <c r="A3174" s="29">
        <v>0.31719999999999998</v>
      </c>
      <c r="B3174" s="34">
        <v>8.4</v>
      </c>
      <c r="C3174" s="35">
        <v>6.5625000000000003E-2</v>
      </c>
    </row>
    <row r="3175" spans="1:3" x14ac:dyDescent="0.2">
      <c r="A3175" s="29">
        <v>0.31730000000000003</v>
      </c>
      <c r="B3175" s="34">
        <v>8.4</v>
      </c>
      <c r="C3175" s="35">
        <v>6.5625000000000003E-2</v>
      </c>
    </row>
    <row r="3176" spans="1:3" x14ac:dyDescent="0.2">
      <c r="A3176" s="29">
        <v>0.31740000000000002</v>
      </c>
      <c r="B3176" s="34">
        <v>8.4</v>
      </c>
      <c r="C3176" s="35">
        <v>6.5625000000000003E-2</v>
      </c>
    </row>
    <row r="3177" spans="1:3" x14ac:dyDescent="0.2">
      <c r="A3177" s="29">
        <v>0.3175</v>
      </c>
      <c r="B3177" s="34">
        <v>8.4</v>
      </c>
      <c r="C3177" s="35">
        <v>6.5625000000000003E-2</v>
      </c>
    </row>
    <row r="3178" spans="1:3" x14ac:dyDescent="0.2">
      <c r="A3178" s="29">
        <v>0.31759999999999999</v>
      </c>
      <c r="B3178" s="34">
        <v>8.4</v>
      </c>
      <c r="C3178" s="35">
        <v>6.5625000000000003E-2</v>
      </c>
    </row>
    <row r="3179" spans="1:3" x14ac:dyDescent="0.2">
      <c r="A3179" s="29">
        <v>0.31769999999999998</v>
      </c>
      <c r="B3179" s="34">
        <v>8.4</v>
      </c>
      <c r="C3179" s="35">
        <v>6.5625000000000003E-2</v>
      </c>
    </row>
    <row r="3180" spans="1:3" x14ac:dyDescent="0.2">
      <c r="A3180" s="29">
        <v>0.31780000000000003</v>
      </c>
      <c r="B3180" s="34">
        <v>8.4</v>
      </c>
      <c r="C3180" s="35">
        <v>6.5625000000000003E-2</v>
      </c>
    </row>
    <row r="3181" spans="1:3" x14ac:dyDescent="0.2">
      <c r="A3181" s="29">
        <v>0.31790000000000002</v>
      </c>
      <c r="B3181" s="34">
        <v>8.4</v>
      </c>
      <c r="C3181" s="35">
        <v>6.5625000000000003E-2</v>
      </c>
    </row>
    <row r="3182" spans="1:3" x14ac:dyDescent="0.2">
      <c r="A3182" s="29">
        <v>0.318</v>
      </c>
      <c r="B3182" s="34">
        <v>8.4</v>
      </c>
      <c r="C3182" s="35">
        <v>6.5625000000000003E-2</v>
      </c>
    </row>
    <row r="3183" spans="1:3" x14ac:dyDescent="0.2">
      <c r="A3183" s="29">
        <v>0.31809999999999999</v>
      </c>
      <c r="B3183" s="34">
        <v>8.4</v>
      </c>
      <c r="C3183" s="35">
        <v>6.5625000000000003E-2</v>
      </c>
    </row>
    <row r="3184" spans="1:3" x14ac:dyDescent="0.2">
      <c r="A3184" s="29">
        <v>0.31819999999999998</v>
      </c>
      <c r="B3184" s="34">
        <v>8.4</v>
      </c>
      <c r="C3184" s="35">
        <v>6.5625000000000003E-2</v>
      </c>
    </row>
    <row r="3185" spans="1:3" x14ac:dyDescent="0.2">
      <c r="A3185" s="29">
        <v>0.31830000000000003</v>
      </c>
      <c r="B3185" s="34">
        <v>8.4</v>
      </c>
      <c r="C3185" s="35">
        <v>6.5625000000000003E-2</v>
      </c>
    </row>
    <row r="3186" spans="1:3" x14ac:dyDescent="0.2">
      <c r="A3186" s="29">
        <v>0.31840000000000002</v>
      </c>
      <c r="B3186" s="34">
        <v>8.4</v>
      </c>
      <c r="C3186" s="35">
        <v>6.5625000000000003E-2</v>
      </c>
    </row>
    <row r="3187" spans="1:3" x14ac:dyDescent="0.2">
      <c r="A3187" s="29">
        <v>0.31850000000000001</v>
      </c>
      <c r="B3187" s="34">
        <v>8.4</v>
      </c>
      <c r="C3187" s="35">
        <v>6.5625000000000003E-2</v>
      </c>
    </row>
    <row r="3188" spans="1:3" x14ac:dyDescent="0.2">
      <c r="A3188" s="29">
        <v>0.31859999999999999</v>
      </c>
      <c r="B3188" s="34">
        <v>8.4</v>
      </c>
      <c r="C3188" s="35">
        <v>6.5625000000000003E-2</v>
      </c>
    </row>
    <row r="3189" spans="1:3" x14ac:dyDescent="0.2">
      <c r="A3189" s="29">
        <v>0.31869999999999998</v>
      </c>
      <c r="B3189" s="34">
        <v>8.4</v>
      </c>
      <c r="C3189" s="35">
        <v>6.5625000000000003E-2</v>
      </c>
    </row>
    <row r="3190" spans="1:3" x14ac:dyDescent="0.2">
      <c r="A3190" s="29">
        <v>0.31879999999999997</v>
      </c>
      <c r="B3190" s="34">
        <v>8.4</v>
      </c>
      <c r="C3190" s="35">
        <v>6.5625000000000003E-2</v>
      </c>
    </row>
    <row r="3191" spans="1:3" x14ac:dyDescent="0.2">
      <c r="A3191" s="29">
        <v>0.31890000000000002</v>
      </c>
      <c r="B3191" s="34">
        <v>8.4</v>
      </c>
      <c r="C3191" s="35">
        <v>6.5625000000000003E-2</v>
      </c>
    </row>
    <row r="3192" spans="1:3" x14ac:dyDescent="0.2">
      <c r="A3192" s="29">
        <v>0.31900000000000001</v>
      </c>
      <c r="B3192" s="34">
        <v>8.4</v>
      </c>
      <c r="C3192" s="35">
        <v>6.5625000000000003E-2</v>
      </c>
    </row>
    <row r="3193" spans="1:3" x14ac:dyDescent="0.2">
      <c r="A3193" s="29">
        <v>0.31909999999999999</v>
      </c>
      <c r="B3193" s="34">
        <v>8.4</v>
      </c>
      <c r="C3193" s="35">
        <v>6.5625000000000003E-2</v>
      </c>
    </row>
    <row r="3194" spans="1:3" x14ac:dyDescent="0.2">
      <c r="A3194" s="29">
        <v>0.31919999999999998</v>
      </c>
      <c r="B3194" s="34">
        <v>8.4</v>
      </c>
      <c r="C3194" s="35">
        <v>6.5625000000000003E-2</v>
      </c>
    </row>
    <row r="3195" spans="1:3" x14ac:dyDescent="0.2">
      <c r="A3195" s="29">
        <v>0.31929999999999997</v>
      </c>
      <c r="B3195" s="34">
        <v>8.4</v>
      </c>
      <c r="C3195" s="35">
        <v>6.5625000000000003E-2</v>
      </c>
    </row>
    <row r="3196" spans="1:3" x14ac:dyDescent="0.2">
      <c r="A3196" s="29">
        <v>0.31940000000000002</v>
      </c>
      <c r="B3196" s="34">
        <v>8.4</v>
      </c>
      <c r="C3196" s="35">
        <v>6.5625000000000003E-2</v>
      </c>
    </row>
    <row r="3197" spans="1:3" x14ac:dyDescent="0.2">
      <c r="A3197" s="29">
        <v>0.31950000000000001</v>
      </c>
      <c r="B3197" s="34">
        <v>8.4</v>
      </c>
      <c r="C3197" s="35">
        <v>6.5625000000000003E-2</v>
      </c>
    </row>
    <row r="3198" spans="1:3" x14ac:dyDescent="0.2">
      <c r="A3198" s="29">
        <v>0.3196</v>
      </c>
      <c r="B3198" s="34">
        <v>8.4</v>
      </c>
      <c r="C3198" s="35">
        <v>6.5625000000000003E-2</v>
      </c>
    </row>
    <row r="3199" spans="1:3" x14ac:dyDescent="0.2">
      <c r="A3199" s="29">
        <v>0.31969999999999998</v>
      </c>
      <c r="B3199" s="34">
        <v>8.4</v>
      </c>
      <c r="C3199" s="35">
        <v>6.5625000000000003E-2</v>
      </c>
    </row>
    <row r="3200" spans="1:3" x14ac:dyDescent="0.2">
      <c r="A3200" s="29">
        <v>0.31979999999999997</v>
      </c>
      <c r="B3200" s="34">
        <v>8.4</v>
      </c>
      <c r="C3200" s="35">
        <v>6.5625000000000003E-2</v>
      </c>
    </row>
    <row r="3201" spans="1:3" x14ac:dyDescent="0.2">
      <c r="A3201" s="29">
        <v>0.31990000000000002</v>
      </c>
      <c r="B3201" s="34">
        <v>8.4</v>
      </c>
      <c r="C3201" s="35">
        <v>6.5625000000000003E-2</v>
      </c>
    </row>
    <row r="3202" spans="1:3" x14ac:dyDescent="0.2">
      <c r="A3202" s="29">
        <v>0.32</v>
      </c>
      <c r="B3202" s="34">
        <v>8.4</v>
      </c>
      <c r="C3202" s="35">
        <v>6.5625000000000003E-2</v>
      </c>
    </row>
    <row r="3203" spans="1:3" x14ac:dyDescent="0.2">
      <c r="A3203" s="29">
        <v>0.3201</v>
      </c>
      <c r="B3203" s="34">
        <v>8.39</v>
      </c>
      <c r="C3203" s="35">
        <v>6.5546875000000004E-2</v>
      </c>
    </row>
    <row r="3204" spans="1:3" x14ac:dyDescent="0.2">
      <c r="A3204" s="29">
        <v>0.32019999999999998</v>
      </c>
      <c r="B3204" s="34">
        <v>8.39</v>
      </c>
      <c r="C3204" s="35">
        <v>6.5546875000000004E-2</v>
      </c>
    </row>
    <row r="3205" spans="1:3" x14ac:dyDescent="0.2">
      <c r="A3205" s="29">
        <v>0.32029999999999997</v>
      </c>
      <c r="B3205" s="34">
        <v>8.39</v>
      </c>
      <c r="C3205" s="35">
        <v>6.5546875000000004E-2</v>
      </c>
    </row>
    <row r="3206" spans="1:3" x14ac:dyDescent="0.2">
      <c r="A3206" s="29">
        <v>0.32040000000000002</v>
      </c>
      <c r="B3206" s="34">
        <v>8.39</v>
      </c>
      <c r="C3206" s="35">
        <v>6.5546875000000004E-2</v>
      </c>
    </row>
    <row r="3207" spans="1:3" x14ac:dyDescent="0.2">
      <c r="A3207" s="29">
        <v>0.32050000000000001</v>
      </c>
      <c r="B3207" s="34">
        <v>8.39</v>
      </c>
      <c r="C3207" s="35">
        <v>6.5546875000000004E-2</v>
      </c>
    </row>
    <row r="3208" spans="1:3" x14ac:dyDescent="0.2">
      <c r="A3208" s="29">
        <v>0.3206</v>
      </c>
      <c r="B3208" s="34">
        <v>8.39</v>
      </c>
      <c r="C3208" s="35">
        <v>6.5546875000000004E-2</v>
      </c>
    </row>
    <row r="3209" spans="1:3" x14ac:dyDescent="0.2">
      <c r="A3209" s="29">
        <v>0.32069999999999999</v>
      </c>
      <c r="B3209" s="34">
        <v>8.39</v>
      </c>
      <c r="C3209" s="35">
        <v>6.5546875000000004E-2</v>
      </c>
    </row>
    <row r="3210" spans="1:3" x14ac:dyDescent="0.2">
      <c r="A3210" s="29">
        <v>0.32079999999999997</v>
      </c>
      <c r="B3210" s="34">
        <v>8.39</v>
      </c>
      <c r="C3210" s="35">
        <v>6.5546875000000004E-2</v>
      </c>
    </row>
    <row r="3211" spans="1:3" x14ac:dyDescent="0.2">
      <c r="A3211" s="29">
        <v>0.32090000000000002</v>
      </c>
      <c r="B3211" s="34">
        <v>8.39</v>
      </c>
      <c r="C3211" s="35">
        <v>6.5546875000000004E-2</v>
      </c>
    </row>
    <row r="3212" spans="1:3" x14ac:dyDescent="0.2">
      <c r="A3212" s="29">
        <v>0.32100000000000001</v>
      </c>
      <c r="B3212" s="34">
        <v>8.39</v>
      </c>
      <c r="C3212" s="35">
        <v>6.5546875000000004E-2</v>
      </c>
    </row>
    <row r="3213" spans="1:3" x14ac:dyDescent="0.2">
      <c r="A3213" s="29">
        <v>0.3211</v>
      </c>
      <c r="B3213" s="34">
        <v>8.39</v>
      </c>
      <c r="C3213" s="35">
        <v>6.5546875000000004E-2</v>
      </c>
    </row>
    <row r="3214" spans="1:3" x14ac:dyDescent="0.2">
      <c r="A3214" s="29">
        <v>0.32119999999999999</v>
      </c>
      <c r="B3214" s="34">
        <v>8.39</v>
      </c>
      <c r="C3214" s="35">
        <v>6.5546875000000004E-2</v>
      </c>
    </row>
    <row r="3215" spans="1:3" x14ac:dyDescent="0.2">
      <c r="A3215" s="29">
        <v>0.32129999999999997</v>
      </c>
      <c r="B3215" s="34">
        <v>8.39</v>
      </c>
      <c r="C3215" s="35">
        <v>6.5546875000000004E-2</v>
      </c>
    </row>
    <row r="3216" spans="1:3" x14ac:dyDescent="0.2">
      <c r="A3216" s="29">
        <v>0.32140000000000002</v>
      </c>
      <c r="B3216" s="34">
        <v>8.39</v>
      </c>
      <c r="C3216" s="35">
        <v>6.5546875000000004E-2</v>
      </c>
    </row>
    <row r="3217" spans="1:3" x14ac:dyDescent="0.2">
      <c r="A3217" s="29">
        <v>0.32150000000000001</v>
      </c>
      <c r="B3217" s="34">
        <v>8.39</v>
      </c>
      <c r="C3217" s="35">
        <v>6.5546875000000004E-2</v>
      </c>
    </row>
    <row r="3218" spans="1:3" x14ac:dyDescent="0.2">
      <c r="A3218" s="29">
        <v>0.3216</v>
      </c>
      <c r="B3218" s="34">
        <v>8.39</v>
      </c>
      <c r="C3218" s="35">
        <v>6.5546875000000004E-2</v>
      </c>
    </row>
    <row r="3219" spans="1:3" x14ac:dyDescent="0.2">
      <c r="A3219" s="29">
        <v>0.32169999999999999</v>
      </c>
      <c r="B3219" s="34">
        <v>8.39</v>
      </c>
      <c r="C3219" s="35">
        <v>6.5546875000000004E-2</v>
      </c>
    </row>
    <row r="3220" spans="1:3" x14ac:dyDescent="0.2">
      <c r="A3220" s="29">
        <v>0.32179999999999997</v>
      </c>
      <c r="B3220" s="34">
        <v>8.39</v>
      </c>
      <c r="C3220" s="35">
        <v>6.5546875000000004E-2</v>
      </c>
    </row>
    <row r="3221" spans="1:3" x14ac:dyDescent="0.2">
      <c r="A3221" s="29">
        <v>0.32190000000000002</v>
      </c>
      <c r="B3221" s="34">
        <v>8.39</v>
      </c>
      <c r="C3221" s="35">
        <v>6.5546875000000004E-2</v>
      </c>
    </row>
    <row r="3222" spans="1:3" x14ac:dyDescent="0.2">
      <c r="A3222" s="29">
        <v>0.32200000000000001</v>
      </c>
      <c r="B3222" s="34">
        <v>8.39</v>
      </c>
      <c r="C3222" s="35">
        <v>6.5546875000000004E-2</v>
      </c>
    </row>
    <row r="3223" spans="1:3" x14ac:dyDescent="0.2">
      <c r="A3223" s="29">
        <v>0.3221</v>
      </c>
      <c r="B3223" s="34">
        <v>8.39</v>
      </c>
      <c r="C3223" s="35">
        <v>6.5546875000000004E-2</v>
      </c>
    </row>
    <row r="3224" spans="1:3" x14ac:dyDescent="0.2">
      <c r="A3224" s="29">
        <v>0.32219999999999999</v>
      </c>
      <c r="B3224" s="34">
        <v>8.39</v>
      </c>
      <c r="C3224" s="35">
        <v>6.5546875000000004E-2</v>
      </c>
    </row>
    <row r="3225" spans="1:3" x14ac:dyDescent="0.2">
      <c r="A3225" s="29">
        <v>0.32229999999999998</v>
      </c>
      <c r="B3225" s="34">
        <v>8.39</v>
      </c>
      <c r="C3225" s="35">
        <v>6.5546875000000004E-2</v>
      </c>
    </row>
    <row r="3226" spans="1:3" x14ac:dyDescent="0.2">
      <c r="A3226" s="29">
        <v>0.32240000000000002</v>
      </c>
      <c r="B3226" s="34">
        <v>8.39</v>
      </c>
      <c r="C3226" s="35">
        <v>6.5546875000000004E-2</v>
      </c>
    </row>
    <row r="3227" spans="1:3" x14ac:dyDescent="0.2">
      <c r="A3227" s="29">
        <v>0.32250000000000001</v>
      </c>
      <c r="B3227" s="34">
        <v>8.39</v>
      </c>
      <c r="C3227" s="35">
        <v>6.5546875000000004E-2</v>
      </c>
    </row>
    <row r="3228" spans="1:3" x14ac:dyDescent="0.2">
      <c r="A3228" s="29">
        <v>0.3226</v>
      </c>
      <c r="B3228" s="34">
        <v>8.39</v>
      </c>
      <c r="C3228" s="35">
        <v>6.5546875000000004E-2</v>
      </c>
    </row>
    <row r="3229" spans="1:3" x14ac:dyDescent="0.2">
      <c r="A3229" s="29">
        <v>0.32269999999999999</v>
      </c>
      <c r="B3229" s="34">
        <v>8.39</v>
      </c>
      <c r="C3229" s="35">
        <v>6.5546875000000004E-2</v>
      </c>
    </row>
    <row r="3230" spans="1:3" x14ac:dyDescent="0.2">
      <c r="A3230" s="29">
        <v>0.32279999999999998</v>
      </c>
      <c r="B3230" s="34">
        <v>8.39</v>
      </c>
      <c r="C3230" s="35">
        <v>6.5546875000000004E-2</v>
      </c>
    </row>
    <row r="3231" spans="1:3" x14ac:dyDescent="0.2">
      <c r="A3231" s="29">
        <v>0.32290000000000002</v>
      </c>
      <c r="B3231" s="34">
        <v>8.39</v>
      </c>
      <c r="C3231" s="35">
        <v>6.5546875000000004E-2</v>
      </c>
    </row>
    <row r="3232" spans="1:3" x14ac:dyDescent="0.2">
      <c r="A3232" s="29">
        <v>0.32300000000000001</v>
      </c>
      <c r="B3232" s="34">
        <v>8.39</v>
      </c>
      <c r="C3232" s="35">
        <v>6.5546875000000004E-2</v>
      </c>
    </row>
    <row r="3233" spans="1:3" x14ac:dyDescent="0.2">
      <c r="A3233" s="29">
        <v>0.3231</v>
      </c>
      <c r="B3233" s="34">
        <v>8.39</v>
      </c>
      <c r="C3233" s="35">
        <v>6.5546875000000004E-2</v>
      </c>
    </row>
    <row r="3234" spans="1:3" x14ac:dyDescent="0.2">
      <c r="A3234" s="29">
        <v>0.32319999999999999</v>
      </c>
      <c r="B3234" s="34">
        <v>8.39</v>
      </c>
      <c r="C3234" s="35">
        <v>6.5546875000000004E-2</v>
      </c>
    </row>
    <row r="3235" spans="1:3" x14ac:dyDescent="0.2">
      <c r="A3235" s="29">
        <v>0.32329999999999998</v>
      </c>
      <c r="B3235" s="34">
        <v>8.39</v>
      </c>
      <c r="C3235" s="35">
        <v>6.5546875000000004E-2</v>
      </c>
    </row>
    <row r="3236" spans="1:3" x14ac:dyDescent="0.2">
      <c r="A3236" s="29">
        <v>0.32340000000000002</v>
      </c>
      <c r="B3236" s="34">
        <v>8.39</v>
      </c>
      <c r="C3236" s="35">
        <v>6.5546875000000004E-2</v>
      </c>
    </row>
    <row r="3237" spans="1:3" x14ac:dyDescent="0.2">
      <c r="A3237" s="29">
        <v>0.32350000000000001</v>
      </c>
      <c r="B3237" s="34">
        <v>8.39</v>
      </c>
      <c r="C3237" s="35">
        <v>6.5546875000000004E-2</v>
      </c>
    </row>
    <row r="3238" spans="1:3" x14ac:dyDescent="0.2">
      <c r="A3238" s="29">
        <v>0.3236</v>
      </c>
      <c r="B3238" s="34">
        <v>8.39</v>
      </c>
      <c r="C3238" s="35">
        <v>6.5546875000000004E-2</v>
      </c>
    </row>
    <row r="3239" spans="1:3" x14ac:dyDescent="0.2">
      <c r="A3239" s="29">
        <v>0.32369999999999999</v>
      </c>
      <c r="B3239" s="34">
        <v>8.39</v>
      </c>
      <c r="C3239" s="35">
        <v>6.5546875000000004E-2</v>
      </c>
    </row>
    <row r="3240" spans="1:3" x14ac:dyDescent="0.2">
      <c r="A3240" s="29">
        <v>0.32379999999999998</v>
      </c>
      <c r="B3240" s="34">
        <v>8.39</v>
      </c>
      <c r="C3240" s="35">
        <v>6.5546875000000004E-2</v>
      </c>
    </row>
    <row r="3241" spans="1:3" x14ac:dyDescent="0.2">
      <c r="A3241" s="29">
        <v>0.32390000000000002</v>
      </c>
      <c r="B3241" s="34">
        <v>8.39</v>
      </c>
      <c r="C3241" s="35">
        <v>6.5546875000000004E-2</v>
      </c>
    </row>
    <row r="3242" spans="1:3" x14ac:dyDescent="0.2">
      <c r="A3242" s="29">
        <v>0.32400000000000001</v>
      </c>
      <c r="B3242" s="34">
        <v>8.39</v>
      </c>
      <c r="C3242" s="35">
        <v>6.5546875000000004E-2</v>
      </c>
    </row>
    <row r="3243" spans="1:3" x14ac:dyDescent="0.2">
      <c r="A3243" s="29">
        <v>0.3241</v>
      </c>
      <c r="B3243" s="34">
        <v>8.39</v>
      </c>
      <c r="C3243" s="35">
        <v>6.5546875000000004E-2</v>
      </c>
    </row>
    <row r="3244" spans="1:3" x14ac:dyDescent="0.2">
      <c r="A3244" s="29">
        <v>0.32419999999999999</v>
      </c>
      <c r="B3244" s="34">
        <v>8.39</v>
      </c>
      <c r="C3244" s="35">
        <v>6.5546875000000004E-2</v>
      </c>
    </row>
    <row r="3245" spans="1:3" x14ac:dyDescent="0.2">
      <c r="A3245" s="29">
        <v>0.32429999999999998</v>
      </c>
      <c r="B3245" s="34">
        <v>8.39</v>
      </c>
      <c r="C3245" s="35">
        <v>6.5546875000000004E-2</v>
      </c>
    </row>
    <row r="3246" spans="1:3" x14ac:dyDescent="0.2">
      <c r="A3246" s="29">
        <v>0.32440000000000002</v>
      </c>
      <c r="B3246" s="34">
        <v>8.39</v>
      </c>
      <c r="C3246" s="35">
        <v>6.5546875000000004E-2</v>
      </c>
    </row>
    <row r="3247" spans="1:3" x14ac:dyDescent="0.2">
      <c r="A3247" s="29">
        <v>0.32450000000000001</v>
      </c>
      <c r="B3247" s="34">
        <v>8.39</v>
      </c>
      <c r="C3247" s="35">
        <v>6.5546875000000004E-2</v>
      </c>
    </row>
    <row r="3248" spans="1:3" x14ac:dyDescent="0.2">
      <c r="A3248" s="29">
        <v>0.3246</v>
      </c>
      <c r="B3248" s="34">
        <v>8.39</v>
      </c>
      <c r="C3248" s="35">
        <v>6.5546875000000004E-2</v>
      </c>
    </row>
    <row r="3249" spans="1:3" x14ac:dyDescent="0.2">
      <c r="A3249" s="29">
        <v>0.32469999999999999</v>
      </c>
      <c r="B3249" s="34">
        <v>8.39</v>
      </c>
      <c r="C3249" s="35">
        <v>6.5546875000000004E-2</v>
      </c>
    </row>
    <row r="3250" spans="1:3" x14ac:dyDescent="0.2">
      <c r="A3250" s="29">
        <v>0.32479999999999998</v>
      </c>
      <c r="B3250" s="34">
        <v>8.39</v>
      </c>
      <c r="C3250" s="35">
        <v>6.5546875000000004E-2</v>
      </c>
    </row>
    <row r="3251" spans="1:3" x14ac:dyDescent="0.2">
      <c r="A3251" s="29">
        <v>0.32490000000000002</v>
      </c>
      <c r="B3251" s="34">
        <v>8.39</v>
      </c>
      <c r="C3251" s="35">
        <v>6.5546875000000004E-2</v>
      </c>
    </row>
    <row r="3252" spans="1:3" x14ac:dyDescent="0.2">
      <c r="A3252" s="29">
        <v>0.32500000000000001</v>
      </c>
      <c r="B3252" s="34">
        <v>8.39</v>
      </c>
      <c r="C3252" s="35">
        <v>6.5546875000000004E-2</v>
      </c>
    </row>
    <row r="3253" spans="1:3" x14ac:dyDescent="0.2">
      <c r="A3253" s="29">
        <v>0.3251</v>
      </c>
      <c r="B3253" s="34">
        <v>8.39</v>
      </c>
      <c r="C3253" s="35">
        <v>6.5546875000000004E-2</v>
      </c>
    </row>
    <row r="3254" spans="1:3" x14ac:dyDescent="0.2">
      <c r="A3254" s="29">
        <v>0.32519999999999999</v>
      </c>
      <c r="B3254" s="34">
        <v>8.39</v>
      </c>
      <c r="C3254" s="35">
        <v>6.5546875000000004E-2</v>
      </c>
    </row>
    <row r="3255" spans="1:3" x14ac:dyDescent="0.2">
      <c r="A3255" s="29">
        <v>0.32529999999999998</v>
      </c>
      <c r="B3255" s="34">
        <v>8.39</v>
      </c>
      <c r="C3255" s="35">
        <v>6.5546875000000004E-2</v>
      </c>
    </row>
    <row r="3256" spans="1:3" x14ac:dyDescent="0.2">
      <c r="A3256" s="29">
        <v>0.32540000000000002</v>
      </c>
      <c r="B3256" s="34">
        <v>8.39</v>
      </c>
      <c r="C3256" s="35">
        <v>6.5546875000000004E-2</v>
      </c>
    </row>
    <row r="3257" spans="1:3" x14ac:dyDescent="0.2">
      <c r="A3257" s="29">
        <v>0.32550000000000001</v>
      </c>
      <c r="B3257" s="34">
        <v>8.39</v>
      </c>
      <c r="C3257" s="35">
        <v>6.5546875000000004E-2</v>
      </c>
    </row>
    <row r="3258" spans="1:3" x14ac:dyDescent="0.2">
      <c r="A3258" s="29">
        <v>0.3256</v>
      </c>
      <c r="B3258" s="34">
        <v>8.39</v>
      </c>
      <c r="C3258" s="35">
        <v>6.5546875000000004E-2</v>
      </c>
    </row>
    <row r="3259" spans="1:3" x14ac:dyDescent="0.2">
      <c r="A3259" s="29">
        <v>0.32569999999999999</v>
      </c>
      <c r="B3259" s="34">
        <v>8.39</v>
      </c>
      <c r="C3259" s="35">
        <v>6.5546875000000004E-2</v>
      </c>
    </row>
    <row r="3260" spans="1:3" x14ac:dyDescent="0.2">
      <c r="A3260" s="29">
        <v>0.32579999999999998</v>
      </c>
      <c r="B3260" s="34">
        <v>8.39</v>
      </c>
      <c r="C3260" s="35">
        <v>6.5546875000000004E-2</v>
      </c>
    </row>
    <row r="3261" spans="1:3" x14ac:dyDescent="0.2">
      <c r="A3261" s="29">
        <v>0.32590000000000002</v>
      </c>
      <c r="B3261" s="34">
        <v>8.39</v>
      </c>
      <c r="C3261" s="35">
        <v>6.5546875000000004E-2</v>
      </c>
    </row>
    <row r="3262" spans="1:3" x14ac:dyDescent="0.2">
      <c r="A3262" s="29">
        <v>0.32600000000000001</v>
      </c>
      <c r="B3262" s="34">
        <v>8.39</v>
      </c>
      <c r="C3262" s="35">
        <v>6.5546875000000004E-2</v>
      </c>
    </row>
    <row r="3263" spans="1:3" x14ac:dyDescent="0.2">
      <c r="A3263" s="29">
        <v>0.3261</v>
      </c>
      <c r="B3263" s="34">
        <v>8.39</v>
      </c>
      <c r="C3263" s="35">
        <v>6.5546875000000004E-2</v>
      </c>
    </row>
    <row r="3264" spans="1:3" x14ac:dyDescent="0.2">
      <c r="A3264" s="29">
        <v>0.32619999999999999</v>
      </c>
      <c r="B3264" s="34">
        <v>8.39</v>
      </c>
      <c r="C3264" s="35">
        <v>6.5546875000000004E-2</v>
      </c>
    </row>
    <row r="3265" spans="1:3" x14ac:dyDescent="0.2">
      <c r="A3265" s="29">
        <v>0.32629999999999998</v>
      </c>
      <c r="B3265" s="34">
        <v>8.39</v>
      </c>
      <c r="C3265" s="35">
        <v>6.5546875000000004E-2</v>
      </c>
    </row>
    <row r="3266" spans="1:3" x14ac:dyDescent="0.2">
      <c r="A3266" s="29">
        <v>0.32640000000000002</v>
      </c>
      <c r="B3266" s="34">
        <v>8.39</v>
      </c>
      <c r="C3266" s="35">
        <v>6.5546875000000004E-2</v>
      </c>
    </row>
    <row r="3267" spans="1:3" x14ac:dyDescent="0.2">
      <c r="A3267" s="29">
        <v>0.32650000000000001</v>
      </c>
      <c r="B3267" s="34">
        <v>8.39</v>
      </c>
      <c r="C3267" s="35">
        <v>6.5546875000000004E-2</v>
      </c>
    </row>
    <row r="3268" spans="1:3" x14ac:dyDescent="0.2">
      <c r="A3268" s="29">
        <v>0.3266</v>
      </c>
      <c r="B3268" s="34">
        <v>8.39</v>
      </c>
      <c r="C3268" s="35">
        <v>6.5546875000000004E-2</v>
      </c>
    </row>
    <row r="3269" spans="1:3" x14ac:dyDescent="0.2">
      <c r="A3269" s="29">
        <v>0.32669999999999999</v>
      </c>
      <c r="B3269" s="34">
        <v>8.39</v>
      </c>
      <c r="C3269" s="35">
        <v>6.5546875000000004E-2</v>
      </c>
    </row>
    <row r="3270" spans="1:3" x14ac:dyDescent="0.2">
      <c r="A3270" s="29">
        <v>0.32679999999999998</v>
      </c>
      <c r="B3270" s="34">
        <v>8.39</v>
      </c>
      <c r="C3270" s="35">
        <v>6.5546875000000004E-2</v>
      </c>
    </row>
    <row r="3271" spans="1:3" x14ac:dyDescent="0.2">
      <c r="A3271" s="29">
        <v>0.32690000000000002</v>
      </c>
      <c r="B3271" s="34">
        <v>8.39</v>
      </c>
      <c r="C3271" s="35">
        <v>6.5546875000000004E-2</v>
      </c>
    </row>
    <row r="3272" spans="1:3" x14ac:dyDescent="0.2">
      <c r="A3272" s="29">
        <v>0.32700000000000001</v>
      </c>
      <c r="B3272" s="34">
        <v>8.39</v>
      </c>
      <c r="C3272" s="35">
        <v>6.5546875000000004E-2</v>
      </c>
    </row>
    <row r="3273" spans="1:3" x14ac:dyDescent="0.2">
      <c r="A3273" s="29">
        <v>0.3271</v>
      </c>
      <c r="B3273" s="34">
        <v>8.39</v>
      </c>
      <c r="C3273" s="35">
        <v>6.5546875000000004E-2</v>
      </c>
    </row>
    <row r="3274" spans="1:3" x14ac:dyDescent="0.2">
      <c r="A3274" s="29">
        <v>0.32719999999999999</v>
      </c>
      <c r="B3274" s="34">
        <v>8.39</v>
      </c>
      <c r="C3274" s="35">
        <v>6.5546875000000004E-2</v>
      </c>
    </row>
    <row r="3275" spans="1:3" x14ac:dyDescent="0.2">
      <c r="A3275" s="29">
        <v>0.32729999999999998</v>
      </c>
      <c r="B3275" s="34">
        <v>8.39</v>
      </c>
      <c r="C3275" s="35">
        <v>6.5546875000000004E-2</v>
      </c>
    </row>
    <row r="3276" spans="1:3" x14ac:dyDescent="0.2">
      <c r="A3276" s="29">
        <v>0.32740000000000002</v>
      </c>
      <c r="B3276" s="34">
        <v>8.39</v>
      </c>
      <c r="C3276" s="35">
        <v>6.5546875000000004E-2</v>
      </c>
    </row>
    <row r="3277" spans="1:3" x14ac:dyDescent="0.2">
      <c r="A3277" s="29">
        <v>0.32750000000000001</v>
      </c>
      <c r="B3277" s="34">
        <v>8.39</v>
      </c>
      <c r="C3277" s="35">
        <v>6.5546875000000004E-2</v>
      </c>
    </row>
    <row r="3278" spans="1:3" x14ac:dyDescent="0.2">
      <c r="A3278" s="29">
        <v>0.3276</v>
      </c>
      <c r="B3278" s="34">
        <v>8.39</v>
      </c>
      <c r="C3278" s="35">
        <v>6.5546875000000004E-2</v>
      </c>
    </row>
    <row r="3279" spans="1:3" x14ac:dyDescent="0.2">
      <c r="A3279" s="29">
        <v>0.32769999999999999</v>
      </c>
      <c r="B3279" s="34">
        <v>8.39</v>
      </c>
      <c r="C3279" s="35">
        <v>6.5546875000000004E-2</v>
      </c>
    </row>
    <row r="3280" spans="1:3" x14ac:dyDescent="0.2">
      <c r="A3280" s="29">
        <v>0.32779999999999998</v>
      </c>
      <c r="B3280" s="34">
        <v>8.39</v>
      </c>
      <c r="C3280" s="35">
        <v>6.5546875000000004E-2</v>
      </c>
    </row>
    <row r="3281" spans="1:3" x14ac:dyDescent="0.2">
      <c r="A3281" s="29">
        <v>0.32790000000000002</v>
      </c>
      <c r="B3281" s="34">
        <v>8.39</v>
      </c>
      <c r="C3281" s="35">
        <v>6.5546875000000004E-2</v>
      </c>
    </row>
    <row r="3282" spans="1:3" x14ac:dyDescent="0.2">
      <c r="A3282" s="29">
        <v>0.32800000000000001</v>
      </c>
      <c r="B3282" s="34">
        <v>8.39</v>
      </c>
      <c r="C3282" s="35">
        <v>6.5546875000000004E-2</v>
      </c>
    </row>
    <row r="3283" spans="1:3" x14ac:dyDescent="0.2">
      <c r="A3283" s="29">
        <v>0.3281</v>
      </c>
      <c r="B3283" s="34">
        <v>8.39</v>
      </c>
      <c r="C3283" s="35">
        <v>6.5546875000000004E-2</v>
      </c>
    </row>
    <row r="3284" spans="1:3" x14ac:dyDescent="0.2">
      <c r="A3284" s="29">
        <v>0.32819999999999999</v>
      </c>
      <c r="B3284" s="34">
        <v>8.39</v>
      </c>
      <c r="C3284" s="35">
        <v>6.5546875000000004E-2</v>
      </c>
    </row>
    <row r="3285" spans="1:3" x14ac:dyDescent="0.2">
      <c r="A3285" s="29">
        <v>0.32829999999999998</v>
      </c>
      <c r="B3285" s="34">
        <v>8.39</v>
      </c>
      <c r="C3285" s="35">
        <v>6.5546875000000004E-2</v>
      </c>
    </row>
    <row r="3286" spans="1:3" x14ac:dyDescent="0.2">
      <c r="A3286" s="29">
        <v>0.32840000000000003</v>
      </c>
      <c r="B3286" s="34">
        <v>8.39</v>
      </c>
      <c r="C3286" s="35">
        <v>6.5546875000000004E-2</v>
      </c>
    </row>
    <row r="3287" spans="1:3" x14ac:dyDescent="0.2">
      <c r="A3287" s="29">
        <v>0.32850000000000001</v>
      </c>
      <c r="B3287" s="34">
        <v>8.39</v>
      </c>
      <c r="C3287" s="35">
        <v>6.5546875000000004E-2</v>
      </c>
    </row>
    <row r="3288" spans="1:3" x14ac:dyDescent="0.2">
      <c r="A3288" s="29">
        <v>0.3286</v>
      </c>
      <c r="B3288" s="34">
        <v>8.39</v>
      </c>
      <c r="C3288" s="35">
        <v>6.5546875000000004E-2</v>
      </c>
    </row>
    <row r="3289" spans="1:3" x14ac:dyDescent="0.2">
      <c r="A3289" s="29">
        <v>0.32869999999999999</v>
      </c>
      <c r="B3289" s="34">
        <v>8.39</v>
      </c>
      <c r="C3289" s="35">
        <v>6.5546875000000004E-2</v>
      </c>
    </row>
    <row r="3290" spans="1:3" x14ac:dyDescent="0.2">
      <c r="A3290" s="29">
        <v>0.32879999999999998</v>
      </c>
      <c r="B3290" s="34">
        <v>8.39</v>
      </c>
      <c r="C3290" s="35">
        <v>6.5546875000000004E-2</v>
      </c>
    </row>
    <row r="3291" spans="1:3" x14ac:dyDescent="0.2">
      <c r="A3291" s="29">
        <v>0.32890000000000003</v>
      </c>
      <c r="B3291" s="34">
        <v>8.39</v>
      </c>
      <c r="C3291" s="35">
        <v>6.5546875000000004E-2</v>
      </c>
    </row>
    <row r="3292" spans="1:3" x14ac:dyDescent="0.2">
      <c r="A3292" s="29">
        <v>0.32900000000000001</v>
      </c>
      <c r="B3292" s="34">
        <v>8.39</v>
      </c>
      <c r="C3292" s="35">
        <v>6.5546875000000004E-2</v>
      </c>
    </row>
    <row r="3293" spans="1:3" x14ac:dyDescent="0.2">
      <c r="A3293" s="29">
        <v>0.3291</v>
      </c>
      <c r="B3293" s="34">
        <v>8.39</v>
      </c>
      <c r="C3293" s="35">
        <v>6.5546875000000004E-2</v>
      </c>
    </row>
    <row r="3294" spans="1:3" x14ac:dyDescent="0.2">
      <c r="A3294" s="29">
        <v>0.32919999999999999</v>
      </c>
      <c r="B3294" s="34">
        <v>8.39</v>
      </c>
      <c r="C3294" s="35">
        <v>6.5546875000000004E-2</v>
      </c>
    </row>
    <row r="3295" spans="1:3" x14ac:dyDescent="0.2">
      <c r="A3295" s="29">
        <v>0.32929999999999998</v>
      </c>
      <c r="B3295" s="34">
        <v>8.39</v>
      </c>
      <c r="C3295" s="35">
        <v>6.5546875000000004E-2</v>
      </c>
    </row>
    <row r="3296" spans="1:3" x14ac:dyDescent="0.2">
      <c r="A3296" s="29">
        <v>0.32940000000000003</v>
      </c>
      <c r="B3296" s="34">
        <v>8.39</v>
      </c>
      <c r="C3296" s="35">
        <v>6.5546875000000004E-2</v>
      </c>
    </row>
    <row r="3297" spans="1:3" x14ac:dyDescent="0.2">
      <c r="A3297" s="29">
        <v>0.32950000000000002</v>
      </c>
      <c r="B3297" s="34">
        <v>8.39</v>
      </c>
      <c r="C3297" s="35">
        <v>6.5546875000000004E-2</v>
      </c>
    </row>
    <row r="3298" spans="1:3" x14ac:dyDescent="0.2">
      <c r="A3298" s="29">
        <v>0.3296</v>
      </c>
      <c r="B3298" s="34">
        <v>8.39</v>
      </c>
      <c r="C3298" s="35">
        <v>6.5546875000000004E-2</v>
      </c>
    </row>
    <row r="3299" spans="1:3" x14ac:dyDescent="0.2">
      <c r="A3299" s="29">
        <v>0.32969999999999999</v>
      </c>
      <c r="B3299" s="34">
        <v>8.39</v>
      </c>
      <c r="C3299" s="35">
        <v>6.5546875000000004E-2</v>
      </c>
    </row>
    <row r="3300" spans="1:3" x14ac:dyDescent="0.2">
      <c r="A3300" s="29">
        <v>0.32979999999999998</v>
      </c>
      <c r="B3300" s="34">
        <v>8.39</v>
      </c>
      <c r="C3300" s="35">
        <v>6.5546875000000004E-2</v>
      </c>
    </row>
    <row r="3301" spans="1:3" x14ac:dyDescent="0.2">
      <c r="A3301" s="29">
        <v>0.32990000000000003</v>
      </c>
      <c r="B3301" s="34">
        <v>8.39</v>
      </c>
      <c r="C3301" s="35">
        <v>6.5546875000000004E-2</v>
      </c>
    </row>
    <row r="3302" spans="1:3" x14ac:dyDescent="0.2">
      <c r="A3302" s="29">
        <v>0.33</v>
      </c>
      <c r="B3302" s="34">
        <v>8.39</v>
      </c>
      <c r="C3302" s="35">
        <v>6.5546875000000004E-2</v>
      </c>
    </row>
    <row r="3303" spans="1:3" x14ac:dyDescent="0.2">
      <c r="A3303" s="29">
        <v>0.3301</v>
      </c>
      <c r="B3303" s="34">
        <v>8.39</v>
      </c>
      <c r="C3303" s="35">
        <v>6.5546875000000004E-2</v>
      </c>
    </row>
    <row r="3304" spans="1:3" x14ac:dyDescent="0.2">
      <c r="A3304" s="29">
        <v>0.33019999999999999</v>
      </c>
      <c r="B3304" s="34">
        <v>8.39</v>
      </c>
      <c r="C3304" s="35">
        <v>6.5546875000000004E-2</v>
      </c>
    </row>
    <row r="3305" spans="1:3" x14ac:dyDescent="0.2">
      <c r="A3305" s="29">
        <v>0.33029999999999998</v>
      </c>
      <c r="B3305" s="34">
        <v>8.39</v>
      </c>
      <c r="C3305" s="35">
        <v>6.5546875000000004E-2</v>
      </c>
    </row>
    <row r="3306" spans="1:3" x14ac:dyDescent="0.2">
      <c r="A3306" s="29">
        <v>0.33040000000000003</v>
      </c>
      <c r="B3306" s="34">
        <v>8.39</v>
      </c>
      <c r="C3306" s="35">
        <v>6.5546875000000004E-2</v>
      </c>
    </row>
    <row r="3307" spans="1:3" x14ac:dyDescent="0.2">
      <c r="A3307" s="29">
        <v>0.33050000000000002</v>
      </c>
      <c r="B3307" s="34">
        <v>8.39</v>
      </c>
      <c r="C3307" s="35">
        <v>6.5546875000000004E-2</v>
      </c>
    </row>
    <row r="3308" spans="1:3" x14ac:dyDescent="0.2">
      <c r="A3308" s="29">
        <v>0.3306</v>
      </c>
      <c r="B3308" s="34">
        <v>8.39</v>
      </c>
      <c r="C3308" s="35">
        <v>6.5546875000000004E-2</v>
      </c>
    </row>
    <row r="3309" spans="1:3" x14ac:dyDescent="0.2">
      <c r="A3309" s="29">
        <v>0.33069999999999999</v>
      </c>
      <c r="B3309" s="34">
        <v>8.39</v>
      </c>
      <c r="C3309" s="35">
        <v>6.5546875000000004E-2</v>
      </c>
    </row>
    <row r="3310" spans="1:3" x14ac:dyDescent="0.2">
      <c r="A3310" s="29">
        <v>0.33079999999999998</v>
      </c>
      <c r="B3310" s="34">
        <v>8.39</v>
      </c>
      <c r="C3310" s="35">
        <v>6.5546875000000004E-2</v>
      </c>
    </row>
    <row r="3311" spans="1:3" x14ac:dyDescent="0.2">
      <c r="A3311" s="29">
        <v>0.33090000000000003</v>
      </c>
      <c r="B3311" s="34">
        <v>8.39</v>
      </c>
      <c r="C3311" s="35">
        <v>6.5546875000000004E-2</v>
      </c>
    </row>
    <row r="3312" spans="1:3" x14ac:dyDescent="0.2">
      <c r="A3312" s="29">
        <v>0.33100000000000002</v>
      </c>
      <c r="B3312" s="34">
        <v>8.39</v>
      </c>
      <c r="C3312" s="35">
        <v>6.5546875000000004E-2</v>
      </c>
    </row>
    <row r="3313" spans="1:3" x14ac:dyDescent="0.2">
      <c r="A3313" s="29">
        <v>0.33110000000000001</v>
      </c>
      <c r="B3313" s="34">
        <v>8.39</v>
      </c>
      <c r="C3313" s="35">
        <v>6.5546875000000004E-2</v>
      </c>
    </row>
    <row r="3314" spans="1:3" x14ac:dyDescent="0.2">
      <c r="A3314" s="29">
        <v>0.33119999999999999</v>
      </c>
      <c r="B3314" s="34">
        <v>8.39</v>
      </c>
      <c r="C3314" s="35">
        <v>6.5546875000000004E-2</v>
      </c>
    </row>
    <row r="3315" spans="1:3" x14ac:dyDescent="0.2">
      <c r="A3315" s="29">
        <v>0.33129999999999998</v>
      </c>
      <c r="B3315" s="34">
        <v>8.39</v>
      </c>
      <c r="C3315" s="35">
        <v>6.5546875000000004E-2</v>
      </c>
    </row>
    <row r="3316" spans="1:3" x14ac:dyDescent="0.2">
      <c r="A3316" s="29">
        <v>0.33139999999999997</v>
      </c>
      <c r="B3316" s="34">
        <v>8.39</v>
      </c>
      <c r="C3316" s="35">
        <v>6.5546875000000004E-2</v>
      </c>
    </row>
    <row r="3317" spans="1:3" x14ac:dyDescent="0.2">
      <c r="A3317" s="29">
        <v>0.33150000000000002</v>
      </c>
      <c r="B3317" s="34">
        <v>8.39</v>
      </c>
      <c r="C3317" s="35">
        <v>6.5546875000000004E-2</v>
      </c>
    </row>
    <row r="3318" spans="1:3" x14ac:dyDescent="0.2">
      <c r="A3318" s="29">
        <v>0.33160000000000001</v>
      </c>
      <c r="B3318" s="34">
        <v>8.39</v>
      </c>
      <c r="C3318" s="35">
        <v>6.5546875000000004E-2</v>
      </c>
    </row>
    <row r="3319" spans="1:3" x14ac:dyDescent="0.2">
      <c r="A3319" s="29">
        <v>0.33169999999999999</v>
      </c>
      <c r="B3319" s="34">
        <v>8.39</v>
      </c>
      <c r="C3319" s="35">
        <v>6.5546875000000004E-2</v>
      </c>
    </row>
    <row r="3320" spans="1:3" x14ac:dyDescent="0.2">
      <c r="A3320" s="29">
        <v>0.33179999999999998</v>
      </c>
      <c r="B3320" s="34">
        <v>8.39</v>
      </c>
      <c r="C3320" s="35">
        <v>6.5546875000000004E-2</v>
      </c>
    </row>
    <row r="3321" spans="1:3" x14ac:dyDescent="0.2">
      <c r="A3321" s="29">
        <v>0.33189999999999997</v>
      </c>
      <c r="B3321" s="34">
        <v>8.39</v>
      </c>
      <c r="C3321" s="35">
        <v>6.5546875000000004E-2</v>
      </c>
    </row>
    <row r="3322" spans="1:3" x14ac:dyDescent="0.2">
      <c r="A3322" s="29">
        <v>0.33200000000000002</v>
      </c>
      <c r="B3322" s="34">
        <v>8.39</v>
      </c>
      <c r="C3322" s="35">
        <v>6.5546875000000004E-2</v>
      </c>
    </row>
    <row r="3323" spans="1:3" x14ac:dyDescent="0.2">
      <c r="A3323" s="29">
        <v>0.33210000000000001</v>
      </c>
      <c r="B3323" s="34">
        <v>8.39</v>
      </c>
      <c r="C3323" s="35">
        <v>6.5546875000000004E-2</v>
      </c>
    </row>
    <row r="3324" spans="1:3" x14ac:dyDescent="0.2">
      <c r="A3324" s="29">
        <v>0.3322</v>
      </c>
      <c r="B3324" s="34">
        <v>8.39</v>
      </c>
      <c r="C3324" s="35">
        <v>6.5546875000000004E-2</v>
      </c>
    </row>
    <row r="3325" spans="1:3" x14ac:dyDescent="0.2">
      <c r="A3325" s="29">
        <v>0.33229999999999998</v>
      </c>
      <c r="B3325" s="34">
        <v>8.39</v>
      </c>
      <c r="C3325" s="35">
        <v>6.5546875000000004E-2</v>
      </c>
    </row>
    <row r="3326" spans="1:3" x14ac:dyDescent="0.2">
      <c r="A3326" s="29">
        <v>0.33239999999999997</v>
      </c>
      <c r="B3326" s="34">
        <v>8.39</v>
      </c>
      <c r="C3326" s="35">
        <v>6.5546875000000004E-2</v>
      </c>
    </row>
    <row r="3327" spans="1:3" x14ac:dyDescent="0.2">
      <c r="A3327" s="29">
        <v>0.33250000000000002</v>
      </c>
      <c r="B3327" s="34">
        <v>8.39</v>
      </c>
      <c r="C3327" s="35">
        <v>6.5546875000000004E-2</v>
      </c>
    </row>
    <row r="3328" spans="1:3" x14ac:dyDescent="0.2">
      <c r="A3328" s="29">
        <v>0.33260000000000001</v>
      </c>
      <c r="B3328" s="34">
        <v>8.39</v>
      </c>
      <c r="C3328" s="35">
        <v>6.5546875000000004E-2</v>
      </c>
    </row>
    <row r="3329" spans="1:3" x14ac:dyDescent="0.2">
      <c r="A3329" s="29">
        <v>0.3327</v>
      </c>
      <c r="B3329" s="34">
        <v>8.39</v>
      </c>
      <c r="C3329" s="35">
        <v>6.5546875000000004E-2</v>
      </c>
    </row>
    <row r="3330" spans="1:3" x14ac:dyDescent="0.2">
      <c r="A3330" s="29">
        <v>0.33279999999999998</v>
      </c>
      <c r="B3330" s="34">
        <v>8.39</v>
      </c>
      <c r="C3330" s="35">
        <v>6.5546875000000004E-2</v>
      </c>
    </row>
    <row r="3331" spans="1:3" x14ac:dyDescent="0.2">
      <c r="A3331" s="29">
        <v>0.33289999999999997</v>
      </c>
      <c r="B3331" s="34">
        <v>8.39</v>
      </c>
      <c r="C3331" s="35">
        <v>6.5546875000000004E-2</v>
      </c>
    </row>
    <row r="3332" spans="1:3" x14ac:dyDescent="0.2">
      <c r="A3332" s="29">
        <v>0.33300000000000002</v>
      </c>
      <c r="B3332" s="34">
        <v>8.39</v>
      </c>
      <c r="C3332" s="35">
        <v>6.5546875000000004E-2</v>
      </c>
    </row>
    <row r="3333" spans="1:3" x14ac:dyDescent="0.2">
      <c r="A3333" s="29">
        <v>0.33310000000000001</v>
      </c>
      <c r="B3333" s="34">
        <v>8.39</v>
      </c>
      <c r="C3333" s="35">
        <v>6.5546875000000004E-2</v>
      </c>
    </row>
    <row r="3334" spans="1:3" x14ac:dyDescent="0.2">
      <c r="A3334" s="29">
        <v>0.3332</v>
      </c>
      <c r="B3334" s="34">
        <v>8.39</v>
      </c>
      <c r="C3334" s="35">
        <v>6.5546875000000004E-2</v>
      </c>
    </row>
    <row r="3335" spans="1:3" x14ac:dyDescent="0.2">
      <c r="A3335" s="29">
        <v>0.33329999999999999</v>
      </c>
      <c r="B3335" s="34">
        <v>8.39</v>
      </c>
      <c r="C3335" s="35">
        <v>6.5546875000000004E-2</v>
      </c>
    </row>
    <row r="3336" spans="1:3" x14ac:dyDescent="0.2">
      <c r="A3336" s="29">
        <v>0.33339999999999997</v>
      </c>
      <c r="B3336" s="34">
        <v>8.39</v>
      </c>
      <c r="C3336" s="35">
        <v>6.5546875000000004E-2</v>
      </c>
    </row>
    <row r="3337" spans="1:3" x14ac:dyDescent="0.2">
      <c r="A3337" s="29">
        <v>0.33350000000000002</v>
      </c>
      <c r="B3337" s="34">
        <v>8.39</v>
      </c>
      <c r="C3337" s="35">
        <v>6.5546875000000004E-2</v>
      </c>
    </row>
    <row r="3338" spans="1:3" x14ac:dyDescent="0.2">
      <c r="A3338" s="29">
        <v>0.33360000000000001</v>
      </c>
      <c r="B3338" s="34">
        <v>8.39</v>
      </c>
      <c r="C3338" s="35">
        <v>6.5546875000000004E-2</v>
      </c>
    </row>
    <row r="3339" spans="1:3" x14ac:dyDescent="0.2">
      <c r="A3339" s="29">
        <v>0.3337</v>
      </c>
      <c r="B3339" s="34">
        <v>8.39</v>
      </c>
      <c r="C3339" s="35">
        <v>6.5546875000000004E-2</v>
      </c>
    </row>
    <row r="3340" spans="1:3" x14ac:dyDescent="0.2">
      <c r="A3340" s="29">
        <v>0.33379999999999999</v>
      </c>
      <c r="B3340" s="34">
        <v>8.39</v>
      </c>
      <c r="C3340" s="35">
        <v>6.5546875000000004E-2</v>
      </c>
    </row>
    <row r="3341" spans="1:3" x14ac:dyDescent="0.2">
      <c r="A3341" s="29">
        <v>0.33389999999999997</v>
      </c>
      <c r="B3341" s="34">
        <v>8.39</v>
      </c>
      <c r="C3341" s="35">
        <v>6.5546875000000004E-2</v>
      </c>
    </row>
    <row r="3342" spans="1:3" x14ac:dyDescent="0.2">
      <c r="A3342" s="29">
        <v>0.33400000000000002</v>
      </c>
      <c r="B3342" s="34">
        <v>8.39</v>
      </c>
      <c r="C3342" s="35">
        <v>6.5546875000000004E-2</v>
      </c>
    </row>
    <row r="3343" spans="1:3" x14ac:dyDescent="0.2">
      <c r="A3343" s="29">
        <v>0.33410000000000001</v>
      </c>
      <c r="B3343" s="34">
        <v>8.39</v>
      </c>
      <c r="C3343" s="35">
        <v>6.5546875000000004E-2</v>
      </c>
    </row>
    <row r="3344" spans="1:3" x14ac:dyDescent="0.2">
      <c r="A3344" s="29">
        <v>0.3342</v>
      </c>
      <c r="B3344" s="34">
        <v>8.39</v>
      </c>
      <c r="C3344" s="35">
        <v>6.5546875000000004E-2</v>
      </c>
    </row>
    <row r="3345" spans="1:3" x14ac:dyDescent="0.2">
      <c r="A3345" s="29">
        <v>0.33429999999999999</v>
      </c>
      <c r="B3345" s="34">
        <v>8.39</v>
      </c>
      <c r="C3345" s="35">
        <v>6.5546875000000004E-2</v>
      </c>
    </row>
    <row r="3346" spans="1:3" x14ac:dyDescent="0.2">
      <c r="A3346" s="29">
        <v>0.33439999999999998</v>
      </c>
      <c r="B3346" s="34">
        <v>8.39</v>
      </c>
      <c r="C3346" s="35">
        <v>6.5546875000000004E-2</v>
      </c>
    </row>
    <row r="3347" spans="1:3" x14ac:dyDescent="0.2">
      <c r="A3347" s="29">
        <v>0.33450000000000002</v>
      </c>
      <c r="B3347" s="34">
        <v>8.39</v>
      </c>
      <c r="C3347" s="35">
        <v>6.5546875000000004E-2</v>
      </c>
    </row>
    <row r="3348" spans="1:3" x14ac:dyDescent="0.2">
      <c r="A3348" s="29">
        <v>0.33460000000000001</v>
      </c>
      <c r="B3348" s="34">
        <v>8.39</v>
      </c>
      <c r="C3348" s="35">
        <v>6.5546875000000004E-2</v>
      </c>
    </row>
    <row r="3349" spans="1:3" x14ac:dyDescent="0.2">
      <c r="A3349" s="29">
        <v>0.3347</v>
      </c>
      <c r="B3349" s="34">
        <v>8.39</v>
      </c>
      <c r="C3349" s="35">
        <v>6.5546875000000004E-2</v>
      </c>
    </row>
    <row r="3350" spans="1:3" x14ac:dyDescent="0.2">
      <c r="A3350" s="29">
        <v>0.33479999999999999</v>
      </c>
      <c r="B3350" s="34">
        <v>8.39</v>
      </c>
      <c r="C3350" s="35">
        <v>6.5546875000000004E-2</v>
      </c>
    </row>
    <row r="3351" spans="1:3" x14ac:dyDescent="0.2">
      <c r="A3351" s="29">
        <v>0.33489999999999998</v>
      </c>
      <c r="B3351" s="34">
        <v>8.39</v>
      </c>
      <c r="C3351" s="35">
        <v>6.5546875000000004E-2</v>
      </c>
    </row>
    <row r="3352" spans="1:3" x14ac:dyDescent="0.2">
      <c r="A3352" s="29">
        <v>0.33500000000000002</v>
      </c>
      <c r="B3352" s="34">
        <v>8.39</v>
      </c>
      <c r="C3352" s="35">
        <v>6.5546875000000004E-2</v>
      </c>
    </row>
    <row r="3353" spans="1:3" x14ac:dyDescent="0.2">
      <c r="A3353" s="29">
        <v>0.33510000000000001</v>
      </c>
      <c r="B3353" s="34">
        <v>8.39</v>
      </c>
      <c r="C3353" s="35">
        <v>6.5546875000000004E-2</v>
      </c>
    </row>
    <row r="3354" spans="1:3" x14ac:dyDescent="0.2">
      <c r="A3354" s="29">
        <v>0.3352</v>
      </c>
      <c r="B3354" s="34">
        <v>8.39</v>
      </c>
      <c r="C3354" s="35">
        <v>6.5546875000000004E-2</v>
      </c>
    </row>
    <row r="3355" spans="1:3" x14ac:dyDescent="0.2">
      <c r="A3355" s="29">
        <v>0.33529999999999999</v>
      </c>
      <c r="B3355" s="34">
        <v>8.39</v>
      </c>
      <c r="C3355" s="35">
        <v>6.5546875000000004E-2</v>
      </c>
    </row>
    <row r="3356" spans="1:3" x14ac:dyDescent="0.2">
      <c r="A3356" s="29">
        <v>0.33539999999999998</v>
      </c>
      <c r="B3356" s="34">
        <v>8.39</v>
      </c>
      <c r="C3356" s="35">
        <v>6.5546875000000004E-2</v>
      </c>
    </row>
    <row r="3357" spans="1:3" x14ac:dyDescent="0.2">
      <c r="A3357" s="29">
        <v>0.33550000000000002</v>
      </c>
      <c r="B3357" s="34">
        <v>8.39</v>
      </c>
      <c r="C3357" s="35">
        <v>6.5546875000000004E-2</v>
      </c>
    </row>
    <row r="3358" spans="1:3" x14ac:dyDescent="0.2">
      <c r="A3358" s="29">
        <v>0.33560000000000001</v>
      </c>
      <c r="B3358" s="34">
        <v>8.39</v>
      </c>
      <c r="C3358" s="35">
        <v>6.5546875000000004E-2</v>
      </c>
    </row>
    <row r="3359" spans="1:3" x14ac:dyDescent="0.2">
      <c r="A3359" s="29">
        <v>0.3357</v>
      </c>
      <c r="B3359" s="34">
        <v>8.39</v>
      </c>
      <c r="C3359" s="35">
        <v>6.5546875000000004E-2</v>
      </c>
    </row>
    <row r="3360" spans="1:3" x14ac:dyDescent="0.2">
      <c r="A3360" s="29">
        <v>0.33579999999999999</v>
      </c>
      <c r="B3360" s="34">
        <v>8.39</v>
      </c>
      <c r="C3360" s="35">
        <v>6.5546875000000004E-2</v>
      </c>
    </row>
    <row r="3361" spans="1:3" x14ac:dyDescent="0.2">
      <c r="A3361" s="29">
        <v>0.33589999999999998</v>
      </c>
      <c r="B3361" s="34">
        <v>8.39</v>
      </c>
      <c r="C3361" s="35">
        <v>6.5546875000000004E-2</v>
      </c>
    </row>
    <row r="3362" spans="1:3" x14ac:dyDescent="0.2">
      <c r="A3362" s="29">
        <v>0.33600000000000002</v>
      </c>
      <c r="B3362" s="34">
        <v>8.39</v>
      </c>
      <c r="C3362" s="35">
        <v>6.5546875000000004E-2</v>
      </c>
    </row>
    <row r="3363" spans="1:3" x14ac:dyDescent="0.2">
      <c r="A3363" s="29">
        <v>0.33610000000000001</v>
      </c>
      <c r="B3363" s="34">
        <v>8.39</v>
      </c>
      <c r="C3363" s="35">
        <v>6.5546875000000004E-2</v>
      </c>
    </row>
    <row r="3364" spans="1:3" x14ac:dyDescent="0.2">
      <c r="A3364" s="29">
        <v>0.3362</v>
      </c>
      <c r="B3364" s="34">
        <v>8.39</v>
      </c>
      <c r="C3364" s="35">
        <v>6.5546875000000004E-2</v>
      </c>
    </row>
    <row r="3365" spans="1:3" x14ac:dyDescent="0.2">
      <c r="A3365" s="29">
        <v>0.33629999999999999</v>
      </c>
      <c r="B3365" s="34">
        <v>8.39</v>
      </c>
      <c r="C3365" s="35">
        <v>6.5546875000000004E-2</v>
      </c>
    </row>
    <row r="3366" spans="1:3" x14ac:dyDescent="0.2">
      <c r="A3366" s="29">
        <v>0.33639999999999998</v>
      </c>
      <c r="B3366" s="34">
        <v>8.39</v>
      </c>
      <c r="C3366" s="35">
        <v>6.5546875000000004E-2</v>
      </c>
    </row>
    <row r="3367" spans="1:3" x14ac:dyDescent="0.2">
      <c r="A3367" s="29">
        <v>0.33650000000000002</v>
      </c>
      <c r="B3367" s="34">
        <v>8.39</v>
      </c>
      <c r="C3367" s="35">
        <v>6.5546875000000004E-2</v>
      </c>
    </row>
    <row r="3368" spans="1:3" x14ac:dyDescent="0.2">
      <c r="A3368" s="29">
        <v>0.33660000000000001</v>
      </c>
      <c r="B3368" s="34">
        <v>8.39</v>
      </c>
      <c r="C3368" s="35">
        <v>6.5546875000000004E-2</v>
      </c>
    </row>
    <row r="3369" spans="1:3" x14ac:dyDescent="0.2">
      <c r="A3369" s="29">
        <v>0.3367</v>
      </c>
      <c r="B3369" s="34">
        <v>8.39</v>
      </c>
      <c r="C3369" s="35">
        <v>6.5546875000000004E-2</v>
      </c>
    </row>
    <row r="3370" spans="1:3" x14ac:dyDescent="0.2">
      <c r="A3370" s="29">
        <v>0.33679999999999999</v>
      </c>
      <c r="B3370" s="34">
        <v>8.39</v>
      </c>
      <c r="C3370" s="35">
        <v>6.5546875000000004E-2</v>
      </c>
    </row>
    <row r="3371" spans="1:3" x14ac:dyDescent="0.2">
      <c r="A3371" s="29">
        <v>0.33689999999999998</v>
      </c>
      <c r="B3371" s="34">
        <v>8.39</v>
      </c>
      <c r="C3371" s="35">
        <v>6.5546875000000004E-2</v>
      </c>
    </row>
    <row r="3372" spans="1:3" x14ac:dyDescent="0.2">
      <c r="A3372" s="29">
        <v>0.33700000000000002</v>
      </c>
      <c r="B3372" s="34">
        <v>8.39</v>
      </c>
      <c r="C3372" s="35">
        <v>6.5546875000000004E-2</v>
      </c>
    </row>
    <row r="3373" spans="1:3" x14ac:dyDescent="0.2">
      <c r="A3373" s="29">
        <v>0.33710000000000001</v>
      </c>
      <c r="B3373" s="34">
        <v>8.39</v>
      </c>
      <c r="C3373" s="35">
        <v>6.5546875000000004E-2</v>
      </c>
    </row>
    <row r="3374" spans="1:3" x14ac:dyDescent="0.2">
      <c r="A3374" s="29">
        <v>0.3372</v>
      </c>
      <c r="B3374" s="34">
        <v>8.39</v>
      </c>
      <c r="C3374" s="35">
        <v>6.5546875000000004E-2</v>
      </c>
    </row>
    <row r="3375" spans="1:3" x14ac:dyDescent="0.2">
      <c r="A3375" s="29">
        <v>0.33729999999999999</v>
      </c>
      <c r="B3375" s="34">
        <v>8.39</v>
      </c>
      <c r="C3375" s="35">
        <v>6.5546875000000004E-2</v>
      </c>
    </row>
    <row r="3376" spans="1:3" x14ac:dyDescent="0.2">
      <c r="A3376" s="29">
        <v>0.33739999999999998</v>
      </c>
      <c r="B3376" s="34">
        <v>8.39</v>
      </c>
      <c r="C3376" s="35">
        <v>6.5546875000000004E-2</v>
      </c>
    </row>
    <row r="3377" spans="1:3" x14ac:dyDescent="0.2">
      <c r="A3377" s="29">
        <v>0.33750000000000002</v>
      </c>
      <c r="B3377" s="34">
        <v>8.39</v>
      </c>
      <c r="C3377" s="35">
        <v>6.5546875000000004E-2</v>
      </c>
    </row>
    <row r="3378" spans="1:3" x14ac:dyDescent="0.2">
      <c r="A3378" s="29">
        <v>0.33760000000000001</v>
      </c>
      <c r="B3378" s="34">
        <v>8.39</v>
      </c>
      <c r="C3378" s="35">
        <v>6.5546875000000004E-2</v>
      </c>
    </row>
    <row r="3379" spans="1:3" x14ac:dyDescent="0.2">
      <c r="A3379" s="29">
        <v>0.3377</v>
      </c>
      <c r="B3379" s="34">
        <v>8.39</v>
      </c>
      <c r="C3379" s="35">
        <v>6.5546875000000004E-2</v>
      </c>
    </row>
    <row r="3380" spans="1:3" x14ac:dyDescent="0.2">
      <c r="A3380" s="29">
        <v>0.33779999999999999</v>
      </c>
      <c r="B3380" s="34">
        <v>8.39</v>
      </c>
      <c r="C3380" s="35">
        <v>6.5546875000000004E-2</v>
      </c>
    </row>
    <row r="3381" spans="1:3" x14ac:dyDescent="0.2">
      <c r="A3381" s="29">
        <v>0.33789999999999998</v>
      </c>
      <c r="B3381" s="34">
        <v>8.39</v>
      </c>
      <c r="C3381" s="35">
        <v>6.5546875000000004E-2</v>
      </c>
    </row>
    <row r="3382" spans="1:3" x14ac:dyDescent="0.2">
      <c r="A3382" s="29">
        <v>0.33800000000000002</v>
      </c>
      <c r="B3382" s="34">
        <v>8.39</v>
      </c>
      <c r="C3382" s="35">
        <v>6.5546875000000004E-2</v>
      </c>
    </row>
    <row r="3383" spans="1:3" x14ac:dyDescent="0.2">
      <c r="A3383" s="29">
        <v>0.33810000000000001</v>
      </c>
      <c r="B3383" s="34">
        <v>8.39</v>
      </c>
      <c r="C3383" s="35">
        <v>6.5546875000000004E-2</v>
      </c>
    </row>
    <row r="3384" spans="1:3" x14ac:dyDescent="0.2">
      <c r="A3384" s="29">
        <v>0.3382</v>
      </c>
      <c r="B3384" s="34">
        <v>8.39</v>
      </c>
      <c r="C3384" s="35">
        <v>6.5546875000000004E-2</v>
      </c>
    </row>
    <row r="3385" spans="1:3" x14ac:dyDescent="0.2">
      <c r="A3385" s="29">
        <v>0.33829999999999999</v>
      </c>
      <c r="B3385" s="34">
        <v>8.39</v>
      </c>
      <c r="C3385" s="35">
        <v>6.5546875000000004E-2</v>
      </c>
    </row>
    <row r="3386" spans="1:3" x14ac:dyDescent="0.2">
      <c r="A3386" s="29">
        <v>0.33839999999999998</v>
      </c>
      <c r="B3386" s="34">
        <v>8.39</v>
      </c>
      <c r="C3386" s="35">
        <v>6.5546875000000004E-2</v>
      </c>
    </row>
    <row r="3387" spans="1:3" x14ac:dyDescent="0.2">
      <c r="A3387" s="29">
        <v>0.33850000000000002</v>
      </c>
      <c r="B3387" s="34">
        <v>8.39</v>
      </c>
      <c r="C3387" s="35">
        <v>6.5546875000000004E-2</v>
      </c>
    </row>
    <row r="3388" spans="1:3" x14ac:dyDescent="0.2">
      <c r="A3388" s="29">
        <v>0.33860000000000001</v>
      </c>
      <c r="B3388" s="34">
        <v>8.39</v>
      </c>
      <c r="C3388" s="35">
        <v>6.5546875000000004E-2</v>
      </c>
    </row>
    <row r="3389" spans="1:3" x14ac:dyDescent="0.2">
      <c r="A3389" s="29">
        <v>0.3387</v>
      </c>
      <c r="B3389" s="34">
        <v>8.39</v>
      </c>
      <c r="C3389" s="35">
        <v>6.5546875000000004E-2</v>
      </c>
    </row>
    <row r="3390" spans="1:3" x14ac:dyDescent="0.2">
      <c r="A3390" s="29">
        <v>0.33879999999999999</v>
      </c>
      <c r="B3390" s="34">
        <v>8.39</v>
      </c>
      <c r="C3390" s="35">
        <v>6.5546875000000004E-2</v>
      </c>
    </row>
    <row r="3391" spans="1:3" x14ac:dyDescent="0.2">
      <c r="A3391" s="29">
        <v>0.33889999999999998</v>
      </c>
      <c r="B3391" s="34">
        <v>8.39</v>
      </c>
      <c r="C3391" s="35">
        <v>6.5546875000000004E-2</v>
      </c>
    </row>
    <row r="3392" spans="1:3" x14ac:dyDescent="0.2">
      <c r="A3392" s="29">
        <v>0.33900000000000002</v>
      </c>
      <c r="B3392" s="34">
        <v>8.39</v>
      </c>
      <c r="C3392" s="35">
        <v>6.5546875000000004E-2</v>
      </c>
    </row>
    <row r="3393" spans="1:3" x14ac:dyDescent="0.2">
      <c r="A3393" s="29">
        <v>0.33910000000000001</v>
      </c>
      <c r="B3393" s="34">
        <v>8.39</v>
      </c>
      <c r="C3393" s="35">
        <v>6.5546875000000004E-2</v>
      </c>
    </row>
    <row r="3394" spans="1:3" x14ac:dyDescent="0.2">
      <c r="A3394" s="29">
        <v>0.3392</v>
      </c>
      <c r="B3394" s="34">
        <v>8.39</v>
      </c>
      <c r="C3394" s="35">
        <v>6.5546875000000004E-2</v>
      </c>
    </row>
    <row r="3395" spans="1:3" x14ac:dyDescent="0.2">
      <c r="A3395" s="29">
        <v>0.33929999999999999</v>
      </c>
      <c r="B3395" s="34">
        <v>8.39</v>
      </c>
      <c r="C3395" s="35">
        <v>6.5546875000000004E-2</v>
      </c>
    </row>
    <row r="3396" spans="1:3" x14ac:dyDescent="0.2">
      <c r="A3396" s="29">
        <v>0.33939999999999998</v>
      </c>
      <c r="B3396" s="34">
        <v>8.39</v>
      </c>
      <c r="C3396" s="35">
        <v>6.5546875000000004E-2</v>
      </c>
    </row>
    <row r="3397" spans="1:3" x14ac:dyDescent="0.2">
      <c r="A3397" s="29">
        <v>0.33950000000000002</v>
      </c>
      <c r="B3397" s="34">
        <v>8.39</v>
      </c>
      <c r="C3397" s="35">
        <v>6.5546875000000004E-2</v>
      </c>
    </row>
    <row r="3398" spans="1:3" x14ac:dyDescent="0.2">
      <c r="A3398" s="29">
        <v>0.33960000000000001</v>
      </c>
      <c r="B3398" s="34">
        <v>8.39</v>
      </c>
      <c r="C3398" s="35">
        <v>6.5546875000000004E-2</v>
      </c>
    </row>
    <row r="3399" spans="1:3" x14ac:dyDescent="0.2">
      <c r="A3399" s="29">
        <v>0.3397</v>
      </c>
      <c r="B3399" s="34">
        <v>8.39</v>
      </c>
      <c r="C3399" s="35">
        <v>6.5546875000000004E-2</v>
      </c>
    </row>
    <row r="3400" spans="1:3" x14ac:dyDescent="0.2">
      <c r="A3400" s="29">
        <v>0.33979999999999999</v>
      </c>
      <c r="B3400" s="34">
        <v>8.39</v>
      </c>
      <c r="C3400" s="35">
        <v>6.5546875000000004E-2</v>
      </c>
    </row>
    <row r="3401" spans="1:3" x14ac:dyDescent="0.2">
      <c r="A3401" s="29">
        <v>0.33989999999999998</v>
      </c>
      <c r="B3401" s="34">
        <v>8.39</v>
      </c>
      <c r="C3401" s="35">
        <v>6.5546875000000004E-2</v>
      </c>
    </row>
    <row r="3402" spans="1:3" x14ac:dyDescent="0.2">
      <c r="A3402" s="29">
        <v>0.34</v>
      </c>
      <c r="B3402" s="34">
        <v>8.3699999999999992</v>
      </c>
      <c r="C3402" s="35">
        <v>6.5390624999999994E-2</v>
      </c>
    </row>
    <row r="3403" spans="1:3" x14ac:dyDescent="0.2">
      <c r="A3403" s="29">
        <v>0.34010000000000001</v>
      </c>
      <c r="B3403" s="34">
        <v>8.3699999999999992</v>
      </c>
      <c r="C3403" s="35">
        <v>6.5390624999999994E-2</v>
      </c>
    </row>
    <row r="3404" spans="1:3" x14ac:dyDescent="0.2">
      <c r="A3404" s="29">
        <v>0.3402</v>
      </c>
      <c r="B3404" s="34">
        <v>8.3699999999999992</v>
      </c>
      <c r="C3404" s="35">
        <v>6.5390624999999994E-2</v>
      </c>
    </row>
    <row r="3405" spans="1:3" x14ac:dyDescent="0.2">
      <c r="A3405" s="29">
        <v>0.34029999999999999</v>
      </c>
      <c r="B3405" s="34">
        <v>8.3699999999999992</v>
      </c>
      <c r="C3405" s="35">
        <v>6.5390624999999994E-2</v>
      </c>
    </row>
    <row r="3406" spans="1:3" x14ac:dyDescent="0.2">
      <c r="A3406" s="29">
        <v>0.34039999999999998</v>
      </c>
      <c r="B3406" s="34">
        <v>8.3699999999999992</v>
      </c>
      <c r="C3406" s="35">
        <v>6.5390624999999994E-2</v>
      </c>
    </row>
    <row r="3407" spans="1:3" x14ac:dyDescent="0.2">
      <c r="A3407" s="29">
        <v>0.34050000000000002</v>
      </c>
      <c r="B3407" s="34">
        <v>8.3699999999999992</v>
      </c>
      <c r="C3407" s="35">
        <v>6.5390624999999994E-2</v>
      </c>
    </row>
    <row r="3408" spans="1:3" x14ac:dyDescent="0.2">
      <c r="A3408" s="29">
        <v>0.34060000000000001</v>
      </c>
      <c r="B3408" s="34">
        <v>8.3699999999999992</v>
      </c>
      <c r="C3408" s="35">
        <v>6.5390624999999994E-2</v>
      </c>
    </row>
    <row r="3409" spans="1:3" x14ac:dyDescent="0.2">
      <c r="A3409" s="29">
        <v>0.3407</v>
      </c>
      <c r="B3409" s="34">
        <v>8.3699999999999992</v>
      </c>
      <c r="C3409" s="35">
        <v>6.5390624999999994E-2</v>
      </c>
    </row>
    <row r="3410" spans="1:3" x14ac:dyDescent="0.2">
      <c r="A3410" s="29">
        <v>0.34079999999999999</v>
      </c>
      <c r="B3410" s="34">
        <v>8.3699999999999992</v>
      </c>
      <c r="C3410" s="35">
        <v>6.5390624999999994E-2</v>
      </c>
    </row>
    <row r="3411" spans="1:3" x14ac:dyDescent="0.2">
      <c r="A3411" s="29">
        <v>0.34089999999999998</v>
      </c>
      <c r="B3411" s="34">
        <v>8.3699999999999992</v>
      </c>
      <c r="C3411" s="35">
        <v>6.5390624999999994E-2</v>
      </c>
    </row>
    <row r="3412" spans="1:3" x14ac:dyDescent="0.2">
      <c r="A3412" s="29">
        <v>0.34100000000000003</v>
      </c>
      <c r="B3412" s="34">
        <v>8.3699999999999992</v>
      </c>
      <c r="C3412" s="35">
        <v>6.5390624999999994E-2</v>
      </c>
    </row>
    <row r="3413" spans="1:3" x14ac:dyDescent="0.2">
      <c r="A3413" s="29">
        <v>0.34110000000000001</v>
      </c>
      <c r="B3413" s="34">
        <v>8.3699999999999992</v>
      </c>
      <c r="C3413" s="35">
        <v>6.5390624999999994E-2</v>
      </c>
    </row>
    <row r="3414" spans="1:3" x14ac:dyDescent="0.2">
      <c r="A3414" s="29">
        <v>0.3412</v>
      </c>
      <c r="B3414" s="34">
        <v>8.3699999999999992</v>
      </c>
      <c r="C3414" s="35">
        <v>6.5390624999999994E-2</v>
      </c>
    </row>
    <row r="3415" spans="1:3" x14ac:dyDescent="0.2">
      <c r="A3415" s="29">
        <v>0.34129999999999999</v>
      </c>
      <c r="B3415" s="34">
        <v>8.3699999999999992</v>
      </c>
      <c r="C3415" s="35">
        <v>6.5390624999999994E-2</v>
      </c>
    </row>
    <row r="3416" spans="1:3" x14ac:dyDescent="0.2">
      <c r="A3416" s="29">
        <v>0.34139999999999998</v>
      </c>
      <c r="B3416" s="34">
        <v>8.3699999999999992</v>
      </c>
      <c r="C3416" s="35">
        <v>6.5390624999999994E-2</v>
      </c>
    </row>
    <row r="3417" spans="1:3" x14ac:dyDescent="0.2">
      <c r="A3417" s="29">
        <v>0.34150000000000003</v>
      </c>
      <c r="B3417" s="34">
        <v>8.3699999999999992</v>
      </c>
      <c r="C3417" s="35">
        <v>6.5390624999999994E-2</v>
      </c>
    </row>
    <row r="3418" spans="1:3" x14ac:dyDescent="0.2">
      <c r="A3418" s="29">
        <v>0.34160000000000001</v>
      </c>
      <c r="B3418" s="34">
        <v>8.3699999999999992</v>
      </c>
      <c r="C3418" s="35">
        <v>6.5390624999999994E-2</v>
      </c>
    </row>
    <row r="3419" spans="1:3" x14ac:dyDescent="0.2">
      <c r="A3419" s="29">
        <v>0.3417</v>
      </c>
      <c r="B3419" s="34">
        <v>8.3699999999999992</v>
      </c>
      <c r="C3419" s="35">
        <v>6.5390624999999994E-2</v>
      </c>
    </row>
    <row r="3420" spans="1:3" x14ac:dyDescent="0.2">
      <c r="A3420" s="29">
        <v>0.34179999999999999</v>
      </c>
      <c r="B3420" s="34">
        <v>8.3699999999999992</v>
      </c>
      <c r="C3420" s="35">
        <v>6.5390624999999994E-2</v>
      </c>
    </row>
    <row r="3421" spans="1:3" x14ac:dyDescent="0.2">
      <c r="A3421" s="29">
        <v>0.34189999999999998</v>
      </c>
      <c r="B3421" s="34">
        <v>8.3699999999999992</v>
      </c>
      <c r="C3421" s="35">
        <v>6.5390624999999994E-2</v>
      </c>
    </row>
    <row r="3422" spans="1:3" x14ac:dyDescent="0.2">
      <c r="A3422" s="29">
        <v>0.34200000000000003</v>
      </c>
      <c r="B3422" s="34">
        <v>8.3699999999999992</v>
      </c>
      <c r="C3422" s="35">
        <v>6.5390624999999994E-2</v>
      </c>
    </row>
    <row r="3423" spans="1:3" x14ac:dyDescent="0.2">
      <c r="A3423" s="29">
        <v>0.34210000000000002</v>
      </c>
      <c r="B3423" s="34">
        <v>8.3699999999999992</v>
      </c>
      <c r="C3423" s="35">
        <v>6.5390624999999994E-2</v>
      </c>
    </row>
    <row r="3424" spans="1:3" x14ac:dyDescent="0.2">
      <c r="A3424" s="29">
        <v>0.3422</v>
      </c>
      <c r="B3424" s="34">
        <v>8.3699999999999992</v>
      </c>
      <c r="C3424" s="35">
        <v>6.5390624999999994E-2</v>
      </c>
    </row>
    <row r="3425" spans="1:3" x14ac:dyDescent="0.2">
      <c r="A3425" s="29">
        <v>0.34229999999999999</v>
      </c>
      <c r="B3425" s="34">
        <v>8.3699999999999992</v>
      </c>
      <c r="C3425" s="35">
        <v>6.5390624999999994E-2</v>
      </c>
    </row>
    <row r="3426" spans="1:3" x14ac:dyDescent="0.2">
      <c r="A3426" s="29">
        <v>0.34239999999999998</v>
      </c>
      <c r="B3426" s="34">
        <v>8.3699999999999992</v>
      </c>
      <c r="C3426" s="35">
        <v>6.5390624999999994E-2</v>
      </c>
    </row>
    <row r="3427" spans="1:3" x14ac:dyDescent="0.2">
      <c r="A3427" s="29">
        <v>0.34250000000000003</v>
      </c>
      <c r="B3427" s="34">
        <v>8.3699999999999992</v>
      </c>
      <c r="C3427" s="35">
        <v>6.5390624999999994E-2</v>
      </c>
    </row>
    <row r="3428" spans="1:3" x14ac:dyDescent="0.2">
      <c r="A3428" s="29">
        <v>0.34260000000000002</v>
      </c>
      <c r="B3428" s="34">
        <v>8.3699999999999992</v>
      </c>
      <c r="C3428" s="35">
        <v>6.5390624999999994E-2</v>
      </c>
    </row>
    <row r="3429" spans="1:3" x14ac:dyDescent="0.2">
      <c r="A3429" s="29">
        <v>0.3427</v>
      </c>
      <c r="B3429" s="34">
        <v>8.3699999999999992</v>
      </c>
      <c r="C3429" s="35">
        <v>6.5390624999999994E-2</v>
      </c>
    </row>
    <row r="3430" spans="1:3" x14ac:dyDescent="0.2">
      <c r="A3430" s="29">
        <v>0.34279999999999999</v>
      </c>
      <c r="B3430" s="34">
        <v>8.3699999999999992</v>
      </c>
      <c r="C3430" s="35">
        <v>6.5390624999999994E-2</v>
      </c>
    </row>
    <row r="3431" spans="1:3" x14ac:dyDescent="0.2">
      <c r="A3431" s="29">
        <v>0.34289999999999998</v>
      </c>
      <c r="B3431" s="34">
        <v>8.3699999999999992</v>
      </c>
      <c r="C3431" s="35">
        <v>6.5390624999999994E-2</v>
      </c>
    </row>
    <row r="3432" spans="1:3" x14ac:dyDescent="0.2">
      <c r="A3432" s="29">
        <v>0.34300000000000003</v>
      </c>
      <c r="B3432" s="34">
        <v>8.3699999999999992</v>
      </c>
      <c r="C3432" s="35">
        <v>6.5390624999999994E-2</v>
      </c>
    </row>
    <row r="3433" spans="1:3" x14ac:dyDescent="0.2">
      <c r="A3433" s="29">
        <v>0.34310000000000002</v>
      </c>
      <c r="B3433" s="34">
        <v>8.3699999999999992</v>
      </c>
      <c r="C3433" s="35">
        <v>6.5390624999999994E-2</v>
      </c>
    </row>
    <row r="3434" spans="1:3" x14ac:dyDescent="0.2">
      <c r="A3434" s="29">
        <v>0.34320000000000001</v>
      </c>
      <c r="B3434" s="34">
        <v>8.3699999999999992</v>
      </c>
      <c r="C3434" s="35">
        <v>6.5390624999999994E-2</v>
      </c>
    </row>
    <row r="3435" spans="1:3" x14ac:dyDescent="0.2">
      <c r="A3435" s="29">
        <v>0.34329999999999999</v>
      </c>
      <c r="B3435" s="34">
        <v>8.3699999999999992</v>
      </c>
      <c r="C3435" s="35">
        <v>6.5390624999999994E-2</v>
      </c>
    </row>
    <row r="3436" spans="1:3" x14ac:dyDescent="0.2">
      <c r="A3436" s="29">
        <v>0.34339999999999998</v>
      </c>
      <c r="B3436" s="34">
        <v>8.3699999999999992</v>
      </c>
      <c r="C3436" s="35">
        <v>6.5390624999999994E-2</v>
      </c>
    </row>
    <row r="3437" spans="1:3" x14ac:dyDescent="0.2">
      <c r="A3437" s="29">
        <v>0.34350000000000003</v>
      </c>
      <c r="B3437" s="34">
        <v>8.3699999999999992</v>
      </c>
      <c r="C3437" s="35">
        <v>6.5390624999999994E-2</v>
      </c>
    </row>
    <row r="3438" spans="1:3" x14ac:dyDescent="0.2">
      <c r="A3438" s="29">
        <v>0.34360000000000002</v>
      </c>
      <c r="B3438" s="34">
        <v>8.3699999999999992</v>
      </c>
      <c r="C3438" s="35">
        <v>6.5390624999999994E-2</v>
      </c>
    </row>
    <row r="3439" spans="1:3" x14ac:dyDescent="0.2">
      <c r="A3439" s="29">
        <v>0.34370000000000001</v>
      </c>
      <c r="B3439" s="34">
        <v>8.3699999999999992</v>
      </c>
      <c r="C3439" s="35">
        <v>6.5390624999999994E-2</v>
      </c>
    </row>
    <row r="3440" spans="1:3" x14ac:dyDescent="0.2">
      <c r="A3440" s="29">
        <v>0.34379999999999999</v>
      </c>
      <c r="B3440" s="34">
        <v>8.3699999999999992</v>
      </c>
      <c r="C3440" s="35">
        <v>6.5390624999999994E-2</v>
      </c>
    </row>
    <row r="3441" spans="1:3" x14ac:dyDescent="0.2">
      <c r="A3441" s="29">
        <v>0.34389999999999998</v>
      </c>
      <c r="B3441" s="34">
        <v>8.3699999999999992</v>
      </c>
      <c r="C3441" s="35">
        <v>6.5390624999999994E-2</v>
      </c>
    </row>
    <row r="3442" spans="1:3" x14ac:dyDescent="0.2">
      <c r="A3442" s="29">
        <v>0.34399999999999997</v>
      </c>
      <c r="B3442" s="34">
        <v>8.3699999999999992</v>
      </c>
      <c r="C3442" s="35">
        <v>6.5390624999999994E-2</v>
      </c>
    </row>
    <row r="3443" spans="1:3" x14ac:dyDescent="0.2">
      <c r="A3443" s="29">
        <v>0.34410000000000002</v>
      </c>
      <c r="B3443" s="34">
        <v>8.3699999999999992</v>
      </c>
      <c r="C3443" s="35">
        <v>6.5390624999999994E-2</v>
      </c>
    </row>
    <row r="3444" spans="1:3" x14ac:dyDescent="0.2">
      <c r="A3444" s="29">
        <v>0.34420000000000001</v>
      </c>
      <c r="B3444" s="34">
        <v>8.3699999999999992</v>
      </c>
      <c r="C3444" s="35">
        <v>6.5390624999999994E-2</v>
      </c>
    </row>
    <row r="3445" spans="1:3" x14ac:dyDescent="0.2">
      <c r="A3445" s="29">
        <v>0.34429999999999999</v>
      </c>
      <c r="B3445" s="34">
        <v>8.3699999999999992</v>
      </c>
      <c r="C3445" s="35">
        <v>6.5390624999999994E-2</v>
      </c>
    </row>
    <row r="3446" spans="1:3" x14ac:dyDescent="0.2">
      <c r="A3446" s="29">
        <v>0.34439999999999998</v>
      </c>
      <c r="B3446" s="34">
        <v>8.3699999999999992</v>
      </c>
      <c r="C3446" s="35">
        <v>6.5390624999999994E-2</v>
      </c>
    </row>
    <row r="3447" spans="1:3" x14ac:dyDescent="0.2">
      <c r="A3447" s="29">
        <v>0.34449999999999997</v>
      </c>
      <c r="B3447" s="34">
        <v>8.3699999999999992</v>
      </c>
      <c r="C3447" s="35">
        <v>6.5390624999999994E-2</v>
      </c>
    </row>
    <row r="3448" spans="1:3" x14ac:dyDescent="0.2">
      <c r="A3448" s="29">
        <v>0.34460000000000002</v>
      </c>
      <c r="B3448" s="34">
        <v>8.3699999999999992</v>
      </c>
      <c r="C3448" s="35">
        <v>6.5390624999999994E-2</v>
      </c>
    </row>
    <row r="3449" spans="1:3" x14ac:dyDescent="0.2">
      <c r="A3449" s="29">
        <v>0.34470000000000001</v>
      </c>
      <c r="B3449" s="34">
        <v>8.3699999999999992</v>
      </c>
      <c r="C3449" s="35">
        <v>6.5390624999999994E-2</v>
      </c>
    </row>
    <row r="3450" spans="1:3" x14ac:dyDescent="0.2">
      <c r="A3450" s="29">
        <v>0.3448</v>
      </c>
      <c r="B3450" s="34">
        <v>8.3699999999999992</v>
      </c>
      <c r="C3450" s="35">
        <v>6.5390624999999994E-2</v>
      </c>
    </row>
    <row r="3451" spans="1:3" x14ac:dyDescent="0.2">
      <c r="A3451" s="29">
        <v>0.34489999999999998</v>
      </c>
      <c r="B3451" s="34">
        <v>8.3699999999999992</v>
      </c>
      <c r="C3451" s="35">
        <v>6.5390624999999994E-2</v>
      </c>
    </row>
    <row r="3452" spans="1:3" x14ac:dyDescent="0.2">
      <c r="A3452" s="29">
        <v>0.34499999999999997</v>
      </c>
      <c r="B3452" s="34">
        <v>8.3699999999999992</v>
      </c>
      <c r="C3452" s="35">
        <v>6.5390624999999994E-2</v>
      </c>
    </row>
    <row r="3453" spans="1:3" x14ac:dyDescent="0.2">
      <c r="A3453" s="29">
        <v>0.34510000000000002</v>
      </c>
      <c r="B3453" s="34">
        <v>8.3699999999999992</v>
      </c>
      <c r="C3453" s="35">
        <v>6.5390624999999994E-2</v>
      </c>
    </row>
    <row r="3454" spans="1:3" x14ac:dyDescent="0.2">
      <c r="A3454" s="29">
        <v>0.34520000000000001</v>
      </c>
      <c r="B3454" s="34">
        <v>8.3699999999999992</v>
      </c>
      <c r="C3454" s="35">
        <v>6.5390624999999994E-2</v>
      </c>
    </row>
    <row r="3455" spans="1:3" x14ac:dyDescent="0.2">
      <c r="A3455" s="29">
        <v>0.3453</v>
      </c>
      <c r="B3455" s="34">
        <v>8.3699999999999992</v>
      </c>
      <c r="C3455" s="35">
        <v>6.5390624999999994E-2</v>
      </c>
    </row>
    <row r="3456" spans="1:3" x14ac:dyDescent="0.2">
      <c r="A3456" s="29">
        <v>0.34539999999999998</v>
      </c>
      <c r="B3456" s="34">
        <v>8.3699999999999992</v>
      </c>
      <c r="C3456" s="35">
        <v>6.5390624999999994E-2</v>
      </c>
    </row>
    <row r="3457" spans="1:3" x14ac:dyDescent="0.2">
      <c r="A3457" s="29">
        <v>0.34549999999999997</v>
      </c>
      <c r="B3457" s="34">
        <v>8.3699999999999992</v>
      </c>
      <c r="C3457" s="35">
        <v>6.5390624999999994E-2</v>
      </c>
    </row>
    <row r="3458" spans="1:3" x14ac:dyDescent="0.2">
      <c r="A3458" s="29">
        <v>0.34560000000000002</v>
      </c>
      <c r="B3458" s="34">
        <v>8.3699999999999992</v>
      </c>
      <c r="C3458" s="35">
        <v>6.5390624999999994E-2</v>
      </c>
    </row>
    <row r="3459" spans="1:3" x14ac:dyDescent="0.2">
      <c r="A3459" s="29">
        <v>0.34570000000000001</v>
      </c>
      <c r="B3459" s="34">
        <v>8.3699999999999992</v>
      </c>
      <c r="C3459" s="35">
        <v>6.5390624999999994E-2</v>
      </c>
    </row>
    <row r="3460" spans="1:3" x14ac:dyDescent="0.2">
      <c r="A3460" s="29">
        <v>0.3458</v>
      </c>
      <c r="B3460" s="34">
        <v>8.3699999999999992</v>
      </c>
      <c r="C3460" s="35">
        <v>6.5390624999999994E-2</v>
      </c>
    </row>
    <row r="3461" spans="1:3" x14ac:dyDescent="0.2">
      <c r="A3461" s="29">
        <v>0.34589999999999999</v>
      </c>
      <c r="B3461" s="34">
        <v>8.3699999999999992</v>
      </c>
      <c r="C3461" s="35">
        <v>6.5390624999999994E-2</v>
      </c>
    </row>
    <row r="3462" spans="1:3" x14ac:dyDescent="0.2">
      <c r="A3462" s="29">
        <v>0.34599999999999997</v>
      </c>
      <c r="B3462" s="34">
        <v>8.3699999999999992</v>
      </c>
      <c r="C3462" s="35">
        <v>6.5390624999999994E-2</v>
      </c>
    </row>
    <row r="3463" spans="1:3" x14ac:dyDescent="0.2">
      <c r="A3463" s="29">
        <v>0.34610000000000002</v>
      </c>
      <c r="B3463" s="34">
        <v>8.3699999999999992</v>
      </c>
      <c r="C3463" s="35">
        <v>6.5390624999999994E-2</v>
      </c>
    </row>
    <row r="3464" spans="1:3" x14ac:dyDescent="0.2">
      <c r="A3464" s="29">
        <v>0.34620000000000001</v>
      </c>
      <c r="B3464" s="34">
        <v>8.3699999999999992</v>
      </c>
      <c r="C3464" s="35">
        <v>6.5390624999999994E-2</v>
      </c>
    </row>
    <row r="3465" spans="1:3" x14ac:dyDescent="0.2">
      <c r="A3465" s="29">
        <v>0.3463</v>
      </c>
      <c r="B3465" s="34">
        <v>8.3699999999999992</v>
      </c>
      <c r="C3465" s="35">
        <v>6.5390624999999994E-2</v>
      </c>
    </row>
    <row r="3466" spans="1:3" x14ac:dyDescent="0.2">
      <c r="A3466" s="29">
        <v>0.34639999999999999</v>
      </c>
      <c r="B3466" s="34">
        <v>8.3699999999999992</v>
      </c>
      <c r="C3466" s="35">
        <v>6.5390624999999994E-2</v>
      </c>
    </row>
    <row r="3467" spans="1:3" x14ac:dyDescent="0.2">
      <c r="A3467" s="29">
        <v>0.34649999999999997</v>
      </c>
      <c r="B3467" s="34">
        <v>8.3699999999999992</v>
      </c>
      <c r="C3467" s="35">
        <v>6.5390624999999994E-2</v>
      </c>
    </row>
    <row r="3468" spans="1:3" x14ac:dyDescent="0.2">
      <c r="A3468" s="29">
        <v>0.34660000000000002</v>
      </c>
      <c r="B3468" s="34">
        <v>8.3699999999999992</v>
      </c>
      <c r="C3468" s="35">
        <v>6.5390624999999994E-2</v>
      </c>
    </row>
    <row r="3469" spans="1:3" x14ac:dyDescent="0.2">
      <c r="A3469" s="29">
        <v>0.34670000000000001</v>
      </c>
      <c r="B3469" s="34">
        <v>8.3699999999999992</v>
      </c>
      <c r="C3469" s="35">
        <v>6.5390624999999994E-2</v>
      </c>
    </row>
    <row r="3470" spans="1:3" x14ac:dyDescent="0.2">
      <c r="A3470" s="29">
        <v>0.3468</v>
      </c>
      <c r="B3470" s="34">
        <v>8.3699999999999992</v>
      </c>
      <c r="C3470" s="35">
        <v>6.5390624999999994E-2</v>
      </c>
    </row>
    <row r="3471" spans="1:3" x14ac:dyDescent="0.2">
      <c r="A3471" s="29">
        <v>0.34689999999999999</v>
      </c>
      <c r="B3471" s="34">
        <v>8.3699999999999992</v>
      </c>
      <c r="C3471" s="35">
        <v>6.5390624999999994E-2</v>
      </c>
    </row>
    <row r="3472" spans="1:3" x14ac:dyDescent="0.2">
      <c r="A3472" s="29">
        <v>0.34699999999999998</v>
      </c>
      <c r="B3472" s="34">
        <v>8.3699999999999992</v>
      </c>
      <c r="C3472" s="35">
        <v>6.5390624999999994E-2</v>
      </c>
    </row>
    <row r="3473" spans="1:3" x14ac:dyDescent="0.2">
      <c r="A3473" s="29">
        <v>0.34710000000000002</v>
      </c>
      <c r="B3473" s="34">
        <v>8.3699999999999992</v>
      </c>
      <c r="C3473" s="35">
        <v>6.5390624999999994E-2</v>
      </c>
    </row>
    <row r="3474" spans="1:3" x14ac:dyDescent="0.2">
      <c r="A3474" s="29">
        <v>0.34720000000000001</v>
      </c>
      <c r="B3474" s="34">
        <v>8.3699999999999992</v>
      </c>
      <c r="C3474" s="35">
        <v>6.5390624999999994E-2</v>
      </c>
    </row>
    <row r="3475" spans="1:3" x14ac:dyDescent="0.2">
      <c r="A3475" s="29">
        <v>0.3473</v>
      </c>
      <c r="B3475" s="34">
        <v>8.3699999999999992</v>
      </c>
      <c r="C3475" s="35">
        <v>6.5390624999999994E-2</v>
      </c>
    </row>
    <row r="3476" spans="1:3" x14ac:dyDescent="0.2">
      <c r="A3476" s="29">
        <v>0.34739999999999999</v>
      </c>
      <c r="B3476" s="34">
        <v>8.3699999999999992</v>
      </c>
      <c r="C3476" s="35">
        <v>6.5390624999999994E-2</v>
      </c>
    </row>
    <row r="3477" spans="1:3" x14ac:dyDescent="0.2">
      <c r="A3477" s="29">
        <v>0.34749999999999998</v>
      </c>
      <c r="B3477" s="34">
        <v>8.3699999999999992</v>
      </c>
      <c r="C3477" s="35">
        <v>6.5390624999999994E-2</v>
      </c>
    </row>
    <row r="3478" spans="1:3" x14ac:dyDescent="0.2">
      <c r="A3478" s="29">
        <v>0.34760000000000002</v>
      </c>
      <c r="B3478" s="34">
        <v>8.3699999999999992</v>
      </c>
      <c r="C3478" s="35">
        <v>6.5390624999999994E-2</v>
      </c>
    </row>
    <row r="3479" spans="1:3" x14ac:dyDescent="0.2">
      <c r="A3479" s="29">
        <v>0.34770000000000001</v>
      </c>
      <c r="B3479" s="34">
        <v>8.3699999999999992</v>
      </c>
      <c r="C3479" s="35">
        <v>6.5390624999999994E-2</v>
      </c>
    </row>
    <row r="3480" spans="1:3" x14ac:dyDescent="0.2">
      <c r="A3480" s="29">
        <v>0.3478</v>
      </c>
      <c r="B3480" s="34">
        <v>8.3699999999999992</v>
      </c>
      <c r="C3480" s="35">
        <v>6.5390624999999994E-2</v>
      </c>
    </row>
    <row r="3481" spans="1:3" x14ac:dyDescent="0.2">
      <c r="A3481" s="29">
        <v>0.34789999999999999</v>
      </c>
      <c r="B3481" s="34">
        <v>8.3699999999999992</v>
      </c>
      <c r="C3481" s="35">
        <v>6.5390624999999994E-2</v>
      </c>
    </row>
    <row r="3482" spans="1:3" x14ac:dyDescent="0.2">
      <c r="A3482" s="29">
        <v>0.34799999999999998</v>
      </c>
      <c r="B3482" s="34">
        <v>8.3699999999999992</v>
      </c>
      <c r="C3482" s="35">
        <v>6.5390624999999994E-2</v>
      </c>
    </row>
    <row r="3483" spans="1:3" x14ac:dyDescent="0.2">
      <c r="A3483" s="29">
        <v>0.34810000000000002</v>
      </c>
      <c r="B3483" s="34">
        <v>8.3699999999999992</v>
      </c>
      <c r="C3483" s="35">
        <v>6.5390624999999994E-2</v>
      </c>
    </row>
    <row r="3484" spans="1:3" x14ac:dyDescent="0.2">
      <c r="A3484" s="29">
        <v>0.34820000000000001</v>
      </c>
      <c r="B3484" s="34">
        <v>8.3699999999999992</v>
      </c>
      <c r="C3484" s="35">
        <v>6.5390624999999994E-2</v>
      </c>
    </row>
    <row r="3485" spans="1:3" x14ac:dyDescent="0.2">
      <c r="A3485" s="29">
        <v>0.3483</v>
      </c>
      <c r="B3485" s="34">
        <v>8.3699999999999992</v>
      </c>
      <c r="C3485" s="35">
        <v>6.5390624999999994E-2</v>
      </c>
    </row>
    <row r="3486" spans="1:3" x14ac:dyDescent="0.2">
      <c r="A3486" s="29">
        <v>0.34839999999999999</v>
      </c>
      <c r="B3486" s="34">
        <v>8.3699999999999992</v>
      </c>
      <c r="C3486" s="35">
        <v>6.5390624999999994E-2</v>
      </c>
    </row>
    <row r="3487" spans="1:3" x14ac:dyDescent="0.2">
      <c r="A3487" s="29">
        <v>0.34849999999999998</v>
      </c>
      <c r="B3487" s="34">
        <v>8.3699999999999992</v>
      </c>
      <c r="C3487" s="35">
        <v>6.5390624999999994E-2</v>
      </c>
    </row>
    <row r="3488" spans="1:3" x14ac:dyDescent="0.2">
      <c r="A3488" s="29">
        <v>0.34860000000000002</v>
      </c>
      <c r="B3488" s="34">
        <v>8.3699999999999992</v>
      </c>
      <c r="C3488" s="35">
        <v>6.5390624999999994E-2</v>
      </c>
    </row>
    <row r="3489" spans="1:3" x14ac:dyDescent="0.2">
      <c r="A3489" s="29">
        <v>0.34870000000000001</v>
      </c>
      <c r="B3489" s="34">
        <v>8.3699999999999992</v>
      </c>
      <c r="C3489" s="35">
        <v>6.5390624999999994E-2</v>
      </c>
    </row>
    <row r="3490" spans="1:3" x14ac:dyDescent="0.2">
      <c r="A3490" s="29">
        <v>0.3488</v>
      </c>
      <c r="B3490" s="34">
        <v>8.3699999999999992</v>
      </c>
      <c r="C3490" s="35">
        <v>6.5390624999999994E-2</v>
      </c>
    </row>
    <row r="3491" spans="1:3" x14ac:dyDescent="0.2">
      <c r="A3491" s="29">
        <v>0.34889999999999999</v>
      </c>
      <c r="B3491" s="34">
        <v>8.3699999999999992</v>
      </c>
      <c r="C3491" s="35">
        <v>6.5390624999999994E-2</v>
      </c>
    </row>
    <row r="3492" spans="1:3" x14ac:dyDescent="0.2">
      <c r="A3492" s="29">
        <v>0.34899999999999998</v>
      </c>
      <c r="B3492" s="34">
        <v>8.3699999999999992</v>
      </c>
      <c r="C3492" s="35">
        <v>6.5390624999999994E-2</v>
      </c>
    </row>
    <row r="3493" spans="1:3" x14ac:dyDescent="0.2">
      <c r="A3493" s="29">
        <v>0.34910000000000002</v>
      </c>
      <c r="B3493" s="34">
        <v>8.3699999999999992</v>
      </c>
      <c r="C3493" s="35">
        <v>6.5390624999999994E-2</v>
      </c>
    </row>
    <row r="3494" spans="1:3" x14ac:dyDescent="0.2">
      <c r="A3494" s="29">
        <v>0.34920000000000001</v>
      </c>
      <c r="B3494" s="34">
        <v>8.3699999999999992</v>
      </c>
      <c r="C3494" s="35">
        <v>6.5390624999999994E-2</v>
      </c>
    </row>
    <row r="3495" spans="1:3" x14ac:dyDescent="0.2">
      <c r="A3495" s="29">
        <v>0.3493</v>
      </c>
      <c r="B3495" s="34">
        <v>8.3699999999999992</v>
      </c>
      <c r="C3495" s="35">
        <v>6.5390624999999994E-2</v>
      </c>
    </row>
    <row r="3496" spans="1:3" x14ac:dyDescent="0.2">
      <c r="A3496" s="29">
        <v>0.34939999999999999</v>
      </c>
      <c r="B3496" s="34">
        <v>8.3699999999999992</v>
      </c>
      <c r="C3496" s="35">
        <v>6.5390624999999994E-2</v>
      </c>
    </row>
    <row r="3497" spans="1:3" x14ac:dyDescent="0.2">
      <c r="A3497" s="29">
        <v>0.34949999999999998</v>
      </c>
      <c r="B3497" s="34">
        <v>8.3699999999999992</v>
      </c>
      <c r="C3497" s="35">
        <v>6.5390624999999994E-2</v>
      </c>
    </row>
    <row r="3498" spans="1:3" x14ac:dyDescent="0.2">
      <c r="A3498" s="29">
        <v>0.34960000000000002</v>
      </c>
      <c r="B3498" s="34">
        <v>8.3699999999999992</v>
      </c>
      <c r="C3498" s="35">
        <v>6.5390624999999994E-2</v>
      </c>
    </row>
    <row r="3499" spans="1:3" x14ac:dyDescent="0.2">
      <c r="A3499" s="29">
        <v>0.34970000000000001</v>
      </c>
      <c r="B3499" s="34">
        <v>8.3699999999999992</v>
      </c>
      <c r="C3499" s="35">
        <v>6.5390624999999994E-2</v>
      </c>
    </row>
    <row r="3500" spans="1:3" x14ac:dyDescent="0.2">
      <c r="A3500" s="29">
        <v>0.3498</v>
      </c>
      <c r="B3500" s="34">
        <v>8.3699999999999992</v>
      </c>
      <c r="C3500" s="35">
        <v>6.5390624999999994E-2</v>
      </c>
    </row>
    <row r="3501" spans="1:3" x14ac:dyDescent="0.2">
      <c r="A3501" s="29">
        <v>0.34989999999999999</v>
      </c>
      <c r="B3501" s="34">
        <v>8.3699999999999992</v>
      </c>
      <c r="C3501" s="35">
        <v>6.5390624999999994E-2</v>
      </c>
    </row>
    <row r="3502" spans="1:3" x14ac:dyDescent="0.2">
      <c r="A3502" s="29">
        <v>0.35</v>
      </c>
      <c r="B3502" s="34">
        <v>8.3699999999999992</v>
      </c>
      <c r="C3502" s="35">
        <v>6.5390624999999994E-2</v>
      </c>
    </row>
    <row r="3503" spans="1:3" x14ac:dyDescent="0.2">
      <c r="A3503" s="29">
        <v>0.35010000000000002</v>
      </c>
      <c r="B3503" s="34">
        <v>8.3699999999999992</v>
      </c>
      <c r="C3503" s="35">
        <v>6.5390624999999994E-2</v>
      </c>
    </row>
    <row r="3504" spans="1:3" x14ac:dyDescent="0.2">
      <c r="A3504" s="29">
        <v>0.35020000000000001</v>
      </c>
      <c r="B3504" s="34">
        <v>8.3699999999999992</v>
      </c>
      <c r="C3504" s="35">
        <v>6.5390624999999994E-2</v>
      </c>
    </row>
    <row r="3505" spans="1:3" x14ac:dyDescent="0.2">
      <c r="A3505" s="29">
        <v>0.3503</v>
      </c>
      <c r="B3505" s="34">
        <v>8.3699999999999992</v>
      </c>
      <c r="C3505" s="35">
        <v>6.5390624999999994E-2</v>
      </c>
    </row>
    <row r="3506" spans="1:3" x14ac:dyDescent="0.2">
      <c r="A3506" s="29">
        <v>0.35039999999999999</v>
      </c>
      <c r="B3506" s="34">
        <v>8.3699999999999992</v>
      </c>
      <c r="C3506" s="35">
        <v>6.5390624999999994E-2</v>
      </c>
    </row>
    <row r="3507" spans="1:3" x14ac:dyDescent="0.2">
      <c r="A3507" s="29">
        <v>0.35049999999999998</v>
      </c>
      <c r="B3507" s="34">
        <v>8.3699999999999992</v>
      </c>
      <c r="C3507" s="35">
        <v>6.5390624999999994E-2</v>
      </c>
    </row>
    <row r="3508" spans="1:3" x14ac:dyDescent="0.2">
      <c r="A3508" s="29">
        <v>0.35060000000000002</v>
      </c>
      <c r="B3508" s="34">
        <v>8.3699999999999992</v>
      </c>
      <c r="C3508" s="35">
        <v>6.5390624999999994E-2</v>
      </c>
    </row>
    <row r="3509" spans="1:3" x14ac:dyDescent="0.2">
      <c r="A3509" s="29">
        <v>0.35070000000000001</v>
      </c>
      <c r="B3509" s="34">
        <v>8.3699999999999992</v>
      </c>
      <c r="C3509" s="35">
        <v>6.5390624999999994E-2</v>
      </c>
    </row>
    <row r="3510" spans="1:3" x14ac:dyDescent="0.2">
      <c r="A3510" s="29">
        <v>0.3508</v>
      </c>
      <c r="B3510" s="34">
        <v>8.3699999999999992</v>
      </c>
      <c r="C3510" s="35">
        <v>6.5390624999999994E-2</v>
      </c>
    </row>
    <row r="3511" spans="1:3" x14ac:dyDescent="0.2">
      <c r="A3511" s="29">
        <v>0.35089999999999999</v>
      </c>
      <c r="B3511" s="34">
        <v>8.3699999999999992</v>
      </c>
      <c r="C3511" s="35">
        <v>6.5390624999999994E-2</v>
      </c>
    </row>
    <row r="3512" spans="1:3" x14ac:dyDescent="0.2">
      <c r="A3512" s="29">
        <v>0.35099999999999998</v>
      </c>
      <c r="B3512" s="34">
        <v>8.3699999999999992</v>
      </c>
      <c r="C3512" s="35">
        <v>6.5390624999999994E-2</v>
      </c>
    </row>
    <row r="3513" spans="1:3" x14ac:dyDescent="0.2">
      <c r="A3513" s="29">
        <v>0.35110000000000002</v>
      </c>
      <c r="B3513" s="34">
        <v>8.3699999999999992</v>
      </c>
      <c r="C3513" s="35">
        <v>6.5390624999999994E-2</v>
      </c>
    </row>
    <row r="3514" spans="1:3" x14ac:dyDescent="0.2">
      <c r="A3514" s="29">
        <v>0.35120000000000001</v>
      </c>
      <c r="B3514" s="34">
        <v>8.3699999999999992</v>
      </c>
      <c r="C3514" s="35">
        <v>6.5390624999999994E-2</v>
      </c>
    </row>
    <row r="3515" spans="1:3" x14ac:dyDescent="0.2">
      <c r="A3515" s="29">
        <v>0.3513</v>
      </c>
      <c r="B3515" s="34">
        <v>8.3699999999999992</v>
      </c>
      <c r="C3515" s="35">
        <v>6.5390624999999994E-2</v>
      </c>
    </row>
    <row r="3516" spans="1:3" x14ac:dyDescent="0.2">
      <c r="A3516" s="29">
        <v>0.35139999999999999</v>
      </c>
      <c r="B3516" s="34">
        <v>8.3699999999999992</v>
      </c>
      <c r="C3516" s="35">
        <v>6.5390624999999994E-2</v>
      </c>
    </row>
    <row r="3517" spans="1:3" x14ac:dyDescent="0.2">
      <c r="A3517" s="29">
        <v>0.35149999999999998</v>
      </c>
      <c r="B3517" s="34">
        <v>8.3699999999999992</v>
      </c>
      <c r="C3517" s="35">
        <v>6.5390624999999994E-2</v>
      </c>
    </row>
    <row r="3518" spans="1:3" x14ac:dyDescent="0.2">
      <c r="A3518" s="29">
        <v>0.35160000000000002</v>
      </c>
      <c r="B3518" s="34">
        <v>8.3699999999999992</v>
      </c>
      <c r="C3518" s="35">
        <v>6.5390624999999994E-2</v>
      </c>
    </row>
    <row r="3519" spans="1:3" x14ac:dyDescent="0.2">
      <c r="A3519" s="29">
        <v>0.35170000000000001</v>
      </c>
      <c r="B3519" s="34">
        <v>8.3699999999999992</v>
      </c>
      <c r="C3519" s="35">
        <v>6.5390624999999994E-2</v>
      </c>
    </row>
    <row r="3520" spans="1:3" x14ac:dyDescent="0.2">
      <c r="A3520" s="29">
        <v>0.3518</v>
      </c>
      <c r="B3520" s="34">
        <v>8.3699999999999992</v>
      </c>
      <c r="C3520" s="35">
        <v>6.5390624999999994E-2</v>
      </c>
    </row>
    <row r="3521" spans="1:3" x14ac:dyDescent="0.2">
      <c r="A3521" s="29">
        <v>0.35189999999999999</v>
      </c>
      <c r="B3521" s="34">
        <v>8.3699999999999992</v>
      </c>
      <c r="C3521" s="35">
        <v>6.5390624999999994E-2</v>
      </c>
    </row>
    <row r="3522" spans="1:3" x14ac:dyDescent="0.2">
      <c r="A3522" s="29">
        <v>0.35199999999999998</v>
      </c>
      <c r="B3522" s="34">
        <v>8.3699999999999992</v>
      </c>
      <c r="C3522" s="35">
        <v>6.5390624999999994E-2</v>
      </c>
    </row>
    <row r="3523" spans="1:3" x14ac:dyDescent="0.2">
      <c r="A3523" s="29">
        <v>0.35210000000000002</v>
      </c>
      <c r="B3523" s="34">
        <v>8.3699999999999992</v>
      </c>
      <c r="C3523" s="35">
        <v>6.5390624999999994E-2</v>
      </c>
    </row>
    <row r="3524" spans="1:3" x14ac:dyDescent="0.2">
      <c r="A3524" s="29">
        <v>0.35220000000000001</v>
      </c>
      <c r="B3524" s="34">
        <v>8.3699999999999992</v>
      </c>
      <c r="C3524" s="35">
        <v>6.5390624999999994E-2</v>
      </c>
    </row>
    <row r="3525" spans="1:3" x14ac:dyDescent="0.2">
      <c r="A3525" s="29">
        <v>0.3523</v>
      </c>
      <c r="B3525" s="34">
        <v>8.3699999999999992</v>
      </c>
      <c r="C3525" s="35">
        <v>6.5390624999999994E-2</v>
      </c>
    </row>
    <row r="3526" spans="1:3" x14ac:dyDescent="0.2">
      <c r="A3526" s="29">
        <v>0.35239999999999999</v>
      </c>
      <c r="B3526" s="34">
        <v>8.3699999999999992</v>
      </c>
      <c r="C3526" s="35">
        <v>6.5390624999999994E-2</v>
      </c>
    </row>
    <row r="3527" spans="1:3" x14ac:dyDescent="0.2">
      <c r="A3527" s="29">
        <v>0.35249999999999998</v>
      </c>
      <c r="B3527" s="34">
        <v>8.3699999999999992</v>
      </c>
      <c r="C3527" s="35">
        <v>6.5390624999999994E-2</v>
      </c>
    </row>
    <row r="3528" spans="1:3" x14ac:dyDescent="0.2">
      <c r="A3528" s="29">
        <v>0.35260000000000002</v>
      </c>
      <c r="B3528" s="34">
        <v>8.3699999999999992</v>
      </c>
      <c r="C3528" s="35">
        <v>6.5390624999999994E-2</v>
      </c>
    </row>
    <row r="3529" spans="1:3" x14ac:dyDescent="0.2">
      <c r="A3529" s="29">
        <v>0.35270000000000001</v>
      </c>
      <c r="B3529" s="34">
        <v>8.3699999999999992</v>
      </c>
      <c r="C3529" s="35">
        <v>6.5390624999999994E-2</v>
      </c>
    </row>
    <row r="3530" spans="1:3" x14ac:dyDescent="0.2">
      <c r="A3530" s="29">
        <v>0.3528</v>
      </c>
      <c r="B3530" s="34">
        <v>8.3699999999999992</v>
      </c>
      <c r="C3530" s="35">
        <v>6.5390624999999994E-2</v>
      </c>
    </row>
    <row r="3531" spans="1:3" x14ac:dyDescent="0.2">
      <c r="A3531" s="29">
        <v>0.35289999999999999</v>
      </c>
      <c r="B3531" s="34">
        <v>8.3699999999999992</v>
      </c>
      <c r="C3531" s="35">
        <v>6.5390624999999994E-2</v>
      </c>
    </row>
    <row r="3532" spans="1:3" x14ac:dyDescent="0.2">
      <c r="A3532" s="29">
        <v>0.35299999999999998</v>
      </c>
      <c r="B3532" s="34">
        <v>8.3699999999999992</v>
      </c>
      <c r="C3532" s="35">
        <v>6.5390624999999994E-2</v>
      </c>
    </row>
    <row r="3533" spans="1:3" x14ac:dyDescent="0.2">
      <c r="A3533" s="29">
        <v>0.35310000000000002</v>
      </c>
      <c r="B3533" s="34">
        <v>8.3699999999999992</v>
      </c>
      <c r="C3533" s="35">
        <v>6.5390624999999994E-2</v>
      </c>
    </row>
    <row r="3534" spans="1:3" x14ac:dyDescent="0.2">
      <c r="A3534" s="29">
        <v>0.35320000000000001</v>
      </c>
      <c r="B3534" s="34">
        <v>8.3699999999999992</v>
      </c>
      <c r="C3534" s="35">
        <v>6.5390624999999994E-2</v>
      </c>
    </row>
    <row r="3535" spans="1:3" x14ac:dyDescent="0.2">
      <c r="A3535" s="29">
        <v>0.3533</v>
      </c>
      <c r="B3535" s="34">
        <v>8.3699999999999992</v>
      </c>
      <c r="C3535" s="35">
        <v>6.5390624999999994E-2</v>
      </c>
    </row>
    <row r="3536" spans="1:3" x14ac:dyDescent="0.2">
      <c r="A3536" s="29">
        <v>0.35339999999999999</v>
      </c>
      <c r="B3536" s="34">
        <v>8.3699999999999992</v>
      </c>
      <c r="C3536" s="35">
        <v>6.5390624999999994E-2</v>
      </c>
    </row>
    <row r="3537" spans="1:3" x14ac:dyDescent="0.2">
      <c r="A3537" s="29">
        <v>0.35349999999999998</v>
      </c>
      <c r="B3537" s="34">
        <v>8.3699999999999992</v>
      </c>
      <c r="C3537" s="35">
        <v>6.5390624999999994E-2</v>
      </c>
    </row>
    <row r="3538" spans="1:3" x14ac:dyDescent="0.2">
      <c r="A3538" s="29">
        <v>0.35360000000000003</v>
      </c>
      <c r="B3538" s="34">
        <v>8.3699999999999992</v>
      </c>
      <c r="C3538" s="35">
        <v>6.5390624999999994E-2</v>
      </c>
    </row>
    <row r="3539" spans="1:3" x14ac:dyDescent="0.2">
      <c r="A3539" s="29">
        <v>0.35370000000000001</v>
      </c>
      <c r="B3539" s="34">
        <v>8.3699999999999992</v>
      </c>
      <c r="C3539" s="35">
        <v>6.5390624999999994E-2</v>
      </c>
    </row>
    <row r="3540" spans="1:3" x14ac:dyDescent="0.2">
      <c r="A3540" s="29">
        <v>0.3538</v>
      </c>
      <c r="B3540" s="34">
        <v>8.3699999999999992</v>
      </c>
      <c r="C3540" s="35">
        <v>6.5390624999999994E-2</v>
      </c>
    </row>
    <row r="3541" spans="1:3" x14ac:dyDescent="0.2">
      <c r="A3541" s="29">
        <v>0.35389999999999999</v>
      </c>
      <c r="B3541" s="34">
        <v>8.3699999999999992</v>
      </c>
      <c r="C3541" s="35">
        <v>6.5390624999999994E-2</v>
      </c>
    </row>
    <row r="3542" spans="1:3" x14ac:dyDescent="0.2">
      <c r="A3542" s="29">
        <v>0.35399999999999998</v>
      </c>
      <c r="B3542" s="34">
        <v>8.3699999999999992</v>
      </c>
      <c r="C3542" s="35">
        <v>6.5390624999999994E-2</v>
      </c>
    </row>
    <row r="3543" spans="1:3" x14ac:dyDescent="0.2">
      <c r="A3543" s="29">
        <v>0.35410000000000003</v>
      </c>
      <c r="B3543" s="34">
        <v>8.3699999999999992</v>
      </c>
      <c r="C3543" s="35">
        <v>6.5390624999999994E-2</v>
      </c>
    </row>
    <row r="3544" spans="1:3" x14ac:dyDescent="0.2">
      <c r="A3544" s="29">
        <v>0.35420000000000001</v>
      </c>
      <c r="B3544" s="34">
        <v>8.3699999999999992</v>
      </c>
      <c r="C3544" s="35">
        <v>6.5390624999999994E-2</v>
      </c>
    </row>
    <row r="3545" spans="1:3" x14ac:dyDescent="0.2">
      <c r="A3545" s="29">
        <v>0.3543</v>
      </c>
      <c r="B3545" s="34">
        <v>8.3699999999999992</v>
      </c>
      <c r="C3545" s="35">
        <v>6.5390624999999994E-2</v>
      </c>
    </row>
    <row r="3546" spans="1:3" x14ac:dyDescent="0.2">
      <c r="A3546" s="29">
        <v>0.35439999999999999</v>
      </c>
      <c r="B3546" s="34">
        <v>8.3699999999999992</v>
      </c>
      <c r="C3546" s="35">
        <v>6.5390624999999994E-2</v>
      </c>
    </row>
    <row r="3547" spans="1:3" x14ac:dyDescent="0.2">
      <c r="A3547" s="29">
        <v>0.35449999999999998</v>
      </c>
      <c r="B3547" s="34">
        <v>8.3699999999999992</v>
      </c>
      <c r="C3547" s="35">
        <v>6.5390624999999994E-2</v>
      </c>
    </row>
    <row r="3548" spans="1:3" x14ac:dyDescent="0.2">
      <c r="A3548" s="29">
        <v>0.35460000000000003</v>
      </c>
      <c r="B3548" s="34">
        <v>8.3699999999999992</v>
      </c>
      <c r="C3548" s="35">
        <v>6.5390624999999994E-2</v>
      </c>
    </row>
    <row r="3549" spans="1:3" x14ac:dyDescent="0.2">
      <c r="A3549" s="29">
        <v>0.35470000000000002</v>
      </c>
      <c r="B3549" s="34">
        <v>8.3699999999999992</v>
      </c>
      <c r="C3549" s="35">
        <v>6.5390624999999994E-2</v>
      </c>
    </row>
    <row r="3550" spans="1:3" x14ac:dyDescent="0.2">
      <c r="A3550" s="29">
        <v>0.3548</v>
      </c>
      <c r="B3550" s="34">
        <v>8.3699999999999992</v>
      </c>
      <c r="C3550" s="35">
        <v>6.5390624999999994E-2</v>
      </c>
    </row>
    <row r="3551" spans="1:3" x14ac:dyDescent="0.2">
      <c r="A3551" s="29">
        <v>0.35489999999999999</v>
      </c>
      <c r="B3551" s="34">
        <v>8.3699999999999992</v>
      </c>
      <c r="C3551" s="35">
        <v>6.5390624999999994E-2</v>
      </c>
    </row>
    <row r="3552" spans="1:3" x14ac:dyDescent="0.2">
      <c r="A3552" s="29">
        <v>0.35499999999999998</v>
      </c>
      <c r="B3552" s="34">
        <v>8.3699999999999992</v>
      </c>
      <c r="C3552" s="35">
        <v>6.5390624999999994E-2</v>
      </c>
    </row>
    <row r="3553" spans="1:3" x14ac:dyDescent="0.2">
      <c r="A3553" s="29">
        <v>0.35510000000000003</v>
      </c>
      <c r="B3553" s="34">
        <v>8.3699999999999992</v>
      </c>
      <c r="C3553" s="35">
        <v>6.5390624999999994E-2</v>
      </c>
    </row>
    <row r="3554" spans="1:3" x14ac:dyDescent="0.2">
      <c r="A3554" s="29">
        <v>0.35520000000000002</v>
      </c>
      <c r="B3554" s="34">
        <v>8.3699999999999992</v>
      </c>
      <c r="C3554" s="35">
        <v>6.5390624999999994E-2</v>
      </c>
    </row>
    <row r="3555" spans="1:3" x14ac:dyDescent="0.2">
      <c r="A3555" s="29">
        <v>0.3553</v>
      </c>
      <c r="B3555" s="34">
        <v>8.3699999999999992</v>
      </c>
      <c r="C3555" s="35">
        <v>6.5390624999999994E-2</v>
      </c>
    </row>
    <row r="3556" spans="1:3" x14ac:dyDescent="0.2">
      <c r="A3556" s="29">
        <v>0.35539999999999999</v>
      </c>
      <c r="B3556" s="34">
        <v>8.3699999999999992</v>
      </c>
      <c r="C3556" s="35">
        <v>6.5390624999999994E-2</v>
      </c>
    </row>
    <row r="3557" spans="1:3" x14ac:dyDescent="0.2">
      <c r="A3557" s="29">
        <v>0.35549999999999998</v>
      </c>
      <c r="B3557" s="34">
        <v>8.3699999999999992</v>
      </c>
      <c r="C3557" s="35">
        <v>6.5390624999999994E-2</v>
      </c>
    </row>
    <row r="3558" spans="1:3" x14ac:dyDescent="0.2">
      <c r="A3558" s="29">
        <v>0.35560000000000003</v>
      </c>
      <c r="B3558" s="34">
        <v>8.3699999999999992</v>
      </c>
      <c r="C3558" s="35">
        <v>6.5390624999999994E-2</v>
      </c>
    </row>
    <row r="3559" spans="1:3" x14ac:dyDescent="0.2">
      <c r="A3559" s="29">
        <v>0.35570000000000002</v>
      </c>
      <c r="B3559" s="34">
        <v>8.3699999999999992</v>
      </c>
      <c r="C3559" s="35">
        <v>6.5390624999999994E-2</v>
      </c>
    </row>
    <row r="3560" spans="1:3" x14ac:dyDescent="0.2">
      <c r="A3560" s="29">
        <v>0.35580000000000001</v>
      </c>
      <c r="B3560" s="34">
        <v>8.3699999999999992</v>
      </c>
      <c r="C3560" s="35">
        <v>6.5390624999999994E-2</v>
      </c>
    </row>
    <row r="3561" spans="1:3" x14ac:dyDescent="0.2">
      <c r="A3561" s="29">
        <v>0.35589999999999999</v>
      </c>
      <c r="B3561" s="34">
        <v>8.3699999999999992</v>
      </c>
      <c r="C3561" s="35">
        <v>6.5390624999999994E-2</v>
      </c>
    </row>
    <row r="3562" spans="1:3" x14ac:dyDescent="0.2">
      <c r="A3562" s="29">
        <v>0.35599999999999998</v>
      </c>
      <c r="B3562" s="34">
        <v>8.3699999999999992</v>
      </c>
      <c r="C3562" s="35">
        <v>6.5390624999999994E-2</v>
      </c>
    </row>
    <row r="3563" spans="1:3" x14ac:dyDescent="0.2">
      <c r="A3563" s="29">
        <v>0.35610000000000003</v>
      </c>
      <c r="B3563" s="34">
        <v>8.3699999999999992</v>
      </c>
      <c r="C3563" s="35">
        <v>6.5390624999999994E-2</v>
      </c>
    </row>
    <row r="3564" spans="1:3" x14ac:dyDescent="0.2">
      <c r="A3564" s="29">
        <v>0.35620000000000002</v>
      </c>
      <c r="B3564" s="34">
        <v>8.3699999999999992</v>
      </c>
      <c r="C3564" s="35">
        <v>6.5390624999999994E-2</v>
      </c>
    </row>
    <row r="3565" spans="1:3" x14ac:dyDescent="0.2">
      <c r="A3565" s="29">
        <v>0.35630000000000001</v>
      </c>
      <c r="B3565" s="34">
        <v>8.3699999999999992</v>
      </c>
      <c r="C3565" s="35">
        <v>6.5390624999999994E-2</v>
      </c>
    </row>
    <row r="3566" spans="1:3" x14ac:dyDescent="0.2">
      <c r="A3566" s="29">
        <v>0.35639999999999999</v>
      </c>
      <c r="B3566" s="34">
        <v>8.3699999999999992</v>
      </c>
      <c r="C3566" s="35">
        <v>6.5390624999999994E-2</v>
      </c>
    </row>
    <row r="3567" spans="1:3" x14ac:dyDescent="0.2">
      <c r="A3567" s="29">
        <v>0.35649999999999998</v>
      </c>
      <c r="B3567" s="34">
        <v>8.3699999999999992</v>
      </c>
      <c r="C3567" s="35">
        <v>6.5390624999999994E-2</v>
      </c>
    </row>
    <row r="3568" spans="1:3" x14ac:dyDescent="0.2">
      <c r="A3568" s="29">
        <v>0.35659999999999997</v>
      </c>
      <c r="B3568" s="34">
        <v>8.3699999999999992</v>
      </c>
      <c r="C3568" s="35">
        <v>6.5390624999999994E-2</v>
      </c>
    </row>
    <row r="3569" spans="1:3" x14ac:dyDescent="0.2">
      <c r="A3569" s="29">
        <v>0.35670000000000002</v>
      </c>
      <c r="B3569" s="34">
        <v>8.3699999999999992</v>
      </c>
      <c r="C3569" s="35">
        <v>6.5390624999999994E-2</v>
      </c>
    </row>
    <row r="3570" spans="1:3" x14ac:dyDescent="0.2">
      <c r="A3570" s="29">
        <v>0.35680000000000001</v>
      </c>
      <c r="B3570" s="34">
        <v>8.3699999999999992</v>
      </c>
      <c r="C3570" s="35">
        <v>6.5390624999999994E-2</v>
      </c>
    </row>
    <row r="3571" spans="1:3" x14ac:dyDescent="0.2">
      <c r="A3571" s="29">
        <v>0.3569</v>
      </c>
      <c r="B3571" s="34">
        <v>8.3699999999999992</v>
      </c>
      <c r="C3571" s="35">
        <v>6.5390624999999994E-2</v>
      </c>
    </row>
    <row r="3572" spans="1:3" x14ac:dyDescent="0.2">
      <c r="A3572" s="29">
        <v>0.35699999999999998</v>
      </c>
      <c r="B3572" s="34">
        <v>8.3699999999999992</v>
      </c>
      <c r="C3572" s="35">
        <v>6.5390624999999994E-2</v>
      </c>
    </row>
    <row r="3573" spans="1:3" x14ac:dyDescent="0.2">
      <c r="A3573" s="29">
        <v>0.35709999999999997</v>
      </c>
      <c r="B3573" s="34">
        <v>8.3699999999999992</v>
      </c>
      <c r="C3573" s="35">
        <v>6.5390624999999994E-2</v>
      </c>
    </row>
    <row r="3574" spans="1:3" x14ac:dyDescent="0.2">
      <c r="A3574" s="29">
        <v>0.35720000000000002</v>
      </c>
      <c r="B3574" s="34">
        <v>8.3699999999999992</v>
      </c>
      <c r="C3574" s="35">
        <v>6.5390624999999994E-2</v>
      </c>
    </row>
    <row r="3575" spans="1:3" x14ac:dyDescent="0.2">
      <c r="A3575" s="29">
        <v>0.35730000000000001</v>
      </c>
      <c r="B3575" s="34">
        <v>8.3699999999999992</v>
      </c>
      <c r="C3575" s="35">
        <v>6.5390624999999994E-2</v>
      </c>
    </row>
    <row r="3576" spans="1:3" x14ac:dyDescent="0.2">
      <c r="A3576" s="29">
        <v>0.3574</v>
      </c>
      <c r="B3576" s="34">
        <v>8.3699999999999992</v>
      </c>
      <c r="C3576" s="35">
        <v>6.5390624999999994E-2</v>
      </c>
    </row>
    <row r="3577" spans="1:3" x14ac:dyDescent="0.2">
      <c r="A3577" s="29">
        <v>0.35749999999999998</v>
      </c>
      <c r="B3577" s="34">
        <v>8.3699999999999992</v>
      </c>
      <c r="C3577" s="35">
        <v>6.5390624999999994E-2</v>
      </c>
    </row>
    <row r="3578" spans="1:3" x14ac:dyDescent="0.2">
      <c r="A3578" s="29">
        <v>0.35759999999999997</v>
      </c>
      <c r="B3578" s="34">
        <v>8.3699999999999992</v>
      </c>
      <c r="C3578" s="35">
        <v>6.5390624999999994E-2</v>
      </c>
    </row>
    <row r="3579" spans="1:3" x14ac:dyDescent="0.2">
      <c r="A3579" s="29">
        <v>0.35770000000000002</v>
      </c>
      <c r="B3579" s="34">
        <v>8.3699999999999992</v>
      </c>
      <c r="C3579" s="35">
        <v>6.5390624999999994E-2</v>
      </c>
    </row>
    <row r="3580" spans="1:3" x14ac:dyDescent="0.2">
      <c r="A3580" s="29">
        <v>0.35780000000000001</v>
      </c>
      <c r="B3580" s="34">
        <v>8.3699999999999992</v>
      </c>
      <c r="C3580" s="35">
        <v>6.5390624999999994E-2</v>
      </c>
    </row>
    <row r="3581" spans="1:3" x14ac:dyDescent="0.2">
      <c r="A3581" s="29">
        <v>0.3579</v>
      </c>
      <c r="B3581" s="34">
        <v>8.3699999999999992</v>
      </c>
      <c r="C3581" s="35">
        <v>6.5390624999999994E-2</v>
      </c>
    </row>
    <row r="3582" spans="1:3" x14ac:dyDescent="0.2">
      <c r="A3582" s="29">
        <v>0.35799999999999998</v>
      </c>
      <c r="B3582" s="34">
        <v>8.3699999999999992</v>
      </c>
      <c r="C3582" s="35">
        <v>6.5390624999999994E-2</v>
      </c>
    </row>
    <row r="3583" spans="1:3" x14ac:dyDescent="0.2">
      <c r="A3583" s="29">
        <v>0.35809999999999997</v>
      </c>
      <c r="B3583" s="34">
        <v>8.3699999999999992</v>
      </c>
      <c r="C3583" s="35">
        <v>6.5390624999999994E-2</v>
      </c>
    </row>
    <row r="3584" spans="1:3" x14ac:dyDescent="0.2">
      <c r="A3584" s="29">
        <v>0.35820000000000002</v>
      </c>
      <c r="B3584" s="34">
        <v>8.3699999999999992</v>
      </c>
      <c r="C3584" s="35">
        <v>6.5390624999999994E-2</v>
      </c>
    </row>
    <row r="3585" spans="1:3" x14ac:dyDescent="0.2">
      <c r="A3585" s="29">
        <v>0.35830000000000001</v>
      </c>
      <c r="B3585" s="34">
        <v>8.3699999999999992</v>
      </c>
      <c r="C3585" s="35">
        <v>6.5390624999999994E-2</v>
      </c>
    </row>
    <row r="3586" spans="1:3" x14ac:dyDescent="0.2">
      <c r="A3586" s="29">
        <v>0.3584</v>
      </c>
      <c r="B3586" s="34">
        <v>8.3699999999999992</v>
      </c>
      <c r="C3586" s="35">
        <v>6.5390624999999994E-2</v>
      </c>
    </row>
    <row r="3587" spans="1:3" x14ac:dyDescent="0.2">
      <c r="A3587" s="29">
        <v>0.35849999999999999</v>
      </c>
      <c r="B3587" s="34">
        <v>8.3699999999999992</v>
      </c>
      <c r="C3587" s="35">
        <v>6.5390624999999994E-2</v>
      </c>
    </row>
    <row r="3588" spans="1:3" x14ac:dyDescent="0.2">
      <c r="A3588" s="29">
        <v>0.35859999999999997</v>
      </c>
      <c r="B3588" s="34">
        <v>8.3699999999999992</v>
      </c>
      <c r="C3588" s="35">
        <v>6.5390624999999994E-2</v>
      </c>
    </row>
    <row r="3589" spans="1:3" x14ac:dyDescent="0.2">
      <c r="A3589" s="29">
        <v>0.35870000000000002</v>
      </c>
      <c r="B3589" s="34">
        <v>8.3699999999999992</v>
      </c>
      <c r="C3589" s="35">
        <v>6.5390624999999994E-2</v>
      </c>
    </row>
    <row r="3590" spans="1:3" x14ac:dyDescent="0.2">
      <c r="A3590" s="29">
        <v>0.35880000000000001</v>
      </c>
      <c r="B3590" s="34">
        <v>8.3699999999999992</v>
      </c>
      <c r="C3590" s="35">
        <v>6.5390624999999994E-2</v>
      </c>
    </row>
    <row r="3591" spans="1:3" x14ac:dyDescent="0.2">
      <c r="A3591" s="29">
        <v>0.3589</v>
      </c>
      <c r="B3591" s="34">
        <v>8.3699999999999992</v>
      </c>
      <c r="C3591" s="35">
        <v>6.5390624999999994E-2</v>
      </c>
    </row>
    <row r="3592" spans="1:3" x14ac:dyDescent="0.2">
      <c r="A3592" s="29">
        <v>0.35899999999999999</v>
      </c>
      <c r="B3592" s="34">
        <v>8.3699999999999992</v>
      </c>
      <c r="C3592" s="35">
        <v>6.5390624999999994E-2</v>
      </c>
    </row>
    <row r="3593" spans="1:3" x14ac:dyDescent="0.2">
      <c r="A3593" s="29">
        <v>0.35909999999999997</v>
      </c>
      <c r="B3593" s="34">
        <v>8.3699999999999992</v>
      </c>
      <c r="C3593" s="35">
        <v>6.5390624999999994E-2</v>
      </c>
    </row>
    <row r="3594" spans="1:3" x14ac:dyDescent="0.2">
      <c r="A3594" s="29">
        <v>0.35920000000000002</v>
      </c>
      <c r="B3594" s="34">
        <v>8.3699999999999992</v>
      </c>
      <c r="C3594" s="35">
        <v>6.5390624999999994E-2</v>
      </c>
    </row>
    <row r="3595" spans="1:3" x14ac:dyDescent="0.2">
      <c r="A3595" s="29">
        <v>0.35930000000000001</v>
      </c>
      <c r="B3595" s="34">
        <v>8.3699999999999992</v>
      </c>
      <c r="C3595" s="35">
        <v>6.5390624999999994E-2</v>
      </c>
    </row>
    <row r="3596" spans="1:3" x14ac:dyDescent="0.2">
      <c r="A3596" s="29">
        <v>0.3594</v>
      </c>
      <c r="B3596" s="34">
        <v>8.3699999999999992</v>
      </c>
      <c r="C3596" s="35">
        <v>6.5390624999999994E-2</v>
      </c>
    </row>
    <row r="3597" spans="1:3" x14ac:dyDescent="0.2">
      <c r="A3597" s="29">
        <v>0.35949999999999999</v>
      </c>
      <c r="B3597" s="34">
        <v>8.3699999999999992</v>
      </c>
      <c r="C3597" s="35">
        <v>6.5390624999999994E-2</v>
      </c>
    </row>
    <row r="3598" spans="1:3" x14ac:dyDescent="0.2">
      <c r="A3598" s="29">
        <v>0.35959999999999998</v>
      </c>
      <c r="B3598" s="34">
        <v>8.3699999999999992</v>
      </c>
      <c r="C3598" s="35">
        <v>6.5390624999999994E-2</v>
      </c>
    </row>
    <row r="3599" spans="1:3" x14ac:dyDescent="0.2">
      <c r="A3599" s="29">
        <v>0.35970000000000002</v>
      </c>
      <c r="B3599" s="34">
        <v>8.3699999999999992</v>
      </c>
      <c r="C3599" s="35">
        <v>6.5390624999999994E-2</v>
      </c>
    </row>
    <row r="3600" spans="1:3" x14ac:dyDescent="0.2">
      <c r="A3600" s="29">
        <v>0.35980000000000001</v>
      </c>
      <c r="B3600" s="34">
        <v>8.3699999999999992</v>
      </c>
      <c r="C3600" s="35">
        <v>6.5390624999999994E-2</v>
      </c>
    </row>
    <row r="3601" spans="1:3" x14ac:dyDescent="0.2">
      <c r="A3601" s="29">
        <v>0.3599</v>
      </c>
      <c r="B3601" s="34">
        <v>8.3699999999999992</v>
      </c>
      <c r="C3601" s="35">
        <v>6.5390624999999994E-2</v>
      </c>
    </row>
    <row r="3602" spans="1:3" x14ac:dyDescent="0.2">
      <c r="A3602" s="29">
        <v>0.36</v>
      </c>
      <c r="B3602" s="34">
        <v>8.3699999999999992</v>
      </c>
      <c r="C3602" s="35">
        <v>6.5390624999999994E-2</v>
      </c>
    </row>
    <row r="3603" spans="1:3" x14ac:dyDescent="0.2">
      <c r="A3603" s="29">
        <v>0.36009999999999998</v>
      </c>
      <c r="B3603" s="34">
        <v>8.36</v>
      </c>
      <c r="C3603" s="35">
        <v>6.5312499999999996E-2</v>
      </c>
    </row>
    <row r="3604" spans="1:3" x14ac:dyDescent="0.2">
      <c r="A3604" s="29">
        <v>0.36020000000000002</v>
      </c>
      <c r="B3604" s="34">
        <v>8.36</v>
      </c>
      <c r="C3604" s="35">
        <v>6.5312499999999996E-2</v>
      </c>
    </row>
    <row r="3605" spans="1:3" x14ac:dyDescent="0.2">
      <c r="A3605" s="29">
        <v>0.36030000000000001</v>
      </c>
      <c r="B3605" s="34">
        <v>8.36</v>
      </c>
      <c r="C3605" s="35">
        <v>6.5312499999999996E-2</v>
      </c>
    </row>
    <row r="3606" spans="1:3" x14ac:dyDescent="0.2">
      <c r="A3606" s="29">
        <v>0.3604</v>
      </c>
      <c r="B3606" s="34">
        <v>8.36</v>
      </c>
      <c r="C3606" s="35">
        <v>6.5312499999999996E-2</v>
      </c>
    </row>
    <row r="3607" spans="1:3" x14ac:dyDescent="0.2">
      <c r="A3607" s="29">
        <v>0.36049999999999999</v>
      </c>
      <c r="B3607" s="34">
        <v>8.36</v>
      </c>
      <c r="C3607" s="35">
        <v>6.5312499999999996E-2</v>
      </c>
    </row>
    <row r="3608" spans="1:3" x14ac:dyDescent="0.2">
      <c r="A3608" s="29">
        <v>0.36059999999999998</v>
      </c>
      <c r="B3608" s="34">
        <v>8.36</v>
      </c>
      <c r="C3608" s="35">
        <v>6.5312499999999996E-2</v>
      </c>
    </row>
    <row r="3609" spans="1:3" x14ac:dyDescent="0.2">
      <c r="A3609" s="29">
        <v>0.36070000000000002</v>
      </c>
      <c r="B3609" s="34">
        <v>8.36</v>
      </c>
      <c r="C3609" s="35">
        <v>6.5312499999999996E-2</v>
      </c>
    </row>
    <row r="3610" spans="1:3" x14ac:dyDescent="0.2">
      <c r="A3610" s="29">
        <v>0.36080000000000001</v>
      </c>
      <c r="B3610" s="34">
        <v>8.36</v>
      </c>
      <c r="C3610" s="35">
        <v>6.5312499999999996E-2</v>
      </c>
    </row>
    <row r="3611" spans="1:3" x14ac:dyDescent="0.2">
      <c r="A3611" s="29">
        <v>0.3609</v>
      </c>
      <c r="B3611" s="34">
        <v>8.36</v>
      </c>
      <c r="C3611" s="35">
        <v>6.5312499999999996E-2</v>
      </c>
    </row>
    <row r="3612" spans="1:3" x14ac:dyDescent="0.2">
      <c r="A3612" s="29">
        <v>0.36099999999999999</v>
      </c>
      <c r="B3612" s="34">
        <v>8.36</v>
      </c>
      <c r="C3612" s="35">
        <v>6.5312499999999996E-2</v>
      </c>
    </row>
    <row r="3613" spans="1:3" x14ac:dyDescent="0.2">
      <c r="A3613" s="29">
        <v>0.36109999999999998</v>
      </c>
      <c r="B3613" s="34">
        <v>8.36</v>
      </c>
      <c r="C3613" s="35">
        <v>6.5312499999999996E-2</v>
      </c>
    </row>
    <row r="3614" spans="1:3" x14ac:dyDescent="0.2">
      <c r="A3614" s="29">
        <v>0.36120000000000002</v>
      </c>
      <c r="B3614" s="34">
        <v>8.36</v>
      </c>
      <c r="C3614" s="35">
        <v>6.5312499999999996E-2</v>
      </c>
    </row>
    <row r="3615" spans="1:3" x14ac:dyDescent="0.2">
      <c r="A3615" s="29">
        <v>0.36130000000000001</v>
      </c>
      <c r="B3615" s="34">
        <v>8.36</v>
      </c>
      <c r="C3615" s="35">
        <v>6.5312499999999996E-2</v>
      </c>
    </row>
    <row r="3616" spans="1:3" x14ac:dyDescent="0.2">
      <c r="A3616" s="29">
        <v>0.3614</v>
      </c>
      <c r="B3616" s="34">
        <v>8.36</v>
      </c>
      <c r="C3616" s="35">
        <v>6.5312499999999996E-2</v>
      </c>
    </row>
    <row r="3617" spans="1:3" x14ac:dyDescent="0.2">
      <c r="A3617" s="29">
        <v>0.36149999999999999</v>
      </c>
      <c r="B3617" s="34">
        <v>8.36</v>
      </c>
      <c r="C3617" s="35">
        <v>6.5312499999999996E-2</v>
      </c>
    </row>
    <row r="3618" spans="1:3" x14ac:dyDescent="0.2">
      <c r="A3618" s="29">
        <v>0.36159999999999998</v>
      </c>
      <c r="B3618" s="34">
        <v>8.36</v>
      </c>
      <c r="C3618" s="35">
        <v>6.5312499999999996E-2</v>
      </c>
    </row>
    <row r="3619" spans="1:3" x14ac:dyDescent="0.2">
      <c r="A3619" s="29">
        <v>0.36170000000000002</v>
      </c>
      <c r="B3619" s="34">
        <v>8.36</v>
      </c>
      <c r="C3619" s="35">
        <v>6.5312499999999996E-2</v>
      </c>
    </row>
    <row r="3620" spans="1:3" x14ac:dyDescent="0.2">
      <c r="A3620" s="29">
        <v>0.36180000000000001</v>
      </c>
      <c r="B3620" s="34">
        <v>8.36</v>
      </c>
      <c r="C3620" s="35">
        <v>6.5312499999999996E-2</v>
      </c>
    </row>
    <row r="3621" spans="1:3" x14ac:dyDescent="0.2">
      <c r="A3621" s="29">
        <v>0.3619</v>
      </c>
      <c r="B3621" s="34">
        <v>8.36</v>
      </c>
      <c r="C3621" s="35">
        <v>6.5312499999999996E-2</v>
      </c>
    </row>
    <row r="3622" spans="1:3" x14ac:dyDescent="0.2">
      <c r="A3622" s="29">
        <v>0.36199999999999999</v>
      </c>
      <c r="B3622" s="34">
        <v>8.36</v>
      </c>
      <c r="C3622" s="35">
        <v>6.5312499999999996E-2</v>
      </c>
    </row>
    <row r="3623" spans="1:3" x14ac:dyDescent="0.2">
      <c r="A3623" s="29">
        <v>0.36209999999999998</v>
      </c>
      <c r="B3623" s="34">
        <v>8.36</v>
      </c>
      <c r="C3623" s="35">
        <v>6.5312499999999996E-2</v>
      </c>
    </row>
    <row r="3624" spans="1:3" x14ac:dyDescent="0.2">
      <c r="A3624" s="29">
        <v>0.36220000000000002</v>
      </c>
      <c r="B3624" s="34">
        <v>8.36</v>
      </c>
      <c r="C3624" s="35">
        <v>6.5312499999999996E-2</v>
      </c>
    </row>
    <row r="3625" spans="1:3" x14ac:dyDescent="0.2">
      <c r="A3625" s="29">
        <v>0.36230000000000001</v>
      </c>
      <c r="B3625" s="34">
        <v>8.36</v>
      </c>
      <c r="C3625" s="35">
        <v>6.5312499999999996E-2</v>
      </c>
    </row>
    <row r="3626" spans="1:3" x14ac:dyDescent="0.2">
      <c r="A3626" s="29">
        <v>0.3624</v>
      </c>
      <c r="B3626" s="34">
        <v>8.36</v>
      </c>
      <c r="C3626" s="35">
        <v>6.5312499999999996E-2</v>
      </c>
    </row>
    <row r="3627" spans="1:3" x14ac:dyDescent="0.2">
      <c r="A3627" s="29">
        <v>0.36249999999999999</v>
      </c>
      <c r="B3627" s="34">
        <v>8.36</v>
      </c>
      <c r="C3627" s="35">
        <v>6.5312499999999996E-2</v>
      </c>
    </row>
    <row r="3628" spans="1:3" x14ac:dyDescent="0.2">
      <c r="A3628" s="29">
        <v>0.36259999999999998</v>
      </c>
      <c r="B3628" s="34">
        <v>8.36</v>
      </c>
      <c r="C3628" s="35">
        <v>6.5312499999999996E-2</v>
      </c>
    </row>
    <row r="3629" spans="1:3" x14ac:dyDescent="0.2">
      <c r="A3629" s="29">
        <v>0.36270000000000002</v>
      </c>
      <c r="B3629" s="34">
        <v>8.36</v>
      </c>
      <c r="C3629" s="35">
        <v>6.5312499999999996E-2</v>
      </c>
    </row>
    <row r="3630" spans="1:3" x14ac:dyDescent="0.2">
      <c r="A3630" s="29">
        <v>0.36280000000000001</v>
      </c>
      <c r="B3630" s="34">
        <v>8.36</v>
      </c>
      <c r="C3630" s="35">
        <v>6.5312499999999996E-2</v>
      </c>
    </row>
    <row r="3631" spans="1:3" x14ac:dyDescent="0.2">
      <c r="A3631" s="29">
        <v>0.3629</v>
      </c>
      <c r="B3631" s="34">
        <v>8.36</v>
      </c>
      <c r="C3631" s="35">
        <v>6.5312499999999996E-2</v>
      </c>
    </row>
    <row r="3632" spans="1:3" x14ac:dyDescent="0.2">
      <c r="A3632" s="29">
        <v>0.36299999999999999</v>
      </c>
      <c r="B3632" s="34">
        <v>8.36</v>
      </c>
      <c r="C3632" s="35">
        <v>6.5312499999999996E-2</v>
      </c>
    </row>
    <row r="3633" spans="1:3" x14ac:dyDescent="0.2">
      <c r="A3633" s="29">
        <v>0.36309999999999998</v>
      </c>
      <c r="B3633" s="34">
        <v>8.36</v>
      </c>
      <c r="C3633" s="35">
        <v>6.5312499999999996E-2</v>
      </c>
    </row>
    <row r="3634" spans="1:3" x14ac:dyDescent="0.2">
      <c r="A3634" s="29">
        <v>0.36320000000000002</v>
      </c>
      <c r="B3634" s="34">
        <v>8.36</v>
      </c>
      <c r="C3634" s="35">
        <v>6.5312499999999996E-2</v>
      </c>
    </row>
    <row r="3635" spans="1:3" x14ac:dyDescent="0.2">
      <c r="A3635" s="29">
        <v>0.36330000000000001</v>
      </c>
      <c r="B3635" s="34">
        <v>8.36</v>
      </c>
      <c r="C3635" s="35">
        <v>6.5312499999999996E-2</v>
      </c>
    </row>
    <row r="3636" spans="1:3" x14ac:dyDescent="0.2">
      <c r="A3636" s="29">
        <v>0.3634</v>
      </c>
      <c r="B3636" s="34">
        <v>8.36</v>
      </c>
      <c r="C3636" s="35">
        <v>6.5312499999999996E-2</v>
      </c>
    </row>
    <row r="3637" spans="1:3" x14ac:dyDescent="0.2">
      <c r="A3637" s="29">
        <v>0.36349999999999999</v>
      </c>
      <c r="B3637" s="34">
        <v>8.36</v>
      </c>
      <c r="C3637" s="35">
        <v>6.5312499999999996E-2</v>
      </c>
    </row>
    <row r="3638" spans="1:3" x14ac:dyDescent="0.2">
      <c r="A3638" s="29">
        <v>0.36359999999999998</v>
      </c>
      <c r="B3638" s="34">
        <v>8.36</v>
      </c>
      <c r="C3638" s="35">
        <v>6.5312499999999996E-2</v>
      </c>
    </row>
    <row r="3639" spans="1:3" x14ac:dyDescent="0.2">
      <c r="A3639" s="29">
        <v>0.36370000000000002</v>
      </c>
      <c r="B3639" s="34">
        <v>8.36</v>
      </c>
      <c r="C3639" s="35">
        <v>6.5312499999999996E-2</v>
      </c>
    </row>
    <row r="3640" spans="1:3" x14ac:dyDescent="0.2">
      <c r="A3640" s="29">
        <v>0.36380000000000001</v>
      </c>
      <c r="B3640" s="34">
        <v>8.36</v>
      </c>
      <c r="C3640" s="35">
        <v>6.5312499999999996E-2</v>
      </c>
    </row>
    <row r="3641" spans="1:3" x14ac:dyDescent="0.2">
      <c r="A3641" s="29">
        <v>0.3639</v>
      </c>
      <c r="B3641" s="34">
        <v>8.36</v>
      </c>
      <c r="C3641" s="35">
        <v>6.5312499999999996E-2</v>
      </c>
    </row>
    <row r="3642" spans="1:3" x14ac:dyDescent="0.2">
      <c r="A3642" s="29">
        <v>0.36399999999999999</v>
      </c>
      <c r="B3642" s="34">
        <v>8.36</v>
      </c>
      <c r="C3642" s="35">
        <v>6.5312499999999996E-2</v>
      </c>
    </row>
    <row r="3643" spans="1:3" x14ac:dyDescent="0.2">
      <c r="A3643" s="29">
        <v>0.36409999999999998</v>
      </c>
      <c r="B3643" s="34">
        <v>8.36</v>
      </c>
      <c r="C3643" s="35">
        <v>6.5312499999999996E-2</v>
      </c>
    </row>
    <row r="3644" spans="1:3" x14ac:dyDescent="0.2">
      <c r="A3644" s="29">
        <v>0.36420000000000002</v>
      </c>
      <c r="B3644" s="34">
        <v>8.36</v>
      </c>
      <c r="C3644" s="35">
        <v>6.5312499999999996E-2</v>
      </c>
    </row>
    <row r="3645" spans="1:3" x14ac:dyDescent="0.2">
      <c r="A3645" s="29">
        <v>0.36430000000000001</v>
      </c>
      <c r="B3645" s="34">
        <v>8.36</v>
      </c>
      <c r="C3645" s="35">
        <v>6.5312499999999996E-2</v>
      </c>
    </row>
    <row r="3646" spans="1:3" x14ac:dyDescent="0.2">
      <c r="A3646" s="29">
        <v>0.3644</v>
      </c>
      <c r="B3646" s="34">
        <v>8.36</v>
      </c>
      <c r="C3646" s="35">
        <v>6.5312499999999996E-2</v>
      </c>
    </row>
    <row r="3647" spans="1:3" x14ac:dyDescent="0.2">
      <c r="A3647" s="29">
        <v>0.36449999999999999</v>
      </c>
      <c r="B3647" s="34">
        <v>8.36</v>
      </c>
      <c r="C3647" s="35">
        <v>6.5312499999999996E-2</v>
      </c>
    </row>
    <row r="3648" spans="1:3" x14ac:dyDescent="0.2">
      <c r="A3648" s="29">
        <v>0.36459999999999998</v>
      </c>
      <c r="B3648" s="34">
        <v>8.36</v>
      </c>
      <c r="C3648" s="35">
        <v>6.5312499999999996E-2</v>
      </c>
    </row>
    <row r="3649" spans="1:3" x14ac:dyDescent="0.2">
      <c r="A3649" s="29">
        <v>0.36470000000000002</v>
      </c>
      <c r="B3649" s="34">
        <v>8.36</v>
      </c>
      <c r="C3649" s="35">
        <v>6.5312499999999996E-2</v>
      </c>
    </row>
    <row r="3650" spans="1:3" x14ac:dyDescent="0.2">
      <c r="A3650" s="29">
        <v>0.36480000000000001</v>
      </c>
      <c r="B3650" s="34">
        <v>8.36</v>
      </c>
      <c r="C3650" s="35">
        <v>6.5312499999999996E-2</v>
      </c>
    </row>
    <row r="3651" spans="1:3" x14ac:dyDescent="0.2">
      <c r="A3651" s="29">
        <v>0.3649</v>
      </c>
      <c r="B3651" s="34">
        <v>8.36</v>
      </c>
      <c r="C3651" s="35">
        <v>6.5312499999999996E-2</v>
      </c>
    </row>
    <row r="3652" spans="1:3" x14ac:dyDescent="0.2">
      <c r="A3652" s="29">
        <v>0.36499999999999999</v>
      </c>
      <c r="B3652" s="34">
        <v>8.36</v>
      </c>
      <c r="C3652" s="35">
        <v>6.5312499999999996E-2</v>
      </c>
    </row>
    <row r="3653" spans="1:3" x14ac:dyDescent="0.2">
      <c r="A3653" s="29">
        <v>0.36509999999999998</v>
      </c>
      <c r="B3653" s="34">
        <v>8.36</v>
      </c>
      <c r="C3653" s="35">
        <v>6.5312499999999996E-2</v>
      </c>
    </row>
    <row r="3654" spans="1:3" x14ac:dyDescent="0.2">
      <c r="A3654" s="29">
        <v>0.36520000000000002</v>
      </c>
      <c r="B3654" s="34">
        <v>8.36</v>
      </c>
      <c r="C3654" s="35">
        <v>6.5312499999999996E-2</v>
      </c>
    </row>
    <row r="3655" spans="1:3" x14ac:dyDescent="0.2">
      <c r="A3655" s="29">
        <v>0.36530000000000001</v>
      </c>
      <c r="B3655" s="34">
        <v>8.36</v>
      </c>
      <c r="C3655" s="35">
        <v>6.5312499999999996E-2</v>
      </c>
    </row>
    <row r="3656" spans="1:3" x14ac:dyDescent="0.2">
      <c r="A3656" s="29">
        <v>0.3654</v>
      </c>
      <c r="B3656" s="34">
        <v>8.36</v>
      </c>
      <c r="C3656" s="35">
        <v>6.5312499999999996E-2</v>
      </c>
    </row>
    <row r="3657" spans="1:3" x14ac:dyDescent="0.2">
      <c r="A3657" s="29">
        <v>0.36549999999999999</v>
      </c>
      <c r="B3657" s="34">
        <v>8.36</v>
      </c>
      <c r="C3657" s="35">
        <v>6.5312499999999996E-2</v>
      </c>
    </row>
    <row r="3658" spans="1:3" x14ac:dyDescent="0.2">
      <c r="A3658" s="29">
        <v>0.36559999999999998</v>
      </c>
      <c r="B3658" s="34">
        <v>8.36</v>
      </c>
      <c r="C3658" s="35">
        <v>6.5312499999999996E-2</v>
      </c>
    </row>
    <row r="3659" spans="1:3" x14ac:dyDescent="0.2">
      <c r="A3659" s="29">
        <v>0.36570000000000003</v>
      </c>
      <c r="B3659" s="34">
        <v>8.36</v>
      </c>
      <c r="C3659" s="35">
        <v>6.5312499999999996E-2</v>
      </c>
    </row>
    <row r="3660" spans="1:3" x14ac:dyDescent="0.2">
      <c r="A3660" s="29">
        <v>0.36580000000000001</v>
      </c>
      <c r="B3660" s="34">
        <v>8.36</v>
      </c>
      <c r="C3660" s="35">
        <v>6.5312499999999996E-2</v>
      </c>
    </row>
    <row r="3661" spans="1:3" x14ac:dyDescent="0.2">
      <c r="A3661" s="29">
        <v>0.3659</v>
      </c>
      <c r="B3661" s="34">
        <v>8.36</v>
      </c>
      <c r="C3661" s="35">
        <v>6.5312499999999996E-2</v>
      </c>
    </row>
    <row r="3662" spans="1:3" x14ac:dyDescent="0.2">
      <c r="A3662" s="29">
        <v>0.36599999999999999</v>
      </c>
      <c r="B3662" s="34">
        <v>8.36</v>
      </c>
      <c r="C3662" s="35">
        <v>6.5312499999999996E-2</v>
      </c>
    </row>
    <row r="3663" spans="1:3" x14ac:dyDescent="0.2">
      <c r="A3663" s="29">
        <v>0.36609999999999998</v>
      </c>
      <c r="B3663" s="34">
        <v>8.36</v>
      </c>
      <c r="C3663" s="35">
        <v>6.5312499999999996E-2</v>
      </c>
    </row>
    <row r="3664" spans="1:3" x14ac:dyDescent="0.2">
      <c r="A3664" s="29">
        <v>0.36620000000000003</v>
      </c>
      <c r="B3664" s="34">
        <v>8.36</v>
      </c>
      <c r="C3664" s="35">
        <v>6.5312499999999996E-2</v>
      </c>
    </row>
    <row r="3665" spans="1:3" x14ac:dyDescent="0.2">
      <c r="A3665" s="29">
        <v>0.36630000000000001</v>
      </c>
      <c r="B3665" s="34">
        <v>8.36</v>
      </c>
      <c r="C3665" s="35">
        <v>6.5312499999999996E-2</v>
      </c>
    </row>
    <row r="3666" spans="1:3" x14ac:dyDescent="0.2">
      <c r="A3666" s="29">
        <v>0.3664</v>
      </c>
      <c r="B3666" s="34">
        <v>8.36</v>
      </c>
      <c r="C3666" s="35">
        <v>6.5312499999999996E-2</v>
      </c>
    </row>
    <row r="3667" spans="1:3" x14ac:dyDescent="0.2">
      <c r="A3667" s="29">
        <v>0.36649999999999999</v>
      </c>
      <c r="B3667" s="34">
        <v>8.36</v>
      </c>
      <c r="C3667" s="35">
        <v>6.5312499999999996E-2</v>
      </c>
    </row>
    <row r="3668" spans="1:3" x14ac:dyDescent="0.2">
      <c r="A3668" s="29">
        <v>0.36659999999999998</v>
      </c>
      <c r="B3668" s="34">
        <v>8.36</v>
      </c>
      <c r="C3668" s="35">
        <v>6.5312499999999996E-2</v>
      </c>
    </row>
    <row r="3669" spans="1:3" x14ac:dyDescent="0.2">
      <c r="A3669" s="29">
        <v>0.36670000000000003</v>
      </c>
      <c r="B3669" s="34">
        <v>8.36</v>
      </c>
      <c r="C3669" s="35">
        <v>6.5312499999999996E-2</v>
      </c>
    </row>
    <row r="3670" spans="1:3" x14ac:dyDescent="0.2">
      <c r="A3670" s="29">
        <v>0.36680000000000001</v>
      </c>
      <c r="B3670" s="34">
        <v>8.36</v>
      </c>
      <c r="C3670" s="35">
        <v>6.5312499999999996E-2</v>
      </c>
    </row>
    <row r="3671" spans="1:3" x14ac:dyDescent="0.2">
      <c r="A3671" s="29">
        <v>0.3669</v>
      </c>
      <c r="B3671" s="34">
        <v>8.36</v>
      </c>
      <c r="C3671" s="35">
        <v>6.5312499999999996E-2</v>
      </c>
    </row>
    <row r="3672" spans="1:3" x14ac:dyDescent="0.2">
      <c r="A3672" s="29">
        <v>0.36699999999999999</v>
      </c>
      <c r="B3672" s="34">
        <v>8.36</v>
      </c>
      <c r="C3672" s="35">
        <v>6.5312499999999996E-2</v>
      </c>
    </row>
    <row r="3673" spans="1:3" x14ac:dyDescent="0.2">
      <c r="A3673" s="29">
        <v>0.36709999999999998</v>
      </c>
      <c r="B3673" s="34">
        <v>8.36</v>
      </c>
      <c r="C3673" s="35">
        <v>6.5312499999999996E-2</v>
      </c>
    </row>
    <row r="3674" spans="1:3" x14ac:dyDescent="0.2">
      <c r="A3674" s="29">
        <v>0.36720000000000003</v>
      </c>
      <c r="B3674" s="34">
        <v>8.36</v>
      </c>
      <c r="C3674" s="35">
        <v>6.5312499999999996E-2</v>
      </c>
    </row>
    <row r="3675" spans="1:3" x14ac:dyDescent="0.2">
      <c r="A3675" s="29">
        <v>0.36730000000000002</v>
      </c>
      <c r="B3675" s="34">
        <v>8.36</v>
      </c>
      <c r="C3675" s="35">
        <v>6.5312499999999996E-2</v>
      </c>
    </row>
    <row r="3676" spans="1:3" x14ac:dyDescent="0.2">
      <c r="A3676" s="29">
        <v>0.3674</v>
      </c>
      <c r="B3676" s="34">
        <v>8.36</v>
      </c>
      <c r="C3676" s="35">
        <v>6.5312499999999996E-2</v>
      </c>
    </row>
    <row r="3677" spans="1:3" x14ac:dyDescent="0.2">
      <c r="A3677" s="29">
        <v>0.36749999999999999</v>
      </c>
      <c r="B3677" s="34">
        <v>8.36</v>
      </c>
      <c r="C3677" s="35">
        <v>6.5312499999999996E-2</v>
      </c>
    </row>
    <row r="3678" spans="1:3" x14ac:dyDescent="0.2">
      <c r="A3678" s="29">
        <v>0.36759999999999998</v>
      </c>
      <c r="B3678" s="34">
        <v>8.36</v>
      </c>
      <c r="C3678" s="35">
        <v>6.5312499999999996E-2</v>
      </c>
    </row>
    <row r="3679" spans="1:3" x14ac:dyDescent="0.2">
      <c r="A3679" s="29">
        <v>0.36770000000000003</v>
      </c>
      <c r="B3679" s="34">
        <v>8.36</v>
      </c>
      <c r="C3679" s="35">
        <v>6.5312499999999996E-2</v>
      </c>
    </row>
    <row r="3680" spans="1:3" x14ac:dyDescent="0.2">
      <c r="A3680" s="29">
        <v>0.36780000000000002</v>
      </c>
      <c r="B3680" s="34">
        <v>8.36</v>
      </c>
      <c r="C3680" s="35">
        <v>6.5312499999999996E-2</v>
      </c>
    </row>
    <row r="3681" spans="1:3" x14ac:dyDescent="0.2">
      <c r="A3681" s="29">
        <v>0.3679</v>
      </c>
      <c r="B3681" s="34">
        <v>8.36</v>
      </c>
      <c r="C3681" s="35">
        <v>6.5312499999999996E-2</v>
      </c>
    </row>
    <row r="3682" spans="1:3" x14ac:dyDescent="0.2">
      <c r="A3682" s="29">
        <v>0.36799999999999999</v>
      </c>
      <c r="B3682" s="34">
        <v>8.36</v>
      </c>
      <c r="C3682" s="35">
        <v>6.5312499999999996E-2</v>
      </c>
    </row>
    <row r="3683" spans="1:3" x14ac:dyDescent="0.2">
      <c r="A3683" s="29">
        <v>0.36809999999999998</v>
      </c>
      <c r="B3683" s="34">
        <v>8.36</v>
      </c>
      <c r="C3683" s="35">
        <v>6.5312499999999996E-2</v>
      </c>
    </row>
    <row r="3684" spans="1:3" x14ac:dyDescent="0.2">
      <c r="A3684" s="29">
        <v>0.36820000000000003</v>
      </c>
      <c r="B3684" s="34">
        <v>8.36</v>
      </c>
      <c r="C3684" s="35">
        <v>6.5312499999999996E-2</v>
      </c>
    </row>
    <row r="3685" spans="1:3" x14ac:dyDescent="0.2">
      <c r="A3685" s="29">
        <v>0.36830000000000002</v>
      </c>
      <c r="B3685" s="34">
        <v>8.36</v>
      </c>
      <c r="C3685" s="35">
        <v>6.5312499999999996E-2</v>
      </c>
    </row>
    <row r="3686" spans="1:3" x14ac:dyDescent="0.2">
      <c r="A3686" s="29">
        <v>0.36840000000000001</v>
      </c>
      <c r="B3686" s="34">
        <v>8.36</v>
      </c>
      <c r="C3686" s="35">
        <v>6.5312499999999996E-2</v>
      </c>
    </row>
    <row r="3687" spans="1:3" x14ac:dyDescent="0.2">
      <c r="A3687" s="29">
        <v>0.36849999999999999</v>
      </c>
      <c r="B3687" s="34">
        <v>8.36</v>
      </c>
      <c r="C3687" s="35">
        <v>6.5312499999999996E-2</v>
      </c>
    </row>
    <row r="3688" spans="1:3" x14ac:dyDescent="0.2">
      <c r="A3688" s="29">
        <v>0.36859999999999998</v>
      </c>
      <c r="B3688" s="34">
        <v>8.36</v>
      </c>
      <c r="C3688" s="35">
        <v>6.5312499999999996E-2</v>
      </c>
    </row>
    <row r="3689" spans="1:3" x14ac:dyDescent="0.2">
      <c r="A3689" s="29">
        <v>0.36870000000000003</v>
      </c>
      <c r="B3689" s="34">
        <v>8.36</v>
      </c>
      <c r="C3689" s="35">
        <v>6.5312499999999996E-2</v>
      </c>
    </row>
    <row r="3690" spans="1:3" x14ac:dyDescent="0.2">
      <c r="A3690" s="29">
        <v>0.36880000000000002</v>
      </c>
      <c r="B3690" s="34">
        <v>8.36</v>
      </c>
      <c r="C3690" s="35">
        <v>6.5312499999999996E-2</v>
      </c>
    </row>
    <row r="3691" spans="1:3" x14ac:dyDescent="0.2">
      <c r="A3691" s="29">
        <v>0.36890000000000001</v>
      </c>
      <c r="B3691" s="34">
        <v>8.36</v>
      </c>
      <c r="C3691" s="35">
        <v>6.5312499999999996E-2</v>
      </c>
    </row>
    <row r="3692" spans="1:3" x14ac:dyDescent="0.2">
      <c r="A3692" s="29">
        <v>0.36899999999999999</v>
      </c>
      <c r="B3692" s="34">
        <v>8.36</v>
      </c>
      <c r="C3692" s="35">
        <v>6.5312499999999996E-2</v>
      </c>
    </row>
    <row r="3693" spans="1:3" x14ac:dyDescent="0.2">
      <c r="A3693" s="29">
        <v>0.36909999999999998</v>
      </c>
      <c r="B3693" s="34">
        <v>8.36</v>
      </c>
      <c r="C3693" s="35">
        <v>6.5312499999999996E-2</v>
      </c>
    </row>
    <row r="3694" spans="1:3" x14ac:dyDescent="0.2">
      <c r="A3694" s="29">
        <v>0.36919999999999997</v>
      </c>
      <c r="B3694" s="34">
        <v>8.36</v>
      </c>
      <c r="C3694" s="35">
        <v>6.5312499999999996E-2</v>
      </c>
    </row>
    <row r="3695" spans="1:3" x14ac:dyDescent="0.2">
      <c r="A3695" s="29">
        <v>0.36930000000000002</v>
      </c>
      <c r="B3695" s="34">
        <v>8.36</v>
      </c>
      <c r="C3695" s="35">
        <v>6.5312499999999996E-2</v>
      </c>
    </row>
    <row r="3696" spans="1:3" x14ac:dyDescent="0.2">
      <c r="A3696" s="29">
        <v>0.36940000000000001</v>
      </c>
      <c r="B3696" s="34">
        <v>8.36</v>
      </c>
      <c r="C3696" s="35">
        <v>6.5312499999999996E-2</v>
      </c>
    </row>
    <row r="3697" spans="1:3" x14ac:dyDescent="0.2">
      <c r="A3697" s="29">
        <v>0.3695</v>
      </c>
      <c r="B3697" s="34">
        <v>8.36</v>
      </c>
      <c r="C3697" s="35">
        <v>6.5312499999999996E-2</v>
      </c>
    </row>
    <row r="3698" spans="1:3" x14ac:dyDescent="0.2">
      <c r="A3698" s="29">
        <v>0.36959999999999998</v>
      </c>
      <c r="B3698" s="34">
        <v>8.36</v>
      </c>
      <c r="C3698" s="35">
        <v>6.5312499999999996E-2</v>
      </c>
    </row>
    <row r="3699" spans="1:3" x14ac:dyDescent="0.2">
      <c r="A3699" s="29">
        <v>0.36969999999999997</v>
      </c>
      <c r="B3699" s="34">
        <v>8.36</v>
      </c>
      <c r="C3699" s="35">
        <v>6.5312499999999996E-2</v>
      </c>
    </row>
    <row r="3700" spans="1:3" x14ac:dyDescent="0.2">
      <c r="A3700" s="29">
        <v>0.36980000000000002</v>
      </c>
      <c r="B3700" s="34">
        <v>8.36</v>
      </c>
      <c r="C3700" s="35">
        <v>6.5312499999999996E-2</v>
      </c>
    </row>
    <row r="3701" spans="1:3" x14ac:dyDescent="0.2">
      <c r="A3701" s="29">
        <v>0.36990000000000001</v>
      </c>
      <c r="B3701" s="34">
        <v>8.36</v>
      </c>
      <c r="C3701" s="35">
        <v>6.5312499999999996E-2</v>
      </c>
    </row>
    <row r="3702" spans="1:3" x14ac:dyDescent="0.2">
      <c r="A3702" s="29">
        <v>0.37</v>
      </c>
      <c r="B3702" s="34">
        <v>8.36</v>
      </c>
      <c r="C3702" s="35">
        <v>6.5312499999999996E-2</v>
      </c>
    </row>
    <row r="3703" spans="1:3" x14ac:dyDescent="0.2">
      <c r="A3703" s="29">
        <v>0.37009999999999998</v>
      </c>
      <c r="B3703" s="34">
        <v>8.36</v>
      </c>
      <c r="C3703" s="35">
        <v>6.5312499999999996E-2</v>
      </c>
    </row>
    <row r="3704" spans="1:3" x14ac:dyDescent="0.2">
      <c r="A3704" s="29">
        <v>0.37019999999999997</v>
      </c>
      <c r="B3704" s="34">
        <v>8.36</v>
      </c>
      <c r="C3704" s="35">
        <v>6.5312499999999996E-2</v>
      </c>
    </row>
    <row r="3705" spans="1:3" x14ac:dyDescent="0.2">
      <c r="A3705" s="29">
        <v>0.37030000000000002</v>
      </c>
      <c r="B3705" s="34">
        <v>8.36</v>
      </c>
      <c r="C3705" s="35">
        <v>6.5312499999999996E-2</v>
      </c>
    </row>
    <row r="3706" spans="1:3" x14ac:dyDescent="0.2">
      <c r="A3706" s="29">
        <v>0.37040000000000001</v>
      </c>
      <c r="B3706" s="34">
        <v>8.36</v>
      </c>
      <c r="C3706" s="35">
        <v>6.5312499999999996E-2</v>
      </c>
    </row>
    <row r="3707" spans="1:3" x14ac:dyDescent="0.2">
      <c r="A3707" s="29">
        <v>0.3705</v>
      </c>
      <c r="B3707" s="34">
        <v>8.36</v>
      </c>
      <c r="C3707" s="35">
        <v>6.5312499999999996E-2</v>
      </c>
    </row>
    <row r="3708" spans="1:3" x14ac:dyDescent="0.2">
      <c r="A3708" s="29">
        <v>0.37059999999999998</v>
      </c>
      <c r="B3708" s="34">
        <v>8.36</v>
      </c>
      <c r="C3708" s="35">
        <v>6.5312499999999996E-2</v>
      </c>
    </row>
    <row r="3709" spans="1:3" x14ac:dyDescent="0.2">
      <c r="A3709" s="29">
        <v>0.37069999999999997</v>
      </c>
      <c r="B3709" s="34">
        <v>8.36</v>
      </c>
      <c r="C3709" s="35">
        <v>6.5312499999999996E-2</v>
      </c>
    </row>
    <row r="3710" spans="1:3" x14ac:dyDescent="0.2">
      <c r="A3710" s="29">
        <v>0.37080000000000002</v>
      </c>
      <c r="B3710" s="34">
        <v>8.36</v>
      </c>
      <c r="C3710" s="35">
        <v>6.5312499999999996E-2</v>
      </c>
    </row>
    <row r="3711" spans="1:3" x14ac:dyDescent="0.2">
      <c r="A3711" s="29">
        <v>0.37090000000000001</v>
      </c>
      <c r="B3711" s="34">
        <v>8.36</v>
      </c>
      <c r="C3711" s="35">
        <v>6.5312499999999996E-2</v>
      </c>
    </row>
    <row r="3712" spans="1:3" x14ac:dyDescent="0.2">
      <c r="A3712" s="29">
        <v>0.371</v>
      </c>
      <c r="B3712" s="34">
        <v>8.36</v>
      </c>
      <c r="C3712" s="35">
        <v>6.5312499999999996E-2</v>
      </c>
    </row>
    <row r="3713" spans="1:3" x14ac:dyDescent="0.2">
      <c r="A3713" s="29">
        <v>0.37109999999999999</v>
      </c>
      <c r="B3713" s="34">
        <v>8.36</v>
      </c>
      <c r="C3713" s="35">
        <v>6.5312499999999996E-2</v>
      </c>
    </row>
    <row r="3714" spans="1:3" x14ac:dyDescent="0.2">
      <c r="A3714" s="29">
        <v>0.37119999999999997</v>
      </c>
      <c r="B3714" s="34">
        <v>8.36</v>
      </c>
      <c r="C3714" s="35">
        <v>6.5312499999999996E-2</v>
      </c>
    </row>
    <row r="3715" spans="1:3" x14ac:dyDescent="0.2">
      <c r="A3715" s="29">
        <v>0.37130000000000002</v>
      </c>
      <c r="B3715" s="34">
        <v>8.36</v>
      </c>
      <c r="C3715" s="35">
        <v>6.5312499999999996E-2</v>
      </c>
    </row>
    <row r="3716" spans="1:3" x14ac:dyDescent="0.2">
      <c r="A3716" s="29">
        <v>0.37140000000000001</v>
      </c>
      <c r="B3716" s="34">
        <v>8.36</v>
      </c>
      <c r="C3716" s="35">
        <v>6.5312499999999996E-2</v>
      </c>
    </row>
    <row r="3717" spans="1:3" x14ac:dyDescent="0.2">
      <c r="A3717" s="29">
        <v>0.3715</v>
      </c>
      <c r="B3717" s="34">
        <v>8.36</v>
      </c>
      <c r="C3717" s="35">
        <v>6.5312499999999996E-2</v>
      </c>
    </row>
    <row r="3718" spans="1:3" x14ac:dyDescent="0.2">
      <c r="A3718" s="29">
        <v>0.37159999999999999</v>
      </c>
      <c r="B3718" s="34">
        <v>8.36</v>
      </c>
      <c r="C3718" s="35">
        <v>6.5312499999999996E-2</v>
      </c>
    </row>
    <row r="3719" spans="1:3" x14ac:dyDescent="0.2">
      <c r="A3719" s="29">
        <v>0.37169999999999997</v>
      </c>
      <c r="B3719" s="34">
        <v>8.36</v>
      </c>
      <c r="C3719" s="35">
        <v>6.5312499999999996E-2</v>
      </c>
    </row>
    <row r="3720" spans="1:3" x14ac:dyDescent="0.2">
      <c r="A3720" s="29">
        <v>0.37180000000000002</v>
      </c>
      <c r="B3720" s="34">
        <v>8.36</v>
      </c>
      <c r="C3720" s="35">
        <v>6.5312499999999996E-2</v>
      </c>
    </row>
    <row r="3721" spans="1:3" x14ac:dyDescent="0.2">
      <c r="A3721" s="29">
        <v>0.37190000000000001</v>
      </c>
      <c r="B3721" s="34">
        <v>8.36</v>
      </c>
      <c r="C3721" s="35">
        <v>6.5312499999999996E-2</v>
      </c>
    </row>
    <row r="3722" spans="1:3" x14ac:dyDescent="0.2">
      <c r="A3722" s="29">
        <v>0.372</v>
      </c>
      <c r="B3722" s="34">
        <v>8.36</v>
      </c>
      <c r="C3722" s="35">
        <v>6.5312499999999996E-2</v>
      </c>
    </row>
    <row r="3723" spans="1:3" x14ac:dyDescent="0.2">
      <c r="A3723" s="29">
        <v>0.37209999999999999</v>
      </c>
      <c r="B3723" s="34">
        <v>8.36</v>
      </c>
      <c r="C3723" s="35">
        <v>6.5312499999999996E-2</v>
      </c>
    </row>
    <row r="3724" spans="1:3" x14ac:dyDescent="0.2">
      <c r="A3724" s="29">
        <v>0.37219999999999998</v>
      </c>
      <c r="B3724" s="34">
        <v>8.36</v>
      </c>
      <c r="C3724" s="35">
        <v>6.5312499999999996E-2</v>
      </c>
    </row>
    <row r="3725" spans="1:3" x14ac:dyDescent="0.2">
      <c r="A3725" s="29">
        <v>0.37230000000000002</v>
      </c>
      <c r="B3725" s="34">
        <v>8.36</v>
      </c>
      <c r="C3725" s="35">
        <v>6.5312499999999996E-2</v>
      </c>
    </row>
    <row r="3726" spans="1:3" x14ac:dyDescent="0.2">
      <c r="A3726" s="29">
        <v>0.37240000000000001</v>
      </c>
      <c r="B3726" s="34">
        <v>8.36</v>
      </c>
      <c r="C3726" s="35">
        <v>6.5312499999999996E-2</v>
      </c>
    </row>
    <row r="3727" spans="1:3" x14ac:dyDescent="0.2">
      <c r="A3727" s="29">
        <v>0.3725</v>
      </c>
      <c r="B3727" s="34">
        <v>8.36</v>
      </c>
      <c r="C3727" s="35">
        <v>6.5312499999999996E-2</v>
      </c>
    </row>
    <row r="3728" spans="1:3" x14ac:dyDescent="0.2">
      <c r="A3728" s="29">
        <v>0.37259999999999999</v>
      </c>
      <c r="B3728" s="34">
        <v>8.36</v>
      </c>
      <c r="C3728" s="35">
        <v>6.5312499999999996E-2</v>
      </c>
    </row>
    <row r="3729" spans="1:3" x14ac:dyDescent="0.2">
      <c r="A3729" s="29">
        <v>0.37269999999999998</v>
      </c>
      <c r="B3729" s="34">
        <v>8.36</v>
      </c>
      <c r="C3729" s="35">
        <v>6.5312499999999996E-2</v>
      </c>
    </row>
    <row r="3730" spans="1:3" x14ac:dyDescent="0.2">
      <c r="A3730" s="29">
        <v>0.37280000000000002</v>
      </c>
      <c r="B3730" s="34">
        <v>8.36</v>
      </c>
      <c r="C3730" s="35">
        <v>6.5312499999999996E-2</v>
      </c>
    </row>
    <row r="3731" spans="1:3" x14ac:dyDescent="0.2">
      <c r="A3731" s="29">
        <v>0.37290000000000001</v>
      </c>
      <c r="B3731" s="34">
        <v>8.36</v>
      </c>
      <c r="C3731" s="35">
        <v>6.5312499999999996E-2</v>
      </c>
    </row>
    <row r="3732" spans="1:3" x14ac:dyDescent="0.2">
      <c r="A3732" s="29">
        <v>0.373</v>
      </c>
      <c r="B3732" s="34">
        <v>8.36</v>
      </c>
      <c r="C3732" s="35">
        <v>6.5312499999999996E-2</v>
      </c>
    </row>
    <row r="3733" spans="1:3" x14ac:dyDescent="0.2">
      <c r="A3733" s="29">
        <v>0.37309999999999999</v>
      </c>
      <c r="B3733" s="34">
        <v>8.36</v>
      </c>
      <c r="C3733" s="35">
        <v>6.5312499999999996E-2</v>
      </c>
    </row>
    <row r="3734" spans="1:3" x14ac:dyDescent="0.2">
      <c r="A3734" s="29">
        <v>0.37319999999999998</v>
      </c>
      <c r="B3734" s="34">
        <v>8.36</v>
      </c>
      <c r="C3734" s="35">
        <v>6.5312499999999996E-2</v>
      </c>
    </row>
    <row r="3735" spans="1:3" x14ac:dyDescent="0.2">
      <c r="A3735" s="29">
        <v>0.37330000000000002</v>
      </c>
      <c r="B3735" s="34">
        <v>8.36</v>
      </c>
      <c r="C3735" s="35">
        <v>6.5312499999999996E-2</v>
      </c>
    </row>
    <row r="3736" spans="1:3" x14ac:dyDescent="0.2">
      <c r="A3736" s="29">
        <v>0.37340000000000001</v>
      </c>
      <c r="B3736" s="34">
        <v>8.36</v>
      </c>
      <c r="C3736" s="35">
        <v>6.5312499999999996E-2</v>
      </c>
    </row>
    <row r="3737" spans="1:3" x14ac:dyDescent="0.2">
      <c r="A3737" s="29">
        <v>0.3735</v>
      </c>
      <c r="B3737" s="34">
        <v>8.36</v>
      </c>
      <c r="C3737" s="35">
        <v>6.5312499999999996E-2</v>
      </c>
    </row>
    <row r="3738" spans="1:3" x14ac:dyDescent="0.2">
      <c r="A3738" s="29">
        <v>0.37359999999999999</v>
      </c>
      <c r="B3738" s="34">
        <v>8.36</v>
      </c>
      <c r="C3738" s="35">
        <v>6.5312499999999996E-2</v>
      </c>
    </row>
    <row r="3739" spans="1:3" x14ac:dyDescent="0.2">
      <c r="A3739" s="29">
        <v>0.37369999999999998</v>
      </c>
      <c r="B3739" s="34">
        <v>8.36</v>
      </c>
      <c r="C3739" s="35">
        <v>6.5312499999999996E-2</v>
      </c>
    </row>
    <row r="3740" spans="1:3" x14ac:dyDescent="0.2">
      <c r="A3740" s="29">
        <v>0.37380000000000002</v>
      </c>
      <c r="B3740" s="34">
        <v>8.36</v>
      </c>
      <c r="C3740" s="35">
        <v>6.5312499999999996E-2</v>
      </c>
    </row>
    <row r="3741" spans="1:3" x14ac:dyDescent="0.2">
      <c r="A3741" s="29">
        <v>0.37390000000000001</v>
      </c>
      <c r="B3741" s="34">
        <v>8.36</v>
      </c>
      <c r="C3741" s="35">
        <v>6.5312499999999996E-2</v>
      </c>
    </row>
    <row r="3742" spans="1:3" x14ac:dyDescent="0.2">
      <c r="A3742" s="29">
        <v>0.374</v>
      </c>
      <c r="B3742" s="34">
        <v>8.36</v>
      </c>
      <c r="C3742" s="35">
        <v>6.5312499999999996E-2</v>
      </c>
    </row>
    <row r="3743" spans="1:3" x14ac:dyDescent="0.2">
      <c r="A3743" s="29">
        <v>0.37409999999999999</v>
      </c>
      <c r="B3743" s="34">
        <v>8.36</v>
      </c>
      <c r="C3743" s="35">
        <v>6.5312499999999996E-2</v>
      </c>
    </row>
    <row r="3744" spans="1:3" x14ac:dyDescent="0.2">
      <c r="A3744" s="29">
        <v>0.37419999999999998</v>
      </c>
      <c r="B3744" s="34">
        <v>8.36</v>
      </c>
      <c r="C3744" s="35">
        <v>6.5312499999999996E-2</v>
      </c>
    </row>
    <row r="3745" spans="1:3" x14ac:dyDescent="0.2">
      <c r="A3745" s="29">
        <v>0.37430000000000002</v>
      </c>
      <c r="B3745" s="34">
        <v>8.36</v>
      </c>
      <c r="C3745" s="35">
        <v>6.5312499999999996E-2</v>
      </c>
    </row>
    <row r="3746" spans="1:3" x14ac:dyDescent="0.2">
      <c r="A3746" s="29">
        <v>0.37440000000000001</v>
      </c>
      <c r="B3746" s="34">
        <v>8.36</v>
      </c>
      <c r="C3746" s="35">
        <v>6.5312499999999996E-2</v>
      </c>
    </row>
    <row r="3747" spans="1:3" x14ac:dyDescent="0.2">
      <c r="A3747" s="29">
        <v>0.3745</v>
      </c>
      <c r="B3747" s="34">
        <v>8.36</v>
      </c>
      <c r="C3747" s="35">
        <v>6.5312499999999996E-2</v>
      </c>
    </row>
    <row r="3748" spans="1:3" x14ac:dyDescent="0.2">
      <c r="A3748" s="29">
        <v>0.37459999999999999</v>
      </c>
      <c r="B3748" s="34">
        <v>8.36</v>
      </c>
      <c r="C3748" s="35">
        <v>6.5312499999999996E-2</v>
      </c>
    </row>
    <row r="3749" spans="1:3" x14ac:dyDescent="0.2">
      <c r="A3749" s="29">
        <v>0.37469999999999998</v>
      </c>
      <c r="B3749" s="34">
        <v>8.36</v>
      </c>
      <c r="C3749" s="35">
        <v>6.5312499999999996E-2</v>
      </c>
    </row>
    <row r="3750" spans="1:3" x14ac:dyDescent="0.2">
      <c r="A3750" s="29">
        <v>0.37480000000000002</v>
      </c>
      <c r="B3750" s="34">
        <v>8.36</v>
      </c>
      <c r="C3750" s="35">
        <v>6.5312499999999996E-2</v>
      </c>
    </row>
    <row r="3751" spans="1:3" x14ac:dyDescent="0.2">
      <c r="A3751" s="29">
        <v>0.37490000000000001</v>
      </c>
      <c r="B3751" s="34">
        <v>8.36</v>
      </c>
      <c r="C3751" s="35">
        <v>6.5312499999999996E-2</v>
      </c>
    </row>
    <row r="3752" spans="1:3" x14ac:dyDescent="0.2">
      <c r="A3752" s="29">
        <v>0.375</v>
      </c>
      <c r="B3752" s="34">
        <v>8.36</v>
      </c>
      <c r="C3752" s="35">
        <v>6.5312499999999996E-2</v>
      </c>
    </row>
    <row r="3753" spans="1:3" x14ac:dyDescent="0.2">
      <c r="A3753" s="29">
        <v>0.37509999999999999</v>
      </c>
      <c r="B3753" s="34">
        <v>8.36</v>
      </c>
      <c r="C3753" s="35">
        <v>6.5312499999999996E-2</v>
      </c>
    </row>
    <row r="3754" spans="1:3" x14ac:dyDescent="0.2">
      <c r="A3754" s="29">
        <v>0.37519999999999998</v>
      </c>
      <c r="B3754" s="34">
        <v>8.36</v>
      </c>
      <c r="C3754" s="35">
        <v>6.5312499999999996E-2</v>
      </c>
    </row>
    <row r="3755" spans="1:3" x14ac:dyDescent="0.2">
      <c r="A3755" s="29">
        <v>0.37530000000000002</v>
      </c>
      <c r="B3755" s="34">
        <v>8.36</v>
      </c>
      <c r="C3755" s="35">
        <v>6.5312499999999996E-2</v>
      </c>
    </row>
    <row r="3756" spans="1:3" x14ac:dyDescent="0.2">
      <c r="A3756" s="29">
        <v>0.37540000000000001</v>
      </c>
      <c r="B3756" s="34">
        <v>8.36</v>
      </c>
      <c r="C3756" s="35">
        <v>6.5312499999999996E-2</v>
      </c>
    </row>
    <row r="3757" spans="1:3" x14ac:dyDescent="0.2">
      <c r="A3757" s="29">
        <v>0.3755</v>
      </c>
      <c r="B3757" s="34">
        <v>8.36</v>
      </c>
      <c r="C3757" s="35">
        <v>6.5312499999999996E-2</v>
      </c>
    </row>
    <row r="3758" spans="1:3" x14ac:dyDescent="0.2">
      <c r="A3758" s="29">
        <v>0.37559999999999999</v>
      </c>
      <c r="B3758" s="34">
        <v>8.36</v>
      </c>
      <c r="C3758" s="35">
        <v>6.5312499999999996E-2</v>
      </c>
    </row>
    <row r="3759" spans="1:3" x14ac:dyDescent="0.2">
      <c r="A3759" s="29">
        <v>0.37569999999999998</v>
      </c>
      <c r="B3759" s="34">
        <v>8.36</v>
      </c>
      <c r="C3759" s="35">
        <v>6.5312499999999996E-2</v>
      </c>
    </row>
    <row r="3760" spans="1:3" x14ac:dyDescent="0.2">
      <c r="A3760" s="29">
        <v>0.37580000000000002</v>
      </c>
      <c r="B3760" s="34">
        <v>8.36</v>
      </c>
      <c r="C3760" s="35">
        <v>6.5312499999999996E-2</v>
      </c>
    </row>
    <row r="3761" spans="1:3" x14ac:dyDescent="0.2">
      <c r="A3761" s="29">
        <v>0.37590000000000001</v>
      </c>
      <c r="B3761" s="34">
        <v>8.36</v>
      </c>
      <c r="C3761" s="35">
        <v>6.5312499999999996E-2</v>
      </c>
    </row>
    <row r="3762" spans="1:3" x14ac:dyDescent="0.2">
      <c r="A3762" s="29">
        <v>0.376</v>
      </c>
      <c r="B3762" s="34">
        <v>8.36</v>
      </c>
      <c r="C3762" s="35">
        <v>6.5312499999999996E-2</v>
      </c>
    </row>
    <row r="3763" spans="1:3" x14ac:dyDescent="0.2">
      <c r="A3763" s="29">
        <v>0.37609999999999999</v>
      </c>
      <c r="B3763" s="34">
        <v>8.36</v>
      </c>
      <c r="C3763" s="35">
        <v>6.5312499999999996E-2</v>
      </c>
    </row>
    <row r="3764" spans="1:3" x14ac:dyDescent="0.2">
      <c r="A3764" s="29">
        <v>0.37619999999999998</v>
      </c>
      <c r="B3764" s="34">
        <v>8.36</v>
      </c>
      <c r="C3764" s="35">
        <v>6.5312499999999996E-2</v>
      </c>
    </row>
    <row r="3765" spans="1:3" x14ac:dyDescent="0.2">
      <c r="A3765" s="29">
        <v>0.37630000000000002</v>
      </c>
      <c r="B3765" s="34">
        <v>8.36</v>
      </c>
      <c r="C3765" s="35">
        <v>6.5312499999999996E-2</v>
      </c>
    </row>
    <row r="3766" spans="1:3" x14ac:dyDescent="0.2">
      <c r="A3766" s="29">
        <v>0.37640000000000001</v>
      </c>
      <c r="B3766" s="34">
        <v>8.36</v>
      </c>
      <c r="C3766" s="35">
        <v>6.5312499999999996E-2</v>
      </c>
    </row>
    <row r="3767" spans="1:3" x14ac:dyDescent="0.2">
      <c r="A3767" s="29">
        <v>0.3765</v>
      </c>
      <c r="B3767" s="34">
        <v>8.36</v>
      </c>
      <c r="C3767" s="35">
        <v>6.5312499999999996E-2</v>
      </c>
    </row>
    <row r="3768" spans="1:3" x14ac:dyDescent="0.2">
      <c r="A3768" s="29">
        <v>0.37659999999999999</v>
      </c>
      <c r="B3768" s="34">
        <v>8.36</v>
      </c>
      <c r="C3768" s="35">
        <v>6.5312499999999996E-2</v>
      </c>
    </row>
    <row r="3769" spans="1:3" x14ac:dyDescent="0.2">
      <c r="A3769" s="29">
        <v>0.37669999999999998</v>
      </c>
      <c r="B3769" s="34">
        <v>8.36</v>
      </c>
      <c r="C3769" s="35">
        <v>6.5312499999999996E-2</v>
      </c>
    </row>
    <row r="3770" spans="1:3" x14ac:dyDescent="0.2">
      <c r="A3770" s="29">
        <v>0.37680000000000002</v>
      </c>
      <c r="B3770" s="34">
        <v>8.36</v>
      </c>
      <c r="C3770" s="35">
        <v>6.5312499999999996E-2</v>
      </c>
    </row>
    <row r="3771" spans="1:3" x14ac:dyDescent="0.2">
      <c r="A3771" s="29">
        <v>0.37690000000000001</v>
      </c>
      <c r="B3771" s="34">
        <v>8.36</v>
      </c>
      <c r="C3771" s="35">
        <v>6.5312499999999996E-2</v>
      </c>
    </row>
    <row r="3772" spans="1:3" x14ac:dyDescent="0.2">
      <c r="A3772" s="29">
        <v>0.377</v>
      </c>
      <c r="B3772" s="34">
        <v>8.36</v>
      </c>
      <c r="C3772" s="35">
        <v>6.5312499999999996E-2</v>
      </c>
    </row>
    <row r="3773" spans="1:3" x14ac:dyDescent="0.2">
      <c r="A3773" s="29">
        <v>0.37709999999999999</v>
      </c>
      <c r="B3773" s="34">
        <v>8.36</v>
      </c>
      <c r="C3773" s="35">
        <v>6.5312499999999996E-2</v>
      </c>
    </row>
    <row r="3774" spans="1:3" x14ac:dyDescent="0.2">
      <c r="A3774" s="29">
        <v>0.37719999999999998</v>
      </c>
      <c r="B3774" s="34">
        <v>8.36</v>
      </c>
      <c r="C3774" s="35">
        <v>6.5312499999999996E-2</v>
      </c>
    </row>
    <row r="3775" spans="1:3" x14ac:dyDescent="0.2">
      <c r="A3775" s="29">
        <v>0.37730000000000002</v>
      </c>
      <c r="B3775" s="34">
        <v>8.36</v>
      </c>
      <c r="C3775" s="35">
        <v>6.5312499999999996E-2</v>
      </c>
    </row>
    <row r="3776" spans="1:3" x14ac:dyDescent="0.2">
      <c r="A3776" s="29">
        <v>0.37740000000000001</v>
      </c>
      <c r="B3776" s="34">
        <v>8.36</v>
      </c>
      <c r="C3776" s="35">
        <v>6.5312499999999996E-2</v>
      </c>
    </row>
    <row r="3777" spans="1:3" x14ac:dyDescent="0.2">
      <c r="A3777" s="29">
        <v>0.3775</v>
      </c>
      <c r="B3777" s="34">
        <v>8.36</v>
      </c>
      <c r="C3777" s="35">
        <v>6.5312499999999996E-2</v>
      </c>
    </row>
    <row r="3778" spans="1:3" x14ac:dyDescent="0.2">
      <c r="A3778" s="29">
        <v>0.37759999999999999</v>
      </c>
      <c r="B3778" s="34">
        <v>8.36</v>
      </c>
      <c r="C3778" s="35">
        <v>6.5312499999999996E-2</v>
      </c>
    </row>
    <row r="3779" spans="1:3" x14ac:dyDescent="0.2">
      <c r="A3779" s="29">
        <v>0.37769999999999998</v>
      </c>
      <c r="B3779" s="34">
        <v>8.36</v>
      </c>
      <c r="C3779" s="35">
        <v>6.5312499999999996E-2</v>
      </c>
    </row>
    <row r="3780" spans="1:3" x14ac:dyDescent="0.2">
      <c r="A3780" s="29">
        <v>0.37780000000000002</v>
      </c>
      <c r="B3780" s="34">
        <v>8.36</v>
      </c>
      <c r="C3780" s="35">
        <v>6.5312499999999996E-2</v>
      </c>
    </row>
    <row r="3781" spans="1:3" x14ac:dyDescent="0.2">
      <c r="A3781" s="29">
        <v>0.37790000000000001</v>
      </c>
      <c r="B3781" s="34">
        <v>8.36</v>
      </c>
      <c r="C3781" s="35">
        <v>6.5312499999999996E-2</v>
      </c>
    </row>
    <row r="3782" spans="1:3" x14ac:dyDescent="0.2">
      <c r="A3782" s="29">
        <v>0.378</v>
      </c>
      <c r="B3782" s="34">
        <v>8.36</v>
      </c>
      <c r="C3782" s="35">
        <v>6.5312499999999996E-2</v>
      </c>
    </row>
    <row r="3783" spans="1:3" x14ac:dyDescent="0.2">
      <c r="A3783" s="29">
        <v>0.37809999999999999</v>
      </c>
      <c r="B3783" s="34">
        <v>8.36</v>
      </c>
      <c r="C3783" s="35">
        <v>6.5312499999999996E-2</v>
      </c>
    </row>
    <row r="3784" spans="1:3" x14ac:dyDescent="0.2">
      <c r="A3784" s="29">
        <v>0.37819999999999998</v>
      </c>
      <c r="B3784" s="34">
        <v>8.36</v>
      </c>
      <c r="C3784" s="35">
        <v>6.5312499999999996E-2</v>
      </c>
    </row>
    <row r="3785" spans="1:3" x14ac:dyDescent="0.2">
      <c r="A3785" s="29">
        <v>0.37830000000000003</v>
      </c>
      <c r="B3785" s="34">
        <v>8.36</v>
      </c>
      <c r="C3785" s="35">
        <v>6.5312499999999996E-2</v>
      </c>
    </row>
    <row r="3786" spans="1:3" x14ac:dyDescent="0.2">
      <c r="A3786" s="29">
        <v>0.37840000000000001</v>
      </c>
      <c r="B3786" s="34">
        <v>8.36</v>
      </c>
      <c r="C3786" s="35">
        <v>6.5312499999999996E-2</v>
      </c>
    </row>
    <row r="3787" spans="1:3" x14ac:dyDescent="0.2">
      <c r="A3787" s="29">
        <v>0.3785</v>
      </c>
      <c r="B3787" s="34">
        <v>8.36</v>
      </c>
      <c r="C3787" s="35">
        <v>6.5312499999999996E-2</v>
      </c>
    </row>
    <row r="3788" spans="1:3" x14ac:dyDescent="0.2">
      <c r="A3788" s="29">
        <v>0.37859999999999999</v>
      </c>
      <c r="B3788" s="34">
        <v>8.36</v>
      </c>
      <c r="C3788" s="35">
        <v>6.5312499999999996E-2</v>
      </c>
    </row>
    <row r="3789" spans="1:3" x14ac:dyDescent="0.2">
      <c r="A3789" s="29">
        <v>0.37869999999999998</v>
      </c>
      <c r="B3789" s="34">
        <v>8.36</v>
      </c>
      <c r="C3789" s="35">
        <v>6.5312499999999996E-2</v>
      </c>
    </row>
    <row r="3790" spans="1:3" x14ac:dyDescent="0.2">
      <c r="A3790" s="29">
        <v>0.37880000000000003</v>
      </c>
      <c r="B3790" s="34">
        <v>8.36</v>
      </c>
      <c r="C3790" s="35">
        <v>6.5312499999999996E-2</v>
      </c>
    </row>
    <row r="3791" spans="1:3" x14ac:dyDescent="0.2">
      <c r="A3791" s="29">
        <v>0.37890000000000001</v>
      </c>
      <c r="B3791" s="34">
        <v>8.36</v>
      </c>
      <c r="C3791" s="35">
        <v>6.5312499999999996E-2</v>
      </c>
    </row>
    <row r="3792" spans="1:3" x14ac:dyDescent="0.2">
      <c r="A3792" s="29">
        <v>0.379</v>
      </c>
      <c r="B3792" s="34">
        <v>8.36</v>
      </c>
      <c r="C3792" s="35">
        <v>6.5312499999999996E-2</v>
      </c>
    </row>
    <row r="3793" spans="1:3" x14ac:dyDescent="0.2">
      <c r="A3793" s="29">
        <v>0.37909999999999999</v>
      </c>
      <c r="B3793" s="34">
        <v>8.36</v>
      </c>
      <c r="C3793" s="35">
        <v>6.5312499999999996E-2</v>
      </c>
    </row>
    <row r="3794" spans="1:3" x14ac:dyDescent="0.2">
      <c r="A3794" s="29">
        <v>0.37919999999999998</v>
      </c>
      <c r="B3794" s="34">
        <v>8.36</v>
      </c>
      <c r="C3794" s="35">
        <v>6.5312499999999996E-2</v>
      </c>
    </row>
    <row r="3795" spans="1:3" x14ac:dyDescent="0.2">
      <c r="A3795" s="29">
        <v>0.37930000000000003</v>
      </c>
      <c r="B3795" s="34">
        <v>8.36</v>
      </c>
      <c r="C3795" s="35">
        <v>6.5312499999999996E-2</v>
      </c>
    </row>
    <row r="3796" spans="1:3" x14ac:dyDescent="0.2">
      <c r="A3796" s="29">
        <v>0.37940000000000002</v>
      </c>
      <c r="B3796" s="34">
        <v>8.36</v>
      </c>
      <c r="C3796" s="35">
        <v>6.5312499999999996E-2</v>
      </c>
    </row>
    <row r="3797" spans="1:3" x14ac:dyDescent="0.2">
      <c r="A3797" s="29">
        <v>0.3795</v>
      </c>
      <c r="B3797" s="34">
        <v>8.36</v>
      </c>
      <c r="C3797" s="35">
        <v>6.5312499999999996E-2</v>
      </c>
    </row>
    <row r="3798" spans="1:3" x14ac:dyDescent="0.2">
      <c r="A3798" s="29">
        <v>0.37959999999999999</v>
      </c>
      <c r="B3798" s="34">
        <v>8.36</v>
      </c>
      <c r="C3798" s="35">
        <v>6.5312499999999996E-2</v>
      </c>
    </row>
    <row r="3799" spans="1:3" x14ac:dyDescent="0.2">
      <c r="A3799" s="29">
        <v>0.37969999999999998</v>
      </c>
      <c r="B3799" s="34">
        <v>8.36</v>
      </c>
      <c r="C3799" s="35">
        <v>6.5312499999999996E-2</v>
      </c>
    </row>
    <row r="3800" spans="1:3" x14ac:dyDescent="0.2">
      <c r="A3800" s="29">
        <v>0.37980000000000003</v>
      </c>
      <c r="B3800" s="34">
        <v>8.36</v>
      </c>
      <c r="C3800" s="35">
        <v>6.5312499999999996E-2</v>
      </c>
    </row>
    <row r="3801" spans="1:3" x14ac:dyDescent="0.2">
      <c r="A3801" s="29">
        <v>0.37990000000000002</v>
      </c>
      <c r="B3801" s="34">
        <v>8.36</v>
      </c>
      <c r="C3801" s="35">
        <v>6.5312499999999996E-2</v>
      </c>
    </row>
    <row r="3802" spans="1:3" x14ac:dyDescent="0.2">
      <c r="A3802" s="29">
        <v>0.38</v>
      </c>
      <c r="B3802" s="34">
        <v>8.36</v>
      </c>
      <c r="C3802" s="35">
        <v>6.5312499999999996E-2</v>
      </c>
    </row>
    <row r="3803" spans="1:3" x14ac:dyDescent="0.2">
      <c r="A3803" s="29">
        <v>0.38009999999999999</v>
      </c>
      <c r="B3803" s="34">
        <v>8.35</v>
      </c>
      <c r="C3803" s="35">
        <v>6.5234374999999997E-2</v>
      </c>
    </row>
    <row r="3804" spans="1:3" x14ac:dyDescent="0.2">
      <c r="A3804" s="29">
        <v>0.38019999999999998</v>
      </c>
      <c r="B3804" s="34">
        <v>8.35</v>
      </c>
      <c r="C3804" s="35">
        <v>6.5234374999999997E-2</v>
      </c>
    </row>
    <row r="3805" spans="1:3" x14ac:dyDescent="0.2">
      <c r="A3805" s="29">
        <v>0.38030000000000003</v>
      </c>
      <c r="B3805" s="34">
        <v>8.35</v>
      </c>
      <c r="C3805" s="35">
        <v>6.5234374999999997E-2</v>
      </c>
    </row>
    <row r="3806" spans="1:3" x14ac:dyDescent="0.2">
      <c r="A3806" s="29">
        <v>0.38040000000000002</v>
      </c>
      <c r="B3806" s="34">
        <v>8.35</v>
      </c>
      <c r="C3806" s="35">
        <v>6.5234374999999997E-2</v>
      </c>
    </row>
    <row r="3807" spans="1:3" x14ac:dyDescent="0.2">
      <c r="A3807" s="29">
        <v>0.3805</v>
      </c>
      <c r="B3807" s="34">
        <v>8.35</v>
      </c>
      <c r="C3807" s="35">
        <v>6.5234374999999997E-2</v>
      </c>
    </row>
    <row r="3808" spans="1:3" x14ac:dyDescent="0.2">
      <c r="A3808" s="29">
        <v>0.38059999999999999</v>
      </c>
      <c r="B3808" s="34">
        <v>8.35</v>
      </c>
      <c r="C3808" s="35">
        <v>6.5234374999999997E-2</v>
      </c>
    </row>
    <row r="3809" spans="1:3" x14ac:dyDescent="0.2">
      <c r="A3809" s="29">
        <v>0.38069999999999998</v>
      </c>
      <c r="B3809" s="34">
        <v>8.35</v>
      </c>
      <c r="C3809" s="35">
        <v>6.5234374999999997E-2</v>
      </c>
    </row>
    <row r="3810" spans="1:3" x14ac:dyDescent="0.2">
      <c r="A3810" s="29">
        <v>0.38080000000000003</v>
      </c>
      <c r="B3810" s="34">
        <v>8.35</v>
      </c>
      <c r="C3810" s="35">
        <v>6.5234374999999997E-2</v>
      </c>
    </row>
    <row r="3811" spans="1:3" x14ac:dyDescent="0.2">
      <c r="A3811" s="29">
        <v>0.38090000000000002</v>
      </c>
      <c r="B3811" s="34">
        <v>8.35</v>
      </c>
      <c r="C3811" s="35">
        <v>6.5234374999999997E-2</v>
      </c>
    </row>
    <row r="3812" spans="1:3" x14ac:dyDescent="0.2">
      <c r="A3812" s="29">
        <v>0.38100000000000001</v>
      </c>
      <c r="B3812" s="34">
        <v>8.35</v>
      </c>
      <c r="C3812" s="35">
        <v>6.5234374999999997E-2</v>
      </c>
    </row>
    <row r="3813" spans="1:3" x14ac:dyDescent="0.2">
      <c r="A3813" s="29">
        <v>0.38109999999999999</v>
      </c>
      <c r="B3813" s="34">
        <v>8.35</v>
      </c>
      <c r="C3813" s="35">
        <v>6.5234374999999997E-2</v>
      </c>
    </row>
    <row r="3814" spans="1:3" x14ac:dyDescent="0.2">
      <c r="A3814" s="29">
        <v>0.38119999999999998</v>
      </c>
      <c r="B3814" s="34">
        <v>8.35</v>
      </c>
      <c r="C3814" s="35">
        <v>6.5234374999999997E-2</v>
      </c>
    </row>
    <row r="3815" spans="1:3" x14ac:dyDescent="0.2">
      <c r="A3815" s="29">
        <v>0.38129999999999997</v>
      </c>
      <c r="B3815" s="34">
        <v>8.35</v>
      </c>
      <c r="C3815" s="35">
        <v>6.5234374999999997E-2</v>
      </c>
    </row>
    <row r="3816" spans="1:3" x14ac:dyDescent="0.2">
      <c r="A3816" s="29">
        <v>0.38140000000000002</v>
      </c>
      <c r="B3816" s="34">
        <v>8.35</v>
      </c>
      <c r="C3816" s="35">
        <v>6.5234374999999997E-2</v>
      </c>
    </row>
    <row r="3817" spans="1:3" x14ac:dyDescent="0.2">
      <c r="A3817" s="29">
        <v>0.38150000000000001</v>
      </c>
      <c r="B3817" s="34">
        <v>8.35</v>
      </c>
      <c r="C3817" s="35">
        <v>6.5234374999999997E-2</v>
      </c>
    </row>
    <row r="3818" spans="1:3" x14ac:dyDescent="0.2">
      <c r="A3818" s="29">
        <v>0.38159999999999999</v>
      </c>
      <c r="B3818" s="34">
        <v>8.35</v>
      </c>
      <c r="C3818" s="35">
        <v>6.5234374999999997E-2</v>
      </c>
    </row>
    <row r="3819" spans="1:3" x14ac:dyDescent="0.2">
      <c r="A3819" s="29">
        <v>0.38169999999999998</v>
      </c>
      <c r="B3819" s="34">
        <v>8.35</v>
      </c>
      <c r="C3819" s="35">
        <v>6.5234374999999997E-2</v>
      </c>
    </row>
    <row r="3820" spans="1:3" x14ac:dyDescent="0.2">
      <c r="A3820" s="29">
        <v>0.38179999999999997</v>
      </c>
      <c r="B3820" s="34">
        <v>8.35</v>
      </c>
      <c r="C3820" s="35">
        <v>6.5234374999999997E-2</v>
      </c>
    </row>
    <row r="3821" spans="1:3" x14ac:dyDescent="0.2">
      <c r="A3821" s="29">
        <v>0.38190000000000002</v>
      </c>
      <c r="B3821" s="34">
        <v>8.35</v>
      </c>
      <c r="C3821" s="35">
        <v>6.5234374999999997E-2</v>
      </c>
    </row>
    <row r="3822" spans="1:3" x14ac:dyDescent="0.2">
      <c r="A3822" s="29">
        <v>0.38200000000000001</v>
      </c>
      <c r="B3822" s="34">
        <v>8.35</v>
      </c>
      <c r="C3822" s="35">
        <v>6.5234374999999997E-2</v>
      </c>
    </row>
    <row r="3823" spans="1:3" x14ac:dyDescent="0.2">
      <c r="A3823" s="29">
        <v>0.3821</v>
      </c>
      <c r="B3823" s="34">
        <v>8.35</v>
      </c>
      <c r="C3823" s="35">
        <v>6.5234374999999997E-2</v>
      </c>
    </row>
    <row r="3824" spans="1:3" x14ac:dyDescent="0.2">
      <c r="A3824" s="29">
        <v>0.38219999999999998</v>
      </c>
      <c r="B3824" s="34">
        <v>8.35</v>
      </c>
      <c r="C3824" s="35">
        <v>6.5234374999999997E-2</v>
      </c>
    </row>
    <row r="3825" spans="1:3" x14ac:dyDescent="0.2">
      <c r="A3825" s="29">
        <v>0.38229999999999997</v>
      </c>
      <c r="B3825" s="34">
        <v>8.35</v>
      </c>
      <c r="C3825" s="35">
        <v>6.5234374999999997E-2</v>
      </c>
    </row>
    <row r="3826" spans="1:3" x14ac:dyDescent="0.2">
      <c r="A3826" s="29">
        <v>0.38240000000000002</v>
      </c>
      <c r="B3826" s="34">
        <v>8.35</v>
      </c>
      <c r="C3826" s="35">
        <v>6.5234374999999997E-2</v>
      </c>
    </row>
    <row r="3827" spans="1:3" x14ac:dyDescent="0.2">
      <c r="A3827" s="29">
        <v>0.38250000000000001</v>
      </c>
      <c r="B3827" s="34">
        <v>8.35</v>
      </c>
      <c r="C3827" s="35">
        <v>6.5234374999999997E-2</v>
      </c>
    </row>
    <row r="3828" spans="1:3" x14ac:dyDescent="0.2">
      <c r="A3828" s="29">
        <v>0.3826</v>
      </c>
      <c r="B3828" s="34">
        <v>8.35</v>
      </c>
      <c r="C3828" s="35">
        <v>6.5234374999999997E-2</v>
      </c>
    </row>
    <row r="3829" spans="1:3" x14ac:dyDescent="0.2">
      <c r="A3829" s="29">
        <v>0.38269999999999998</v>
      </c>
      <c r="B3829" s="34">
        <v>8.35</v>
      </c>
      <c r="C3829" s="35">
        <v>6.5234374999999997E-2</v>
      </c>
    </row>
    <row r="3830" spans="1:3" x14ac:dyDescent="0.2">
      <c r="A3830" s="29">
        <v>0.38279999999999997</v>
      </c>
      <c r="B3830" s="34">
        <v>8.35</v>
      </c>
      <c r="C3830" s="35">
        <v>6.5234374999999997E-2</v>
      </c>
    </row>
    <row r="3831" spans="1:3" x14ac:dyDescent="0.2">
      <c r="A3831" s="29">
        <v>0.38290000000000002</v>
      </c>
      <c r="B3831" s="34">
        <v>8.35</v>
      </c>
      <c r="C3831" s="35">
        <v>6.5234374999999997E-2</v>
      </c>
    </row>
    <row r="3832" spans="1:3" x14ac:dyDescent="0.2">
      <c r="A3832" s="29">
        <v>0.38300000000000001</v>
      </c>
      <c r="B3832" s="34">
        <v>8.35</v>
      </c>
      <c r="C3832" s="35">
        <v>6.5234374999999997E-2</v>
      </c>
    </row>
    <row r="3833" spans="1:3" x14ac:dyDescent="0.2">
      <c r="A3833" s="29">
        <v>0.3831</v>
      </c>
      <c r="B3833" s="34">
        <v>8.35</v>
      </c>
      <c r="C3833" s="35">
        <v>6.5234374999999997E-2</v>
      </c>
    </row>
    <row r="3834" spans="1:3" x14ac:dyDescent="0.2">
      <c r="A3834" s="29">
        <v>0.38319999999999999</v>
      </c>
      <c r="B3834" s="34">
        <v>8.35</v>
      </c>
      <c r="C3834" s="35">
        <v>6.5234374999999997E-2</v>
      </c>
    </row>
    <row r="3835" spans="1:3" x14ac:dyDescent="0.2">
      <c r="A3835" s="29">
        <v>0.38329999999999997</v>
      </c>
      <c r="B3835" s="34">
        <v>8.35</v>
      </c>
      <c r="C3835" s="35">
        <v>6.5234374999999997E-2</v>
      </c>
    </row>
    <row r="3836" spans="1:3" x14ac:dyDescent="0.2">
      <c r="A3836" s="29">
        <v>0.38340000000000002</v>
      </c>
      <c r="B3836" s="34">
        <v>8.35</v>
      </c>
      <c r="C3836" s="35">
        <v>6.5234374999999997E-2</v>
      </c>
    </row>
    <row r="3837" spans="1:3" x14ac:dyDescent="0.2">
      <c r="A3837" s="29">
        <v>0.38350000000000001</v>
      </c>
      <c r="B3837" s="34">
        <v>8.35</v>
      </c>
      <c r="C3837" s="35">
        <v>6.5234374999999997E-2</v>
      </c>
    </row>
    <row r="3838" spans="1:3" x14ac:dyDescent="0.2">
      <c r="A3838" s="29">
        <v>0.3836</v>
      </c>
      <c r="B3838" s="34">
        <v>8.35</v>
      </c>
      <c r="C3838" s="35">
        <v>6.5234374999999997E-2</v>
      </c>
    </row>
    <row r="3839" spans="1:3" x14ac:dyDescent="0.2">
      <c r="A3839" s="29">
        <v>0.38369999999999999</v>
      </c>
      <c r="B3839" s="34">
        <v>8.35</v>
      </c>
      <c r="C3839" s="35">
        <v>6.5234374999999997E-2</v>
      </c>
    </row>
    <row r="3840" spans="1:3" x14ac:dyDescent="0.2">
      <c r="A3840" s="29">
        <v>0.38379999999999997</v>
      </c>
      <c r="B3840" s="34">
        <v>8.35</v>
      </c>
      <c r="C3840" s="35">
        <v>6.5234374999999997E-2</v>
      </c>
    </row>
    <row r="3841" spans="1:3" x14ac:dyDescent="0.2">
      <c r="A3841" s="29">
        <v>0.38390000000000002</v>
      </c>
      <c r="B3841" s="34">
        <v>8.35</v>
      </c>
      <c r="C3841" s="35">
        <v>6.5234374999999997E-2</v>
      </c>
    </row>
    <row r="3842" spans="1:3" x14ac:dyDescent="0.2">
      <c r="A3842" s="29">
        <v>0.38400000000000001</v>
      </c>
      <c r="B3842" s="34">
        <v>8.35</v>
      </c>
      <c r="C3842" s="35">
        <v>6.5234374999999997E-2</v>
      </c>
    </row>
    <row r="3843" spans="1:3" x14ac:dyDescent="0.2">
      <c r="A3843" s="29">
        <v>0.3841</v>
      </c>
      <c r="B3843" s="34">
        <v>8.35</v>
      </c>
      <c r="C3843" s="35">
        <v>6.5234374999999997E-2</v>
      </c>
    </row>
    <row r="3844" spans="1:3" x14ac:dyDescent="0.2">
      <c r="A3844" s="29">
        <v>0.38419999999999999</v>
      </c>
      <c r="B3844" s="34">
        <v>8.35</v>
      </c>
      <c r="C3844" s="35">
        <v>6.5234374999999997E-2</v>
      </c>
    </row>
    <row r="3845" spans="1:3" x14ac:dyDescent="0.2">
      <c r="A3845" s="29">
        <v>0.38429999999999997</v>
      </c>
      <c r="B3845" s="34">
        <v>8.35</v>
      </c>
      <c r="C3845" s="35">
        <v>6.5234374999999997E-2</v>
      </c>
    </row>
    <row r="3846" spans="1:3" x14ac:dyDescent="0.2">
      <c r="A3846" s="29">
        <v>0.38440000000000002</v>
      </c>
      <c r="B3846" s="34">
        <v>8.35</v>
      </c>
      <c r="C3846" s="35">
        <v>6.5234374999999997E-2</v>
      </c>
    </row>
    <row r="3847" spans="1:3" x14ac:dyDescent="0.2">
      <c r="A3847" s="29">
        <v>0.38450000000000001</v>
      </c>
      <c r="B3847" s="34">
        <v>8.35</v>
      </c>
      <c r="C3847" s="35">
        <v>6.5234374999999997E-2</v>
      </c>
    </row>
    <row r="3848" spans="1:3" x14ac:dyDescent="0.2">
      <c r="A3848" s="29">
        <v>0.3846</v>
      </c>
      <c r="B3848" s="34">
        <v>8.35</v>
      </c>
      <c r="C3848" s="35">
        <v>6.5234374999999997E-2</v>
      </c>
    </row>
    <row r="3849" spans="1:3" x14ac:dyDescent="0.2">
      <c r="A3849" s="29">
        <v>0.38469999999999999</v>
      </c>
      <c r="B3849" s="34">
        <v>8.35</v>
      </c>
      <c r="C3849" s="35">
        <v>6.5234374999999997E-2</v>
      </c>
    </row>
    <row r="3850" spans="1:3" x14ac:dyDescent="0.2">
      <c r="A3850" s="29">
        <v>0.38479999999999998</v>
      </c>
      <c r="B3850" s="34">
        <v>8.35</v>
      </c>
      <c r="C3850" s="35">
        <v>6.5234374999999997E-2</v>
      </c>
    </row>
    <row r="3851" spans="1:3" x14ac:dyDescent="0.2">
      <c r="A3851" s="29">
        <v>0.38490000000000002</v>
      </c>
      <c r="B3851" s="34">
        <v>8.35</v>
      </c>
      <c r="C3851" s="35">
        <v>6.5234374999999997E-2</v>
      </c>
    </row>
    <row r="3852" spans="1:3" x14ac:dyDescent="0.2">
      <c r="A3852" s="29">
        <v>0.38500000000000001</v>
      </c>
      <c r="B3852" s="34">
        <v>8.35</v>
      </c>
      <c r="C3852" s="35">
        <v>6.5234374999999997E-2</v>
      </c>
    </row>
    <row r="3853" spans="1:3" x14ac:dyDescent="0.2">
      <c r="A3853" s="29">
        <v>0.3851</v>
      </c>
      <c r="B3853" s="34">
        <v>8.35</v>
      </c>
      <c r="C3853" s="35">
        <v>6.5234374999999997E-2</v>
      </c>
    </row>
    <row r="3854" spans="1:3" x14ac:dyDescent="0.2">
      <c r="A3854" s="29">
        <v>0.38519999999999999</v>
      </c>
      <c r="B3854" s="34">
        <v>8.35</v>
      </c>
      <c r="C3854" s="35">
        <v>6.5234374999999997E-2</v>
      </c>
    </row>
    <row r="3855" spans="1:3" x14ac:dyDescent="0.2">
      <c r="A3855" s="29">
        <v>0.38529999999999998</v>
      </c>
      <c r="B3855" s="34">
        <v>8.35</v>
      </c>
      <c r="C3855" s="35">
        <v>6.5234374999999997E-2</v>
      </c>
    </row>
    <row r="3856" spans="1:3" x14ac:dyDescent="0.2">
      <c r="A3856" s="29">
        <v>0.38540000000000002</v>
      </c>
      <c r="B3856" s="34">
        <v>8.35</v>
      </c>
      <c r="C3856" s="35">
        <v>6.5234374999999997E-2</v>
      </c>
    </row>
    <row r="3857" spans="1:3" x14ac:dyDescent="0.2">
      <c r="A3857" s="29">
        <v>0.38550000000000001</v>
      </c>
      <c r="B3857" s="34">
        <v>8.35</v>
      </c>
      <c r="C3857" s="35">
        <v>6.5234374999999997E-2</v>
      </c>
    </row>
    <row r="3858" spans="1:3" x14ac:dyDescent="0.2">
      <c r="A3858" s="29">
        <v>0.3856</v>
      </c>
      <c r="B3858" s="34">
        <v>8.35</v>
      </c>
      <c r="C3858" s="35">
        <v>6.5234374999999997E-2</v>
      </c>
    </row>
    <row r="3859" spans="1:3" x14ac:dyDescent="0.2">
      <c r="A3859" s="29">
        <v>0.38569999999999999</v>
      </c>
      <c r="B3859" s="34">
        <v>8.35</v>
      </c>
      <c r="C3859" s="35">
        <v>6.5234374999999997E-2</v>
      </c>
    </row>
    <row r="3860" spans="1:3" x14ac:dyDescent="0.2">
      <c r="A3860" s="29">
        <v>0.38579999999999998</v>
      </c>
      <c r="B3860" s="34">
        <v>8.35</v>
      </c>
      <c r="C3860" s="35">
        <v>6.5234374999999997E-2</v>
      </c>
    </row>
    <row r="3861" spans="1:3" x14ac:dyDescent="0.2">
      <c r="A3861" s="29">
        <v>0.38590000000000002</v>
      </c>
      <c r="B3861" s="34">
        <v>8.35</v>
      </c>
      <c r="C3861" s="35">
        <v>6.5234374999999997E-2</v>
      </c>
    </row>
    <row r="3862" spans="1:3" x14ac:dyDescent="0.2">
      <c r="A3862" s="29">
        <v>0.38600000000000001</v>
      </c>
      <c r="B3862" s="34">
        <v>8.35</v>
      </c>
      <c r="C3862" s="35">
        <v>6.5234374999999997E-2</v>
      </c>
    </row>
    <row r="3863" spans="1:3" x14ac:dyDescent="0.2">
      <c r="A3863" s="29">
        <v>0.3861</v>
      </c>
      <c r="B3863" s="34">
        <v>8.35</v>
      </c>
      <c r="C3863" s="35">
        <v>6.5234374999999997E-2</v>
      </c>
    </row>
    <row r="3864" spans="1:3" x14ac:dyDescent="0.2">
      <c r="A3864" s="29">
        <v>0.38619999999999999</v>
      </c>
      <c r="B3864" s="34">
        <v>8.35</v>
      </c>
      <c r="C3864" s="35">
        <v>6.5234374999999997E-2</v>
      </c>
    </row>
    <row r="3865" spans="1:3" x14ac:dyDescent="0.2">
      <c r="A3865" s="29">
        <v>0.38629999999999998</v>
      </c>
      <c r="B3865" s="34">
        <v>8.35</v>
      </c>
      <c r="C3865" s="35">
        <v>6.5234374999999997E-2</v>
      </c>
    </row>
    <row r="3866" spans="1:3" x14ac:dyDescent="0.2">
      <c r="A3866" s="29">
        <v>0.38640000000000002</v>
      </c>
      <c r="B3866" s="34">
        <v>8.35</v>
      </c>
      <c r="C3866" s="35">
        <v>6.5234374999999997E-2</v>
      </c>
    </row>
    <row r="3867" spans="1:3" x14ac:dyDescent="0.2">
      <c r="A3867" s="29">
        <v>0.38650000000000001</v>
      </c>
      <c r="B3867" s="34">
        <v>8.35</v>
      </c>
      <c r="C3867" s="35">
        <v>6.5234374999999997E-2</v>
      </c>
    </row>
    <row r="3868" spans="1:3" x14ac:dyDescent="0.2">
      <c r="A3868" s="29">
        <v>0.3866</v>
      </c>
      <c r="B3868" s="34">
        <v>8.35</v>
      </c>
      <c r="C3868" s="35">
        <v>6.5234374999999997E-2</v>
      </c>
    </row>
    <row r="3869" spans="1:3" x14ac:dyDescent="0.2">
      <c r="A3869" s="29">
        <v>0.38669999999999999</v>
      </c>
      <c r="B3869" s="34">
        <v>8.35</v>
      </c>
      <c r="C3869" s="35">
        <v>6.5234374999999997E-2</v>
      </c>
    </row>
    <row r="3870" spans="1:3" x14ac:dyDescent="0.2">
      <c r="A3870" s="29">
        <v>0.38679999999999998</v>
      </c>
      <c r="B3870" s="34">
        <v>8.35</v>
      </c>
      <c r="C3870" s="35">
        <v>6.5234374999999997E-2</v>
      </c>
    </row>
    <row r="3871" spans="1:3" x14ac:dyDescent="0.2">
      <c r="A3871" s="29">
        <v>0.38690000000000002</v>
      </c>
      <c r="B3871" s="34">
        <v>8.35</v>
      </c>
      <c r="C3871" s="35">
        <v>6.5234374999999997E-2</v>
      </c>
    </row>
    <row r="3872" spans="1:3" x14ac:dyDescent="0.2">
      <c r="A3872" s="29">
        <v>0.38700000000000001</v>
      </c>
      <c r="B3872" s="34">
        <v>8.35</v>
      </c>
      <c r="C3872" s="35">
        <v>6.5234374999999997E-2</v>
      </c>
    </row>
    <row r="3873" spans="1:3" x14ac:dyDescent="0.2">
      <c r="A3873" s="29">
        <v>0.3871</v>
      </c>
      <c r="B3873" s="34">
        <v>8.35</v>
      </c>
      <c r="C3873" s="35">
        <v>6.5234374999999997E-2</v>
      </c>
    </row>
    <row r="3874" spans="1:3" x14ac:dyDescent="0.2">
      <c r="A3874" s="29">
        <v>0.38719999999999999</v>
      </c>
      <c r="B3874" s="34">
        <v>8.35</v>
      </c>
      <c r="C3874" s="35">
        <v>6.5234374999999997E-2</v>
      </c>
    </row>
    <row r="3875" spans="1:3" x14ac:dyDescent="0.2">
      <c r="A3875" s="29">
        <v>0.38729999999999998</v>
      </c>
      <c r="B3875" s="34">
        <v>8.35</v>
      </c>
      <c r="C3875" s="35">
        <v>6.5234374999999997E-2</v>
      </c>
    </row>
    <row r="3876" spans="1:3" x14ac:dyDescent="0.2">
      <c r="A3876" s="29">
        <v>0.38740000000000002</v>
      </c>
      <c r="B3876" s="34">
        <v>8.35</v>
      </c>
      <c r="C3876" s="35">
        <v>6.5234374999999997E-2</v>
      </c>
    </row>
    <row r="3877" spans="1:3" x14ac:dyDescent="0.2">
      <c r="A3877" s="29">
        <v>0.38750000000000001</v>
      </c>
      <c r="B3877" s="34">
        <v>8.35</v>
      </c>
      <c r="C3877" s="35">
        <v>6.5234374999999997E-2</v>
      </c>
    </row>
    <row r="3878" spans="1:3" x14ac:dyDescent="0.2">
      <c r="A3878" s="29">
        <v>0.3876</v>
      </c>
      <c r="B3878" s="34">
        <v>8.35</v>
      </c>
      <c r="C3878" s="35">
        <v>6.5234374999999997E-2</v>
      </c>
    </row>
    <row r="3879" spans="1:3" x14ac:dyDescent="0.2">
      <c r="A3879" s="29">
        <v>0.38769999999999999</v>
      </c>
      <c r="B3879" s="34">
        <v>8.35</v>
      </c>
      <c r="C3879" s="35">
        <v>6.5234374999999997E-2</v>
      </c>
    </row>
    <row r="3880" spans="1:3" x14ac:dyDescent="0.2">
      <c r="A3880" s="29">
        <v>0.38779999999999998</v>
      </c>
      <c r="B3880" s="34">
        <v>8.35</v>
      </c>
      <c r="C3880" s="35">
        <v>6.5234374999999997E-2</v>
      </c>
    </row>
    <row r="3881" spans="1:3" x14ac:dyDescent="0.2">
      <c r="A3881" s="29">
        <v>0.38790000000000002</v>
      </c>
      <c r="B3881" s="34">
        <v>8.35</v>
      </c>
      <c r="C3881" s="35">
        <v>6.5234374999999997E-2</v>
      </c>
    </row>
    <row r="3882" spans="1:3" x14ac:dyDescent="0.2">
      <c r="A3882" s="29">
        <v>0.38800000000000001</v>
      </c>
      <c r="B3882" s="34">
        <v>8.35</v>
      </c>
      <c r="C3882" s="35">
        <v>6.5234374999999997E-2</v>
      </c>
    </row>
    <row r="3883" spans="1:3" x14ac:dyDescent="0.2">
      <c r="A3883" s="29">
        <v>0.3881</v>
      </c>
      <c r="B3883" s="34">
        <v>8.35</v>
      </c>
      <c r="C3883" s="35">
        <v>6.5234374999999997E-2</v>
      </c>
    </row>
    <row r="3884" spans="1:3" x14ac:dyDescent="0.2">
      <c r="A3884" s="29">
        <v>0.38819999999999999</v>
      </c>
      <c r="B3884" s="34">
        <v>8.35</v>
      </c>
      <c r="C3884" s="35">
        <v>6.5234374999999997E-2</v>
      </c>
    </row>
    <row r="3885" spans="1:3" x14ac:dyDescent="0.2">
      <c r="A3885" s="29">
        <v>0.38829999999999998</v>
      </c>
      <c r="B3885" s="34">
        <v>8.35</v>
      </c>
      <c r="C3885" s="35">
        <v>6.5234374999999997E-2</v>
      </c>
    </row>
    <row r="3886" spans="1:3" x14ac:dyDescent="0.2">
      <c r="A3886" s="29">
        <v>0.38840000000000002</v>
      </c>
      <c r="B3886" s="34">
        <v>8.35</v>
      </c>
      <c r="C3886" s="35">
        <v>6.5234374999999997E-2</v>
      </c>
    </row>
    <row r="3887" spans="1:3" x14ac:dyDescent="0.2">
      <c r="A3887" s="29">
        <v>0.38850000000000001</v>
      </c>
      <c r="B3887" s="34">
        <v>8.35</v>
      </c>
      <c r="C3887" s="35">
        <v>6.5234374999999997E-2</v>
      </c>
    </row>
    <row r="3888" spans="1:3" x14ac:dyDescent="0.2">
      <c r="A3888" s="29">
        <v>0.3886</v>
      </c>
      <c r="B3888" s="34">
        <v>8.35</v>
      </c>
      <c r="C3888" s="35">
        <v>6.5234374999999997E-2</v>
      </c>
    </row>
    <row r="3889" spans="1:3" x14ac:dyDescent="0.2">
      <c r="A3889" s="29">
        <v>0.38869999999999999</v>
      </c>
      <c r="B3889" s="34">
        <v>8.35</v>
      </c>
      <c r="C3889" s="35">
        <v>6.5234374999999997E-2</v>
      </c>
    </row>
    <row r="3890" spans="1:3" x14ac:dyDescent="0.2">
      <c r="A3890" s="29">
        <v>0.38879999999999998</v>
      </c>
      <c r="B3890" s="34">
        <v>8.35</v>
      </c>
      <c r="C3890" s="35">
        <v>6.5234374999999997E-2</v>
      </c>
    </row>
    <row r="3891" spans="1:3" x14ac:dyDescent="0.2">
      <c r="A3891" s="29">
        <v>0.38890000000000002</v>
      </c>
      <c r="B3891" s="34">
        <v>8.35</v>
      </c>
      <c r="C3891" s="35">
        <v>6.5234374999999997E-2</v>
      </c>
    </row>
    <row r="3892" spans="1:3" x14ac:dyDescent="0.2">
      <c r="A3892" s="29">
        <v>0.38900000000000001</v>
      </c>
      <c r="B3892" s="34">
        <v>8.35</v>
      </c>
      <c r="C3892" s="35">
        <v>6.5234374999999997E-2</v>
      </c>
    </row>
    <row r="3893" spans="1:3" x14ac:dyDescent="0.2">
      <c r="A3893" s="29">
        <v>0.3891</v>
      </c>
      <c r="B3893" s="34">
        <v>8.35</v>
      </c>
      <c r="C3893" s="35">
        <v>6.5234374999999997E-2</v>
      </c>
    </row>
    <row r="3894" spans="1:3" x14ac:dyDescent="0.2">
      <c r="A3894" s="29">
        <v>0.38919999999999999</v>
      </c>
      <c r="B3894" s="34">
        <v>8.35</v>
      </c>
      <c r="C3894" s="35">
        <v>6.5234374999999997E-2</v>
      </c>
    </row>
    <row r="3895" spans="1:3" x14ac:dyDescent="0.2">
      <c r="A3895" s="29">
        <v>0.38929999999999998</v>
      </c>
      <c r="B3895" s="34">
        <v>8.35</v>
      </c>
      <c r="C3895" s="35">
        <v>6.5234374999999997E-2</v>
      </c>
    </row>
    <row r="3896" spans="1:3" x14ac:dyDescent="0.2">
      <c r="A3896" s="29">
        <v>0.38940000000000002</v>
      </c>
      <c r="B3896" s="34">
        <v>8.35</v>
      </c>
      <c r="C3896" s="35">
        <v>6.5234374999999997E-2</v>
      </c>
    </row>
    <row r="3897" spans="1:3" x14ac:dyDescent="0.2">
      <c r="A3897" s="29">
        <v>0.38950000000000001</v>
      </c>
      <c r="B3897" s="34">
        <v>8.35</v>
      </c>
      <c r="C3897" s="35">
        <v>6.5234374999999997E-2</v>
      </c>
    </row>
    <row r="3898" spans="1:3" x14ac:dyDescent="0.2">
      <c r="A3898" s="29">
        <v>0.3896</v>
      </c>
      <c r="B3898" s="34">
        <v>8.35</v>
      </c>
      <c r="C3898" s="35">
        <v>6.5234374999999997E-2</v>
      </c>
    </row>
    <row r="3899" spans="1:3" x14ac:dyDescent="0.2">
      <c r="A3899" s="29">
        <v>0.38969999999999999</v>
      </c>
      <c r="B3899" s="34">
        <v>8.35</v>
      </c>
      <c r="C3899" s="35">
        <v>6.5234374999999997E-2</v>
      </c>
    </row>
    <row r="3900" spans="1:3" x14ac:dyDescent="0.2">
      <c r="A3900" s="29">
        <v>0.38979999999999998</v>
      </c>
      <c r="B3900" s="34">
        <v>8.35</v>
      </c>
      <c r="C3900" s="35">
        <v>6.5234374999999997E-2</v>
      </c>
    </row>
    <row r="3901" spans="1:3" x14ac:dyDescent="0.2">
      <c r="A3901" s="29">
        <v>0.38990000000000002</v>
      </c>
      <c r="B3901" s="34">
        <v>8.35</v>
      </c>
      <c r="C3901" s="35">
        <v>6.5234374999999997E-2</v>
      </c>
    </row>
    <row r="3902" spans="1:3" x14ac:dyDescent="0.2">
      <c r="A3902" s="29">
        <v>0.39</v>
      </c>
      <c r="B3902" s="34">
        <v>8.35</v>
      </c>
      <c r="C3902" s="35">
        <v>6.5234374999999997E-2</v>
      </c>
    </row>
    <row r="3903" spans="1:3" x14ac:dyDescent="0.2">
      <c r="A3903" s="29">
        <v>0.3901</v>
      </c>
      <c r="B3903" s="34">
        <v>8.35</v>
      </c>
      <c r="C3903" s="35">
        <v>6.5234374999999997E-2</v>
      </c>
    </row>
    <row r="3904" spans="1:3" x14ac:dyDescent="0.2">
      <c r="A3904" s="29">
        <v>0.39019999999999999</v>
      </c>
      <c r="B3904" s="34">
        <v>8.35</v>
      </c>
      <c r="C3904" s="35">
        <v>6.5234374999999997E-2</v>
      </c>
    </row>
    <row r="3905" spans="1:3" x14ac:dyDescent="0.2">
      <c r="A3905" s="29">
        <v>0.39029999999999998</v>
      </c>
      <c r="B3905" s="34">
        <v>8.35</v>
      </c>
      <c r="C3905" s="35">
        <v>6.5234374999999997E-2</v>
      </c>
    </row>
    <row r="3906" spans="1:3" x14ac:dyDescent="0.2">
      <c r="A3906" s="29">
        <v>0.39040000000000002</v>
      </c>
      <c r="B3906" s="34">
        <v>8.35</v>
      </c>
      <c r="C3906" s="35">
        <v>6.5234374999999997E-2</v>
      </c>
    </row>
    <row r="3907" spans="1:3" x14ac:dyDescent="0.2">
      <c r="A3907" s="29">
        <v>0.39050000000000001</v>
      </c>
      <c r="B3907" s="34">
        <v>8.35</v>
      </c>
      <c r="C3907" s="35">
        <v>6.5234374999999997E-2</v>
      </c>
    </row>
    <row r="3908" spans="1:3" x14ac:dyDescent="0.2">
      <c r="A3908" s="29">
        <v>0.3906</v>
      </c>
      <c r="B3908" s="34">
        <v>8.35</v>
      </c>
      <c r="C3908" s="35">
        <v>6.5234374999999997E-2</v>
      </c>
    </row>
    <row r="3909" spans="1:3" x14ac:dyDescent="0.2">
      <c r="A3909" s="29">
        <v>0.39069999999999999</v>
      </c>
      <c r="B3909" s="34">
        <v>8.35</v>
      </c>
      <c r="C3909" s="35">
        <v>6.5234374999999997E-2</v>
      </c>
    </row>
    <row r="3910" spans="1:3" x14ac:dyDescent="0.2">
      <c r="A3910" s="29">
        <v>0.39079999999999998</v>
      </c>
      <c r="B3910" s="34">
        <v>8.35</v>
      </c>
      <c r="C3910" s="35">
        <v>6.5234374999999997E-2</v>
      </c>
    </row>
    <row r="3911" spans="1:3" x14ac:dyDescent="0.2">
      <c r="A3911" s="29">
        <v>0.39090000000000003</v>
      </c>
      <c r="B3911" s="34">
        <v>8.35</v>
      </c>
      <c r="C3911" s="35">
        <v>6.5234374999999997E-2</v>
      </c>
    </row>
    <row r="3912" spans="1:3" x14ac:dyDescent="0.2">
      <c r="A3912" s="29">
        <v>0.39100000000000001</v>
      </c>
      <c r="B3912" s="34">
        <v>8.35</v>
      </c>
      <c r="C3912" s="35">
        <v>6.5234374999999997E-2</v>
      </c>
    </row>
    <row r="3913" spans="1:3" x14ac:dyDescent="0.2">
      <c r="A3913" s="29">
        <v>0.3911</v>
      </c>
      <c r="B3913" s="34">
        <v>8.35</v>
      </c>
      <c r="C3913" s="35">
        <v>6.5234374999999997E-2</v>
      </c>
    </row>
    <row r="3914" spans="1:3" x14ac:dyDescent="0.2">
      <c r="A3914" s="29">
        <v>0.39119999999999999</v>
      </c>
      <c r="B3914" s="34">
        <v>8.35</v>
      </c>
      <c r="C3914" s="35">
        <v>6.5234374999999997E-2</v>
      </c>
    </row>
    <row r="3915" spans="1:3" x14ac:dyDescent="0.2">
      <c r="A3915" s="29">
        <v>0.39129999999999998</v>
      </c>
      <c r="B3915" s="34">
        <v>8.35</v>
      </c>
      <c r="C3915" s="35">
        <v>6.5234374999999997E-2</v>
      </c>
    </row>
    <row r="3916" spans="1:3" x14ac:dyDescent="0.2">
      <c r="A3916" s="29">
        <v>0.39140000000000003</v>
      </c>
      <c r="B3916" s="34">
        <v>8.35</v>
      </c>
      <c r="C3916" s="35">
        <v>6.5234374999999997E-2</v>
      </c>
    </row>
    <row r="3917" spans="1:3" x14ac:dyDescent="0.2">
      <c r="A3917" s="29">
        <v>0.39150000000000001</v>
      </c>
      <c r="B3917" s="34">
        <v>8.35</v>
      </c>
      <c r="C3917" s="35">
        <v>6.5234374999999997E-2</v>
      </c>
    </row>
    <row r="3918" spans="1:3" x14ac:dyDescent="0.2">
      <c r="A3918" s="29">
        <v>0.3916</v>
      </c>
      <c r="B3918" s="34">
        <v>8.35</v>
      </c>
      <c r="C3918" s="35">
        <v>6.5234374999999997E-2</v>
      </c>
    </row>
    <row r="3919" spans="1:3" x14ac:dyDescent="0.2">
      <c r="A3919" s="29">
        <v>0.39169999999999999</v>
      </c>
      <c r="B3919" s="34">
        <v>8.35</v>
      </c>
      <c r="C3919" s="35">
        <v>6.5234374999999997E-2</v>
      </c>
    </row>
    <row r="3920" spans="1:3" x14ac:dyDescent="0.2">
      <c r="A3920" s="29">
        <v>0.39179999999999998</v>
      </c>
      <c r="B3920" s="34">
        <v>8.35</v>
      </c>
      <c r="C3920" s="35">
        <v>6.5234374999999997E-2</v>
      </c>
    </row>
    <row r="3921" spans="1:3" x14ac:dyDescent="0.2">
      <c r="A3921" s="29">
        <v>0.39190000000000003</v>
      </c>
      <c r="B3921" s="34">
        <v>8.35</v>
      </c>
      <c r="C3921" s="35">
        <v>6.5234374999999997E-2</v>
      </c>
    </row>
    <row r="3922" spans="1:3" x14ac:dyDescent="0.2">
      <c r="A3922" s="29">
        <v>0.39200000000000002</v>
      </c>
      <c r="B3922" s="34">
        <v>8.35</v>
      </c>
      <c r="C3922" s="35">
        <v>6.5234374999999997E-2</v>
      </c>
    </row>
    <row r="3923" spans="1:3" x14ac:dyDescent="0.2">
      <c r="A3923" s="29">
        <v>0.3921</v>
      </c>
      <c r="B3923" s="34">
        <v>8.35</v>
      </c>
      <c r="C3923" s="35">
        <v>6.5234374999999997E-2</v>
      </c>
    </row>
    <row r="3924" spans="1:3" x14ac:dyDescent="0.2">
      <c r="A3924" s="29">
        <v>0.39219999999999999</v>
      </c>
      <c r="B3924" s="34">
        <v>8.35</v>
      </c>
      <c r="C3924" s="35">
        <v>6.5234374999999997E-2</v>
      </c>
    </row>
    <row r="3925" spans="1:3" x14ac:dyDescent="0.2">
      <c r="A3925" s="29">
        <v>0.39229999999999998</v>
      </c>
      <c r="B3925" s="34">
        <v>8.35</v>
      </c>
      <c r="C3925" s="35">
        <v>6.5234374999999997E-2</v>
      </c>
    </row>
    <row r="3926" spans="1:3" x14ac:dyDescent="0.2">
      <c r="A3926" s="29">
        <v>0.39240000000000003</v>
      </c>
      <c r="B3926" s="34">
        <v>8.35</v>
      </c>
      <c r="C3926" s="35">
        <v>6.5234374999999997E-2</v>
      </c>
    </row>
    <row r="3927" spans="1:3" x14ac:dyDescent="0.2">
      <c r="A3927" s="29">
        <v>0.39250000000000002</v>
      </c>
      <c r="B3927" s="34">
        <v>8.35</v>
      </c>
      <c r="C3927" s="35">
        <v>6.5234374999999997E-2</v>
      </c>
    </row>
    <row r="3928" spans="1:3" x14ac:dyDescent="0.2">
      <c r="A3928" s="29">
        <v>0.3926</v>
      </c>
      <c r="B3928" s="34">
        <v>8.35</v>
      </c>
      <c r="C3928" s="35">
        <v>6.5234374999999997E-2</v>
      </c>
    </row>
    <row r="3929" spans="1:3" x14ac:dyDescent="0.2">
      <c r="A3929" s="29">
        <v>0.39269999999999999</v>
      </c>
      <c r="B3929" s="34">
        <v>8.35</v>
      </c>
      <c r="C3929" s="35">
        <v>6.5234374999999997E-2</v>
      </c>
    </row>
    <row r="3930" spans="1:3" x14ac:dyDescent="0.2">
      <c r="A3930" s="29">
        <v>0.39279999999999998</v>
      </c>
      <c r="B3930" s="34">
        <v>8.35</v>
      </c>
      <c r="C3930" s="35">
        <v>6.5234374999999997E-2</v>
      </c>
    </row>
    <row r="3931" spans="1:3" x14ac:dyDescent="0.2">
      <c r="A3931" s="29">
        <v>0.39290000000000003</v>
      </c>
      <c r="B3931" s="34">
        <v>8.35</v>
      </c>
      <c r="C3931" s="35">
        <v>6.5234374999999997E-2</v>
      </c>
    </row>
    <row r="3932" spans="1:3" x14ac:dyDescent="0.2">
      <c r="A3932" s="29">
        <v>0.39300000000000002</v>
      </c>
      <c r="B3932" s="34">
        <v>8.35</v>
      </c>
      <c r="C3932" s="35">
        <v>6.5234374999999997E-2</v>
      </c>
    </row>
    <row r="3933" spans="1:3" x14ac:dyDescent="0.2">
      <c r="A3933" s="29">
        <v>0.3931</v>
      </c>
      <c r="B3933" s="34">
        <v>8.35</v>
      </c>
      <c r="C3933" s="35">
        <v>6.5234374999999997E-2</v>
      </c>
    </row>
    <row r="3934" spans="1:3" x14ac:dyDescent="0.2">
      <c r="A3934" s="29">
        <v>0.39319999999999999</v>
      </c>
      <c r="B3934" s="34">
        <v>8.35</v>
      </c>
      <c r="C3934" s="35">
        <v>6.5234374999999997E-2</v>
      </c>
    </row>
    <row r="3935" spans="1:3" x14ac:dyDescent="0.2">
      <c r="A3935" s="29">
        <v>0.39329999999999998</v>
      </c>
      <c r="B3935" s="34">
        <v>8.35</v>
      </c>
      <c r="C3935" s="35">
        <v>6.5234374999999997E-2</v>
      </c>
    </row>
    <row r="3936" spans="1:3" x14ac:dyDescent="0.2">
      <c r="A3936" s="29">
        <v>0.39340000000000003</v>
      </c>
      <c r="B3936" s="34">
        <v>8.35</v>
      </c>
      <c r="C3936" s="35">
        <v>6.5234374999999997E-2</v>
      </c>
    </row>
    <row r="3937" spans="1:3" x14ac:dyDescent="0.2">
      <c r="A3937" s="29">
        <v>0.39350000000000002</v>
      </c>
      <c r="B3937" s="34">
        <v>8.35</v>
      </c>
      <c r="C3937" s="35">
        <v>6.5234374999999997E-2</v>
      </c>
    </row>
    <row r="3938" spans="1:3" x14ac:dyDescent="0.2">
      <c r="A3938" s="29">
        <v>0.39360000000000001</v>
      </c>
      <c r="B3938" s="34">
        <v>8.35</v>
      </c>
      <c r="C3938" s="35">
        <v>6.5234374999999997E-2</v>
      </c>
    </row>
    <row r="3939" spans="1:3" x14ac:dyDescent="0.2">
      <c r="A3939" s="29">
        <v>0.39369999999999999</v>
      </c>
      <c r="B3939" s="34">
        <v>8.35</v>
      </c>
      <c r="C3939" s="35">
        <v>6.5234374999999997E-2</v>
      </c>
    </row>
    <row r="3940" spans="1:3" x14ac:dyDescent="0.2">
      <c r="A3940" s="29">
        <v>0.39379999999999998</v>
      </c>
      <c r="B3940" s="34">
        <v>8.35</v>
      </c>
      <c r="C3940" s="35">
        <v>6.5234374999999997E-2</v>
      </c>
    </row>
    <row r="3941" spans="1:3" x14ac:dyDescent="0.2">
      <c r="A3941" s="29">
        <v>0.39389999999999997</v>
      </c>
      <c r="B3941" s="34">
        <v>8.35</v>
      </c>
      <c r="C3941" s="35">
        <v>6.5234374999999997E-2</v>
      </c>
    </row>
    <row r="3942" spans="1:3" x14ac:dyDescent="0.2">
      <c r="A3942" s="29">
        <v>0.39400000000000002</v>
      </c>
      <c r="B3942" s="34">
        <v>8.35</v>
      </c>
      <c r="C3942" s="35">
        <v>6.5234374999999997E-2</v>
      </c>
    </row>
    <row r="3943" spans="1:3" x14ac:dyDescent="0.2">
      <c r="A3943" s="29">
        <v>0.39410000000000001</v>
      </c>
      <c r="B3943" s="34">
        <v>8.35</v>
      </c>
      <c r="C3943" s="35">
        <v>6.5234374999999997E-2</v>
      </c>
    </row>
    <row r="3944" spans="1:3" x14ac:dyDescent="0.2">
      <c r="A3944" s="29">
        <v>0.39419999999999999</v>
      </c>
      <c r="B3944" s="34">
        <v>8.35</v>
      </c>
      <c r="C3944" s="35">
        <v>6.5234374999999997E-2</v>
      </c>
    </row>
    <row r="3945" spans="1:3" x14ac:dyDescent="0.2">
      <c r="A3945" s="29">
        <v>0.39429999999999998</v>
      </c>
      <c r="B3945" s="34">
        <v>8.35</v>
      </c>
      <c r="C3945" s="35">
        <v>6.5234374999999997E-2</v>
      </c>
    </row>
    <row r="3946" spans="1:3" x14ac:dyDescent="0.2">
      <c r="A3946" s="29">
        <v>0.39439999999999997</v>
      </c>
      <c r="B3946" s="34">
        <v>8.35</v>
      </c>
      <c r="C3946" s="35">
        <v>6.5234374999999997E-2</v>
      </c>
    </row>
    <row r="3947" spans="1:3" x14ac:dyDescent="0.2">
      <c r="A3947" s="29">
        <v>0.39450000000000002</v>
      </c>
      <c r="B3947" s="34">
        <v>8.35</v>
      </c>
      <c r="C3947" s="35">
        <v>6.5234374999999997E-2</v>
      </c>
    </row>
    <row r="3948" spans="1:3" x14ac:dyDescent="0.2">
      <c r="A3948" s="29">
        <v>0.39460000000000001</v>
      </c>
      <c r="B3948" s="34">
        <v>8.35</v>
      </c>
      <c r="C3948" s="35">
        <v>6.5234374999999997E-2</v>
      </c>
    </row>
    <row r="3949" spans="1:3" x14ac:dyDescent="0.2">
      <c r="A3949" s="29">
        <v>0.3947</v>
      </c>
      <c r="B3949" s="34">
        <v>8.35</v>
      </c>
      <c r="C3949" s="35">
        <v>6.5234374999999997E-2</v>
      </c>
    </row>
    <row r="3950" spans="1:3" x14ac:dyDescent="0.2">
      <c r="A3950" s="29">
        <v>0.39479999999999998</v>
      </c>
      <c r="B3950" s="34">
        <v>8.35</v>
      </c>
      <c r="C3950" s="35">
        <v>6.5234374999999997E-2</v>
      </c>
    </row>
    <row r="3951" spans="1:3" x14ac:dyDescent="0.2">
      <c r="A3951" s="29">
        <v>0.39489999999999997</v>
      </c>
      <c r="B3951" s="34">
        <v>8.35</v>
      </c>
      <c r="C3951" s="35">
        <v>6.5234374999999997E-2</v>
      </c>
    </row>
    <row r="3952" spans="1:3" x14ac:dyDescent="0.2">
      <c r="A3952" s="29">
        <v>0.39500000000000002</v>
      </c>
      <c r="B3952" s="34">
        <v>8.35</v>
      </c>
      <c r="C3952" s="35">
        <v>6.5234374999999997E-2</v>
      </c>
    </row>
    <row r="3953" spans="1:3" x14ac:dyDescent="0.2">
      <c r="A3953" s="29">
        <v>0.39510000000000001</v>
      </c>
      <c r="B3953" s="34">
        <v>8.35</v>
      </c>
      <c r="C3953" s="35">
        <v>6.5234374999999997E-2</v>
      </c>
    </row>
    <row r="3954" spans="1:3" x14ac:dyDescent="0.2">
      <c r="A3954" s="29">
        <v>0.3952</v>
      </c>
      <c r="B3954" s="34">
        <v>8.35</v>
      </c>
      <c r="C3954" s="35">
        <v>6.5234374999999997E-2</v>
      </c>
    </row>
    <row r="3955" spans="1:3" x14ac:dyDescent="0.2">
      <c r="A3955" s="29">
        <v>0.39529999999999998</v>
      </c>
      <c r="B3955" s="34">
        <v>8.35</v>
      </c>
      <c r="C3955" s="35">
        <v>6.5234374999999997E-2</v>
      </c>
    </row>
    <row r="3956" spans="1:3" x14ac:dyDescent="0.2">
      <c r="A3956" s="29">
        <v>0.39539999999999997</v>
      </c>
      <c r="B3956" s="34">
        <v>8.35</v>
      </c>
      <c r="C3956" s="35">
        <v>6.5234374999999997E-2</v>
      </c>
    </row>
    <row r="3957" spans="1:3" x14ac:dyDescent="0.2">
      <c r="A3957" s="29">
        <v>0.39550000000000002</v>
      </c>
      <c r="B3957" s="34">
        <v>8.35</v>
      </c>
      <c r="C3957" s="35">
        <v>6.5234374999999997E-2</v>
      </c>
    </row>
    <row r="3958" spans="1:3" x14ac:dyDescent="0.2">
      <c r="A3958" s="29">
        <v>0.39560000000000001</v>
      </c>
      <c r="B3958" s="34">
        <v>8.35</v>
      </c>
      <c r="C3958" s="35">
        <v>6.5234374999999997E-2</v>
      </c>
    </row>
    <row r="3959" spans="1:3" x14ac:dyDescent="0.2">
      <c r="A3959" s="29">
        <v>0.3957</v>
      </c>
      <c r="B3959" s="34">
        <v>8.35</v>
      </c>
      <c r="C3959" s="35">
        <v>6.5234374999999997E-2</v>
      </c>
    </row>
    <row r="3960" spans="1:3" x14ac:dyDescent="0.2">
      <c r="A3960" s="29">
        <v>0.39579999999999999</v>
      </c>
      <c r="B3960" s="34">
        <v>8.35</v>
      </c>
      <c r="C3960" s="35">
        <v>6.5234374999999997E-2</v>
      </c>
    </row>
    <row r="3961" spans="1:3" x14ac:dyDescent="0.2">
      <c r="A3961" s="29">
        <v>0.39589999999999997</v>
      </c>
      <c r="B3961" s="34">
        <v>8.35</v>
      </c>
      <c r="C3961" s="35">
        <v>6.5234374999999997E-2</v>
      </c>
    </row>
    <row r="3962" spans="1:3" x14ac:dyDescent="0.2">
      <c r="A3962" s="29">
        <v>0.39600000000000002</v>
      </c>
      <c r="B3962" s="34">
        <v>8.35</v>
      </c>
      <c r="C3962" s="35">
        <v>6.5234374999999997E-2</v>
      </c>
    </row>
    <row r="3963" spans="1:3" x14ac:dyDescent="0.2">
      <c r="A3963" s="29">
        <v>0.39610000000000001</v>
      </c>
      <c r="B3963" s="34">
        <v>8.35</v>
      </c>
      <c r="C3963" s="35">
        <v>6.5234374999999997E-2</v>
      </c>
    </row>
    <row r="3964" spans="1:3" x14ac:dyDescent="0.2">
      <c r="A3964" s="29">
        <v>0.3962</v>
      </c>
      <c r="B3964" s="34">
        <v>8.35</v>
      </c>
      <c r="C3964" s="35">
        <v>6.5234374999999997E-2</v>
      </c>
    </row>
    <row r="3965" spans="1:3" x14ac:dyDescent="0.2">
      <c r="A3965" s="29">
        <v>0.39629999999999999</v>
      </c>
      <c r="B3965" s="34">
        <v>8.35</v>
      </c>
      <c r="C3965" s="35">
        <v>6.5234374999999997E-2</v>
      </c>
    </row>
    <row r="3966" spans="1:3" x14ac:dyDescent="0.2">
      <c r="A3966" s="29">
        <v>0.39639999999999997</v>
      </c>
      <c r="B3966" s="34">
        <v>8.35</v>
      </c>
      <c r="C3966" s="35">
        <v>6.5234374999999997E-2</v>
      </c>
    </row>
    <row r="3967" spans="1:3" x14ac:dyDescent="0.2">
      <c r="A3967" s="29">
        <v>0.39650000000000002</v>
      </c>
      <c r="B3967" s="34">
        <v>8.35</v>
      </c>
      <c r="C3967" s="35">
        <v>6.5234374999999997E-2</v>
      </c>
    </row>
    <row r="3968" spans="1:3" x14ac:dyDescent="0.2">
      <c r="A3968" s="29">
        <v>0.39660000000000001</v>
      </c>
      <c r="B3968" s="34">
        <v>8.35</v>
      </c>
      <c r="C3968" s="35">
        <v>6.5234374999999997E-2</v>
      </c>
    </row>
    <row r="3969" spans="1:3" x14ac:dyDescent="0.2">
      <c r="A3969" s="29">
        <v>0.3967</v>
      </c>
      <c r="B3969" s="34">
        <v>8.35</v>
      </c>
      <c r="C3969" s="35">
        <v>6.5234374999999997E-2</v>
      </c>
    </row>
    <row r="3970" spans="1:3" x14ac:dyDescent="0.2">
      <c r="A3970" s="29">
        <v>0.39679999999999999</v>
      </c>
      <c r="B3970" s="34">
        <v>8.35</v>
      </c>
      <c r="C3970" s="35">
        <v>6.5234374999999997E-2</v>
      </c>
    </row>
    <row r="3971" spans="1:3" x14ac:dyDescent="0.2">
      <c r="A3971" s="29">
        <v>0.39689999999999998</v>
      </c>
      <c r="B3971" s="34">
        <v>8.35</v>
      </c>
      <c r="C3971" s="35">
        <v>6.5234374999999997E-2</v>
      </c>
    </row>
    <row r="3972" spans="1:3" x14ac:dyDescent="0.2">
      <c r="A3972" s="29">
        <v>0.39700000000000002</v>
      </c>
      <c r="B3972" s="34">
        <v>8.35</v>
      </c>
      <c r="C3972" s="35">
        <v>6.5234374999999997E-2</v>
      </c>
    </row>
    <row r="3973" spans="1:3" x14ac:dyDescent="0.2">
      <c r="A3973" s="29">
        <v>0.39710000000000001</v>
      </c>
      <c r="B3973" s="34">
        <v>8.35</v>
      </c>
      <c r="C3973" s="35">
        <v>6.5234374999999997E-2</v>
      </c>
    </row>
    <row r="3974" spans="1:3" x14ac:dyDescent="0.2">
      <c r="A3974" s="29">
        <v>0.3972</v>
      </c>
      <c r="B3974" s="34">
        <v>8.35</v>
      </c>
      <c r="C3974" s="35">
        <v>6.5234374999999997E-2</v>
      </c>
    </row>
    <row r="3975" spans="1:3" x14ac:dyDescent="0.2">
      <c r="A3975" s="29">
        <v>0.39729999999999999</v>
      </c>
      <c r="B3975" s="34">
        <v>8.35</v>
      </c>
      <c r="C3975" s="35">
        <v>6.5234374999999997E-2</v>
      </c>
    </row>
    <row r="3976" spans="1:3" x14ac:dyDescent="0.2">
      <c r="A3976" s="29">
        <v>0.39739999999999998</v>
      </c>
      <c r="B3976" s="34">
        <v>8.35</v>
      </c>
      <c r="C3976" s="35">
        <v>6.5234374999999997E-2</v>
      </c>
    </row>
    <row r="3977" spans="1:3" x14ac:dyDescent="0.2">
      <c r="A3977" s="29">
        <v>0.39750000000000002</v>
      </c>
      <c r="B3977" s="34">
        <v>8.35</v>
      </c>
      <c r="C3977" s="35">
        <v>6.5234374999999997E-2</v>
      </c>
    </row>
    <row r="3978" spans="1:3" x14ac:dyDescent="0.2">
      <c r="A3978" s="29">
        <v>0.39760000000000001</v>
      </c>
      <c r="B3978" s="34">
        <v>8.35</v>
      </c>
      <c r="C3978" s="35">
        <v>6.5234374999999997E-2</v>
      </c>
    </row>
    <row r="3979" spans="1:3" x14ac:dyDescent="0.2">
      <c r="A3979" s="29">
        <v>0.3977</v>
      </c>
      <c r="B3979" s="34">
        <v>8.35</v>
      </c>
      <c r="C3979" s="35">
        <v>6.5234374999999997E-2</v>
      </c>
    </row>
    <row r="3980" spans="1:3" x14ac:dyDescent="0.2">
      <c r="A3980" s="29">
        <v>0.39779999999999999</v>
      </c>
      <c r="B3980" s="34">
        <v>8.35</v>
      </c>
      <c r="C3980" s="35">
        <v>6.5234374999999997E-2</v>
      </c>
    </row>
    <row r="3981" spans="1:3" x14ac:dyDescent="0.2">
      <c r="A3981" s="29">
        <v>0.39789999999999998</v>
      </c>
      <c r="B3981" s="34">
        <v>8.35</v>
      </c>
      <c r="C3981" s="35">
        <v>6.5234374999999997E-2</v>
      </c>
    </row>
    <row r="3982" spans="1:3" x14ac:dyDescent="0.2">
      <c r="A3982" s="29">
        <v>0.39800000000000002</v>
      </c>
      <c r="B3982" s="34">
        <v>8.35</v>
      </c>
      <c r="C3982" s="35">
        <v>6.5234374999999997E-2</v>
      </c>
    </row>
    <row r="3983" spans="1:3" x14ac:dyDescent="0.2">
      <c r="A3983" s="29">
        <v>0.39810000000000001</v>
      </c>
      <c r="B3983" s="34">
        <v>8.35</v>
      </c>
      <c r="C3983" s="35">
        <v>6.5234374999999997E-2</v>
      </c>
    </row>
    <row r="3984" spans="1:3" x14ac:dyDescent="0.2">
      <c r="A3984" s="29">
        <v>0.3982</v>
      </c>
      <c r="B3984" s="34">
        <v>8.35</v>
      </c>
      <c r="C3984" s="35">
        <v>6.5234374999999997E-2</v>
      </c>
    </row>
    <row r="3985" spans="1:3" x14ac:dyDescent="0.2">
      <c r="A3985" s="29">
        <v>0.39829999999999999</v>
      </c>
      <c r="B3985" s="34">
        <v>8.35</v>
      </c>
      <c r="C3985" s="35">
        <v>6.5234374999999997E-2</v>
      </c>
    </row>
    <row r="3986" spans="1:3" x14ac:dyDescent="0.2">
      <c r="A3986" s="29">
        <v>0.39839999999999998</v>
      </c>
      <c r="B3986" s="34">
        <v>8.35</v>
      </c>
      <c r="C3986" s="35">
        <v>6.5234374999999997E-2</v>
      </c>
    </row>
    <row r="3987" spans="1:3" x14ac:dyDescent="0.2">
      <c r="A3987" s="29">
        <v>0.39850000000000002</v>
      </c>
      <c r="B3987" s="34">
        <v>8.35</v>
      </c>
      <c r="C3987" s="35">
        <v>6.5234374999999997E-2</v>
      </c>
    </row>
    <row r="3988" spans="1:3" x14ac:dyDescent="0.2">
      <c r="A3988" s="29">
        <v>0.39860000000000001</v>
      </c>
      <c r="B3988" s="34">
        <v>8.35</v>
      </c>
      <c r="C3988" s="35">
        <v>6.5234374999999997E-2</v>
      </c>
    </row>
    <row r="3989" spans="1:3" x14ac:dyDescent="0.2">
      <c r="A3989" s="29">
        <v>0.3987</v>
      </c>
      <c r="B3989" s="34">
        <v>8.35</v>
      </c>
      <c r="C3989" s="35">
        <v>6.5234374999999997E-2</v>
      </c>
    </row>
    <row r="3990" spans="1:3" x14ac:dyDescent="0.2">
      <c r="A3990" s="29">
        <v>0.39879999999999999</v>
      </c>
      <c r="B3990" s="34">
        <v>8.35</v>
      </c>
      <c r="C3990" s="35">
        <v>6.5234374999999997E-2</v>
      </c>
    </row>
    <row r="3991" spans="1:3" x14ac:dyDescent="0.2">
      <c r="A3991" s="29">
        <v>0.39889999999999998</v>
      </c>
      <c r="B3991" s="34">
        <v>8.35</v>
      </c>
      <c r="C3991" s="35">
        <v>6.5234374999999997E-2</v>
      </c>
    </row>
    <row r="3992" spans="1:3" x14ac:dyDescent="0.2">
      <c r="A3992" s="29">
        <v>0.39900000000000002</v>
      </c>
      <c r="B3992" s="34">
        <v>8.35</v>
      </c>
      <c r="C3992" s="35">
        <v>6.5234374999999997E-2</v>
      </c>
    </row>
    <row r="3993" spans="1:3" x14ac:dyDescent="0.2">
      <c r="A3993" s="29">
        <v>0.39910000000000001</v>
      </c>
      <c r="B3993" s="34">
        <v>8.35</v>
      </c>
      <c r="C3993" s="35">
        <v>6.5234374999999997E-2</v>
      </c>
    </row>
    <row r="3994" spans="1:3" x14ac:dyDescent="0.2">
      <c r="A3994" s="29">
        <v>0.3992</v>
      </c>
      <c r="B3994" s="34">
        <v>8.35</v>
      </c>
      <c r="C3994" s="35">
        <v>6.5234374999999997E-2</v>
      </c>
    </row>
    <row r="3995" spans="1:3" x14ac:dyDescent="0.2">
      <c r="A3995" s="29">
        <v>0.39929999999999999</v>
      </c>
      <c r="B3995" s="34">
        <v>8.35</v>
      </c>
      <c r="C3995" s="35">
        <v>6.5234374999999997E-2</v>
      </c>
    </row>
    <row r="3996" spans="1:3" x14ac:dyDescent="0.2">
      <c r="A3996" s="29">
        <v>0.39939999999999998</v>
      </c>
      <c r="B3996" s="34">
        <v>8.35</v>
      </c>
      <c r="C3996" s="35">
        <v>6.5234374999999997E-2</v>
      </c>
    </row>
    <row r="3997" spans="1:3" x14ac:dyDescent="0.2">
      <c r="A3997" s="29">
        <v>0.39950000000000002</v>
      </c>
      <c r="B3997" s="34">
        <v>8.35</v>
      </c>
      <c r="C3997" s="35">
        <v>6.5234374999999997E-2</v>
      </c>
    </row>
    <row r="3998" spans="1:3" x14ac:dyDescent="0.2">
      <c r="A3998" s="29">
        <v>0.39960000000000001</v>
      </c>
      <c r="B3998" s="34">
        <v>8.35</v>
      </c>
      <c r="C3998" s="35">
        <v>6.5234374999999997E-2</v>
      </c>
    </row>
    <row r="3999" spans="1:3" x14ac:dyDescent="0.2">
      <c r="A3999" s="29">
        <v>0.3997</v>
      </c>
      <c r="B3999" s="34">
        <v>8.35</v>
      </c>
      <c r="C3999" s="35">
        <v>6.5234374999999997E-2</v>
      </c>
    </row>
    <row r="4000" spans="1:3" x14ac:dyDescent="0.2">
      <c r="A4000" s="29">
        <v>0.39979999999999999</v>
      </c>
      <c r="B4000" s="34">
        <v>8.35</v>
      </c>
      <c r="C4000" s="35">
        <v>6.5234374999999997E-2</v>
      </c>
    </row>
    <row r="4001" spans="1:3" x14ac:dyDescent="0.2">
      <c r="A4001" s="29">
        <v>0.39989999999999998</v>
      </c>
      <c r="B4001" s="34">
        <v>8.35</v>
      </c>
      <c r="C4001" s="35">
        <v>6.5234374999999997E-2</v>
      </c>
    </row>
    <row r="4002" spans="1:3" x14ac:dyDescent="0.2">
      <c r="A4002" s="29">
        <v>0.4</v>
      </c>
      <c r="B4002" s="34">
        <v>8.33</v>
      </c>
      <c r="C4002" s="35">
        <v>6.5078125000000001E-2</v>
      </c>
    </row>
    <row r="4003" spans="1:3" x14ac:dyDescent="0.2">
      <c r="A4003" s="29">
        <v>0.40010000000000001</v>
      </c>
      <c r="B4003" s="34">
        <v>8.33</v>
      </c>
      <c r="C4003" s="35">
        <v>6.5078125000000001E-2</v>
      </c>
    </row>
    <row r="4004" spans="1:3" x14ac:dyDescent="0.2">
      <c r="A4004" s="29">
        <v>0.4002</v>
      </c>
      <c r="B4004" s="34">
        <v>8.33</v>
      </c>
      <c r="C4004" s="35">
        <v>6.5078125000000001E-2</v>
      </c>
    </row>
    <row r="4005" spans="1:3" x14ac:dyDescent="0.2">
      <c r="A4005" s="29">
        <v>0.40029999999999999</v>
      </c>
      <c r="B4005" s="34">
        <v>8.33</v>
      </c>
      <c r="C4005" s="35">
        <v>6.5078125000000001E-2</v>
      </c>
    </row>
    <row r="4006" spans="1:3" x14ac:dyDescent="0.2">
      <c r="A4006" s="29">
        <v>0.40039999999999998</v>
      </c>
      <c r="B4006" s="34">
        <v>8.33</v>
      </c>
      <c r="C4006" s="35">
        <v>6.5078125000000001E-2</v>
      </c>
    </row>
    <row r="4007" spans="1:3" x14ac:dyDescent="0.2">
      <c r="A4007" s="29">
        <v>0.40050000000000002</v>
      </c>
      <c r="B4007" s="34">
        <v>8.33</v>
      </c>
      <c r="C4007" s="35">
        <v>6.5078125000000001E-2</v>
      </c>
    </row>
    <row r="4008" spans="1:3" x14ac:dyDescent="0.2">
      <c r="A4008" s="29">
        <v>0.40060000000000001</v>
      </c>
      <c r="B4008" s="34">
        <v>8.33</v>
      </c>
      <c r="C4008" s="35">
        <v>6.5078125000000001E-2</v>
      </c>
    </row>
    <row r="4009" spans="1:3" x14ac:dyDescent="0.2">
      <c r="A4009" s="29">
        <v>0.4007</v>
      </c>
      <c r="B4009" s="34">
        <v>8.33</v>
      </c>
      <c r="C4009" s="35">
        <v>6.5078125000000001E-2</v>
      </c>
    </row>
    <row r="4010" spans="1:3" x14ac:dyDescent="0.2">
      <c r="A4010" s="29">
        <v>0.40079999999999999</v>
      </c>
      <c r="B4010" s="34">
        <v>8.33</v>
      </c>
      <c r="C4010" s="35">
        <v>6.5078125000000001E-2</v>
      </c>
    </row>
    <row r="4011" spans="1:3" x14ac:dyDescent="0.2">
      <c r="A4011" s="29">
        <v>0.40089999999999998</v>
      </c>
      <c r="B4011" s="34">
        <v>8.33</v>
      </c>
      <c r="C4011" s="35">
        <v>6.5078125000000001E-2</v>
      </c>
    </row>
    <row r="4012" spans="1:3" x14ac:dyDescent="0.2">
      <c r="A4012" s="29">
        <v>0.40100000000000002</v>
      </c>
      <c r="B4012" s="34">
        <v>8.33</v>
      </c>
      <c r="C4012" s="35">
        <v>6.5078125000000001E-2</v>
      </c>
    </row>
    <row r="4013" spans="1:3" x14ac:dyDescent="0.2">
      <c r="A4013" s="29">
        <v>0.40110000000000001</v>
      </c>
      <c r="B4013" s="34">
        <v>8.33</v>
      </c>
      <c r="C4013" s="35">
        <v>6.5078125000000001E-2</v>
      </c>
    </row>
    <row r="4014" spans="1:3" x14ac:dyDescent="0.2">
      <c r="A4014" s="29">
        <v>0.4012</v>
      </c>
      <c r="B4014" s="34">
        <v>8.33</v>
      </c>
      <c r="C4014" s="35">
        <v>6.5078125000000001E-2</v>
      </c>
    </row>
    <row r="4015" spans="1:3" x14ac:dyDescent="0.2">
      <c r="A4015" s="29">
        <v>0.40129999999999999</v>
      </c>
      <c r="B4015" s="34">
        <v>8.33</v>
      </c>
      <c r="C4015" s="35">
        <v>6.5078125000000001E-2</v>
      </c>
    </row>
    <row r="4016" spans="1:3" x14ac:dyDescent="0.2">
      <c r="A4016" s="29">
        <v>0.40139999999999998</v>
      </c>
      <c r="B4016" s="34">
        <v>8.33</v>
      </c>
      <c r="C4016" s="35">
        <v>6.5078125000000001E-2</v>
      </c>
    </row>
    <row r="4017" spans="1:3" x14ac:dyDescent="0.2">
      <c r="A4017" s="29">
        <v>0.40150000000000002</v>
      </c>
      <c r="B4017" s="34">
        <v>8.33</v>
      </c>
      <c r="C4017" s="35">
        <v>6.5078125000000001E-2</v>
      </c>
    </row>
    <row r="4018" spans="1:3" x14ac:dyDescent="0.2">
      <c r="A4018" s="29">
        <v>0.40160000000000001</v>
      </c>
      <c r="B4018" s="34">
        <v>8.33</v>
      </c>
      <c r="C4018" s="35">
        <v>6.5078125000000001E-2</v>
      </c>
    </row>
    <row r="4019" spans="1:3" x14ac:dyDescent="0.2">
      <c r="A4019" s="29">
        <v>0.4017</v>
      </c>
      <c r="B4019" s="34">
        <v>8.33</v>
      </c>
      <c r="C4019" s="35">
        <v>6.5078125000000001E-2</v>
      </c>
    </row>
    <row r="4020" spans="1:3" x14ac:dyDescent="0.2">
      <c r="A4020" s="29">
        <v>0.40179999999999999</v>
      </c>
      <c r="B4020" s="34">
        <v>8.33</v>
      </c>
      <c r="C4020" s="35">
        <v>6.5078125000000001E-2</v>
      </c>
    </row>
    <row r="4021" spans="1:3" x14ac:dyDescent="0.2">
      <c r="A4021" s="29">
        <v>0.40189999999999998</v>
      </c>
      <c r="B4021" s="34">
        <v>8.33</v>
      </c>
      <c r="C4021" s="35">
        <v>6.5078125000000001E-2</v>
      </c>
    </row>
    <row r="4022" spans="1:3" x14ac:dyDescent="0.2">
      <c r="A4022" s="29">
        <v>0.40200000000000002</v>
      </c>
      <c r="B4022" s="34">
        <v>8.33</v>
      </c>
      <c r="C4022" s="35">
        <v>6.5078125000000001E-2</v>
      </c>
    </row>
    <row r="4023" spans="1:3" x14ac:dyDescent="0.2">
      <c r="A4023" s="29">
        <v>0.40210000000000001</v>
      </c>
      <c r="B4023" s="34">
        <v>8.33</v>
      </c>
      <c r="C4023" s="35">
        <v>6.5078125000000001E-2</v>
      </c>
    </row>
    <row r="4024" spans="1:3" x14ac:dyDescent="0.2">
      <c r="A4024" s="29">
        <v>0.4022</v>
      </c>
      <c r="B4024" s="34">
        <v>8.33</v>
      </c>
      <c r="C4024" s="35">
        <v>6.5078125000000001E-2</v>
      </c>
    </row>
    <row r="4025" spans="1:3" x14ac:dyDescent="0.2">
      <c r="A4025" s="29">
        <v>0.40229999999999999</v>
      </c>
      <c r="B4025" s="34">
        <v>8.33</v>
      </c>
      <c r="C4025" s="35">
        <v>6.5078125000000001E-2</v>
      </c>
    </row>
    <row r="4026" spans="1:3" x14ac:dyDescent="0.2">
      <c r="A4026" s="29">
        <v>0.40239999999999998</v>
      </c>
      <c r="B4026" s="34">
        <v>8.33</v>
      </c>
      <c r="C4026" s="35">
        <v>6.5078125000000001E-2</v>
      </c>
    </row>
    <row r="4027" spans="1:3" x14ac:dyDescent="0.2">
      <c r="A4027" s="29">
        <v>0.40250000000000002</v>
      </c>
      <c r="B4027" s="34">
        <v>8.33</v>
      </c>
      <c r="C4027" s="35">
        <v>6.5078125000000001E-2</v>
      </c>
    </row>
    <row r="4028" spans="1:3" x14ac:dyDescent="0.2">
      <c r="A4028" s="29">
        <v>0.40260000000000001</v>
      </c>
      <c r="B4028" s="34">
        <v>8.33</v>
      </c>
      <c r="C4028" s="35">
        <v>6.5078125000000001E-2</v>
      </c>
    </row>
    <row r="4029" spans="1:3" x14ac:dyDescent="0.2">
      <c r="A4029" s="29">
        <v>0.4027</v>
      </c>
      <c r="B4029" s="34">
        <v>8.33</v>
      </c>
      <c r="C4029" s="35">
        <v>6.5078125000000001E-2</v>
      </c>
    </row>
    <row r="4030" spans="1:3" x14ac:dyDescent="0.2">
      <c r="A4030" s="29">
        <v>0.40279999999999999</v>
      </c>
      <c r="B4030" s="34">
        <v>8.33</v>
      </c>
      <c r="C4030" s="35">
        <v>6.5078125000000001E-2</v>
      </c>
    </row>
    <row r="4031" spans="1:3" x14ac:dyDescent="0.2">
      <c r="A4031" s="29">
        <v>0.40289999999999998</v>
      </c>
      <c r="B4031" s="34">
        <v>8.33</v>
      </c>
      <c r="C4031" s="35">
        <v>6.5078125000000001E-2</v>
      </c>
    </row>
    <row r="4032" spans="1:3" x14ac:dyDescent="0.2">
      <c r="A4032" s="29">
        <v>0.40300000000000002</v>
      </c>
      <c r="B4032" s="34">
        <v>8.33</v>
      </c>
      <c r="C4032" s="35">
        <v>6.5078125000000001E-2</v>
      </c>
    </row>
    <row r="4033" spans="1:3" x14ac:dyDescent="0.2">
      <c r="A4033" s="29">
        <v>0.40310000000000001</v>
      </c>
      <c r="B4033" s="34">
        <v>8.33</v>
      </c>
      <c r="C4033" s="35">
        <v>6.5078125000000001E-2</v>
      </c>
    </row>
    <row r="4034" spans="1:3" x14ac:dyDescent="0.2">
      <c r="A4034" s="29">
        <v>0.4032</v>
      </c>
      <c r="B4034" s="34">
        <v>8.33</v>
      </c>
      <c r="C4034" s="35">
        <v>6.5078125000000001E-2</v>
      </c>
    </row>
    <row r="4035" spans="1:3" x14ac:dyDescent="0.2">
      <c r="A4035" s="29">
        <v>0.40329999999999999</v>
      </c>
      <c r="B4035" s="34">
        <v>8.33</v>
      </c>
      <c r="C4035" s="35">
        <v>6.5078125000000001E-2</v>
      </c>
    </row>
    <row r="4036" spans="1:3" x14ac:dyDescent="0.2">
      <c r="A4036" s="29">
        <v>0.40339999999999998</v>
      </c>
      <c r="B4036" s="34">
        <v>8.33</v>
      </c>
      <c r="C4036" s="35">
        <v>6.5078125000000001E-2</v>
      </c>
    </row>
    <row r="4037" spans="1:3" x14ac:dyDescent="0.2">
      <c r="A4037" s="29">
        <v>0.40350000000000003</v>
      </c>
      <c r="B4037" s="34">
        <v>8.33</v>
      </c>
      <c r="C4037" s="35">
        <v>6.5078125000000001E-2</v>
      </c>
    </row>
    <row r="4038" spans="1:3" x14ac:dyDescent="0.2">
      <c r="A4038" s="29">
        <v>0.40360000000000001</v>
      </c>
      <c r="B4038" s="34">
        <v>8.33</v>
      </c>
      <c r="C4038" s="35">
        <v>6.5078125000000001E-2</v>
      </c>
    </row>
    <row r="4039" spans="1:3" x14ac:dyDescent="0.2">
      <c r="A4039" s="29">
        <v>0.4037</v>
      </c>
      <c r="B4039" s="34">
        <v>8.33</v>
      </c>
      <c r="C4039" s="35">
        <v>6.5078125000000001E-2</v>
      </c>
    </row>
    <row r="4040" spans="1:3" x14ac:dyDescent="0.2">
      <c r="A4040" s="29">
        <v>0.40379999999999999</v>
      </c>
      <c r="B4040" s="34">
        <v>8.33</v>
      </c>
      <c r="C4040" s="35">
        <v>6.5078125000000001E-2</v>
      </c>
    </row>
    <row r="4041" spans="1:3" x14ac:dyDescent="0.2">
      <c r="A4041" s="29">
        <v>0.40389999999999998</v>
      </c>
      <c r="B4041" s="34">
        <v>8.33</v>
      </c>
      <c r="C4041" s="35">
        <v>6.5078125000000001E-2</v>
      </c>
    </row>
    <row r="4042" spans="1:3" x14ac:dyDescent="0.2">
      <c r="A4042" s="29">
        <v>0.40400000000000003</v>
      </c>
      <c r="B4042" s="34">
        <v>8.33</v>
      </c>
      <c r="C4042" s="35">
        <v>6.5078125000000001E-2</v>
      </c>
    </row>
    <row r="4043" spans="1:3" x14ac:dyDescent="0.2">
      <c r="A4043" s="29">
        <v>0.40410000000000001</v>
      </c>
      <c r="B4043" s="34">
        <v>8.33</v>
      </c>
      <c r="C4043" s="35">
        <v>6.5078125000000001E-2</v>
      </c>
    </row>
    <row r="4044" spans="1:3" x14ac:dyDescent="0.2">
      <c r="A4044" s="29">
        <v>0.4042</v>
      </c>
      <c r="B4044" s="34">
        <v>8.33</v>
      </c>
      <c r="C4044" s="35">
        <v>6.5078125000000001E-2</v>
      </c>
    </row>
    <row r="4045" spans="1:3" x14ac:dyDescent="0.2">
      <c r="A4045" s="29">
        <v>0.40429999999999999</v>
      </c>
      <c r="B4045" s="34">
        <v>8.33</v>
      </c>
      <c r="C4045" s="35">
        <v>6.5078125000000001E-2</v>
      </c>
    </row>
    <row r="4046" spans="1:3" x14ac:dyDescent="0.2">
      <c r="A4046" s="29">
        <v>0.40439999999999998</v>
      </c>
      <c r="B4046" s="34">
        <v>8.33</v>
      </c>
      <c r="C4046" s="35">
        <v>6.5078125000000001E-2</v>
      </c>
    </row>
    <row r="4047" spans="1:3" x14ac:dyDescent="0.2">
      <c r="A4047" s="29">
        <v>0.40450000000000003</v>
      </c>
      <c r="B4047" s="34">
        <v>8.33</v>
      </c>
      <c r="C4047" s="35">
        <v>6.5078125000000001E-2</v>
      </c>
    </row>
    <row r="4048" spans="1:3" x14ac:dyDescent="0.2">
      <c r="A4048" s="29">
        <v>0.40460000000000002</v>
      </c>
      <c r="B4048" s="34">
        <v>8.33</v>
      </c>
      <c r="C4048" s="35">
        <v>6.5078125000000001E-2</v>
      </c>
    </row>
    <row r="4049" spans="1:3" x14ac:dyDescent="0.2">
      <c r="A4049" s="29">
        <v>0.4047</v>
      </c>
      <c r="B4049" s="34">
        <v>8.33</v>
      </c>
      <c r="C4049" s="35">
        <v>6.5078125000000001E-2</v>
      </c>
    </row>
    <row r="4050" spans="1:3" x14ac:dyDescent="0.2">
      <c r="A4050" s="29">
        <v>0.40479999999999999</v>
      </c>
      <c r="B4050" s="34">
        <v>8.33</v>
      </c>
      <c r="C4050" s="35">
        <v>6.5078125000000001E-2</v>
      </c>
    </row>
    <row r="4051" spans="1:3" x14ac:dyDescent="0.2">
      <c r="A4051" s="29">
        <v>0.40489999999999998</v>
      </c>
      <c r="B4051" s="34">
        <v>8.33</v>
      </c>
      <c r="C4051" s="35">
        <v>6.5078125000000001E-2</v>
      </c>
    </row>
    <row r="4052" spans="1:3" x14ac:dyDescent="0.2">
      <c r="A4052" s="29">
        <v>0.40500000000000003</v>
      </c>
      <c r="B4052" s="34">
        <v>8.33</v>
      </c>
      <c r="C4052" s="35">
        <v>6.5078125000000001E-2</v>
      </c>
    </row>
    <row r="4053" spans="1:3" x14ac:dyDescent="0.2">
      <c r="A4053" s="29">
        <v>0.40510000000000002</v>
      </c>
      <c r="B4053" s="34">
        <v>8.33</v>
      </c>
      <c r="C4053" s="35">
        <v>6.5078125000000001E-2</v>
      </c>
    </row>
    <row r="4054" spans="1:3" x14ac:dyDescent="0.2">
      <c r="A4054" s="29">
        <v>0.4052</v>
      </c>
      <c r="B4054" s="34">
        <v>8.33</v>
      </c>
      <c r="C4054" s="35">
        <v>6.5078125000000001E-2</v>
      </c>
    </row>
    <row r="4055" spans="1:3" x14ac:dyDescent="0.2">
      <c r="A4055" s="29">
        <v>0.40529999999999999</v>
      </c>
      <c r="B4055" s="34">
        <v>8.33</v>
      </c>
      <c r="C4055" s="35">
        <v>6.5078125000000001E-2</v>
      </c>
    </row>
    <row r="4056" spans="1:3" x14ac:dyDescent="0.2">
      <c r="A4056" s="29">
        <v>0.40539999999999998</v>
      </c>
      <c r="B4056" s="34">
        <v>8.33</v>
      </c>
      <c r="C4056" s="35">
        <v>6.5078125000000001E-2</v>
      </c>
    </row>
    <row r="4057" spans="1:3" x14ac:dyDescent="0.2">
      <c r="A4057" s="29">
        <v>0.40550000000000003</v>
      </c>
      <c r="B4057" s="34">
        <v>8.33</v>
      </c>
      <c r="C4057" s="35">
        <v>6.5078125000000001E-2</v>
      </c>
    </row>
    <row r="4058" spans="1:3" x14ac:dyDescent="0.2">
      <c r="A4058" s="29">
        <v>0.40560000000000002</v>
      </c>
      <c r="B4058" s="34">
        <v>8.33</v>
      </c>
      <c r="C4058" s="35">
        <v>6.5078125000000001E-2</v>
      </c>
    </row>
    <row r="4059" spans="1:3" x14ac:dyDescent="0.2">
      <c r="A4059" s="29">
        <v>0.40570000000000001</v>
      </c>
      <c r="B4059" s="34">
        <v>8.33</v>
      </c>
      <c r="C4059" s="35">
        <v>6.5078125000000001E-2</v>
      </c>
    </row>
    <row r="4060" spans="1:3" x14ac:dyDescent="0.2">
      <c r="A4060" s="29">
        <v>0.40579999999999999</v>
      </c>
      <c r="B4060" s="34">
        <v>8.33</v>
      </c>
      <c r="C4060" s="35">
        <v>6.5078125000000001E-2</v>
      </c>
    </row>
    <row r="4061" spans="1:3" x14ac:dyDescent="0.2">
      <c r="A4061" s="29">
        <v>0.40589999999999998</v>
      </c>
      <c r="B4061" s="34">
        <v>8.33</v>
      </c>
      <c r="C4061" s="35">
        <v>6.5078125000000001E-2</v>
      </c>
    </row>
    <row r="4062" spans="1:3" x14ac:dyDescent="0.2">
      <c r="A4062" s="29">
        <v>0.40600000000000003</v>
      </c>
      <c r="B4062" s="34">
        <v>8.33</v>
      </c>
      <c r="C4062" s="35">
        <v>6.5078125000000001E-2</v>
      </c>
    </row>
    <row r="4063" spans="1:3" x14ac:dyDescent="0.2">
      <c r="A4063" s="29">
        <v>0.40610000000000002</v>
      </c>
      <c r="B4063" s="34">
        <v>8.33</v>
      </c>
      <c r="C4063" s="35">
        <v>6.5078125000000001E-2</v>
      </c>
    </row>
    <row r="4064" spans="1:3" x14ac:dyDescent="0.2">
      <c r="A4064" s="29">
        <v>0.40620000000000001</v>
      </c>
      <c r="B4064" s="34">
        <v>8.33</v>
      </c>
      <c r="C4064" s="35">
        <v>6.5078125000000001E-2</v>
      </c>
    </row>
    <row r="4065" spans="1:3" x14ac:dyDescent="0.2">
      <c r="A4065" s="29">
        <v>0.40629999999999999</v>
      </c>
      <c r="B4065" s="34">
        <v>8.33</v>
      </c>
      <c r="C4065" s="35">
        <v>6.5078125000000001E-2</v>
      </c>
    </row>
    <row r="4066" spans="1:3" x14ac:dyDescent="0.2">
      <c r="A4066" s="29">
        <v>0.40639999999999998</v>
      </c>
      <c r="B4066" s="34">
        <v>8.33</v>
      </c>
      <c r="C4066" s="35">
        <v>6.5078125000000001E-2</v>
      </c>
    </row>
    <row r="4067" spans="1:3" x14ac:dyDescent="0.2">
      <c r="A4067" s="29">
        <v>0.40649999999999997</v>
      </c>
      <c r="B4067" s="34">
        <v>8.33</v>
      </c>
      <c r="C4067" s="35">
        <v>6.5078125000000001E-2</v>
      </c>
    </row>
    <row r="4068" spans="1:3" x14ac:dyDescent="0.2">
      <c r="A4068" s="29">
        <v>0.40660000000000002</v>
      </c>
      <c r="B4068" s="34">
        <v>8.33</v>
      </c>
      <c r="C4068" s="35">
        <v>6.5078125000000001E-2</v>
      </c>
    </row>
    <row r="4069" spans="1:3" x14ac:dyDescent="0.2">
      <c r="A4069" s="29">
        <v>0.40670000000000001</v>
      </c>
      <c r="B4069" s="34">
        <v>8.33</v>
      </c>
      <c r="C4069" s="35">
        <v>6.5078125000000001E-2</v>
      </c>
    </row>
    <row r="4070" spans="1:3" x14ac:dyDescent="0.2">
      <c r="A4070" s="29">
        <v>0.40679999999999999</v>
      </c>
      <c r="B4070" s="34">
        <v>8.33</v>
      </c>
      <c r="C4070" s="35">
        <v>6.5078125000000001E-2</v>
      </c>
    </row>
    <row r="4071" spans="1:3" x14ac:dyDescent="0.2">
      <c r="A4071" s="29">
        <v>0.40689999999999998</v>
      </c>
      <c r="B4071" s="34">
        <v>8.33</v>
      </c>
      <c r="C4071" s="35">
        <v>6.5078125000000001E-2</v>
      </c>
    </row>
    <row r="4072" spans="1:3" x14ac:dyDescent="0.2">
      <c r="A4072" s="29">
        <v>0.40699999999999997</v>
      </c>
      <c r="B4072" s="34">
        <v>8.33</v>
      </c>
      <c r="C4072" s="35">
        <v>6.5078125000000001E-2</v>
      </c>
    </row>
    <row r="4073" spans="1:3" x14ac:dyDescent="0.2">
      <c r="A4073" s="29">
        <v>0.40710000000000002</v>
      </c>
      <c r="B4073" s="34">
        <v>8.33</v>
      </c>
      <c r="C4073" s="35">
        <v>6.5078125000000001E-2</v>
      </c>
    </row>
    <row r="4074" spans="1:3" x14ac:dyDescent="0.2">
      <c r="A4074" s="29">
        <v>0.40720000000000001</v>
      </c>
      <c r="B4074" s="34">
        <v>8.33</v>
      </c>
      <c r="C4074" s="35">
        <v>6.5078125000000001E-2</v>
      </c>
    </row>
    <row r="4075" spans="1:3" x14ac:dyDescent="0.2">
      <c r="A4075" s="29">
        <v>0.4073</v>
      </c>
      <c r="B4075" s="34">
        <v>8.33</v>
      </c>
      <c r="C4075" s="35">
        <v>6.5078125000000001E-2</v>
      </c>
    </row>
    <row r="4076" spans="1:3" x14ac:dyDescent="0.2">
      <c r="A4076" s="29">
        <v>0.40739999999999998</v>
      </c>
      <c r="B4076" s="34">
        <v>8.33</v>
      </c>
      <c r="C4076" s="35">
        <v>6.5078125000000001E-2</v>
      </c>
    </row>
    <row r="4077" spans="1:3" x14ac:dyDescent="0.2">
      <c r="A4077" s="29">
        <v>0.40749999999999997</v>
      </c>
      <c r="B4077" s="34">
        <v>8.33</v>
      </c>
      <c r="C4077" s="35">
        <v>6.5078125000000001E-2</v>
      </c>
    </row>
    <row r="4078" spans="1:3" x14ac:dyDescent="0.2">
      <c r="A4078" s="29">
        <v>0.40760000000000002</v>
      </c>
      <c r="B4078" s="34">
        <v>8.33</v>
      </c>
      <c r="C4078" s="35">
        <v>6.5078125000000001E-2</v>
      </c>
    </row>
    <row r="4079" spans="1:3" x14ac:dyDescent="0.2">
      <c r="A4079" s="29">
        <v>0.40770000000000001</v>
      </c>
      <c r="B4079" s="34">
        <v>8.33</v>
      </c>
      <c r="C4079" s="35">
        <v>6.5078125000000001E-2</v>
      </c>
    </row>
    <row r="4080" spans="1:3" x14ac:dyDescent="0.2">
      <c r="A4080" s="29">
        <v>0.4078</v>
      </c>
      <c r="B4080" s="34">
        <v>8.33</v>
      </c>
      <c r="C4080" s="35">
        <v>6.5078125000000001E-2</v>
      </c>
    </row>
    <row r="4081" spans="1:3" x14ac:dyDescent="0.2">
      <c r="A4081" s="29">
        <v>0.40789999999999998</v>
      </c>
      <c r="B4081" s="34">
        <v>8.33</v>
      </c>
      <c r="C4081" s="35">
        <v>6.5078125000000001E-2</v>
      </c>
    </row>
    <row r="4082" spans="1:3" x14ac:dyDescent="0.2">
      <c r="A4082" s="29">
        <v>0.40799999999999997</v>
      </c>
      <c r="B4082" s="34">
        <v>8.33</v>
      </c>
      <c r="C4082" s="35">
        <v>6.5078125000000001E-2</v>
      </c>
    </row>
    <row r="4083" spans="1:3" x14ac:dyDescent="0.2">
      <c r="A4083" s="29">
        <v>0.40810000000000002</v>
      </c>
      <c r="B4083" s="34">
        <v>8.33</v>
      </c>
      <c r="C4083" s="35">
        <v>6.5078125000000001E-2</v>
      </c>
    </row>
    <row r="4084" spans="1:3" x14ac:dyDescent="0.2">
      <c r="A4084" s="29">
        <v>0.40820000000000001</v>
      </c>
      <c r="B4084" s="34">
        <v>8.33</v>
      </c>
      <c r="C4084" s="35">
        <v>6.5078125000000001E-2</v>
      </c>
    </row>
    <row r="4085" spans="1:3" x14ac:dyDescent="0.2">
      <c r="A4085" s="29">
        <v>0.4083</v>
      </c>
      <c r="B4085" s="34">
        <v>8.33</v>
      </c>
      <c r="C4085" s="35">
        <v>6.5078125000000001E-2</v>
      </c>
    </row>
    <row r="4086" spans="1:3" x14ac:dyDescent="0.2">
      <c r="A4086" s="29">
        <v>0.40839999999999999</v>
      </c>
      <c r="B4086" s="34">
        <v>8.33</v>
      </c>
      <c r="C4086" s="35">
        <v>6.5078125000000001E-2</v>
      </c>
    </row>
    <row r="4087" spans="1:3" x14ac:dyDescent="0.2">
      <c r="A4087" s="29">
        <v>0.40849999999999997</v>
      </c>
      <c r="B4087" s="34">
        <v>8.33</v>
      </c>
      <c r="C4087" s="35">
        <v>6.5078125000000001E-2</v>
      </c>
    </row>
    <row r="4088" spans="1:3" x14ac:dyDescent="0.2">
      <c r="A4088" s="29">
        <v>0.40860000000000002</v>
      </c>
      <c r="B4088" s="34">
        <v>8.33</v>
      </c>
      <c r="C4088" s="35">
        <v>6.5078125000000001E-2</v>
      </c>
    </row>
    <row r="4089" spans="1:3" x14ac:dyDescent="0.2">
      <c r="A4089" s="29">
        <v>0.40870000000000001</v>
      </c>
      <c r="B4089" s="34">
        <v>8.33</v>
      </c>
      <c r="C4089" s="35">
        <v>6.5078125000000001E-2</v>
      </c>
    </row>
    <row r="4090" spans="1:3" x14ac:dyDescent="0.2">
      <c r="A4090" s="29">
        <v>0.4088</v>
      </c>
      <c r="B4090" s="34">
        <v>8.33</v>
      </c>
      <c r="C4090" s="35">
        <v>6.5078125000000001E-2</v>
      </c>
    </row>
    <row r="4091" spans="1:3" x14ac:dyDescent="0.2">
      <c r="A4091" s="29">
        <v>0.40889999999999999</v>
      </c>
      <c r="B4091" s="34">
        <v>8.33</v>
      </c>
      <c r="C4091" s="35">
        <v>6.5078125000000001E-2</v>
      </c>
    </row>
    <row r="4092" spans="1:3" x14ac:dyDescent="0.2">
      <c r="A4092" s="29">
        <v>0.40899999999999997</v>
      </c>
      <c r="B4092" s="34">
        <v>8.33</v>
      </c>
      <c r="C4092" s="35">
        <v>6.5078125000000001E-2</v>
      </c>
    </row>
    <row r="4093" spans="1:3" x14ac:dyDescent="0.2">
      <c r="A4093" s="29">
        <v>0.40910000000000002</v>
      </c>
      <c r="B4093" s="34">
        <v>8.33</v>
      </c>
      <c r="C4093" s="35">
        <v>6.5078125000000001E-2</v>
      </c>
    </row>
    <row r="4094" spans="1:3" x14ac:dyDescent="0.2">
      <c r="A4094" s="29">
        <v>0.40920000000000001</v>
      </c>
      <c r="B4094" s="34">
        <v>8.33</v>
      </c>
      <c r="C4094" s="35">
        <v>6.5078125000000001E-2</v>
      </c>
    </row>
    <row r="4095" spans="1:3" x14ac:dyDescent="0.2">
      <c r="A4095" s="29">
        <v>0.4093</v>
      </c>
      <c r="B4095" s="34">
        <v>8.33</v>
      </c>
      <c r="C4095" s="35">
        <v>6.5078125000000001E-2</v>
      </c>
    </row>
    <row r="4096" spans="1:3" x14ac:dyDescent="0.2">
      <c r="A4096" s="29">
        <v>0.40939999999999999</v>
      </c>
      <c r="B4096" s="34">
        <v>8.33</v>
      </c>
      <c r="C4096" s="35">
        <v>6.5078125000000001E-2</v>
      </c>
    </row>
    <row r="4097" spans="1:3" x14ac:dyDescent="0.2">
      <c r="A4097" s="29">
        <v>0.40949999999999998</v>
      </c>
      <c r="B4097" s="34">
        <v>8.33</v>
      </c>
      <c r="C4097" s="35">
        <v>6.5078125000000001E-2</v>
      </c>
    </row>
    <row r="4098" spans="1:3" x14ac:dyDescent="0.2">
      <c r="A4098" s="29">
        <v>0.40960000000000002</v>
      </c>
      <c r="B4098" s="34">
        <v>8.33</v>
      </c>
      <c r="C4098" s="35">
        <v>6.5078125000000001E-2</v>
      </c>
    </row>
    <row r="4099" spans="1:3" x14ac:dyDescent="0.2">
      <c r="A4099" s="29">
        <v>0.40970000000000001</v>
      </c>
      <c r="B4099" s="34">
        <v>8.33</v>
      </c>
      <c r="C4099" s="35">
        <v>6.5078125000000001E-2</v>
      </c>
    </row>
    <row r="4100" spans="1:3" x14ac:dyDescent="0.2">
      <c r="A4100" s="29">
        <v>0.4098</v>
      </c>
      <c r="B4100" s="34">
        <v>8.33</v>
      </c>
      <c r="C4100" s="35">
        <v>6.5078125000000001E-2</v>
      </c>
    </row>
    <row r="4101" spans="1:3" x14ac:dyDescent="0.2">
      <c r="A4101" s="29">
        <v>0.40989999999999999</v>
      </c>
      <c r="B4101" s="34">
        <v>8.33</v>
      </c>
      <c r="C4101" s="35">
        <v>6.5078125000000001E-2</v>
      </c>
    </row>
    <row r="4102" spans="1:3" x14ac:dyDescent="0.2">
      <c r="A4102" s="29">
        <v>0.41</v>
      </c>
      <c r="B4102" s="34">
        <v>8.33</v>
      </c>
      <c r="C4102" s="35">
        <v>6.5078125000000001E-2</v>
      </c>
    </row>
    <row r="4103" spans="1:3" x14ac:dyDescent="0.2">
      <c r="A4103" s="29">
        <v>0.41010000000000002</v>
      </c>
      <c r="B4103" s="34">
        <v>8.33</v>
      </c>
      <c r="C4103" s="35">
        <v>6.5078125000000001E-2</v>
      </c>
    </row>
    <row r="4104" spans="1:3" x14ac:dyDescent="0.2">
      <c r="A4104" s="29">
        <v>0.41020000000000001</v>
      </c>
      <c r="B4104" s="34">
        <v>8.33</v>
      </c>
      <c r="C4104" s="35">
        <v>6.5078125000000001E-2</v>
      </c>
    </row>
    <row r="4105" spans="1:3" x14ac:dyDescent="0.2">
      <c r="A4105" s="29">
        <v>0.4103</v>
      </c>
      <c r="B4105" s="34">
        <v>8.33</v>
      </c>
      <c r="C4105" s="35">
        <v>6.5078125000000001E-2</v>
      </c>
    </row>
    <row r="4106" spans="1:3" x14ac:dyDescent="0.2">
      <c r="A4106" s="29">
        <v>0.41039999999999999</v>
      </c>
      <c r="B4106" s="34">
        <v>8.33</v>
      </c>
      <c r="C4106" s="35">
        <v>6.5078125000000001E-2</v>
      </c>
    </row>
    <row r="4107" spans="1:3" x14ac:dyDescent="0.2">
      <c r="A4107" s="29">
        <v>0.41049999999999998</v>
      </c>
      <c r="B4107" s="34">
        <v>8.33</v>
      </c>
      <c r="C4107" s="35">
        <v>6.5078125000000001E-2</v>
      </c>
    </row>
    <row r="4108" spans="1:3" x14ac:dyDescent="0.2">
      <c r="A4108" s="29">
        <v>0.41060000000000002</v>
      </c>
      <c r="B4108" s="34">
        <v>8.33</v>
      </c>
      <c r="C4108" s="35">
        <v>6.5078125000000001E-2</v>
      </c>
    </row>
    <row r="4109" spans="1:3" x14ac:dyDescent="0.2">
      <c r="A4109" s="29">
        <v>0.41070000000000001</v>
      </c>
      <c r="B4109" s="34">
        <v>8.33</v>
      </c>
      <c r="C4109" s="35">
        <v>6.5078125000000001E-2</v>
      </c>
    </row>
    <row r="4110" spans="1:3" x14ac:dyDescent="0.2">
      <c r="A4110" s="29">
        <v>0.4108</v>
      </c>
      <c r="B4110" s="34">
        <v>8.33</v>
      </c>
      <c r="C4110" s="35">
        <v>6.5078125000000001E-2</v>
      </c>
    </row>
    <row r="4111" spans="1:3" x14ac:dyDescent="0.2">
      <c r="A4111" s="29">
        <v>0.41089999999999999</v>
      </c>
      <c r="B4111" s="34">
        <v>8.33</v>
      </c>
      <c r="C4111" s="35">
        <v>6.5078125000000001E-2</v>
      </c>
    </row>
    <row r="4112" spans="1:3" x14ac:dyDescent="0.2">
      <c r="A4112" s="29">
        <v>0.41099999999999998</v>
      </c>
      <c r="B4112" s="34">
        <v>8.33</v>
      </c>
      <c r="C4112" s="35">
        <v>6.5078125000000001E-2</v>
      </c>
    </row>
    <row r="4113" spans="1:3" x14ac:dyDescent="0.2">
      <c r="A4113" s="29">
        <v>0.41110000000000002</v>
      </c>
      <c r="B4113" s="34">
        <v>8.33</v>
      </c>
      <c r="C4113" s="35">
        <v>6.5078125000000001E-2</v>
      </c>
    </row>
    <row r="4114" spans="1:3" x14ac:dyDescent="0.2">
      <c r="A4114" s="29">
        <v>0.41120000000000001</v>
      </c>
      <c r="B4114" s="34">
        <v>8.33</v>
      </c>
      <c r="C4114" s="35">
        <v>6.5078125000000001E-2</v>
      </c>
    </row>
    <row r="4115" spans="1:3" x14ac:dyDescent="0.2">
      <c r="A4115" s="29">
        <v>0.4113</v>
      </c>
      <c r="B4115" s="34">
        <v>8.33</v>
      </c>
      <c r="C4115" s="35">
        <v>6.5078125000000001E-2</v>
      </c>
    </row>
    <row r="4116" spans="1:3" x14ac:dyDescent="0.2">
      <c r="A4116" s="29">
        <v>0.41139999999999999</v>
      </c>
      <c r="B4116" s="34">
        <v>8.33</v>
      </c>
      <c r="C4116" s="35">
        <v>6.5078125000000001E-2</v>
      </c>
    </row>
    <row r="4117" spans="1:3" x14ac:dyDescent="0.2">
      <c r="A4117" s="29">
        <v>0.41149999999999998</v>
      </c>
      <c r="B4117" s="34">
        <v>8.33</v>
      </c>
      <c r="C4117" s="35">
        <v>6.5078125000000001E-2</v>
      </c>
    </row>
    <row r="4118" spans="1:3" x14ac:dyDescent="0.2">
      <c r="A4118" s="29">
        <v>0.41160000000000002</v>
      </c>
      <c r="B4118" s="34">
        <v>8.33</v>
      </c>
      <c r="C4118" s="35">
        <v>6.5078125000000001E-2</v>
      </c>
    </row>
    <row r="4119" spans="1:3" x14ac:dyDescent="0.2">
      <c r="A4119" s="29">
        <v>0.41170000000000001</v>
      </c>
      <c r="B4119" s="34">
        <v>8.33</v>
      </c>
      <c r="C4119" s="35">
        <v>6.5078125000000001E-2</v>
      </c>
    </row>
    <row r="4120" spans="1:3" x14ac:dyDescent="0.2">
      <c r="A4120" s="29">
        <v>0.4118</v>
      </c>
      <c r="B4120" s="34">
        <v>8.33</v>
      </c>
      <c r="C4120" s="35">
        <v>6.5078125000000001E-2</v>
      </c>
    </row>
    <row r="4121" spans="1:3" x14ac:dyDescent="0.2">
      <c r="A4121" s="29">
        <v>0.41189999999999999</v>
      </c>
      <c r="B4121" s="34">
        <v>8.33</v>
      </c>
      <c r="C4121" s="35">
        <v>6.5078125000000001E-2</v>
      </c>
    </row>
    <row r="4122" spans="1:3" x14ac:dyDescent="0.2">
      <c r="A4122" s="29">
        <v>0.41199999999999998</v>
      </c>
      <c r="B4122" s="34">
        <v>8.33</v>
      </c>
      <c r="C4122" s="35">
        <v>6.5078125000000001E-2</v>
      </c>
    </row>
    <row r="4123" spans="1:3" x14ac:dyDescent="0.2">
      <c r="A4123" s="29">
        <v>0.41210000000000002</v>
      </c>
      <c r="B4123" s="34">
        <v>8.33</v>
      </c>
      <c r="C4123" s="35">
        <v>6.5078125000000001E-2</v>
      </c>
    </row>
    <row r="4124" spans="1:3" x14ac:dyDescent="0.2">
      <c r="A4124" s="29">
        <v>0.41220000000000001</v>
      </c>
      <c r="B4124" s="34">
        <v>8.33</v>
      </c>
      <c r="C4124" s="35">
        <v>6.5078125000000001E-2</v>
      </c>
    </row>
    <row r="4125" spans="1:3" x14ac:dyDescent="0.2">
      <c r="A4125" s="29">
        <v>0.4123</v>
      </c>
      <c r="B4125" s="34">
        <v>8.33</v>
      </c>
      <c r="C4125" s="35">
        <v>6.5078125000000001E-2</v>
      </c>
    </row>
    <row r="4126" spans="1:3" x14ac:dyDescent="0.2">
      <c r="A4126" s="29">
        <v>0.41239999999999999</v>
      </c>
      <c r="B4126" s="34">
        <v>8.33</v>
      </c>
      <c r="C4126" s="35">
        <v>6.5078125000000001E-2</v>
      </c>
    </row>
    <row r="4127" spans="1:3" x14ac:dyDescent="0.2">
      <c r="A4127" s="29">
        <v>0.41249999999999998</v>
      </c>
      <c r="B4127" s="34">
        <v>8.33</v>
      </c>
      <c r="C4127" s="35">
        <v>6.5078125000000001E-2</v>
      </c>
    </row>
    <row r="4128" spans="1:3" x14ac:dyDescent="0.2">
      <c r="A4128" s="29">
        <v>0.41260000000000002</v>
      </c>
      <c r="B4128" s="34">
        <v>8.33</v>
      </c>
      <c r="C4128" s="35">
        <v>6.5078125000000001E-2</v>
      </c>
    </row>
    <row r="4129" spans="1:3" x14ac:dyDescent="0.2">
      <c r="A4129" s="29">
        <v>0.41270000000000001</v>
      </c>
      <c r="B4129" s="34">
        <v>8.33</v>
      </c>
      <c r="C4129" s="35">
        <v>6.5078125000000001E-2</v>
      </c>
    </row>
    <row r="4130" spans="1:3" x14ac:dyDescent="0.2">
      <c r="A4130" s="29">
        <v>0.4128</v>
      </c>
      <c r="B4130" s="34">
        <v>8.33</v>
      </c>
      <c r="C4130" s="35">
        <v>6.5078125000000001E-2</v>
      </c>
    </row>
    <row r="4131" spans="1:3" x14ac:dyDescent="0.2">
      <c r="A4131" s="29">
        <v>0.41289999999999999</v>
      </c>
      <c r="B4131" s="34">
        <v>8.33</v>
      </c>
      <c r="C4131" s="35">
        <v>6.5078125000000001E-2</v>
      </c>
    </row>
    <row r="4132" spans="1:3" x14ac:dyDescent="0.2">
      <c r="A4132" s="29">
        <v>0.41299999999999998</v>
      </c>
      <c r="B4132" s="34">
        <v>8.33</v>
      </c>
      <c r="C4132" s="35">
        <v>6.5078125000000001E-2</v>
      </c>
    </row>
    <row r="4133" spans="1:3" x14ac:dyDescent="0.2">
      <c r="A4133" s="29">
        <v>0.41310000000000002</v>
      </c>
      <c r="B4133" s="34">
        <v>8.33</v>
      </c>
      <c r="C4133" s="35">
        <v>6.5078125000000001E-2</v>
      </c>
    </row>
    <row r="4134" spans="1:3" x14ac:dyDescent="0.2">
      <c r="A4134" s="29">
        <v>0.41320000000000001</v>
      </c>
      <c r="B4134" s="34">
        <v>8.33</v>
      </c>
      <c r="C4134" s="35">
        <v>6.5078125000000001E-2</v>
      </c>
    </row>
    <row r="4135" spans="1:3" x14ac:dyDescent="0.2">
      <c r="A4135" s="29">
        <v>0.4133</v>
      </c>
      <c r="B4135" s="34">
        <v>8.33</v>
      </c>
      <c r="C4135" s="35">
        <v>6.5078125000000001E-2</v>
      </c>
    </row>
    <row r="4136" spans="1:3" x14ac:dyDescent="0.2">
      <c r="A4136" s="29">
        <v>0.41339999999999999</v>
      </c>
      <c r="B4136" s="34">
        <v>8.33</v>
      </c>
      <c r="C4136" s="35">
        <v>6.5078125000000001E-2</v>
      </c>
    </row>
    <row r="4137" spans="1:3" x14ac:dyDescent="0.2">
      <c r="A4137" s="29">
        <v>0.41349999999999998</v>
      </c>
      <c r="B4137" s="34">
        <v>8.33</v>
      </c>
      <c r="C4137" s="35">
        <v>6.5078125000000001E-2</v>
      </c>
    </row>
    <row r="4138" spans="1:3" x14ac:dyDescent="0.2">
      <c r="A4138" s="29">
        <v>0.41360000000000002</v>
      </c>
      <c r="B4138" s="34">
        <v>8.33</v>
      </c>
      <c r="C4138" s="35">
        <v>6.5078125000000001E-2</v>
      </c>
    </row>
    <row r="4139" spans="1:3" x14ac:dyDescent="0.2">
      <c r="A4139" s="29">
        <v>0.41370000000000001</v>
      </c>
      <c r="B4139" s="34">
        <v>8.33</v>
      </c>
      <c r="C4139" s="35">
        <v>6.5078125000000001E-2</v>
      </c>
    </row>
    <row r="4140" spans="1:3" x14ac:dyDescent="0.2">
      <c r="A4140" s="29">
        <v>0.4138</v>
      </c>
      <c r="B4140" s="34">
        <v>8.33</v>
      </c>
      <c r="C4140" s="35">
        <v>6.5078125000000001E-2</v>
      </c>
    </row>
    <row r="4141" spans="1:3" x14ac:dyDescent="0.2">
      <c r="A4141" s="29">
        <v>0.41389999999999999</v>
      </c>
      <c r="B4141" s="34">
        <v>8.33</v>
      </c>
      <c r="C4141" s="35">
        <v>6.5078125000000001E-2</v>
      </c>
    </row>
    <row r="4142" spans="1:3" x14ac:dyDescent="0.2">
      <c r="A4142" s="29">
        <v>0.41399999999999998</v>
      </c>
      <c r="B4142" s="34">
        <v>8.33</v>
      </c>
      <c r="C4142" s="35">
        <v>6.5078125000000001E-2</v>
      </c>
    </row>
    <row r="4143" spans="1:3" x14ac:dyDescent="0.2">
      <c r="A4143" s="29">
        <v>0.41410000000000002</v>
      </c>
      <c r="B4143" s="34">
        <v>8.33</v>
      </c>
      <c r="C4143" s="35">
        <v>6.5078125000000001E-2</v>
      </c>
    </row>
    <row r="4144" spans="1:3" x14ac:dyDescent="0.2">
      <c r="A4144" s="29">
        <v>0.41420000000000001</v>
      </c>
      <c r="B4144" s="34">
        <v>8.33</v>
      </c>
      <c r="C4144" s="35">
        <v>6.5078125000000001E-2</v>
      </c>
    </row>
    <row r="4145" spans="1:3" x14ac:dyDescent="0.2">
      <c r="A4145" s="29">
        <v>0.4143</v>
      </c>
      <c r="B4145" s="34">
        <v>8.33</v>
      </c>
      <c r="C4145" s="35">
        <v>6.5078125000000001E-2</v>
      </c>
    </row>
    <row r="4146" spans="1:3" x14ac:dyDescent="0.2">
      <c r="A4146" s="29">
        <v>0.41439999999999999</v>
      </c>
      <c r="B4146" s="34">
        <v>8.33</v>
      </c>
      <c r="C4146" s="35">
        <v>6.5078125000000001E-2</v>
      </c>
    </row>
    <row r="4147" spans="1:3" x14ac:dyDescent="0.2">
      <c r="A4147" s="29">
        <v>0.41449999999999998</v>
      </c>
      <c r="B4147" s="34">
        <v>8.33</v>
      </c>
      <c r="C4147" s="35">
        <v>6.5078125000000001E-2</v>
      </c>
    </row>
    <row r="4148" spans="1:3" x14ac:dyDescent="0.2">
      <c r="A4148" s="29">
        <v>0.41460000000000002</v>
      </c>
      <c r="B4148" s="34">
        <v>8.33</v>
      </c>
      <c r="C4148" s="35">
        <v>6.5078125000000001E-2</v>
      </c>
    </row>
    <row r="4149" spans="1:3" x14ac:dyDescent="0.2">
      <c r="A4149" s="29">
        <v>0.41470000000000001</v>
      </c>
      <c r="B4149" s="34">
        <v>8.33</v>
      </c>
      <c r="C4149" s="35">
        <v>6.5078125000000001E-2</v>
      </c>
    </row>
    <row r="4150" spans="1:3" x14ac:dyDescent="0.2">
      <c r="A4150" s="29">
        <v>0.4148</v>
      </c>
      <c r="B4150" s="34">
        <v>8.33</v>
      </c>
      <c r="C4150" s="35">
        <v>6.5078125000000001E-2</v>
      </c>
    </row>
    <row r="4151" spans="1:3" x14ac:dyDescent="0.2">
      <c r="A4151" s="29">
        <v>0.41489999999999999</v>
      </c>
      <c r="B4151" s="34">
        <v>8.33</v>
      </c>
      <c r="C4151" s="35">
        <v>6.5078125000000001E-2</v>
      </c>
    </row>
    <row r="4152" spans="1:3" x14ac:dyDescent="0.2">
      <c r="A4152" s="29">
        <v>0.41499999999999998</v>
      </c>
      <c r="B4152" s="34">
        <v>8.33</v>
      </c>
      <c r="C4152" s="35">
        <v>6.5078125000000001E-2</v>
      </c>
    </row>
    <row r="4153" spans="1:3" x14ac:dyDescent="0.2">
      <c r="A4153" s="29">
        <v>0.41510000000000002</v>
      </c>
      <c r="B4153" s="34">
        <v>8.33</v>
      </c>
      <c r="C4153" s="35">
        <v>6.5078125000000001E-2</v>
      </c>
    </row>
    <row r="4154" spans="1:3" x14ac:dyDescent="0.2">
      <c r="A4154" s="29">
        <v>0.41520000000000001</v>
      </c>
      <c r="B4154" s="34">
        <v>8.33</v>
      </c>
      <c r="C4154" s="35">
        <v>6.5078125000000001E-2</v>
      </c>
    </row>
    <row r="4155" spans="1:3" x14ac:dyDescent="0.2">
      <c r="A4155" s="29">
        <v>0.4153</v>
      </c>
      <c r="B4155" s="34">
        <v>8.33</v>
      </c>
      <c r="C4155" s="35">
        <v>6.5078125000000001E-2</v>
      </c>
    </row>
    <row r="4156" spans="1:3" x14ac:dyDescent="0.2">
      <c r="A4156" s="29">
        <v>0.41539999999999999</v>
      </c>
      <c r="B4156" s="34">
        <v>8.33</v>
      </c>
      <c r="C4156" s="35">
        <v>6.5078125000000001E-2</v>
      </c>
    </row>
    <row r="4157" spans="1:3" x14ac:dyDescent="0.2">
      <c r="A4157" s="29">
        <v>0.41549999999999998</v>
      </c>
      <c r="B4157" s="34">
        <v>8.33</v>
      </c>
      <c r="C4157" s="35">
        <v>6.5078125000000001E-2</v>
      </c>
    </row>
    <row r="4158" spans="1:3" x14ac:dyDescent="0.2">
      <c r="A4158" s="29">
        <v>0.41560000000000002</v>
      </c>
      <c r="B4158" s="34">
        <v>8.33</v>
      </c>
      <c r="C4158" s="35">
        <v>6.5078125000000001E-2</v>
      </c>
    </row>
    <row r="4159" spans="1:3" x14ac:dyDescent="0.2">
      <c r="A4159" s="29">
        <v>0.41570000000000001</v>
      </c>
      <c r="B4159" s="34">
        <v>8.33</v>
      </c>
      <c r="C4159" s="35">
        <v>6.5078125000000001E-2</v>
      </c>
    </row>
    <row r="4160" spans="1:3" x14ac:dyDescent="0.2">
      <c r="A4160" s="29">
        <v>0.4158</v>
      </c>
      <c r="B4160" s="34">
        <v>8.33</v>
      </c>
      <c r="C4160" s="35">
        <v>6.5078125000000001E-2</v>
      </c>
    </row>
    <row r="4161" spans="1:3" x14ac:dyDescent="0.2">
      <c r="A4161" s="29">
        <v>0.41589999999999999</v>
      </c>
      <c r="B4161" s="34">
        <v>8.33</v>
      </c>
      <c r="C4161" s="35">
        <v>6.5078125000000001E-2</v>
      </c>
    </row>
    <row r="4162" spans="1:3" x14ac:dyDescent="0.2">
      <c r="A4162" s="29">
        <v>0.41599999999999998</v>
      </c>
      <c r="B4162" s="34">
        <v>8.33</v>
      </c>
      <c r="C4162" s="35">
        <v>6.5078125000000001E-2</v>
      </c>
    </row>
    <row r="4163" spans="1:3" x14ac:dyDescent="0.2">
      <c r="A4163" s="29">
        <v>0.41610000000000003</v>
      </c>
      <c r="B4163" s="34">
        <v>8.33</v>
      </c>
      <c r="C4163" s="35">
        <v>6.5078125000000001E-2</v>
      </c>
    </row>
    <row r="4164" spans="1:3" x14ac:dyDescent="0.2">
      <c r="A4164" s="29">
        <v>0.41620000000000001</v>
      </c>
      <c r="B4164" s="34">
        <v>8.33</v>
      </c>
      <c r="C4164" s="35">
        <v>6.5078125000000001E-2</v>
      </c>
    </row>
    <row r="4165" spans="1:3" x14ac:dyDescent="0.2">
      <c r="A4165" s="29">
        <v>0.4163</v>
      </c>
      <c r="B4165" s="34">
        <v>8.33</v>
      </c>
      <c r="C4165" s="35">
        <v>6.5078125000000001E-2</v>
      </c>
    </row>
    <row r="4166" spans="1:3" x14ac:dyDescent="0.2">
      <c r="A4166" s="29">
        <v>0.41639999999999999</v>
      </c>
      <c r="B4166" s="34">
        <v>8.33</v>
      </c>
      <c r="C4166" s="35">
        <v>6.5078125000000001E-2</v>
      </c>
    </row>
    <row r="4167" spans="1:3" x14ac:dyDescent="0.2">
      <c r="A4167" s="29">
        <v>0.41649999999999998</v>
      </c>
      <c r="B4167" s="34">
        <v>8.33</v>
      </c>
      <c r="C4167" s="35">
        <v>6.5078125000000001E-2</v>
      </c>
    </row>
    <row r="4168" spans="1:3" x14ac:dyDescent="0.2">
      <c r="A4168" s="29">
        <v>0.41660000000000003</v>
      </c>
      <c r="B4168" s="34">
        <v>8.33</v>
      </c>
      <c r="C4168" s="35">
        <v>6.5078125000000001E-2</v>
      </c>
    </row>
    <row r="4169" spans="1:3" x14ac:dyDescent="0.2">
      <c r="A4169" s="29">
        <v>0.41670000000000001</v>
      </c>
      <c r="B4169" s="34">
        <v>8.33</v>
      </c>
      <c r="C4169" s="35">
        <v>6.5078125000000001E-2</v>
      </c>
    </row>
    <row r="4170" spans="1:3" x14ac:dyDescent="0.2">
      <c r="A4170" s="29">
        <v>0.4168</v>
      </c>
      <c r="B4170" s="34">
        <v>8.33</v>
      </c>
      <c r="C4170" s="35">
        <v>6.5078125000000001E-2</v>
      </c>
    </row>
    <row r="4171" spans="1:3" x14ac:dyDescent="0.2">
      <c r="A4171" s="29">
        <v>0.41689999999999999</v>
      </c>
      <c r="B4171" s="34">
        <v>8.33</v>
      </c>
      <c r="C4171" s="35">
        <v>6.5078125000000001E-2</v>
      </c>
    </row>
    <row r="4172" spans="1:3" x14ac:dyDescent="0.2">
      <c r="A4172" s="29">
        <v>0.41699999999999998</v>
      </c>
      <c r="B4172" s="34">
        <v>8.33</v>
      </c>
      <c r="C4172" s="35">
        <v>6.5078125000000001E-2</v>
      </c>
    </row>
    <row r="4173" spans="1:3" x14ac:dyDescent="0.2">
      <c r="A4173" s="29">
        <v>0.41710000000000003</v>
      </c>
      <c r="B4173" s="34">
        <v>8.33</v>
      </c>
      <c r="C4173" s="35">
        <v>6.5078125000000001E-2</v>
      </c>
    </row>
    <row r="4174" spans="1:3" x14ac:dyDescent="0.2">
      <c r="A4174" s="29">
        <v>0.41720000000000002</v>
      </c>
      <c r="B4174" s="34">
        <v>8.33</v>
      </c>
      <c r="C4174" s="35">
        <v>6.5078125000000001E-2</v>
      </c>
    </row>
    <row r="4175" spans="1:3" x14ac:dyDescent="0.2">
      <c r="A4175" s="29">
        <v>0.4173</v>
      </c>
      <c r="B4175" s="34">
        <v>8.33</v>
      </c>
      <c r="C4175" s="35">
        <v>6.5078125000000001E-2</v>
      </c>
    </row>
    <row r="4176" spans="1:3" x14ac:dyDescent="0.2">
      <c r="A4176" s="29">
        <v>0.41739999999999999</v>
      </c>
      <c r="B4176" s="34">
        <v>8.33</v>
      </c>
      <c r="C4176" s="35">
        <v>6.5078125000000001E-2</v>
      </c>
    </row>
    <row r="4177" spans="1:3" x14ac:dyDescent="0.2">
      <c r="A4177" s="29">
        <v>0.41749999999999998</v>
      </c>
      <c r="B4177" s="34">
        <v>8.33</v>
      </c>
      <c r="C4177" s="35">
        <v>6.5078125000000001E-2</v>
      </c>
    </row>
    <row r="4178" spans="1:3" x14ac:dyDescent="0.2">
      <c r="A4178" s="29">
        <v>0.41760000000000003</v>
      </c>
      <c r="B4178" s="34">
        <v>8.33</v>
      </c>
      <c r="C4178" s="35">
        <v>6.5078125000000001E-2</v>
      </c>
    </row>
    <row r="4179" spans="1:3" x14ac:dyDescent="0.2">
      <c r="A4179" s="29">
        <v>0.41770000000000002</v>
      </c>
      <c r="B4179" s="34">
        <v>8.33</v>
      </c>
      <c r="C4179" s="35">
        <v>6.5078125000000001E-2</v>
      </c>
    </row>
    <row r="4180" spans="1:3" x14ac:dyDescent="0.2">
      <c r="A4180" s="29">
        <v>0.4178</v>
      </c>
      <c r="B4180" s="34">
        <v>8.33</v>
      </c>
      <c r="C4180" s="35">
        <v>6.5078125000000001E-2</v>
      </c>
    </row>
    <row r="4181" spans="1:3" x14ac:dyDescent="0.2">
      <c r="A4181" s="29">
        <v>0.41789999999999999</v>
      </c>
      <c r="B4181" s="34">
        <v>8.33</v>
      </c>
      <c r="C4181" s="35">
        <v>6.5078125000000001E-2</v>
      </c>
    </row>
    <row r="4182" spans="1:3" x14ac:dyDescent="0.2">
      <c r="A4182" s="29">
        <v>0.41799999999999998</v>
      </c>
      <c r="B4182" s="34">
        <v>8.33</v>
      </c>
      <c r="C4182" s="35">
        <v>6.5078125000000001E-2</v>
      </c>
    </row>
    <row r="4183" spans="1:3" x14ac:dyDescent="0.2">
      <c r="A4183" s="29">
        <v>0.41810000000000003</v>
      </c>
      <c r="B4183" s="34">
        <v>8.33</v>
      </c>
      <c r="C4183" s="35">
        <v>6.5078125000000001E-2</v>
      </c>
    </row>
    <row r="4184" spans="1:3" x14ac:dyDescent="0.2">
      <c r="A4184" s="29">
        <v>0.41820000000000002</v>
      </c>
      <c r="B4184" s="34">
        <v>8.33</v>
      </c>
      <c r="C4184" s="35">
        <v>6.5078125000000001E-2</v>
      </c>
    </row>
    <row r="4185" spans="1:3" x14ac:dyDescent="0.2">
      <c r="A4185" s="29">
        <v>0.41830000000000001</v>
      </c>
      <c r="B4185" s="34">
        <v>8.33</v>
      </c>
      <c r="C4185" s="35">
        <v>6.5078125000000001E-2</v>
      </c>
    </row>
    <row r="4186" spans="1:3" x14ac:dyDescent="0.2">
      <c r="A4186" s="29">
        <v>0.41839999999999999</v>
      </c>
      <c r="B4186" s="34">
        <v>8.33</v>
      </c>
      <c r="C4186" s="35">
        <v>6.5078125000000001E-2</v>
      </c>
    </row>
    <row r="4187" spans="1:3" x14ac:dyDescent="0.2">
      <c r="A4187" s="29">
        <v>0.41849999999999998</v>
      </c>
      <c r="B4187" s="34">
        <v>8.33</v>
      </c>
      <c r="C4187" s="35">
        <v>6.5078125000000001E-2</v>
      </c>
    </row>
    <row r="4188" spans="1:3" x14ac:dyDescent="0.2">
      <c r="A4188" s="29">
        <v>0.41860000000000003</v>
      </c>
      <c r="B4188" s="34">
        <v>8.33</v>
      </c>
      <c r="C4188" s="35">
        <v>6.5078125000000001E-2</v>
      </c>
    </row>
    <row r="4189" spans="1:3" x14ac:dyDescent="0.2">
      <c r="A4189" s="29">
        <v>0.41870000000000002</v>
      </c>
      <c r="B4189" s="34">
        <v>8.33</v>
      </c>
      <c r="C4189" s="35">
        <v>6.5078125000000001E-2</v>
      </c>
    </row>
    <row r="4190" spans="1:3" x14ac:dyDescent="0.2">
      <c r="A4190" s="29">
        <v>0.41880000000000001</v>
      </c>
      <c r="B4190" s="34">
        <v>8.33</v>
      </c>
      <c r="C4190" s="35">
        <v>6.5078125000000001E-2</v>
      </c>
    </row>
    <row r="4191" spans="1:3" x14ac:dyDescent="0.2">
      <c r="A4191" s="29">
        <v>0.41889999999999999</v>
      </c>
      <c r="B4191" s="34">
        <v>8.33</v>
      </c>
      <c r="C4191" s="35">
        <v>6.5078125000000001E-2</v>
      </c>
    </row>
    <row r="4192" spans="1:3" x14ac:dyDescent="0.2">
      <c r="A4192" s="29">
        <v>0.41899999999999998</v>
      </c>
      <c r="B4192" s="34">
        <v>8.33</v>
      </c>
      <c r="C4192" s="35">
        <v>6.5078125000000001E-2</v>
      </c>
    </row>
    <row r="4193" spans="1:3" x14ac:dyDescent="0.2">
      <c r="A4193" s="29">
        <v>0.41909999999999997</v>
      </c>
      <c r="B4193" s="34">
        <v>8.33</v>
      </c>
      <c r="C4193" s="35">
        <v>6.5078125000000001E-2</v>
      </c>
    </row>
    <row r="4194" spans="1:3" x14ac:dyDescent="0.2">
      <c r="A4194" s="29">
        <v>0.41920000000000002</v>
      </c>
      <c r="B4194" s="34">
        <v>8.33</v>
      </c>
      <c r="C4194" s="35">
        <v>6.5078125000000001E-2</v>
      </c>
    </row>
    <row r="4195" spans="1:3" x14ac:dyDescent="0.2">
      <c r="A4195" s="29">
        <v>0.41930000000000001</v>
      </c>
      <c r="B4195" s="34">
        <v>8.33</v>
      </c>
      <c r="C4195" s="35">
        <v>6.5078125000000001E-2</v>
      </c>
    </row>
    <row r="4196" spans="1:3" x14ac:dyDescent="0.2">
      <c r="A4196" s="29">
        <v>0.4194</v>
      </c>
      <c r="B4196" s="34">
        <v>8.33</v>
      </c>
      <c r="C4196" s="35">
        <v>6.5078125000000001E-2</v>
      </c>
    </row>
    <row r="4197" spans="1:3" x14ac:dyDescent="0.2">
      <c r="A4197" s="29">
        <v>0.41949999999999998</v>
      </c>
      <c r="B4197" s="34">
        <v>8.33</v>
      </c>
      <c r="C4197" s="35">
        <v>6.5078125000000001E-2</v>
      </c>
    </row>
    <row r="4198" spans="1:3" x14ac:dyDescent="0.2">
      <c r="A4198" s="29">
        <v>0.41959999999999997</v>
      </c>
      <c r="B4198" s="34">
        <v>8.33</v>
      </c>
      <c r="C4198" s="35">
        <v>6.5078125000000001E-2</v>
      </c>
    </row>
    <row r="4199" spans="1:3" x14ac:dyDescent="0.2">
      <c r="A4199" s="29">
        <v>0.41970000000000002</v>
      </c>
      <c r="B4199" s="34">
        <v>8.33</v>
      </c>
      <c r="C4199" s="35">
        <v>6.5078125000000001E-2</v>
      </c>
    </row>
    <row r="4200" spans="1:3" x14ac:dyDescent="0.2">
      <c r="A4200" s="29">
        <v>0.41980000000000001</v>
      </c>
      <c r="B4200" s="34">
        <v>8.33</v>
      </c>
      <c r="C4200" s="35">
        <v>6.5078125000000001E-2</v>
      </c>
    </row>
    <row r="4201" spans="1:3" x14ac:dyDescent="0.2">
      <c r="A4201" s="29">
        <v>0.4199</v>
      </c>
      <c r="B4201" s="34">
        <v>8.33</v>
      </c>
      <c r="C4201" s="35">
        <v>6.5078125000000001E-2</v>
      </c>
    </row>
    <row r="4202" spans="1:3" x14ac:dyDescent="0.2">
      <c r="A4202" s="29">
        <v>0.42</v>
      </c>
      <c r="B4202" s="34">
        <v>8.33</v>
      </c>
      <c r="C4202" s="35">
        <v>6.5078125000000001E-2</v>
      </c>
    </row>
    <row r="4203" spans="1:3" x14ac:dyDescent="0.2">
      <c r="A4203" s="29">
        <v>0.42009999999999997</v>
      </c>
      <c r="B4203" s="34">
        <v>8.32</v>
      </c>
      <c r="C4203" s="35">
        <v>6.5000000000000002E-2</v>
      </c>
    </row>
    <row r="4204" spans="1:3" x14ac:dyDescent="0.2">
      <c r="A4204" s="29">
        <v>0.42020000000000002</v>
      </c>
      <c r="B4204" s="34">
        <v>8.32</v>
      </c>
      <c r="C4204" s="35">
        <v>6.5000000000000002E-2</v>
      </c>
    </row>
    <row r="4205" spans="1:3" x14ac:dyDescent="0.2">
      <c r="A4205" s="29">
        <v>0.42030000000000001</v>
      </c>
      <c r="B4205" s="34">
        <v>8.32</v>
      </c>
      <c r="C4205" s="35">
        <v>6.5000000000000002E-2</v>
      </c>
    </row>
    <row r="4206" spans="1:3" x14ac:dyDescent="0.2">
      <c r="A4206" s="29">
        <v>0.4204</v>
      </c>
      <c r="B4206" s="34">
        <v>8.32</v>
      </c>
      <c r="C4206" s="35">
        <v>6.5000000000000002E-2</v>
      </c>
    </row>
    <row r="4207" spans="1:3" x14ac:dyDescent="0.2">
      <c r="A4207" s="29">
        <v>0.42049999999999998</v>
      </c>
      <c r="B4207" s="34">
        <v>8.32</v>
      </c>
      <c r="C4207" s="35">
        <v>6.5000000000000002E-2</v>
      </c>
    </row>
    <row r="4208" spans="1:3" x14ac:dyDescent="0.2">
      <c r="A4208" s="29">
        <v>0.42059999999999997</v>
      </c>
      <c r="B4208" s="34">
        <v>8.32</v>
      </c>
      <c r="C4208" s="35">
        <v>6.5000000000000002E-2</v>
      </c>
    </row>
    <row r="4209" spans="1:3" x14ac:dyDescent="0.2">
      <c r="A4209" s="29">
        <v>0.42070000000000002</v>
      </c>
      <c r="B4209" s="34">
        <v>8.32</v>
      </c>
      <c r="C4209" s="35">
        <v>6.5000000000000002E-2</v>
      </c>
    </row>
    <row r="4210" spans="1:3" x14ac:dyDescent="0.2">
      <c r="A4210" s="29">
        <v>0.42080000000000001</v>
      </c>
      <c r="B4210" s="34">
        <v>8.32</v>
      </c>
      <c r="C4210" s="35">
        <v>6.5000000000000002E-2</v>
      </c>
    </row>
    <row r="4211" spans="1:3" x14ac:dyDescent="0.2">
      <c r="A4211" s="29">
        <v>0.4209</v>
      </c>
      <c r="B4211" s="34">
        <v>8.32</v>
      </c>
      <c r="C4211" s="35">
        <v>6.5000000000000002E-2</v>
      </c>
    </row>
    <row r="4212" spans="1:3" x14ac:dyDescent="0.2">
      <c r="A4212" s="29">
        <v>0.42099999999999999</v>
      </c>
      <c r="B4212" s="34">
        <v>8.32</v>
      </c>
      <c r="C4212" s="35">
        <v>6.5000000000000002E-2</v>
      </c>
    </row>
    <row r="4213" spans="1:3" x14ac:dyDescent="0.2">
      <c r="A4213" s="29">
        <v>0.42109999999999997</v>
      </c>
      <c r="B4213" s="34">
        <v>8.32</v>
      </c>
      <c r="C4213" s="35">
        <v>6.5000000000000002E-2</v>
      </c>
    </row>
    <row r="4214" spans="1:3" x14ac:dyDescent="0.2">
      <c r="A4214" s="29">
        <v>0.42120000000000002</v>
      </c>
      <c r="B4214" s="34">
        <v>8.32</v>
      </c>
      <c r="C4214" s="35">
        <v>6.5000000000000002E-2</v>
      </c>
    </row>
    <row r="4215" spans="1:3" x14ac:dyDescent="0.2">
      <c r="A4215" s="29">
        <v>0.42130000000000001</v>
      </c>
      <c r="B4215" s="34">
        <v>8.32</v>
      </c>
      <c r="C4215" s="35">
        <v>6.5000000000000002E-2</v>
      </c>
    </row>
    <row r="4216" spans="1:3" x14ac:dyDescent="0.2">
      <c r="A4216" s="29">
        <v>0.4214</v>
      </c>
      <c r="B4216" s="34">
        <v>8.32</v>
      </c>
      <c r="C4216" s="35">
        <v>6.5000000000000002E-2</v>
      </c>
    </row>
    <row r="4217" spans="1:3" x14ac:dyDescent="0.2">
      <c r="A4217" s="29">
        <v>0.42149999999999999</v>
      </c>
      <c r="B4217" s="34">
        <v>8.32</v>
      </c>
      <c r="C4217" s="35">
        <v>6.5000000000000002E-2</v>
      </c>
    </row>
    <row r="4218" spans="1:3" x14ac:dyDescent="0.2">
      <c r="A4218" s="29">
        <v>0.42159999999999997</v>
      </c>
      <c r="B4218" s="34">
        <v>8.32</v>
      </c>
      <c r="C4218" s="35">
        <v>6.5000000000000002E-2</v>
      </c>
    </row>
    <row r="4219" spans="1:3" x14ac:dyDescent="0.2">
      <c r="A4219" s="29">
        <v>0.42170000000000002</v>
      </c>
      <c r="B4219" s="34">
        <v>8.32</v>
      </c>
      <c r="C4219" s="35">
        <v>6.5000000000000002E-2</v>
      </c>
    </row>
    <row r="4220" spans="1:3" x14ac:dyDescent="0.2">
      <c r="A4220" s="29">
        <v>0.42180000000000001</v>
      </c>
      <c r="B4220" s="34">
        <v>8.32</v>
      </c>
      <c r="C4220" s="35">
        <v>6.5000000000000002E-2</v>
      </c>
    </row>
    <row r="4221" spans="1:3" x14ac:dyDescent="0.2">
      <c r="A4221" s="29">
        <v>0.4219</v>
      </c>
      <c r="B4221" s="34">
        <v>8.32</v>
      </c>
      <c r="C4221" s="35">
        <v>6.5000000000000002E-2</v>
      </c>
    </row>
    <row r="4222" spans="1:3" x14ac:dyDescent="0.2">
      <c r="A4222" s="29">
        <v>0.42199999999999999</v>
      </c>
      <c r="B4222" s="34">
        <v>8.32</v>
      </c>
      <c r="C4222" s="35">
        <v>6.5000000000000002E-2</v>
      </c>
    </row>
    <row r="4223" spans="1:3" x14ac:dyDescent="0.2">
      <c r="A4223" s="29">
        <v>0.42209999999999998</v>
      </c>
      <c r="B4223" s="34">
        <v>8.32</v>
      </c>
      <c r="C4223" s="35">
        <v>6.5000000000000002E-2</v>
      </c>
    </row>
    <row r="4224" spans="1:3" x14ac:dyDescent="0.2">
      <c r="A4224" s="29">
        <v>0.42220000000000002</v>
      </c>
      <c r="B4224" s="34">
        <v>8.32</v>
      </c>
      <c r="C4224" s="35">
        <v>6.5000000000000002E-2</v>
      </c>
    </row>
    <row r="4225" spans="1:3" x14ac:dyDescent="0.2">
      <c r="A4225" s="29">
        <v>0.42230000000000001</v>
      </c>
      <c r="B4225" s="34">
        <v>8.32</v>
      </c>
      <c r="C4225" s="35">
        <v>6.5000000000000002E-2</v>
      </c>
    </row>
    <row r="4226" spans="1:3" x14ac:dyDescent="0.2">
      <c r="A4226" s="29">
        <v>0.4224</v>
      </c>
      <c r="B4226" s="34">
        <v>8.32</v>
      </c>
      <c r="C4226" s="35">
        <v>6.5000000000000002E-2</v>
      </c>
    </row>
    <row r="4227" spans="1:3" x14ac:dyDescent="0.2">
      <c r="A4227" s="29">
        <v>0.42249999999999999</v>
      </c>
      <c r="B4227" s="34">
        <v>8.32</v>
      </c>
      <c r="C4227" s="35">
        <v>6.5000000000000002E-2</v>
      </c>
    </row>
    <row r="4228" spans="1:3" x14ac:dyDescent="0.2">
      <c r="A4228" s="29">
        <v>0.42259999999999998</v>
      </c>
      <c r="B4228" s="34">
        <v>8.32</v>
      </c>
      <c r="C4228" s="35">
        <v>6.5000000000000002E-2</v>
      </c>
    </row>
    <row r="4229" spans="1:3" x14ac:dyDescent="0.2">
      <c r="A4229" s="29">
        <v>0.42270000000000002</v>
      </c>
      <c r="B4229" s="34">
        <v>8.32</v>
      </c>
      <c r="C4229" s="35">
        <v>6.5000000000000002E-2</v>
      </c>
    </row>
    <row r="4230" spans="1:3" x14ac:dyDescent="0.2">
      <c r="A4230" s="29">
        <v>0.42280000000000001</v>
      </c>
      <c r="B4230" s="34">
        <v>8.32</v>
      </c>
      <c r="C4230" s="35">
        <v>6.5000000000000002E-2</v>
      </c>
    </row>
    <row r="4231" spans="1:3" x14ac:dyDescent="0.2">
      <c r="A4231" s="29">
        <v>0.4229</v>
      </c>
      <c r="B4231" s="34">
        <v>8.32</v>
      </c>
      <c r="C4231" s="35">
        <v>6.5000000000000002E-2</v>
      </c>
    </row>
    <row r="4232" spans="1:3" x14ac:dyDescent="0.2">
      <c r="A4232" s="29">
        <v>0.42299999999999999</v>
      </c>
      <c r="B4232" s="34">
        <v>8.32</v>
      </c>
      <c r="C4232" s="35">
        <v>6.5000000000000002E-2</v>
      </c>
    </row>
    <row r="4233" spans="1:3" x14ac:dyDescent="0.2">
      <c r="A4233" s="29">
        <v>0.42309999999999998</v>
      </c>
      <c r="B4233" s="34">
        <v>8.32</v>
      </c>
      <c r="C4233" s="35">
        <v>6.5000000000000002E-2</v>
      </c>
    </row>
    <row r="4234" spans="1:3" x14ac:dyDescent="0.2">
      <c r="A4234" s="29">
        <v>0.42320000000000002</v>
      </c>
      <c r="B4234" s="34">
        <v>8.32</v>
      </c>
      <c r="C4234" s="35">
        <v>6.5000000000000002E-2</v>
      </c>
    </row>
    <row r="4235" spans="1:3" x14ac:dyDescent="0.2">
      <c r="A4235" s="29">
        <v>0.42330000000000001</v>
      </c>
      <c r="B4235" s="34">
        <v>8.32</v>
      </c>
      <c r="C4235" s="35">
        <v>6.5000000000000002E-2</v>
      </c>
    </row>
    <row r="4236" spans="1:3" x14ac:dyDescent="0.2">
      <c r="A4236" s="29">
        <v>0.4234</v>
      </c>
      <c r="B4236" s="34">
        <v>8.32</v>
      </c>
      <c r="C4236" s="35">
        <v>6.5000000000000002E-2</v>
      </c>
    </row>
    <row r="4237" spans="1:3" x14ac:dyDescent="0.2">
      <c r="A4237" s="29">
        <v>0.42349999999999999</v>
      </c>
      <c r="B4237" s="34">
        <v>8.32</v>
      </c>
      <c r="C4237" s="35">
        <v>6.5000000000000002E-2</v>
      </c>
    </row>
    <row r="4238" spans="1:3" x14ac:dyDescent="0.2">
      <c r="A4238" s="29">
        <v>0.42359999999999998</v>
      </c>
      <c r="B4238" s="34">
        <v>8.32</v>
      </c>
      <c r="C4238" s="35">
        <v>6.5000000000000002E-2</v>
      </c>
    </row>
    <row r="4239" spans="1:3" x14ac:dyDescent="0.2">
      <c r="A4239" s="29">
        <v>0.42370000000000002</v>
      </c>
      <c r="B4239" s="34">
        <v>8.32</v>
      </c>
      <c r="C4239" s="35">
        <v>6.5000000000000002E-2</v>
      </c>
    </row>
    <row r="4240" spans="1:3" x14ac:dyDescent="0.2">
      <c r="A4240" s="29">
        <v>0.42380000000000001</v>
      </c>
      <c r="B4240" s="34">
        <v>8.32</v>
      </c>
      <c r="C4240" s="35">
        <v>6.5000000000000002E-2</v>
      </c>
    </row>
    <row r="4241" spans="1:3" x14ac:dyDescent="0.2">
      <c r="A4241" s="29">
        <v>0.4239</v>
      </c>
      <c r="B4241" s="34">
        <v>8.32</v>
      </c>
      <c r="C4241" s="35">
        <v>6.5000000000000002E-2</v>
      </c>
    </row>
    <row r="4242" spans="1:3" x14ac:dyDescent="0.2">
      <c r="A4242" s="29">
        <v>0.42399999999999999</v>
      </c>
      <c r="B4242" s="34">
        <v>8.32</v>
      </c>
      <c r="C4242" s="35">
        <v>6.5000000000000002E-2</v>
      </c>
    </row>
    <row r="4243" spans="1:3" x14ac:dyDescent="0.2">
      <c r="A4243" s="29">
        <v>0.42409999999999998</v>
      </c>
      <c r="B4243" s="34">
        <v>8.32</v>
      </c>
      <c r="C4243" s="35">
        <v>6.5000000000000002E-2</v>
      </c>
    </row>
    <row r="4244" spans="1:3" x14ac:dyDescent="0.2">
      <c r="A4244" s="29">
        <v>0.42420000000000002</v>
      </c>
      <c r="B4244" s="34">
        <v>8.32</v>
      </c>
      <c r="C4244" s="35">
        <v>6.5000000000000002E-2</v>
      </c>
    </row>
    <row r="4245" spans="1:3" x14ac:dyDescent="0.2">
      <c r="A4245" s="29">
        <v>0.42430000000000001</v>
      </c>
      <c r="B4245" s="34">
        <v>8.32</v>
      </c>
      <c r="C4245" s="35">
        <v>6.5000000000000002E-2</v>
      </c>
    </row>
    <row r="4246" spans="1:3" x14ac:dyDescent="0.2">
      <c r="A4246" s="29">
        <v>0.4244</v>
      </c>
      <c r="B4246" s="34">
        <v>8.32</v>
      </c>
      <c r="C4246" s="35">
        <v>6.5000000000000002E-2</v>
      </c>
    </row>
    <row r="4247" spans="1:3" x14ac:dyDescent="0.2">
      <c r="A4247" s="29">
        <v>0.42449999999999999</v>
      </c>
      <c r="B4247" s="34">
        <v>8.32</v>
      </c>
      <c r="C4247" s="35">
        <v>6.5000000000000002E-2</v>
      </c>
    </row>
    <row r="4248" spans="1:3" x14ac:dyDescent="0.2">
      <c r="A4248" s="29">
        <v>0.42459999999999998</v>
      </c>
      <c r="B4248" s="34">
        <v>8.32</v>
      </c>
      <c r="C4248" s="35">
        <v>6.5000000000000002E-2</v>
      </c>
    </row>
    <row r="4249" spans="1:3" x14ac:dyDescent="0.2">
      <c r="A4249" s="29">
        <v>0.42470000000000002</v>
      </c>
      <c r="B4249" s="34">
        <v>8.32</v>
      </c>
      <c r="C4249" s="35">
        <v>6.5000000000000002E-2</v>
      </c>
    </row>
    <row r="4250" spans="1:3" x14ac:dyDescent="0.2">
      <c r="A4250" s="29">
        <v>0.42480000000000001</v>
      </c>
      <c r="B4250" s="34">
        <v>8.32</v>
      </c>
      <c r="C4250" s="35">
        <v>6.5000000000000002E-2</v>
      </c>
    </row>
    <row r="4251" spans="1:3" x14ac:dyDescent="0.2">
      <c r="A4251" s="29">
        <v>0.4249</v>
      </c>
      <c r="B4251" s="34">
        <v>8.32</v>
      </c>
      <c r="C4251" s="35">
        <v>6.5000000000000002E-2</v>
      </c>
    </row>
    <row r="4252" spans="1:3" x14ac:dyDescent="0.2">
      <c r="A4252" s="29">
        <v>0.42499999999999999</v>
      </c>
      <c r="B4252" s="34">
        <v>8.32</v>
      </c>
      <c r="C4252" s="35">
        <v>6.5000000000000002E-2</v>
      </c>
    </row>
    <row r="4253" spans="1:3" x14ac:dyDescent="0.2">
      <c r="A4253" s="29">
        <v>0.42509999999999998</v>
      </c>
      <c r="B4253" s="34">
        <v>8.32</v>
      </c>
      <c r="C4253" s="35">
        <v>6.5000000000000002E-2</v>
      </c>
    </row>
    <row r="4254" spans="1:3" x14ac:dyDescent="0.2">
      <c r="A4254" s="29">
        <v>0.42520000000000002</v>
      </c>
      <c r="B4254" s="34">
        <v>8.32</v>
      </c>
      <c r="C4254" s="35">
        <v>6.5000000000000002E-2</v>
      </c>
    </row>
    <row r="4255" spans="1:3" x14ac:dyDescent="0.2">
      <c r="A4255" s="29">
        <v>0.42530000000000001</v>
      </c>
      <c r="B4255" s="34">
        <v>8.32</v>
      </c>
      <c r="C4255" s="35">
        <v>6.5000000000000002E-2</v>
      </c>
    </row>
    <row r="4256" spans="1:3" x14ac:dyDescent="0.2">
      <c r="A4256" s="29">
        <v>0.4254</v>
      </c>
      <c r="B4256" s="34">
        <v>8.32</v>
      </c>
      <c r="C4256" s="35">
        <v>6.5000000000000002E-2</v>
      </c>
    </row>
    <row r="4257" spans="1:3" x14ac:dyDescent="0.2">
      <c r="A4257" s="29">
        <v>0.42549999999999999</v>
      </c>
      <c r="B4257" s="34">
        <v>8.32</v>
      </c>
      <c r="C4257" s="35">
        <v>6.5000000000000002E-2</v>
      </c>
    </row>
    <row r="4258" spans="1:3" x14ac:dyDescent="0.2">
      <c r="A4258" s="29">
        <v>0.42559999999999998</v>
      </c>
      <c r="B4258" s="34">
        <v>8.32</v>
      </c>
      <c r="C4258" s="35">
        <v>6.5000000000000002E-2</v>
      </c>
    </row>
    <row r="4259" spans="1:3" x14ac:dyDescent="0.2">
      <c r="A4259" s="29">
        <v>0.42570000000000002</v>
      </c>
      <c r="B4259" s="34">
        <v>8.32</v>
      </c>
      <c r="C4259" s="35">
        <v>6.5000000000000002E-2</v>
      </c>
    </row>
    <row r="4260" spans="1:3" x14ac:dyDescent="0.2">
      <c r="A4260" s="29">
        <v>0.42580000000000001</v>
      </c>
      <c r="B4260" s="34">
        <v>8.32</v>
      </c>
      <c r="C4260" s="35">
        <v>6.5000000000000002E-2</v>
      </c>
    </row>
    <row r="4261" spans="1:3" x14ac:dyDescent="0.2">
      <c r="A4261" s="29">
        <v>0.4259</v>
      </c>
      <c r="B4261" s="34">
        <v>8.32</v>
      </c>
      <c r="C4261" s="35">
        <v>6.5000000000000002E-2</v>
      </c>
    </row>
    <row r="4262" spans="1:3" x14ac:dyDescent="0.2">
      <c r="A4262" s="29">
        <v>0.42599999999999999</v>
      </c>
      <c r="B4262" s="34">
        <v>8.32</v>
      </c>
      <c r="C4262" s="35">
        <v>6.5000000000000002E-2</v>
      </c>
    </row>
    <row r="4263" spans="1:3" x14ac:dyDescent="0.2">
      <c r="A4263" s="29">
        <v>0.42609999999999998</v>
      </c>
      <c r="B4263" s="34">
        <v>8.32</v>
      </c>
      <c r="C4263" s="35">
        <v>6.5000000000000002E-2</v>
      </c>
    </row>
    <row r="4264" spans="1:3" x14ac:dyDescent="0.2">
      <c r="A4264" s="29">
        <v>0.42620000000000002</v>
      </c>
      <c r="B4264" s="34">
        <v>8.32</v>
      </c>
      <c r="C4264" s="35">
        <v>6.5000000000000002E-2</v>
      </c>
    </row>
    <row r="4265" spans="1:3" x14ac:dyDescent="0.2">
      <c r="A4265" s="29">
        <v>0.42630000000000001</v>
      </c>
      <c r="B4265" s="34">
        <v>8.32</v>
      </c>
      <c r="C4265" s="35">
        <v>6.5000000000000002E-2</v>
      </c>
    </row>
    <row r="4266" spans="1:3" x14ac:dyDescent="0.2">
      <c r="A4266" s="29">
        <v>0.4264</v>
      </c>
      <c r="B4266" s="34">
        <v>8.32</v>
      </c>
      <c r="C4266" s="35">
        <v>6.5000000000000002E-2</v>
      </c>
    </row>
    <row r="4267" spans="1:3" x14ac:dyDescent="0.2">
      <c r="A4267" s="29">
        <v>0.42649999999999999</v>
      </c>
      <c r="B4267" s="34">
        <v>8.32</v>
      </c>
      <c r="C4267" s="35">
        <v>6.5000000000000002E-2</v>
      </c>
    </row>
    <row r="4268" spans="1:3" x14ac:dyDescent="0.2">
      <c r="A4268" s="29">
        <v>0.42659999999999998</v>
      </c>
      <c r="B4268" s="34">
        <v>8.32</v>
      </c>
      <c r="C4268" s="35">
        <v>6.5000000000000002E-2</v>
      </c>
    </row>
    <row r="4269" spans="1:3" x14ac:dyDescent="0.2">
      <c r="A4269" s="29">
        <v>0.42670000000000002</v>
      </c>
      <c r="B4269" s="34">
        <v>8.32</v>
      </c>
      <c r="C4269" s="35">
        <v>6.5000000000000002E-2</v>
      </c>
    </row>
    <row r="4270" spans="1:3" x14ac:dyDescent="0.2">
      <c r="A4270" s="29">
        <v>0.42680000000000001</v>
      </c>
      <c r="B4270" s="34">
        <v>8.32</v>
      </c>
      <c r="C4270" s="35">
        <v>6.5000000000000002E-2</v>
      </c>
    </row>
    <row r="4271" spans="1:3" x14ac:dyDescent="0.2">
      <c r="A4271" s="29">
        <v>0.4269</v>
      </c>
      <c r="B4271" s="34">
        <v>8.32</v>
      </c>
      <c r="C4271" s="35">
        <v>6.5000000000000002E-2</v>
      </c>
    </row>
    <row r="4272" spans="1:3" x14ac:dyDescent="0.2">
      <c r="A4272" s="29">
        <v>0.42699999999999999</v>
      </c>
      <c r="B4272" s="34">
        <v>8.32</v>
      </c>
      <c r="C4272" s="35">
        <v>6.5000000000000002E-2</v>
      </c>
    </row>
    <row r="4273" spans="1:3" x14ac:dyDescent="0.2">
      <c r="A4273" s="29">
        <v>0.42709999999999998</v>
      </c>
      <c r="B4273" s="34">
        <v>8.32</v>
      </c>
      <c r="C4273" s="35">
        <v>6.5000000000000002E-2</v>
      </c>
    </row>
    <row r="4274" spans="1:3" x14ac:dyDescent="0.2">
      <c r="A4274" s="29">
        <v>0.42720000000000002</v>
      </c>
      <c r="B4274" s="34">
        <v>8.32</v>
      </c>
      <c r="C4274" s="35">
        <v>6.5000000000000002E-2</v>
      </c>
    </row>
    <row r="4275" spans="1:3" x14ac:dyDescent="0.2">
      <c r="A4275" s="29">
        <v>0.42730000000000001</v>
      </c>
      <c r="B4275" s="34">
        <v>8.32</v>
      </c>
      <c r="C4275" s="35">
        <v>6.5000000000000002E-2</v>
      </c>
    </row>
    <row r="4276" spans="1:3" x14ac:dyDescent="0.2">
      <c r="A4276" s="29">
        <v>0.4274</v>
      </c>
      <c r="B4276" s="34">
        <v>8.32</v>
      </c>
      <c r="C4276" s="35">
        <v>6.5000000000000002E-2</v>
      </c>
    </row>
    <row r="4277" spans="1:3" x14ac:dyDescent="0.2">
      <c r="A4277" s="29">
        <v>0.42749999999999999</v>
      </c>
      <c r="B4277" s="34">
        <v>8.32</v>
      </c>
      <c r="C4277" s="35">
        <v>6.5000000000000002E-2</v>
      </c>
    </row>
    <row r="4278" spans="1:3" x14ac:dyDescent="0.2">
      <c r="A4278" s="29">
        <v>0.42759999999999998</v>
      </c>
      <c r="B4278" s="34">
        <v>8.32</v>
      </c>
      <c r="C4278" s="35">
        <v>6.5000000000000002E-2</v>
      </c>
    </row>
    <row r="4279" spans="1:3" x14ac:dyDescent="0.2">
      <c r="A4279" s="29">
        <v>0.42770000000000002</v>
      </c>
      <c r="B4279" s="34">
        <v>8.32</v>
      </c>
      <c r="C4279" s="35">
        <v>6.5000000000000002E-2</v>
      </c>
    </row>
    <row r="4280" spans="1:3" x14ac:dyDescent="0.2">
      <c r="A4280" s="29">
        <v>0.42780000000000001</v>
      </c>
      <c r="B4280" s="34">
        <v>8.32</v>
      </c>
      <c r="C4280" s="35">
        <v>6.5000000000000002E-2</v>
      </c>
    </row>
    <row r="4281" spans="1:3" x14ac:dyDescent="0.2">
      <c r="A4281" s="29">
        <v>0.4279</v>
      </c>
      <c r="B4281" s="34">
        <v>8.32</v>
      </c>
      <c r="C4281" s="35">
        <v>6.5000000000000002E-2</v>
      </c>
    </row>
    <row r="4282" spans="1:3" x14ac:dyDescent="0.2">
      <c r="A4282" s="29">
        <v>0.42799999999999999</v>
      </c>
      <c r="B4282" s="34">
        <v>8.32</v>
      </c>
      <c r="C4282" s="35">
        <v>6.5000000000000002E-2</v>
      </c>
    </row>
    <row r="4283" spans="1:3" x14ac:dyDescent="0.2">
      <c r="A4283" s="29">
        <v>0.42809999999999998</v>
      </c>
      <c r="B4283" s="34">
        <v>8.32</v>
      </c>
      <c r="C4283" s="35">
        <v>6.5000000000000002E-2</v>
      </c>
    </row>
    <row r="4284" spans="1:3" x14ac:dyDescent="0.2">
      <c r="A4284" s="29">
        <v>0.42820000000000003</v>
      </c>
      <c r="B4284" s="34">
        <v>8.32</v>
      </c>
      <c r="C4284" s="35">
        <v>6.5000000000000002E-2</v>
      </c>
    </row>
    <row r="4285" spans="1:3" x14ac:dyDescent="0.2">
      <c r="A4285" s="29">
        <v>0.42830000000000001</v>
      </c>
      <c r="B4285" s="34">
        <v>8.32</v>
      </c>
      <c r="C4285" s="35">
        <v>6.5000000000000002E-2</v>
      </c>
    </row>
    <row r="4286" spans="1:3" x14ac:dyDescent="0.2">
      <c r="A4286" s="29">
        <v>0.4284</v>
      </c>
      <c r="B4286" s="34">
        <v>8.32</v>
      </c>
      <c r="C4286" s="35">
        <v>6.5000000000000002E-2</v>
      </c>
    </row>
    <row r="4287" spans="1:3" x14ac:dyDescent="0.2">
      <c r="A4287" s="29">
        <v>0.42849999999999999</v>
      </c>
      <c r="B4287" s="34">
        <v>8.32</v>
      </c>
      <c r="C4287" s="35">
        <v>6.5000000000000002E-2</v>
      </c>
    </row>
    <row r="4288" spans="1:3" x14ac:dyDescent="0.2">
      <c r="A4288" s="29">
        <v>0.42859999999999998</v>
      </c>
      <c r="B4288" s="34">
        <v>8.32</v>
      </c>
      <c r="C4288" s="35">
        <v>6.5000000000000002E-2</v>
      </c>
    </row>
    <row r="4289" spans="1:3" x14ac:dyDescent="0.2">
      <c r="A4289" s="29">
        <v>0.42870000000000003</v>
      </c>
      <c r="B4289" s="34">
        <v>8.32</v>
      </c>
      <c r="C4289" s="35">
        <v>6.5000000000000002E-2</v>
      </c>
    </row>
    <row r="4290" spans="1:3" x14ac:dyDescent="0.2">
      <c r="A4290" s="29">
        <v>0.42880000000000001</v>
      </c>
      <c r="B4290" s="34">
        <v>8.32</v>
      </c>
      <c r="C4290" s="35">
        <v>6.5000000000000002E-2</v>
      </c>
    </row>
    <row r="4291" spans="1:3" x14ac:dyDescent="0.2">
      <c r="A4291" s="29">
        <v>0.4289</v>
      </c>
      <c r="B4291" s="34">
        <v>8.32</v>
      </c>
      <c r="C4291" s="35">
        <v>6.5000000000000002E-2</v>
      </c>
    </row>
    <row r="4292" spans="1:3" x14ac:dyDescent="0.2">
      <c r="A4292" s="29">
        <v>0.42899999999999999</v>
      </c>
      <c r="B4292" s="34">
        <v>8.32</v>
      </c>
      <c r="C4292" s="35">
        <v>6.5000000000000002E-2</v>
      </c>
    </row>
    <row r="4293" spans="1:3" x14ac:dyDescent="0.2">
      <c r="A4293" s="29">
        <v>0.42909999999999998</v>
      </c>
      <c r="B4293" s="34">
        <v>8.32</v>
      </c>
      <c r="C4293" s="35">
        <v>6.5000000000000002E-2</v>
      </c>
    </row>
    <row r="4294" spans="1:3" x14ac:dyDescent="0.2">
      <c r="A4294" s="29">
        <v>0.42920000000000003</v>
      </c>
      <c r="B4294" s="34">
        <v>8.32</v>
      </c>
      <c r="C4294" s="35">
        <v>6.5000000000000002E-2</v>
      </c>
    </row>
    <row r="4295" spans="1:3" x14ac:dyDescent="0.2">
      <c r="A4295" s="29">
        <v>0.42930000000000001</v>
      </c>
      <c r="B4295" s="34">
        <v>8.32</v>
      </c>
      <c r="C4295" s="35">
        <v>6.5000000000000002E-2</v>
      </c>
    </row>
    <row r="4296" spans="1:3" x14ac:dyDescent="0.2">
      <c r="A4296" s="29">
        <v>0.4294</v>
      </c>
      <c r="B4296" s="34">
        <v>8.32</v>
      </c>
      <c r="C4296" s="35">
        <v>6.5000000000000002E-2</v>
      </c>
    </row>
    <row r="4297" spans="1:3" x14ac:dyDescent="0.2">
      <c r="A4297" s="29">
        <v>0.42949999999999999</v>
      </c>
      <c r="B4297" s="34">
        <v>8.32</v>
      </c>
      <c r="C4297" s="35">
        <v>6.5000000000000002E-2</v>
      </c>
    </row>
    <row r="4298" spans="1:3" x14ac:dyDescent="0.2">
      <c r="A4298" s="29">
        <v>0.42959999999999998</v>
      </c>
      <c r="B4298" s="34">
        <v>8.32</v>
      </c>
      <c r="C4298" s="35">
        <v>6.5000000000000002E-2</v>
      </c>
    </row>
    <row r="4299" spans="1:3" x14ac:dyDescent="0.2">
      <c r="A4299" s="29">
        <v>0.42970000000000003</v>
      </c>
      <c r="B4299" s="34">
        <v>8.32</v>
      </c>
      <c r="C4299" s="35">
        <v>6.5000000000000002E-2</v>
      </c>
    </row>
    <row r="4300" spans="1:3" x14ac:dyDescent="0.2">
      <c r="A4300" s="29">
        <v>0.42980000000000002</v>
      </c>
      <c r="B4300" s="34">
        <v>8.32</v>
      </c>
      <c r="C4300" s="35">
        <v>6.5000000000000002E-2</v>
      </c>
    </row>
    <row r="4301" spans="1:3" x14ac:dyDescent="0.2">
      <c r="A4301" s="29">
        <v>0.4299</v>
      </c>
      <c r="B4301" s="34">
        <v>8.32</v>
      </c>
      <c r="C4301" s="35">
        <v>6.5000000000000002E-2</v>
      </c>
    </row>
    <row r="4302" spans="1:3" x14ac:dyDescent="0.2">
      <c r="A4302" s="29">
        <v>0.43</v>
      </c>
      <c r="B4302" s="34">
        <v>8.32</v>
      </c>
      <c r="C4302" s="35">
        <v>6.5000000000000002E-2</v>
      </c>
    </row>
    <row r="4303" spans="1:3" x14ac:dyDescent="0.2">
      <c r="A4303" s="29">
        <v>0.43009999999999998</v>
      </c>
      <c r="B4303" s="34">
        <v>8.32</v>
      </c>
      <c r="C4303" s="35">
        <v>6.5000000000000002E-2</v>
      </c>
    </row>
    <row r="4304" spans="1:3" x14ac:dyDescent="0.2">
      <c r="A4304" s="29">
        <v>0.43020000000000003</v>
      </c>
      <c r="B4304" s="34">
        <v>8.32</v>
      </c>
      <c r="C4304" s="35">
        <v>6.5000000000000002E-2</v>
      </c>
    </row>
    <row r="4305" spans="1:3" x14ac:dyDescent="0.2">
      <c r="A4305" s="29">
        <v>0.43030000000000002</v>
      </c>
      <c r="B4305" s="34">
        <v>8.32</v>
      </c>
      <c r="C4305" s="35">
        <v>6.5000000000000002E-2</v>
      </c>
    </row>
    <row r="4306" spans="1:3" x14ac:dyDescent="0.2">
      <c r="A4306" s="29">
        <v>0.4304</v>
      </c>
      <c r="B4306" s="34">
        <v>8.32</v>
      </c>
      <c r="C4306" s="35">
        <v>6.5000000000000002E-2</v>
      </c>
    </row>
    <row r="4307" spans="1:3" x14ac:dyDescent="0.2">
      <c r="A4307" s="29">
        <v>0.43049999999999999</v>
      </c>
      <c r="B4307" s="34">
        <v>8.32</v>
      </c>
      <c r="C4307" s="35">
        <v>6.5000000000000002E-2</v>
      </c>
    </row>
    <row r="4308" spans="1:3" x14ac:dyDescent="0.2">
      <c r="A4308" s="29">
        <v>0.43059999999999998</v>
      </c>
      <c r="B4308" s="34">
        <v>8.32</v>
      </c>
      <c r="C4308" s="35">
        <v>6.5000000000000002E-2</v>
      </c>
    </row>
    <row r="4309" spans="1:3" x14ac:dyDescent="0.2">
      <c r="A4309" s="29">
        <v>0.43070000000000003</v>
      </c>
      <c r="B4309" s="34">
        <v>8.32</v>
      </c>
      <c r="C4309" s="35">
        <v>6.5000000000000002E-2</v>
      </c>
    </row>
    <row r="4310" spans="1:3" x14ac:dyDescent="0.2">
      <c r="A4310" s="29">
        <v>0.43080000000000002</v>
      </c>
      <c r="B4310" s="34">
        <v>8.32</v>
      </c>
      <c r="C4310" s="35">
        <v>6.5000000000000002E-2</v>
      </c>
    </row>
    <row r="4311" spans="1:3" x14ac:dyDescent="0.2">
      <c r="A4311" s="29">
        <v>0.43090000000000001</v>
      </c>
      <c r="B4311" s="34">
        <v>8.32</v>
      </c>
      <c r="C4311" s="35">
        <v>6.5000000000000002E-2</v>
      </c>
    </row>
    <row r="4312" spans="1:3" x14ac:dyDescent="0.2">
      <c r="A4312" s="29">
        <v>0.43099999999999999</v>
      </c>
      <c r="B4312" s="34">
        <v>8.32</v>
      </c>
      <c r="C4312" s="35">
        <v>6.5000000000000002E-2</v>
      </c>
    </row>
    <row r="4313" spans="1:3" x14ac:dyDescent="0.2">
      <c r="A4313" s="29">
        <v>0.43109999999999998</v>
      </c>
      <c r="B4313" s="34">
        <v>8.32</v>
      </c>
      <c r="C4313" s="35">
        <v>6.5000000000000002E-2</v>
      </c>
    </row>
    <row r="4314" spans="1:3" x14ac:dyDescent="0.2">
      <c r="A4314" s="29">
        <v>0.43120000000000003</v>
      </c>
      <c r="B4314" s="34">
        <v>8.32</v>
      </c>
      <c r="C4314" s="35">
        <v>6.5000000000000002E-2</v>
      </c>
    </row>
    <row r="4315" spans="1:3" x14ac:dyDescent="0.2">
      <c r="A4315" s="29">
        <v>0.43130000000000002</v>
      </c>
      <c r="B4315" s="34">
        <v>8.32</v>
      </c>
      <c r="C4315" s="35">
        <v>6.5000000000000002E-2</v>
      </c>
    </row>
    <row r="4316" spans="1:3" x14ac:dyDescent="0.2">
      <c r="A4316" s="29">
        <v>0.43140000000000001</v>
      </c>
      <c r="B4316" s="34">
        <v>8.32</v>
      </c>
      <c r="C4316" s="35">
        <v>6.5000000000000002E-2</v>
      </c>
    </row>
    <row r="4317" spans="1:3" x14ac:dyDescent="0.2">
      <c r="A4317" s="29">
        <v>0.43149999999999999</v>
      </c>
      <c r="B4317" s="34">
        <v>8.32</v>
      </c>
      <c r="C4317" s="35">
        <v>6.5000000000000002E-2</v>
      </c>
    </row>
    <row r="4318" spans="1:3" x14ac:dyDescent="0.2">
      <c r="A4318" s="29">
        <v>0.43159999999999998</v>
      </c>
      <c r="B4318" s="34">
        <v>8.32</v>
      </c>
      <c r="C4318" s="35">
        <v>6.5000000000000002E-2</v>
      </c>
    </row>
    <row r="4319" spans="1:3" x14ac:dyDescent="0.2">
      <c r="A4319" s="29">
        <v>0.43169999999999997</v>
      </c>
      <c r="B4319" s="34">
        <v>8.32</v>
      </c>
      <c r="C4319" s="35">
        <v>6.5000000000000002E-2</v>
      </c>
    </row>
    <row r="4320" spans="1:3" x14ac:dyDescent="0.2">
      <c r="A4320" s="29">
        <v>0.43180000000000002</v>
      </c>
      <c r="B4320" s="34">
        <v>8.32</v>
      </c>
      <c r="C4320" s="35">
        <v>6.5000000000000002E-2</v>
      </c>
    </row>
    <row r="4321" spans="1:3" x14ac:dyDescent="0.2">
      <c r="A4321" s="29">
        <v>0.43190000000000001</v>
      </c>
      <c r="B4321" s="34">
        <v>8.32</v>
      </c>
      <c r="C4321" s="35">
        <v>6.5000000000000002E-2</v>
      </c>
    </row>
    <row r="4322" spans="1:3" x14ac:dyDescent="0.2">
      <c r="A4322" s="29">
        <v>0.432</v>
      </c>
      <c r="B4322" s="34">
        <v>8.32</v>
      </c>
      <c r="C4322" s="35">
        <v>6.5000000000000002E-2</v>
      </c>
    </row>
    <row r="4323" spans="1:3" x14ac:dyDescent="0.2">
      <c r="A4323" s="29">
        <v>0.43209999999999998</v>
      </c>
      <c r="B4323" s="34">
        <v>8.32</v>
      </c>
      <c r="C4323" s="35">
        <v>6.5000000000000002E-2</v>
      </c>
    </row>
    <row r="4324" spans="1:3" x14ac:dyDescent="0.2">
      <c r="A4324" s="29">
        <v>0.43219999999999997</v>
      </c>
      <c r="B4324" s="34">
        <v>8.32</v>
      </c>
      <c r="C4324" s="35">
        <v>6.5000000000000002E-2</v>
      </c>
    </row>
    <row r="4325" spans="1:3" x14ac:dyDescent="0.2">
      <c r="A4325" s="29">
        <v>0.43230000000000002</v>
      </c>
      <c r="B4325" s="34">
        <v>8.32</v>
      </c>
      <c r="C4325" s="35">
        <v>6.5000000000000002E-2</v>
      </c>
    </row>
    <row r="4326" spans="1:3" x14ac:dyDescent="0.2">
      <c r="A4326" s="29">
        <v>0.43240000000000001</v>
      </c>
      <c r="B4326" s="34">
        <v>8.32</v>
      </c>
      <c r="C4326" s="35">
        <v>6.5000000000000002E-2</v>
      </c>
    </row>
    <row r="4327" spans="1:3" x14ac:dyDescent="0.2">
      <c r="A4327" s="29">
        <v>0.4325</v>
      </c>
      <c r="B4327" s="34">
        <v>8.32</v>
      </c>
      <c r="C4327" s="35">
        <v>6.5000000000000002E-2</v>
      </c>
    </row>
    <row r="4328" spans="1:3" x14ac:dyDescent="0.2">
      <c r="A4328" s="29">
        <v>0.43259999999999998</v>
      </c>
      <c r="B4328" s="34">
        <v>8.32</v>
      </c>
      <c r="C4328" s="35">
        <v>6.5000000000000002E-2</v>
      </c>
    </row>
    <row r="4329" spans="1:3" x14ac:dyDescent="0.2">
      <c r="A4329" s="29">
        <v>0.43269999999999997</v>
      </c>
      <c r="B4329" s="34">
        <v>8.32</v>
      </c>
      <c r="C4329" s="35">
        <v>6.5000000000000002E-2</v>
      </c>
    </row>
    <row r="4330" spans="1:3" x14ac:dyDescent="0.2">
      <c r="A4330" s="29">
        <v>0.43280000000000002</v>
      </c>
      <c r="B4330" s="34">
        <v>8.32</v>
      </c>
      <c r="C4330" s="35">
        <v>6.5000000000000002E-2</v>
      </c>
    </row>
    <row r="4331" spans="1:3" x14ac:dyDescent="0.2">
      <c r="A4331" s="29">
        <v>0.43290000000000001</v>
      </c>
      <c r="B4331" s="34">
        <v>8.32</v>
      </c>
      <c r="C4331" s="35">
        <v>6.5000000000000002E-2</v>
      </c>
    </row>
    <row r="4332" spans="1:3" x14ac:dyDescent="0.2">
      <c r="A4332" s="29">
        <v>0.433</v>
      </c>
      <c r="B4332" s="34">
        <v>8.32</v>
      </c>
      <c r="C4332" s="35">
        <v>6.5000000000000002E-2</v>
      </c>
    </row>
    <row r="4333" spans="1:3" x14ac:dyDescent="0.2">
      <c r="A4333" s="29">
        <v>0.43309999999999998</v>
      </c>
      <c r="B4333" s="34">
        <v>8.32</v>
      </c>
      <c r="C4333" s="35">
        <v>6.5000000000000002E-2</v>
      </c>
    </row>
    <row r="4334" spans="1:3" x14ac:dyDescent="0.2">
      <c r="A4334" s="29">
        <v>0.43319999999999997</v>
      </c>
      <c r="B4334" s="34">
        <v>8.32</v>
      </c>
      <c r="C4334" s="35">
        <v>6.5000000000000002E-2</v>
      </c>
    </row>
    <row r="4335" spans="1:3" x14ac:dyDescent="0.2">
      <c r="A4335" s="29">
        <v>0.43330000000000002</v>
      </c>
      <c r="B4335" s="34">
        <v>8.32</v>
      </c>
      <c r="C4335" s="35">
        <v>6.5000000000000002E-2</v>
      </c>
    </row>
    <row r="4336" spans="1:3" x14ac:dyDescent="0.2">
      <c r="A4336" s="29">
        <v>0.43340000000000001</v>
      </c>
      <c r="B4336" s="34">
        <v>8.32</v>
      </c>
      <c r="C4336" s="35">
        <v>6.5000000000000002E-2</v>
      </c>
    </row>
    <row r="4337" spans="1:3" x14ac:dyDescent="0.2">
      <c r="A4337" s="29">
        <v>0.4335</v>
      </c>
      <c r="B4337" s="34">
        <v>8.32</v>
      </c>
      <c r="C4337" s="35">
        <v>6.5000000000000002E-2</v>
      </c>
    </row>
    <row r="4338" spans="1:3" x14ac:dyDescent="0.2">
      <c r="A4338" s="29">
        <v>0.43359999999999999</v>
      </c>
      <c r="B4338" s="34">
        <v>8.32</v>
      </c>
      <c r="C4338" s="35">
        <v>6.5000000000000002E-2</v>
      </c>
    </row>
    <row r="4339" spans="1:3" x14ac:dyDescent="0.2">
      <c r="A4339" s="29">
        <v>0.43369999999999997</v>
      </c>
      <c r="B4339" s="34">
        <v>8.32</v>
      </c>
      <c r="C4339" s="35">
        <v>6.5000000000000002E-2</v>
      </c>
    </row>
    <row r="4340" spans="1:3" x14ac:dyDescent="0.2">
      <c r="A4340" s="29">
        <v>0.43380000000000002</v>
      </c>
      <c r="B4340" s="34">
        <v>8.32</v>
      </c>
      <c r="C4340" s="35">
        <v>6.5000000000000002E-2</v>
      </c>
    </row>
    <row r="4341" spans="1:3" x14ac:dyDescent="0.2">
      <c r="A4341" s="29">
        <v>0.43390000000000001</v>
      </c>
      <c r="B4341" s="34">
        <v>8.32</v>
      </c>
      <c r="C4341" s="35">
        <v>6.5000000000000002E-2</v>
      </c>
    </row>
    <row r="4342" spans="1:3" x14ac:dyDescent="0.2">
      <c r="A4342" s="29">
        <v>0.434</v>
      </c>
      <c r="B4342" s="34">
        <v>8.32</v>
      </c>
      <c r="C4342" s="35">
        <v>6.5000000000000002E-2</v>
      </c>
    </row>
    <row r="4343" spans="1:3" x14ac:dyDescent="0.2">
      <c r="A4343" s="29">
        <v>0.43409999999999999</v>
      </c>
      <c r="B4343" s="34">
        <v>8.32</v>
      </c>
      <c r="C4343" s="35">
        <v>6.5000000000000002E-2</v>
      </c>
    </row>
    <row r="4344" spans="1:3" x14ac:dyDescent="0.2">
      <c r="A4344" s="29">
        <v>0.43419999999999997</v>
      </c>
      <c r="B4344" s="34">
        <v>8.32</v>
      </c>
      <c r="C4344" s="35">
        <v>6.5000000000000002E-2</v>
      </c>
    </row>
    <row r="4345" spans="1:3" x14ac:dyDescent="0.2">
      <c r="A4345" s="29">
        <v>0.43430000000000002</v>
      </c>
      <c r="B4345" s="34">
        <v>8.32</v>
      </c>
      <c r="C4345" s="35">
        <v>6.5000000000000002E-2</v>
      </c>
    </row>
    <row r="4346" spans="1:3" x14ac:dyDescent="0.2">
      <c r="A4346" s="29">
        <v>0.43440000000000001</v>
      </c>
      <c r="B4346" s="34">
        <v>8.32</v>
      </c>
      <c r="C4346" s="35">
        <v>6.5000000000000002E-2</v>
      </c>
    </row>
    <row r="4347" spans="1:3" x14ac:dyDescent="0.2">
      <c r="A4347" s="29">
        <v>0.4345</v>
      </c>
      <c r="B4347" s="34">
        <v>8.32</v>
      </c>
      <c r="C4347" s="35">
        <v>6.5000000000000002E-2</v>
      </c>
    </row>
    <row r="4348" spans="1:3" x14ac:dyDescent="0.2">
      <c r="A4348" s="29">
        <v>0.43459999999999999</v>
      </c>
      <c r="B4348" s="34">
        <v>8.32</v>
      </c>
      <c r="C4348" s="35">
        <v>6.5000000000000002E-2</v>
      </c>
    </row>
    <row r="4349" spans="1:3" x14ac:dyDescent="0.2">
      <c r="A4349" s="29">
        <v>0.43469999999999998</v>
      </c>
      <c r="B4349" s="34">
        <v>8.32</v>
      </c>
      <c r="C4349" s="35">
        <v>6.5000000000000002E-2</v>
      </c>
    </row>
    <row r="4350" spans="1:3" x14ac:dyDescent="0.2">
      <c r="A4350" s="29">
        <v>0.43480000000000002</v>
      </c>
      <c r="B4350" s="34">
        <v>8.32</v>
      </c>
      <c r="C4350" s="35">
        <v>6.5000000000000002E-2</v>
      </c>
    </row>
    <row r="4351" spans="1:3" x14ac:dyDescent="0.2">
      <c r="A4351" s="29">
        <v>0.43490000000000001</v>
      </c>
      <c r="B4351" s="34">
        <v>8.32</v>
      </c>
      <c r="C4351" s="35">
        <v>6.5000000000000002E-2</v>
      </c>
    </row>
    <row r="4352" spans="1:3" x14ac:dyDescent="0.2">
      <c r="A4352" s="29">
        <v>0.435</v>
      </c>
      <c r="B4352" s="34">
        <v>8.32</v>
      </c>
      <c r="C4352" s="35">
        <v>6.5000000000000002E-2</v>
      </c>
    </row>
    <row r="4353" spans="1:3" x14ac:dyDescent="0.2">
      <c r="A4353" s="29">
        <v>0.43509999999999999</v>
      </c>
      <c r="B4353" s="34">
        <v>8.32</v>
      </c>
      <c r="C4353" s="35">
        <v>6.5000000000000002E-2</v>
      </c>
    </row>
    <row r="4354" spans="1:3" x14ac:dyDescent="0.2">
      <c r="A4354" s="29">
        <v>0.43519999999999998</v>
      </c>
      <c r="B4354" s="34">
        <v>8.32</v>
      </c>
      <c r="C4354" s="35">
        <v>6.5000000000000002E-2</v>
      </c>
    </row>
    <row r="4355" spans="1:3" x14ac:dyDescent="0.2">
      <c r="A4355" s="29">
        <v>0.43530000000000002</v>
      </c>
      <c r="B4355" s="34">
        <v>8.32</v>
      </c>
      <c r="C4355" s="35">
        <v>6.5000000000000002E-2</v>
      </c>
    </row>
    <row r="4356" spans="1:3" x14ac:dyDescent="0.2">
      <c r="A4356" s="29">
        <v>0.43540000000000001</v>
      </c>
      <c r="B4356" s="34">
        <v>8.32</v>
      </c>
      <c r="C4356" s="35">
        <v>6.5000000000000002E-2</v>
      </c>
    </row>
    <row r="4357" spans="1:3" x14ac:dyDescent="0.2">
      <c r="A4357" s="29">
        <v>0.4355</v>
      </c>
      <c r="B4357" s="34">
        <v>8.32</v>
      </c>
      <c r="C4357" s="35">
        <v>6.5000000000000002E-2</v>
      </c>
    </row>
    <row r="4358" spans="1:3" x14ac:dyDescent="0.2">
      <c r="A4358" s="29">
        <v>0.43559999999999999</v>
      </c>
      <c r="B4358" s="34">
        <v>8.32</v>
      </c>
      <c r="C4358" s="35">
        <v>6.5000000000000002E-2</v>
      </c>
    </row>
    <row r="4359" spans="1:3" x14ac:dyDescent="0.2">
      <c r="A4359" s="29">
        <v>0.43569999999999998</v>
      </c>
      <c r="B4359" s="34">
        <v>8.32</v>
      </c>
      <c r="C4359" s="35">
        <v>6.5000000000000002E-2</v>
      </c>
    </row>
    <row r="4360" spans="1:3" x14ac:dyDescent="0.2">
      <c r="A4360" s="29">
        <v>0.43580000000000002</v>
      </c>
      <c r="B4360" s="34">
        <v>8.32</v>
      </c>
      <c r="C4360" s="35">
        <v>6.5000000000000002E-2</v>
      </c>
    </row>
    <row r="4361" spans="1:3" x14ac:dyDescent="0.2">
      <c r="A4361" s="29">
        <v>0.43590000000000001</v>
      </c>
      <c r="B4361" s="34">
        <v>8.32</v>
      </c>
      <c r="C4361" s="35">
        <v>6.5000000000000002E-2</v>
      </c>
    </row>
    <row r="4362" spans="1:3" x14ac:dyDescent="0.2">
      <c r="A4362" s="29">
        <v>0.436</v>
      </c>
      <c r="B4362" s="34">
        <v>8.32</v>
      </c>
      <c r="C4362" s="35">
        <v>6.5000000000000002E-2</v>
      </c>
    </row>
    <row r="4363" spans="1:3" x14ac:dyDescent="0.2">
      <c r="A4363" s="29">
        <v>0.43609999999999999</v>
      </c>
      <c r="B4363" s="34">
        <v>8.32</v>
      </c>
      <c r="C4363" s="35">
        <v>6.5000000000000002E-2</v>
      </c>
    </row>
    <row r="4364" spans="1:3" x14ac:dyDescent="0.2">
      <c r="A4364" s="29">
        <v>0.43619999999999998</v>
      </c>
      <c r="B4364" s="34">
        <v>8.32</v>
      </c>
      <c r="C4364" s="35">
        <v>6.5000000000000002E-2</v>
      </c>
    </row>
    <row r="4365" spans="1:3" x14ac:dyDescent="0.2">
      <c r="A4365" s="29">
        <v>0.43630000000000002</v>
      </c>
      <c r="B4365" s="34">
        <v>8.32</v>
      </c>
      <c r="C4365" s="35">
        <v>6.5000000000000002E-2</v>
      </c>
    </row>
    <row r="4366" spans="1:3" x14ac:dyDescent="0.2">
      <c r="A4366" s="29">
        <v>0.43640000000000001</v>
      </c>
      <c r="B4366" s="34">
        <v>8.32</v>
      </c>
      <c r="C4366" s="35">
        <v>6.5000000000000002E-2</v>
      </c>
    </row>
    <row r="4367" spans="1:3" x14ac:dyDescent="0.2">
      <c r="A4367" s="29">
        <v>0.4365</v>
      </c>
      <c r="B4367" s="34">
        <v>8.32</v>
      </c>
      <c r="C4367" s="35">
        <v>6.5000000000000002E-2</v>
      </c>
    </row>
    <row r="4368" spans="1:3" x14ac:dyDescent="0.2">
      <c r="A4368" s="29">
        <v>0.43659999999999999</v>
      </c>
      <c r="B4368" s="34">
        <v>8.32</v>
      </c>
      <c r="C4368" s="35">
        <v>6.5000000000000002E-2</v>
      </c>
    </row>
    <row r="4369" spans="1:3" x14ac:dyDescent="0.2">
      <c r="A4369" s="29">
        <v>0.43669999999999998</v>
      </c>
      <c r="B4369" s="34">
        <v>8.32</v>
      </c>
      <c r="C4369" s="35">
        <v>6.5000000000000002E-2</v>
      </c>
    </row>
    <row r="4370" spans="1:3" x14ac:dyDescent="0.2">
      <c r="A4370" s="29">
        <v>0.43680000000000002</v>
      </c>
      <c r="B4370" s="34">
        <v>8.32</v>
      </c>
      <c r="C4370" s="35">
        <v>6.5000000000000002E-2</v>
      </c>
    </row>
    <row r="4371" spans="1:3" x14ac:dyDescent="0.2">
      <c r="A4371" s="29">
        <v>0.43690000000000001</v>
      </c>
      <c r="B4371" s="34">
        <v>8.32</v>
      </c>
      <c r="C4371" s="35">
        <v>6.5000000000000002E-2</v>
      </c>
    </row>
    <row r="4372" spans="1:3" x14ac:dyDescent="0.2">
      <c r="A4372" s="29">
        <v>0.437</v>
      </c>
      <c r="B4372" s="34">
        <v>8.32</v>
      </c>
      <c r="C4372" s="35">
        <v>6.5000000000000002E-2</v>
      </c>
    </row>
    <row r="4373" spans="1:3" x14ac:dyDescent="0.2">
      <c r="A4373" s="29">
        <v>0.43709999999999999</v>
      </c>
      <c r="B4373" s="34">
        <v>8.32</v>
      </c>
      <c r="C4373" s="35">
        <v>6.5000000000000002E-2</v>
      </c>
    </row>
    <row r="4374" spans="1:3" x14ac:dyDescent="0.2">
      <c r="A4374" s="29">
        <v>0.43719999999999998</v>
      </c>
      <c r="B4374" s="34">
        <v>8.32</v>
      </c>
      <c r="C4374" s="35">
        <v>6.5000000000000002E-2</v>
      </c>
    </row>
    <row r="4375" spans="1:3" x14ac:dyDescent="0.2">
      <c r="A4375" s="29">
        <v>0.43730000000000002</v>
      </c>
      <c r="B4375" s="34">
        <v>8.32</v>
      </c>
      <c r="C4375" s="35">
        <v>6.5000000000000002E-2</v>
      </c>
    </row>
    <row r="4376" spans="1:3" x14ac:dyDescent="0.2">
      <c r="A4376" s="29">
        <v>0.43740000000000001</v>
      </c>
      <c r="B4376" s="34">
        <v>8.32</v>
      </c>
      <c r="C4376" s="35">
        <v>6.5000000000000002E-2</v>
      </c>
    </row>
    <row r="4377" spans="1:3" x14ac:dyDescent="0.2">
      <c r="A4377" s="29">
        <v>0.4375</v>
      </c>
      <c r="B4377" s="34">
        <v>8.32</v>
      </c>
      <c r="C4377" s="35">
        <v>6.5000000000000002E-2</v>
      </c>
    </row>
    <row r="4378" spans="1:3" x14ac:dyDescent="0.2">
      <c r="A4378" s="29">
        <v>0.43759999999999999</v>
      </c>
      <c r="B4378" s="34">
        <v>8.32</v>
      </c>
      <c r="C4378" s="35">
        <v>6.5000000000000002E-2</v>
      </c>
    </row>
    <row r="4379" spans="1:3" x14ac:dyDescent="0.2">
      <c r="A4379" s="29">
        <v>0.43769999999999998</v>
      </c>
      <c r="B4379" s="34">
        <v>8.32</v>
      </c>
      <c r="C4379" s="35">
        <v>6.5000000000000002E-2</v>
      </c>
    </row>
    <row r="4380" spans="1:3" x14ac:dyDescent="0.2">
      <c r="A4380" s="29">
        <v>0.43780000000000002</v>
      </c>
      <c r="B4380" s="34">
        <v>8.32</v>
      </c>
      <c r="C4380" s="35">
        <v>6.5000000000000002E-2</v>
      </c>
    </row>
    <row r="4381" spans="1:3" x14ac:dyDescent="0.2">
      <c r="A4381" s="29">
        <v>0.43790000000000001</v>
      </c>
      <c r="B4381" s="34">
        <v>8.32</v>
      </c>
      <c r="C4381" s="35">
        <v>6.5000000000000002E-2</v>
      </c>
    </row>
    <row r="4382" spans="1:3" x14ac:dyDescent="0.2">
      <c r="A4382" s="29">
        <v>0.438</v>
      </c>
      <c r="B4382" s="34">
        <v>8.32</v>
      </c>
      <c r="C4382" s="35">
        <v>6.5000000000000002E-2</v>
      </c>
    </row>
    <row r="4383" spans="1:3" x14ac:dyDescent="0.2">
      <c r="A4383" s="29">
        <v>0.43809999999999999</v>
      </c>
      <c r="B4383" s="34">
        <v>8.32</v>
      </c>
      <c r="C4383" s="35">
        <v>6.5000000000000002E-2</v>
      </c>
    </row>
    <row r="4384" spans="1:3" x14ac:dyDescent="0.2">
      <c r="A4384" s="29">
        <v>0.43819999999999998</v>
      </c>
      <c r="B4384" s="34">
        <v>8.32</v>
      </c>
      <c r="C4384" s="35">
        <v>6.5000000000000002E-2</v>
      </c>
    </row>
    <row r="4385" spans="1:3" x14ac:dyDescent="0.2">
      <c r="A4385" s="29">
        <v>0.43830000000000002</v>
      </c>
      <c r="B4385" s="34">
        <v>8.32</v>
      </c>
      <c r="C4385" s="35">
        <v>6.5000000000000002E-2</v>
      </c>
    </row>
    <row r="4386" spans="1:3" x14ac:dyDescent="0.2">
      <c r="A4386" s="29">
        <v>0.43840000000000001</v>
      </c>
      <c r="B4386" s="34">
        <v>8.32</v>
      </c>
      <c r="C4386" s="35">
        <v>6.5000000000000002E-2</v>
      </c>
    </row>
    <row r="4387" spans="1:3" x14ac:dyDescent="0.2">
      <c r="A4387" s="29">
        <v>0.4385</v>
      </c>
      <c r="B4387" s="34">
        <v>8.32</v>
      </c>
      <c r="C4387" s="35">
        <v>6.5000000000000002E-2</v>
      </c>
    </row>
    <row r="4388" spans="1:3" x14ac:dyDescent="0.2">
      <c r="A4388" s="29">
        <v>0.43859999999999999</v>
      </c>
      <c r="B4388" s="34">
        <v>8.32</v>
      </c>
      <c r="C4388" s="35">
        <v>6.5000000000000002E-2</v>
      </c>
    </row>
    <row r="4389" spans="1:3" x14ac:dyDescent="0.2">
      <c r="A4389" s="29">
        <v>0.43869999999999998</v>
      </c>
      <c r="B4389" s="34">
        <v>8.32</v>
      </c>
      <c r="C4389" s="35">
        <v>6.5000000000000002E-2</v>
      </c>
    </row>
    <row r="4390" spans="1:3" x14ac:dyDescent="0.2">
      <c r="A4390" s="29">
        <v>0.43880000000000002</v>
      </c>
      <c r="B4390" s="34">
        <v>8.32</v>
      </c>
      <c r="C4390" s="35">
        <v>6.5000000000000002E-2</v>
      </c>
    </row>
    <row r="4391" spans="1:3" x14ac:dyDescent="0.2">
      <c r="A4391" s="29">
        <v>0.43890000000000001</v>
      </c>
      <c r="B4391" s="34">
        <v>8.32</v>
      </c>
      <c r="C4391" s="35">
        <v>6.5000000000000002E-2</v>
      </c>
    </row>
    <row r="4392" spans="1:3" x14ac:dyDescent="0.2">
      <c r="A4392" s="29">
        <v>0.439</v>
      </c>
      <c r="B4392" s="34">
        <v>8.32</v>
      </c>
      <c r="C4392" s="35">
        <v>6.5000000000000002E-2</v>
      </c>
    </row>
    <row r="4393" spans="1:3" x14ac:dyDescent="0.2">
      <c r="A4393" s="29">
        <v>0.43909999999999999</v>
      </c>
      <c r="B4393" s="34">
        <v>8.32</v>
      </c>
      <c r="C4393" s="35">
        <v>6.5000000000000002E-2</v>
      </c>
    </row>
    <row r="4394" spans="1:3" x14ac:dyDescent="0.2">
      <c r="A4394" s="29">
        <v>0.43919999999999998</v>
      </c>
      <c r="B4394" s="34">
        <v>8.32</v>
      </c>
      <c r="C4394" s="35">
        <v>6.5000000000000002E-2</v>
      </c>
    </row>
    <row r="4395" spans="1:3" x14ac:dyDescent="0.2">
      <c r="A4395" s="29">
        <v>0.43930000000000002</v>
      </c>
      <c r="B4395" s="34">
        <v>8.32</v>
      </c>
      <c r="C4395" s="35">
        <v>6.5000000000000002E-2</v>
      </c>
    </row>
    <row r="4396" spans="1:3" x14ac:dyDescent="0.2">
      <c r="A4396" s="29">
        <v>0.43940000000000001</v>
      </c>
      <c r="B4396" s="34">
        <v>8.32</v>
      </c>
      <c r="C4396" s="35">
        <v>6.5000000000000002E-2</v>
      </c>
    </row>
    <row r="4397" spans="1:3" x14ac:dyDescent="0.2">
      <c r="A4397" s="29">
        <v>0.4395</v>
      </c>
      <c r="B4397" s="34">
        <v>8.32</v>
      </c>
      <c r="C4397" s="35">
        <v>6.5000000000000002E-2</v>
      </c>
    </row>
    <row r="4398" spans="1:3" x14ac:dyDescent="0.2">
      <c r="A4398" s="29">
        <v>0.43959999999999999</v>
      </c>
      <c r="B4398" s="34">
        <v>8.32</v>
      </c>
      <c r="C4398" s="35">
        <v>6.5000000000000002E-2</v>
      </c>
    </row>
    <row r="4399" spans="1:3" x14ac:dyDescent="0.2">
      <c r="A4399" s="29">
        <v>0.43969999999999998</v>
      </c>
      <c r="B4399" s="34">
        <v>8.32</v>
      </c>
      <c r="C4399" s="35">
        <v>6.5000000000000002E-2</v>
      </c>
    </row>
    <row r="4400" spans="1:3" x14ac:dyDescent="0.2">
      <c r="A4400" s="29">
        <v>0.43980000000000002</v>
      </c>
      <c r="B4400" s="34">
        <v>8.32</v>
      </c>
      <c r="C4400" s="35">
        <v>6.5000000000000002E-2</v>
      </c>
    </row>
    <row r="4401" spans="1:3" x14ac:dyDescent="0.2">
      <c r="A4401" s="29">
        <v>0.43990000000000001</v>
      </c>
      <c r="B4401" s="34">
        <v>8.32</v>
      </c>
      <c r="C4401" s="35">
        <v>6.5000000000000002E-2</v>
      </c>
    </row>
    <row r="4402" spans="1:3" x14ac:dyDescent="0.2">
      <c r="A4402" s="29">
        <v>0.44</v>
      </c>
      <c r="B4402" s="34">
        <v>8.32</v>
      </c>
      <c r="C4402" s="35">
        <v>6.5000000000000002E-2</v>
      </c>
    </row>
    <row r="4403" spans="1:3" x14ac:dyDescent="0.2">
      <c r="A4403" s="29">
        <v>0.44009999999999999</v>
      </c>
      <c r="B4403" s="34">
        <v>8.3000000000000007</v>
      </c>
      <c r="C4403" s="35">
        <v>6.4843750000000006E-2</v>
      </c>
    </row>
    <row r="4404" spans="1:3" x14ac:dyDescent="0.2">
      <c r="A4404" s="29">
        <v>0.44019999999999998</v>
      </c>
      <c r="B4404" s="34">
        <v>8.3000000000000007</v>
      </c>
      <c r="C4404" s="35">
        <v>6.4843750000000006E-2</v>
      </c>
    </row>
    <row r="4405" spans="1:3" x14ac:dyDescent="0.2">
      <c r="A4405" s="29">
        <v>0.44030000000000002</v>
      </c>
      <c r="B4405" s="34">
        <v>8.3000000000000007</v>
      </c>
      <c r="C4405" s="35">
        <v>6.4843750000000006E-2</v>
      </c>
    </row>
    <row r="4406" spans="1:3" x14ac:dyDescent="0.2">
      <c r="A4406" s="29">
        <v>0.44040000000000001</v>
      </c>
      <c r="B4406" s="34">
        <v>8.3000000000000007</v>
      </c>
      <c r="C4406" s="35">
        <v>6.4843750000000006E-2</v>
      </c>
    </row>
    <row r="4407" spans="1:3" x14ac:dyDescent="0.2">
      <c r="A4407" s="29">
        <v>0.4405</v>
      </c>
      <c r="B4407" s="34">
        <v>8.3000000000000007</v>
      </c>
      <c r="C4407" s="35">
        <v>6.4843750000000006E-2</v>
      </c>
    </row>
    <row r="4408" spans="1:3" x14ac:dyDescent="0.2">
      <c r="A4408" s="29">
        <v>0.44059999999999999</v>
      </c>
      <c r="B4408" s="34">
        <v>8.3000000000000007</v>
      </c>
      <c r="C4408" s="35">
        <v>6.4843750000000006E-2</v>
      </c>
    </row>
    <row r="4409" spans="1:3" x14ac:dyDescent="0.2">
      <c r="A4409" s="29">
        <v>0.44069999999999998</v>
      </c>
      <c r="B4409" s="34">
        <v>8.3000000000000007</v>
      </c>
      <c r="C4409" s="35">
        <v>6.4843750000000006E-2</v>
      </c>
    </row>
    <row r="4410" spans="1:3" x14ac:dyDescent="0.2">
      <c r="A4410" s="29">
        <v>0.44080000000000003</v>
      </c>
      <c r="B4410" s="34">
        <v>8.3000000000000007</v>
      </c>
      <c r="C4410" s="35">
        <v>6.4843750000000006E-2</v>
      </c>
    </row>
    <row r="4411" spans="1:3" x14ac:dyDescent="0.2">
      <c r="A4411" s="29">
        <v>0.44090000000000001</v>
      </c>
      <c r="B4411" s="34">
        <v>8.3000000000000007</v>
      </c>
      <c r="C4411" s="35">
        <v>6.4843750000000006E-2</v>
      </c>
    </row>
    <row r="4412" spans="1:3" x14ac:dyDescent="0.2">
      <c r="A4412" s="29">
        <v>0.441</v>
      </c>
      <c r="B4412" s="34">
        <v>8.3000000000000007</v>
      </c>
      <c r="C4412" s="35">
        <v>6.4843750000000006E-2</v>
      </c>
    </row>
    <row r="4413" spans="1:3" x14ac:dyDescent="0.2">
      <c r="A4413" s="29">
        <v>0.44109999999999999</v>
      </c>
      <c r="B4413" s="34">
        <v>8.3000000000000007</v>
      </c>
      <c r="C4413" s="35">
        <v>6.4843750000000006E-2</v>
      </c>
    </row>
    <row r="4414" spans="1:3" x14ac:dyDescent="0.2">
      <c r="A4414" s="29">
        <v>0.44119999999999998</v>
      </c>
      <c r="B4414" s="34">
        <v>8.3000000000000007</v>
      </c>
      <c r="C4414" s="35">
        <v>6.4843750000000006E-2</v>
      </c>
    </row>
    <row r="4415" spans="1:3" x14ac:dyDescent="0.2">
      <c r="A4415" s="29">
        <v>0.44130000000000003</v>
      </c>
      <c r="B4415" s="34">
        <v>8.3000000000000007</v>
      </c>
      <c r="C4415" s="35">
        <v>6.4843750000000006E-2</v>
      </c>
    </row>
    <row r="4416" spans="1:3" x14ac:dyDescent="0.2">
      <c r="A4416" s="29">
        <v>0.44140000000000001</v>
      </c>
      <c r="B4416" s="34">
        <v>8.3000000000000007</v>
      </c>
      <c r="C4416" s="35">
        <v>6.4843750000000006E-2</v>
      </c>
    </row>
    <row r="4417" spans="1:3" x14ac:dyDescent="0.2">
      <c r="A4417" s="29">
        <v>0.4415</v>
      </c>
      <c r="B4417" s="34">
        <v>8.3000000000000007</v>
      </c>
      <c r="C4417" s="35">
        <v>6.4843750000000006E-2</v>
      </c>
    </row>
    <row r="4418" spans="1:3" x14ac:dyDescent="0.2">
      <c r="A4418" s="29">
        <v>0.44159999999999999</v>
      </c>
      <c r="B4418" s="34">
        <v>8.3000000000000007</v>
      </c>
      <c r="C4418" s="35">
        <v>6.4843750000000006E-2</v>
      </c>
    </row>
    <row r="4419" spans="1:3" x14ac:dyDescent="0.2">
      <c r="A4419" s="29">
        <v>0.44169999999999998</v>
      </c>
      <c r="B4419" s="34">
        <v>8.3000000000000007</v>
      </c>
      <c r="C4419" s="35">
        <v>6.4843750000000006E-2</v>
      </c>
    </row>
    <row r="4420" spans="1:3" x14ac:dyDescent="0.2">
      <c r="A4420" s="29">
        <v>0.44180000000000003</v>
      </c>
      <c r="B4420" s="34">
        <v>8.3000000000000007</v>
      </c>
      <c r="C4420" s="35">
        <v>6.4843750000000006E-2</v>
      </c>
    </row>
    <row r="4421" spans="1:3" x14ac:dyDescent="0.2">
      <c r="A4421" s="29">
        <v>0.44190000000000002</v>
      </c>
      <c r="B4421" s="34">
        <v>8.3000000000000007</v>
      </c>
      <c r="C4421" s="35">
        <v>6.4843750000000006E-2</v>
      </c>
    </row>
    <row r="4422" spans="1:3" x14ac:dyDescent="0.2">
      <c r="A4422" s="29">
        <v>0.442</v>
      </c>
      <c r="B4422" s="34">
        <v>8.3000000000000007</v>
      </c>
      <c r="C4422" s="35">
        <v>6.4843750000000006E-2</v>
      </c>
    </row>
    <row r="4423" spans="1:3" x14ac:dyDescent="0.2">
      <c r="A4423" s="29">
        <v>0.44209999999999999</v>
      </c>
      <c r="B4423" s="34">
        <v>8.3000000000000007</v>
      </c>
      <c r="C4423" s="35">
        <v>6.4843750000000006E-2</v>
      </c>
    </row>
    <row r="4424" spans="1:3" x14ac:dyDescent="0.2">
      <c r="A4424" s="29">
        <v>0.44219999999999998</v>
      </c>
      <c r="B4424" s="34">
        <v>8.3000000000000007</v>
      </c>
      <c r="C4424" s="35">
        <v>6.4843750000000006E-2</v>
      </c>
    </row>
    <row r="4425" spans="1:3" x14ac:dyDescent="0.2">
      <c r="A4425" s="29">
        <v>0.44230000000000003</v>
      </c>
      <c r="B4425" s="34">
        <v>8.3000000000000007</v>
      </c>
      <c r="C4425" s="35">
        <v>6.4843750000000006E-2</v>
      </c>
    </row>
    <row r="4426" spans="1:3" x14ac:dyDescent="0.2">
      <c r="A4426" s="29">
        <v>0.44240000000000002</v>
      </c>
      <c r="B4426" s="34">
        <v>8.3000000000000007</v>
      </c>
      <c r="C4426" s="35">
        <v>6.4843750000000006E-2</v>
      </c>
    </row>
    <row r="4427" spans="1:3" x14ac:dyDescent="0.2">
      <c r="A4427" s="29">
        <v>0.4425</v>
      </c>
      <c r="B4427" s="34">
        <v>8.3000000000000007</v>
      </c>
      <c r="C4427" s="35">
        <v>6.4843750000000006E-2</v>
      </c>
    </row>
    <row r="4428" spans="1:3" x14ac:dyDescent="0.2">
      <c r="A4428" s="29">
        <v>0.44259999999999999</v>
      </c>
      <c r="B4428" s="34">
        <v>8.3000000000000007</v>
      </c>
      <c r="C4428" s="35">
        <v>6.4843750000000006E-2</v>
      </c>
    </row>
    <row r="4429" spans="1:3" x14ac:dyDescent="0.2">
      <c r="A4429" s="29">
        <v>0.44269999999999998</v>
      </c>
      <c r="B4429" s="34">
        <v>8.3000000000000007</v>
      </c>
      <c r="C4429" s="35">
        <v>6.4843750000000006E-2</v>
      </c>
    </row>
    <row r="4430" spans="1:3" x14ac:dyDescent="0.2">
      <c r="A4430" s="29">
        <v>0.44280000000000003</v>
      </c>
      <c r="B4430" s="34">
        <v>8.3000000000000007</v>
      </c>
      <c r="C4430" s="35">
        <v>6.4843750000000006E-2</v>
      </c>
    </row>
    <row r="4431" spans="1:3" x14ac:dyDescent="0.2">
      <c r="A4431" s="29">
        <v>0.44290000000000002</v>
      </c>
      <c r="B4431" s="34">
        <v>8.3000000000000007</v>
      </c>
      <c r="C4431" s="35">
        <v>6.4843750000000006E-2</v>
      </c>
    </row>
    <row r="4432" spans="1:3" x14ac:dyDescent="0.2">
      <c r="A4432" s="29">
        <v>0.443</v>
      </c>
      <c r="B4432" s="34">
        <v>8.3000000000000007</v>
      </c>
      <c r="C4432" s="35">
        <v>6.4843750000000006E-2</v>
      </c>
    </row>
    <row r="4433" spans="1:3" x14ac:dyDescent="0.2">
      <c r="A4433" s="29">
        <v>0.44309999999999999</v>
      </c>
      <c r="B4433" s="34">
        <v>8.3000000000000007</v>
      </c>
      <c r="C4433" s="35">
        <v>6.4843750000000006E-2</v>
      </c>
    </row>
    <row r="4434" spans="1:3" x14ac:dyDescent="0.2">
      <c r="A4434" s="29">
        <v>0.44319999999999998</v>
      </c>
      <c r="B4434" s="34">
        <v>8.3000000000000007</v>
      </c>
      <c r="C4434" s="35">
        <v>6.4843750000000006E-2</v>
      </c>
    </row>
    <row r="4435" spans="1:3" x14ac:dyDescent="0.2">
      <c r="A4435" s="29">
        <v>0.44330000000000003</v>
      </c>
      <c r="B4435" s="34">
        <v>8.3000000000000007</v>
      </c>
      <c r="C4435" s="35">
        <v>6.4843750000000006E-2</v>
      </c>
    </row>
    <row r="4436" spans="1:3" x14ac:dyDescent="0.2">
      <c r="A4436" s="29">
        <v>0.44340000000000002</v>
      </c>
      <c r="B4436" s="34">
        <v>8.3000000000000007</v>
      </c>
      <c r="C4436" s="35">
        <v>6.4843750000000006E-2</v>
      </c>
    </row>
    <row r="4437" spans="1:3" x14ac:dyDescent="0.2">
      <c r="A4437" s="29">
        <v>0.44350000000000001</v>
      </c>
      <c r="B4437" s="34">
        <v>8.3000000000000007</v>
      </c>
      <c r="C4437" s="35">
        <v>6.4843750000000006E-2</v>
      </c>
    </row>
    <row r="4438" spans="1:3" x14ac:dyDescent="0.2">
      <c r="A4438" s="29">
        <v>0.44359999999999999</v>
      </c>
      <c r="B4438" s="34">
        <v>8.3000000000000007</v>
      </c>
      <c r="C4438" s="35">
        <v>6.4843750000000006E-2</v>
      </c>
    </row>
    <row r="4439" spans="1:3" x14ac:dyDescent="0.2">
      <c r="A4439" s="29">
        <v>0.44369999999999998</v>
      </c>
      <c r="B4439" s="34">
        <v>8.3000000000000007</v>
      </c>
      <c r="C4439" s="35">
        <v>6.4843750000000006E-2</v>
      </c>
    </row>
    <row r="4440" spans="1:3" x14ac:dyDescent="0.2">
      <c r="A4440" s="29">
        <v>0.44379999999999997</v>
      </c>
      <c r="B4440" s="34">
        <v>8.3000000000000007</v>
      </c>
      <c r="C4440" s="35">
        <v>6.4843750000000006E-2</v>
      </c>
    </row>
    <row r="4441" spans="1:3" x14ac:dyDescent="0.2">
      <c r="A4441" s="29">
        <v>0.44390000000000002</v>
      </c>
      <c r="B4441" s="34">
        <v>8.3000000000000007</v>
      </c>
      <c r="C4441" s="35">
        <v>6.4843750000000006E-2</v>
      </c>
    </row>
    <row r="4442" spans="1:3" x14ac:dyDescent="0.2">
      <c r="A4442" s="29">
        <v>0.44400000000000001</v>
      </c>
      <c r="B4442" s="34">
        <v>8.3000000000000007</v>
      </c>
      <c r="C4442" s="35">
        <v>6.4843750000000006E-2</v>
      </c>
    </row>
    <row r="4443" spans="1:3" x14ac:dyDescent="0.2">
      <c r="A4443" s="29">
        <v>0.44409999999999999</v>
      </c>
      <c r="B4443" s="34">
        <v>8.3000000000000007</v>
      </c>
      <c r="C4443" s="35">
        <v>6.4843750000000006E-2</v>
      </c>
    </row>
    <row r="4444" spans="1:3" x14ac:dyDescent="0.2">
      <c r="A4444" s="29">
        <v>0.44419999999999998</v>
      </c>
      <c r="B4444" s="34">
        <v>8.3000000000000007</v>
      </c>
      <c r="C4444" s="35">
        <v>6.4843750000000006E-2</v>
      </c>
    </row>
    <row r="4445" spans="1:3" x14ac:dyDescent="0.2">
      <c r="A4445" s="29">
        <v>0.44429999999999997</v>
      </c>
      <c r="B4445" s="34">
        <v>8.3000000000000007</v>
      </c>
      <c r="C4445" s="35">
        <v>6.4843750000000006E-2</v>
      </c>
    </row>
    <row r="4446" spans="1:3" x14ac:dyDescent="0.2">
      <c r="A4446" s="29">
        <v>0.44440000000000002</v>
      </c>
      <c r="B4446" s="34">
        <v>8.3000000000000007</v>
      </c>
      <c r="C4446" s="35">
        <v>6.4843750000000006E-2</v>
      </c>
    </row>
    <row r="4447" spans="1:3" x14ac:dyDescent="0.2">
      <c r="A4447" s="29">
        <v>0.44450000000000001</v>
      </c>
      <c r="B4447" s="34">
        <v>8.3000000000000007</v>
      </c>
      <c r="C4447" s="35">
        <v>6.4843750000000006E-2</v>
      </c>
    </row>
    <row r="4448" spans="1:3" x14ac:dyDescent="0.2">
      <c r="A4448" s="29">
        <v>0.4446</v>
      </c>
      <c r="B4448" s="34">
        <v>8.3000000000000007</v>
      </c>
      <c r="C4448" s="35">
        <v>6.4843750000000006E-2</v>
      </c>
    </row>
    <row r="4449" spans="1:3" x14ac:dyDescent="0.2">
      <c r="A4449" s="29">
        <v>0.44469999999999998</v>
      </c>
      <c r="B4449" s="34">
        <v>8.3000000000000007</v>
      </c>
      <c r="C4449" s="35">
        <v>6.4843750000000006E-2</v>
      </c>
    </row>
    <row r="4450" spans="1:3" x14ac:dyDescent="0.2">
      <c r="A4450" s="29">
        <v>0.44479999999999997</v>
      </c>
      <c r="B4450" s="34">
        <v>8.3000000000000007</v>
      </c>
      <c r="C4450" s="35">
        <v>6.4843750000000006E-2</v>
      </c>
    </row>
    <row r="4451" spans="1:3" x14ac:dyDescent="0.2">
      <c r="A4451" s="29">
        <v>0.44490000000000002</v>
      </c>
      <c r="B4451" s="34">
        <v>8.3000000000000007</v>
      </c>
      <c r="C4451" s="35">
        <v>6.4843750000000006E-2</v>
      </c>
    </row>
    <row r="4452" spans="1:3" x14ac:dyDescent="0.2">
      <c r="A4452" s="29">
        <v>0.44500000000000001</v>
      </c>
      <c r="B4452" s="34">
        <v>8.3000000000000007</v>
      </c>
      <c r="C4452" s="35">
        <v>6.4843750000000006E-2</v>
      </c>
    </row>
    <row r="4453" spans="1:3" x14ac:dyDescent="0.2">
      <c r="A4453" s="29">
        <v>0.4451</v>
      </c>
      <c r="B4453" s="34">
        <v>8.3000000000000007</v>
      </c>
      <c r="C4453" s="35">
        <v>6.4843750000000006E-2</v>
      </c>
    </row>
    <row r="4454" spans="1:3" x14ac:dyDescent="0.2">
      <c r="A4454" s="29">
        <v>0.44519999999999998</v>
      </c>
      <c r="B4454" s="34">
        <v>8.3000000000000007</v>
      </c>
      <c r="C4454" s="35">
        <v>6.4843750000000006E-2</v>
      </c>
    </row>
    <row r="4455" spans="1:3" x14ac:dyDescent="0.2">
      <c r="A4455" s="29">
        <v>0.44529999999999997</v>
      </c>
      <c r="B4455" s="34">
        <v>8.3000000000000007</v>
      </c>
      <c r="C4455" s="35">
        <v>6.4843750000000006E-2</v>
      </c>
    </row>
    <row r="4456" spans="1:3" x14ac:dyDescent="0.2">
      <c r="A4456" s="29">
        <v>0.44540000000000002</v>
      </c>
      <c r="B4456" s="34">
        <v>8.3000000000000007</v>
      </c>
      <c r="C4456" s="35">
        <v>6.4843750000000006E-2</v>
      </c>
    </row>
    <row r="4457" spans="1:3" x14ac:dyDescent="0.2">
      <c r="A4457" s="29">
        <v>0.44550000000000001</v>
      </c>
      <c r="B4457" s="34">
        <v>8.3000000000000007</v>
      </c>
      <c r="C4457" s="35">
        <v>6.4843750000000006E-2</v>
      </c>
    </row>
    <row r="4458" spans="1:3" x14ac:dyDescent="0.2">
      <c r="A4458" s="29">
        <v>0.4456</v>
      </c>
      <c r="B4458" s="34">
        <v>8.3000000000000007</v>
      </c>
      <c r="C4458" s="35">
        <v>6.4843750000000006E-2</v>
      </c>
    </row>
    <row r="4459" spans="1:3" x14ac:dyDescent="0.2">
      <c r="A4459" s="29">
        <v>0.44569999999999999</v>
      </c>
      <c r="B4459" s="34">
        <v>8.3000000000000007</v>
      </c>
      <c r="C4459" s="35">
        <v>6.4843750000000006E-2</v>
      </c>
    </row>
    <row r="4460" spans="1:3" x14ac:dyDescent="0.2">
      <c r="A4460" s="29">
        <v>0.44579999999999997</v>
      </c>
      <c r="B4460" s="34">
        <v>8.3000000000000007</v>
      </c>
      <c r="C4460" s="35">
        <v>6.4843750000000006E-2</v>
      </c>
    </row>
    <row r="4461" spans="1:3" x14ac:dyDescent="0.2">
      <c r="A4461" s="29">
        <v>0.44590000000000002</v>
      </c>
      <c r="B4461" s="34">
        <v>8.3000000000000007</v>
      </c>
      <c r="C4461" s="35">
        <v>6.4843750000000006E-2</v>
      </c>
    </row>
    <row r="4462" spans="1:3" x14ac:dyDescent="0.2">
      <c r="A4462" s="29">
        <v>0.44600000000000001</v>
      </c>
      <c r="B4462" s="34">
        <v>8.3000000000000007</v>
      </c>
      <c r="C4462" s="35">
        <v>6.4843750000000006E-2</v>
      </c>
    </row>
    <row r="4463" spans="1:3" x14ac:dyDescent="0.2">
      <c r="A4463" s="29">
        <v>0.4461</v>
      </c>
      <c r="B4463" s="34">
        <v>8.3000000000000007</v>
      </c>
      <c r="C4463" s="35">
        <v>6.4843750000000006E-2</v>
      </c>
    </row>
    <row r="4464" spans="1:3" x14ac:dyDescent="0.2">
      <c r="A4464" s="29">
        <v>0.44619999999999999</v>
      </c>
      <c r="B4464" s="34">
        <v>8.3000000000000007</v>
      </c>
      <c r="C4464" s="35">
        <v>6.4843750000000006E-2</v>
      </c>
    </row>
    <row r="4465" spans="1:3" x14ac:dyDescent="0.2">
      <c r="A4465" s="29">
        <v>0.44629999999999997</v>
      </c>
      <c r="B4465" s="34">
        <v>8.3000000000000007</v>
      </c>
      <c r="C4465" s="35">
        <v>6.4843750000000006E-2</v>
      </c>
    </row>
    <row r="4466" spans="1:3" x14ac:dyDescent="0.2">
      <c r="A4466" s="29">
        <v>0.44640000000000002</v>
      </c>
      <c r="B4466" s="34">
        <v>8.3000000000000007</v>
      </c>
      <c r="C4466" s="35">
        <v>6.4843750000000006E-2</v>
      </c>
    </row>
    <row r="4467" spans="1:3" x14ac:dyDescent="0.2">
      <c r="A4467" s="29">
        <v>0.44650000000000001</v>
      </c>
      <c r="B4467" s="34">
        <v>8.3000000000000007</v>
      </c>
      <c r="C4467" s="35">
        <v>6.4843750000000006E-2</v>
      </c>
    </row>
    <row r="4468" spans="1:3" x14ac:dyDescent="0.2">
      <c r="A4468" s="29">
        <v>0.4466</v>
      </c>
      <c r="B4468" s="34">
        <v>8.3000000000000007</v>
      </c>
      <c r="C4468" s="35">
        <v>6.4843750000000006E-2</v>
      </c>
    </row>
    <row r="4469" spans="1:3" x14ac:dyDescent="0.2">
      <c r="A4469" s="29">
        <v>0.44669999999999999</v>
      </c>
      <c r="B4469" s="34">
        <v>8.3000000000000007</v>
      </c>
      <c r="C4469" s="35">
        <v>6.4843750000000006E-2</v>
      </c>
    </row>
    <row r="4470" spans="1:3" x14ac:dyDescent="0.2">
      <c r="A4470" s="29">
        <v>0.44679999999999997</v>
      </c>
      <c r="B4470" s="34">
        <v>8.3000000000000007</v>
      </c>
      <c r="C4470" s="35">
        <v>6.4843750000000006E-2</v>
      </c>
    </row>
    <row r="4471" spans="1:3" x14ac:dyDescent="0.2">
      <c r="A4471" s="29">
        <v>0.44690000000000002</v>
      </c>
      <c r="B4471" s="34">
        <v>8.3000000000000007</v>
      </c>
      <c r="C4471" s="35">
        <v>6.4843750000000006E-2</v>
      </c>
    </row>
    <row r="4472" spans="1:3" x14ac:dyDescent="0.2">
      <c r="A4472" s="29">
        <v>0.44700000000000001</v>
      </c>
      <c r="B4472" s="34">
        <v>8.3000000000000007</v>
      </c>
      <c r="C4472" s="35">
        <v>6.4843750000000006E-2</v>
      </c>
    </row>
    <row r="4473" spans="1:3" x14ac:dyDescent="0.2">
      <c r="A4473" s="29">
        <v>0.4471</v>
      </c>
      <c r="B4473" s="34">
        <v>8.3000000000000007</v>
      </c>
      <c r="C4473" s="35">
        <v>6.4843750000000006E-2</v>
      </c>
    </row>
    <row r="4474" spans="1:3" x14ac:dyDescent="0.2">
      <c r="A4474" s="29">
        <v>0.44719999999999999</v>
      </c>
      <c r="B4474" s="34">
        <v>8.3000000000000007</v>
      </c>
      <c r="C4474" s="35">
        <v>6.4843750000000006E-2</v>
      </c>
    </row>
    <row r="4475" spans="1:3" x14ac:dyDescent="0.2">
      <c r="A4475" s="29">
        <v>0.44729999999999998</v>
      </c>
      <c r="B4475" s="34">
        <v>8.3000000000000007</v>
      </c>
      <c r="C4475" s="35">
        <v>6.4843750000000006E-2</v>
      </c>
    </row>
    <row r="4476" spans="1:3" x14ac:dyDescent="0.2">
      <c r="A4476" s="29">
        <v>0.44740000000000002</v>
      </c>
      <c r="B4476" s="34">
        <v>8.3000000000000007</v>
      </c>
      <c r="C4476" s="35">
        <v>6.4843750000000006E-2</v>
      </c>
    </row>
    <row r="4477" spans="1:3" x14ac:dyDescent="0.2">
      <c r="A4477" s="29">
        <v>0.44750000000000001</v>
      </c>
      <c r="B4477" s="34">
        <v>8.3000000000000007</v>
      </c>
      <c r="C4477" s="35">
        <v>6.4843750000000006E-2</v>
      </c>
    </row>
    <row r="4478" spans="1:3" x14ac:dyDescent="0.2">
      <c r="A4478" s="29">
        <v>0.4476</v>
      </c>
      <c r="B4478" s="34">
        <v>8.3000000000000007</v>
      </c>
      <c r="C4478" s="35">
        <v>6.4843750000000006E-2</v>
      </c>
    </row>
    <row r="4479" spans="1:3" x14ac:dyDescent="0.2">
      <c r="A4479" s="29">
        <v>0.44769999999999999</v>
      </c>
      <c r="B4479" s="34">
        <v>8.3000000000000007</v>
      </c>
      <c r="C4479" s="35">
        <v>6.4843750000000006E-2</v>
      </c>
    </row>
    <row r="4480" spans="1:3" x14ac:dyDescent="0.2">
      <c r="A4480" s="29">
        <v>0.44779999999999998</v>
      </c>
      <c r="B4480" s="34">
        <v>8.3000000000000007</v>
      </c>
      <c r="C4480" s="35">
        <v>6.4843750000000006E-2</v>
      </c>
    </row>
    <row r="4481" spans="1:3" x14ac:dyDescent="0.2">
      <c r="A4481" s="29">
        <v>0.44790000000000002</v>
      </c>
      <c r="B4481" s="34">
        <v>8.3000000000000007</v>
      </c>
      <c r="C4481" s="35">
        <v>6.4843750000000006E-2</v>
      </c>
    </row>
    <row r="4482" spans="1:3" x14ac:dyDescent="0.2">
      <c r="A4482" s="29">
        <v>0.44800000000000001</v>
      </c>
      <c r="B4482" s="34">
        <v>8.3000000000000007</v>
      </c>
      <c r="C4482" s="35">
        <v>6.4843750000000006E-2</v>
      </c>
    </row>
    <row r="4483" spans="1:3" x14ac:dyDescent="0.2">
      <c r="A4483" s="29">
        <v>0.4481</v>
      </c>
      <c r="B4483" s="34">
        <v>8.3000000000000007</v>
      </c>
      <c r="C4483" s="35">
        <v>6.4843750000000006E-2</v>
      </c>
    </row>
    <row r="4484" spans="1:3" x14ac:dyDescent="0.2">
      <c r="A4484" s="29">
        <v>0.44819999999999999</v>
      </c>
      <c r="B4484" s="34">
        <v>8.3000000000000007</v>
      </c>
      <c r="C4484" s="35">
        <v>6.4843750000000006E-2</v>
      </c>
    </row>
    <row r="4485" spans="1:3" x14ac:dyDescent="0.2">
      <c r="A4485" s="29">
        <v>0.44829999999999998</v>
      </c>
      <c r="B4485" s="34">
        <v>8.3000000000000007</v>
      </c>
      <c r="C4485" s="35">
        <v>6.4843750000000006E-2</v>
      </c>
    </row>
    <row r="4486" spans="1:3" x14ac:dyDescent="0.2">
      <c r="A4486" s="29">
        <v>0.44840000000000002</v>
      </c>
      <c r="B4486" s="34">
        <v>8.3000000000000007</v>
      </c>
      <c r="C4486" s="35">
        <v>6.4843750000000006E-2</v>
      </c>
    </row>
    <row r="4487" spans="1:3" x14ac:dyDescent="0.2">
      <c r="A4487" s="29">
        <v>0.44850000000000001</v>
      </c>
      <c r="B4487" s="34">
        <v>8.3000000000000007</v>
      </c>
      <c r="C4487" s="35">
        <v>6.4843750000000006E-2</v>
      </c>
    </row>
    <row r="4488" spans="1:3" x14ac:dyDescent="0.2">
      <c r="A4488" s="29">
        <v>0.4486</v>
      </c>
      <c r="B4488" s="34">
        <v>8.3000000000000007</v>
      </c>
      <c r="C4488" s="35">
        <v>6.4843750000000006E-2</v>
      </c>
    </row>
    <row r="4489" spans="1:3" x14ac:dyDescent="0.2">
      <c r="A4489" s="29">
        <v>0.44869999999999999</v>
      </c>
      <c r="B4489" s="34">
        <v>8.3000000000000007</v>
      </c>
      <c r="C4489" s="35">
        <v>6.4843750000000006E-2</v>
      </c>
    </row>
    <row r="4490" spans="1:3" x14ac:dyDescent="0.2">
      <c r="A4490" s="29">
        <v>0.44879999999999998</v>
      </c>
      <c r="B4490" s="34">
        <v>8.3000000000000007</v>
      </c>
      <c r="C4490" s="35">
        <v>6.4843750000000006E-2</v>
      </c>
    </row>
    <row r="4491" spans="1:3" x14ac:dyDescent="0.2">
      <c r="A4491" s="29">
        <v>0.44890000000000002</v>
      </c>
      <c r="B4491" s="34">
        <v>8.3000000000000007</v>
      </c>
      <c r="C4491" s="35">
        <v>6.4843750000000006E-2</v>
      </c>
    </row>
    <row r="4492" spans="1:3" x14ac:dyDescent="0.2">
      <c r="A4492" s="29">
        <v>0.44900000000000001</v>
      </c>
      <c r="B4492" s="34">
        <v>8.3000000000000007</v>
      </c>
      <c r="C4492" s="35">
        <v>6.4843750000000006E-2</v>
      </c>
    </row>
    <row r="4493" spans="1:3" x14ac:dyDescent="0.2">
      <c r="A4493" s="29">
        <v>0.4491</v>
      </c>
      <c r="B4493" s="34">
        <v>8.3000000000000007</v>
      </c>
      <c r="C4493" s="35">
        <v>6.4843750000000006E-2</v>
      </c>
    </row>
    <row r="4494" spans="1:3" x14ac:dyDescent="0.2">
      <c r="A4494" s="29">
        <v>0.44919999999999999</v>
      </c>
      <c r="B4494" s="34">
        <v>8.3000000000000007</v>
      </c>
      <c r="C4494" s="35">
        <v>6.4843750000000006E-2</v>
      </c>
    </row>
    <row r="4495" spans="1:3" x14ac:dyDescent="0.2">
      <c r="A4495" s="29">
        <v>0.44929999999999998</v>
      </c>
      <c r="B4495" s="34">
        <v>8.3000000000000007</v>
      </c>
      <c r="C4495" s="35">
        <v>6.4843750000000006E-2</v>
      </c>
    </row>
    <row r="4496" spans="1:3" x14ac:dyDescent="0.2">
      <c r="A4496" s="29">
        <v>0.44940000000000002</v>
      </c>
      <c r="B4496" s="34">
        <v>8.3000000000000007</v>
      </c>
      <c r="C4496" s="35">
        <v>6.4843750000000006E-2</v>
      </c>
    </row>
    <row r="4497" spans="1:3" x14ac:dyDescent="0.2">
      <c r="A4497" s="29">
        <v>0.44950000000000001</v>
      </c>
      <c r="B4497" s="34">
        <v>8.3000000000000007</v>
      </c>
      <c r="C4497" s="35">
        <v>6.4843750000000006E-2</v>
      </c>
    </row>
    <row r="4498" spans="1:3" x14ac:dyDescent="0.2">
      <c r="A4498" s="29">
        <v>0.4496</v>
      </c>
      <c r="B4498" s="34">
        <v>8.3000000000000007</v>
      </c>
      <c r="C4498" s="35">
        <v>6.4843750000000006E-2</v>
      </c>
    </row>
    <row r="4499" spans="1:3" x14ac:dyDescent="0.2">
      <c r="A4499" s="29">
        <v>0.44969999999999999</v>
      </c>
      <c r="B4499" s="34">
        <v>8.3000000000000007</v>
      </c>
      <c r="C4499" s="35">
        <v>6.4843750000000006E-2</v>
      </c>
    </row>
    <row r="4500" spans="1:3" x14ac:dyDescent="0.2">
      <c r="A4500" s="29">
        <v>0.44979999999999998</v>
      </c>
      <c r="B4500" s="34">
        <v>8.3000000000000007</v>
      </c>
      <c r="C4500" s="35">
        <v>6.4843750000000006E-2</v>
      </c>
    </row>
    <row r="4501" spans="1:3" x14ac:dyDescent="0.2">
      <c r="A4501" s="29">
        <v>0.44990000000000002</v>
      </c>
      <c r="B4501" s="34">
        <v>8.3000000000000007</v>
      </c>
      <c r="C4501" s="35">
        <v>6.4843750000000006E-2</v>
      </c>
    </row>
    <row r="4502" spans="1:3" x14ac:dyDescent="0.2">
      <c r="A4502" s="29">
        <v>0.45</v>
      </c>
      <c r="B4502" s="34">
        <v>8.3000000000000007</v>
      </c>
      <c r="C4502" s="35">
        <v>6.4843750000000006E-2</v>
      </c>
    </row>
    <row r="4503" spans="1:3" x14ac:dyDescent="0.2">
      <c r="A4503" s="29">
        <v>0.4501</v>
      </c>
      <c r="B4503" s="34">
        <v>8.3000000000000007</v>
      </c>
      <c r="C4503" s="35">
        <v>6.4843750000000006E-2</v>
      </c>
    </row>
    <row r="4504" spans="1:3" x14ac:dyDescent="0.2">
      <c r="A4504" s="29">
        <v>0.45019999999999999</v>
      </c>
      <c r="B4504" s="34">
        <v>8.3000000000000007</v>
      </c>
      <c r="C4504" s="35">
        <v>6.4843750000000006E-2</v>
      </c>
    </row>
    <row r="4505" spans="1:3" x14ac:dyDescent="0.2">
      <c r="A4505" s="29">
        <v>0.45029999999999998</v>
      </c>
      <c r="B4505" s="34">
        <v>8.3000000000000007</v>
      </c>
      <c r="C4505" s="35">
        <v>6.4843750000000006E-2</v>
      </c>
    </row>
    <row r="4506" spans="1:3" x14ac:dyDescent="0.2">
      <c r="A4506" s="29">
        <v>0.45040000000000002</v>
      </c>
      <c r="B4506" s="34">
        <v>8.3000000000000007</v>
      </c>
      <c r="C4506" s="35">
        <v>6.4843750000000006E-2</v>
      </c>
    </row>
    <row r="4507" spans="1:3" x14ac:dyDescent="0.2">
      <c r="A4507" s="29">
        <v>0.45050000000000001</v>
      </c>
      <c r="B4507" s="34">
        <v>8.3000000000000007</v>
      </c>
      <c r="C4507" s="35">
        <v>6.4843750000000006E-2</v>
      </c>
    </row>
    <row r="4508" spans="1:3" x14ac:dyDescent="0.2">
      <c r="A4508" s="29">
        <v>0.4506</v>
      </c>
      <c r="B4508" s="34">
        <v>8.3000000000000007</v>
      </c>
      <c r="C4508" s="35">
        <v>6.4843750000000006E-2</v>
      </c>
    </row>
    <row r="4509" spans="1:3" x14ac:dyDescent="0.2">
      <c r="A4509" s="29">
        <v>0.45069999999999999</v>
      </c>
      <c r="B4509" s="34">
        <v>8.3000000000000007</v>
      </c>
      <c r="C4509" s="35">
        <v>6.4843750000000006E-2</v>
      </c>
    </row>
    <row r="4510" spans="1:3" x14ac:dyDescent="0.2">
      <c r="A4510" s="29">
        <v>0.45079999999999998</v>
      </c>
      <c r="B4510" s="34">
        <v>8.3000000000000007</v>
      </c>
      <c r="C4510" s="35">
        <v>6.4843750000000006E-2</v>
      </c>
    </row>
    <row r="4511" spans="1:3" x14ac:dyDescent="0.2">
      <c r="A4511" s="29">
        <v>0.45090000000000002</v>
      </c>
      <c r="B4511" s="34">
        <v>8.3000000000000007</v>
      </c>
      <c r="C4511" s="35">
        <v>6.4843750000000006E-2</v>
      </c>
    </row>
    <row r="4512" spans="1:3" x14ac:dyDescent="0.2">
      <c r="A4512" s="29">
        <v>0.45100000000000001</v>
      </c>
      <c r="B4512" s="34">
        <v>8.3000000000000007</v>
      </c>
      <c r="C4512" s="35">
        <v>6.4843750000000006E-2</v>
      </c>
    </row>
    <row r="4513" spans="1:3" x14ac:dyDescent="0.2">
      <c r="A4513" s="29">
        <v>0.4511</v>
      </c>
      <c r="B4513" s="34">
        <v>8.3000000000000007</v>
      </c>
      <c r="C4513" s="35">
        <v>6.4843750000000006E-2</v>
      </c>
    </row>
    <row r="4514" spans="1:3" x14ac:dyDescent="0.2">
      <c r="A4514" s="29">
        <v>0.45119999999999999</v>
      </c>
      <c r="B4514" s="34">
        <v>8.3000000000000007</v>
      </c>
      <c r="C4514" s="35">
        <v>6.4843750000000006E-2</v>
      </c>
    </row>
    <row r="4515" spans="1:3" x14ac:dyDescent="0.2">
      <c r="A4515" s="29">
        <v>0.45129999999999998</v>
      </c>
      <c r="B4515" s="34">
        <v>8.3000000000000007</v>
      </c>
      <c r="C4515" s="35">
        <v>6.4843750000000006E-2</v>
      </c>
    </row>
    <row r="4516" spans="1:3" x14ac:dyDescent="0.2">
      <c r="A4516" s="29">
        <v>0.45140000000000002</v>
      </c>
      <c r="B4516" s="34">
        <v>8.3000000000000007</v>
      </c>
      <c r="C4516" s="35">
        <v>6.4843750000000006E-2</v>
      </c>
    </row>
    <row r="4517" spans="1:3" x14ac:dyDescent="0.2">
      <c r="A4517" s="29">
        <v>0.45150000000000001</v>
      </c>
      <c r="B4517" s="34">
        <v>8.3000000000000007</v>
      </c>
      <c r="C4517" s="35">
        <v>6.4843750000000006E-2</v>
      </c>
    </row>
    <row r="4518" spans="1:3" x14ac:dyDescent="0.2">
      <c r="A4518" s="29">
        <v>0.4516</v>
      </c>
      <c r="B4518" s="34">
        <v>8.3000000000000007</v>
      </c>
      <c r="C4518" s="35">
        <v>6.4843750000000006E-2</v>
      </c>
    </row>
    <row r="4519" spans="1:3" x14ac:dyDescent="0.2">
      <c r="A4519" s="29">
        <v>0.45169999999999999</v>
      </c>
      <c r="B4519" s="34">
        <v>8.3000000000000007</v>
      </c>
      <c r="C4519" s="35">
        <v>6.4843750000000006E-2</v>
      </c>
    </row>
    <row r="4520" spans="1:3" x14ac:dyDescent="0.2">
      <c r="A4520" s="29">
        <v>0.45179999999999998</v>
      </c>
      <c r="B4520" s="34">
        <v>8.3000000000000007</v>
      </c>
      <c r="C4520" s="35">
        <v>6.4843750000000006E-2</v>
      </c>
    </row>
    <row r="4521" spans="1:3" x14ac:dyDescent="0.2">
      <c r="A4521" s="29">
        <v>0.45190000000000002</v>
      </c>
      <c r="B4521" s="34">
        <v>8.3000000000000007</v>
      </c>
      <c r="C4521" s="35">
        <v>6.4843750000000006E-2</v>
      </c>
    </row>
    <row r="4522" spans="1:3" x14ac:dyDescent="0.2">
      <c r="A4522" s="29">
        <v>0.45200000000000001</v>
      </c>
      <c r="B4522" s="34">
        <v>8.3000000000000007</v>
      </c>
      <c r="C4522" s="35">
        <v>6.4843750000000006E-2</v>
      </c>
    </row>
    <row r="4523" spans="1:3" x14ac:dyDescent="0.2">
      <c r="A4523" s="29">
        <v>0.4521</v>
      </c>
      <c r="B4523" s="34">
        <v>8.3000000000000007</v>
      </c>
      <c r="C4523" s="35">
        <v>6.4843750000000006E-2</v>
      </c>
    </row>
    <row r="4524" spans="1:3" x14ac:dyDescent="0.2">
      <c r="A4524" s="29">
        <v>0.45219999999999999</v>
      </c>
      <c r="B4524" s="34">
        <v>8.3000000000000007</v>
      </c>
      <c r="C4524" s="35">
        <v>6.4843750000000006E-2</v>
      </c>
    </row>
    <row r="4525" spans="1:3" x14ac:dyDescent="0.2">
      <c r="A4525" s="29">
        <v>0.45229999999999998</v>
      </c>
      <c r="B4525" s="34">
        <v>8.3000000000000007</v>
      </c>
      <c r="C4525" s="35">
        <v>6.4843750000000006E-2</v>
      </c>
    </row>
    <row r="4526" spans="1:3" x14ac:dyDescent="0.2">
      <c r="A4526" s="29">
        <v>0.45240000000000002</v>
      </c>
      <c r="B4526" s="34">
        <v>8.3000000000000007</v>
      </c>
      <c r="C4526" s="35">
        <v>6.4843750000000006E-2</v>
      </c>
    </row>
    <row r="4527" spans="1:3" x14ac:dyDescent="0.2">
      <c r="A4527" s="29">
        <v>0.45250000000000001</v>
      </c>
      <c r="B4527" s="34">
        <v>8.3000000000000007</v>
      </c>
      <c r="C4527" s="35">
        <v>6.4843750000000006E-2</v>
      </c>
    </row>
    <row r="4528" spans="1:3" x14ac:dyDescent="0.2">
      <c r="A4528" s="29">
        <v>0.4526</v>
      </c>
      <c r="B4528" s="34">
        <v>8.3000000000000007</v>
      </c>
      <c r="C4528" s="35">
        <v>6.4843750000000006E-2</v>
      </c>
    </row>
    <row r="4529" spans="1:3" x14ac:dyDescent="0.2">
      <c r="A4529" s="29">
        <v>0.45269999999999999</v>
      </c>
      <c r="B4529" s="34">
        <v>8.3000000000000007</v>
      </c>
      <c r="C4529" s="35">
        <v>6.4843750000000006E-2</v>
      </c>
    </row>
    <row r="4530" spans="1:3" x14ac:dyDescent="0.2">
      <c r="A4530" s="29">
        <v>0.45279999999999998</v>
      </c>
      <c r="B4530" s="34">
        <v>8.3000000000000007</v>
      </c>
      <c r="C4530" s="35">
        <v>6.4843750000000006E-2</v>
      </c>
    </row>
    <row r="4531" spans="1:3" x14ac:dyDescent="0.2">
      <c r="A4531" s="29">
        <v>0.45290000000000002</v>
      </c>
      <c r="B4531" s="34">
        <v>8.3000000000000007</v>
      </c>
      <c r="C4531" s="35">
        <v>6.4843750000000006E-2</v>
      </c>
    </row>
    <row r="4532" spans="1:3" x14ac:dyDescent="0.2">
      <c r="A4532" s="29">
        <v>0.45300000000000001</v>
      </c>
      <c r="B4532" s="34">
        <v>8.3000000000000007</v>
      </c>
      <c r="C4532" s="35">
        <v>6.4843750000000006E-2</v>
      </c>
    </row>
    <row r="4533" spans="1:3" x14ac:dyDescent="0.2">
      <c r="A4533" s="29">
        <v>0.4531</v>
      </c>
      <c r="B4533" s="34">
        <v>8.3000000000000007</v>
      </c>
      <c r="C4533" s="35">
        <v>6.4843750000000006E-2</v>
      </c>
    </row>
    <row r="4534" spans="1:3" x14ac:dyDescent="0.2">
      <c r="A4534" s="29">
        <v>0.45319999999999999</v>
      </c>
      <c r="B4534" s="34">
        <v>8.3000000000000007</v>
      </c>
      <c r="C4534" s="35">
        <v>6.4843750000000006E-2</v>
      </c>
    </row>
    <row r="4535" spans="1:3" x14ac:dyDescent="0.2">
      <c r="A4535" s="29">
        <v>0.45329999999999998</v>
      </c>
      <c r="B4535" s="34">
        <v>8.3000000000000007</v>
      </c>
      <c r="C4535" s="35">
        <v>6.4843750000000006E-2</v>
      </c>
    </row>
    <row r="4536" spans="1:3" x14ac:dyDescent="0.2">
      <c r="A4536" s="29">
        <v>0.45340000000000003</v>
      </c>
      <c r="B4536" s="34">
        <v>8.3000000000000007</v>
      </c>
      <c r="C4536" s="35">
        <v>6.4843750000000006E-2</v>
      </c>
    </row>
    <row r="4537" spans="1:3" x14ac:dyDescent="0.2">
      <c r="A4537" s="29">
        <v>0.45350000000000001</v>
      </c>
      <c r="B4537" s="34">
        <v>8.3000000000000007</v>
      </c>
      <c r="C4537" s="35">
        <v>6.4843750000000006E-2</v>
      </c>
    </row>
    <row r="4538" spans="1:3" x14ac:dyDescent="0.2">
      <c r="A4538" s="29">
        <v>0.4536</v>
      </c>
      <c r="B4538" s="34">
        <v>8.3000000000000007</v>
      </c>
      <c r="C4538" s="35">
        <v>6.4843750000000006E-2</v>
      </c>
    </row>
    <row r="4539" spans="1:3" x14ac:dyDescent="0.2">
      <c r="A4539" s="29">
        <v>0.45369999999999999</v>
      </c>
      <c r="B4539" s="34">
        <v>8.3000000000000007</v>
      </c>
      <c r="C4539" s="35">
        <v>6.4843750000000006E-2</v>
      </c>
    </row>
    <row r="4540" spans="1:3" x14ac:dyDescent="0.2">
      <c r="A4540" s="29">
        <v>0.45379999999999998</v>
      </c>
      <c r="B4540" s="34">
        <v>8.3000000000000007</v>
      </c>
      <c r="C4540" s="35">
        <v>6.4843750000000006E-2</v>
      </c>
    </row>
    <row r="4541" spans="1:3" x14ac:dyDescent="0.2">
      <c r="A4541" s="29">
        <v>0.45390000000000003</v>
      </c>
      <c r="B4541" s="34">
        <v>8.3000000000000007</v>
      </c>
      <c r="C4541" s="35">
        <v>6.4843750000000006E-2</v>
      </c>
    </row>
    <row r="4542" spans="1:3" x14ac:dyDescent="0.2">
      <c r="A4542" s="29">
        <v>0.45400000000000001</v>
      </c>
      <c r="B4542" s="34">
        <v>8.3000000000000007</v>
      </c>
      <c r="C4542" s="35">
        <v>6.4843750000000006E-2</v>
      </c>
    </row>
    <row r="4543" spans="1:3" x14ac:dyDescent="0.2">
      <c r="A4543" s="29">
        <v>0.4541</v>
      </c>
      <c r="B4543" s="34">
        <v>8.3000000000000007</v>
      </c>
      <c r="C4543" s="35">
        <v>6.4843750000000006E-2</v>
      </c>
    </row>
    <row r="4544" spans="1:3" x14ac:dyDescent="0.2">
      <c r="A4544" s="29">
        <v>0.45419999999999999</v>
      </c>
      <c r="B4544" s="34">
        <v>8.3000000000000007</v>
      </c>
      <c r="C4544" s="35">
        <v>6.4843750000000006E-2</v>
      </c>
    </row>
    <row r="4545" spans="1:3" x14ac:dyDescent="0.2">
      <c r="A4545" s="29">
        <v>0.45429999999999998</v>
      </c>
      <c r="B4545" s="34">
        <v>8.3000000000000007</v>
      </c>
      <c r="C4545" s="35">
        <v>6.4843750000000006E-2</v>
      </c>
    </row>
    <row r="4546" spans="1:3" x14ac:dyDescent="0.2">
      <c r="A4546" s="29">
        <v>0.45440000000000003</v>
      </c>
      <c r="B4546" s="34">
        <v>8.3000000000000007</v>
      </c>
      <c r="C4546" s="35">
        <v>6.4843750000000006E-2</v>
      </c>
    </row>
    <row r="4547" spans="1:3" x14ac:dyDescent="0.2">
      <c r="A4547" s="29">
        <v>0.45450000000000002</v>
      </c>
      <c r="B4547" s="34">
        <v>8.3000000000000007</v>
      </c>
      <c r="C4547" s="35">
        <v>6.4843750000000006E-2</v>
      </c>
    </row>
    <row r="4548" spans="1:3" x14ac:dyDescent="0.2">
      <c r="A4548" s="29">
        <v>0.4546</v>
      </c>
      <c r="B4548" s="34">
        <v>8.3000000000000007</v>
      </c>
      <c r="C4548" s="35">
        <v>6.4843750000000006E-2</v>
      </c>
    </row>
    <row r="4549" spans="1:3" x14ac:dyDescent="0.2">
      <c r="A4549" s="29">
        <v>0.45469999999999999</v>
      </c>
      <c r="B4549" s="34">
        <v>8.3000000000000007</v>
      </c>
      <c r="C4549" s="35">
        <v>6.4843750000000006E-2</v>
      </c>
    </row>
    <row r="4550" spans="1:3" x14ac:dyDescent="0.2">
      <c r="A4550" s="29">
        <v>0.45479999999999998</v>
      </c>
      <c r="B4550" s="34">
        <v>8.3000000000000007</v>
      </c>
      <c r="C4550" s="35">
        <v>6.4843750000000006E-2</v>
      </c>
    </row>
    <row r="4551" spans="1:3" x14ac:dyDescent="0.2">
      <c r="A4551" s="29">
        <v>0.45490000000000003</v>
      </c>
      <c r="B4551" s="34">
        <v>8.3000000000000007</v>
      </c>
      <c r="C4551" s="35">
        <v>6.4843750000000006E-2</v>
      </c>
    </row>
    <row r="4552" spans="1:3" x14ac:dyDescent="0.2">
      <c r="A4552" s="29">
        <v>0.45500000000000002</v>
      </c>
      <c r="B4552" s="34">
        <v>8.3000000000000007</v>
      </c>
      <c r="C4552" s="35">
        <v>6.4843750000000006E-2</v>
      </c>
    </row>
    <row r="4553" spans="1:3" x14ac:dyDescent="0.2">
      <c r="A4553" s="29">
        <v>0.4551</v>
      </c>
      <c r="B4553" s="34">
        <v>8.3000000000000007</v>
      </c>
      <c r="C4553" s="35">
        <v>6.4843750000000006E-2</v>
      </c>
    </row>
    <row r="4554" spans="1:3" x14ac:dyDescent="0.2">
      <c r="A4554" s="29">
        <v>0.45519999999999999</v>
      </c>
      <c r="B4554" s="34">
        <v>8.3000000000000007</v>
      </c>
      <c r="C4554" s="35">
        <v>6.4843750000000006E-2</v>
      </c>
    </row>
    <row r="4555" spans="1:3" x14ac:dyDescent="0.2">
      <c r="A4555" s="29">
        <v>0.45529999999999998</v>
      </c>
      <c r="B4555" s="34">
        <v>8.3000000000000007</v>
      </c>
      <c r="C4555" s="35">
        <v>6.4843750000000006E-2</v>
      </c>
    </row>
    <row r="4556" spans="1:3" x14ac:dyDescent="0.2">
      <c r="A4556" s="29">
        <v>0.45540000000000003</v>
      </c>
      <c r="B4556" s="34">
        <v>8.3000000000000007</v>
      </c>
      <c r="C4556" s="35">
        <v>6.4843750000000006E-2</v>
      </c>
    </row>
    <row r="4557" spans="1:3" x14ac:dyDescent="0.2">
      <c r="A4557" s="29">
        <v>0.45550000000000002</v>
      </c>
      <c r="B4557" s="34">
        <v>8.3000000000000007</v>
      </c>
      <c r="C4557" s="35">
        <v>6.4843750000000006E-2</v>
      </c>
    </row>
    <row r="4558" spans="1:3" x14ac:dyDescent="0.2">
      <c r="A4558" s="29">
        <v>0.4556</v>
      </c>
      <c r="B4558" s="34">
        <v>8.3000000000000007</v>
      </c>
      <c r="C4558" s="35">
        <v>6.4843750000000006E-2</v>
      </c>
    </row>
    <row r="4559" spans="1:3" x14ac:dyDescent="0.2">
      <c r="A4559" s="29">
        <v>0.45569999999999999</v>
      </c>
      <c r="B4559" s="34">
        <v>8.3000000000000007</v>
      </c>
      <c r="C4559" s="35">
        <v>6.4843750000000006E-2</v>
      </c>
    </row>
    <row r="4560" spans="1:3" x14ac:dyDescent="0.2">
      <c r="A4560" s="29">
        <v>0.45579999999999998</v>
      </c>
      <c r="B4560" s="34">
        <v>8.3000000000000007</v>
      </c>
      <c r="C4560" s="35">
        <v>6.4843750000000006E-2</v>
      </c>
    </row>
    <row r="4561" spans="1:3" x14ac:dyDescent="0.2">
      <c r="A4561" s="29">
        <v>0.45590000000000003</v>
      </c>
      <c r="B4561" s="34">
        <v>8.3000000000000007</v>
      </c>
      <c r="C4561" s="35">
        <v>6.4843750000000006E-2</v>
      </c>
    </row>
    <row r="4562" spans="1:3" x14ac:dyDescent="0.2">
      <c r="A4562" s="29">
        <v>0.45600000000000002</v>
      </c>
      <c r="B4562" s="34">
        <v>8.3000000000000007</v>
      </c>
      <c r="C4562" s="35">
        <v>6.4843750000000006E-2</v>
      </c>
    </row>
    <row r="4563" spans="1:3" x14ac:dyDescent="0.2">
      <c r="A4563" s="29">
        <v>0.45610000000000001</v>
      </c>
      <c r="B4563" s="34">
        <v>8.3000000000000007</v>
      </c>
      <c r="C4563" s="35">
        <v>6.4843750000000006E-2</v>
      </c>
    </row>
    <row r="4564" spans="1:3" x14ac:dyDescent="0.2">
      <c r="A4564" s="29">
        <v>0.45619999999999999</v>
      </c>
      <c r="B4564" s="34">
        <v>8.3000000000000007</v>
      </c>
      <c r="C4564" s="35">
        <v>6.4843750000000006E-2</v>
      </c>
    </row>
    <row r="4565" spans="1:3" x14ac:dyDescent="0.2">
      <c r="A4565" s="29">
        <v>0.45629999999999998</v>
      </c>
      <c r="B4565" s="34">
        <v>8.3000000000000007</v>
      </c>
      <c r="C4565" s="35">
        <v>6.4843750000000006E-2</v>
      </c>
    </row>
    <row r="4566" spans="1:3" x14ac:dyDescent="0.2">
      <c r="A4566" s="29">
        <v>0.45639999999999997</v>
      </c>
      <c r="B4566" s="34">
        <v>8.3000000000000007</v>
      </c>
      <c r="C4566" s="35">
        <v>6.4843750000000006E-2</v>
      </c>
    </row>
    <row r="4567" spans="1:3" x14ac:dyDescent="0.2">
      <c r="A4567" s="29">
        <v>0.45650000000000002</v>
      </c>
      <c r="B4567" s="34">
        <v>8.3000000000000007</v>
      </c>
      <c r="C4567" s="35">
        <v>6.4843750000000006E-2</v>
      </c>
    </row>
    <row r="4568" spans="1:3" x14ac:dyDescent="0.2">
      <c r="A4568" s="29">
        <v>0.45660000000000001</v>
      </c>
      <c r="B4568" s="34">
        <v>8.3000000000000007</v>
      </c>
      <c r="C4568" s="35">
        <v>6.4843750000000006E-2</v>
      </c>
    </row>
    <row r="4569" spans="1:3" x14ac:dyDescent="0.2">
      <c r="A4569" s="29">
        <v>0.45669999999999999</v>
      </c>
      <c r="B4569" s="34">
        <v>8.3000000000000007</v>
      </c>
      <c r="C4569" s="35">
        <v>6.4843750000000006E-2</v>
      </c>
    </row>
    <row r="4570" spans="1:3" x14ac:dyDescent="0.2">
      <c r="A4570" s="29">
        <v>0.45679999999999998</v>
      </c>
      <c r="B4570" s="34">
        <v>8.3000000000000007</v>
      </c>
      <c r="C4570" s="35">
        <v>6.4843750000000006E-2</v>
      </c>
    </row>
    <row r="4571" spans="1:3" x14ac:dyDescent="0.2">
      <c r="A4571" s="29">
        <v>0.45689999999999997</v>
      </c>
      <c r="B4571" s="34">
        <v>8.3000000000000007</v>
      </c>
      <c r="C4571" s="35">
        <v>6.4843750000000006E-2</v>
      </c>
    </row>
    <row r="4572" spans="1:3" x14ac:dyDescent="0.2">
      <c r="A4572" s="29">
        <v>0.45700000000000002</v>
      </c>
      <c r="B4572" s="34">
        <v>8.3000000000000007</v>
      </c>
      <c r="C4572" s="35">
        <v>6.4843750000000006E-2</v>
      </c>
    </row>
    <row r="4573" spans="1:3" x14ac:dyDescent="0.2">
      <c r="A4573" s="29">
        <v>0.45710000000000001</v>
      </c>
      <c r="B4573" s="34">
        <v>8.3000000000000007</v>
      </c>
      <c r="C4573" s="35">
        <v>6.4843750000000006E-2</v>
      </c>
    </row>
    <row r="4574" spans="1:3" x14ac:dyDescent="0.2">
      <c r="A4574" s="29">
        <v>0.4572</v>
      </c>
      <c r="B4574" s="34">
        <v>8.3000000000000007</v>
      </c>
      <c r="C4574" s="35">
        <v>6.4843750000000006E-2</v>
      </c>
    </row>
    <row r="4575" spans="1:3" x14ac:dyDescent="0.2">
      <c r="A4575" s="29">
        <v>0.45729999999999998</v>
      </c>
      <c r="B4575" s="34">
        <v>8.3000000000000007</v>
      </c>
      <c r="C4575" s="35">
        <v>6.4843750000000006E-2</v>
      </c>
    </row>
    <row r="4576" spans="1:3" x14ac:dyDescent="0.2">
      <c r="A4576" s="29">
        <v>0.45739999999999997</v>
      </c>
      <c r="B4576" s="34">
        <v>8.3000000000000007</v>
      </c>
      <c r="C4576" s="35">
        <v>6.4843750000000006E-2</v>
      </c>
    </row>
    <row r="4577" spans="1:3" x14ac:dyDescent="0.2">
      <c r="A4577" s="29">
        <v>0.45750000000000002</v>
      </c>
      <c r="B4577" s="34">
        <v>8.3000000000000007</v>
      </c>
      <c r="C4577" s="35">
        <v>6.4843750000000006E-2</v>
      </c>
    </row>
    <row r="4578" spans="1:3" x14ac:dyDescent="0.2">
      <c r="A4578" s="29">
        <v>0.45760000000000001</v>
      </c>
      <c r="B4578" s="34">
        <v>8.3000000000000007</v>
      </c>
      <c r="C4578" s="35">
        <v>6.4843750000000006E-2</v>
      </c>
    </row>
    <row r="4579" spans="1:3" x14ac:dyDescent="0.2">
      <c r="A4579" s="29">
        <v>0.4577</v>
      </c>
      <c r="B4579" s="34">
        <v>8.3000000000000007</v>
      </c>
      <c r="C4579" s="35">
        <v>6.4843750000000006E-2</v>
      </c>
    </row>
    <row r="4580" spans="1:3" x14ac:dyDescent="0.2">
      <c r="A4580" s="29">
        <v>0.45779999999999998</v>
      </c>
      <c r="B4580" s="34">
        <v>8.3000000000000007</v>
      </c>
      <c r="C4580" s="35">
        <v>6.4843750000000006E-2</v>
      </c>
    </row>
    <row r="4581" spans="1:3" x14ac:dyDescent="0.2">
      <c r="A4581" s="29">
        <v>0.45789999999999997</v>
      </c>
      <c r="B4581" s="34">
        <v>8.3000000000000007</v>
      </c>
      <c r="C4581" s="35">
        <v>6.4843750000000006E-2</v>
      </c>
    </row>
    <row r="4582" spans="1:3" x14ac:dyDescent="0.2">
      <c r="A4582" s="29">
        <v>0.45800000000000002</v>
      </c>
      <c r="B4582" s="34">
        <v>8.3000000000000007</v>
      </c>
      <c r="C4582" s="35">
        <v>6.4843750000000006E-2</v>
      </c>
    </row>
    <row r="4583" spans="1:3" x14ac:dyDescent="0.2">
      <c r="A4583" s="29">
        <v>0.45810000000000001</v>
      </c>
      <c r="B4583" s="34">
        <v>8.3000000000000007</v>
      </c>
      <c r="C4583" s="35">
        <v>6.4843750000000006E-2</v>
      </c>
    </row>
    <row r="4584" spans="1:3" x14ac:dyDescent="0.2">
      <c r="A4584" s="29">
        <v>0.4582</v>
      </c>
      <c r="B4584" s="34">
        <v>8.3000000000000007</v>
      </c>
      <c r="C4584" s="35">
        <v>6.4843750000000006E-2</v>
      </c>
    </row>
    <row r="4585" spans="1:3" x14ac:dyDescent="0.2">
      <c r="A4585" s="29">
        <v>0.45829999999999999</v>
      </c>
      <c r="B4585" s="34">
        <v>8.3000000000000007</v>
      </c>
      <c r="C4585" s="35">
        <v>6.4843750000000006E-2</v>
      </c>
    </row>
    <row r="4586" spans="1:3" x14ac:dyDescent="0.2">
      <c r="A4586" s="29">
        <v>0.45839999999999997</v>
      </c>
      <c r="B4586" s="34">
        <v>8.3000000000000007</v>
      </c>
      <c r="C4586" s="35">
        <v>6.4843750000000006E-2</v>
      </c>
    </row>
    <row r="4587" spans="1:3" x14ac:dyDescent="0.2">
      <c r="A4587" s="29">
        <v>0.45850000000000002</v>
      </c>
      <c r="B4587" s="34">
        <v>8.3000000000000007</v>
      </c>
      <c r="C4587" s="35">
        <v>6.4843750000000006E-2</v>
      </c>
    </row>
    <row r="4588" spans="1:3" x14ac:dyDescent="0.2">
      <c r="A4588" s="29">
        <v>0.45860000000000001</v>
      </c>
      <c r="B4588" s="34">
        <v>8.3000000000000007</v>
      </c>
      <c r="C4588" s="35">
        <v>6.4843750000000006E-2</v>
      </c>
    </row>
    <row r="4589" spans="1:3" x14ac:dyDescent="0.2">
      <c r="A4589" s="29">
        <v>0.4587</v>
      </c>
      <c r="B4589" s="34">
        <v>8.3000000000000007</v>
      </c>
      <c r="C4589" s="35">
        <v>6.4843750000000006E-2</v>
      </c>
    </row>
    <row r="4590" spans="1:3" x14ac:dyDescent="0.2">
      <c r="A4590" s="29">
        <v>0.45879999999999999</v>
      </c>
      <c r="B4590" s="34">
        <v>8.3000000000000007</v>
      </c>
      <c r="C4590" s="35">
        <v>6.4843750000000006E-2</v>
      </c>
    </row>
    <row r="4591" spans="1:3" x14ac:dyDescent="0.2">
      <c r="A4591" s="29">
        <v>0.45889999999999997</v>
      </c>
      <c r="B4591" s="34">
        <v>8.3000000000000007</v>
      </c>
      <c r="C4591" s="35">
        <v>6.4843750000000006E-2</v>
      </c>
    </row>
    <row r="4592" spans="1:3" x14ac:dyDescent="0.2">
      <c r="A4592" s="29">
        <v>0.45900000000000002</v>
      </c>
      <c r="B4592" s="34">
        <v>8.3000000000000007</v>
      </c>
      <c r="C4592" s="35">
        <v>6.4843750000000006E-2</v>
      </c>
    </row>
    <row r="4593" spans="1:3" x14ac:dyDescent="0.2">
      <c r="A4593" s="29">
        <v>0.45910000000000001</v>
      </c>
      <c r="B4593" s="34">
        <v>8.3000000000000007</v>
      </c>
      <c r="C4593" s="35">
        <v>6.4843750000000006E-2</v>
      </c>
    </row>
    <row r="4594" spans="1:3" x14ac:dyDescent="0.2">
      <c r="A4594" s="29">
        <v>0.4592</v>
      </c>
      <c r="B4594" s="34">
        <v>8.3000000000000007</v>
      </c>
      <c r="C4594" s="35">
        <v>6.4843750000000006E-2</v>
      </c>
    </row>
    <row r="4595" spans="1:3" x14ac:dyDescent="0.2">
      <c r="A4595" s="29">
        <v>0.45929999999999999</v>
      </c>
      <c r="B4595" s="34">
        <v>8.3000000000000007</v>
      </c>
      <c r="C4595" s="35">
        <v>6.4843750000000006E-2</v>
      </c>
    </row>
    <row r="4596" spans="1:3" x14ac:dyDescent="0.2">
      <c r="A4596" s="29">
        <v>0.45939999999999998</v>
      </c>
      <c r="B4596" s="34">
        <v>8.3000000000000007</v>
      </c>
      <c r="C4596" s="35">
        <v>6.4843750000000006E-2</v>
      </c>
    </row>
    <row r="4597" spans="1:3" x14ac:dyDescent="0.2">
      <c r="A4597" s="29">
        <v>0.45950000000000002</v>
      </c>
      <c r="B4597" s="34">
        <v>8.3000000000000007</v>
      </c>
      <c r="C4597" s="35">
        <v>6.4843750000000006E-2</v>
      </c>
    </row>
    <row r="4598" spans="1:3" x14ac:dyDescent="0.2">
      <c r="A4598" s="29">
        <v>0.45960000000000001</v>
      </c>
      <c r="B4598" s="34">
        <v>8.3000000000000007</v>
      </c>
      <c r="C4598" s="35">
        <v>6.4843750000000006E-2</v>
      </c>
    </row>
    <row r="4599" spans="1:3" x14ac:dyDescent="0.2">
      <c r="A4599" s="29">
        <v>0.4597</v>
      </c>
      <c r="B4599" s="34">
        <v>8.3000000000000007</v>
      </c>
      <c r="C4599" s="35">
        <v>6.4843750000000006E-2</v>
      </c>
    </row>
    <row r="4600" spans="1:3" x14ac:dyDescent="0.2">
      <c r="A4600" s="29">
        <v>0.45979999999999999</v>
      </c>
      <c r="B4600" s="34">
        <v>8.3000000000000007</v>
      </c>
      <c r="C4600" s="35">
        <v>6.4843750000000006E-2</v>
      </c>
    </row>
    <row r="4601" spans="1:3" x14ac:dyDescent="0.2">
      <c r="A4601" s="29">
        <v>0.45989999999999998</v>
      </c>
      <c r="B4601" s="34">
        <v>8.3000000000000007</v>
      </c>
      <c r="C4601" s="35">
        <v>6.4843750000000006E-2</v>
      </c>
    </row>
    <row r="4602" spans="1:3" x14ac:dyDescent="0.2">
      <c r="A4602" s="29">
        <v>0.46</v>
      </c>
      <c r="B4602" s="34">
        <v>8.2899999999999991</v>
      </c>
      <c r="C4602" s="35">
        <v>6.4765624999999993E-2</v>
      </c>
    </row>
    <row r="4603" spans="1:3" x14ac:dyDescent="0.2">
      <c r="A4603" s="29">
        <v>0.46010000000000001</v>
      </c>
      <c r="B4603" s="34">
        <v>8.2899999999999991</v>
      </c>
      <c r="C4603" s="35">
        <v>6.4765624999999993E-2</v>
      </c>
    </row>
    <row r="4604" spans="1:3" x14ac:dyDescent="0.2">
      <c r="A4604" s="29">
        <v>0.4602</v>
      </c>
      <c r="B4604" s="34">
        <v>8.2899999999999991</v>
      </c>
      <c r="C4604" s="35">
        <v>6.4765624999999993E-2</v>
      </c>
    </row>
    <row r="4605" spans="1:3" x14ac:dyDescent="0.2">
      <c r="A4605" s="29">
        <v>0.46029999999999999</v>
      </c>
      <c r="B4605" s="34">
        <v>8.2899999999999991</v>
      </c>
      <c r="C4605" s="35">
        <v>6.4765624999999993E-2</v>
      </c>
    </row>
    <row r="4606" spans="1:3" x14ac:dyDescent="0.2">
      <c r="A4606" s="29">
        <v>0.46039999999999998</v>
      </c>
      <c r="B4606" s="34">
        <v>8.2899999999999991</v>
      </c>
      <c r="C4606" s="35">
        <v>6.4765624999999993E-2</v>
      </c>
    </row>
    <row r="4607" spans="1:3" x14ac:dyDescent="0.2">
      <c r="A4607" s="29">
        <v>0.46050000000000002</v>
      </c>
      <c r="B4607" s="34">
        <v>8.2899999999999991</v>
      </c>
      <c r="C4607" s="35">
        <v>6.4765624999999993E-2</v>
      </c>
    </row>
    <row r="4608" spans="1:3" x14ac:dyDescent="0.2">
      <c r="A4608" s="29">
        <v>0.46060000000000001</v>
      </c>
      <c r="B4608" s="34">
        <v>8.2899999999999991</v>
      </c>
      <c r="C4608" s="35">
        <v>6.4765624999999993E-2</v>
      </c>
    </row>
    <row r="4609" spans="1:3" x14ac:dyDescent="0.2">
      <c r="A4609" s="29">
        <v>0.4607</v>
      </c>
      <c r="B4609" s="34">
        <v>8.2899999999999991</v>
      </c>
      <c r="C4609" s="35">
        <v>6.4765624999999993E-2</v>
      </c>
    </row>
    <row r="4610" spans="1:3" x14ac:dyDescent="0.2">
      <c r="A4610" s="29">
        <v>0.46079999999999999</v>
      </c>
      <c r="B4610" s="34">
        <v>8.2899999999999991</v>
      </c>
      <c r="C4610" s="35">
        <v>6.4765624999999993E-2</v>
      </c>
    </row>
    <row r="4611" spans="1:3" x14ac:dyDescent="0.2">
      <c r="A4611" s="29">
        <v>0.46089999999999998</v>
      </c>
      <c r="B4611" s="34">
        <v>8.2899999999999991</v>
      </c>
      <c r="C4611" s="35">
        <v>6.4765624999999993E-2</v>
      </c>
    </row>
    <row r="4612" spans="1:3" x14ac:dyDescent="0.2">
      <c r="A4612" s="29">
        <v>0.46100000000000002</v>
      </c>
      <c r="B4612" s="34">
        <v>8.2899999999999991</v>
      </c>
      <c r="C4612" s="35">
        <v>6.4765624999999993E-2</v>
      </c>
    </row>
    <row r="4613" spans="1:3" x14ac:dyDescent="0.2">
      <c r="A4613" s="29">
        <v>0.46110000000000001</v>
      </c>
      <c r="B4613" s="34">
        <v>8.2899999999999991</v>
      </c>
      <c r="C4613" s="35">
        <v>6.4765624999999993E-2</v>
      </c>
    </row>
    <row r="4614" spans="1:3" x14ac:dyDescent="0.2">
      <c r="A4614" s="29">
        <v>0.4612</v>
      </c>
      <c r="B4614" s="34">
        <v>8.2899999999999991</v>
      </c>
      <c r="C4614" s="35">
        <v>6.4765624999999993E-2</v>
      </c>
    </row>
    <row r="4615" spans="1:3" x14ac:dyDescent="0.2">
      <c r="A4615" s="29">
        <v>0.46129999999999999</v>
      </c>
      <c r="B4615" s="34">
        <v>8.2899999999999991</v>
      </c>
      <c r="C4615" s="35">
        <v>6.4765624999999993E-2</v>
      </c>
    </row>
    <row r="4616" spans="1:3" x14ac:dyDescent="0.2">
      <c r="A4616" s="29">
        <v>0.46139999999999998</v>
      </c>
      <c r="B4616" s="34">
        <v>8.2899999999999991</v>
      </c>
      <c r="C4616" s="35">
        <v>6.4765624999999993E-2</v>
      </c>
    </row>
    <row r="4617" spans="1:3" x14ac:dyDescent="0.2">
      <c r="A4617" s="29">
        <v>0.46150000000000002</v>
      </c>
      <c r="B4617" s="34">
        <v>8.2899999999999991</v>
      </c>
      <c r="C4617" s="35">
        <v>6.4765624999999993E-2</v>
      </c>
    </row>
    <row r="4618" spans="1:3" x14ac:dyDescent="0.2">
      <c r="A4618" s="29">
        <v>0.46160000000000001</v>
      </c>
      <c r="B4618" s="34">
        <v>8.2899999999999991</v>
      </c>
      <c r="C4618" s="35">
        <v>6.4765624999999993E-2</v>
      </c>
    </row>
    <row r="4619" spans="1:3" x14ac:dyDescent="0.2">
      <c r="A4619" s="29">
        <v>0.4617</v>
      </c>
      <c r="B4619" s="34">
        <v>8.2899999999999991</v>
      </c>
      <c r="C4619" s="35">
        <v>6.4765624999999993E-2</v>
      </c>
    </row>
    <row r="4620" spans="1:3" x14ac:dyDescent="0.2">
      <c r="A4620" s="29">
        <v>0.46179999999999999</v>
      </c>
      <c r="B4620" s="34">
        <v>8.2899999999999991</v>
      </c>
      <c r="C4620" s="35">
        <v>6.4765624999999993E-2</v>
      </c>
    </row>
    <row r="4621" spans="1:3" x14ac:dyDescent="0.2">
      <c r="A4621" s="29">
        <v>0.46189999999999998</v>
      </c>
      <c r="B4621" s="34">
        <v>8.2899999999999991</v>
      </c>
      <c r="C4621" s="35">
        <v>6.4765624999999993E-2</v>
      </c>
    </row>
    <row r="4622" spans="1:3" x14ac:dyDescent="0.2">
      <c r="A4622" s="29">
        <v>0.46200000000000002</v>
      </c>
      <c r="B4622" s="34">
        <v>8.2899999999999991</v>
      </c>
      <c r="C4622" s="35">
        <v>6.4765624999999993E-2</v>
      </c>
    </row>
    <row r="4623" spans="1:3" x14ac:dyDescent="0.2">
      <c r="A4623" s="29">
        <v>0.46210000000000001</v>
      </c>
      <c r="B4623" s="34">
        <v>8.2899999999999991</v>
      </c>
      <c r="C4623" s="35">
        <v>6.4765624999999993E-2</v>
      </c>
    </row>
    <row r="4624" spans="1:3" x14ac:dyDescent="0.2">
      <c r="A4624" s="29">
        <v>0.4622</v>
      </c>
      <c r="B4624" s="34">
        <v>8.2899999999999991</v>
      </c>
      <c r="C4624" s="35">
        <v>6.4765624999999993E-2</v>
      </c>
    </row>
    <row r="4625" spans="1:3" x14ac:dyDescent="0.2">
      <c r="A4625" s="29">
        <v>0.46229999999999999</v>
      </c>
      <c r="B4625" s="34">
        <v>8.2899999999999991</v>
      </c>
      <c r="C4625" s="35">
        <v>6.4765624999999993E-2</v>
      </c>
    </row>
    <row r="4626" spans="1:3" x14ac:dyDescent="0.2">
      <c r="A4626" s="29">
        <v>0.46239999999999998</v>
      </c>
      <c r="B4626" s="34">
        <v>8.2899999999999991</v>
      </c>
      <c r="C4626" s="35">
        <v>6.4765624999999993E-2</v>
      </c>
    </row>
    <row r="4627" spans="1:3" x14ac:dyDescent="0.2">
      <c r="A4627" s="29">
        <v>0.46250000000000002</v>
      </c>
      <c r="B4627" s="34">
        <v>8.2899999999999991</v>
      </c>
      <c r="C4627" s="35">
        <v>6.4765624999999993E-2</v>
      </c>
    </row>
    <row r="4628" spans="1:3" x14ac:dyDescent="0.2">
      <c r="A4628" s="29">
        <v>0.46260000000000001</v>
      </c>
      <c r="B4628" s="34">
        <v>8.2899999999999991</v>
      </c>
      <c r="C4628" s="35">
        <v>6.4765624999999993E-2</v>
      </c>
    </row>
    <row r="4629" spans="1:3" x14ac:dyDescent="0.2">
      <c r="A4629" s="29">
        <v>0.4627</v>
      </c>
      <c r="B4629" s="34">
        <v>8.2899999999999991</v>
      </c>
      <c r="C4629" s="35">
        <v>6.4765624999999993E-2</v>
      </c>
    </row>
    <row r="4630" spans="1:3" x14ac:dyDescent="0.2">
      <c r="A4630" s="29">
        <v>0.46279999999999999</v>
      </c>
      <c r="B4630" s="34">
        <v>8.2899999999999991</v>
      </c>
      <c r="C4630" s="35">
        <v>6.4765624999999993E-2</v>
      </c>
    </row>
    <row r="4631" spans="1:3" x14ac:dyDescent="0.2">
      <c r="A4631" s="29">
        <v>0.46289999999999998</v>
      </c>
      <c r="B4631" s="34">
        <v>8.2899999999999991</v>
      </c>
      <c r="C4631" s="35">
        <v>6.4765624999999993E-2</v>
      </c>
    </row>
    <row r="4632" spans="1:3" x14ac:dyDescent="0.2">
      <c r="A4632" s="29">
        <v>0.46300000000000002</v>
      </c>
      <c r="B4632" s="34">
        <v>8.2899999999999991</v>
      </c>
      <c r="C4632" s="35">
        <v>6.4765624999999993E-2</v>
      </c>
    </row>
    <row r="4633" spans="1:3" x14ac:dyDescent="0.2">
      <c r="A4633" s="29">
        <v>0.46310000000000001</v>
      </c>
      <c r="B4633" s="34">
        <v>8.2899999999999991</v>
      </c>
      <c r="C4633" s="35">
        <v>6.4765624999999993E-2</v>
      </c>
    </row>
    <row r="4634" spans="1:3" x14ac:dyDescent="0.2">
      <c r="A4634" s="29">
        <v>0.4632</v>
      </c>
      <c r="B4634" s="34">
        <v>8.2899999999999991</v>
      </c>
      <c r="C4634" s="35">
        <v>6.4765624999999993E-2</v>
      </c>
    </row>
    <row r="4635" spans="1:3" x14ac:dyDescent="0.2">
      <c r="A4635" s="29">
        <v>0.46329999999999999</v>
      </c>
      <c r="B4635" s="34">
        <v>8.2899999999999991</v>
      </c>
      <c r="C4635" s="35">
        <v>6.4765624999999993E-2</v>
      </c>
    </row>
    <row r="4636" spans="1:3" x14ac:dyDescent="0.2">
      <c r="A4636" s="29">
        <v>0.46339999999999998</v>
      </c>
      <c r="B4636" s="34">
        <v>8.2899999999999991</v>
      </c>
      <c r="C4636" s="35">
        <v>6.4765624999999993E-2</v>
      </c>
    </row>
    <row r="4637" spans="1:3" x14ac:dyDescent="0.2">
      <c r="A4637" s="29">
        <v>0.46350000000000002</v>
      </c>
      <c r="B4637" s="34">
        <v>8.2899999999999991</v>
      </c>
      <c r="C4637" s="35">
        <v>6.4765624999999993E-2</v>
      </c>
    </row>
    <row r="4638" spans="1:3" x14ac:dyDescent="0.2">
      <c r="A4638" s="29">
        <v>0.46360000000000001</v>
      </c>
      <c r="B4638" s="34">
        <v>8.2899999999999991</v>
      </c>
      <c r="C4638" s="35">
        <v>6.4765624999999993E-2</v>
      </c>
    </row>
    <row r="4639" spans="1:3" x14ac:dyDescent="0.2">
      <c r="A4639" s="29">
        <v>0.4637</v>
      </c>
      <c r="B4639" s="34">
        <v>8.2899999999999991</v>
      </c>
      <c r="C4639" s="35">
        <v>6.4765624999999993E-2</v>
      </c>
    </row>
    <row r="4640" spans="1:3" x14ac:dyDescent="0.2">
      <c r="A4640" s="29">
        <v>0.46379999999999999</v>
      </c>
      <c r="B4640" s="34">
        <v>8.2899999999999991</v>
      </c>
      <c r="C4640" s="35">
        <v>6.4765624999999993E-2</v>
      </c>
    </row>
    <row r="4641" spans="1:3" x14ac:dyDescent="0.2">
      <c r="A4641" s="29">
        <v>0.46389999999999998</v>
      </c>
      <c r="B4641" s="34">
        <v>8.2899999999999991</v>
      </c>
      <c r="C4641" s="35">
        <v>6.4765624999999993E-2</v>
      </c>
    </row>
    <row r="4642" spans="1:3" x14ac:dyDescent="0.2">
      <c r="A4642" s="29">
        <v>0.46400000000000002</v>
      </c>
      <c r="B4642" s="34">
        <v>8.2899999999999991</v>
      </c>
      <c r="C4642" s="35">
        <v>6.4765624999999993E-2</v>
      </c>
    </row>
    <row r="4643" spans="1:3" x14ac:dyDescent="0.2">
      <c r="A4643" s="29">
        <v>0.46410000000000001</v>
      </c>
      <c r="B4643" s="34">
        <v>8.2899999999999991</v>
      </c>
      <c r="C4643" s="35">
        <v>6.4765624999999993E-2</v>
      </c>
    </row>
    <row r="4644" spans="1:3" x14ac:dyDescent="0.2">
      <c r="A4644" s="29">
        <v>0.4642</v>
      </c>
      <c r="B4644" s="34">
        <v>8.2899999999999991</v>
      </c>
      <c r="C4644" s="35">
        <v>6.4765624999999993E-2</v>
      </c>
    </row>
    <row r="4645" spans="1:3" x14ac:dyDescent="0.2">
      <c r="A4645" s="29">
        <v>0.46429999999999999</v>
      </c>
      <c r="B4645" s="34">
        <v>8.2899999999999991</v>
      </c>
      <c r="C4645" s="35">
        <v>6.4765624999999993E-2</v>
      </c>
    </row>
    <row r="4646" spans="1:3" x14ac:dyDescent="0.2">
      <c r="A4646" s="29">
        <v>0.46439999999999998</v>
      </c>
      <c r="B4646" s="34">
        <v>8.2899999999999991</v>
      </c>
      <c r="C4646" s="35">
        <v>6.4765624999999993E-2</v>
      </c>
    </row>
    <row r="4647" spans="1:3" x14ac:dyDescent="0.2">
      <c r="A4647" s="29">
        <v>0.46450000000000002</v>
      </c>
      <c r="B4647" s="34">
        <v>8.2899999999999991</v>
      </c>
      <c r="C4647" s="35">
        <v>6.4765624999999993E-2</v>
      </c>
    </row>
    <row r="4648" spans="1:3" x14ac:dyDescent="0.2">
      <c r="A4648" s="29">
        <v>0.46460000000000001</v>
      </c>
      <c r="B4648" s="34">
        <v>8.2899999999999991</v>
      </c>
      <c r="C4648" s="35">
        <v>6.4765624999999993E-2</v>
      </c>
    </row>
    <row r="4649" spans="1:3" x14ac:dyDescent="0.2">
      <c r="A4649" s="29">
        <v>0.4647</v>
      </c>
      <c r="B4649" s="34">
        <v>8.2899999999999991</v>
      </c>
      <c r="C4649" s="35">
        <v>6.4765624999999993E-2</v>
      </c>
    </row>
    <row r="4650" spans="1:3" x14ac:dyDescent="0.2">
      <c r="A4650" s="29">
        <v>0.46479999999999999</v>
      </c>
      <c r="B4650" s="34">
        <v>8.2899999999999991</v>
      </c>
      <c r="C4650" s="35">
        <v>6.4765624999999993E-2</v>
      </c>
    </row>
    <row r="4651" spans="1:3" x14ac:dyDescent="0.2">
      <c r="A4651" s="29">
        <v>0.46489999999999998</v>
      </c>
      <c r="B4651" s="34">
        <v>8.2899999999999991</v>
      </c>
      <c r="C4651" s="35">
        <v>6.4765624999999993E-2</v>
      </c>
    </row>
    <row r="4652" spans="1:3" x14ac:dyDescent="0.2">
      <c r="A4652" s="29">
        <v>0.46500000000000002</v>
      </c>
      <c r="B4652" s="34">
        <v>8.2899999999999991</v>
      </c>
      <c r="C4652" s="35">
        <v>6.4765624999999993E-2</v>
      </c>
    </row>
    <row r="4653" spans="1:3" x14ac:dyDescent="0.2">
      <c r="A4653" s="29">
        <v>0.46510000000000001</v>
      </c>
      <c r="B4653" s="34">
        <v>8.2899999999999991</v>
      </c>
      <c r="C4653" s="35">
        <v>6.4765624999999993E-2</v>
      </c>
    </row>
    <row r="4654" spans="1:3" x14ac:dyDescent="0.2">
      <c r="A4654" s="29">
        <v>0.4652</v>
      </c>
      <c r="B4654" s="34">
        <v>8.2899999999999991</v>
      </c>
      <c r="C4654" s="35">
        <v>6.4765624999999993E-2</v>
      </c>
    </row>
    <row r="4655" spans="1:3" x14ac:dyDescent="0.2">
      <c r="A4655" s="29">
        <v>0.46529999999999999</v>
      </c>
      <c r="B4655" s="34">
        <v>8.2899999999999991</v>
      </c>
      <c r="C4655" s="35">
        <v>6.4765624999999993E-2</v>
      </c>
    </row>
    <row r="4656" spans="1:3" x14ac:dyDescent="0.2">
      <c r="A4656" s="29">
        <v>0.46539999999999998</v>
      </c>
      <c r="B4656" s="34">
        <v>8.2899999999999991</v>
      </c>
      <c r="C4656" s="35">
        <v>6.4765624999999993E-2</v>
      </c>
    </row>
    <row r="4657" spans="1:3" x14ac:dyDescent="0.2">
      <c r="A4657" s="29">
        <v>0.46550000000000002</v>
      </c>
      <c r="B4657" s="34">
        <v>8.2899999999999991</v>
      </c>
      <c r="C4657" s="35">
        <v>6.4765624999999993E-2</v>
      </c>
    </row>
    <row r="4658" spans="1:3" x14ac:dyDescent="0.2">
      <c r="A4658" s="29">
        <v>0.46560000000000001</v>
      </c>
      <c r="B4658" s="34">
        <v>8.2899999999999991</v>
      </c>
      <c r="C4658" s="35">
        <v>6.4765624999999993E-2</v>
      </c>
    </row>
    <row r="4659" spans="1:3" x14ac:dyDescent="0.2">
      <c r="A4659" s="29">
        <v>0.4657</v>
      </c>
      <c r="B4659" s="34">
        <v>8.2899999999999991</v>
      </c>
      <c r="C4659" s="35">
        <v>6.4765624999999993E-2</v>
      </c>
    </row>
    <row r="4660" spans="1:3" x14ac:dyDescent="0.2">
      <c r="A4660" s="29">
        <v>0.46579999999999999</v>
      </c>
      <c r="B4660" s="34">
        <v>8.2899999999999991</v>
      </c>
      <c r="C4660" s="35">
        <v>6.4765624999999993E-2</v>
      </c>
    </row>
    <row r="4661" spans="1:3" x14ac:dyDescent="0.2">
      <c r="A4661" s="29">
        <v>0.46589999999999998</v>
      </c>
      <c r="B4661" s="34">
        <v>8.2899999999999991</v>
      </c>
      <c r="C4661" s="35">
        <v>6.4765624999999993E-2</v>
      </c>
    </row>
    <row r="4662" spans="1:3" x14ac:dyDescent="0.2">
      <c r="A4662" s="29">
        <v>0.46600000000000003</v>
      </c>
      <c r="B4662" s="34">
        <v>8.2899999999999991</v>
      </c>
      <c r="C4662" s="35">
        <v>6.4765624999999993E-2</v>
      </c>
    </row>
    <row r="4663" spans="1:3" x14ac:dyDescent="0.2">
      <c r="A4663" s="29">
        <v>0.46610000000000001</v>
      </c>
      <c r="B4663" s="34">
        <v>8.2899999999999991</v>
      </c>
      <c r="C4663" s="35">
        <v>6.4765624999999993E-2</v>
      </c>
    </row>
    <row r="4664" spans="1:3" x14ac:dyDescent="0.2">
      <c r="A4664" s="29">
        <v>0.4662</v>
      </c>
      <c r="B4664" s="34">
        <v>8.2899999999999991</v>
      </c>
      <c r="C4664" s="35">
        <v>6.4765624999999993E-2</v>
      </c>
    </row>
    <row r="4665" spans="1:3" x14ac:dyDescent="0.2">
      <c r="A4665" s="29">
        <v>0.46629999999999999</v>
      </c>
      <c r="B4665" s="34">
        <v>8.2899999999999991</v>
      </c>
      <c r="C4665" s="35">
        <v>6.4765624999999993E-2</v>
      </c>
    </row>
    <row r="4666" spans="1:3" x14ac:dyDescent="0.2">
      <c r="A4666" s="29">
        <v>0.46639999999999998</v>
      </c>
      <c r="B4666" s="34">
        <v>8.2899999999999991</v>
      </c>
      <c r="C4666" s="35">
        <v>6.4765624999999993E-2</v>
      </c>
    </row>
    <row r="4667" spans="1:3" x14ac:dyDescent="0.2">
      <c r="A4667" s="29">
        <v>0.46650000000000003</v>
      </c>
      <c r="B4667" s="34">
        <v>8.2899999999999991</v>
      </c>
      <c r="C4667" s="35">
        <v>6.4765624999999993E-2</v>
      </c>
    </row>
    <row r="4668" spans="1:3" x14ac:dyDescent="0.2">
      <c r="A4668" s="29">
        <v>0.46660000000000001</v>
      </c>
      <c r="B4668" s="34">
        <v>8.2899999999999991</v>
      </c>
      <c r="C4668" s="35">
        <v>6.4765624999999993E-2</v>
      </c>
    </row>
    <row r="4669" spans="1:3" x14ac:dyDescent="0.2">
      <c r="A4669" s="29">
        <v>0.4667</v>
      </c>
      <c r="B4669" s="34">
        <v>8.2899999999999991</v>
      </c>
      <c r="C4669" s="35">
        <v>6.4765624999999993E-2</v>
      </c>
    </row>
    <row r="4670" spans="1:3" x14ac:dyDescent="0.2">
      <c r="A4670" s="29">
        <v>0.46679999999999999</v>
      </c>
      <c r="B4670" s="34">
        <v>8.2899999999999991</v>
      </c>
      <c r="C4670" s="35">
        <v>6.4765624999999993E-2</v>
      </c>
    </row>
    <row r="4671" spans="1:3" x14ac:dyDescent="0.2">
      <c r="A4671" s="29">
        <v>0.46689999999999998</v>
      </c>
      <c r="B4671" s="34">
        <v>8.2899999999999991</v>
      </c>
      <c r="C4671" s="35">
        <v>6.4765624999999993E-2</v>
      </c>
    </row>
    <row r="4672" spans="1:3" x14ac:dyDescent="0.2">
      <c r="A4672" s="29">
        <v>0.46700000000000003</v>
      </c>
      <c r="B4672" s="34">
        <v>8.2899999999999991</v>
      </c>
      <c r="C4672" s="35">
        <v>6.4765624999999993E-2</v>
      </c>
    </row>
    <row r="4673" spans="1:3" x14ac:dyDescent="0.2">
      <c r="A4673" s="29">
        <v>0.46710000000000002</v>
      </c>
      <c r="B4673" s="34">
        <v>8.2899999999999991</v>
      </c>
      <c r="C4673" s="35">
        <v>6.4765624999999993E-2</v>
      </c>
    </row>
    <row r="4674" spans="1:3" x14ac:dyDescent="0.2">
      <c r="A4674" s="29">
        <v>0.4672</v>
      </c>
      <c r="B4674" s="34">
        <v>8.2899999999999991</v>
      </c>
      <c r="C4674" s="35">
        <v>6.4765624999999993E-2</v>
      </c>
    </row>
    <row r="4675" spans="1:3" x14ac:dyDescent="0.2">
      <c r="A4675" s="29">
        <v>0.46729999999999999</v>
      </c>
      <c r="B4675" s="34">
        <v>8.2899999999999991</v>
      </c>
      <c r="C4675" s="35">
        <v>6.4765624999999993E-2</v>
      </c>
    </row>
    <row r="4676" spans="1:3" x14ac:dyDescent="0.2">
      <c r="A4676" s="29">
        <v>0.46739999999999998</v>
      </c>
      <c r="B4676" s="34">
        <v>8.2899999999999991</v>
      </c>
      <c r="C4676" s="35">
        <v>6.4765624999999993E-2</v>
      </c>
    </row>
    <row r="4677" spans="1:3" x14ac:dyDescent="0.2">
      <c r="A4677" s="29">
        <v>0.46750000000000003</v>
      </c>
      <c r="B4677" s="34">
        <v>8.2899999999999991</v>
      </c>
      <c r="C4677" s="35">
        <v>6.4765624999999993E-2</v>
      </c>
    </row>
    <row r="4678" spans="1:3" x14ac:dyDescent="0.2">
      <c r="A4678" s="29">
        <v>0.46760000000000002</v>
      </c>
      <c r="B4678" s="34">
        <v>8.2899999999999991</v>
      </c>
      <c r="C4678" s="35">
        <v>6.4765624999999993E-2</v>
      </c>
    </row>
    <row r="4679" spans="1:3" x14ac:dyDescent="0.2">
      <c r="A4679" s="29">
        <v>0.4677</v>
      </c>
      <c r="B4679" s="34">
        <v>8.2899999999999991</v>
      </c>
      <c r="C4679" s="35">
        <v>6.4765624999999993E-2</v>
      </c>
    </row>
    <row r="4680" spans="1:3" x14ac:dyDescent="0.2">
      <c r="A4680" s="29">
        <v>0.46779999999999999</v>
      </c>
      <c r="B4680" s="34">
        <v>8.2899999999999991</v>
      </c>
      <c r="C4680" s="35">
        <v>6.4765624999999993E-2</v>
      </c>
    </row>
    <row r="4681" spans="1:3" x14ac:dyDescent="0.2">
      <c r="A4681" s="29">
        <v>0.46789999999999998</v>
      </c>
      <c r="B4681" s="34">
        <v>8.2899999999999991</v>
      </c>
      <c r="C4681" s="35">
        <v>6.4765624999999993E-2</v>
      </c>
    </row>
    <row r="4682" spans="1:3" x14ac:dyDescent="0.2">
      <c r="A4682" s="29">
        <v>0.46800000000000003</v>
      </c>
      <c r="B4682" s="34">
        <v>8.2899999999999991</v>
      </c>
      <c r="C4682" s="35">
        <v>6.4765624999999993E-2</v>
      </c>
    </row>
    <row r="4683" spans="1:3" x14ac:dyDescent="0.2">
      <c r="A4683" s="29">
        <v>0.46810000000000002</v>
      </c>
      <c r="B4683" s="34">
        <v>8.2899999999999991</v>
      </c>
      <c r="C4683" s="35">
        <v>6.4765624999999993E-2</v>
      </c>
    </row>
    <row r="4684" spans="1:3" x14ac:dyDescent="0.2">
      <c r="A4684" s="29">
        <v>0.46820000000000001</v>
      </c>
      <c r="B4684" s="34">
        <v>8.2899999999999991</v>
      </c>
      <c r="C4684" s="35">
        <v>6.4765624999999993E-2</v>
      </c>
    </row>
    <row r="4685" spans="1:3" x14ac:dyDescent="0.2">
      <c r="A4685" s="29">
        <v>0.46829999999999999</v>
      </c>
      <c r="B4685" s="34">
        <v>8.2899999999999991</v>
      </c>
      <c r="C4685" s="35">
        <v>6.4765624999999993E-2</v>
      </c>
    </row>
    <row r="4686" spans="1:3" x14ac:dyDescent="0.2">
      <c r="A4686" s="29">
        <v>0.46839999999999998</v>
      </c>
      <c r="B4686" s="34">
        <v>8.2899999999999991</v>
      </c>
      <c r="C4686" s="35">
        <v>6.4765624999999993E-2</v>
      </c>
    </row>
    <row r="4687" spans="1:3" x14ac:dyDescent="0.2">
      <c r="A4687" s="29">
        <v>0.46850000000000003</v>
      </c>
      <c r="B4687" s="34">
        <v>8.2899999999999991</v>
      </c>
      <c r="C4687" s="35">
        <v>6.4765624999999993E-2</v>
      </c>
    </row>
    <row r="4688" spans="1:3" x14ac:dyDescent="0.2">
      <c r="A4688" s="29">
        <v>0.46860000000000002</v>
      </c>
      <c r="B4688" s="34">
        <v>8.2899999999999991</v>
      </c>
      <c r="C4688" s="35">
        <v>6.4765624999999993E-2</v>
      </c>
    </row>
    <row r="4689" spans="1:3" x14ac:dyDescent="0.2">
      <c r="A4689" s="29">
        <v>0.46870000000000001</v>
      </c>
      <c r="B4689" s="34">
        <v>8.2899999999999991</v>
      </c>
      <c r="C4689" s="35">
        <v>6.4765624999999993E-2</v>
      </c>
    </row>
    <row r="4690" spans="1:3" x14ac:dyDescent="0.2">
      <c r="A4690" s="29">
        <v>0.46879999999999999</v>
      </c>
      <c r="B4690" s="34">
        <v>8.2899999999999991</v>
      </c>
      <c r="C4690" s="35">
        <v>6.4765624999999993E-2</v>
      </c>
    </row>
    <row r="4691" spans="1:3" x14ac:dyDescent="0.2">
      <c r="A4691" s="29">
        <v>0.46889999999999998</v>
      </c>
      <c r="B4691" s="34">
        <v>8.2899999999999991</v>
      </c>
      <c r="C4691" s="35">
        <v>6.4765624999999993E-2</v>
      </c>
    </row>
    <row r="4692" spans="1:3" x14ac:dyDescent="0.2">
      <c r="A4692" s="29">
        <v>0.46899999999999997</v>
      </c>
      <c r="B4692" s="34">
        <v>8.2899999999999991</v>
      </c>
      <c r="C4692" s="35">
        <v>6.4765624999999993E-2</v>
      </c>
    </row>
    <row r="4693" spans="1:3" x14ac:dyDescent="0.2">
      <c r="A4693" s="29">
        <v>0.46910000000000002</v>
      </c>
      <c r="B4693" s="34">
        <v>8.2899999999999991</v>
      </c>
      <c r="C4693" s="35">
        <v>6.4765624999999993E-2</v>
      </c>
    </row>
    <row r="4694" spans="1:3" x14ac:dyDescent="0.2">
      <c r="A4694" s="29">
        <v>0.46920000000000001</v>
      </c>
      <c r="B4694" s="34">
        <v>8.2899999999999991</v>
      </c>
      <c r="C4694" s="35">
        <v>6.4765624999999993E-2</v>
      </c>
    </row>
    <row r="4695" spans="1:3" x14ac:dyDescent="0.2">
      <c r="A4695" s="29">
        <v>0.46929999999999999</v>
      </c>
      <c r="B4695" s="34">
        <v>8.2899999999999991</v>
      </c>
      <c r="C4695" s="35">
        <v>6.4765624999999993E-2</v>
      </c>
    </row>
    <row r="4696" spans="1:3" x14ac:dyDescent="0.2">
      <c r="A4696" s="29">
        <v>0.46939999999999998</v>
      </c>
      <c r="B4696" s="34">
        <v>8.2899999999999991</v>
      </c>
      <c r="C4696" s="35">
        <v>6.4765624999999993E-2</v>
      </c>
    </row>
    <row r="4697" spans="1:3" x14ac:dyDescent="0.2">
      <c r="A4697" s="29">
        <v>0.46949999999999997</v>
      </c>
      <c r="B4697" s="34">
        <v>8.2899999999999991</v>
      </c>
      <c r="C4697" s="35">
        <v>6.4765624999999993E-2</v>
      </c>
    </row>
    <row r="4698" spans="1:3" x14ac:dyDescent="0.2">
      <c r="A4698" s="29">
        <v>0.46960000000000002</v>
      </c>
      <c r="B4698" s="34">
        <v>8.2899999999999991</v>
      </c>
      <c r="C4698" s="35">
        <v>6.4765624999999993E-2</v>
      </c>
    </row>
    <row r="4699" spans="1:3" x14ac:dyDescent="0.2">
      <c r="A4699" s="29">
        <v>0.46970000000000001</v>
      </c>
      <c r="B4699" s="34">
        <v>8.2899999999999991</v>
      </c>
      <c r="C4699" s="35">
        <v>6.4765624999999993E-2</v>
      </c>
    </row>
    <row r="4700" spans="1:3" x14ac:dyDescent="0.2">
      <c r="A4700" s="29">
        <v>0.4698</v>
      </c>
      <c r="B4700" s="34">
        <v>8.2899999999999991</v>
      </c>
      <c r="C4700" s="35">
        <v>6.4765624999999993E-2</v>
      </c>
    </row>
    <row r="4701" spans="1:3" x14ac:dyDescent="0.2">
      <c r="A4701" s="29">
        <v>0.46989999999999998</v>
      </c>
      <c r="B4701" s="34">
        <v>8.2899999999999991</v>
      </c>
      <c r="C4701" s="35">
        <v>6.4765624999999993E-2</v>
      </c>
    </row>
    <row r="4702" spans="1:3" x14ac:dyDescent="0.2">
      <c r="A4702" s="29">
        <v>0.47</v>
      </c>
      <c r="B4702" s="34">
        <v>8.2899999999999991</v>
      </c>
      <c r="C4702" s="35">
        <v>6.4765624999999993E-2</v>
      </c>
    </row>
    <row r="4703" spans="1:3" x14ac:dyDescent="0.2">
      <c r="A4703" s="29">
        <v>0.47010000000000002</v>
      </c>
      <c r="B4703" s="34">
        <v>8.2899999999999991</v>
      </c>
      <c r="C4703" s="35">
        <v>6.4765624999999993E-2</v>
      </c>
    </row>
    <row r="4704" spans="1:3" x14ac:dyDescent="0.2">
      <c r="A4704" s="29">
        <v>0.47020000000000001</v>
      </c>
      <c r="B4704" s="34">
        <v>8.2899999999999991</v>
      </c>
      <c r="C4704" s="35">
        <v>6.4765624999999993E-2</v>
      </c>
    </row>
    <row r="4705" spans="1:3" x14ac:dyDescent="0.2">
      <c r="A4705" s="29">
        <v>0.4703</v>
      </c>
      <c r="B4705" s="34">
        <v>8.2899999999999991</v>
      </c>
      <c r="C4705" s="35">
        <v>6.4765624999999993E-2</v>
      </c>
    </row>
    <row r="4706" spans="1:3" x14ac:dyDescent="0.2">
      <c r="A4706" s="29">
        <v>0.47039999999999998</v>
      </c>
      <c r="B4706" s="34">
        <v>8.2899999999999991</v>
      </c>
      <c r="C4706" s="35">
        <v>6.4765624999999993E-2</v>
      </c>
    </row>
    <row r="4707" spans="1:3" x14ac:dyDescent="0.2">
      <c r="A4707" s="29">
        <v>0.47049999999999997</v>
      </c>
      <c r="B4707" s="34">
        <v>8.2899999999999991</v>
      </c>
      <c r="C4707" s="35">
        <v>6.4765624999999993E-2</v>
      </c>
    </row>
    <row r="4708" spans="1:3" x14ac:dyDescent="0.2">
      <c r="A4708" s="29">
        <v>0.47060000000000002</v>
      </c>
      <c r="B4708" s="34">
        <v>8.2899999999999991</v>
      </c>
      <c r="C4708" s="35">
        <v>6.4765624999999993E-2</v>
      </c>
    </row>
    <row r="4709" spans="1:3" x14ac:dyDescent="0.2">
      <c r="A4709" s="29">
        <v>0.47070000000000001</v>
      </c>
      <c r="B4709" s="34">
        <v>8.2899999999999991</v>
      </c>
      <c r="C4709" s="35">
        <v>6.4765624999999993E-2</v>
      </c>
    </row>
    <row r="4710" spans="1:3" x14ac:dyDescent="0.2">
      <c r="A4710" s="29">
        <v>0.4708</v>
      </c>
      <c r="B4710" s="34">
        <v>8.2899999999999991</v>
      </c>
      <c r="C4710" s="35">
        <v>6.4765624999999993E-2</v>
      </c>
    </row>
    <row r="4711" spans="1:3" x14ac:dyDescent="0.2">
      <c r="A4711" s="29">
        <v>0.47089999999999999</v>
      </c>
      <c r="B4711" s="34">
        <v>8.2899999999999991</v>
      </c>
      <c r="C4711" s="35">
        <v>6.4765624999999993E-2</v>
      </c>
    </row>
    <row r="4712" spans="1:3" x14ac:dyDescent="0.2">
      <c r="A4712" s="29">
        <v>0.47099999999999997</v>
      </c>
      <c r="B4712" s="34">
        <v>8.2899999999999991</v>
      </c>
      <c r="C4712" s="35">
        <v>6.4765624999999993E-2</v>
      </c>
    </row>
    <row r="4713" spans="1:3" x14ac:dyDescent="0.2">
      <c r="A4713" s="29">
        <v>0.47110000000000002</v>
      </c>
      <c r="B4713" s="34">
        <v>8.2899999999999991</v>
      </c>
      <c r="C4713" s="35">
        <v>6.4765624999999993E-2</v>
      </c>
    </row>
    <row r="4714" spans="1:3" x14ac:dyDescent="0.2">
      <c r="A4714" s="29">
        <v>0.47120000000000001</v>
      </c>
      <c r="B4714" s="34">
        <v>8.2899999999999991</v>
      </c>
      <c r="C4714" s="35">
        <v>6.4765624999999993E-2</v>
      </c>
    </row>
    <row r="4715" spans="1:3" x14ac:dyDescent="0.2">
      <c r="A4715" s="29">
        <v>0.4713</v>
      </c>
      <c r="B4715" s="34">
        <v>8.2899999999999991</v>
      </c>
      <c r="C4715" s="35">
        <v>6.4765624999999993E-2</v>
      </c>
    </row>
    <row r="4716" spans="1:3" x14ac:dyDescent="0.2">
      <c r="A4716" s="29">
        <v>0.47139999999999999</v>
      </c>
      <c r="B4716" s="34">
        <v>8.2899999999999991</v>
      </c>
      <c r="C4716" s="35">
        <v>6.4765624999999993E-2</v>
      </c>
    </row>
    <row r="4717" spans="1:3" x14ac:dyDescent="0.2">
      <c r="A4717" s="29">
        <v>0.47149999999999997</v>
      </c>
      <c r="B4717" s="34">
        <v>8.2899999999999991</v>
      </c>
      <c r="C4717" s="35">
        <v>6.4765624999999993E-2</v>
      </c>
    </row>
    <row r="4718" spans="1:3" x14ac:dyDescent="0.2">
      <c r="A4718" s="29">
        <v>0.47160000000000002</v>
      </c>
      <c r="B4718" s="34">
        <v>8.2899999999999991</v>
      </c>
      <c r="C4718" s="35">
        <v>6.4765624999999993E-2</v>
      </c>
    </row>
    <row r="4719" spans="1:3" x14ac:dyDescent="0.2">
      <c r="A4719" s="29">
        <v>0.47170000000000001</v>
      </c>
      <c r="B4719" s="34">
        <v>8.2899999999999991</v>
      </c>
      <c r="C4719" s="35">
        <v>6.4765624999999993E-2</v>
      </c>
    </row>
    <row r="4720" spans="1:3" x14ac:dyDescent="0.2">
      <c r="A4720" s="29">
        <v>0.4718</v>
      </c>
      <c r="B4720" s="34">
        <v>8.2899999999999991</v>
      </c>
      <c r="C4720" s="35">
        <v>6.4765624999999993E-2</v>
      </c>
    </row>
    <row r="4721" spans="1:3" x14ac:dyDescent="0.2">
      <c r="A4721" s="29">
        <v>0.47189999999999999</v>
      </c>
      <c r="B4721" s="34">
        <v>8.2899999999999991</v>
      </c>
      <c r="C4721" s="35">
        <v>6.4765624999999993E-2</v>
      </c>
    </row>
    <row r="4722" spans="1:3" x14ac:dyDescent="0.2">
      <c r="A4722" s="29">
        <v>0.47199999999999998</v>
      </c>
      <c r="B4722" s="34">
        <v>8.2899999999999991</v>
      </c>
      <c r="C4722" s="35">
        <v>6.4765624999999993E-2</v>
      </c>
    </row>
    <row r="4723" spans="1:3" x14ac:dyDescent="0.2">
      <c r="A4723" s="29">
        <v>0.47210000000000002</v>
      </c>
      <c r="B4723" s="34">
        <v>8.2899999999999991</v>
      </c>
      <c r="C4723" s="35">
        <v>6.4765624999999993E-2</v>
      </c>
    </row>
    <row r="4724" spans="1:3" x14ac:dyDescent="0.2">
      <c r="A4724" s="29">
        <v>0.47220000000000001</v>
      </c>
      <c r="B4724" s="34">
        <v>8.2899999999999991</v>
      </c>
      <c r="C4724" s="35">
        <v>6.4765624999999993E-2</v>
      </c>
    </row>
    <row r="4725" spans="1:3" x14ac:dyDescent="0.2">
      <c r="A4725" s="29">
        <v>0.4723</v>
      </c>
      <c r="B4725" s="34">
        <v>8.2899999999999991</v>
      </c>
      <c r="C4725" s="35">
        <v>6.4765624999999993E-2</v>
      </c>
    </row>
    <row r="4726" spans="1:3" x14ac:dyDescent="0.2">
      <c r="A4726" s="29">
        <v>0.47239999999999999</v>
      </c>
      <c r="B4726" s="34">
        <v>8.2899999999999991</v>
      </c>
      <c r="C4726" s="35">
        <v>6.4765624999999993E-2</v>
      </c>
    </row>
    <row r="4727" spans="1:3" x14ac:dyDescent="0.2">
      <c r="A4727" s="29">
        <v>0.47249999999999998</v>
      </c>
      <c r="B4727" s="34">
        <v>8.2899999999999991</v>
      </c>
      <c r="C4727" s="35">
        <v>6.4765624999999993E-2</v>
      </c>
    </row>
    <row r="4728" spans="1:3" x14ac:dyDescent="0.2">
      <c r="A4728" s="29">
        <v>0.47260000000000002</v>
      </c>
      <c r="B4728" s="34">
        <v>8.2899999999999991</v>
      </c>
      <c r="C4728" s="35">
        <v>6.4765624999999993E-2</v>
      </c>
    </row>
    <row r="4729" spans="1:3" x14ac:dyDescent="0.2">
      <c r="A4729" s="29">
        <v>0.47270000000000001</v>
      </c>
      <c r="B4729" s="34">
        <v>8.2899999999999991</v>
      </c>
      <c r="C4729" s="35">
        <v>6.4765624999999993E-2</v>
      </c>
    </row>
    <row r="4730" spans="1:3" x14ac:dyDescent="0.2">
      <c r="A4730" s="29">
        <v>0.4728</v>
      </c>
      <c r="B4730" s="34">
        <v>8.2899999999999991</v>
      </c>
      <c r="C4730" s="35">
        <v>6.4765624999999993E-2</v>
      </c>
    </row>
    <row r="4731" spans="1:3" x14ac:dyDescent="0.2">
      <c r="A4731" s="29">
        <v>0.47289999999999999</v>
      </c>
      <c r="B4731" s="34">
        <v>8.2899999999999991</v>
      </c>
      <c r="C4731" s="35">
        <v>6.4765624999999993E-2</v>
      </c>
    </row>
    <row r="4732" spans="1:3" x14ac:dyDescent="0.2">
      <c r="A4732" s="29">
        <v>0.47299999999999998</v>
      </c>
      <c r="B4732" s="34">
        <v>8.2899999999999991</v>
      </c>
      <c r="C4732" s="35">
        <v>6.4765624999999993E-2</v>
      </c>
    </row>
    <row r="4733" spans="1:3" x14ac:dyDescent="0.2">
      <c r="A4733" s="29">
        <v>0.47310000000000002</v>
      </c>
      <c r="B4733" s="34">
        <v>8.2899999999999991</v>
      </c>
      <c r="C4733" s="35">
        <v>6.4765624999999993E-2</v>
      </c>
    </row>
    <row r="4734" spans="1:3" x14ac:dyDescent="0.2">
      <c r="A4734" s="29">
        <v>0.47320000000000001</v>
      </c>
      <c r="B4734" s="34">
        <v>8.2899999999999991</v>
      </c>
      <c r="C4734" s="35">
        <v>6.4765624999999993E-2</v>
      </c>
    </row>
    <row r="4735" spans="1:3" x14ac:dyDescent="0.2">
      <c r="A4735" s="29">
        <v>0.4733</v>
      </c>
      <c r="B4735" s="34">
        <v>8.2899999999999991</v>
      </c>
      <c r="C4735" s="35">
        <v>6.4765624999999993E-2</v>
      </c>
    </row>
    <row r="4736" spans="1:3" x14ac:dyDescent="0.2">
      <c r="A4736" s="29">
        <v>0.47339999999999999</v>
      </c>
      <c r="B4736" s="34">
        <v>8.2899999999999991</v>
      </c>
      <c r="C4736" s="35">
        <v>6.4765624999999993E-2</v>
      </c>
    </row>
    <row r="4737" spans="1:3" x14ac:dyDescent="0.2">
      <c r="A4737" s="29">
        <v>0.47349999999999998</v>
      </c>
      <c r="B4737" s="34">
        <v>8.2899999999999991</v>
      </c>
      <c r="C4737" s="35">
        <v>6.4765624999999993E-2</v>
      </c>
    </row>
    <row r="4738" spans="1:3" x14ac:dyDescent="0.2">
      <c r="A4738" s="29">
        <v>0.47360000000000002</v>
      </c>
      <c r="B4738" s="34">
        <v>8.2899999999999991</v>
      </c>
      <c r="C4738" s="35">
        <v>6.4765624999999993E-2</v>
      </c>
    </row>
    <row r="4739" spans="1:3" x14ac:dyDescent="0.2">
      <c r="A4739" s="29">
        <v>0.47370000000000001</v>
      </c>
      <c r="B4739" s="34">
        <v>8.2899999999999991</v>
      </c>
      <c r="C4739" s="35">
        <v>6.4765624999999993E-2</v>
      </c>
    </row>
    <row r="4740" spans="1:3" x14ac:dyDescent="0.2">
      <c r="A4740" s="29">
        <v>0.4738</v>
      </c>
      <c r="B4740" s="34">
        <v>8.2899999999999991</v>
      </c>
      <c r="C4740" s="35">
        <v>6.4765624999999993E-2</v>
      </c>
    </row>
    <row r="4741" spans="1:3" x14ac:dyDescent="0.2">
      <c r="A4741" s="29">
        <v>0.47389999999999999</v>
      </c>
      <c r="B4741" s="34">
        <v>8.2899999999999991</v>
      </c>
      <c r="C4741" s="35">
        <v>6.4765624999999993E-2</v>
      </c>
    </row>
    <row r="4742" spans="1:3" x14ac:dyDescent="0.2">
      <c r="A4742" s="29">
        <v>0.47399999999999998</v>
      </c>
      <c r="B4742" s="34">
        <v>8.2899999999999991</v>
      </c>
      <c r="C4742" s="35">
        <v>6.4765624999999993E-2</v>
      </c>
    </row>
    <row r="4743" spans="1:3" x14ac:dyDescent="0.2">
      <c r="A4743" s="29">
        <v>0.47410000000000002</v>
      </c>
      <c r="B4743" s="34">
        <v>8.2899999999999991</v>
      </c>
      <c r="C4743" s="35">
        <v>6.4765624999999993E-2</v>
      </c>
    </row>
    <row r="4744" spans="1:3" x14ac:dyDescent="0.2">
      <c r="A4744" s="29">
        <v>0.47420000000000001</v>
      </c>
      <c r="B4744" s="34">
        <v>8.2899999999999991</v>
      </c>
      <c r="C4744" s="35">
        <v>6.4765624999999993E-2</v>
      </c>
    </row>
    <row r="4745" spans="1:3" x14ac:dyDescent="0.2">
      <c r="A4745" s="29">
        <v>0.4743</v>
      </c>
      <c r="B4745" s="34">
        <v>8.2899999999999991</v>
      </c>
      <c r="C4745" s="35">
        <v>6.4765624999999993E-2</v>
      </c>
    </row>
    <row r="4746" spans="1:3" x14ac:dyDescent="0.2">
      <c r="A4746" s="29">
        <v>0.47439999999999999</v>
      </c>
      <c r="B4746" s="34">
        <v>8.2899999999999991</v>
      </c>
      <c r="C4746" s="35">
        <v>6.4765624999999993E-2</v>
      </c>
    </row>
    <row r="4747" spans="1:3" x14ac:dyDescent="0.2">
      <c r="A4747" s="29">
        <v>0.47449999999999998</v>
      </c>
      <c r="B4747" s="34">
        <v>8.2899999999999991</v>
      </c>
      <c r="C4747" s="35">
        <v>6.4765624999999993E-2</v>
      </c>
    </row>
    <row r="4748" spans="1:3" x14ac:dyDescent="0.2">
      <c r="A4748" s="29">
        <v>0.47460000000000002</v>
      </c>
      <c r="B4748" s="34">
        <v>8.2899999999999991</v>
      </c>
      <c r="C4748" s="35">
        <v>6.4765624999999993E-2</v>
      </c>
    </row>
    <row r="4749" spans="1:3" x14ac:dyDescent="0.2">
      <c r="A4749" s="29">
        <v>0.47470000000000001</v>
      </c>
      <c r="B4749" s="34">
        <v>8.2899999999999991</v>
      </c>
      <c r="C4749" s="35">
        <v>6.4765624999999993E-2</v>
      </c>
    </row>
    <row r="4750" spans="1:3" x14ac:dyDescent="0.2">
      <c r="A4750" s="29">
        <v>0.4748</v>
      </c>
      <c r="B4750" s="34">
        <v>8.2899999999999991</v>
      </c>
      <c r="C4750" s="35">
        <v>6.4765624999999993E-2</v>
      </c>
    </row>
    <row r="4751" spans="1:3" x14ac:dyDescent="0.2">
      <c r="A4751" s="29">
        <v>0.47489999999999999</v>
      </c>
      <c r="B4751" s="34">
        <v>8.2899999999999991</v>
      </c>
      <c r="C4751" s="35">
        <v>6.4765624999999993E-2</v>
      </c>
    </row>
    <row r="4752" spans="1:3" x14ac:dyDescent="0.2">
      <c r="A4752" s="29">
        <v>0.47499999999999998</v>
      </c>
      <c r="B4752" s="34">
        <v>8.2899999999999991</v>
      </c>
      <c r="C4752" s="35">
        <v>6.4765624999999993E-2</v>
      </c>
    </row>
    <row r="4753" spans="1:3" x14ac:dyDescent="0.2">
      <c r="A4753" s="29">
        <v>0.47510000000000002</v>
      </c>
      <c r="B4753" s="34">
        <v>8.2899999999999991</v>
      </c>
      <c r="C4753" s="35">
        <v>6.4765624999999993E-2</v>
      </c>
    </row>
    <row r="4754" spans="1:3" x14ac:dyDescent="0.2">
      <c r="A4754" s="29">
        <v>0.47520000000000001</v>
      </c>
      <c r="B4754" s="34">
        <v>8.2899999999999991</v>
      </c>
      <c r="C4754" s="35">
        <v>6.4765624999999993E-2</v>
      </c>
    </row>
    <row r="4755" spans="1:3" x14ac:dyDescent="0.2">
      <c r="A4755" s="29">
        <v>0.4753</v>
      </c>
      <c r="B4755" s="34">
        <v>8.2899999999999991</v>
      </c>
      <c r="C4755" s="35">
        <v>6.4765624999999993E-2</v>
      </c>
    </row>
    <row r="4756" spans="1:3" x14ac:dyDescent="0.2">
      <c r="A4756" s="29">
        <v>0.47539999999999999</v>
      </c>
      <c r="B4756" s="34">
        <v>8.2899999999999991</v>
      </c>
      <c r="C4756" s="35">
        <v>6.4765624999999993E-2</v>
      </c>
    </row>
    <row r="4757" spans="1:3" x14ac:dyDescent="0.2">
      <c r="A4757" s="29">
        <v>0.47549999999999998</v>
      </c>
      <c r="B4757" s="34">
        <v>8.2899999999999991</v>
      </c>
      <c r="C4757" s="35">
        <v>6.4765624999999993E-2</v>
      </c>
    </row>
    <row r="4758" spans="1:3" x14ac:dyDescent="0.2">
      <c r="A4758" s="29">
        <v>0.47560000000000002</v>
      </c>
      <c r="B4758" s="34">
        <v>8.2899999999999991</v>
      </c>
      <c r="C4758" s="35">
        <v>6.4765624999999993E-2</v>
      </c>
    </row>
    <row r="4759" spans="1:3" x14ac:dyDescent="0.2">
      <c r="A4759" s="29">
        <v>0.47570000000000001</v>
      </c>
      <c r="B4759" s="34">
        <v>8.2899999999999991</v>
      </c>
      <c r="C4759" s="35">
        <v>6.4765624999999993E-2</v>
      </c>
    </row>
    <row r="4760" spans="1:3" x14ac:dyDescent="0.2">
      <c r="A4760" s="29">
        <v>0.4758</v>
      </c>
      <c r="B4760" s="34">
        <v>8.2899999999999991</v>
      </c>
      <c r="C4760" s="35">
        <v>6.4765624999999993E-2</v>
      </c>
    </row>
    <row r="4761" spans="1:3" x14ac:dyDescent="0.2">
      <c r="A4761" s="29">
        <v>0.47589999999999999</v>
      </c>
      <c r="B4761" s="34">
        <v>8.2899999999999991</v>
      </c>
      <c r="C4761" s="35">
        <v>6.4765624999999993E-2</v>
      </c>
    </row>
    <row r="4762" spans="1:3" x14ac:dyDescent="0.2">
      <c r="A4762" s="29">
        <v>0.47599999999999998</v>
      </c>
      <c r="B4762" s="34">
        <v>8.2899999999999991</v>
      </c>
      <c r="C4762" s="35">
        <v>6.4765624999999993E-2</v>
      </c>
    </row>
    <row r="4763" spans="1:3" x14ac:dyDescent="0.2">
      <c r="A4763" s="29">
        <v>0.47610000000000002</v>
      </c>
      <c r="B4763" s="34">
        <v>8.2899999999999991</v>
      </c>
      <c r="C4763" s="35">
        <v>6.4765624999999993E-2</v>
      </c>
    </row>
    <row r="4764" spans="1:3" x14ac:dyDescent="0.2">
      <c r="A4764" s="29">
        <v>0.47620000000000001</v>
      </c>
      <c r="B4764" s="34">
        <v>8.2899999999999991</v>
      </c>
      <c r="C4764" s="35">
        <v>6.4765624999999993E-2</v>
      </c>
    </row>
    <row r="4765" spans="1:3" x14ac:dyDescent="0.2">
      <c r="A4765" s="29">
        <v>0.4763</v>
      </c>
      <c r="B4765" s="34">
        <v>8.2899999999999991</v>
      </c>
      <c r="C4765" s="35">
        <v>6.4765624999999993E-2</v>
      </c>
    </row>
    <row r="4766" spans="1:3" x14ac:dyDescent="0.2">
      <c r="A4766" s="29">
        <v>0.47639999999999999</v>
      </c>
      <c r="B4766" s="34">
        <v>8.2899999999999991</v>
      </c>
      <c r="C4766" s="35">
        <v>6.4765624999999993E-2</v>
      </c>
    </row>
    <row r="4767" spans="1:3" x14ac:dyDescent="0.2">
      <c r="A4767" s="29">
        <v>0.47649999999999998</v>
      </c>
      <c r="B4767" s="34">
        <v>8.2899999999999991</v>
      </c>
      <c r="C4767" s="35">
        <v>6.4765624999999993E-2</v>
      </c>
    </row>
    <row r="4768" spans="1:3" x14ac:dyDescent="0.2">
      <c r="A4768" s="29">
        <v>0.47660000000000002</v>
      </c>
      <c r="B4768" s="34">
        <v>8.2899999999999991</v>
      </c>
      <c r="C4768" s="35">
        <v>6.4765624999999993E-2</v>
      </c>
    </row>
    <row r="4769" spans="1:3" x14ac:dyDescent="0.2">
      <c r="A4769" s="29">
        <v>0.47670000000000001</v>
      </c>
      <c r="B4769" s="34">
        <v>8.2899999999999991</v>
      </c>
      <c r="C4769" s="35">
        <v>6.4765624999999993E-2</v>
      </c>
    </row>
    <row r="4770" spans="1:3" x14ac:dyDescent="0.2">
      <c r="A4770" s="29">
        <v>0.4768</v>
      </c>
      <c r="B4770" s="34">
        <v>8.2899999999999991</v>
      </c>
      <c r="C4770" s="35">
        <v>6.4765624999999993E-2</v>
      </c>
    </row>
    <row r="4771" spans="1:3" x14ac:dyDescent="0.2">
      <c r="A4771" s="29">
        <v>0.47689999999999999</v>
      </c>
      <c r="B4771" s="34">
        <v>8.2899999999999991</v>
      </c>
      <c r="C4771" s="35">
        <v>6.4765624999999993E-2</v>
      </c>
    </row>
    <row r="4772" spans="1:3" x14ac:dyDescent="0.2">
      <c r="A4772" s="29">
        <v>0.47699999999999998</v>
      </c>
      <c r="B4772" s="34">
        <v>8.2899999999999991</v>
      </c>
      <c r="C4772" s="35">
        <v>6.4765624999999993E-2</v>
      </c>
    </row>
    <row r="4773" spans="1:3" x14ac:dyDescent="0.2">
      <c r="A4773" s="29">
        <v>0.47710000000000002</v>
      </c>
      <c r="B4773" s="34">
        <v>8.2899999999999991</v>
      </c>
      <c r="C4773" s="35">
        <v>6.4765624999999993E-2</v>
      </c>
    </row>
    <row r="4774" spans="1:3" x14ac:dyDescent="0.2">
      <c r="A4774" s="29">
        <v>0.47720000000000001</v>
      </c>
      <c r="B4774" s="34">
        <v>8.2899999999999991</v>
      </c>
      <c r="C4774" s="35">
        <v>6.4765624999999993E-2</v>
      </c>
    </row>
    <row r="4775" spans="1:3" x14ac:dyDescent="0.2">
      <c r="A4775" s="29">
        <v>0.4773</v>
      </c>
      <c r="B4775" s="34">
        <v>8.2899999999999991</v>
      </c>
      <c r="C4775" s="35">
        <v>6.4765624999999993E-2</v>
      </c>
    </row>
    <row r="4776" spans="1:3" x14ac:dyDescent="0.2">
      <c r="A4776" s="29">
        <v>0.47739999999999999</v>
      </c>
      <c r="B4776" s="34">
        <v>8.2899999999999991</v>
      </c>
      <c r="C4776" s="35">
        <v>6.4765624999999993E-2</v>
      </c>
    </row>
    <row r="4777" spans="1:3" x14ac:dyDescent="0.2">
      <c r="A4777" s="29">
        <v>0.47749999999999998</v>
      </c>
      <c r="B4777" s="34">
        <v>8.2899999999999991</v>
      </c>
      <c r="C4777" s="35">
        <v>6.4765624999999993E-2</v>
      </c>
    </row>
    <row r="4778" spans="1:3" x14ac:dyDescent="0.2">
      <c r="A4778" s="29">
        <v>0.47760000000000002</v>
      </c>
      <c r="B4778" s="34">
        <v>8.2899999999999991</v>
      </c>
      <c r="C4778" s="35">
        <v>6.4765624999999993E-2</v>
      </c>
    </row>
    <row r="4779" spans="1:3" x14ac:dyDescent="0.2">
      <c r="A4779" s="29">
        <v>0.47770000000000001</v>
      </c>
      <c r="B4779" s="34">
        <v>8.2899999999999991</v>
      </c>
      <c r="C4779" s="35">
        <v>6.4765624999999993E-2</v>
      </c>
    </row>
    <row r="4780" spans="1:3" x14ac:dyDescent="0.2">
      <c r="A4780" s="29">
        <v>0.4778</v>
      </c>
      <c r="B4780" s="34">
        <v>8.2899999999999991</v>
      </c>
      <c r="C4780" s="35">
        <v>6.4765624999999993E-2</v>
      </c>
    </row>
    <row r="4781" spans="1:3" x14ac:dyDescent="0.2">
      <c r="A4781" s="29">
        <v>0.47789999999999999</v>
      </c>
      <c r="B4781" s="34">
        <v>8.2899999999999991</v>
      </c>
      <c r="C4781" s="35">
        <v>6.4765624999999993E-2</v>
      </c>
    </row>
    <row r="4782" spans="1:3" x14ac:dyDescent="0.2">
      <c r="A4782" s="29">
        <v>0.47799999999999998</v>
      </c>
      <c r="B4782" s="34">
        <v>8.2899999999999991</v>
      </c>
      <c r="C4782" s="35">
        <v>6.4765624999999993E-2</v>
      </c>
    </row>
    <row r="4783" spans="1:3" x14ac:dyDescent="0.2">
      <c r="A4783" s="29">
        <v>0.47810000000000002</v>
      </c>
      <c r="B4783" s="34">
        <v>8.2899999999999991</v>
      </c>
      <c r="C4783" s="35">
        <v>6.4765624999999993E-2</v>
      </c>
    </row>
    <row r="4784" spans="1:3" x14ac:dyDescent="0.2">
      <c r="A4784" s="29">
        <v>0.47820000000000001</v>
      </c>
      <c r="B4784" s="34">
        <v>8.2899999999999991</v>
      </c>
      <c r="C4784" s="35">
        <v>6.4765624999999993E-2</v>
      </c>
    </row>
    <row r="4785" spans="1:3" x14ac:dyDescent="0.2">
      <c r="A4785" s="29">
        <v>0.4783</v>
      </c>
      <c r="B4785" s="34">
        <v>8.2899999999999991</v>
      </c>
      <c r="C4785" s="35">
        <v>6.4765624999999993E-2</v>
      </c>
    </row>
    <row r="4786" spans="1:3" x14ac:dyDescent="0.2">
      <c r="A4786" s="29">
        <v>0.47839999999999999</v>
      </c>
      <c r="B4786" s="34">
        <v>8.2899999999999991</v>
      </c>
      <c r="C4786" s="35">
        <v>6.4765624999999993E-2</v>
      </c>
    </row>
    <row r="4787" spans="1:3" x14ac:dyDescent="0.2">
      <c r="A4787" s="29">
        <v>0.47849999999999998</v>
      </c>
      <c r="B4787" s="34">
        <v>8.2899999999999991</v>
      </c>
      <c r="C4787" s="35">
        <v>6.4765624999999993E-2</v>
      </c>
    </row>
    <row r="4788" spans="1:3" x14ac:dyDescent="0.2">
      <c r="A4788" s="29">
        <v>0.47860000000000003</v>
      </c>
      <c r="B4788" s="34">
        <v>8.2899999999999991</v>
      </c>
      <c r="C4788" s="35">
        <v>6.4765624999999993E-2</v>
      </c>
    </row>
    <row r="4789" spans="1:3" x14ac:dyDescent="0.2">
      <c r="A4789" s="29">
        <v>0.47870000000000001</v>
      </c>
      <c r="B4789" s="34">
        <v>8.2899999999999991</v>
      </c>
      <c r="C4789" s="35">
        <v>6.4765624999999993E-2</v>
      </c>
    </row>
    <row r="4790" spans="1:3" x14ac:dyDescent="0.2">
      <c r="A4790" s="29">
        <v>0.4788</v>
      </c>
      <c r="B4790" s="34">
        <v>8.2899999999999991</v>
      </c>
      <c r="C4790" s="35">
        <v>6.4765624999999993E-2</v>
      </c>
    </row>
    <row r="4791" spans="1:3" x14ac:dyDescent="0.2">
      <c r="A4791" s="29">
        <v>0.47889999999999999</v>
      </c>
      <c r="B4791" s="34">
        <v>8.2899999999999991</v>
      </c>
      <c r="C4791" s="35">
        <v>6.4765624999999993E-2</v>
      </c>
    </row>
    <row r="4792" spans="1:3" x14ac:dyDescent="0.2">
      <c r="A4792" s="29">
        <v>0.47899999999999998</v>
      </c>
      <c r="B4792" s="34">
        <v>8.2899999999999991</v>
      </c>
      <c r="C4792" s="35">
        <v>6.4765624999999993E-2</v>
      </c>
    </row>
    <row r="4793" spans="1:3" x14ac:dyDescent="0.2">
      <c r="A4793" s="29">
        <v>0.47910000000000003</v>
      </c>
      <c r="B4793" s="34">
        <v>8.2899999999999991</v>
      </c>
      <c r="C4793" s="35">
        <v>6.4765624999999993E-2</v>
      </c>
    </row>
    <row r="4794" spans="1:3" x14ac:dyDescent="0.2">
      <c r="A4794" s="29">
        <v>0.47920000000000001</v>
      </c>
      <c r="B4794" s="34">
        <v>8.2899999999999991</v>
      </c>
      <c r="C4794" s="35">
        <v>6.4765624999999993E-2</v>
      </c>
    </row>
    <row r="4795" spans="1:3" x14ac:dyDescent="0.2">
      <c r="A4795" s="29">
        <v>0.4793</v>
      </c>
      <c r="B4795" s="34">
        <v>8.2899999999999991</v>
      </c>
      <c r="C4795" s="35">
        <v>6.4765624999999993E-2</v>
      </c>
    </row>
    <row r="4796" spans="1:3" x14ac:dyDescent="0.2">
      <c r="A4796" s="29">
        <v>0.47939999999999999</v>
      </c>
      <c r="B4796" s="34">
        <v>8.2899999999999991</v>
      </c>
      <c r="C4796" s="35">
        <v>6.4765624999999993E-2</v>
      </c>
    </row>
    <row r="4797" spans="1:3" x14ac:dyDescent="0.2">
      <c r="A4797" s="29">
        <v>0.47949999999999998</v>
      </c>
      <c r="B4797" s="34">
        <v>8.2899999999999991</v>
      </c>
      <c r="C4797" s="35">
        <v>6.4765624999999993E-2</v>
      </c>
    </row>
    <row r="4798" spans="1:3" x14ac:dyDescent="0.2">
      <c r="A4798" s="29">
        <v>0.47960000000000003</v>
      </c>
      <c r="B4798" s="34">
        <v>8.2899999999999991</v>
      </c>
      <c r="C4798" s="35">
        <v>6.4765624999999993E-2</v>
      </c>
    </row>
    <row r="4799" spans="1:3" x14ac:dyDescent="0.2">
      <c r="A4799" s="29">
        <v>0.47970000000000002</v>
      </c>
      <c r="B4799" s="34">
        <v>8.2899999999999991</v>
      </c>
      <c r="C4799" s="35">
        <v>6.4765624999999993E-2</v>
      </c>
    </row>
    <row r="4800" spans="1:3" x14ac:dyDescent="0.2">
      <c r="A4800" s="29">
        <v>0.4798</v>
      </c>
      <c r="B4800" s="34">
        <v>8.2899999999999991</v>
      </c>
      <c r="C4800" s="35">
        <v>6.4765624999999993E-2</v>
      </c>
    </row>
    <row r="4801" spans="1:3" x14ac:dyDescent="0.2">
      <c r="A4801" s="29">
        <v>0.47989999999999999</v>
      </c>
      <c r="B4801" s="34">
        <v>8.2899999999999991</v>
      </c>
      <c r="C4801" s="35">
        <v>6.4765624999999993E-2</v>
      </c>
    </row>
    <row r="4802" spans="1:3" x14ac:dyDescent="0.2">
      <c r="A4802" s="29">
        <v>0.48</v>
      </c>
      <c r="B4802" s="34">
        <v>8.2899999999999991</v>
      </c>
      <c r="C4802" s="35">
        <v>6.4765624999999993E-2</v>
      </c>
    </row>
    <row r="4803" spans="1:3" x14ac:dyDescent="0.2">
      <c r="A4803" s="29">
        <v>0.48010000000000003</v>
      </c>
      <c r="B4803" s="34">
        <v>8.2799999999999994</v>
      </c>
      <c r="C4803" s="35">
        <v>6.4687499999999995E-2</v>
      </c>
    </row>
    <row r="4804" spans="1:3" x14ac:dyDescent="0.2">
      <c r="A4804" s="29">
        <v>0.48020000000000002</v>
      </c>
      <c r="B4804" s="34">
        <v>8.2799999999999994</v>
      </c>
      <c r="C4804" s="35">
        <v>6.4687499999999995E-2</v>
      </c>
    </row>
    <row r="4805" spans="1:3" x14ac:dyDescent="0.2">
      <c r="A4805" s="29">
        <v>0.4803</v>
      </c>
      <c r="B4805" s="34">
        <v>8.2799999999999994</v>
      </c>
      <c r="C4805" s="35">
        <v>6.4687499999999995E-2</v>
      </c>
    </row>
    <row r="4806" spans="1:3" x14ac:dyDescent="0.2">
      <c r="A4806" s="29">
        <v>0.48039999999999999</v>
      </c>
      <c r="B4806" s="34">
        <v>8.2799999999999994</v>
      </c>
      <c r="C4806" s="35">
        <v>6.4687499999999995E-2</v>
      </c>
    </row>
    <row r="4807" spans="1:3" x14ac:dyDescent="0.2">
      <c r="A4807" s="29">
        <v>0.48049999999999998</v>
      </c>
      <c r="B4807" s="34">
        <v>8.2799999999999994</v>
      </c>
      <c r="C4807" s="35">
        <v>6.4687499999999995E-2</v>
      </c>
    </row>
    <row r="4808" spans="1:3" x14ac:dyDescent="0.2">
      <c r="A4808" s="29">
        <v>0.48060000000000003</v>
      </c>
      <c r="B4808" s="34">
        <v>8.2799999999999994</v>
      </c>
      <c r="C4808" s="35">
        <v>6.4687499999999995E-2</v>
      </c>
    </row>
    <row r="4809" spans="1:3" x14ac:dyDescent="0.2">
      <c r="A4809" s="29">
        <v>0.48070000000000002</v>
      </c>
      <c r="B4809" s="34">
        <v>8.2799999999999994</v>
      </c>
      <c r="C4809" s="35">
        <v>6.4687499999999995E-2</v>
      </c>
    </row>
    <row r="4810" spans="1:3" x14ac:dyDescent="0.2">
      <c r="A4810" s="29">
        <v>0.48080000000000001</v>
      </c>
      <c r="B4810" s="34">
        <v>8.2799999999999994</v>
      </c>
      <c r="C4810" s="35">
        <v>6.4687499999999995E-2</v>
      </c>
    </row>
    <row r="4811" spans="1:3" x14ac:dyDescent="0.2">
      <c r="A4811" s="29">
        <v>0.48089999999999999</v>
      </c>
      <c r="B4811" s="34">
        <v>8.2799999999999994</v>
      </c>
      <c r="C4811" s="35">
        <v>6.4687499999999995E-2</v>
      </c>
    </row>
    <row r="4812" spans="1:3" x14ac:dyDescent="0.2">
      <c r="A4812" s="29">
        <v>0.48099999999999998</v>
      </c>
      <c r="B4812" s="34">
        <v>8.2799999999999994</v>
      </c>
      <c r="C4812" s="35">
        <v>6.4687499999999995E-2</v>
      </c>
    </row>
    <row r="4813" spans="1:3" x14ac:dyDescent="0.2">
      <c r="A4813" s="29">
        <v>0.48110000000000003</v>
      </c>
      <c r="B4813" s="34">
        <v>8.2799999999999994</v>
      </c>
      <c r="C4813" s="35">
        <v>6.4687499999999995E-2</v>
      </c>
    </row>
    <row r="4814" spans="1:3" x14ac:dyDescent="0.2">
      <c r="A4814" s="29">
        <v>0.48120000000000002</v>
      </c>
      <c r="B4814" s="34">
        <v>8.2799999999999994</v>
      </c>
      <c r="C4814" s="35">
        <v>6.4687499999999995E-2</v>
      </c>
    </row>
    <row r="4815" spans="1:3" x14ac:dyDescent="0.2">
      <c r="A4815" s="29">
        <v>0.48130000000000001</v>
      </c>
      <c r="B4815" s="34">
        <v>8.2799999999999994</v>
      </c>
      <c r="C4815" s="35">
        <v>6.4687499999999995E-2</v>
      </c>
    </row>
    <row r="4816" spans="1:3" x14ac:dyDescent="0.2">
      <c r="A4816" s="29">
        <v>0.48139999999999999</v>
      </c>
      <c r="B4816" s="34">
        <v>8.2799999999999994</v>
      </c>
      <c r="C4816" s="35">
        <v>6.4687499999999995E-2</v>
      </c>
    </row>
    <row r="4817" spans="1:3" x14ac:dyDescent="0.2">
      <c r="A4817" s="29">
        <v>0.48149999999999998</v>
      </c>
      <c r="B4817" s="34">
        <v>8.2799999999999994</v>
      </c>
      <c r="C4817" s="35">
        <v>6.4687499999999995E-2</v>
      </c>
    </row>
    <row r="4818" spans="1:3" x14ac:dyDescent="0.2">
      <c r="A4818" s="29">
        <v>0.48159999999999997</v>
      </c>
      <c r="B4818" s="34">
        <v>8.2799999999999994</v>
      </c>
      <c r="C4818" s="35">
        <v>6.4687499999999995E-2</v>
      </c>
    </row>
    <row r="4819" spans="1:3" x14ac:dyDescent="0.2">
      <c r="A4819" s="29">
        <v>0.48170000000000002</v>
      </c>
      <c r="B4819" s="34">
        <v>8.2799999999999994</v>
      </c>
      <c r="C4819" s="35">
        <v>6.4687499999999995E-2</v>
      </c>
    </row>
    <row r="4820" spans="1:3" x14ac:dyDescent="0.2">
      <c r="A4820" s="29">
        <v>0.48180000000000001</v>
      </c>
      <c r="B4820" s="34">
        <v>8.2799999999999994</v>
      </c>
      <c r="C4820" s="35">
        <v>6.4687499999999995E-2</v>
      </c>
    </row>
    <row r="4821" spans="1:3" x14ac:dyDescent="0.2">
      <c r="A4821" s="29">
        <v>0.4819</v>
      </c>
      <c r="B4821" s="34">
        <v>8.2799999999999994</v>
      </c>
      <c r="C4821" s="35">
        <v>6.4687499999999995E-2</v>
      </c>
    </row>
    <row r="4822" spans="1:3" x14ac:dyDescent="0.2">
      <c r="A4822" s="29">
        <v>0.48199999999999998</v>
      </c>
      <c r="B4822" s="34">
        <v>8.2799999999999994</v>
      </c>
      <c r="C4822" s="35">
        <v>6.4687499999999995E-2</v>
      </c>
    </row>
    <row r="4823" spans="1:3" x14ac:dyDescent="0.2">
      <c r="A4823" s="29">
        <v>0.48209999999999997</v>
      </c>
      <c r="B4823" s="34">
        <v>8.2799999999999994</v>
      </c>
      <c r="C4823" s="35">
        <v>6.4687499999999995E-2</v>
      </c>
    </row>
    <row r="4824" spans="1:3" x14ac:dyDescent="0.2">
      <c r="A4824" s="29">
        <v>0.48220000000000002</v>
      </c>
      <c r="B4824" s="34">
        <v>8.2799999999999994</v>
      </c>
      <c r="C4824" s="35">
        <v>6.4687499999999995E-2</v>
      </c>
    </row>
    <row r="4825" spans="1:3" x14ac:dyDescent="0.2">
      <c r="A4825" s="29">
        <v>0.48230000000000001</v>
      </c>
      <c r="B4825" s="34">
        <v>8.2799999999999994</v>
      </c>
      <c r="C4825" s="35">
        <v>6.4687499999999995E-2</v>
      </c>
    </row>
    <row r="4826" spans="1:3" x14ac:dyDescent="0.2">
      <c r="A4826" s="29">
        <v>0.4824</v>
      </c>
      <c r="B4826" s="34">
        <v>8.2799999999999994</v>
      </c>
      <c r="C4826" s="35">
        <v>6.4687499999999995E-2</v>
      </c>
    </row>
    <row r="4827" spans="1:3" x14ac:dyDescent="0.2">
      <c r="A4827" s="29">
        <v>0.48249999999999998</v>
      </c>
      <c r="B4827" s="34">
        <v>8.2799999999999994</v>
      </c>
      <c r="C4827" s="35">
        <v>6.4687499999999995E-2</v>
      </c>
    </row>
    <row r="4828" spans="1:3" x14ac:dyDescent="0.2">
      <c r="A4828" s="29">
        <v>0.48259999999999997</v>
      </c>
      <c r="B4828" s="34">
        <v>8.2799999999999994</v>
      </c>
      <c r="C4828" s="35">
        <v>6.4687499999999995E-2</v>
      </c>
    </row>
    <row r="4829" spans="1:3" x14ac:dyDescent="0.2">
      <c r="A4829" s="29">
        <v>0.48270000000000002</v>
      </c>
      <c r="B4829" s="34">
        <v>8.2799999999999994</v>
      </c>
      <c r="C4829" s="35">
        <v>6.4687499999999995E-2</v>
      </c>
    </row>
    <row r="4830" spans="1:3" x14ac:dyDescent="0.2">
      <c r="A4830" s="29">
        <v>0.48280000000000001</v>
      </c>
      <c r="B4830" s="34">
        <v>8.2799999999999994</v>
      </c>
      <c r="C4830" s="35">
        <v>6.4687499999999995E-2</v>
      </c>
    </row>
    <row r="4831" spans="1:3" x14ac:dyDescent="0.2">
      <c r="A4831" s="29">
        <v>0.4829</v>
      </c>
      <c r="B4831" s="34">
        <v>8.2799999999999994</v>
      </c>
      <c r="C4831" s="35">
        <v>6.4687499999999995E-2</v>
      </c>
    </row>
    <row r="4832" spans="1:3" x14ac:dyDescent="0.2">
      <c r="A4832" s="29">
        <v>0.48299999999999998</v>
      </c>
      <c r="B4832" s="34">
        <v>8.2799999999999994</v>
      </c>
      <c r="C4832" s="35">
        <v>6.4687499999999995E-2</v>
      </c>
    </row>
    <row r="4833" spans="1:3" x14ac:dyDescent="0.2">
      <c r="A4833" s="29">
        <v>0.48309999999999997</v>
      </c>
      <c r="B4833" s="34">
        <v>8.2799999999999994</v>
      </c>
      <c r="C4833" s="35">
        <v>6.4687499999999995E-2</v>
      </c>
    </row>
    <row r="4834" spans="1:3" x14ac:dyDescent="0.2">
      <c r="A4834" s="29">
        <v>0.48320000000000002</v>
      </c>
      <c r="B4834" s="34">
        <v>8.2799999999999994</v>
      </c>
      <c r="C4834" s="35">
        <v>6.4687499999999995E-2</v>
      </c>
    </row>
    <row r="4835" spans="1:3" x14ac:dyDescent="0.2">
      <c r="A4835" s="29">
        <v>0.48330000000000001</v>
      </c>
      <c r="B4835" s="34">
        <v>8.2799999999999994</v>
      </c>
      <c r="C4835" s="35">
        <v>6.4687499999999995E-2</v>
      </c>
    </row>
    <row r="4836" spans="1:3" x14ac:dyDescent="0.2">
      <c r="A4836" s="29">
        <v>0.4834</v>
      </c>
      <c r="B4836" s="34">
        <v>8.2799999999999994</v>
      </c>
      <c r="C4836" s="35">
        <v>6.4687499999999995E-2</v>
      </c>
    </row>
    <row r="4837" spans="1:3" x14ac:dyDescent="0.2">
      <c r="A4837" s="29">
        <v>0.48349999999999999</v>
      </c>
      <c r="B4837" s="34">
        <v>8.2799999999999994</v>
      </c>
      <c r="C4837" s="35">
        <v>6.4687499999999995E-2</v>
      </c>
    </row>
    <row r="4838" spans="1:3" x14ac:dyDescent="0.2">
      <c r="A4838" s="29">
        <v>0.48359999999999997</v>
      </c>
      <c r="B4838" s="34">
        <v>8.2799999999999994</v>
      </c>
      <c r="C4838" s="35">
        <v>6.4687499999999995E-2</v>
      </c>
    </row>
    <row r="4839" spans="1:3" x14ac:dyDescent="0.2">
      <c r="A4839" s="29">
        <v>0.48370000000000002</v>
      </c>
      <c r="B4839" s="34">
        <v>8.2799999999999994</v>
      </c>
      <c r="C4839" s="35">
        <v>6.4687499999999995E-2</v>
      </c>
    </row>
    <row r="4840" spans="1:3" x14ac:dyDescent="0.2">
      <c r="A4840" s="29">
        <v>0.48380000000000001</v>
      </c>
      <c r="B4840" s="34">
        <v>8.2799999999999994</v>
      </c>
      <c r="C4840" s="35">
        <v>6.4687499999999995E-2</v>
      </c>
    </row>
    <row r="4841" spans="1:3" x14ac:dyDescent="0.2">
      <c r="A4841" s="29">
        <v>0.4839</v>
      </c>
      <c r="B4841" s="34">
        <v>8.2799999999999994</v>
      </c>
      <c r="C4841" s="35">
        <v>6.4687499999999995E-2</v>
      </c>
    </row>
    <row r="4842" spans="1:3" x14ac:dyDescent="0.2">
      <c r="A4842" s="29">
        <v>0.48399999999999999</v>
      </c>
      <c r="B4842" s="34">
        <v>8.2799999999999994</v>
      </c>
      <c r="C4842" s="35">
        <v>6.4687499999999995E-2</v>
      </c>
    </row>
    <row r="4843" spans="1:3" x14ac:dyDescent="0.2">
      <c r="A4843" s="29">
        <v>0.48409999999999997</v>
      </c>
      <c r="B4843" s="34">
        <v>8.2799999999999994</v>
      </c>
      <c r="C4843" s="35">
        <v>6.4687499999999995E-2</v>
      </c>
    </row>
    <row r="4844" spans="1:3" x14ac:dyDescent="0.2">
      <c r="A4844" s="29">
        <v>0.48420000000000002</v>
      </c>
      <c r="B4844" s="34">
        <v>8.2799999999999994</v>
      </c>
      <c r="C4844" s="35">
        <v>6.4687499999999995E-2</v>
      </c>
    </row>
    <row r="4845" spans="1:3" x14ac:dyDescent="0.2">
      <c r="A4845" s="29">
        <v>0.48430000000000001</v>
      </c>
      <c r="B4845" s="34">
        <v>8.2799999999999994</v>
      </c>
      <c r="C4845" s="35">
        <v>6.4687499999999995E-2</v>
      </c>
    </row>
    <row r="4846" spans="1:3" x14ac:dyDescent="0.2">
      <c r="A4846" s="29">
        <v>0.4844</v>
      </c>
      <c r="B4846" s="34">
        <v>8.2799999999999994</v>
      </c>
      <c r="C4846" s="35">
        <v>6.4687499999999995E-2</v>
      </c>
    </row>
    <row r="4847" spans="1:3" x14ac:dyDescent="0.2">
      <c r="A4847" s="29">
        <v>0.48449999999999999</v>
      </c>
      <c r="B4847" s="34">
        <v>8.2799999999999994</v>
      </c>
      <c r="C4847" s="35">
        <v>6.4687499999999995E-2</v>
      </c>
    </row>
    <row r="4848" spans="1:3" x14ac:dyDescent="0.2">
      <c r="A4848" s="29">
        <v>0.48459999999999998</v>
      </c>
      <c r="B4848" s="34">
        <v>8.2799999999999994</v>
      </c>
      <c r="C4848" s="35">
        <v>6.4687499999999995E-2</v>
      </c>
    </row>
    <row r="4849" spans="1:3" x14ac:dyDescent="0.2">
      <c r="A4849" s="29">
        <v>0.48470000000000002</v>
      </c>
      <c r="B4849" s="34">
        <v>8.2799999999999994</v>
      </c>
      <c r="C4849" s="35">
        <v>6.4687499999999995E-2</v>
      </c>
    </row>
    <row r="4850" spans="1:3" x14ac:dyDescent="0.2">
      <c r="A4850" s="29">
        <v>0.48480000000000001</v>
      </c>
      <c r="B4850" s="34">
        <v>8.2799999999999994</v>
      </c>
      <c r="C4850" s="35">
        <v>6.4687499999999995E-2</v>
      </c>
    </row>
    <row r="4851" spans="1:3" x14ac:dyDescent="0.2">
      <c r="A4851" s="29">
        <v>0.4849</v>
      </c>
      <c r="B4851" s="34">
        <v>8.2799999999999994</v>
      </c>
      <c r="C4851" s="35">
        <v>6.4687499999999995E-2</v>
      </c>
    </row>
    <row r="4852" spans="1:3" x14ac:dyDescent="0.2">
      <c r="A4852" s="29">
        <v>0.48499999999999999</v>
      </c>
      <c r="B4852" s="34">
        <v>8.2799999999999994</v>
      </c>
      <c r="C4852" s="35">
        <v>6.4687499999999995E-2</v>
      </c>
    </row>
    <row r="4853" spans="1:3" x14ac:dyDescent="0.2">
      <c r="A4853" s="29">
        <v>0.48509999999999998</v>
      </c>
      <c r="B4853" s="34">
        <v>8.2799999999999994</v>
      </c>
      <c r="C4853" s="35">
        <v>6.4687499999999995E-2</v>
      </c>
    </row>
    <row r="4854" spans="1:3" x14ac:dyDescent="0.2">
      <c r="A4854" s="29">
        <v>0.48520000000000002</v>
      </c>
      <c r="B4854" s="34">
        <v>8.2799999999999994</v>
      </c>
      <c r="C4854" s="35">
        <v>6.4687499999999995E-2</v>
      </c>
    </row>
    <row r="4855" spans="1:3" x14ac:dyDescent="0.2">
      <c r="A4855" s="29">
        <v>0.48530000000000001</v>
      </c>
      <c r="B4855" s="34">
        <v>8.2799999999999994</v>
      </c>
      <c r="C4855" s="35">
        <v>6.4687499999999995E-2</v>
      </c>
    </row>
    <row r="4856" spans="1:3" x14ac:dyDescent="0.2">
      <c r="A4856" s="29">
        <v>0.4854</v>
      </c>
      <c r="B4856" s="34">
        <v>8.2799999999999994</v>
      </c>
      <c r="C4856" s="35">
        <v>6.4687499999999995E-2</v>
      </c>
    </row>
    <row r="4857" spans="1:3" x14ac:dyDescent="0.2">
      <c r="A4857" s="29">
        <v>0.48549999999999999</v>
      </c>
      <c r="B4857" s="34">
        <v>8.2799999999999994</v>
      </c>
      <c r="C4857" s="35">
        <v>6.4687499999999995E-2</v>
      </c>
    </row>
    <row r="4858" spans="1:3" x14ac:dyDescent="0.2">
      <c r="A4858" s="29">
        <v>0.48559999999999998</v>
      </c>
      <c r="B4858" s="34">
        <v>8.2799999999999994</v>
      </c>
      <c r="C4858" s="35">
        <v>6.4687499999999995E-2</v>
      </c>
    </row>
    <row r="4859" spans="1:3" x14ac:dyDescent="0.2">
      <c r="A4859" s="29">
        <v>0.48570000000000002</v>
      </c>
      <c r="B4859" s="34">
        <v>8.2799999999999994</v>
      </c>
      <c r="C4859" s="35">
        <v>6.4687499999999995E-2</v>
      </c>
    </row>
    <row r="4860" spans="1:3" x14ac:dyDescent="0.2">
      <c r="A4860" s="29">
        <v>0.48580000000000001</v>
      </c>
      <c r="B4860" s="34">
        <v>8.2799999999999994</v>
      </c>
      <c r="C4860" s="35">
        <v>6.4687499999999995E-2</v>
      </c>
    </row>
    <row r="4861" spans="1:3" x14ac:dyDescent="0.2">
      <c r="A4861" s="29">
        <v>0.4859</v>
      </c>
      <c r="B4861" s="34">
        <v>8.2799999999999994</v>
      </c>
      <c r="C4861" s="35">
        <v>6.4687499999999995E-2</v>
      </c>
    </row>
    <row r="4862" spans="1:3" x14ac:dyDescent="0.2">
      <c r="A4862" s="29">
        <v>0.48599999999999999</v>
      </c>
      <c r="B4862" s="34">
        <v>8.2799999999999994</v>
      </c>
      <c r="C4862" s="35">
        <v>6.4687499999999995E-2</v>
      </c>
    </row>
    <row r="4863" spans="1:3" x14ac:dyDescent="0.2">
      <c r="A4863" s="29">
        <v>0.48609999999999998</v>
      </c>
      <c r="B4863" s="34">
        <v>8.2799999999999994</v>
      </c>
      <c r="C4863" s="35">
        <v>6.4687499999999995E-2</v>
      </c>
    </row>
    <row r="4864" spans="1:3" x14ac:dyDescent="0.2">
      <c r="A4864" s="29">
        <v>0.48620000000000002</v>
      </c>
      <c r="B4864" s="34">
        <v>8.2799999999999994</v>
      </c>
      <c r="C4864" s="35">
        <v>6.4687499999999995E-2</v>
      </c>
    </row>
    <row r="4865" spans="1:3" x14ac:dyDescent="0.2">
      <c r="A4865" s="29">
        <v>0.48630000000000001</v>
      </c>
      <c r="B4865" s="34">
        <v>8.2799999999999994</v>
      </c>
      <c r="C4865" s="35">
        <v>6.4687499999999995E-2</v>
      </c>
    </row>
    <row r="4866" spans="1:3" x14ac:dyDescent="0.2">
      <c r="A4866" s="29">
        <v>0.4864</v>
      </c>
      <c r="B4866" s="34">
        <v>8.2799999999999994</v>
      </c>
      <c r="C4866" s="35">
        <v>6.4687499999999995E-2</v>
      </c>
    </row>
    <row r="4867" spans="1:3" x14ac:dyDescent="0.2">
      <c r="A4867" s="29">
        <v>0.48649999999999999</v>
      </c>
      <c r="B4867" s="34">
        <v>8.2799999999999994</v>
      </c>
      <c r="C4867" s="35">
        <v>6.4687499999999995E-2</v>
      </c>
    </row>
    <row r="4868" spans="1:3" x14ac:dyDescent="0.2">
      <c r="A4868" s="29">
        <v>0.48659999999999998</v>
      </c>
      <c r="B4868" s="34">
        <v>8.2799999999999994</v>
      </c>
      <c r="C4868" s="35">
        <v>6.4687499999999995E-2</v>
      </c>
    </row>
    <row r="4869" spans="1:3" x14ac:dyDescent="0.2">
      <c r="A4869" s="29">
        <v>0.48670000000000002</v>
      </c>
      <c r="B4869" s="34">
        <v>8.2799999999999994</v>
      </c>
      <c r="C4869" s="35">
        <v>6.4687499999999995E-2</v>
      </c>
    </row>
    <row r="4870" spans="1:3" x14ac:dyDescent="0.2">
      <c r="A4870" s="29">
        <v>0.48680000000000001</v>
      </c>
      <c r="B4870" s="34">
        <v>8.2799999999999994</v>
      </c>
      <c r="C4870" s="35">
        <v>6.4687499999999995E-2</v>
      </c>
    </row>
    <row r="4871" spans="1:3" x14ac:dyDescent="0.2">
      <c r="A4871" s="29">
        <v>0.4869</v>
      </c>
      <c r="B4871" s="34">
        <v>8.2799999999999994</v>
      </c>
      <c r="C4871" s="35">
        <v>6.4687499999999995E-2</v>
      </c>
    </row>
    <row r="4872" spans="1:3" x14ac:dyDescent="0.2">
      <c r="A4872" s="29">
        <v>0.48699999999999999</v>
      </c>
      <c r="B4872" s="34">
        <v>8.2799999999999994</v>
      </c>
      <c r="C4872" s="35">
        <v>6.4687499999999995E-2</v>
      </c>
    </row>
    <row r="4873" spans="1:3" x14ac:dyDescent="0.2">
      <c r="A4873" s="29">
        <v>0.48709999999999998</v>
      </c>
      <c r="B4873" s="34">
        <v>8.2799999999999994</v>
      </c>
      <c r="C4873" s="35">
        <v>6.4687499999999995E-2</v>
      </c>
    </row>
    <row r="4874" spans="1:3" x14ac:dyDescent="0.2">
      <c r="A4874" s="29">
        <v>0.48720000000000002</v>
      </c>
      <c r="B4874" s="34">
        <v>8.2799999999999994</v>
      </c>
      <c r="C4874" s="35">
        <v>6.4687499999999995E-2</v>
      </c>
    </row>
    <row r="4875" spans="1:3" x14ac:dyDescent="0.2">
      <c r="A4875" s="29">
        <v>0.48730000000000001</v>
      </c>
      <c r="B4875" s="34">
        <v>8.2799999999999994</v>
      </c>
      <c r="C4875" s="35">
        <v>6.4687499999999995E-2</v>
      </c>
    </row>
    <row r="4876" spans="1:3" x14ac:dyDescent="0.2">
      <c r="A4876" s="29">
        <v>0.4874</v>
      </c>
      <c r="B4876" s="34">
        <v>8.2799999999999994</v>
      </c>
      <c r="C4876" s="35">
        <v>6.4687499999999995E-2</v>
      </c>
    </row>
    <row r="4877" spans="1:3" x14ac:dyDescent="0.2">
      <c r="A4877" s="29">
        <v>0.48749999999999999</v>
      </c>
      <c r="B4877" s="34">
        <v>8.2799999999999994</v>
      </c>
      <c r="C4877" s="35">
        <v>6.4687499999999995E-2</v>
      </c>
    </row>
    <row r="4878" spans="1:3" x14ac:dyDescent="0.2">
      <c r="A4878" s="29">
        <v>0.48759999999999998</v>
      </c>
      <c r="B4878" s="34">
        <v>8.2799999999999994</v>
      </c>
      <c r="C4878" s="35">
        <v>6.4687499999999995E-2</v>
      </c>
    </row>
    <row r="4879" spans="1:3" x14ac:dyDescent="0.2">
      <c r="A4879" s="29">
        <v>0.48770000000000002</v>
      </c>
      <c r="B4879" s="34">
        <v>8.2799999999999994</v>
      </c>
      <c r="C4879" s="35">
        <v>6.4687499999999995E-2</v>
      </c>
    </row>
    <row r="4880" spans="1:3" x14ac:dyDescent="0.2">
      <c r="A4880" s="29">
        <v>0.48780000000000001</v>
      </c>
      <c r="B4880" s="34">
        <v>8.2799999999999994</v>
      </c>
      <c r="C4880" s="35">
        <v>6.4687499999999995E-2</v>
      </c>
    </row>
    <row r="4881" spans="1:3" x14ac:dyDescent="0.2">
      <c r="A4881" s="29">
        <v>0.4879</v>
      </c>
      <c r="B4881" s="34">
        <v>8.2799999999999994</v>
      </c>
      <c r="C4881" s="35">
        <v>6.4687499999999995E-2</v>
      </c>
    </row>
    <row r="4882" spans="1:3" x14ac:dyDescent="0.2">
      <c r="A4882" s="29">
        <v>0.48799999999999999</v>
      </c>
      <c r="B4882" s="34">
        <v>8.2799999999999994</v>
      </c>
      <c r="C4882" s="35">
        <v>6.4687499999999995E-2</v>
      </c>
    </row>
    <row r="4883" spans="1:3" x14ac:dyDescent="0.2">
      <c r="A4883" s="29">
        <v>0.48809999999999998</v>
      </c>
      <c r="B4883" s="34">
        <v>8.2799999999999994</v>
      </c>
      <c r="C4883" s="35">
        <v>6.4687499999999995E-2</v>
      </c>
    </row>
    <row r="4884" spans="1:3" x14ac:dyDescent="0.2">
      <c r="A4884" s="29">
        <v>0.48820000000000002</v>
      </c>
      <c r="B4884" s="34">
        <v>8.2799999999999994</v>
      </c>
      <c r="C4884" s="35">
        <v>6.4687499999999995E-2</v>
      </c>
    </row>
    <row r="4885" spans="1:3" x14ac:dyDescent="0.2">
      <c r="A4885" s="29">
        <v>0.48830000000000001</v>
      </c>
      <c r="B4885" s="34">
        <v>8.2799999999999994</v>
      </c>
      <c r="C4885" s="35">
        <v>6.4687499999999995E-2</v>
      </c>
    </row>
    <row r="4886" spans="1:3" x14ac:dyDescent="0.2">
      <c r="A4886" s="29">
        <v>0.4884</v>
      </c>
      <c r="B4886" s="34">
        <v>8.2799999999999994</v>
      </c>
      <c r="C4886" s="35">
        <v>6.4687499999999995E-2</v>
      </c>
    </row>
    <row r="4887" spans="1:3" x14ac:dyDescent="0.2">
      <c r="A4887" s="29">
        <v>0.48849999999999999</v>
      </c>
      <c r="B4887" s="34">
        <v>8.2799999999999994</v>
      </c>
      <c r="C4887" s="35">
        <v>6.4687499999999995E-2</v>
      </c>
    </row>
    <row r="4888" spans="1:3" x14ac:dyDescent="0.2">
      <c r="A4888" s="29">
        <v>0.48859999999999998</v>
      </c>
      <c r="B4888" s="34">
        <v>8.2799999999999994</v>
      </c>
      <c r="C4888" s="35">
        <v>6.4687499999999995E-2</v>
      </c>
    </row>
    <row r="4889" spans="1:3" x14ac:dyDescent="0.2">
      <c r="A4889" s="29">
        <v>0.48870000000000002</v>
      </c>
      <c r="B4889" s="34">
        <v>8.2799999999999994</v>
      </c>
      <c r="C4889" s="35">
        <v>6.4687499999999995E-2</v>
      </c>
    </row>
    <row r="4890" spans="1:3" x14ac:dyDescent="0.2">
      <c r="A4890" s="29">
        <v>0.48880000000000001</v>
      </c>
      <c r="B4890" s="34">
        <v>8.2799999999999994</v>
      </c>
      <c r="C4890" s="35">
        <v>6.4687499999999995E-2</v>
      </c>
    </row>
    <row r="4891" spans="1:3" x14ac:dyDescent="0.2">
      <c r="A4891" s="29">
        <v>0.4889</v>
      </c>
      <c r="B4891" s="34">
        <v>8.2799999999999994</v>
      </c>
      <c r="C4891" s="35">
        <v>6.4687499999999995E-2</v>
      </c>
    </row>
    <row r="4892" spans="1:3" x14ac:dyDescent="0.2">
      <c r="A4892" s="29">
        <v>0.48899999999999999</v>
      </c>
      <c r="B4892" s="34">
        <v>8.2799999999999994</v>
      </c>
      <c r="C4892" s="35">
        <v>6.4687499999999995E-2</v>
      </c>
    </row>
    <row r="4893" spans="1:3" x14ac:dyDescent="0.2">
      <c r="A4893" s="29">
        <v>0.48909999999999998</v>
      </c>
      <c r="B4893" s="34">
        <v>8.2799999999999994</v>
      </c>
      <c r="C4893" s="35">
        <v>6.4687499999999995E-2</v>
      </c>
    </row>
    <row r="4894" spans="1:3" x14ac:dyDescent="0.2">
      <c r="A4894" s="29">
        <v>0.48920000000000002</v>
      </c>
      <c r="B4894" s="34">
        <v>8.2799999999999994</v>
      </c>
      <c r="C4894" s="35">
        <v>6.4687499999999995E-2</v>
      </c>
    </row>
    <row r="4895" spans="1:3" x14ac:dyDescent="0.2">
      <c r="A4895" s="29">
        <v>0.48930000000000001</v>
      </c>
      <c r="B4895" s="34">
        <v>8.2799999999999994</v>
      </c>
      <c r="C4895" s="35">
        <v>6.4687499999999995E-2</v>
      </c>
    </row>
    <row r="4896" spans="1:3" x14ac:dyDescent="0.2">
      <c r="A4896" s="29">
        <v>0.4894</v>
      </c>
      <c r="B4896" s="34">
        <v>8.2799999999999994</v>
      </c>
      <c r="C4896" s="35">
        <v>6.4687499999999995E-2</v>
      </c>
    </row>
    <row r="4897" spans="1:3" x14ac:dyDescent="0.2">
      <c r="A4897" s="29">
        <v>0.48949999999999999</v>
      </c>
      <c r="B4897" s="34">
        <v>8.2799999999999994</v>
      </c>
      <c r="C4897" s="35">
        <v>6.4687499999999995E-2</v>
      </c>
    </row>
    <row r="4898" spans="1:3" x14ac:dyDescent="0.2">
      <c r="A4898" s="29">
        <v>0.48959999999999998</v>
      </c>
      <c r="B4898" s="34">
        <v>8.2799999999999994</v>
      </c>
      <c r="C4898" s="35">
        <v>6.4687499999999995E-2</v>
      </c>
    </row>
    <row r="4899" spans="1:3" x14ac:dyDescent="0.2">
      <c r="A4899" s="29">
        <v>0.48970000000000002</v>
      </c>
      <c r="B4899" s="34">
        <v>8.2799999999999994</v>
      </c>
      <c r="C4899" s="35">
        <v>6.4687499999999995E-2</v>
      </c>
    </row>
    <row r="4900" spans="1:3" x14ac:dyDescent="0.2">
      <c r="A4900" s="29">
        <v>0.48980000000000001</v>
      </c>
      <c r="B4900" s="34">
        <v>8.2799999999999994</v>
      </c>
      <c r="C4900" s="35">
        <v>6.4687499999999995E-2</v>
      </c>
    </row>
    <row r="4901" spans="1:3" x14ac:dyDescent="0.2">
      <c r="A4901" s="29">
        <v>0.4899</v>
      </c>
      <c r="B4901" s="34">
        <v>8.2799999999999994</v>
      </c>
      <c r="C4901" s="35">
        <v>6.4687499999999995E-2</v>
      </c>
    </row>
    <row r="4902" spans="1:3" x14ac:dyDescent="0.2">
      <c r="A4902" s="29">
        <v>0.49</v>
      </c>
      <c r="B4902" s="34">
        <v>8.2799999999999994</v>
      </c>
      <c r="C4902" s="35">
        <v>6.4687499999999995E-2</v>
      </c>
    </row>
    <row r="4903" spans="1:3" x14ac:dyDescent="0.2">
      <c r="A4903" s="29">
        <v>0.49009999999999998</v>
      </c>
      <c r="B4903" s="34">
        <v>8.2799999999999994</v>
      </c>
      <c r="C4903" s="35">
        <v>6.4687499999999995E-2</v>
      </c>
    </row>
    <row r="4904" spans="1:3" x14ac:dyDescent="0.2">
      <c r="A4904" s="29">
        <v>0.49020000000000002</v>
      </c>
      <c r="B4904" s="34">
        <v>8.2799999999999994</v>
      </c>
      <c r="C4904" s="35">
        <v>6.4687499999999995E-2</v>
      </c>
    </row>
    <row r="4905" spans="1:3" x14ac:dyDescent="0.2">
      <c r="A4905" s="29">
        <v>0.49030000000000001</v>
      </c>
      <c r="B4905" s="34">
        <v>8.2799999999999994</v>
      </c>
      <c r="C4905" s="35">
        <v>6.4687499999999995E-2</v>
      </c>
    </row>
    <row r="4906" spans="1:3" x14ac:dyDescent="0.2">
      <c r="A4906" s="29">
        <v>0.4904</v>
      </c>
      <c r="B4906" s="34">
        <v>8.2799999999999994</v>
      </c>
      <c r="C4906" s="35">
        <v>6.4687499999999995E-2</v>
      </c>
    </row>
    <row r="4907" spans="1:3" x14ac:dyDescent="0.2">
      <c r="A4907" s="29">
        <v>0.49049999999999999</v>
      </c>
      <c r="B4907" s="34">
        <v>8.2799999999999994</v>
      </c>
      <c r="C4907" s="35">
        <v>6.4687499999999995E-2</v>
      </c>
    </row>
    <row r="4908" spans="1:3" x14ac:dyDescent="0.2">
      <c r="A4908" s="29">
        <v>0.49059999999999998</v>
      </c>
      <c r="B4908" s="34">
        <v>8.2799999999999994</v>
      </c>
      <c r="C4908" s="35">
        <v>6.4687499999999995E-2</v>
      </c>
    </row>
    <row r="4909" spans="1:3" x14ac:dyDescent="0.2">
      <c r="A4909" s="29">
        <v>0.49070000000000003</v>
      </c>
      <c r="B4909" s="34">
        <v>8.2799999999999994</v>
      </c>
      <c r="C4909" s="35">
        <v>6.4687499999999995E-2</v>
      </c>
    </row>
    <row r="4910" spans="1:3" x14ac:dyDescent="0.2">
      <c r="A4910" s="29">
        <v>0.49080000000000001</v>
      </c>
      <c r="B4910" s="34">
        <v>8.2799999999999994</v>
      </c>
      <c r="C4910" s="35">
        <v>6.4687499999999995E-2</v>
      </c>
    </row>
    <row r="4911" spans="1:3" x14ac:dyDescent="0.2">
      <c r="A4911" s="29">
        <v>0.4909</v>
      </c>
      <c r="B4911" s="34">
        <v>8.2799999999999994</v>
      </c>
      <c r="C4911" s="35">
        <v>6.4687499999999995E-2</v>
      </c>
    </row>
    <row r="4912" spans="1:3" x14ac:dyDescent="0.2">
      <c r="A4912" s="29">
        <v>0.49099999999999999</v>
      </c>
      <c r="B4912" s="34">
        <v>8.2799999999999994</v>
      </c>
      <c r="C4912" s="35">
        <v>6.4687499999999995E-2</v>
      </c>
    </row>
    <row r="4913" spans="1:3" x14ac:dyDescent="0.2">
      <c r="A4913" s="29">
        <v>0.49109999999999998</v>
      </c>
      <c r="B4913" s="34">
        <v>8.2799999999999994</v>
      </c>
      <c r="C4913" s="35">
        <v>6.4687499999999995E-2</v>
      </c>
    </row>
    <row r="4914" spans="1:3" x14ac:dyDescent="0.2">
      <c r="A4914" s="29">
        <v>0.49120000000000003</v>
      </c>
      <c r="B4914" s="34">
        <v>8.2799999999999994</v>
      </c>
      <c r="C4914" s="35">
        <v>6.4687499999999995E-2</v>
      </c>
    </row>
    <row r="4915" spans="1:3" x14ac:dyDescent="0.2">
      <c r="A4915" s="29">
        <v>0.49130000000000001</v>
      </c>
      <c r="B4915" s="34">
        <v>8.2799999999999994</v>
      </c>
      <c r="C4915" s="35">
        <v>6.4687499999999995E-2</v>
      </c>
    </row>
    <row r="4916" spans="1:3" x14ac:dyDescent="0.2">
      <c r="A4916" s="29">
        <v>0.4914</v>
      </c>
      <c r="B4916" s="34">
        <v>8.2799999999999994</v>
      </c>
      <c r="C4916" s="35">
        <v>6.4687499999999995E-2</v>
      </c>
    </row>
    <row r="4917" spans="1:3" x14ac:dyDescent="0.2">
      <c r="A4917" s="29">
        <v>0.49149999999999999</v>
      </c>
      <c r="B4917" s="34">
        <v>8.2799999999999994</v>
      </c>
      <c r="C4917" s="35">
        <v>6.4687499999999995E-2</v>
      </c>
    </row>
    <row r="4918" spans="1:3" x14ac:dyDescent="0.2">
      <c r="A4918" s="29">
        <v>0.49159999999999998</v>
      </c>
      <c r="B4918" s="34">
        <v>8.2799999999999994</v>
      </c>
      <c r="C4918" s="35">
        <v>6.4687499999999995E-2</v>
      </c>
    </row>
    <row r="4919" spans="1:3" x14ac:dyDescent="0.2">
      <c r="A4919" s="29">
        <v>0.49170000000000003</v>
      </c>
      <c r="B4919" s="34">
        <v>8.2799999999999994</v>
      </c>
      <c r="C4919" s="35">
        <v>6.4687499999999995E-2</v>
      </c>
    </row>
    <row r="4920" spans="1:3" x14ac:dyDescent="0.2">
      <c r="A4920" s="29">
        <v>0.49180000000000001</v>
      </c>
      <c r="B4920" s="34">
        <v>8.2799999999999994</v>
      </c>
      <c r="C4920" s="35">
        <v>6.4687499999999995E-2</v>
      </c>
    </row>
    <row r="4921" spans="1:3" x14ac:dyDescent="0.2">
      <c r="A4921" s="29">
        <v>0.4919</v>
      </c>
      <c r="B4921" s="34">
        <v>8.2799999999999994</v>
      </c>
      <c r="C4921" s="35">
        <v>6.4687499999999995E-2</v>
      </c>
    </row>
    <row r="4922" spans="1:3" x14ac:dyDescent="0.2">
      <c r="A4922" s="29">
        <v>0.49199999999999999</v>
      </c>
      <c r="B4922" s="34">
        <v>8.2799999999999994</v>
      </c>
      <c r="C4922" s="35">
        <v>6.4687499999999995E-2</v>
      </c>
    </row>
    <row r="4923" spans="1:3" x14ac:dyDescent="0.2">
      <c r="A4923" s="29">
        <v>0.49209999999999998</v>
      </c>
      <c r="B4923" s="34">
        <v>8.2799999999999994</v>
      </c>
      <c r="C4923" s="35">
        <v>6.4687499999999995E-2</v>
      </c>
    </row>
    <row r="4924" spans="1:3" x14ac:dyDescent="0.2">
      <c r="A4924" s="29">
        <v>0.49220000000000003</v>
      </c>
      <c r="B4924" s="34">
        <v>8.2799999999999994</v>
      </c>
      <c r="C4924" s="35">
        <v>6.4687499999999995E-2</v>
      </c>
    </row>
    <row r="4925" spans="1:3" x14ac:dyDescent="0.2">
      <c r="A4925" s="29">
        <v>0.49230000000000002</v>
      </c>
      <c r="B4925" s="34">
        <v>8.2799999999999994</v>
      </c>
      <c r="C4925" s="35">
        <v>6.4687499999999995E-2</v>
      </c>
    </row>
    <row r="4926" spans="1:3" x14ac:dyDescent="0.2">
      <c r="A4926" s="29">
        <v>0.4924</v>
      </c>
      <c r="B4926" s="34">
        <v>8.2799999999999994</v>
      </c>
      <c r="C4926" s="35">
        <v>6.4687499999999995E-2</v>
      </c>
    </row>
    <row r="4927" spans="1:3" x14ac:dyDescent="0.2">
      <c r="A4927" s="29">
        <v>0.49249999999999999</v>
      </c>
      <c r="B4927" s="34">
        <v>8.2799999999999994</v>
      </c>
      <c r="C4927" s="35">
        <v>6.4687499999999995E-2</v>
      </c>
    </row>
    <row r="4928" spans="1:3" x14ac:dyDescent="0.2">
      <c r="A4928" s="29">
        <v>0.49259999999999998</v>
      </c>
      <c r="B4928" s="34">
        <v>8.2799999999999994</v>
      </c>
      <c r="C4928" s="35">
        <v>6.4687499999999995E-2</v>
      </c>
    </row>
    <row r="4929" spans="1:3" x14ac:dyDescent="0.2">
      <c r="A4929" s="29">
        <v>0.49270000000000003</v>
      </c>
      <c r="B4929" s="34">
        <v>8.2799999999999994</v>
      </c>
      <c r="C4929" s="35">
        <v>6.4687499999999995E-2</v>
      </c>
    </row>
    <row r="4930" spans="1:3" x14ac:dyDescent="0.2">
      <c r="A4930" s="29">
        <v>0.49280000000000002</v>
      </c>
      <c r="B4930" s="34">
        <v>8.2799999999999994</v>
      </c>
      <c r="C4930" s="35">
        <v>6.4687499999999995E-2</v>
      </c>
    </row>
    <row r="4931" spans="1:3" x14ac:dyDescent="0.2">
      <c r="A4931" s="29">
        <v>0.4929</v>
      </c>
      <c r="B4931" s="34">
        <v>8.2799999999999994</v>
      </c>
      <c r="C4931" s="35">
        <v>6.4687499999999995E-2</v>
      </c>
    </row>
    <row r="4932" spans="1:3" x14ac:dyDescent="0.2">
      <c r="A4932" s="29">
        <v>0.49299999999999999</v>
      </c>
      <c r="B4932" s="34">
        <v>8.2799999999999994</v>
      </c>
      <c r="C4932" s="35">
        <v>6.4687499999999995E-2</v>
      </c>
    </row>
    <row r="4933" spans="1:3" x14ac:dyDescent="0.2">
      <c r="A4933" s="29">
        <v>0.49309999999999998</v>
      </c>
      <c r="B4933" s="34">
        <v>8.2799999999999994</v>
      </c>
      <c r="C4933" s="35">
        <v>6.4687499999999995E-2</v>
      </c>
    </row>
    <row r="4934" spans="1:3" x14ac:dyDescent="0.2">
      <c r="A4934" s="29">
        <v>0.49320000000000003</v>
      </c>
      <c r="B4934" s="34">
        <v>8.2799999999999994</v>
      </c>
      <c r="C4934" s="35">
        <v>6.4687499999999995E-2</v>
      </c>
    </row>
    <row r="4935" spans="1:3" x14ac:dyDescent="0.2">
      <c r="A4935" s="29">
        <v>0.49330000000000002</v>
      </c>
      <c r="B4935" s="34">
        <v>8.2799999999999994</v>
      </c>
      <c r="C4935" s="35">
        <v>6.4687499999999995E-2</v>
      </c>
    </row>
    <row r="4936" spans="1:3" x14ac:dyDescent="0.2">
      <c r="A4936" s="29">
        <v>0.49340000000000001</v>
      </c>
      <c r="B4936" s="34">
        <v>8.2799999999999994</v>
      </c>
      <c r="C4936" s="35">
        <v>6.4687499999999995E-2</v>
      </c>
    </row>
    <row r="4937" spans="1:3" x14ac:dyDescent="0.2">
      <c r="A4937" s="29">
        <v>0.49349999999999999</v>
      </c>
      <c r="B4937" s="34">
        <v>8.2799999999999994</v>
      </c>
      <c r="C4937" s="35">
        <v>6.4687499999999995E-2</v>
      </c>
    </row>
    <row r="4938" spans="1:3" x14ac:dyDescent="0.2">
      <c r="A4938" s="29">
        <v>0.49359999999999998</v>
      </c>
      <c r="B4938" s="34">
        <v>8.2799999999999994</v>
      </c>
      <c r="C4938" s="35">
        <v>6.4687499999999995E-2</v>
      </c>
    </row>
    <row r="4939" spans="1:3" x14ac:dyDescent="0.2">
      <c r="A4939" s="29">
        <v>0.49370000000000003</v>
      </c>
      <c r="B4939" s="34">
        <v>8.2799999999999994</v>
      </c>
      <c r="C4939" s="35">
        <v>6.4687499999999995E-2</v>
      </c>
    </row>
    <row r="4940" spans="1:3" x14ac:dyDescent="0.2">
      <c r="A4940" s="29">
        <v>0.49380000000000002</v>
      </c>
      <c r="B4940" s="34">
        <v>8.2799999999999994</v>
      </c>
      <c r="C4940" s="35">
        <v>6.4687499999999995E-2</v>
      </c>
    </row>
    <row r="4941" spans="1:3" x14ac:dyDescent="0.2">
      <c r="A4941" s="29">
        <v>0.49390000000000001</v>
      </c>
      <c r="B4941" s="34">
        <v>8.2799999999999994</v>
      </c>
      <c r="C4941" s="35">
        <v>6.4687499999999995E-2</v>
      </c>
    </row>
    <row r="4942" spans="1:3" x14ac:dyDescent="0.2">
      <c r="A4942" s="29">
        <v>0.49399999999999999</v>
      </c>
      <c r="B4942" s="34">
        <v>8.2799999999999994</v>
      </c>
      <c r="C4942" s="35">
        <v>6.4687499999999995E-2</v>
      </c>
    </row>
    <row r="4943" spans="1:3" x14ac:dyDescent="0.2">
      <c r="A4943" s="29">
        <v>0.49409999999999998</v>
      </c>
      <c r="B4943" s="34">
        <v>8.2799999999999994</v>
      </c>
      <c r="C4943" s="35">
        <v>6.4687499999999995E-2</v>
      </c>
    </row>
    <row r="4944" spans="1:3" x14ac:dyDescent="0.2">
      <c r="A4944" s="29">
        <v>0.49419999999999997</v>
      </c>
      <c r="B4944" s="34">
        <v>8.2799999999999994</v>
      </c>
      <c r="C4944" s="35">
        <v>6.4687499999999995E-2</v>
      </c>
    </row>
    <row r="4945" spans="1:3" x14ac:dyDescent="0.2">
      <c r="A4945" s="29">
        <v>0.49430000000000002</v>
      </c>
      <c r="B4945" s="34">
        <v>8.2799999999999994</v>
      </c>
      <c r="C4945" s="35">
        <v>6.4687499999999995E-2</v>
      </c>
    </row>
    <row r="4946" spans="1:3" x14ac:dyDescent="0.2">
      <c r="A4946" s="29">
        <v>0.49440000000000001</v>
      </c>
      <c r="B4946" s="34">
        <v>8.2799999999999994</v>
      </c>
      <c r="C4946" s="35">
        <v>6.4687499999999995E-2</v>
      </c>
    </row>
    <row r="4947" spans="1:3" x14ac:dyDescent="0.2">
      <c r="A4947" s="29">
        <v>0.4945</v>
      </c>
      <c r="B4947" s="34">
        <v>8.2799999999999994</v>
      </c>
      <c r="C4947" s="35">
        <v>6.4687499999999995E-2</v>
      </c>
    </row>
    <row r="4948" spans="1:3" x14ac:dyDescent="0.2">
      <c r="A4948" s="29">
        <v>0.49459999999999998</v>
      </c>
      <c r="B4948" s="34">
        <v>8.2799999999999994</v>
      </c>
      <c r="C4948" s="35">
        <v>6.4687499999999995E-2</v>
      </c>
    </row>
    <row r="4949" spans="1:3" x14ac:dyDescent="0.2">
      <c r="A4949" s="29">
        <v>0.49469999999999997</v>
      </c>
      <c r="B4949" s="34">
        <v>8.2799999999999994</v>
      </c>
      <c r="C4949" s="35">
        <v>6.4687499999999995E-2</v>
      </c>
    </row>
    <row r="4950" spans="1:3" x14ac:dyDescent="0.2">
      <c r="A4950" s="29">
        <v>0.49480000000000002</v>
      </c>
      <c r="B4950" s="34">
        <v>8.2799999999999994</v>
      </c>
      <c r="C4950" s="35">
        <v>6.4687499999999995E-2</v>
      </c>
    </row>
    <row r="4951" spans="1:3" x14ac:dyDescent="0.2">
      <c r="A4951" s="29">
        <v>0.49490000000000001</v>
      </c>
      <c r="B4951" s="34">
        <v>8.2799999999999994</v>
      </c>
      <c r="C4951" s="35">
        <v>6.4687499999999995E-2</v>
      </c>
    </row>
    <row r="4952" spans="1:3" x14ac:dyDescent="0.2">
      <c r="A4952" s="29">
        <v>0.495</v>
      </c>
      <c r="B4952" s="34">
        <v>8.2799999999999994</v>
      </c>
      <c r="C4952" s="35">
        <v>6.4687499999999995E-2</v>
      </c>
    </row>
    <row r="4953" spans="1:3" x14ac:dyDescent="0.2">
      <c r="A4953" s="29">
        <v>0.49509999999999998</v>
      </c>
      <c r="B4953" s="34">
        <v>8.2799999999999994</v>
      </c>
      <c r="C4953" s="35">
        <v>6.4687499999999995E-2</v>
      </c>
    </row>
    <row r="4954" spans="1:3" x14ac:dyDescent="0.2">
      <c r="A4954" s="29">
        <v>0.49519999999999997</v>
      </c>
      <c r="B4954" s="34">
        <v>8.2799999999999994</v>
      </c>
      <c r="C4954" s="35">
        <v>6.4687499999999995E-2</v>
      </c>
    </row>
    <row r="4955" spans="1:3" x14ac:dyDescent="0.2">
      <c r="A4955" s="29">
        <v>0.49530000000000002</v>
      </c>
      <c r="B4955" s="34">
        <v>8.2799999999999994</v>
      </c>
      <c r="C4955" s="35">
        <v>6.4687499999999995E-2</v>
      </c>
    </row>
    <row r="4956" spans="1:3" x14ac:dyDescent="0.2">
      <c r="A4956" s="29">
        <v>0.49540000000000001</v>
      </c>
      <c r="B4956" s="34">
        <v>8.2799999999999994</v>
      </c>
      <c r="C4956" s="35">
        <v>6.4687499999999995E-2</v>
      </c>
    </row>
    <row r="4957" spans="1:3" x14ac:dyDescent="0.2">
      <c r="A4957" s="29">
        <v>0.4955</v>
      </c>
      <c r="B4957" s="34">
        <v>8.2799999999999994</v>
      </c>
      <c r="C4957" s="35">
        <v>6.4687499999999995E-2</v>
      </c>
    </row>
    <row r="4958" spans="1:3" x14ac:dyDescent="0.2">
      <c r="A4958" s="29">
        <v>0.49559999999999998</v>
      </c>
      <c r="B4958" s="34">
        <v>8.2799999999999994</v>
      </c>
      <c r="C4958" s="35">
        <v>6.4687499999999995E-2</v>
      </c>
    </row>
    <row r="4959" spans="1:3" x14ac:dyDescent="0.2">
      <c r="A4959" s="29">
        <v>0.49569999999999997</v>
      </c>
      <c r="B4959" s="34">
        <v>8.2799999999999994</v>
      </c>
      <c r="C4959" s="35">
        <v>6.4687499999999995E-2</v>
      </c>
    </row>
    <row r="4960" spans="1:3" x14ac:dyDescent="0.2">
      <c r="A4960" s="29">
        <v>0.49580000000000002</v>
      </c>
      <c r="B4960" s="34">
        <v>8.2799999999999994</v>
      </c>
      <c r="C4960" s="35">
        <v>6.4687499999999995E-2</v>
      </c>
    </row>
    <row r="4961" spans="1:3" x14ac:dyDescent="0.2">
      <c r="A4961" s="29">
        <v>0.49590000000000001</v>
      </c>
      <c r="B4961" s="34">
        <v>8.2799999999999994</v>
      </c>
      <c r="C4961" s="35">
        <v>6.4687499999999995E-2</v>
      </c>
    </row>
    <row r="4962" spans="1:3" x14ac:dyDescent="0.2">
      <c r="A4962" s="29">
        <v>0.496</v>
      </c>
      <c r="B4962" s="34">
        <v>8.2799999999999994</v>
      </c>
      <c r="C4962" s="35">
        <v>6.4687499999999995E-2</v>
      </c>
    </row>
    <row r="4963" spans="1:3" x14ac:dyDescent="0.2">
      <c r="A4963" s="29">
        <v>0.49609999999999999</v>
      </c>
      <c r="B4963" s="34">
        <v>8.2799999999999994</v>
      </c>
      <c r="C4963" s="35">
        <v>6.4687499999999995E-2</v>
      </c>
    </row>
    <row r="4964" spans="1:3" x14ac:dyDescent="0.2">
      <c r="A4964" s="29">
        <v>0.49619999999999997</v>
      </c>
      <c r="B4964" s="34">
        <v>8.2799999999999994</v>
      </c>
      <c r="C4964" s="35">
        <v>6.4687499999999995E-2</v>
      </c>
    </row>
    <row r="4965" spans="1:3" x14ac:dyDescent="0.2">
      <c r="A4965" s="29">
        <v>0.49630000000000002</v>
      </c>
      <c r="B4965" s="34">
        <v>8.2799999999999994</v>
      </c>
      <c r="C4965" s="35">
        <v>6.4687499999999995E-2</v>
      </c>
    </row>
    <row r="4966" spans="1:3" x14ac:dyDescent="0.2">
      <c r="A4966" s="29">
        <v>0.49640000000000001</v>
      </c>
      <c r="B4966" s="34">
        <v>8.2799999999999994</v>
      </c>
      <c r="C4966" s="35">
        <v>6.4687499999999995E-2</v>
      </c>
    </row>
    <row r="4967" spans="1:3" x14ac:dyDescent="0.2">
      <c r="A4967" s="29">
        <v>0.4965</v>
      </c>
      <c r="B4967" s="34">
        <v>8.2799999999999994</v>
      </c>
      <c r="C4967" s="35">
        <v>6.4687499999999995E-2</v>
      </c>
    </row>
    <row r="4968" spans="1:3" x14ac:dyDescent="0.2">
      <c r="A4968" s="29">
        <v>0.49659999999999999</v>
      </c>
      <c r="B4968" s="34">
        <v>8.2799999999999994</v>
      </c>
      <c r="C4968" s="35">
        <v>6.4687499999999995E-2</v>
      </c>
    </row>
    <row r="4969" spans="1:3" x14ac:dyDescent="0.2">
      <c r="A4969" s="29">
        <v>0.49669999999999997</v>
      </c>
      <c r="B4969" s="34">
        <v>8.2799999999999994</v>
      </c>
      <c r="C4969" s="35">
        <v>6.4687499999999995E-2</v>
      </c>
    </row>
    <row r="4970" spans="1:3" x14ac:dyDescent="0.2">
      <c r="A4970" s="29">
        <v>0.49680000000000002</v>
      </c>
      <c r="B4970" s="34">
        <v>8.2799999999999994</v>
      </c>
      <c r="C4970" s="35">
        <v>6.4687499999999995E-2</v>
      </c>
    </row>
    <row r="4971" spans="1:3" x14ac:dyDescent="0.2">
      <c r="A4971" s="29">
        <v>0.49690000000000001</v>
      </c>
      <c r="B4971" s="34">
        <v>8.2799999999999994</v>
      </c>
      <c r="C4971" s="35">
        <v>6.4687499999999995E-2</v>
      </c>
    </row>
    <row r="4972" spans="1:3" x14ac:dyDescent="0.2">
      <c r="A4972" s="29">
        <v>0.497</v>
      </c>
      <c r="B4972" s="34">
        <v>8.2799999999999994</v>
      </c>
      <c r="C4972" s="35">
        <v>6.4687499999999995E-2</v>
      </c>
    </row>
    <row r="4973" spans="1:3" x14ac:dyDescent="0.2">
      <c r="A4973" s="29">
        <v>0.49709999999999999</v>
      </c>
      <c r="B4973" s="34">
        <v>8.2799999999999994</v>
      </c>
      <c r="C4973" s="35">
        <v>6.4687499999999995E-2</v>
      </c>
    </row>
    <row r="4974" spans="1:3" x14ac:dyDescent="0.2">
      <c r="A4974" s="29">
        <v>0.49719999999999998</v>
      </c>
      <c r="B4974" s="34">
        <v>8.2799999999999994</v>
      </c>
      <c r="C4974" s="35">
        <v>6.4687499999999995E-2</v>
      </c>
    </row>
    <row r="4975" spans="1:3" x14ac:dyDescent="0.2">
      <c r="A4975" s="29">
        <v>0.49730000000000002</v>
      </c>
      <c r="B4975" s="34">
        <v>8.2799999999999994</v>
      </c>
      <c r="C4975" s="35">
        <v>6.4687499999999995E-2</v>
      </c>
    </row>
    <row r="4976" spans="1:3" x14ac:dyDescent="0.2">
      <c r="A4976" s="29">
        <v>0.49740000000000001</v>
      </c>
      <c r="B4976" s="34">
        <v>8.2799999999999994</v>
      </c>
      <c r="C4976" s="35">
        <v>6.4687499999999995E-2</v>
      </c>
    </row>
    <row r="4977" spans="1:3" x14ac:dyDescent="0.2">
      <c r="A4977" s="29">
        <v>0.4975</v>
      </c>
      <c r="B4977" s="34">
        <v>8.2799999999999994</v>
      </c>
      <c r="C4977" s="35">
        <v>6.4687499999999995E-2</v>
      </c>
    </row>
    <row r="4978" spans="1:3" x14ac:dyDescent="0.2">
      <c r="A4978" s="29">
        <v>0.49759999999999999</v>
      </c>
      <c r="B4978" s="34">
        <v>8.2799999999999994</v>
      </c>
      <c r="C4978" s="35">
        <v>6.4687499999999995E-2</v>
      </c>
    </row>
    <row r="4979" spans="1:3" x14ac:dyDescent="0.2">
      <c r="A4979" s="29">
        <v>0.49769999999999998</v>
      </c>
      <c r="B4979" s="34">
        <v>8.2799999999999994</v>
      </c>
      <c r="C4979" s="35">
        <v>6.4687499999999995E-2</v>
      </c>
    </row>
    <row r="4980" spans="1:3" x14ac:dyDescent="0.2">
      <c r="A4980" s="29">
        <v>0.49780000000000002</v>
      </c>
      <c r="B4980" s="34">
        <v>8.2799999999999994</v>
      </c>
      <c r="C4980" s="35">
        <v>6.4687499999999995E-2</v>
      </c>
    </row>
    <row r="4981" spans="1:3" x14ac:dyDescent="0.2">
      <c r="A4981" s="29">
        <v>0.49790000000000001</v>
      </c>
      <c r="B4981" s="34">
        <v>8.2799999999999994</v>
      </c>
      <c r="C4981" s="35">
        <v>6.4687499999999995E-2</v>
      </c>
    </row>
    <row r="4982" spans="1:3" x14ac:dyDescent="0.2">
      <c r="A4982" s="29">
        <v>0.498</v>
      </c>
      <c r="B4982" s="34">
        <v>8.2799999999999994</v>
      </c>
      <c r="C4982" s="35">
        <v>6.4687499999999995E-2</v>
      </c>
    </row>
    <row r="4983" spans="1:3" x14ac:dyDescent="0.2">
      <c r="A4983" s="29">
        <v>0.49809999999999999</v>
      </c>
      <c r="B4983" s="34">
        <v>8.2799999999999994</v>
      </c>
      <c r="C4983" s="35">
        <v>6.4687499999999995E-2</v>
      </c>
    </row>
    <row r="4984" spans="1:3" x14ac:dyDescent="0.2">
      <c r="A4984" s="29">
        <v>0.49819999999999998</v>
      </c>
      <c r="B4984" s="34">
        <v>8.2799999999999994</v>
      </c>
      <c r="C4984" s="35">
        <v>6.4687499999999995E-2</v>
      </c>
    </row>
    <row r="4985" spans="1:3" x14ac:dyDescent="0.2">
      <c r="A4985" s="29">
        <v>0.49830000000000002</v>
      </c>
      <c r="B4985" s="34">
        <v>8.2799999999999994</v>
      </c>
      <c r="C4985" s="35">
        <v>6.4687499999999995E-2</v>
      </c>
    </row>
    <row r="4986" spans="1:3" x14ac:dyDescent="0.2">
      <c r="A4986" s="29">
        <v>0.49840000000000001</v>
      </c>
      <c r="B4986" s="34">
        <v>8.2799999999999994</v>
      </c>
      <c r="C4986" s="35">
        <v>6.4687499999999995E-2</v>
      </c>
    </row>
    <row r="4987" spans="1:3" x14ac:dyDescent="0.2">
      <c r="A4987" s="29">
        <v>0.4985</v>
      </c>
      <c r="B4987" s="34">
        <v>8.2799999999999994</v>
      </c>
      <c r="C4987" s="35">
        <v>6.4687499999999995E-2</v>
      </c>
    </row>
    <row r="4988" spans="1:3" x14ac:dyDescent="0.2">
      <c r="A4988" s="29">
        <v>0.49859999999999999</v>
      </c>
      <c r="B4988" s="34">
        <v>8.2799999999999994</v>
      </c>
      <c r="C4988" s="35">
        <v>6.4687499999999995E-2</v>
      </c>
    </row>
    <row r="4989" spans="1:3" x14ac:dyDescent="0.2">
      <c r="A4989" s="29">
        <v>0.49869999999999998</v>
      </c>
      <c r="B4989" s="34">
        <v>8.2799999999999994</v>
      </c>
      <c r="C4989" s="35">
        <v>6.4687499999999995E-2</v>
      </c>
    </row>
    <row r="4990" spans="1:3" x14ac:dyDescent="0.2">
      <c r="A4990" s="29">
        <v>0.49880000000000002</v>
      </c>
      <c r="B4990" s="34">
        <v>8.2799999999999994</v>
      </c>
      <c r="C4990" s="35">
        <v>6.4687499999999995E-2</v>
      </c>
    </row>
    <row r="4991" spans="1:3" x14ac:dyDescent="0.2">
      <c r="A4991" s="29">
        <v>0.49890000000000001</v>
      </c>
      <c r="B4991" s="34">
        <v>8.2799999999999994</v>
      </c>
      <c r="C4991" s="35">
        <v>6.4687499999999995E-2</v>
      </c>
    </row>
    <row r="4992" spans="1:3" x14ac:dyDescent="0.2">
      <c r="A4992" s="29">
        <v>0.499</v>
      </c>
      <c r="B4992" s="34">
        <v>8.2799999999999994</v>
      </c>
      <c r="C4992" s="35">
        <v>6.4687499999999995E-2</v>
      </c>
    </row>
    <row r="4993" spans="1:3" x14ac:dyDescent="0.2">
      <c r="A4993" s="29">
        <v>0.49909999999999999</v>
      </c>
      <c r="B4993" s="34">
        <v>8.2799999999999994</v>
      </c>
      <c r="C4993" s="35">
        <v>6.4687499999999995E-2</v>
      </c>
    </row>
    <row r="4994" spans="1:3" x14ac:dyDescent="0.2">
      <c r="A4994" s="29">
        <v>0.49919999999999998</v>
      </c>
      <c r="B4994" s="34">
        <v>8.2799999999999994</v>
      </c>
      <c r="C4994" s="35">
        <v>6.4687499999999995E-2</v>
      </c>
    </row>
    <row r="4995" spans="1:3" x14ac:dyDescent="0.2">
      <c r="A4995" s="29">
        <v>0.49930000000000002</v>
      </c>
      <c r="B4995" s="34">
        <v>8.2799999999999994</v>
      </c>
      <c r="C4995" s="35">
        <v>6.4687499999999995E-2</v>
      </c>
    </row>
    <row r="4996" spans="1:3" x14ac:dyDescent="0.2">
      <c r="A4996" s="29">
        <v>0.49940000000000001</v>
      </c>
      <c r="B4996" s="34">
        <v>8.2799999999999994</v>
      </c>
      <c r="C4996" s="35">
        <v>6.4687499999999995E-2</v>
      </c>
    </row>
    <row r="4997" spans="1:3" x14ac:dyDescent="0.2">
      <c r="A4997" s="29">
        <v>0.4995</v>
      </c>
      <c r="B4997" s="34">
        <v>8.2799999999999994</v>
      </c>
      <c r="C4997" s="35">
        <v>6.4687499999999995E-2</v>
      </c>
    </row>
    <row r="4998" spans="1:3" x14ac:dyDescent="0.2">
      <c r="A4998" s="29">
        <v>0.49959999999999999</v>
      </c>
      <c r="B4998" s="34">
        <v>8.2799999999999994</v>
      </c>
      <c r="C4998" s="35">
        <v>6.4687499999999995E-2</v>
      </c>
    </row>
    <row r="4999" spans="1:3" x14ac:dyDescent="0.2">
      <c r="A4999" s="29">
        <v>0.49969999999999998</v>
      </c>
      <c r="B4999" s="34">
        <v>8.2799999999999994</v>
      </c>
      <c r="C4999" s="35">
        <v>6.4687499999999995E-2</v>
      </c>
    </row>
    <row r="5000" spans="1:3" x14ac:dyDescent="0.2">
      <c r="A5000" s="29">
        <v>0.49980000000000002</v>
      </c>
      <c r="B5000" s="34">
        <v>8.2799999999999994</v>
      </c>
      <c r="C5000" s="35">
        <v>6.4687499999999995E-2</v>
      </c>
    </row>
    <row r="5001" spans="1:3" x14ac:dyDescent="0.2">
      <c r="A5001" s="29">
        <v>0.49990000000000001</v>
      </c>
      <c r="B5001" s="34">
        <v>8.2799999999999994</v>
      </c>
      <c r="C5001" s="35">
        <v>6.4687499999999995E-2</v>
      </c>
    </row>
    <row r="5002" spans="1:3" x14ac:dyDescent="0.2">
      <c r="A5002" s="29">
        <v>0.5</v>
      </c>
      <c r="B5002" s="34">
        <v>8.2799999999999994</v>
      </c>
      <c r="C5002" s="35">
        <v>6.4687499999999995E-2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40863-3301-433B-9117-579160A763EE}">
  <sheetPr>
    <tabColor rgb="FFFFFF00"/>
  </sheetPr>
  <dimension ref="A1:A2"/>
  <sheetViews>
    <sheetView workbookViewId="0">
      <selection activeCell="A2" sqref="A2"/>
    </sheetView>
  </sheetViews>
  <sheetFormatPr defaultRowHeight="12.75" x14ac:dyDescent="0.2"/>
  <cols>
    <col min="1" max="1" width="7.5" bestFit="1" customWidth="1"/>
  </cols>
  <sheetData>
    <row r="1" spans="1:1" x14ac:dyDescent="0.2">
      <c r="A1" t="s">
        <v>104</v>
      </c>
    </row>
    <row r="2" spans="1:1" x14ac:dyDescent="0.2">
      <c r="A2" s="37">
        <v>5.5</v>
      </c>
    </row>
  </sheetData>
  <pageMargins left="0.7" right="0.7" top="0.75" bottom="0.75" header="0.3" footer="0.3"/>
  <pageSetup orientation="portrait" horizontalDpi="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2A2A-2493-4EBC-9AAF-7EE67FA1EC6D}">
  <sheetPr>
    <tabColor rgb="FFFFFF00"/>
  </sheetPr>
  <dimension ref="A1:A2"/>
  <sheetViews>
    <sheetView workbookViewId="0">
      <selection activeCell="A2" sqref="A2"/>
    </sheetView>
  </sheetViews>
  <sheetFormatPr defaultRowHeight="12.75" x14ac:dyDescent="0.2"/>
  <cols>
    <col min="1" max="1" width="9.5" bestFit="1" customWidth="1"/>
  </cols>
  <sheetData>
    <row r="1" spans="1:1" x14ac:dyDescent="0.2">
      <c r="A1" s="1" t="s">
        <v>111</v>
      </c>
    </row>
    <row r="2" spans="1:1" x14ac:dyDescent="0.2">
      <c r="A2" s="40">
        <v>1</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9622-2AC0-41DC-8753-941ED28EAD57}">
  <sheetPr>
    <tabColor rgb="FFFFFF00"/>
  </sheetPr>
  <dimension ref="A1:A2"/>
  <sheetViews>
    <sheetView workbookViewId="0">
      <selection activeCell="A2" sqref="A2"/>
    </sheetView>
  </sheetViews>
  <sheetFormatPr defaultRowHeight="12.75" x14ac:dyDescent="0.2"/>
  <cols>
    <col min="1" max="1" width="10.33203125" customWidth="1"/>
  </cols>
  <sheetData>
    <row r="1" spans="1:1" x14ac:dyDescent="0.2">
      <c r="A1" s="1" t="s">
        <v>111</v>
      </c>
    </row>
    <row r="2" spans="1:1" x14ac:dyDescent="0.2">
      <c r="A2" s="40">
        <v>1</v>
      </c>
    </row>
  </sheetData>
  <pageMargins left="0.7" right="0.7" top="0.75" bottom="0.75" header="0.3" footer="0.3"/>
  <pageSetup orientation="portrait" horizontalDpi="1200" verticalDpi="120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E920-2E8A-4BF6-8CDF-887202561BC4}">
  <sheetPr codeName="Sheet10">
    <tabColor rgb="FFFFFF00"/>
  </sheetPr>
  <dimension ref="A1:F25"/>
  <sheetViews>
    <sheetView workbookViewId="0">
      <selection activeCell="A2" sqref="A2"/>
    </sheetView>
  </sheetViews>
  <sheetFormatPr defaultRowHeight="12.75" x14ac:dyDescent="0.2"/>
  <cols>
    <col min="1" max="1" width="6.6640625" style="17" customWidth="1"/>
    <col min="2" max="2" width="18.33203125" bestFit="1" customWidth="1"/>
    <col min="4" max="4" width="21.1640625" style="17" bestFit="1" customWidth="1"/>
    <col min="5" max="5" width="20.83203125" bestFit="1" customWidth="1"/>
    <col min="6" max="6" width="17.1640625" bestFit="1" customWidth="1"/>
  </cols>
  <sheetData>
    <row r="1" spans="1:6" x14ac:dyDescent="0.2">
      <c r="A1" s="1" t="s">
        <v>45</v>
      </c>
      <c r="B1" s="1" t="s">
        <v>46</v>
      </c>
      <c r="C1" s="1" t="s">
        <v>47</v>
      </c>
      <c r="D1" s="1" t="s">
        <v>86</v>
      </c>
      <c r="E1" s="1" t="s">
        <v>88</v>
      </c>
      <c r="F1" t="s">
        <v>179</v>
      </c>
    </row>
    <row r="2" spans="1:6" x14ac:dyDescent="0.2">
      <c r="A2" s="17">
        <v>1</v>
      </c>
      <c r="B2" s="31" t="s">
        <v>8332</v>
      </c>
      <c r="C2" s="30">
        <v>1</v>
      </c>
      <c r="D2" s="32">
        <v>1</v>
      </c>
      <c r="E2" s="33">
        <v>3.2500000000000001E-2</v>
      </c>
      <c r="F2" s="95">
        <v>11</v>
      </c>
    </row>
    <row r="3" spans="1:6" x14ac:dyDescent="0.2">
      <c r="A3" s="17">
        <v>2</v>
      </c>
      <c r="B3" t="s">
        <v>8333</v>
      </c>
      <c r="C3" s="12">
        <v>1</v>
      </c>
      <c r="D3" s="179">
        <v>1</v>
      </c>
      <c r="E3" s="29">
        <v>0.02</v>
      </c>
      <c r="F3" s="95">
        <v>11</v>
      </c>
    </row>
    <row r="4" spans="1:6" x14ac:dyDescent="0.2">
      <c r="A4" s="17">
        <v>3</v>
      </c>
      <c r="B4" t="s">
        <v>8334</v>
      </c>
      <c r="C4" s="12">
        <v>1</v>
      </c>
      <c r="D4" s="179">
        <v>1</v>
      </c>
      <c r="E4" s="29">
        <v>0.01</v>
      </c>
      <c r="F4" s="95">
        <v>11</v>
      </c>
    </row>
    <row r="5" spans="1:6" x14ac:dyDescent="0.2">
      <c r="A5" s="17">
        <v>4</v>
      </c>
      <c r="B5" t="s">
        <v>8335</v>
      </c>
      <c r="C5" s="12">
        <v>1</v>
      </c>
      <c r="D5" s="179">
        <v>1</v>
      </c>
      <c r="E5" s="29">
        <v>1E-3</v>
      </c>
      <c r="F5" s="95">
        <v>11</v>
      </c>
    </row>
    <row r="6" spans="1:6" x14ac:dyDescent="0.2">
      <c r="A6" s="17">
        <v>5</v>
      </c>
      <c r="B6" t="s">
        <v>8336</v>
      </c>
      <c r="C6" s="12">
        <v>1</v>
      </c>
      <c r="D6" s="179">
        <v>1</v>
      </c>
      <c r="E6" s="29">
        <v>0.01</v>
      </c>
      <c r="F6" s="95">
        <v>11</v>
      </c>
    </row>
    <row r="7" spans="1:6" x14ac:dyDescent="0.2">
      <c r="A7" s="17">
        <v>6</v>
      </c>
      <c r="B7" t="s">
        <v>8337</v>
      </c>
      <c r="C7" s="12">
        <v>1</v>
      </c>
      <c r="D7" s="179">
        <v>0.9</v>
      </c>
      <c r="E7" s="29">
        <v>0.04</v>
      </c>
      <c r="F7" s="95">
        <v>11</v>
      </c>
    </row>
    <row r="8" spans="1:6" x14ac:dyDescent="0.2">
      <c r="A8" s="17">
        <v>7</v>
      </c>
      <c r="B8" t="s">
        <v>8338</v>
      </c>
      <c r="C8" s="12">
        <v>1</v>
      </c>
      <c r="D8" s="179">
        <v>0.9</v>
      </c>
      <c r="E8" s="29">
        <v>3.2500000000000001E-2</v>
      </c>
      <c r="F8" s="95">
        <v>11</v>
      </c>
    </row>
    <row r="9" spans="1:6" x14ac:dyDescent="0.2">
      <c r="A9" s="17">
        <v>8</v>
      </c>
      <c r="B9" t="s">
        <v>8339</v>
      </c>
      <c r="C9" s="12">
        <v>1</v>
      </c>
      <c r="D9" s="179">
        <v>0.9</v>
      </c>
      <c r="E9" s="29">
        <v>0.02</v>
      </c>
      <c r="F9" s="95">
        <v>11</v>
      </c>
    </row>
    <row r="10" spans="1:6" x14ac:dyDescent="0.2">
      <c r="A10" s="17">
        <v>9</v>
      </c>
      <c r="B10" t="s">
        <v>8340</v>
      </c>
      <c r="C10" s="12">
        <v>1</v>
      </c>
      <c r="D10" s="179">
        <v>0.9</v>
      </c>
      <c r="E10" s="29">
        <v>0.01</v>
      </c>
      <c r="F10" s="95">
        <v>11</v>
      </c>
    </row>
    <row r="11" spans="1:6" x14ac:dyDescent="0.2">
      <c r="A11" s="17">
        <v>10</v>
      </c>
      <c r="B11" t="s">
        <v>8341</v>
      </c>
      <c r="C11" s="12">
        <v>1</v>
      </c>
      <c r="D11" s="179">
        <v>0.9</v>
      </c>
      <c r="E11" s="29">
        <v>1E-3</v>
      </c>
      <c r="F11" s="95">
        <v>11</v>
      </c>
    </row>
    <row r="12" spans="1:6" x14ac:dyDescent="0.2">
      <c r="A12" s="17">
        <v>11</v>
      </c>
      <c r="B12" t="s">
        <v>8342</v>
      </c>
      <c r="C12" s="12">
        <v>2</v>
      </c>
      <c r="D12" s="179">
        <v>0.85</v>
      </c>
      <c r="E12" s="29">
        <v>0.02</v>
      </c>
      <c r="F12" s="95">
        <v>11</v>
      </c>
    </row>
    <row r="13" spans="1:6" x14ac:dyDescent="0.2">
      <c r="A13" s="17">
        <v>13</v>
      </c>
      <c r="B13" t="s">
        <v>8343</v>
      </c>
      <c r="C13" s="12">
        <v>3</v>
      </c>
      <c r="D13" s="179">
        <v>10</v>
      </c>
      <c r="E13" s="29">
        <v>0.35</v>
      </c>
      <c r="F13" s="95">
        <v>11</v>
      </c>
    </row>
    <row r="14" spans="1:6" x14ac:dyDescent="0.2">
      <c r="A14" s="17">
        <v>13</v>
      </c>
      <c r="B14" t="s">
        <v>8344</v>
      </c>
      <c r="C14" s="12">
        <v>3</v>
      </c>
      <c r="D14" s="179">
        <v>8.6999999999999993</v>
      </c>
      <c r="E14" s="29">
        <v>0.2</v>
      </c>
      <c r="F14" s="95">
        <v>11</v>
      </c>
    </row>
    <row r="15" spans="1:6" x14ac:dyDescent="0.2">
      <c r="A15" s="17">
        <v>14</v>
      </c>
      <c r="B15" t="s">
        <v>8345</v>
      </c>
      <c r="C15" s="12">
        <v>2</v>
      </c>
      <c r="D15" s="179">
        <v>3.33</v>
      </c>
      <c r="E15" s="29">
        <v>0.02</v>
      </c>
      <c r="F15" s="95">
        <v>11</v>
      </c>
    </row>
    <row r="16" spans="1:6" x14ac:dyDescent="0.2">
      <c r="A16" s="17">
        <v>15</v>
      </c>
      <c r="B16" t="s">
        <v>8346</v>
      </c>
      <c r="C16" s="12">
        <v>4</v>
      </c>
      <c r="D16" s="179">
        <v>2</v>
      </c>
      <c r="E16" s="29">
        <v>0.8</v>
      </c>
      <c r="F16" s="95">
        <v>11</v>
      </c>
    </row>
    <row r="17" spans="1:6" x14ac:dyDescent="0.2">
      <c r="A17" s="17">
        <v>16</v>
      </c>
      <c r="B17" t="s">
        <v>8347</v>
      </c>
      <c r="C17" s="12">
        <v>4</v>
      </c>
      <c r="D17" s="179">
        <v>10.5</v>
      </c>
      <c r="E17" s="29">
        <v>8.0000000000000002E-3</v>
      </c>
      <c r="F17" s="95">
        <v>11</v>
      </c>
    </row>
    <row r="18" spans="1:6" x14ac:dyDescent="0.2">
      <c r="A18" s="17">
        <v>17</v>
      </c>
      <c r="B18" t="s">
        <v>8348</v>
      </c>
      <c r="C18" s="12">
        <v>2</v>
      </c>
      <c r="D18" s="179">
        <v>1</v>
      </c>
      <c r="E18" s="29">
        <v>0.1</v>
      </c>
      <c r="F18" s="95">
        <v>11</v>
      </c>
    </row>
    <row r="19" spans="1:6" x14ac:dyDescent="0.2">
      <c r="A19" s="17">
        <v>18</v>
      </c>
      <c r="B19" t="s">
        <v>8349</v>
      </c>
      <c r="C19" s="12">
        <v>2</v>
      </c>
      <c r="D19" s="179">
        <v>1</v>
      </c>
      <c r="E19" s="29">
        <v>0.3</v>
      </c>
      <c r="F19" s="95">
        <v>11</v>
      </c>
    </row>
    <row r="20" spans="1:6" x14ac:dyDescent="0.2">
      <c r="A20" s="17">
        <v>19</v>
      </c>
      <c r="B20" t="s">
        <v>8350</v>
      </c>
      <c r="C20" s="12">
        <v>2</v>
      </c>
      <c r="D20" s="179">
        <v>0.1</v>
      </c>
      <c r="E20" s="29">
        <v>0.01</v>
      </c>
      <c r="F20" s="95">
        <v>11</v>
      </c>
    </row>
    <row r="21" spans="1:6" x14ac:dyDescent="0.2">
      <c r="A21" s="17">
        <v>20</v>
      </c>
      <c r="B21" t="s">
        <v>8351</v>
      </c>
      <c r="C21" s="12">
        <v>2</v>
      </c>
      <c r="D21" s="179">
        <v>1</v>
      </c>
      <c r="E21" s="29">
        <v>0.18</v>
      </c>
      <c r="F21" s="95">
        <v>11</v>
      </c>
    </row>
    <row r="22" spans="1:6" x14ac:dyDescent="0.2">
      <c r="A22" s="17">
        <v>21</v>
      </c>
      <c r="B22" t="s">
        <v>8352</v>
      </c>
      <c r="C22" s="12">
        <v>1</v>
      </c>
      <c r="D22" s="179">
        <v>0.75</v>
      </c>
      <c r="E22" s="29">
        <v>1E-3</v>
      </c>
      <c r="F22" s="95">
        <v>11</v>
      </c>
    </row>
    <row r="23" spans="1:6" x14ac:dyDescent="0.2">
      <c r="A23" s="17">
        <v>22</v>
      </c>
      <c r="B23" t="s">
        <v>8353</v>
      </c>
      <c r="C23" s="12">
        <v>2</v>
      </c>
      <c r="D23" s="179">
        <v>0.1</v>
      </c>
      <c r="E23" s="29">
        <v>1E-3</v>
      </c>
      <c r="F23" s="95">
        <v>11</v>
      </c>
    </row>
    <row r="24" spans="1:6" x14ac:dyDescent="0.2">
      <c r="A24" s="17">
        <v>23</v>
      </c>
      <c r="B24" t="s">
        <v>8354</v>
      </c>
      <c r="C24" s="12">
        <v>3</v>
      </c>
      <c r="D24" s="179">
        <v>0.1</v>
      </c>
      <c r="E24" s="29">
        <v>1E-3</v>
      </c>
      <c r="F24" s="95">
        <v>11</v>
      </c>
    </row>
    <row r="25" spans="1:6" x14ac:dyDescent="0.2">
      <c r="A25" s="17">
        <v>24</v>
      </c>
      <c r="B25" t="s">
        <v>8355</v>
      </c>
      <c r="C25" s="12">
        <v>4</v>
      </c>
      <c r="D25" s="179">
        <v>0.1</v>
      </c>
      <c r="E25" s="29">
        <v>1E-3</v>
      </c>
      <c r="F25" s="95">
        <v>11</v>
      </c>
    </row>
  </sheetData>
  <dataValidations count="1">
    <dataValidation type="list" allowBlank="1" showInputMessage="1" showErrorMessage="1" sqref="C2:C25" xr:uid="{C4DCCE11-65EB-4F38-AC23-42A65136C6A1}">
      <formula1>rngClass</formula1>
    </dataValidation>
  </dataValidation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63D73-C144-4602-8005-FF2D6A8B9BC0}">
  <sheetPr codeName="Sheet11">
    <tabColor rgb="FFFFFF00"/>
  </sheetPr>
  <dimension ref="A1:B5"/>
  <sheetViews>
    <sheetView workbookViewId="0">
      <selection sqref="A1:B5"/>
    </sheetView>
  </sheetViews>
  <sheetFormatPr defaultRowHeight="12.75" x14ac:dyDescent="0.2"/>
  <cols>
    <col min="1" max="1" width="7.6640625" bestFit="1" customWidth="1"/>
    <col min="2" max="2" width="31.1640625" customWidth="1"/>
  </cols>
  <sheetData>
    <row r="1" spans="1:2" x14ac:dyDescent="0.2">
      <c r="A1" s="1" t="s">
        <v>47</v>
      </c>
      <c r="B1" s="1" t="s">
        <v>75</v>
      </c>
    </row>
    <row r="2" spans="1:2" x14ac:dyDescent="0.2">
      <c r="A2" s="12">
        <v>1</v>
      </c>
      <c r="B2" s="28">
        <v>2.16</v>
      </c>
    </row>
    <row r="3" spans="1:2" x14ac:dyDescent="0.2">
      <c r="A3" s="12">
        <v>2</v>
      </c>
      <c r="B3" s="28">
        <v>2.16</v>
      </c>
    </row>
    <row r="4" spans="1:2" x14ac:dyDescent="0.2">
      <c r="A4" s="12">
        <v>3</v>
      </c>
      <c r="B4" s="28">
        <v>3.17</v>
      </c>
    </row>
    <row r="5" spans="1:2" x14ac:dyDescent="0.2">
      <c r="A5" s="12">
        <v>4</v>
      </c>
      <c r="B5" s="28">
        <v>2.16</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AE27-854B-42EC-98BA-69D0F71490A0}">
  <sheetPr codeName="Sheet12">
    <tabColor rgb="FFFFFF00"/>
  </sheetPr>
  <dimension ref="A1:D12"/>
  <sheetViews>
    <sheetView workbookViewId="0">
      <selection activeCell="A2" sqref="A2"/>
    </sheetView>
  </sheetViews>
  <sheetFormatPr defaultRowHeight="12.75" x14ac:dyDescent="0.2"/>
  <cols>
    <col min="1" max="1" width="9" bestFit="1" customWidth="1"/>
    <col min="2" max="2" width="17.1640625" bestFit="1" customWidth="1"/>
    <col min="3" max="3" width="11.1640625" bestFit="1" customWidth="1"/>
    <col min="4" max="4" width="32.33203125" customWidth="1"/>
  </cols>
  <sheetData>
    <row r="1" spans="1:4" x14ac:dyDescent="0.2">
      <c r="A1" s="1" t="s">
        <v>60</v>
      </c>
      <c r="B1" s="1" t="s">
        <v>61</v>
      </c>
      <c r="C1" s="1" t="s">
        <v>103</v>
      </c>
      <c r="D1" s="1" t="s">
        <v>178</v>
      </c>
    </row>
    <row r="2" spans="1:4" x14ac:dyDescent="0.2">
      <c r="A2">
        <v>1001</v>
      </c>
      <c r="B2" s="1" t="s">
        <v>8356</v>
      </c>
      <c r="C2" t="s">
        <v>223</v>
      </c>
      <c r="D2" t="s">
        <v>8357</v>
      </c>
    </row>
    <row r="3" spans="1:4" x14ac:dyDescent="0.2">
      <c r="A3">
        <v>1005</v>
      </c>
      <c r="B3" s="1" t="s">
        <v>8358</v>
      </c>
      <c r="C3" t="s">
        <v>239</v>
      </c>
      <c r="D3" t="s">
        <v>8359</v>
      </c>
    </row>
    <row r="4" spans="1:4" x14ac:dyDescent="0.2">
      <c r="A4">
        <v>1006</v>
      </c>
      <c r="B4" s="1" t="s">
        <v>8360</v>
      </c>
      <c r="C4" t="s">
        <v>272</v>
      </c>
      <c r="D4" t="s">
        <v>8359</v>
      </c>
    </row>
    <row r="5" spans="1:4" x14ac:dyDescent="0.2">
      <c r="A5">
        <v>1007</v>
      </c>
      <c r="B5" s="1" t="s">
        <v>8361</v>
      </c>
      <c r="C5" t="s">
        <v>233</v>
      </c>
      <c r="D5" t="s">
        <v>8359</v>
      </c>
    </row>
    <row r="6" spans="1:4" x14ac:dyDescent="0.2">
      <c r="A6">
        <v>1030</v>
      </c>
      <c r="B6" s="1" t="s">
        <v>8362</v>
      </c>
      <c r="C6" t="s">
        <v>225</v>
      </c>
      <c r="D6" t="s">
        <v>8363</v>
      </c>
    </row>
    <row r="7" spans="1:4" x14ac:dyDescent="0.2">
      <c r="A7">
        <v>1032</v>
      </c>
      <c r="B7" s="1" t="s">
        <v>8364</v>
      </c>
      <c r="C7" t="s">
        <v>221</v>
      </c>
      <c r="D7" t="s">
        <v>8365</v>
      </c>
    </row>
    <row r="8" spans="1:4" x14ac:dyDescent="0.2">
      <c r="A8">
        <v>1033</v>
      </c>
      <c r="B8" s="1" t="s">
        <v>8366</v>
      </c>
      <c r="C8" t="s">
        <v>228</v>
      </c>
      <c r="D8" t="s">
        <v>8367</v>
      </c>
    </row>
    <row r="9" spans="1:4" x14ac:dyDescent="0.2">
      <c r="A9">
        <v>1051</v>
      </c>
      <c r="B9" s="1" t="s">
        <v>8368</v>
      </c>
      <c r="C9" t="s">
        <v>244</v>
      </c>
      <c r="D9" t="s">
        <v>8369</v>
      </c>
    </row>
    <row r="10" spans="1:4" x14ac:dyDescent="0.2">
      <c r="A10">
        <v>1124</v>
      </c>
      <c r="B10" s="1" t="s">
        <v>8370</v>
      </c>
      <c r="C10" t="s">
        <v>231</v>
      </c>
      <c r="D10" t="s">
        <v>8371</v>
      </c>
    </row>
    <row r="11" spans="1:4" x14ac:dyDescent="0.2">
      <c r="A11">
        <v>1126</v>
      </c>
      <c r="B11" s="1" t="s">
        <v>8372</v>
      </c>
      <c r="C11" t="s">
        <v>236</v>
      </c>
      <c r="D11" t="s">
        <v>8373</v>
      </c>
    </row>
    <row r="12" spans="1:4" x14ac:dyDescent="0.2">
      <c r="A12">
        <v>1131</v>
      </c>
      <c r="B12" s="1" t="s">
        <v>8374</v>
      </c>
      <c r="C12" t="s">
        <v>265</v>
      </c>
      <c r="D12" t="s">
        <v>8371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7CEEB-586A-42C3-A2A7-E1BA2FC7ED93}">
  <sheetPr>
    <tabColor rgb="FF7030A0"/>
    <pageSetUpPr fitToPage="1"/>
  </sheetPr>
  <dimension ref="A1:B7"/>
  <sheetViews>
    <sheetView zoomScaleNormal="100" workbookViewId="0">
      <pane xSplit="2" ySplit="2" topLeftCell="C3" activePane="bottomRight" state="frozen"/>
      <selection pane="topRight" activeCell="C1" sqref="C1"/>
      <selection pane="bottomLeft" activeCell="A3" sqref="A3"/>
      <selection pane="bottomRight" activeCell="B3" sqref="B3"/>
    </sheetView>
  </sheetViews>
  <sheetFormatPr defaultColWidth="7.33203125" defaultRowHeight="16.5" x14ac:dyDescent="0.3"/>
  <cols>
    <col min="1" max="1" width="7.1640625" style="111" customWidth="1"/>
    <col min="2" max="2" width="89.6640625" style="107" customWidth="1"/>
    <col min="3" max="3" width="7.33203125" style="101"/>
    <col min="4" max="8" width="11.1640625" style="101" customWidth="1"/>
    <col min="9" max="16384" width="7.33203125" style="101"/>
  </cols>
  <sheetData>
    <row r="1" spans="1:2" ht="41.45" customHeight="1" x14ac:dyDescent="0.3">
      <c r="A1" s="101"/>
    </row>
    <row r="2" spans="1:2" ht="18" x14ac:dyDescent="0.3">
      <c r="A2" s="97" t="s">
        <v>5</v>
      </c>
      <c r="B2" s="98" t="s">
        <v>38</v>
      </c>
    </row>
    <row r="3" spans="1:2" ht="45.95" customHeight="1" x14ac:dyDescent="0.3">
      <c r="A3" s="111">
        <f t="shared" ref="A3:A7" si="0">ROW()-2</f>
        <v>1</v>
      </c>
      <c r="B3" s="113" t="s">
        <v>106</v>
      </c>
    </row>
    <row r="4" spans="1:2" ht="47.1" customHeight="1" x14ac:dyDescent="0.3">
      <c r="A4" s="111">
        <f t="shared" si="0"/>
        <v>2</v>
      </c>
      <c r="B4" s="114" t="s">
        <v>129</v>
      </c>
    </row>
    <row r="5" spans="1:2" ht="63.6" customHeight="1" x14ac:dyDescent="0.3">
      <c r="A5" s="111">
        <f t="shared" si="0"/>
        <v>3</v>
      </c>
      <c r="B5" s="114" t="s">
        <v>130</v>
      </c>
    </row>
    <row r="6" spans="1:2" ht="39.6" customHeight="1" x14ac:dyDescent="0.3">
      <c r="A6" s="111">
        <f t="shared" si="0"/>
        <v>4</v>
      </c>
      <c r="B6" s="114" t="s">
        <v>131</v>
      </c>
    </row>
    <row r="7" spans="1:2" ht="56.45" customHeight="1" x14ac:dyDescent="0.3">
      <c r="A7" s="111">
        <f t="shared" si="0"/>
        <v>5</v>
      </c>
      <c r="B7" s="114" t="s">
        <v>132</v>
      </c>
    </row>
  </sheetData>
  <sheetProtection algorithmName="SHA-512" hashValue="2mSN/ZsdZHUJRHLAWkq0BSYOUZON+h1Os4J2DmD21fipZlUlZEVXid41MsGPyPO3C2C5uwZ6hoogqeBU0bntiw==" saltValue="usnI3WzT2qUCIL72r0NCGg==" spinCount="100000" sheet="1" objects="1" scenarios="1"/>
  <dataValidations count="1">
    <dataValidation type="custom" allowBlank="1" showErrorMessage="1" errorTitle="Cannot Replace Formula" error="The formula can not be replaced." sqref="A3:A7" xr:uid="{D8C681D8-0276-44D7-82F6-F240203D6F49}">
      <formula1>"Cannot Replace Formula"</formula1>
    </dataValidation>
  </dataValidations>
  <pageMargins left="0.7" right="0.7" top="0.75" bottom="0.75" header="0.3" footer="0.3"/>
  <pageSetup fitToHeight="0"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728AC-7106-49E3-9C09-7453B032CB3A}">
  <sheetPr codeName="Sheet3"/>
  <dimension ref="A1:BZ2"/>
  <sheetViews>
    <sheetView zoomScaleNormal="100" workbookViewId="0">
      <pane xSplit="1" ySplit="1" topLeftCell="B2" activePane="bottomRight" state="frozen"/>
      <selection pane="topRight" activeCell="B1" sqref="B1"/>
      <selection pane="bottomLeft" activeCell="A3" sqref="A3"/>
      <selection pane="bottomRight" activeCell="A2" sqref="A2"/>
    </sheetView>
  </sheetViews>
  <sheetFormatPr defaultColWidth="8.83203125" defaultRowHeight="12.75" x14ac:dyDescent="0.2"/>
  <cols>
    <col min="1" max="1" width="14.33203125" style="44" bestFit="1" customWidth="1"/>
    <col min="2" max="2" width="12.1640625" style="44" customWidth="1"/>
    <col min="3" max="3" width="11.33203125" style="44" bestFit="1" customWidth="1"/>
    <col min="4" max="6" width="50.6640625" style="41" customWidth="1"/>
    <col min="7" max="7" width="32.33203125" style="41" bestFit="1" customWidth="1"/>
    <col min="8" max="8" width="9.33203125" style="41" bestFit="1" customWidth="1"/>
    <col min="9" max="9" width="19.1640625" style="41" bestFit="1" customWidth="1"/>
    <col min="10" max="10" width="13.6640625" style="45" bestFit="1" customWidth="1"/>
    <col min="11" max="11" width="13.33203125" style="45" bestFit="1" customWidth="1"/>
    <col min="12" max="12" width="13.6640625" style="45" bestFit="1" customWidth="1"/>
    <col min="13" max="13" width="12.6640625" style="46" bestFit="1" customWidth="1"/>
    <col min="14" max="14" width="20.83203125" style="47" bestFit="1" customWidth="1"/>
    <col min="15" max="15" width="20.33203125" style="47" bestFit="1" customWidth="1"/>
    <col min="16" max="16" width="27.83203125" style="47" hidden="1" customWidth="1"/>
    <col min="17" max="17" width="16.83203125" style="47" hidden="1" customWidth="1"/>
    <col min="18" max="18" width="19.1640625" style="47" hidden="1" customWidth="1"/>
    <col min="19" max="19" width="20.6640625" style="47" hidden="1" customWidth="1"/>
    <col min="20" max="20" width="21.1640625" style="47" hidden="1" customWidth="1"/>
    <col min="21" max="21" width="17.33203125" style="47" hidden="1" customWidth="1"/>
    <col min="22" max="22" width="17.1640625" style="47" hidden="1" customWidth="1"/>
    <col min="23" max="23" width="23.83203125" style="47" hidden="1" customWidth="1"/>
    <col min="24" max="24" width="19.33203125" style="47" hidden="1" customWidth="1"/>
    <col min="25" max="25" width="25.6640625" style="47" hidden="1" customWidth="1"/>
    <col min="26" max="26" width="23.5" style="47" hidden="1" customWidth="1"/>
    <col min="27" max="27" width="29.5" style="47" hidden="1" customWidth="1"/>
    <col min="28" max="28" width="20.33203125" style="44" hidden="1" customWidth="1"/>
    <col min="29" max="30" width="21.1640625" style="44" hidden="1" customWidth="1"/>
    <col min="31" max="31" width="13.33203125" style="44" hidden="1" customWidth="1"/>
    <col min="32" max="32" width="16.6640625" style="44" hidden="1" customWidth="1"/>
    <col min="33" max="33" width="13.83203125" style="44" hidden="1" customWidth="1"/>
    <col min="34" max="35" width="14.1640625" style="43" hidden="1" customWidth="1"/>
    <col min="36" max="36" width="8.6640625" style="43" hidden="1" customWidth="1"/>
    <col min="37" max="37" width="7.1640625" style="43" hidden="1" customWidth="1"/>
    <col min="38" max="38" width="11.33203125" style="43" hidden="1" customWidth="1"/>
    <col min="39" max="39" width="13" style="43" hidden="1" customWidth="1"/>
    <col min="40" max="40" width="6.5" style="43" hidden="1" customWidth="1"/>
    <col min="41" max="41" width="9.1640625" style="43" hidden="1" customWidth="1"/>
    <col min="42" max="42" width="14.33203125" style="43" hidden="1" customWidth="1"/>
    <col min="43" max="43" width="14.6640625" style="44" hidden="1" customWidth="1"/>
    <col min="44" max="44" width="17.6640625" style="44" hidden="1" customWidth="1"/>
    <col min="45" max="45" width="20.1640625" style="43" hidden="1" customWidth="1"/>
    <col min="46" max="46" width="25" style="43" hidden="1" customWidth="1"/>
    <col min="47" max="47" width="23.83203125" style="43" hidden="1" customWidth="1"/>
    <col min="48" max="48" width="10.33203125" style="48" hidden="1" customWidth="1"/>
    <col min="49" max="49" width="13.83203125" style="48" hidden="1" customWidth="1"/>
    <col min="50" max="50" width="14.33203125" style="48" hidden="1" customWidth="1"/>
    <col min="51" max="51" width="21.33203125" style="48" hidden="1" customWidth="1"/>
    <col min="52" max="52" width="24.1640625" style="48" hidden="1" customWidth="1"/>
    <col min="53" max="53" width="27" style="48" hidden="1" customWidth="1"/>
    <col min="54" max="54" width="15.33203125" style="44" hidden="1" customWidth="1"/>
    <col min="55" max="55" width="13.83203125" style="44" hidden="1" customWidth="1"/>
    <col min="56" max="56" width="23.1640625" style="44" hidden="1" customWidth="1"/>
    <col min="57" max="57" width="28.83203125" style="44" hidden="1" customWidth="1"/>
    <col min="58" max="58" width="18.83203125" style="44" hidden="1" customWidth="1"/>
    <col min="59" max="59" width="17.5" style="44" hidden="1" customWidth="1"/>
    <col min="60" max="60" width="18.83203125" style="44" hidden="1" customWidth="1"/>
    <col min="61" max="61" width="12" style="44" hidden="1" customWidth="1"/>
    <col min="62" max="62" width="28.83203125" style="44" hidden="1" customWidth="1"/>
    <col min="63" max="63" width="28.83203125" style="44" bestFit="1" customWidth="1"/>
    <col min="64" max="64" width="15.33203125" style="44" hidden="1" customWidth="1"/>
    <col min="65" max="65" width="16.6640625" style="48" hidden="1" customWidth="1"/>
    <col min="66" max="66" width="8.33203125" style="48" customWidth="1"/>
    <col min="67" max="67" width="12.6640625" style="48" hidden="1" customWidth="1"/>
    <col min="68" max="68" width="30.6640625" style="43" hidden="1" customWidth="1"/>
    <col min="69" max="69" width="10.6640625" style="43" hidden="1" customWidth="1"/>
    <col min="70" max="71" width="30.6640625" style="43" hidden="1" customWidth="1"/>
    <col min="72" max="72" width="12.6640625" style="43" hidden="1" customWidth="1"/>
    <col min="73" max="73" width="13.1640625" style="43" hidden="1" customWidth="1"/>
    <col min="74" max="74" width="30.6640625" style="43" hidden="1" customWidth="1"/>
    <col min="75" max="75" width="14.5" style="43" hidden="1" customWidth="1"/>
    <col min="76" max="76" width="13.1640625" style="48" hidden="1" customWidth="1"/>
    <col min="77" max="77" width="18.1640625" style="43" hidden="1" customWidth="1"/>
    <col min="78" max="78" width="17.6640625" style="43" hidden="1" customWidth="1"/>
    <col min="79" max="16384" width="8.83203125" style="43"/>
  </cols>
  <sheetData>
    <row r="1" spans="1:78" s="58" customFormat="1" x14ac:dyDescent="0.2">
      <c r="A1" s="55" t="s">
        <v>24</v>
      </c>
      <c r="B1" s="55" t="s">
        <v>57</v>
      </c>
      <c r="C1" s="55" t="s">
        <v>62</v>
      </c>
      <c r="D1" s="55" t="s">
        <v>25</v>
      </c>
      <c r="E1" s="55" t="s">
        <v>218</v>
      </c>
      <c r="F1" s="55" t="s">
        <v>176</v>
      </c>
      <c r="G1" s="55" t="s">
        <v>177</v>
      </c>
      <c r="H1" s="55" t="s">
        <v>78</v>
      </c>
      <c r="I1" s="55" t="s">
        <v>52</v>
      </c>
      <c r="J1" s="55" t="s">
        <v>36</v>
      </c>
      <c r="K1" s="55" t="s">
        <v>50</v>
      </c>
      <c r="L1" s="55" t="s">
        <v>51</v>
      </c>
      <c r="M1" s="55" t="s">
        <v>48</v>
      </c>
      <c r="N1" s="56" t="s">
        <v>87</v>
      </c>
      <c r="O1" s="56" t="s">
        <v>89</v>
      </c>
      <c r="P1" s="56" t="s">
        <v>172</v>
      </c>
      <c r="Q1" s="55" t="s">
        <v>67</v>
      </c>
      <c r="R1" s="55" t="s">
        <v>91</v>
      </c>
      <c r="S1" s="56" t="s">
        <v>86</v>
      </c>
      <c r="T1" s="56" t="s">
        <v>90</v>
      </c>
      <c r="U1" s="55" t="s">
        <v>92</v>
      </c>
      <c r="V1" s="55" t="s">
        <v>93</v>
      </c>
      <c r="W1" s="55" t="s">
        <v>63</v>
      </c>
      <c r="X1" s="55" t="s">
        <v>64</v>
      </c>
      <c r="Y1" s="56" t="s">
        <v>43</v>
      </c>
      <c r="Z1" s="56" t="s">
        <v>44</v>
      </c>
      <c r="AA1" s="55" t="s">
        <v>40</v>
      </c>
      <c r="AB1" s="55" t="s">
        <v>39</v>
      </c>
      <c r="AC1" s="55" t="s">
        <v>41</v>
      </c>
      <c r="AD1" s="55" t="s">
        <v>42</v>
      </c>
      <c r="AE1" s="55" t="s">
        <v>55</v>
      </c>
      <c r="AF1" s="55" t="s">
        <v>68</v>
      </c>
      <c r="AG1" s="55" t="s">
        <v>81</v>
      </c>
      <c r="AH1" s="55" t="s">
        <v>83</v>
      </c>
      <c r="AI1" s="55" t="s">
        <v>133</v>
      </c>
      <c r="AJ1" s="55" t="s">
        <v>80</v>
      </c>
      <c r="AK1" s="55" t="s">
        <v>14</v>
      </c>
      <c r="AL1" s="55" t="s">
        <v>12</v>
      </c>
      <c r="AM1" s="55" t="s">
        <v>11</v>
      </c>
      <c r="AN1" s="55" t="s">
        <v>28</v>
      </c>
      <c r="AO1" s="55" t="s">
        <v>34</v>
      </c>
      <c r="AP1" s="55" t="s">
        <v>134</v>
      </c>
      <c r="AQ1" s="55" t="s">
        <v>56</v>
      </c>
      <c r="AR1" s="55" t="s">
        <v>49</v>
      </c>
      <c r="AS1" s="55" t="s">
        <v>53</v>
      </c>
      <c r="AT1" s="55" t="s">
        <v>59</v>
      </c>
      <c r="AU1" s="55" t="s">
        <v>58</v>
      </c>
      <c r="AV1" s="55" t="s">
        <v>54</v>
      </c>
      <c r="AW1" s="55" t="s">
        <v>69</v>
      </c>
      <c r="AX1" s="55" t="s">
        <v>79</v>
      </c>
      <c r="AY1" s="55" t="s">
        <v>70</v>
      </c>
      <c r="AZ1" s="55" t="s">
        <v>75</v>
      </c>
      <c r="BA1" s="55" t="s">
        <v>76</v>
      </c>
      <c r="BB1" s="55" t="s">
        <v>71</v>
      </c>
      <c r="BC1" s="55" t="s">
        <v>72</v>
      </c>
      <c r="BD1" s="55" t="s">
        <v>73</v>
      </c>
      <c r="BE1" s="55" t="s">
        <v>74</v>
      </c>
      <c r="BF1" s="55" t="s">
        <v>136</v>
      </c>
      <c r="BG1" s="55" t="s">
        <v>137</v>
      </c>
      <c r="BH1" s="55" t="s">
        <v>138</v>
      </c>
      <c r="BI1" s="55" t="s">
        <v>173</v>
      </c>
      <c r="BJ1" s="55" t="s">
        <v>135</v>
      </c>
      <c r="BK1" s="55" t="s">
        <v>77</v>
      </c>
      <c r="BL1" s="55" t="s">
        <v>174</v>
      </c>
      <c r="BM1" s="55" t="s">
        <v>139</v>
      </c>
      <c r="BN1" s="57" t="s">
        <v>65</v>
      </c>
      <c r="BO1" s="55" t="s">
        <v>96</v>
      </c>
      <c r="BP1" s="55" t="s">
        <v>140</v>
      </c>
      <c r="BQ1" s="55" t="s">
        <v>141</v>
      </c>
      <c r="BR1" s="55" t="s">
        <v>142</v>
      </c>
      <c r="BS1" s="41" t="s">
        <v>171</v>
      </c>
      <c r="BT1" s="55" t="s">
        <v>143</v>
      </c>
      <c r="BU1" s="55" t="s">
        <v>144</v>
      </c>
      <c r="BV1" s="55" t="s">
        <v>145</v>
      </c>
      <c r="BW1" s="55" t="s">
        <v>146</v>
      </c>
      <c r="BX1" s="55" t="s">
        <v>175</v>
      </c>
      <c r="BY1" s="55" t="s">
        <v>8375</v>
      </c>
      <c r="BZ1" s="55" t="s">
        <v>8376</v>
      </c>
    </row>
    <row r="2" spans="1:78" s="58" customFormat="1" x14ac:dyDescent="0.2">
      <c r="A2" s="59"/>
      <c r="B2" s="59"/>
      <c r="C2" s="59"/>
      <c r="D2" s="169"/>
      <c r="E2" s="169"/>
      <c r="F2" s="169"/>
      <c r="G2" s="61"/>
      <c r="H2" s="60"/>
      <c r="I2" s="62"/>
      <c r="J2" s="60"/>
      <c r="K2" s="60"/>
      <c r="L2" s="99"/>
      <c r="M2" s="96"/>
      <c r="N2" s="63"/>
      <c r="O2" s="64"/>
      <c r="P2" s="93"/>
      <c r="Q2" s="65">
        <f>IFERROR(ROUND(tblDonations[[#This Row],[Recipe_Milk_Pounds]]/tblDonations[[#This Row],[Recipe_Final_Product_Lbs]],2),0)</f>
        <v>0</v>
      </c>
      <c r="R2" s="66">
        <f>IFERROR(INDEX(tblYieldCalc[Packaged_Milkfat_Percent],MATCH(tblDonations[[#This Row],[UPC_Package_Code]],tblYieldCalc[UPC_Package_Code],0)),0)</f>
        <v>0</v>
      </c>
      <c r="S2" s="67" t="e">
        <f>INDEX(tblProducts[Default_Yield_Factor],MATCH(tblDonations[[#This Row],[Product_Type]],tblProducts[Product],0))</f>
        <v>#N/A</v>
      </c>
      <c r="T2" s="68" t="e">
        <f>INDEX(tblProducts[Default_Fat_Percent],MATCH(tblDonations[[#This Row],[Product_Type]],tblProducts[Product],0))</f>
        <v>#N/A</v>
      </c>
      <c r="U2" s="69" t="e">
        <f>IF(tblDonations[[#This Row],[Calc_Yield_Factor]]=0,IF(ISBLANK(tblDonations[[#This Row],[Reported_Yield_Factor]]),tblDonations[[#This Row],[Default_Yield_Factor]],tblDonations[[#This Row],[Reported_Yield_Factor]]),tblDonations[[#This Row],[Calc_Yield_Factor]])</f>
        <v>#N/A</v>
      </c>
      <c r="V2" s="66" t="e">
        <f>IF(tblDonations[[#This Row],[Calc_Milkfat_Percent]]=0,IF(ISBLANK(tblDonations[[#This Row],[Reported_Fat_Percent]]),tblDonations[[#This Row],[Default_Milkfat_Percent]],tblDonations[[#This Row],[Reported_Fat_Percent]]),tblDonations[[#This Row],[Calc_Milkfat_Percent]])</f>
        <v>#N/A</v>
      </c>
      <c r="W2" s="70">
        <f>IFERROR(INDEX(tblYieldCalc[Recipe_Final_Product_Lbs],MATCH(tblDonations[[#This Row],[UPC_Package_Code]],tblYieldCalc[UPC_Package_Code],0)),0)</f>
        <v>0</v>
      </c>
      <c r="X2" s="70">
        <f>IFERROR(INDEX(tblYieldCalc[Recipe_Milk_Pounds],MATCH(tblDonations[[#This Row],[UPC_Package_Code]],tblYieldCalc[UPC_Package_Code],0)),0)</f>
        <v>0</v>
      </c>
      <c r="Y2" s="71" t="e">
        <f>INDEX(tblClass_Prices[Base Skim Milk Class 1 Price],MATCH(tblDonations[[#This Row],[Pool_YYYYMM]],tblClass_Prices[Pool_YYYYMM],0))</f>
        <v>#N/A</v>
      </c>
      <c r="Z2" s="72" t="e">
        <f>INDEX(tblClass_Prices[Advanced Butterfat Factor],MATCH(tblDonations[[#This Row],[Pool_YYYYMM]],tblClass_Prices[Pool_YYYYMM],0))</f>
        <v>#N/A</v>
      </c>
      <c r="AA2" s="71" t="e">
        <f>INDEX(tblClass_Prices[Advanced Skim Milk Class 2 Price],MATCH(tblDonations[[#This Row],[Pool_YYYYMM]],tblClass_Prices[Pool_YYYYMM],0))</f>
        <v>#N/A</v>
      </c>
      <c r="AB2" s="72" t="e">
        <f>INDEX(tblClass_Prices[Class 2 Butterfat Price],MATCH(tblDonations[[#This Row],[Pool_YYYYMM]],tblClass_Prices[Pool_YYYYMM],0))</f>
        <v>#N/A</v>
      </c>
      <c r="AC2" s="71" t="e">
        <f>INDEX(tblClass_Prices[Class 3 Skim Milk Price],MATCH(tblDonations[[#This Row],[Pool_YYYYMM]],tblClass_Prices[Pool_YYYYMM],0))</f>
        <v>#N/A</v>
      </c>
      <c r="AD2" s="71" t="e">
        <f>INDEX(tblClass_Prices[Class 4 Skim Milk Price],MATCH(tblDonations[[#This Row],[Pool_YYYYMM]],tblClass_Prices[Pool_YYYYMM],0))</f>
        <v>#N/A</v>
      </c>
      <c r="AE2" s="72" t="e">
        <f>INDEX(tblClass_Prices[Buttefat Price],MATCH(tblDonations[[#This Row],[Pool_YYYYMM]],tblClass_Prices[Pool_YYYYMM],0))</f>
        <v>#N/A</v>
      </c>
      <c r="AF2" s="73" t="e">
        <f>INDEX(tblClass_Prices[N_Diesel_Fuel_Price],MATCH(TEXT(YEAR(tblDonations[[#This Row],[Donation_Date]]),"0000")&amp;TEXT(MONTH(tblDonations[[#This Row],[Donation_Date]]),"00"),tblClass_Prices[Pool_YYYYMM],0))</f>
        <v>#N/A</v>
      </c>
      <c r="AG2" s="74" t="e">
        <f>INDEX(tblUPL[Audit_By_FO],MATCH(tblDonations[[#This Row],[UPL_ID]],tblUPL[UPL_Id],0))</f>
        <v>#N/A</v>
      </c>
      <c r="AH2" s="75" t="str">
        <f>TEXT(YEAR(tblDonations[[#This Row],[Manufactured_Date]]),"0000")&amp;TEXT(MONTH(tblDonations[[#This Row],[Manufactured_Date]]),"00")</f>
        <v>190001</v>
      </c>
      <c r="AI2" s="75" t="str">
        <f>TEXT(YEAR(tblDonations[[#This Row],[Donation_Date]]),"0000")&amp;TEXT(MONTH(tblDonations[[#This Row],[Donation_Date]]),"00")</f>
        <v>190001</v>
      </c>
      <c r="AJ2" s="76" t="str">
        <f>RIGHT(tblDonations[[#This Row],[Plant]],3)</f>
        <v/>
      </c>
      <c r="AK2" s="76" t="e">
        <f>INDEX(tblUPL[State],MATCH(tblDonations[[#This Row],[UPL_ID]],tblUPL[UPL_Id],0))</f>
        <v>#N/A</v>
      </c>
      <c r="AL2" s="76" t="e">
        <f>TEXT(INDEX(tblUPL[FIPS_State],MATCH(tblDonations[[#This Row],[UPL_ID]],tblUPL[UPL_Id],0)),"00")</f>
        <v>#N/A</v>
      </c>
      <c r="AM2" s="77" t="e">
        <f>TEXT(INDEX(tblUPL[FIPS_County],MATCH(tblDonations[[#This Row],[UPL_ID]],tblUPL[UPL_Id],0)),"000")</f>
        <v>#N/A</v>
      </c>
      <c r="AN2" s="76" t="e">
        <f>TEXT(tblDonations[[#This Row],[FIPS_State]]&amp;tblDonations[[#This Row],[FIPS_County]],"00000")</f>
        <v>#N/A</v>
      </c>
      <c r="AO2" s="78" t="e">
        <f>INDEX(tblLocAdj[Class_I_Loc],MATCH(tblDonations[[#This Row],[FIPS]],tblLocAdj[FIPS],0))</f>
        <v>#N/A</v>
      </c>
      <c r="AP2" s="78">
        <f>INDEX(tblLocAdj[Class_I_Loc],MATCH("12025",tblLocAdj[FIPS],0))</f>
        <v>6</v>
      </c>
      <c r="AQ2" s="79" t="e" cm="1">
        <f t="array" ref="AQ2">IF(tblDonations[[#This Row],[Measurement]]="Fluid Ounces",INDEX(tblWPG[Pounds_Factor],MATCH(MIN(ABS(tblWPG[Milkfat_Percent]-tblDonations[[#This Row],[Used_Fat_Percent]])),ABS(tblWPG[Milkfat_Percent]-tblDonations[[#This Row],[Used_Fat_Percent]]),0)),INDEX(tblMeasurement[Pounds_Factor],MATCH(tblDonations[[#This Row],[Measurement]],tblMeasurement[Measurement],0)))</f>
        <v>#N/A</v>
      </c>
      <c r="AR2" s="80" t="e">
        <f>ROUND(tblDonations[[#This Row],[Package_Size]]*tblDonations[[#This Row],[No_Of_Units]]*tblDonations[[#This Row],[Pounds_Factor]],0)</f>
        <v>#N/A</v>
      </c>
      <c r="AS2" s="80" t="e">
        <f>ROUND(tblDonations[[#This Row],[Total_Product_Lbs]]*tblDonations[[#This Row],[Used_Yield_Factor]],0)</f>
        <v>#N/A</v>
      </c>
      <c r="AT2" s="80" t="e">
        <f>ROUND(tblDonations[[#This Row],[Product_Milk_Pounds]]-tblDonations[[#This Row],[Product_Fat_Milk_Pounds]],0)</f>
        <v>#N/A</v>
      </c>
      <c r="AU2" s="80" t="e">
        <f>ROUND(tblDonations[[#This Row],[Total_Product_Lbs]]*tblDonations[[#This Row],[Used_Fat_Percent]],0)</f>
        <v>#N/A</v>
      </c>
      <c r="AV2" s="76" t="e">
        <f>INDEX(tblProducts[Class],MATCH(tblDonations[[#This Row],[Product_Type]],tblProducts[Product],0))</f>
        <v>#N/A</v>
      </c>
      <c r="AW2" s="81" cm="1">
        <f t="array" ref="AW2">tblMPG[MPG]</f>
        <v>5.5</v>
      </c>
      <c r="AX2" s="82" t="e">
        <f>IF(tblDonations[[#This Row],[Total_Product_Lbs]]=0,0,tblDonations[[#This Row],[Distance_From_Plant_To_Distributor]]/COUNTIFS(tblDonations[Load_ID], tblDonations[[#This Row],[Load_ID]], tblDonations[Total_Product_Lbs],"&lt;&gt;0"))</f>
        <v>#N/A</v>
      </c>
      <c r="AY2" s="83" cm="1">
        <f t="array" ref="AY2">tblTranPercent[Percent]</f>
        <v>1</v>
      </c>
      <c r="AZ2" s="71" t="e">
        <f>INDEX(tblClasses[Make_Allowance_Per_CWT],MATCH(tblDonations[[#This Row],[FO_Class]],tblClasses[Class],0))</f>
        <v>#N/A</v>
      </c>
      <c r="BA2" s="83" cm="1">
        <f t="array" ref="BA2">rngMakePercent</f>
        <v>1</v>
      </c>
      <c r="BB2" s="71" t="e">
        <f>ROUND(IF(tblDonations[[#This Row],[FO_Class]]=1,tblDonations[[#This Row],[Product_Skim_Milk_Pounds]]/100*(tblDonations[[#This Row],[Base Skim Milk Class 1 Price]]+tblDonations[[#This Row],[LocAdj]]),IF(tblDonations[[#This Row],[FO_Class]]=2,tblDonations[[#This Row],[Product_Skim_Milk_Pounds]]/100*(tblDonations[[#This Row],[Advanced Skim Milk Class 2 Price]]),IF(tblDonations[[#This Row],[FO_Class]]=3,tblDonations[[#This Row],[Product_Skim_Milk_Pounds]]/100*(tblDonations[[#This Row],[Class 3 Skim Milk Price]]),IF(tblDonations[[#This Row],[FO_Class]]=4,tblDonations[[#This Row],[Product_Skim_Milk_Pounds]]/100*(tblDonations[[#This Row],[Class 4 Skim Milk Price]]),"Not Calculated")))),2)</f>
        <v>#N/A</v>
      </c>
      <c r="BC2" s="71" t="e">
        <f>ROUND(IF(tblDonations[[#This Row],[FO_Class]]=1,tblDonations[[#This Row],[Product_Fat_Milk_Pounds]]*(tblDonations[[#This Row],[Advanced Butterfat Factor]]+(tblDonations[[#This Row],[LocAdj]]/100)),IF(tblDonations[[#This Row],[FO_Class]]=2,tblDonations[[#This Row],[Product_Fat_Milk_Pounds]]*(tblDonations[[#This Row],[Class 2 Butterfat Price]]),IF(tblDonations[[#This Row],[FO_Class]]=3,tblDonations[[#This Row],[Product_Fat_Milk_Pounds]]*(tblDonations[[#This Row],[Buttefat Price]]),IF(tblDonations[[#This Row],[FO_Class]]=4,tblDonations[[#This Row],[Product_Fat_Milk_Pounds]]*(tblDonations[[#This Row],[Buttefat Price]]),"Not Calculated")))),2)</f>
        <v>#N/A</v>
      </c>
      <c r="BD2" s="71" t="e">
        <f>IF(tblDonations[[#This Row],[Total_Product_Lbs]]=0,0,ROUND(((tblDonations[[#This Row],[Prorated_Miles]]/tblDonations[[#This Row],[Miles_Per_Gal]])*tblDonations[[#This Row],[Diesel_Fuel_Price]])*tblDonations[[#This Row],[Transport_Min_Percent]],2))</f>
        <v>#N/A</v>
      </c>
      <c r="BE2" s="71" t="e">
        <f>ROUND(tblDonations[[#This Row],[Product_Milk_Pounds]]/100*tblDonations[[#This Row],[Make_Allowance_Per_CWT]]*tblDonations[[#This Row],[Make_Allowance_Min_Percent]],2)</f>
        <v>#N/A</v>
      </c>
      <c r="BF2" s="71" t="e">
        <f>ROUND((tblDonations[[#This Row],[Product_Skim_Milk_Pounds]]/100)*(tblDonations[[#This Row],[Base Skim Milk Class 1 Price]]+tblDonations[[#This Row],[LocAdjDadeFL]]),2)</f>
        <v>#N/A</v>
      </c>
      <c r="BG2" s="71" t="e">
        <f>ROUND((tblDonations[[#This Row],[Product_Fat_Milk_Pounds]])*(tblDonations[[#This Row],[Advanced Butterfat Factor]]+(tblDonations[[#This Row],[LocAdjDadeFL]]/100)),2)</f>
        <v>#N/A</v>
      </c>
      <c r="BH2" s="71" t="e">
        <f>ROUND(tblDonations[[#This Row],[Skim_Value_DadeFL]]+tblDonations[[#This Row],[Fat_Value_DadeFL]],2)</f>
        <v>#N/A</v>
      </c>
      <c r="BI2" s="71" t="str">
        <f>IF(tblDonations[[#This Row],[Price_Paid_Processed_Product]]="","",ROUND(tblDonations[[#This Row],[Total_Product_Lbs]]*tblDonations[[#This Row],[Price_Paid_Processed_Product]]+tblDonations[[#This Row],[Min_Transport_Value_Est]],2))</f>
        <v/>
      </c>
      <c r="BJ2" s="71" t="e">
        <f>ROUND(tblDonations[[#This Row],[Skim_Value_Est]]+tblDonations[[#This Row],[Fat_Value_Est]]+tblDonations[[#This Row],[Min_Transport_Value_Est]]+tblDonations[[#This Row],[Min_Make_Allowance_Value_Est]],2)</f>
        <v>#N/A</v>
      </c>
      <c r="BK2" s="84" t="e">
        <f ca="1">IF(AND(INDEX(INDIRECT("tblProducts[Days_Remaining]"),MATCH(J2,INDIRECT("tblProducts[Product]"),0))&lt;C2-A2,M2&gt;0,M2&lt;10000000,NOT(ISBLANK(A2)),NOT(ISBLANK(C2))),IF(NOT(ISBLANK(C2)),IF(tblDonations[[#This Row],[Actual_Paid]]="",ROUND(MIN(tblDonations[[#This Row],[Total_Value_DadeFL]],tblDonations[[#This Row],[Reimbursement_Total_Value_Sub]]),2),ROUND(MIN(tblDonations[[#This Row],[Total_Value_DadeFL]],tblDonations[[#This Row],[Actual_Paid]]),2)),0),0)</f>
        <v>#N/A</v>
      </c>
      <c r="BL2" s="85" t="str">
        <f>IF(tblDonations[[#This Row],[Actual_Paid]]="","No","Yes")</f>
        <v>No</v>
      </c>
      <c r="BM2" s="85" t="e">
        <f>IF(tblDonations[[#This Row],[Actual_Paid]]="",IF(tblDonations[[#This Row],[Total_Value_DadeFL]]&lt;tblDonations[[#This Row],[Reimbursement_Total_Value_Sub]],"Yes","No"),IF(tblDonations[[#This Row],[Total_Value_DadeFL]]&lt;tblDonations[[#This Row],[Actual_Paid]],"Yes","No"))</f>
        <v>#N/A</v>
      </c>
      <c r="BN2" s="86" t="str">
        <f t="shared" ref="BN2" si="0">"Line " &amp; ROW()-1</f>
        <v>Line 1</v>
      </c>
      <c r="BO2" s="92" t="str">
        <f t="shared" ref="BO2" si="1">IF(rngPassword="","",rngPassword)</f>
        <v/>
      </c>
      <c r="BP2" s="87" t="str" cm="1">
        <f t="array" aca="1" ref="BP2" ca="1">IF(INDIRECT("rng" &amp; tblDonations[[#Headers],[SignedEst]])="","",INDIRECT("rng" &amp; tblDonations[[#Headers],[SignedEst]]))</f>
        <v/>
      </c>
      <c r="BQ2" s="88" t="str" cm="1">
        <f t="array" aca="1" ref="BQ2" ca="1">IF(INDIRECT("rng" &amp; tblDonations[[#Headers],[DateEst]])="","",INDIRECT("rng" &amp; tblDonations[[#Headers],[DateEst]]))</f>
        <v/>
      </c>
      <c r="BR2" s="87" t="str" cm="1">
        <f t="array" aca="1" ref="BR2" ca="1">IF(INDIRECT("rng" &amp; tblDonations[[#Headers],[TitleEst]])="","",INDIRECT("rng" &amp; tblDonations[[#Headers],[TitleEst]]))</f>
        <v/>
      </c>
      <c r="BS2" s="87" t="str" cm="1">
        <f t="array" aca="1" ref="BS2" ca="1">IF(INDIRECT("rng" &amp; tblDonations[[#Headers],[CompanyEst]])="","",INDIRECT("rng" &amp; tblDonations[[#Headers],[CompanyEst]]))</f>
        <v/>
      </c>
      <c r="BT2" s="89" t="str" cm="1">
        <f t="array" aca="1" ref="BT2" ca="1">IF(INDIRECT("rng" &amp; tblDonations[[#Headers],[PhoneEst]])="","",INDIRECT("rng" &amp; tblDonations[[#Headers],[PhoneEst]]))</f>
        <v/>
      </c>
      <c r="BU2" s="89" t="str" cm="1">
        <f t="array" aca="1" ref="BU2" ca="1">IF(INDIRECT("rng" &amp; tblDonations[[#Headers],[ExtensionEst]])="","",INDIRECT("rng" &amp; tblDonations[[#Headers],[ExtensionEst]]))</f>
        <v/>
      </c>
      <c r="BV2" s="87" t="str" cm="1">
        <f t="array" aca="1" ref="BV2" ca="1">IF(INDIRECT("rng" &amp; tblDonations[[#Headers],[EmailEst]])="","",INDIRECT("rng" &amp; tblDonations[[#Headers],[EmailEst]]))</f>
        <v/>
      </c>
      <c r="BW2" s="87" t="str" cm="1">
        <f t="array" aca="1" ref="BW2" ca="1">IF(INDIRECT("rng" &amp; tblDonations[[#Headers],[SubmissionEst]])="","",INDIRECT("rng" &amp; tblDonations[[#Headers],[SubmissionEst]]))</f>
        <v/>
      </c>
      <c r="BX2" s="76" t="e" cm="1">
        <f t="array" ref="BX2">INDEX(tblUPL[EDO_UPL_ID],MATCH(tblDonations[[#This Row],[UPL_ID]]&amp;tblDonations[[#This Row],[Password]],tblUPL[UPL_Id]&amp;tblUPL[P3DDP6'#2&amp;92$],0))</f>
        <v>#N/A</v>
      </c>
      <c r="BY2" s="69" t="e">
        <f>tblDonations[[#This Row],[Used_Yield_Factor]]</f>
        <v>#N/A</v>
      </c>
      <c r="BZ2" s="66" t="e">
        <f>tblDonations[[#This Row],[Used_Fat_Percent]]</f>
        <v>#N/A</v>
      </c>
    </row>
  </sheetData>
  <phoneticPr fontId="5" type="noConversion"/>
  <dataValidations count="22">
    <dataValidation type="custom" allowBlank="1" showInputMessage="1" showErrorMessage="1" errorTitle="Protected Header Names" error="You cannot change table headers!" sqref="BM1:BN1 Q1:BH1 BJ1:BK1 BQ1:BX1 H1:O1 A1:D1" xr:uid="{5B46B356-DF26-4373-A55D-3E0FF64661A2}">
      <formula1>"Cannot Change Header Names!"</formula1>
    </dataValidation>
    <dataValidation type="whole" showInputMessage="1" showErrorMessage="1" errorTitle="Distance - Plant to Distributor" error="Enter mileage if EDO is providing transporation.  If Distributor is bearing transporation costs, enter 0." promptTitle="Distance" prompt="Enter distance from last point of ownership (either Plant or Distribution Point) to Distribution location using an online mapping application.  Enter mileage if EDO is providing transportation.  If Distributor is bearing transportation costs, enter 0. " sqref="G2" xr:uid="{EEAD0D5D-E608-4B80-8336-6978C01263B2}">
      <formula1>0</formula1>
      <formula2>2000</formula2>
    </dataValidation>
    <dataValidation type="list" allowBlank="1" showInputMessage="1" showErrorMessage="1" promptTitle="Product Type" prompt="Select Product from Available List." sqref="J2" xr:uid="{DB826F40-878D-48D1-B16C-0F16E1B13EB3}">
      <formula1>INDIRECT("tblProducts[Product]")</formula1>
    </dataValidation>
    <dataValidation type="list" allowBlank="1" showInputMessage="1" showErrorMessage="1" errorTitle="Measurement Type" error="Please select from the List." promptTitle="Measurement Type" prompt="Select the Measurement Type of Unit Being Reported." sqref="K2" xr:uid="{D099B197-BA72-4CD6-9608-A0AFAEECA21E}">
      <formula1>INDIRECT("tblMeasurement[Measurement]")</formula1>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L2" xr:uid="{6DEDF8E6-155C-4321-A063-95F90B9E2FE5}">
      <formula1>0</formula1>
      <formula2>1000000</formula2>
    </dataValidation>
    <dataValidation type="date" allowBlank="1" showInputMessage="1" showErrorMessage="1" errorTitle="Non Date Format" error="Check Date Format and Reenter." promptTitle="Enter Date" prompt="Entered formatted like: M/D/YY or MM/DD/YY or MM/DD/YYYY." sqref="A2 C2" xr:uid="{D8F8A997-82C9-423F-8829-5B19238C6385}">
      <formula1>36526</formula1>
      <formula2>73415</formula2>
    </dataValidation>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I2" xr:uid="{602175DE-FB1E-4F18-ACA7-AD137A7152E4}">
      <formula1>0</formula1>
      <formula2>1E+40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H2" xr:uid="{55E367D7-B0E5-46C3-8B47-8C689C700BE7}"/>
    <dataValidation type="decimal" allowBlank="1" showInputMessage="1" showErrorMessage="1" errorTitle="Incorrect Entry" error="Number entered must fall between 0 and 100." promptTitle="Reported Yield Factor" prompt="Enter the Yield Factor for Product Type entered.  _x000a__x000a_Yield Factor = Milk equivalent pounds used to make dairy product / Finished Dairy Product" sqref="N2" xr:uid="{A32D7981-E769-49F5-8EB2-09857EC99E13}">
      <formula1>0</formula1>
      <formula2>100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O2" xr:uid="{18989F6A-1B3E-4868-AEBB-CE8793639F24}">
      <formula1>0</formula1>
      <formula2>1</formula2>
    </dataValidation>
    <dataValidation type="custom" allowBlank="1" showInputMessage="1" showErrorMessage="1" sqref="BQ2:BR2 BT2:BX2 BL2:BN2 Q2:T2 W2:BJ2" xr:uid="{39743E62-159F-4762-A56E-A27139771E6F}">
      <formula1>"You Cannot Change or Delete Formulas"</formula1>
    </dataValidation>
    <dataValidation type="custom" allowBlank="1" showInputMessage="1" showErrorMessage="1" errorTitle="Protecetd Formula" error="Formulas cannot be changed!" sqref="BS2" xr:uid="{7D352033-2E04-4F25-AE6F-38A03EC10AF0}">
      <formula1>"You Cannot Change or Delete Formulas"</formula1>
    </dataValidation>
    <dataValidation allowBlank="1" showInputMessage="1" showErrorMessage="1" errorTitle="Protected Header Names" error="You cannot change table headers!" sqref="BO1:BP1 P1 E1" xr:uid="{DE19A4C1-4A80-45F7-9AF8-130D5B88CC97}"/>
    <dataValidation type="date" allowBlank="1" showInputMessage="1" showErrorMessage="1" errorTitle="Non Date Format" error="Check Date Format and Reenter." promptTitle="Manufactured Date" prompt="Enter the manufactured date." sqref="B2" xr:uid="{4875CA86-3686-480D-BADA-50A264135FD5}">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P2" xr:uid="{9D41E25C-E46A-4E86-B536-52B65B942B97}">
      <formula1>0</formula1>
      <formula2>1000</formula2>
    </dataValidation>
    <dataValidation type="custom" allowBlank="1" showInputMessage="1" showErrorMessage="1" errorTitle="Protected Header Names" error="You cannot change table headers!" sqref="F1:G1" xr:uid="{4F693466-2E1C-4C14-9CB9-CDB0881A71B4}">
      <formula1>"You cannot change table headers!"</formula1>
    </dataValidation>
    <dataValidation type="custom" allowBlank="1" showInputMessage="1" showErrorMessage="1" errorTitle="Protected Formula" error="Formulas shall not be deleted or changed!" sqref="BK2" xr:uid="{7BDFEBD0-F41F-4C37-857C-9CEC78BE1C43}">
      <formula1>"Formulas shall not be deleted or changed!"</formula1>
    </dataValidation>
    <dataValidation type="custom" allowBlank="1" showInputMessage="1" showErrorMessage="1" sqref="U2:V2" xr:uid="{A357ADE7-0FBF-4C43-A5DF-F6235B85BCD9}">
      <formula1>"You Cannot Delete a Formula!"</formula1>
    </dataValidation>
    <dataValidation type="list" allowBlank="1" showInputMessage="1" showErrorMessage="1" errorTitle="Select From List" error="You must select from the Approved Plant List." promptTitle="Select Location from List" prompt="Distribution Point is the last ownership point for the donatd product (ie. warehouse, distribution center, etc.)  Select Distribution Point from approved List ONLY if different from plant location. If the location is not on list, contact the DDP Team." sqref="E2" xr:uid="{9736D035-C47E-4733-93BA-A29BFE96ECDC}">
      <formula1>listUPL</formula1>
    </dataValidation>
    <dataValidation type="list" allowBlank="1" showInputMessage="1" showErrorMessage="1" errorTitle="Select From List" error="You must select from the Approved Plant List." promptTitle="Select Plant from List" prompt="Select Plant (e.g., Manufacturing, Processing, Co-Packing, etc.) from approved List.  If not in list, contact the DDP Team." sqref="D2" xr:uid="{0502653D-F319-4F21-BAFD-29FB6ED03F8B}">
      <formula1>listUPL</formula1>
    </dataValidation>
    <dataValidation type="list" allowBlank="1" showInputMessage="1" showErrorMessage="1" errorTitle="Select From Approved List" error="You must select from the Approved List of Donating Distributors." promptTitle="Select Distributor from List" prompt="Select Eligible Distributor from approved List.  If not in list, contact the DDP Team.." sqref="F2" xr:uid="{F13B5963-F43A-40CD-A0C4-90F55399D713}">
      <formula1>listDPL</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M2" xr:uid="{F3033B1C-541E-40C7-AF0F-CCB030FDEEB1}">
      <formula1>AND(INDEX(INDIRECT("tblProducts[Days_Remaining]"),MATCH(J2,INDIRECT("tblProducts[Product]"),0))&lt;C2-A2,M2&gt;0,M2&lt;10000000,NOT(ISBLANK(A2)),NOT(ISBLANK(C2)))</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6E8EA-554E-40E0-901B-0B650DC2BA16}">
  <sheetPr>
    <tabColor rgb="FF7030A0"/>
  </sheetPr>
  <dimension ref="A1:CI2"/>
  <sheetViews>
    <sheetView zoomScaleNormal="100" workbookViewId="0">
      <pane xSplit="1" ySplit="1" topLeftCell="B2" activePane="bottomRight" state="frozen"/>
      <selection pane="topRight" activeCell="B1" sqref="B1"/>
      <selection pane="bottomLeft" activeCell="A3" sqref="A3"/>
      <selection pane="bottomRight" activeCell="A2" sqref="A2"/>
    </sheetView>
  </sheetViews>
  <sheetFormatPr defaultColWidth="8.83203125" defaultRowHeight="12.75" x14ac:dyDescent="0.2"/>
  <cols>
    <col min="1" max="1" width="14.33203125" style="44" bestFit="1" customWidth="1"/>
    <col min="2" max="2" width="12.1640625" style="44" customWidth="1"/>
    <col min="3" max="3" width="11.33203125" style="44" bestFit="1" customWidth="1"/>
    <col min="4" max="6" width="50.6640625" style="41" customWidth="1"/>
    <col min="7" max="7" width="32.33203125" style="41" bestFit="1" customWidth="1"/>
    <col min="8" max="8" width="9.33203125" style="41" bestFit="1" customWidth="1"/>
    <col min="9" max="9" width="19.1640625" style="41" bestFit="1" customWidth="1"/>
    <col min="10" max="10" width="13.6640625" style="45" bestFit="1" customWidth="1"/>
    <col min="11" max="11" width="13.33203125" style="45" bestFit="1" customWidth="1"/>
    <col min="12" max="12" width="13.6640625" style="45" bestFit="1" customWidth="1"/>
    <col min="13" max="13" width="12.6640625" style="46" bestFit="1" customWidth="1"/>
    <col min="14" max="14" width="20.83203125" style="47" bestFit="1" customWidth="1"/>
    <col min="15" max="15" width="20.33203125" style="47" bestFit="1" customWidth="1"/>
    <col min="16" max="16" width="27.6640625" style="47" hidden="1" customWidth="1"/>
    <col min="17" max="17" width="16.83203125" style="47" hidden="1" customWidth="1"/>
    <col min="18" max="18" width="19.1640625" style="47" hidden="1" customWidth="1"/>
    <col min="19" max="19" width="20.6640625" style="47" hidden="1" customWidth="1"/>
    <col min="20" max="20" width="21.1640625" style="47" hidden="1" customWidth="1"/>
    <col min="21" max="21" width="17.33203125" style="47" hidden="1" customWidth="1"/>
    <col min="22" max="22" width="17.1640625" style="47" hidden="1" customWidth="1"/>
    <col min="23" max="23" width="23.83203125" style="47" hidden="1" customWidth="1"/>
    <col min="24" max="24" width="19.33203125" style="47" hidden="1" customWidth="1"/>
    <col min="25" max="25" width="25.6640625" style="47" hidden="1" customWidth="1"/>
    <col min="26" max="26" width="23.5" style="47" hidden="1" customWidth="1"/>
    <col min="27" max="27" width="29.5" style="47" hidden="1" customWidth="1"/>
    <col min="28" max="28" width="20.33203125" style="44" hidden="1" customWidth="1"/>
    <col min="29" max="30" width="21.1640625" style="44" hidden="1" customWidth="1"/>
    <col min="31" max="31" width="13.33203125" style="44" hidden="1" customWidth="1"/>
    <col min="32" max="32" width="16.6640625" style="44" hidden="1" customWidth="1"/>
    <col min="33" max="33" width="13.83203125" style="44" hidden="1" customWidth="1"/>
    <col min="34" max="35" width="14.1640625" style="43" hidden="1" customWidth="1"/>
    <col min="36" max="36" width="8.6640625" style="43" hidden="1" customWidth="1"/>
    <col min="37" max="37" width="7.1640625" style="43" hidden="1" customWidth="1"/>
    <col min="38" max="38" width="11.33203125" style="43" hidden="1" customWidth="1"/>
    <col min="39" max="39" width="13" style="43" hidden="1" customWidth="1"/>
    <col min="40" max="40" width="6.5" style="43" hidden="1" customWidth="1"/>
    <col min="41" max="41" width="9.1640625" style="43" hidden="1" customWidth="1"/>
    <col min="42" max="42" width="14.33203125" style="43" hidden="1" customWidth="1"/>
    <col min="43" max="43" width="14.6640625" style="44" hidden="1" customWidth="1"/>
    <col min="44" max="44" width="17.6640625" style="44" hidden="1" customWidth="1"/>
    <col min="45" max="45" width="20.1640625" style="43" hidden="1" customWidth="1"/>
    <col min="46" max="46" width="25" style="43" hidden="1" customWidth="1"/>
    <col min="47" max="47" width="23.83203125" style="43" hidden="1" customWidth="1"/>
    <col min="48" max="48" width="10.33203125" style="48" hidden="1" customWidth="1"/>
    <col min="49" max="49" width="13.83203125" style="48" hidden="1" customWidth="1"/>
    <col min="50" max="50" width="14.33203125" style="48" hidden="1" customWidth="1"/>
    <col min="51" max="51" width="21.33203125" style="48" hidden="1" customWidth="1"/>
    <col min="52" max="52" width="24.1640625" style="48" hidden="1" customWidth="1"/>
    <col min="53" max="53" width="27" style="48" hidden="1" customWidth="1"/>
    <col min="54" max="54" width="15.33203125" style="44" hidden="1" customWidth="1"/>
    <col min="55" max="55" width="13.83203125" style="44" hidden="1" customWidth="1"/>
    <col min="56" max="56" width="23.1640625" style="44" hidden="1" customWidth="1"/>
    <col min="57" max="57" width="28.83203125" style="44" hidden="1" customWidth="1"/>
    <col min="58" max="58" width="18.83203125" style="44" hidden="1" customWidth="1"/>
    <col min="59" max="59" width="17.5" style="44" hidden="1" customWidth="1"/>
    <col min="60" max="61" width="18.83203125" style="44" hidden="1" customWidth="1"/>
    <col min="62" max="62" width="29.33203125" style="44" hidden="1" customWidth="1"/>
    <col min="63" max="63" width="28.83203125" style="44" bestFit="1" customWidth="1"/>
    <col min="64" max="64" width="15.33203125" style="44" hidden="1" customWidth="1"/>
    <col min="65" max="65" width="16.6640625" style="44" hidden="1" customWidth="1"/>
    <col min="66" max="66" width="8.33203125" style="48" customWidth="1"/>
    <col min="67" max="67" width="13.83203125" style="48" hidden="1" customWidth="1"/>
    <col min="68" max="68" width="30.6640625" style="43" hidden="1" customWidth="1"/>
    <col min="69" max="69" width="10.6640625" style="43" hidden="1" customWidth="1"/>
    <col min="70" max="71" width="30.6640625" style="43" hidden="1" customWidth="1"/>
    <col min="72" max="72" width="12.6640625" style="43" hidden="1" customWidth="1"/>
    <col min="73" max="73" width="13.6640625" style="43" hidden="1" customWidth="1"/>
    <col min="74" max="74" width="30.6640625" style="43" hidden="1" customWidth="1"/>
    <col min="75" max="75" width="15.6640625" style="43" hidden="1" customWidth="1"/>
    <col min="76" max="76" width="29.33203125" style="43" hidden="1" customWidth="1"/>
    <col min="77" max="77" width="30.6640625" style="43" hidden="1" customWidth="1"/>
    <col min="78" max="78" width="8.83203125" style="43" hidden="1" customWidth="1"/>
    <col min="79" max="80" width="30.6640625" style="43" hidden="1" customWidth="1"/>
    <col min="81" max="82" width="12.6640625" style="43" hidden="1" customWidth="1"/>
    <col min="83" max="83" width="30.6640625" style="43" hidden="1" customWidth="1"/>
    <col min="84" max="84" width="12.6640625" style="43" hidden="1" customWidth="1"/>
    <col min="85" max="85" width="13.1640625" style="48" hidden="1" customWidth="1"/>
    <col min="86" max="86" width="18.1640625" style="43" bestFit="1" customWidth="1"/>
    <col min="87" max="87" width="17.6640625" style="43" bestFit="1" customWidth="1"/>
    <col min="88" max="16384" width="8.83203125" style="43"/>
  </cols>
  <sheetData>
    <row r="1" spans="1:87" x14ac:dyDescent="0.2">
      <c r="A1" s="41" t="s">
        <v>24</v>
      </c>
      <c r="B1" s="41" t="s">
        <v>57</v>
      </c>
      <c r="C1" s="41" t="s">
        <v>62</v>
      </c>
      <c r="D1" s="41" t="s">
        <v>25</v>
      </c>
      <c r="E1" s="41" t="s">
        <v>218</v>
      </c>
      <c r="F1" s="41" t="s">
        <v>176</v>
      </c>
      <c r="G1" s="41" t="s">
        <v>177</v>
      </c>
      <c r="H1" s="41" t="s">
        <v>78</v>
      </c>
      <c r="I1" s="41" t="s">
        <v>52</v>
      </c>
      <c r="J1" s="41" t="s">
        <v>36</v>
      </c>
      <c r="K1" s="41" t="s">
        <v>50</v>
      </c>
      <c r="L1" s="41" t="s">
        <v>51</v>
      </c>
      <c r="M1" s="41" t="s">
        <v>48</v>
      </c>
      <c r="N1" s="42" t="s">
        <v>87</v>
      </c>
      <c r="O1" s="42" t="s">
        <v>89</v>
      </c>
      <c r="P1" s="42" t="s">
        <v>172</v>
      </c>
      <c r="Q1" s="41" t="s">
        <v>67</v>
      </c>
      <c r="R1" s="41" t="s">
        <v>91</v>
      </c>
      <c r="S1" s="42" t="s">
        <v>86</v>
      </c>
      <c r="T1" s="42" t="s">
        <v>90</v>
      </c>
      <c r="U1" s="41" t="s">
        <v>92</v>
      </c>
      <c r="V1" s="41" t="s">
        <v>93</v>
      </c>
      <c r="W1" s="41" t="s">
        <v>63</v>
      </c>
      <c r="X1" s="41" t="s">
        <v>64</v>
      </c>
      <c r="Y1" s="42" t="s">
        <v>43</v>
      </c>
      <c r="Z1" s="42" t="s">
        <v>44</v>
      </c>
      <c r="AA1" s="41" t="s">
        <v>40</v>
      </c>
      <c r="AB1" s="41" t="s">
        <v>39</v>
      </c>
      <c r="AC1" s="41" t="s">
        <v>41</v>
      </c>
      <c r="AD1" s="41" t="s">
        <v>42</v>
      </c>
      <c r="AE1" s="41" t="s">
        <v>55</v>
      </c>
      <c r="AF1" s="41" t="s">
        <v>68</v>
      </c>
      <c r="AG1" s="41" t="s">
        <v>81</v>
      </c>
      <c r="AH1" s="41" t="s">
        <v>83</v>
      </c>
      <c r="AI1" s="41" t="s">
        <v>133</v>
      </c>
      <c r="AJ1" s="41" t="s">
        <v>80</v>
      </c>
      <c r="AK1" s="41" t="s">
        <v>14</v>
      </c>
      <c r="AL1" s="41" t="s">
        <v>12</v>
      </c>
      <c r="AM1" s="41" t="s">
        <v>11</v>
      </c>
      <c r="AN1" s="41" t="s">
        <v>28</v>
      </c>
      <c r="AO1" s="41" t="s">
        <v>34</v>
      </c>
      <c r="AP1" s="41" t="s">
        <v>134</v>
      </c>
      <c r="AQ1" s="41" t="s">
        <v>56</v>
      </c>
      <c r="AR1" s="41" t="s">
        <v>49</v>
      </c>
      <c r="AS1" s="41" t="s">
        <v>53</v>
      </c>
      <c r="AT1" s="41" t="s">
        <v>59</v>
      </c>
      <c r="AU1" s="41" t="s">
        <v>58</v>
      </c>
      <c r="AV1" s="41" t="s">
        <v>54</v>
      </c>
      <c r="AW1" s="41" t="s">
        <v>69</v>
      </c>
      <c r="AX1" s="41" t="s">
        <v>79</v>
      </c>
      <c r="AY1" s="41" t="s">
        <v>70</v>
      </c>
      <c r="AZ1" s="41" t="s">
        <v>75</v>
      </c>
      <c r="BA1" s="41" t="s">
        <v>76</v>
      </c>
      <c r="BB1" s="41" t="s">
        <v>71</v>
      </c>
      <c r="BC1" s="41" t="s">
        <v>72</v>
      </c>
      <c r="BD1" s="41" t="s">
        <v>73</v>
      </c>
      <c r="BE1" s="41" t="s">
        <v>74</v>
      </c>
      <c r="BF1" s="41" t="s">
        <v>136</v>
      </c>
      <c r="BG1" s="41" t="s">
        <v>137</v>
      </c>
      <c r="BH1" s="41" t="s">
        <v>138</v>
      </c>
      <c r="BI1" s="55" t="s">
        <v>173</v>
      </c>
      <c r="BJ1" s="41" t="s">
        <v>135</v>
      </c>
      <c r="BK1" s="41" t="s">
        <v>77</v>
      </c>
      <c r="BL1" s="55" t="s">
        <v>174</v>
      </c>
      <c r="BM1" s="41" t="s">
        <v>139</v>
      </c>
      <c r="BN1" s="41" t="s">
        <v>65</v>
      </c>
      <c r="BO1" s="55" t="s">
        <v>96</v>
      </c>
      <c r="BP1" s="41" t="s">
        <v>147</v>
      </c>
      <c r="BQ1" s="41" t="s">
        <v>148</v>
      </c>
      <c r="BR1" s="41" t="s">
        <v>149</v>
      </c>
      <c r="BS1" s="41" t="s">
        <v>170</v>
      </c>
      <c r="BT1" s="41" t="s">
        <v>150</v>
      </c>
      <c r="BU1" s="41" t="s">
        <v>151</v>
      </c>
      <c r="BV1" s="41" t="s">
        <v>152</v>
      </c>
      <c r="BW1" s="41" t="s">
        <v>153</v>
      </c>
      <c r="BX1" s="41" t="s">
        <v>8378</v>
      </c>
      <c r="BY1" s="55" t="s">
        <v>140</v>
      </c>
      <c r="BZ1" s="55" t="s">
        <v>141</v>
      </c>
      <c r="CA1" s="55" t="s">
        <v>142</v>
      </c>
      <c r="CB1" s="41" t="s">
        <v>171</v>
      </c>
      <c r="CC1" s="55" t="s">
        <v>143</v>
      </c>
      <c r="CD1" s="55" t="s">
        <v>144</v>
      </c>
      <c r="CE1" s="55" t="s">
        <v>145</v>
      </c>
      <c r="CF1" s="55" t="s">
        <v>146</v>
      </c>
      <c r="CG1" s="41" t="s">
        <v>175</v>
      </c>
      <c r="CH1" s="41" t="s">
        <v>8375</v>
      </c>
      <c r="CI1" s="41" t="s">
        <v>8376</v>
      </c>
    </row>
    <row r="2" spans="1:87" s="58" customFormat="1" x14ac:dyDescent="0.2">
      <c r="A2" s="59"/>
      <c r="B2" s="59"/>
      <c r="C2" s="59"/>
      <c r="D2" s="60"/>
      <c r="E2" s="60"/>
      <c r="F2" s="60"/>
      <c r="G2" s="61"/>
      <c r="H2" s="60"/>
      <c r="I2" s="62"/>
      <c r="J2" s="60"/>
      <c r="K2" s="60"/>
      <c r="L2" s="99"/>
      <c r="M2" s="61"/>
      <c r="N2" s="63"/>
      <c r="O2" s="64"/>
      <c r="P2" s="93"/>
      <c r="Q2" s="65">
        <f>IFERROR(ROUND(tblDonationsAudit[[#This Row],[Recipe_Milk_Pounds]]/tblDonationsAudit[[#This Row],[Recipe_Final_Product_Lbs]],2),0)</f>
        <v>0</v>
      </c>
      <c r="R2" s="66">
        <f>IFERROR(INDEX(tblYieldCalcAudit[Packaged_Milkfat_Percent],MATCH(tblDonationsAudit[[#This Row],[UPC_Package_Code]],tblYieldCalcAudit[UPC_Package_Code],0)),0)</f>
        <v>0</v>
      </c>
      <c r="S2" s="67" t="e">
        <f>INDEX(tblProducts[Default_Yield_Factor],MATCH(tblDonationsAudit[[#This Row],[Product_Type]],tblProducts[Product],0))</f>
        <v>#N/A</v>
      </c>
      <c r="T2" s="68" t="e">
        <f>INDEX(tblProducts[Default_Fat_Percent],MATCH(tblDonationsAudit[[#This Row],[Product_Type]],tblProducts[Product],0))</f>
        <v>#N/A</v>
      </c>
      <c r="U2" s="69" t="e">
        <f>IF(tblDonationsAudit[[#This Row],[Calc_Yield_Factor]]=0,IF(ISBLANK(tblDonationsAudit[[#This Row],[Reported_Yield_Factor]]),tblDonationsAudit[[#This Row],[Default_Yield_Factor]],tblDonationsAudit[[#This Row],[Reported_Yield_Factor]]),tblDonationsAudit[[#This Row],[Calc_Yield_Factor]])</f>
        <v>#N/A</v>
      </c>
      <c r="V2" s="66" t="e">
        <f>IF(tblDonationsAudit[[#This Row],[Calc_Milkfat_Percent]]=0,IF(ISBLANK(tblDonationsAudit[[#This Row],[Reported_Fat_Percent]]),tblDonationsAudit[[#This Row],[Default_Milkfat_Percent]],tblDonationsAudit[[#This Row],[Reported_Fat_Percent]]),tblDonationsAudit[[#This Row],[Calc_Milkfat_Percent]])</f>
        <v>#N/A</v>
      </c>
      <c r="W2" s="70">
        <f>IFERROR(INDEX(tblYieldCalcAudit[Recipe_Final_Product_Lbs],MATCH(tblDonationsAudit[[#This Row],[UPC_Package_Code]],tblYieldCalcAudit[UPC_Package_Code],0)),0)</f>
        <v>0</v>
      </c>
      <c r="X2" s="70">
        <f>IFERROR(INDEX(tblYieldCalcAudit[Recipe_Milk_Pounds],MATCH(tblDonationsAudit[[#This Row],[UPC_Package_Code]],tblYieldCalcAudit[UPC_Package_Code],0)),0)</f>
        <v>0</v>
      </c>
      <c r="Y2" s="71" t="e">
        <f>INDEX(tblClass_Prices[Base Skim Milk Class 1 Price],MATCH(tblDonationsAudit[[#This Row],[Pool_YYYYMM]],tblClass_Prices[Pool_YYYYMM],0))</f>
        <v>#N/A</v>
      </c>
      <c r="Z2" s="72" t="e">
        <f>INDEX(tblClass_Prices[Advanced Butterfat Factor],MATCH(tblDonationsAudit[[#This Row],[Pool_YYYYMM]],tblClass_Prices[Pool_YYYYMM],0))</f>
        <v>#N/A</v>
      </c>
      <c r="AA2" s="71" t="e">
        <f>INDEX(tblClass_Prices[Advanced Skim Milk Class 2 Price],MATCH(tblDonationsAudit[[#This Row],[Pool_YYYYMM]],tblClass_Prices[Pool_YYYYMM],0))</f>
        <v>#N/A</v>
      </c>
      <c r="AB2" s="72" t="e">
        <f>INDEX(tblClass_Prices[Class 2 Butterfat Price],MATCH(tblDonationsAudit[[#This Row],[Pool_YYYYMM]],tblClass_Prices[Pool_YYYYMM],0))</f>
        <v>#N/A</v>
      </c>
      <c r="AC2" s="71" t="e">
        <f>INDEX(tblClass_Prices[Class 3 Skim Milk Price],MATCH(tblDonationsAudit[[#This Row],[Pool_YYYYMM]],tblClass_Prices[Pool_YYYYMM],0))</f>
        <v>#N/A</v>
      </c>
      <c r="AD2" s="71" t="e">
        <f>INDEX(tblClass_Prices[Class 4 Skim Milk Price],MATCH(tblDonationsAudit[[#This Row],[Pool_YYYYMM]],tblClass_Prices[Pool_YYYYMM],0))</f>
        <v>#N/A</v>
      </c>
      <c r="AE2" s="72" t="e">
        <f>INDEX(tblClass_Prices[Buttefat Price],MATCH(tblDonationsAudit[[#This Row],[Pool_YYYYMM]],tblClass_Prices[Pool_YYYYMM],0))</f>
        <v>#N/A</v>
      </c>
      <c r="AF2" s="73" t="e">
        <f>INDEX(tblClass_Prices[N_Diesel_Fuel_Price],MATCH(TEXT(YEAR(tblDonationsAudit[[#This Row],[Donation_Date]]),"0000")&amp;TEXT(MONTH(tblDonationsAudit[[#This Row],[Donation_Date]]),"00"),tblClass_Prices[Pool_YYYYMM],0))</f>
        <v>#N/A</v>
      </c>
      <c r="AG2" s="74" t="e">
        <f>INDEX(tblUPL[Audit_By_FO],MATCH(tblDonationsAudit[[#This Row],[UPL_ID]],tblUPL[UPL_Id],0))</f>
        <v>#N/A</v>
      </c>
      <c r="AH2" s="75" t="str">
        <f>TEXT(YEAR(tblDonationsAudit[[#This Row],[Manufactured_Date]]),"0000")&amp;TEXT(MONTH(tblDonationsAudit[[#This Row],[Manufactured_Date]]),"00")</f>
        <v>190001</v>
      </c>
      <c r="AI2" s="75" t="str">
        <f>TEXT(YEAR(tblDonationsAudit[[#This Row],[Donation_Date]]),"0000")&amp;TEXT(MONTH(tblDonationsAudit[[#This Row],[Donation_Date]]),"00")</f>
        <v>190001</v>
      </c>
      <c r="AJ2" s="76" t="str">
        <f>RIGHT(tblDonationsAudit[[#This Row],[Plant]],3)</f>
        <v/>
      </c>
      <c r="AK2" s="76" t="e">
        <f>INDEX(tblUPL[State],MATCH(tblDonationsAudit[[#This Row],[UPL_ID]],tblUPL[UPL_Id],0))</f>
        <v>#N/A</v>
      </c>
      <c r="AL2" s="77" t="e">
        <f>TEXT(INDEX(tblUPL[FIPS_State],MATCH(tblDonationsAudit[[#This Row],[UPL_ID]],tblUPL[UPL_Id],0)),"00")</f>
        <v>#N/A</v>
      </c>
      <c r="AM2" s="76" t="e">
        <f>TEXT(INDEX(tblUPL[FIPS_County],MATCH(tblDonationsAudit[[#This Row],[UPL_ID]],tblUPL[UPL_Id],0)),"000")</f>
        <v>#N/A</v>
      </c>
      <c r="AN2" s="77" t="e">
        <f>TEXT(tblDonationsAudit[[#This Row],[FIPS_State]]&amp;tblDonationsAudit[[#This Row],[FIPS_County]],"00000")</f>
        <v>#N/A</v>
      </c>
      <c r="AO2" s="78" t="e">
        <f>INDEX(tblLocAdj[Class_I_Loc],MATCH(tblDonationsAudit[[#This Row],[FIPS]],tblLocAdj[FIPS],0))</f>
        <v>#N/A</v>
      </c>
      <c r="AP2" s="78">
        <f>INDEX(tblLocAdj[Class_I_Loc],MATCH("12025",tblLocAdj[FIPS],0))</f>
        <v>6</v>
      </c>
      <c r="AQ2" s="79" t="e" cm="1">
        <f t="array" ref="AQ2">IF(tblDonationsAudit[[#This Row],[Measurement]]="Fluid Ounces",INDEX(tblWPG[Pounds_Factor],MATCH(MIN(ABS(tblWPG[Milkfat_Percent]-tblDonationsAudit[[#This Row],[Used_Fat_Percent]])),ABS(tblWPG[Milkfat_Percent]-tblDonationsAudit[[#This Row],[Used_Fat_Percent]]),0)),INDEX(tblMeasurement[Pounds_Factor],MATCH(tblDonationsAudit[[#This Row],[Measurement]],tblMeasurement[Measurement],0)))</f>
        <v>#N/A</v>
      </c>
      <c r="AR2" s="80" t="e">
        <f>ROUND(tblDonationsAudit[[#This Row],[Package_Size]]*tblDonationsAudit[[#This Row],[No_Of_Units]]*tblDonationsAudit[[#This Row],[Pounds_Factor]],0)</f>
        <v>#N/A</v>
      </c>
      <c r="AS2" s="80" t="e">
        <f>ROUND(tblDonationsAudit[[#This Row],[Total_Product_Lbs]]*tblDonationsAudit[[#This Row],[Used_Yield_Factor]],0)</f>
        <v>#N/A</v>
      </c>
      <c r="AT2" s="80" t="e">
        <f>ROUND(tblDonationsAudit[[#This Row],[Product_Milk_Pounds]]-tblDonationsAudit[[#This Row],[Product_Fat_Milk_Pounds]],0)</f>
        <v>#N/A</v>
      </c>
      <c r="AU2" s="80" t="e">
        <f>ROUND(tblDonationsAudit[[#This Row],[Total_Product_Lbs]]*tblDonationsAudit[[#This Row],[Used_Fat_Percent]],0)</f>
        <v>#N/A</v>
      </c>
      <c r="AV2" s="76" t="e">
        <f>INDEX(tblProducts[Class],MATCH(tblDonationsAudit[[#This Row],[Product_Type]],tblProducts[Product],0))</f>
        <v>#N/A</v>
      </c>
      <c r="AW2" s="81" cm="1">
        <f t="array" ref="AW2">tblMPG[MPG]</f>
        <v>5.5</v>
      </c>
      <c r="AX2" s="82" t="e">
        <f>IF(tblDonationsAudit[[#This Row],[Total_Product_Lbs]]=0,0,tblDonationsAudit[[#This Row],[Distance_From_Plant_To_Distributor]]/COUNTIFS(tblDonationsAudit[Load_ID], tblDonationsAudit[[#This Row],[Load_ID]], tblDonationsAudit[Total_Product_Lbs],"&lt;&gt;0"))</f>
        <v>#N/A</v>
      </c>
      <c r="AY2" s="83" cm="1">
        <f t="array" ref="AY2">tblTranPercent[Percent]</f>
        <v>1</v>
      </c>
      <c r="AZ2" s="71" t="e">
        <f>INDEX(tblClasses[Make_Allowance_Per_CWT],MATCH(tblDonationsAudit[[#This Row],[FO_Class]],tblClasses[Class],0))</f>
        <v>#N/A</v>
      </c>
      <c r="BA2" s="83" cm="1">
        <f t="array" ref="BA2">tblMakePercent[Percent]</f>
        <v>1</v>
      </c>
      <c r="BB2" s="71" t="e">
        <f>ROUND(IF(tblDonationsAudit[[#This Row],[FO_Class]]=1,tblDonationsAudit[[#This Row],[Product_Skim_Milk_Pounds]]/100*(tblDonationsAudit[[#This Row],[Base Skim Milk Class 1 Price]]+tblDonationsAudit[[#This Row],[LocAdj]]),IF(tblDonationsAudit[[#This Row],[FO_Class]]=2,tblDonationsAudit[[#This Row],[Product_Skim_Milk_Pounds]]/100*(tblDonationsAudit[[#This Row],[Advanced Skim Milk Class 2 Price]]),IF(tblDonationsAudit[[#This Row],[FO_Class]]=3,tblDonationsAudit[[#This Row],[Product_Skim_Milk_Pounds]]/100*(tblDonationsAudit[[#This Row],[Class 3 Skim Milk Price]]),IF(tblDonationsAudit[[#This Row],[FO_Class]]=4,tblDonationsAudit[[#This Row],[Product_Skim_Milk_Pounds]]/100*(tblDonationsAudit[[#This Row],[Class 4 Skim Milk Price]]),"Not Calculated")))),2)</f>
        <v>#N/A</v>
      </c>
      <c r="BC2" s="71" t="e">
        <f>ROUND(IF(tblDonationsAudit[[#This Row],[FO_Class]]=1,tblDonationsAudit[[#This Row],[Product_Fat_Milk_Pounds]]*(tblDonationsAudit[[#This Row],[Advanced Butterfat Factor]]+(tblDonationsAudit[[#This Row],[LocAdj]]/100)),IF(tblDonationsAudit[[#This Row],[FO_Class]]=2,tblDonationsAudit[[#This Row],[Product_Fat_Milk_Pounds]]*(tblDonationsAudit[[#This Row],[Class 2 Butterfat Price]]),IF(tblDonationsAudit[[#This Row],[FO_Class]]=3,tblDonationsAudit[[#This Row],[Product_Fat_Milk_Pounds]]*(tblDonationsAudit[[#This Row],[Buttefat Price]]),IF(tblDonationsAudit[[#This Row],[FO_Class]]=4,tblDonationsAudit[[#This Row],[Product_Fat_Milk_Pounds]]*(tblDonationsAudit[[#This Row],[Buttefat Price]]),"Not Calculated")))),2)</f>
        <v>#N/A</v>
      </c>
      <c r="BD2" s="71" t="e">
        <f>IF(tblDonationsAudit[[#This Row],[Total_Product_Lbs]]=0,0,ROUND(((tblDonationsAudit[[#This Row],[Prorated_Miles]]/tblDonationsAudit[[#This Row],[Miles_Per_Gal]])*tblDonationsAudit[[#This Row],[Diesel_Fuel_Price]])*tblDonationsAudit[[#This Row],[Transport_Min_Percent]],2))</f>
        <v>#N/A</v>
      </c>
      <c r="BE2" s="71" t="e">
        <f>ROUND(tblDonationsAudit[[#This Row],[Product_Milk_Pounds]]/100*tblDonationsAudit[[#This Row],[Make_Allowance_Per_CWT]]*tblDonationsAudit[[#This Row],[Make_Allowance_Min_Percent]],2)</f>
        <v>#N/A</v>
      </c>
      <c r="BF2" s="71" t="e">
        <f>ROUND((tblDonationsAudit[[#This Row],[Product_Skim_Milk_Pounds]]/100)*(tblDonationsAudit[[#This Row],[Base Skim Milk Class 1 Price]]+tblDonationsAudit[[#This Row],[LocAdjDadeFL]]),2)</f>
        <v>#N/A</v>
      </c>
      <c r="BG2" s="71" t="e">
        <f>ROUND((tblDonationsAudit[[#This Row],[Product_Fat_Milk_Pounds]])*(tblDonationsAudit[[#This Row],[Advanced Butterfat Factor]]+(tblDonationsAudit[[#This Row],[LocAdjDadeFL]]/100)),2)</f>
        <v>#N/A</v>
      </c>
      <c r="BH2" s="71" t="e">
        <f>ROUND(tblDonationsAudit[[#This Row],[Skim_Value_DadeFL]]+tblDonationsAudit[[#This Row],[Fat_Value_DadeFL]],2)</f>
        <v>#N/A</v>
      </c>
      <c r="BI2" s="71" t="str">
        <f>IF(tblDonationsAudit[[#This Row],[Price_Paid_Processed_Product]]="","",ROUND(tblDonationsAudit[[#This Row],[Total_Product_Lbs]]*tblDonationsAudit[[#This Row],[Price_Paid_Processed_Product]]+tblDonationsAudit[[#This Row],[Min_Transport_Value_Est]],2))</f>
        <v/>
      </c>
      <c r="BJ2" s="71" t="e">
        <f>ROUND(tblDonationsAudit[[#This Row],[Skim_Value_Est]]+tblDonationsAudit[[#This Row],[Fat_Value_Est]]+tblDonationsAudit[[#This Row],[Min_Transport_Value_Est]]+tblDonationsAudit[[#This Row],[Min_Make_Allowance_Value_Est]],2)</f>
        <v>#N/A</v>
      </c>
      <c r="BK2" s="84" t="e">
        <f ca="1">IF(AND(INDEX(INDIRECT("tblProducts[Days_Remaining]"),MATCH(J2,INDIRECT("tblProducts[Product]"),0))&lt;C2-A2,M2&gt;0,M2&lt;10000000,NOT(ISBLANK(A2)),NOT(ISBLANK(C2))),IF(NOT(ISBLANK(C2)),IF(tblDonationsAudit[[#This Row],[Actual_Paid]]="",ROUND(MIN(tblDonationsAudit[[#This Row],[Total_Value_DadeFL]],tblDonationsAudit[[#This Row],[Reimbursement_Total_Value_Sub]]),2),ROUND(MIN(tblDonationsAudit[[#This Row],[Total_Value_DadeFL]],tblDonationsAudit[[#This Row],[Actual_Paid]]),2)),0),0)</f>
        <v>#N/A</v>
      </c>
      <c r="BL2" s="85" t="str">
        <f>IF(tblDonationsAudit[[#This Row],[Actual_Paid]]="","No","Yes")</f>
        <v>No</v>
      </c>
      <c r="BM2" s="85" t="e">
        <f>IF(tblDonationsAudit[[#This Row],[Actual_Paid]]="",IF(tblDonationsAudit[[#This Row],[Total_Value_DadeFL]]&lt;tblDonationsAudit[[#This Row],[Reimbursement_Total_Value_Sub]],"Yes","No"),IF(tblDonationsAudit[[#This Row],[Total_Value_DadeFL]]&lt;tblDonationsAudit[[#This Row],[Actual_Paid]],"Yes","No"))</f>
        <v>#N/A</v>
      </c>
      <c r="BN2" s="86" t="str">
        <f t="shared" ref="BN2" si="0">"Line " &amp; ROW()-1</f>
        <v>Line 1</v>
      </c>
      <c r="BO2" s="92" t="str">
        <f t="shared" ref="BO2" si="1">IF(rngPassword="","",rngPassword)</f>
        <v/>
      </c>
      <c r="BP2" s="87" t="str" cm="1">
        <f t="array" aca="1" ref="BP2" ca="1">IF(INDIRECT("rng" &amp; tblDonationsAudit[[#Headers],[SignedAud]])="","",INDIRECT("rng" &amp; tblDonationsAudit[[#Headers],[SignedAud]]))</f>
        <v/>
      </c>
      <c r="BQ2" s="88" t="str" cm="1">
        <f t="array" aca="1" ref="BQ2" ca="1">IF(INDIRECT("rng" &amp; tblDonationsAudit[[#Headers],[DateAud]])="","",INDIRECT("rng" &amp; tblDonationsAudit[[#Headers],[DateAud]]))</f>
        <v/>
      </c>
      <c r="BR2" s="87" t="str" cm="1">
        <f t="array" aca="1" ref="BR2" ca="1">IF(INDIRECT("rng" &amp; tblDonationsAudit[[#Headers],[TitleAud]])="","",INDIRECT("rng" &amp; tblDonationsAudit[[#Headers],[TitleAud]]))</f>
        <v/>
      </c>
      <c r="BS2" s="87" t="str" cm="1">
        <f t="array" aca="1" ref="BS2" ca="1">IF(INDIRECT("rng" &amp; tblDonationsAudit[[#Headers],[CompanyAud]])="","",INDIRECT("rng" &amp; tblDonationsAudit[[#Headers],[CompanyAud]]))</f>
        <v>Market Administrator</v>
      </c>
      <c r="BT2" s="89" t="str" cm="1">
        <f t="array" aca="1" ref="BT2" ca="1">IF(INDIRECT("rng" &amp; tblDonationsAudit[[#Headers],[PhoneAud]])="","",INDIRECT("rng" &amp; tblDonationsAudit[[#Headers],[PhoneAud]]))</f>
        <v/>
      </c>
      <c r="BU2" s="89" t="str" cm="1">
        <f t="array" aca="1" ref="BU2" ca="1">IF(INDIRECT("rng" &amp; tblDonationsAudit[[#Headers],[ExtensionAud]])="","",INDIRECT("rng" &amp; tblDonationsAudit[[#Headers],[ExtensionAud]]))</f>
        <v/>
      </c>
      <c r="BV2" s="87" t="str" cm="1">
        <f t="array" aca="1" ref="BV2" ca="1">IF(INDIRECT("rng" &amp; tblDonationsAudit[[#Headers],[EmailAud]])="","",INDIRECT("rng" &amp; tblDonationsAudit[[#Headers],[EmailAud]]))</f>
        <v/>
      </c>
      <c r="BW2" s="87" t="str" cm="1">
        <f t="array" aca="1" ref="BW2" ca="1">IF(INDIRECT("rng" &amp; tblDonationsAudit[[#Headers],[SubmissionAud]])="","",INDIRECT("rng" &amp; tblDonationsAudit[[#Headers],[SubmissionAud]]))</f>
        <v/>
      </c>
      <c r="BX2" s="87" t="str" cm="1">
        <f t="array" aca="1" ref="BX2" ca="1">IF(INDIRECT("rng" &amp; tblDonationsAudit[[#Headers],[ExplanationsAud]])="","",INDIRECT("rng" &amp; tblDonationsAudit[[#Headers],[ExplanationsAud]]))</f>
        <v/>
      </c>
      <c r="BY2" s="92" t="str" cm="1">
        <f t="array" aca="1" ref="BY2" ca="1">IF(INDIRECT("rng" &amp; tblDonationsAudit[[#Headers],[SignedEst]])="","",INDIRECT("rng" &amp; tblDonationsAudit[[#Headers],[SignedEst]]))</f>
        <v/>
      </c>
      <c r="BZ2" s="88" t="str" cm="1">
        <f t="array" aca="1" ref="BZ2" ca="1">IF(INDIRECT("rng" &amp; tblDonationsAudit[[#Headers],[DateEst]])="","",INDIRECT("rng" &amp; tblDonationsAudit[[#Headers],[DateEst]]))</f>
        <v/>
      </c>
      <c r="CA2" s="92" t="str" cm="1">
        <f t="array" aca="1" ref="CA2" ca="1">IF(INDIRECT("rng" &amp; tblDonationsAudit[[#Headers],[TitleEst]])="","",INDIRECT("rng" &amp; tblDonationsAudit[[#Headers],[TitleEst]]))</f>
        <v/>
      </c>
      <c r="CB2" s="92" t="str" cm="1">
        <f t="array" aca="1" ref="CB2" ca="1">IF(INDIRECT("rng" &amp; tblDonationsAudit[[#Headers],[CompanyEst]])="","",INDIRECT("rng" &amp; tblDonationsAudit[[#Headers],[CompanyEst]]))</f>
        <v/>
      </c>
      <c r="CC2" s="89" t="str" cm="1">
        <f t="array" aca="1" ref="CC2" ca="1">IF(INDIRECT("rng" &amp; tblDonationsAudit[[#Headers],[PhoneEst]])="","",INDIRECT("rng" &amp; tblDonationsAudit[[#Headers],[PhoneEst]]))</f>
        <v/>
      </c>
      <c r="CD2" s="89" t="str" cm="1">
        <f t="array" aca="1" ref="CD2" ca="1">IF(INDIRECT("rng" &amp; tblDonationsAudit[[#Headers],[ExtensionEst]])="","",INDIRECT("rng" &amp; tblDonationsAudit[[#Headers],[ExtensionEst]]))</f>
        <v/>
      </c>
      <c r="CE2" s="92" t="str" cm="1">
        <f t="array" aca="1" ref="CE2" ca="1">IF(INDIRECT("rng" &amp; tblDonationsAudit[[#Headers],[EmailEst]])="","",INDIRECT("rng" &amp; tblDonationsAudit[[#Headers],[EmailEst]]))</f>
        <v/>
      </c>
      <c r="CF2" s="92" t="str" cm="1">
        <f t="array" aca="1" ref="CF2" ca="1">IF(INDIRECT("rng" &amp; tblDonationsAudit[[#Headers],[SubmissionEst]])="","",INDIRECT("rng" &amp; tblDonationsAudit[[#Headers],[SubmissionEst]]))</f>
        <v/>
      </c>
      <c r="CG2" s="94" t="e" cm="1">
        <f t="array" ref="CG2">INDEX(tblUPL[EDO_UPL_ID],MATCH(tblDonationsAudit[[#This Row],[UPL_ID]]&amp;tblDonationsAudit[[#This Row],[Password]],tblUPL[UPL_Id]&amp;tblUPL[P3DDP6'#2&amp;92$],0))</f>
        <v>#N/A</v>
      </c>
      <c r="CH2" s="69" t="e">
        <f>tblDonationsAudit[[#This Row],[Used_Yield_Factor]]</f>
        <v>#N/A</v>
      </c>
      <c r="CI2" s="66" t="e">
        <f>tblDonationsAudit[[#This Row],[Used_Fat_Percent]]</f>
        <v>#N/A</v>
      </c>
    </row>
  </sheetData>
  <sheetProtection autoFilter="0"/>
  <phoneticPr fontId="5" type="noConversion"/>
  <dataValidations xWindow="677" yWindow="436" count="24">
    <dataValidation type="custom" allowBlank="1" showInputMessage="1" showErrorMessage="1" errorTitle="Protected Header Names" error="You cannot change table headers!" sqref="BM1:BN1 A1:D1 BZ1:CG1 BJ1:BK1 H1:BH1 BQ1:BW1 BX1" xr:uid="{FE1362C9-9A5C-48E7-BC6F-777C591514C8}">
      <formula1>"Cannot Change Header Names!"</formula1>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packaged finished product." sqref="O2" xr:uid="{4D23B257-D500-47E4-BA42-0F181BD45B49}">
      <formula1>0</formula1>
      <formula2>1</formula2>
    </dataValidation>
    <dataValidation type="decimal" allowBlank="1" showInputMessage="1" showErrorMessage="1" errorTitle="Incorrect Entry" error="Number entered must fall between 0 and 100." promptTitle="Reported Yield Factor" prompt="Enter the Yield Factor for Product Type entered.  _x000a__x000a_Yield Factor = Milk equivalent pounds used to make dairy product / Finished Dairy Product" sqref="N2" xr:uid="{21DF2DC0-C913-4058-A407-08E1C6F038C7}">
      <formula1>0</formula1>
      <formula2>100</formula2>
    </dataValidation>
    <dataValidation allowBlank="1" showInputMessage="1" showErrorMessage="1" errorTitle="Load ID" error="Required Entry!" promptTitle="Load Identification (Required)" prompt="Enter a unique identifier for each load.  The choice of identifier used is not restricted but should be sufficient to provide traceability.  If multiple donated products are on the same truck load, enter the same ID on each line utilized for the delivery." sqref="H2" xr:uid="{FC80C557-7B2E-4A36-BA29-A2E9E4420C72}"/>
    <dataValidation type="whole" allowBlank="1" showInputMessage="1" showErrorMessage="1" errorTitle="Whole Number" error="Check Entry and Make Sure a Whole Number was Entered." promptTitle="UPC Package Code (Optional)" prompt="This field is optional but is used to tie recipe information entered on the “YieldCalc” tab to the specified product and will assist auditors during the auditing process." sqref="I2" xr:uid="{2C6125D5-C020-4BE4-8897-156DEB582FC7}">
      <formula1>0</formula1>
      <formula2>1E+40</formula2>
    </dataValidation>
    <dataValidation type="date" allowBlank="1" showInputMessage="1" showErrorMessage="1" errorTitle="Non Date Format" error="Check Date Format and Reenter." promptTitle="Enter Date" prompt="Entered formatted like: M/D/YY or MM/DD/YY or MM/DD/YYYY." sqref="A2 C2" xr:uid="{7A8E6264-2DCF-4275-BCB2-BFF7A0610416}">
      <formula1>36526</formula1>
      <formula2>73415</formula2>
    </dataValidation>
    <dataValidation type="decimal" allowBlank="1" showInputMessage="1" showErrorMessage="1" errorTitle="Numbers Only" error="A Number Must Be Entered in This Cell." promptTitle="Package Size" prompt="Enter as a Number the Size of the Package for the Measurement Indicated for the Individual Packages, not the Total Size of Packaged Together Individual Units." sqref="L2" xr:uid="{AF54A56D-BD13-4DD6-B6E7-C438DAF58013}">
      <formula1>0</formula1>
      <formula2>1000000</formula2>
    </dataValidation>
    <dataValidation type="list" allowBlank="1" showInputMessage="1" showErrorMessage="1" errorTitle="Measurement Type" error="Please select from the List." promptTitle="Measurement Type" prompt="Select the Measurement Type of Unit Being Reported." sqref="K2" xr:uid="{342726F0-DB60-4E48-BCBB-931AEE1FCA3E}">
      <formula1>INDIRECT("tblMeasurement[Measurement]")</formula1>
    </dataValidation>
    <dataValidation type="list" allowBlank="1" showInputMessage="1" showErrorMessage="1" sqref="J2" xr:uid="{1168731F-91F5-4F6F-83B6-31FCDD0B29D9}">
      <formula1>INDIRECT("tblProducts[Product]")</formula1>
    </dataValidation>
    <dataValidation type="whole" allowBlank="1" showInputMessage="1" showErrorMessage="1" errorTitle="Whole Number" error="Enter mileage if EDO is providing transporation.  If Distributor is bearing transporation costs, enter 0." promptTitle="Distance" prompt="Enter distance from last point of ownership (either Plant or Distribution Point) to Distribution location using an online mapping application.  Enter mileage if EDO is providing transportation.  If Distributor is bearing transportation costs, enter 0. " sqref="G2" xr:uid="{86FCC3F6-791D-47E1-891F-8D0D909A58DA}">
      <formula1>0</formula1>
      <formula2>2000</formula2>
    </dataValidation>
    <dataValidation type="list" allowBlank="1" showInputMessage="1" showErrorMessage="1" errorTitle="Select From List" error="You must select from the Approved Plant List." promptTitle="Select Location from List" prompt="Distribution Point is the last ownership point for the donatd product (ie. warehouse, distribution center, etc.)  Select Distribution Point from approved List ONLY if different from plant location. If the location is not on list, contact the DDP Team." sqref="E2" xr:uid="{FB468DC9-C901-4A0C-8021-E255691F1A46}">
      <formula1>listUPL</formula1>
    </dataValidation>
    <dataValidation type="list" allowBlank="1" showInputMessage="1" showErrorMessage="1" errorTitle="Select From Approved List" error="You must select from the Approved List of Donating Distributors." promptTitle="Select Distributor from List" prompt="Select Eligible Distributor from approved List.  If not in list, contact the DDP Team.." sqref="F2" xr:uid="{7A42961A-31C6-4CB9-8CB2-D209CEB52330}">
      <formula1>listDPL</formula1>
    </dataValidation>
    <dataValidation type="custom" allowBlank="1" showInputMessage="1" showErrorMessage="1" errorTitle="Protecetd Formula" error="Formulas cannot be changed!" sqref="BL2:BM2 BJ2 AO2:BH2 AM2 Q2:T2 W2:AK2" xr:uid="{3C048ADC-D647-4D22-8752-84474899F77A}">
      <formula1>"You Cannot Change or Delete Formulas"</formula1>
    </dataValidation>
    <dataValidation allowBlank="1" showInputMessage="1" showErrorMessage="1" errorTitle="Protected Header Names" error="You cannot change table headers!" sqref="BO1:BP1 E1 BY1" xr:uid="{2747450F-6177-47EA-BE47-2CC7334447C4}"/>
    <dataValidation type="custom" allowBlank="1" showInputMessage="1" showErrorMessage="1" errorTitle="Protecetd Formula" error="Formulas shall not be deleted or changed!" sqref="BN2:CG2" xr:uid="{973EAF96-D67A-419F-B199-1232ACF0CCE8}">
      <formula1>"Formulas cannot be deleted or changed."</formula1>
    </dataValidation>
    <dataValidation type="date" allowBlank="1" showInputMessage="1" showErrorMessage="1" errorTitle="Non Date Format" error="Check Date Format and Reenter." promptTitle="Manufactured Date" prompt="Enter the manufactured date." sqref="B2" xr:uid="{7A1AAAB2-A66C-413E-9DB7-00B4C2A41B1B}">
      <formula1>36526</formula1>
      <formula2>73415</formula2>
    </dataValidation>
    <dataValidation type="decimal" allowBlank="1" showInputMessage="1" showErrorMessage="1" errorTitle="Price Paid" error="Must enter price per pound paid." promptTitle="Price Paid for Processed Product" prompt="For secondary processors, enter the actual price per pound paid for previous  processed product.  For example, cheese purchased and then shredded by secondary processor/packager.  Original processors should leave this cell empty." sqref="P2" xr:uid="{71F873D7-B05A-49B8-9B7F-BA798F691061}">
      <formula1>0</formula1>
      <formula2>1000</formula2>
    </dataValidation>
    <dataValidation allowBlank="1" showInputMessage="1" showErrorMessage="1" errorTitle="Protecetd Formula" error="Formulas cannot be changed!" sqref="BI2" xr:uid="{9F920BC6-A17E-46B1-B936-02B143EBCAD1}"/>
    <dataValidation type="custom" allowBlank="1" showInputMessage="1" showErrorMessage="1" errorTitle="Protected Header Names" error="You cannot change table headers!" sqref="F1:G1" xr:uid="{A456459C-3D59-45F6-BE78-2C46EA0BF2B4}">
      <formula1>"You cannot change table headers!"</formula1>
    </dataValidation>
    <dataValidation type="custom" allowBlank="1" showInputMessage="1" showErrorMessage="1" errorTitle="Protected Formula" error="Formulas shall not be deleted or changed!" sqref="BK2" xr:uid="{1A26A51D-ABEE-47A0-BD5E-9DB909D64816}">
      <formula1>"Formulas shall not be deleted or changed."</formula1>
    </dataValidation>
    <dataValidation type="custom" allowBlank="1" showInputMessage="1" showErrorMessage="1" errorTitle="Protecetd Formula" error="Formulas cannot be changed!" sqref="AL2 AN2" xr:uid="{711D88EE-EACE-43AE-9D34-F7848B3B2A93}">
      <formula1>"Formulas cannot be changed!"</formula1>
    </dataValidation>
    <dataValidation type="custom" allowBlank="1" showInputMessage="1" showErrorMessage="1" errorTitle="Protecetd Formula" error="Formulas cannot be changed!" sqref="U2:V2" xr:uid="{D2070FE5-6F4A-454B-984A-4E385100BDEA}">
      <formula1>"You Cannot Delete a Formula!"</formula1>
    </dataValidation>
    <dataValidation type="list" allowBlank="1" showInputMessage="1" showErrorMessage="1" errorTitle="Select From List" error="You must select from the Approved Plant List." promptTitle="Select Plant from List" prompt="Select Plant (e.g., Manufacturing, Processing, Co-Packing, etc.) from approved List.  If not in list, contact the DDP Team." sqref="D2" xr:uid="{E0C44F70-888B-456E-BBCB-2C8D1AE2E5CF}">
      <formula1>listUPL</formula1>
    </dataValidation>
    <dataValidation type="custom" showInputMessage="1" showErrorMessage="1" errorTitle="Numbers and Eligible Products" error="Check Entry to Make Sure a Whole Number was Entered and That Product is Eligible Based on the Donation and Code Date!  If the Days Between the Donation and Code Dates Exceeds Allowable Days, the Product is Ineligible." promptTitle="Number of Units" prompt="Enter the Number of Units Being Donated as a Whole Number for the Unit Size Indicated." sqref="M2" xr:uid="{2A032841-B4F5-4ABB-9E02-CD161A2F54D1}">
      <formula1>AND(INDEX(INDIRECT("tblProducts[Days_Remaining]"),MATCH(J2,INDIRECT("tblProducts[Product]"),0))&lt;C2-A2,M2&gt;-1,M2&lt;10000000,NOT(ISBLANK(A2)),NOT(ISBLANK(C2)))</formula1>
    </dataValidation>
  </dataValidations>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9A82-918A-4E8F-A84F-2A80C4C57BA5}">
  <sheetPr codeName="Sheet13"/>
  <dimension ref="A1:D2"/>
  <sheetViews>
    <sheetView workbookViewId="0">
      <selection activeCell="A2" sqref="A2"/>
    </sheetView>
  </sheetViews>
  <sheetFormatPr defaultColWidth="8.83203125" defaultRowHeight="12.75" x14ac:dyDescent="0.2"/>
  <cols>
    <col min="1" max="1" width="20.6640625" style="115" bestFit="1" customWidth="1"/>
    <col min="2" max="2" width="25.83203125" style="115" bestFit="1" customWidth="1"/>
    <col min="3" max="3" width="21" style="115" bestFit="1" customWidth="1"/>
    <col min="4" max="4" width="26.33203125" style="115" bestFit="1" customWidth="1"/>
    <col min="5" max="16384" width="8.83203125" style="115"/>
  </cols>
  <sheetData>
    <row r="1" spans="1:4" x14ac:dyDescent="0.2">
      <c r="A1" s="115" t="s">
        <v>52</v>
      </c>
      <c r="B1" s="115" t="s">
        <v>63</v>
      </c>
      <c r="C1" s="115" t="s">
        <v>64</v>
      </c>
      <c r="D1" s="115" t="s">
        <v>97</v>
      </c>
    </row>
    <row r="2" spans="1:4" x14ac:dyDescent="0.2">
      <c r="A2" s="62"/>
      <c r="B2" s="116"/>
      <c r="C2" s="116"/>
      <c r="D2" s="117"/>
    </row>
  </sheetData>
  <dataValidations count="4">
    <dataValidation type="whole" allowBlank="1" showInputMessage="1" showErrorMessage="1" errorTitle="Whole Number" error="A whole number must be entered in this field." promptTitle="Recipe Finished Product Pounds" prompt="Enter the Total Finished Product Pounds produced from the Recipe/Batch." sqref="B2" xr:uid="{997A9BE5-E8AB-4CFF-B95C-E9CECA78FCD4}">
      <formula1>0</formula1>
      <formula2>1000000</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7BD162E7-919B-4C53-8191-47D1603C51A6}">
      <formula1>0</formula1>
      <formula2>1000000</formula2>
    </dataValidation>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8B96231B-8700-43B7-9A3A-7C0060F7C803}">
      <formula1>0</formula1>
      <formula2>1</formula2>
    </dataValidation>
    <dataValidation type="whole" allowBlank="1" showInputMessage="1" showErrorMessage="1" errorTitle="Whole Number" error="Check Entry and Make Sure a Whole Number was Entered." sqref="A2" xr:uid="{5008942C-AA48-479D-B3E5-DBC34B9769E0}">
      <formula1>0</formula1>
      <formula2>1E+40</formula2>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D591B-E34B-4FFA-97E9-6CBF49F6959F}">
  <sheetPr>
    <tabColor rgb="FF7030A0"/>
  </sheetPr>
  <dimension ref="A1:D2"/>
  <sheetViews>
    <sheetView workbookViewId="0">
      <selection activeCell="A2" sqref="A2"/>
    </sheetView>
  </sheetViews>
  <sheetFormatPr defaultColWidth="8.83203125" defaultRowHeight="12.75" x14ac:dyDescent="0.2"/>
  <cols>
    <col min="1" max="1" width="20.6640625" style="115" bestFit="1" customWidth="1"/>
    <col min="2" max="2" width="25.83203125" style="115" bestFit="1" customWidth="1"/>
    <col min="3" max="3" width="21" style="115" bestFit="1" customWidth="1"/>
    <col min="4" max="4" width="26.33203125" style="115" bestFit="1" customWidth="1"/>
    <col min="5" max="16384" width="8.83203125" style="115"/>
  </cols>
  <sheetData>
    <row r="1" spans="1:4" x14ac:dyDescent="0.2">
      <c r="A1" s="115" t="s">
        <v>52</v>
      </c>
      <c r="B1" s="115" t="s">
        <v>63</v>
      </c>
      <c r="C1" s="115" t="s">
        <v>64</v>
      </c>
      <c r="D1" s="115" t="s">
        <v>97</v>
      </c>
    </row>
    <row r="2" spans="1:4" x14ac:dyDescent="0.2">
      <c r="A2" s="118"/>
      <c r="B2" s="116"/>
      <c r="C2" s="116"/>
      <c r="D2" s="117"/>
    </row>
  </sheetData>
  <dataValidations count="4">
    <dataValidation type="decimal" allowBlank="1" showInputMessage="1" showErrorMessage="1" errorTitle="Milkfat Percent" error="You must enter the milkfat percent of the packaged product between 0 and 100.  Not to exceed 2 decimal points." promptTitle="Packaged Milkfat Percent" prompt="Enter the percent milkfat of the final packaged finished product produced from this Recipe/Batch." sqref="D2" xr:uid="{352ADF5D-685D-46F0-AAA1-3AD50B2AA17F}">
      <formula1>0</formula1>
      <formula2>1</formula2>
    </dataValidation>
    <dataValidation type="whole" allowBlank="1" showInputMessage="1" showErrorMessage="1" errorTitle="Whole Number" error="A whole number must be entered in this field." promptTitle="Recipe Milk Pounds" prompt="Enter the total amount of fresh Milk, Skim, Cream, and Condensed pounds used in Recipe/Batch to produce the Total Product Pounds entered." sqref="C2" xr:uid="{A6CD7C11-41F2-4582-A023-93B0DB37353F}">
      <formula1>0</formula1>
      <formula2>1000000</formula2>
    </dataValidation>
    <dataValidation type="whole" allowBlank="1" showInputMessage="1" showErrorMessage="1" errorTitle="Whole Number" error="A whole number must be entered in this field." promptTitle="Recipe Finished Product Pounds" prompt="Enter the Total Finished Product Pounds produced from the Recipe/Batch." sqref="B2" xr:uid="{D5DC5D43-0EF1-42AB-8CEF-F3776F10228E}">
      <formula1>0</formula1>
      <formula2>1000000</formula2>
    </dataValidation>
    <dataValidation type="whole" allowBlank="1" showInputMessage="1" showErrorMessage="1" errorTitle="Whole Number" error="Check Entry and Make Sure a Whole Number was Entered." sqref="A2" xr:uid="{5F3B0C6A-C6E4-4B1C-95B8-91C8E7C675EF}">
      <formula1>0</formula1>
      <formula2>1E+40</formula2>
    </dataValidation>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5A56-64D0-44A7-8E94-2F9232B446C8}">
  <sheetPr>
    <tabColor rgb="FF7030A0"/>
  </sheetPr>
  <dimension ref="A1:R3"/>
  <sheetViews>
    <sheetView workbookViewId="0">
      <pane xSplit="2" ySplit="2" topLeftCell="C3" activePane="bottomRight" state="frozen"/>
      <selection pane="topRight" activeCell="C1" sqref="C1"/>
      <selection pane="bottomLeft" activeCell="A3" sqref="A3"/>
      <selection pane="bottomRight" activeCell="Q1" sqref="Q1"/>
    </sheetView>
  </sheetViews>
  <sheetFormatPr defaultColWidth="8.83203125" defaultRowHeight="12.75" x14ac:dyDescent="0.2"/>
  <cols>
    <col min="1" max="1" width="15.6640625" style="160" customWidth="1"/>
    <col min="2" max="2" width="20.6640625" style="160" customWidth="1"/>
    <col min="3" max="4" width="15.6640625" style="161" customWidth="1"/>
    <col min="5" max="5" width="15.6640625" style="162" customWidth="1"/>
    <col min="6" max="7" width="15.6640625" style="161" customWidth="1"/>
    <col min="8" max="8" width="15.6640625" style="162" customWidth="1"/>
    <col min="9" max="10" width="15.6640625" style="161" customWidth="1"/>
    <col min="11" max="11" width="15.6640625" style="162" customWidth="1"/>
    <col min="12" max="13" width="15.6640625" style="161" customWidth="1"/>
    <col min="14" max="14" width="15.6640625" style="162" customWidth="1"/>
    <col min="15" max="16" width="15.6640625" style="161" customWidth="1"/>
    <col min="17" max="17" width="15.6640625" style="162" customWidth="1"/>
    <col min="18" max="18" width="10" style="43" bestFit="1" customWidth="1"/>
    <col min="19" max="16384" width="8.83203125" style="43"/>
  </cols>
  <sheetData>
    <row r="1" spans="1:18" s="148" customFormat="1" x14ac:dyDescent="0.2">
      <c r="A1" s="144"/>
      <c r="B1" s="145" t="s">
        <v>203</v>
      </c>
      <c r="C1" s="146">
        <f>IFERROR(SUM(rngSkimValueEst),0)</f>
        <v>0</v>
      </c>
      <c r="D1" s="146">
        <f>IFERROR(SUM(rngSkimValueAud),0)</f>
        <v>0</v>
      </c>
      <c r="E1" s="147">
        <f>D1-C1</f>
        <v>0</v>
      </c>
      <c r="F1" s="146">
        <f>IFERROR(SUM(rngFatValueEst),0)</f>
        <v>0</v>
      </c>
      <c r="G1" s="146">
        <f>IFERROR(SUM(rngFatValueAud),0)</f>
        <v>0</v>
      </c>
      <c r="H1" s="147">
        <f>IFERROR(G1-F1,0)</f>
        <v>0</v>
      </c>
      <c r="I1" s="146">
        <f>IFERROR(SUM(rngTransValueEst),0)</f>
        <v>0</v>
      </c>
      <c r="J1" s="146">
        <f>IFERROR(SUM(rngTransValueAud),0)</f>
        <v>0</v>
      </c>
      <c r="K1" s="147">
        <f>IFERROR(J1-I1,0)</f>
        <v>0</v>
      </c>
      <c r="L1" s="146">
        <f>IFERROR(SUM(rngMakeValueEst),0)</f>
        <v>0</v>
      </c>
      <c r="M1" s="146">
        <f>IFERROR(SUM(rngMakeValueAud),0)</f>
        <v>0</v>
      </c>
      <c r="N1" s="147">
        <f>IFERROR(M1-L1,0)</f>
        <v>0</v>
      </c>
      <c r="O1" s="146">
        <f ca="1">IFERROR(SUM(rngTotalValueEst),0)</f>
        <v>0</v>
      </c>
      <c r="P1" s="146">
        <f ca="1">IFERROR(SUM(rngTotalValueAud),0)</f>
        <v>0</v>
      </c>
      <c r="Q1" s="147">
        <f ca="1">IFERROR(P1-O1,0)</f>
        <v>0</v>
      </c>
      <c r="R1" s="148" t="s">
        <v>124</v>
      </c>
    </row>
    <row r="2" spans="1:18" s="154" customFormat="1" ht="38.25" x14ac:dyDescent="0.2">
      <c r="A2" s="149" t="s">
        <v>201</v>
      </c>
      <c r="B2" s="149" t="s">
        <v>202</v>
      </c>
      <c r="C2" s="150" t="s">
        <v>71</v>
      </c>
      <c r="D2" s="151" t="s">
        <v>112</v>
      </c>
      <c r="E2" s="152" t="s">
        <v>117</v>
      </c>
      <c r="F2" s="151" t="s">
        <v>72</v>
      </c>
      <c r="G2" s="151" t="s">
        <v>113</v>
      </c>
      <c r="H2" s="152" t="s">
        <v>116</v>
      </c>
      <c r="I2" s="151" t="s">
        <v>118</v>
      </c>
      <c r="J2" s="151" t="s">
        <v>119</v>
      </c>
      <c r="K2" s="152" t="s">
        <v>121</v>
      </c>
      <c r="L2" s="151" t="s">
        <v>120</v>
      </c>
      <c r="M2" s="151" t="s">
        <v>122</v>
      </c>
      <c r="N2" s="152" t="s">
        <v>123</v>
      </c>
      <c r="O2" s="151" t="s">
        <v>77</v>
      </c>
      <c r="P2" s="151" t="s">
        <v>114</v>
      </c>
      <c r="Q2" s="153" t="s">
        <v>115</v>
      </c>
    </row>
    <row r="3" spans="1:18" x14ac:dyDescent="0.2">
      <c r="A3" s="155" t="str" cm="1">
        <f t="array" ref="A3">IFERROR(rngLineAud,0)</f>
        <v>Line 1</v>
      </c>
      <c r="B3" s="155" t="str" cm="1">
        <f t="array" ref="B3">IF(rngProductAud="","",IFERROR(rngProductAud,""))</f>
        <v/>
      </c>
      <c r="C3" s="156" cm="1">
        <f t="array" ref="C3">IFERROR(rngSkimValueEst,0)</f>
        <v>0</v>
      </c>
      <c r="D3" s="157" cm="1">
        <f t="array" ref="D3">IFERROR(rngSkimValueAud,0)</f>
        <v>0</v>
      </c>
      <c r="E3" s="158" cm="1">
        <f t="array" ref="E3">IFERROR(rngSkimValueAud-rngSkimValueEst,0)</f>
        <v>0</v>
      </c>
      <c r="F3" s="157" cm="1">
        <f t="array" ref="F3">IFERROR(rngFatValueEst,0)</f>
        <v>0</v>
      </c>
      <c r="G3" s="157" cm="1">
        <f t="array" ref="G3">IFERROR(rngFatValueAud,0)</f>
        <v>0</v>
      </c>
      <c r="H3" s="158" cm="1">
        <f t="array" ref="H3">IFERROR(rngFatValueAud-rngFatValueEst,0)</f>
        <v>0</v>
      </c>
      <c r="I3" s="157" cm="1">
        <f t="array" ref="I3">IFERROR(rngTransValueEst,0)</f>
        <v>0</v>
      </c>
      <c r="J3" s="157" cm="1">
        <f t="array" ref="J3">IFERROR(rngTransValueAud,0)</f>
        <v>0</v>
      </c>
      <c r="K3" s="158" cm="1">
        <f t="array" ref="K3">IFERROR(rngTransValueAud-rngTransValueEst,0)</f>
        <v>0</v>
      </c>
      <c r="L3" s="157" cm="1">
        <f t="array" ref="L3">IFERROR(rngMakeValueEst,0)</f>
        <v>0</v>
      </c>
      <c r="M3" s="157" cm="1">
        <f t="array" ref="M3">IFERROR(rngMakeValueAud,0)</f>
        <v>0</v>
      </c>
      <c r="N3" s="158" cm="1">
        <f t="array" ref="N3">IFERROR(rngMakeValueAud-rngMakeValueEst,0)</f>
        <v>0</v>
      </c>
      <c r="O3" s="157" cm="1">
        <f t="array" aca="1" ref="O3" ca="1">IFERROR(rngTotalValueEst,0)</f>
        <v>0</v>
      </c>
      <c r="P3" s="157" cm="1">
        <f t="array" aca="1" ref="P3" ca="1">IFERROR(rngTotalValueAud,0)</f>
        <v>0</v>
      </c>
      <c r="Q3" s="159" cm="1">
        <f t="array" aca="1" ref="Q3" ca="1">IFERROR(rngTotalValueAud-rngTotalValueEst,0)</f>
        <v>0</v>
      </c>
    </row>
  </sheetData>
  <sheetProtection algorithmName="SHA-512" hashValue="4Fr8lQkalCEmjDZtWV6IZJSzQxUywo16sA9HIBhxovglbiHSwNgNz5Ldrg/pmiulQRmPoq0s4ro10/JufMRGMA==" saltValue="8/R29IFxvHlcQuqxOa9Atg==" spinCount="100000" sheet="1" objects="1" scenarios="1"/>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9D931-767E-4EB0-99C7-13632287DBF5}">
  <sheetPr>
    <tabColor theme="9"/>
  </sheetPr>
  <dimension ref="A1:L3"/>
  <sheetViews>
    <sheetView workbookViewId="0">
      <pane xSplit="1" ySplit="2" topLeftCell="B3" activePane="bottomRight" state="frozen"/>
      <selection pane="topRight" activeCell="B1" sqref="B1"/>
      <selection pane="bottomLeft" activeCell="A3" sqref="A3"/>
      <selection pane="bottomRight" activeCell="B2" sqref="B2"/>
    </sheetView>
  </sheetViews>
  <sheetFormatPr defaultColWidth="24.6640625" defaultRowHeight="12.75" x14ac:dyDescent="0.2"/>
  <cols>
    <col min="1" max="1" width="50.6640625" style="115" bestFit="1" customWidth="1"/>
    <col min="2" max="2" width="23" style="115" bestFit="1" customWidth="1"/>
    <col min="3" max="16384" width="24.6640625" style="115"/>
  </cols>
  <sheetData>
    <row r="1" spans="1:12" s="165" customFormat="1" ht="48.6" customHeight="1" x14ac:dyDescent="0.2">
      <c r="B1" s="165" t="s">
        <v>188</v>
      </c>
      <c r="C1" s="165" t="s">
        <v>190</v>
      </c>
      <c r="D1" s="165" t="s">
        <v>191</v>
      </c>
      <c r="E1" s="165" t="s">
        <v>192</v>
      </c>
      <c r="F1" s="165" t="s">
        <v>193</v>
      </c>
      <c r="G1" s="165" t="s">
        <v>194</v>
      </c>
      <c r="H1" s="165" t="s">
        <v>195</v>
      </c>
      <c r="I1" s="165" t="s">
        <v>196</v>
      </c>
      <c r="J1" s="165" t="s">
        <v>197</v>
      </c>
      <c r="K1" s="165" t="s">
        <v>198</v>
      </c>
      <c r="L1" s="165" t="s">
        <v>199</v>
      </c>
    </row>
    <row r="2" spans="1:12" s="186" customFormat="1" ht="207.95" customHeight="1" x14ac:dyDescent="0.2">
      <c r="A2" s="185" t="s">
        <v>207</v>
      </c>
    </row>
    <row r="3" spans="1:12" s="142" customFormat="1" x14ac:dyDescent="0.2">
      <c r="A3" s="141" t="s">
        <v>208</v>
      </c>
    </row>
  </sheetData>
  <sheetProtection algorithmName="SHA-512" hashValue="JR+OBXBf9Vygq9OfsSCM0IMGTh0Rq/350gJEnmcICL9UYjDA+AkqJx8g7c1b+VJjc4fPyFOKjXiOmeugDPFymg==" saltValue="q03ippHPsE/alO7OG7OD6g==" spinCount="100000" sheet="1" scenarios="1"/>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e U B 4 U k 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e U B 4 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A e F I o i k e 4 D g A A A B E A A A A T A B w A R m 9 y b X V s Y X M v U 2 V j d G l v b j E u b S C i G A A o o B Q A A A A A A A A A A A A A A A A A A A A A A A A A A A A r T k 0 u y c z P U w i G 0 I b W A F B L A Q I t A B Q A A g A I A H l A e F J N h e M w p A A A A P U A A A A S A A A A A A A A A A A A A A A A A A A A A A B D b 2 5 m a W c v U G F j a 2 F n Z S 5 4 b W x Q S w E C L Q A U A A I A C A B 5 Q H h S D 8 r p q 6 Q A A A D p A A A A E w A A A A A A A A A A A A A A A A D w A A A A W 0 N v b n R l b n R f V H l w Z X N d L n h t b F B L A Q I t A B Q A A g A I A H l A e F 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f D r S 3 d P v W T q 2 q V S t B B + x X A A A A A A I A A A A A A B B m A A A A A Q A A I A A A A B h I v / L X J A k W w j E G J 7 C b / E z 3 l o 4 b o l X C Z S I N 4 a R v 7 t n q A A A A A A 6 A A A A A A g A A I A A A A I t x 8 g X 8 5 H 7 9 U i a h r v s p B U x Y K 6 U 3 Z P z L m d m 9 w 9 J E p A W T U A A A A J E I R F I Z E c 1 u i a 4 Z 2 h J P t q A 5 O g e k n z A V x a q H n Q n P 3 V 9 4 l 6 n k s t z d Q j n s k t x j Q b 2 I S o i 7 V M J 9 v O L Q 1 J s J 1 s s w X u 5 T 8 Y q S C S p u e u q Q M 7 Y b 3 3 E 6 Q A A A A M h S 8 O z Z Z B 3 a B K V l u a a / r y S X F v f f B p / e f i l m N 8 w q u r O 7 z 6 S g P E S 4 g r w r j E + N J l I c T N t 5 E A j n s O j x D P f I p 4 J T o D E = < / 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23ACCF-76D4-45F3-821F-41A43587C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34439202-FEDD-4AC3-91C2-F0A3E8CB9F15}">
  <ds:schemaRefs>
    <ds:schemaRef ds:uri="http://purl.org/dc/terms/"/>
    <ds:schemaRef ds:uri="http://purl.org/dc/dcmitype/"/>
    <ds:schemaRef ds:uri="http://purl.org/dc/elements/1.1/"/>
    <ds:schemaRef ds:uri="ab6fd795-5993-4bf5-b6ee-d268c9e5ace6"/>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schemas.microsoft.com/office/2006/documentManagement/types"/>
  </ds:schemaRefs>
</ds:datastoreItem>
</file>

<file path=customXml/itemProps4.xml><?xml version="1.0" encoding="utf-8"?>
<ds:datastoreItem xmlns:ds="http://schemas.openxmlformats.org/officeDocument/2006/customXml" ds:itemID="{93630A38-979E-4ED7-8DD0-9210894934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90</vt:i4>
      </vt:variant>
    </vt:vector>
  </HeadingPairs>
  <TitlesOfParts>
    <vt:vector size="117" baseType="lpstr">
      <vt:lpstr>Version</vt:lpstr>
      <vt:lpstr>Instructions</vt:lpstr>
      <vt:lpstr>Instructions-Audit</vt:lpstr>
      <vt:lpstr>Donations</vt:lpstr>
      <vt:lpstr>Donations-Audit</vt:lpstr>
      <vt:lpstr>YieldCalc</vt:lpstr>
      <vt:lpstr>YieldCalc-Audit</vt:lpstr>
      <vt:lpstr>Differences-Audit</vt:lpstr>
      <vt:lpstr>Documentation</vt:lpstr>
      <vt:lpstr>Documentation-Audit</vt:lpstr>
      <vt:lpstr>Certification</vt:lpstr>
      <vt:lpstr>Illustration</vt:lpstr>
      <vt:lpstr>Certification-Audit</vt:lpstr>
      <vt:lpstr>Prices</vt:lpstr>
      <vt:lpstr>UPL</vt:lpstr>
      <vt:lpstr>UPL_Unique</vt:lpstr>
      <vt:lpstr>DPL</vt:lpstr>
      <vt:lpstr>DPL_Unique</vt:lpstr>
      <vt:lpstr>LocAdj</vt:lpstr>
      <vt:lpstr>Measurement</vt:lpstr>
      <vt:lpstr>WPG</vt:lpstr>
      <vt:lpstr>MPG</vt:lpstr>
      <vt:lpstr>TransPercent</vt:lpstr>
      <vt:lpstr>MakePercent</vt:lpstr>
      <vt:lpstr>Products</vt:lpstr>
      <vt:lpstr>Class</vt:lpstr>
      <vt:lpstr>FederalOrder</vt:lpstr>
      <vt:lpstr>listLineNo</vt:lpstr>
      <vt:lpstr>'Documentation-Audit'!rngClass</vt:lpstr>
      <vt:lpstr>rngClass</vt:lpstr>
      <vt:lpstr>rngCompanyAud</vt:lpstr>
      <vt:lpstr>rngCompanyEst</vt:lpstr>
      <vt:lpstr>rngContact</vt:lpstr>
      <vt:lpstr>rngContactAudit</vt:lpstr>
      <vt:lpstr>'Documentation-Audit'!rngCounty</vt:lpstr>
      <vt:lpstr>rngCounty</vt:lpstr>
      <vt:lpstr>rngDateAud</vt:lpstr>
      <vt:lpstr>rngDateEst</vt:lpstr>
      <vt:lpstr>rngDistance_From_Plant_To_Distributor</vt:lpstr>
      <vt:lpstr>rngDistance_From_Plant_To_Distributor_Audit</vt:lpstr>
      <vt:lpstr>'Documentation-Audit'!rngDistributorDPL</vt:lpstr>
      <vt:lpstr>rngDistributorDPL</vt:lpstr>
      <vt:lpstr>'Documentation-Audit'!rngDonationsTable</vt:lpstr>
      <vt:lpstr>rngDonationsTable</vt:lpstr>
      <vt:lpstr>'Documentation-Audit'!rngDPL_EDO_UPL_ID</vt:lpstr>
      <vt:lpstr>rngDPL_EDO_UPL_ID</vt:lpstr>
      <vt:lpstr>rngEDOAddress</vt:lpstr>
      <vt:lpstr>rngEDOCity</vt:lpstr>
      <vt:lpstr>rngEDOName</vt:lpstr>
      <vt:lpstr>rngEDOState</vt:lpstr>
      <vt:lpstr>rngEDOUPL_ID</vt:lpstr>
      <vt:lpstr>rngEmailAud</vt:lpstr>
      <vt:lpstr>rngEmailEst</vt:lpstr>
      <vt:lpstr>rngExplanationsAud</vt:lpstr>
      <vt:lpstr>rngExtensionAud</vt:lpstr>
      <vt:lpstr>rngExtensionEst</vt:lpstr>
      <vt:lpstr>'Documentation-Audit'!rngFatValueAud</vt:lpstr>
      <vt:lpstr>rngFatValueAud</vt:lpstr>
      <vt:lpstr>'Documentation-Audit'!rngFatValueEst</vt:lpstr>
      <vt:lpstr>rngFatValueEst</vt:lpstr>
      <vt:lpstr>'Documentation-Audit'!rngLine</vt:lpstr>
      <vt:lpstr>rngLine</vt:lpstr>
      <vt:lpstr>'Documentation-Audit'!rngLineAud</vt:lpstr>
      <vt:lpstr>rngLineAud</vt:lpstr>
      <vt:lpstr>'Documentation-Audit'!rngLocAdj</vt:lpstr>
      <vt:lpstr>rngLocAdj</vt:lpstr>
      <vt:lpstr>'Documentation-Audit'!rngMakePercent</vt:lpstr>
      <vt:lpstr>rngMakePercent</vt:lpstr>
      <vt:lpstr>'Documentation-Audit'!rngMakeValueAud</vt:lpstr>
      <vt:lpstr>rngMakeValueAud</vt:lpstr>
      <vt:lpstr>'Documentation-Audit'!rngMakeValueEst</vt:lpstr>
      <vt:lpstr>rngMakeValueEst</vt:lpstr>
      <vt:lpstr>'Documentation-Audit'!rngMPG</vt:lpstr>
      <vt:lpstr>rngMPG</vt:lpstr>
      <vt:lpstr>rngPassword</vt:lpstr>
      <vt:lpstr>'Documentation-Audit'!rngPasswordDPL</vt:lpstr>
      <vt:lpstr>rngPasswordDPL</vt:lpstr>
      <vt:lpstr>'Documentation-Audit'!rngPasswordUPL</vt:lpstr>
      <vt:lpstr>rngPasswordUPL</vt:lpstr>
      <vt:lpstr>rngPhoneAud</vt:lpstr>
      <vt:lpstr>rngPhoneEst</vt:lpstr>
      <vt:lpstr>'Documentation-Audit'!rngPlantDPL</vt:lpstr>
      <vt:lpstr>rngPlantDPL</vt:lpstr>
      <vt:lpstr>'Documentation-Audit'!rngPlantUPL</vt:lpstr>
      <vt:lpstr>rngPlantUPL</vt:lpstr>
      <vt:lpstr>rngPrices</vt:lpstr>
      <vt:lpstr>'Documentation-Audit'!rngProductAud</vt:lpstr>
      <vt:lpstr>rngProductAud</vt:lpstr>
      <vt:lpstr>rngSignedAud</vt:lpstr>
      <vt:lpstr>rngSignedEst</vt:lpstr>
      <vt:lpstr>'Documentation-Audit'!rngSkimValueAud</vt:lpstr>
      <vt:lpstr>rngSkimValueAud</vt:lpstr>
      <vt:lpstr>'Documentation-Audit'!rngSkimValueEst</vt:lpstr>
      <vt:lpstr>rngSkimValueEst</vt:lpstr>
      <vt:lpstr>'Documentation-Audit'!rngStateInLocAdj</vt:lpstr>
      <vt:lpstr>rngStateInLocAdj</vt:lpstr>
      <vt:lpstr>rngSubmissionAud</vt:lpstr>
      <vt:lpstr>rngSubmissionEst</vt:lpstr>
      <vt:lpstr>rngTitleAud</vt:lpstr>
      <vt:lpstr>rngTitleEst</vt:lpstr>
      <vt:lpstr>'Documentation-Audit'!rngTotalValueAud</vt:lpstr>
      <vt:lpstr>rngTotalValueAud</vt:lpstr>
      <vt:lpstr>'Documentation-Audit'!rngTotalValueEst</vt:lpstr>
      <vt:lpstr>rngTotalValueEst</vt:lpstr>
      <vt:lpstr>'Documentation-Audit'!rngTransPercent</vt:lpstr>
      <vt:lpstr>rngTransPercent</vt:lpstr>
      <vt:lpstr>'Documentation-Audit'!rngTransValueAud</vt:lpstr>
      <vt:lpstr>rngTransValueAud</vt:lpstr>
      <vt:lpstr>'Documentation-Audit'!rngTransValueEst</vt:lpstr>
      <vt:lpstr>rngTransValueEst</vt:lpstr>
      <vt:lpstr>rngUnique_State</vt:lpstr>
      <vt:lpstr>rngUPC_Package_Code</vt:lpstr>
      <vt:lpstr>rngUPC_Package_Code_Audit</vt:lpstr>
      <vt:lpstr>'Documentation-Audit'!rngUPL_EDO_UPL_ID</vt:lpstr>
      <vt:lpstr>rngUPL_EDO_UPL_ID</vt:lpstr>
      <vt:lpstr>rngUPL_IDNameLoc</vt:lpstr>
      <vt:lpstr>rngVersion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Vierra, Bradley - MRP-AMS, Dallas, TX</cp:lastModifiedBy>
  <cp:lastPrinted>2020-10-21T17:16:53Z</cp:lastPrinted>
  <dcterms:created xsi:type="dcterms:W3CDTF">2020-07-06T07:02:25Z</dcterms:created>
  <dcterms:modified xsi:type="dcterms:W3CDTF">2023-06-01T20:41:45Z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