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9720" windowHeight="8475" tabRatio="623" firstSheet="2" activeTab="4"/>
  </bookViews>
  <sheets>
    <sheet name="Table" sheetId="1" r:id="rId1"/>
    <sheet name="bargerates" sheetId="2" r:id="rId2"/>
    <sheet name="truckrates" sheetId="3" r:id="rId3"/>
    <sheet name="land.water.graph" sheetId="4" r:id="rId4"/>
    <sheet name="Fig 1" sheetId="5" r:id="rId5"/>
    <sheet name="Fig 2" sheetId="6" r:id="rId6"/>
  </sheets>
  <definedNames/>
  <calcPr fullCalcOnLoad="1"/>
</workbook>
</file>

<file path=xl/sharedStrings.xml><?xml version="1.0" encoding="utf-8"?>
<sst xmlns="http://schemas.openxmlformats.org/spreadsheetml/2006/main" count="138" uniqueCount="99">
  <si>
    <t>OK</t>
  </si>
  <si>
    <t>IA</t>
  </si>
  <si>
    <t>Rail</t>
  </si>
  <si>
    <t>Origin</t>
  </si>
  <si>
    <t>NE</t>
  </si>
  <si>
    <t>IL</t>
  </si>
  <si>
    <t>KS</t>
  </si>
  <si>
    <t>Sources:</t>
  </si>
  <si>
    <t>Barge</t>
  </si>
  <si>
    <t>Ocean</t>
  </si>
  <si>
    <t>Land</t>
  </si>
  <si>
    <t>Water</t>
  </si>
  <si>
    <t>Total</t>
  </si>
  <si>
    <t>BNSF online tariffs,www.bnsf.com</t>
  </si>
  <si>
    <t>UP online tariffs, Price &amp; Transit Time Inquiry, www.uprr.com</t>
  </si>
  <si>
    <t>ILL</t>
  </si>
  <si>
    <t>DATE</t>
  </si>
  <si>
    <t>TWC</t>
  </si>
  <si>
    <t>MM</t>
  </si>
  <si>
    <t>ST LOUIS</t>
  </si>
  <si>
    <t>CINC</t>
  </si>
  <si>
    <t>LOH</t>
  </si>
  <si>
    <t>CAR-MEM</t>
  </si>
  <si>
    <t>MEM-SO</t>
  </si>
  <si>
    <t>estimated by multiplying 200 route by .88</t>
  </si>
  <si>
    <t>North Central Average</t>
  </si>
  <si>
    <t>average</t>
  </si>
  <si>
    <t>Land route 25 miles</t>
  </si>
  <si>
    <t>25mi/MT</t>
  </si>
  <si>
    <t>Waterroute 100mi</t>
  </si>
  <si>
    <t>100mi/MT</t>
  </si>
  <si>
    <t>Water route 200+mi</t>
  </si>
  <si>
    <t>need to take rate/mile mult. By mileage and then divide by tons/truck</t>
  </si>
  <si>
    <t>Tons/truck</t>
  </si>
  <si>
    <t>Farm value</t>
  </si>
  <si>
    <t>Truck</t>
  </si>
  <si>
    <t>Farm Value</t>
  </si>
  <si>
    <t>** All rates are to Guadalajara, MX</t>
  </si>
  <si>
    <t>* Land route is BN through rate</t>
  </si>
  <si>
    <t>* Water route, land portion, is Vera Cruz to Guadalajara from TFM online tariffs</t>
  </si>
  <si>
    <t>Approximate load per car = 97.87 metric tons: Corn 56 lbs/bu, Wheat &amp; Soybeans 60 lbs/bu</t>
  </si>
  <si>
    <t>TFM online tariffs http://portal.sct.gob.mx/SctPortal/</t>
  </si>
  <si>
    <t>Source:  GTAD, from GTR</t>
  </si>
  <si>
    <t>use North Central region</t>
  </si>
  <si>
    <t>All land routes use 25 mile, water route for corn and soybeans (IL) use 100 mile, and wheat (KS) uses a 300 mile estmate</t>
  </si>
  <si>
    <t>300+mi/MT</t>
  </si>
  <si>
    <t>rate/ton</t>
  </si>
  <si>
    <t>rate/MT</t>
  </si>
  <si>
    <t>Water-corn, soybeans</t>
  </si>
  <si>
    <t>Water-wheat</t>
  </si>
  <si>
    <t>South Central Average</t>
  </si>
  <si>
    <t>Land-,wheat</t>
  </si>
  <si>
    <t>Land-corn,soybean</t>
  </si>
  <si>
    <t>IA/NE/MN/</t>
  </si>
  <si>
    <t>OK - use South Central region ave.</t>
  </si>
  <si>
    <t>Spot Barge Rates (twk), 2004/05</t>
  </si>
  <si>
    <t>Truck Rate based on Quarter 2, 2006 GTAD</t>
  </si>
  <si>
    <t>Farm value based on grain bid summary, GTR</t>
  </si>
  <si>
    <t>Barge rates  - BHMI Q2 2006</t>
  </si>
  <si>
    <t xml:space="preserve">Farm value based on grain bid summary, GTR </t>
  </si>
  <si>
    <t>3rdquar. Avg.</t>
  </si>
  <si>
    <t>Truck Rate based on Quarter 3, 2006 GTAD</t>
  </si>
  <si>
    <t>Q406-done</t>
  </si>
  <si>
    <t>06Q4</t>
  </si>
  <si>
    <t>Percent change</t>
  </si>
  <si>
    <t>Yr. to Yr.</t>
  </si>
  <si>
    <t>Qtr. to Qtr.</t>
  </si>
  <si>
    <r>
      <t xml:space="preserve">Rail </t>
    </r>
    <r>
      <rPr>
        <vertAlign val="superscript"/>
        <sz val="10"/>
        <rFont val="Arial"/>
        <family val="2"/>
      </rPr>
      <t>1</t>
    </r>
  </si>
  <si>
    <r>
      <t>Ocean</t>
    </r>
    <r>
      <rPr>
        <vertAlign val="superscript"/>
        <sz val="10"/>
        <rFont val="Arial"/>
        <family val="2"/>
      </rPr>
      <t>2</t>
    </r>
  </si>
  <si>
    <t>Landed Cost</t>
  </si>
  <si>
    <t>Transport % of landed cost</t>
  </si>
  <si>
    <r>
      <t xml:space="preserve">                                             </t>
    </r>
    <r>
      <rPr>
        <b/>
        <u val="single"/>
        <sz val="10"/>
        <rFont val="Arial"/>
        <family val="2"/>
      </rPr>
      <t>Soybeans</t>
    </r>
  </si>
  <si>
    <t xml:space="preserve">                               $/metric ton</t>
  </si>
  <si>
    <t xml:space="preserve">                                 $/metric ton</t>
  </si>
  <si>
    <r>
      <t xml:space="preserve">                                            </t>
    </r>
    <r>
      <rPr>
        <b/>
        <u val="single"/>
        <sz val="10"/>
        <rFont val="Arial"/>
        <family val="2"/>
      </rPr>
      <t>Corn</t>
    </r>
  </si>
  <si>
    <r>
      <t xml:space="preserve">                                             </t>
    </r>
    <r>
      <rPr>
        <b/>
        <u val="single"/>
        <sz val="10"/>
        <rFont val="Arial"/>
        <family val="2"/>
      </rPr>
      <t>Wheat</t>
    </r>
  </si>
  <si>
    <t xml:space="preserve"> </t>
  </si>
  <si>
    <t>Total transportation cost</t>
  </si>
  <si>
    <t>actual quoted market rates.  BNSF and Union Pacific quoted rail tariff rates are through rates for shuttle trains.</t>
  </si>
  <si>
    <r>
      <t>4</t>
    </r>
    <r>
      <rPr>
        <b/>
        <vertAlign val="superscript"/>
        <sz val="10"/>
        <rFont val="Arial"/>
        <family val="2"/>
      </rPr>
      <t xml:space="preserve">th </t>
    </r>
    <r>
      <rPr>
        <b/>
        <sz val="10"/>
        <rFont val="Arial"/>
        <family val="2"/>
      </rPr>
      <t>qtr.</t>
    </r>
  </si>
  <si>
    <t>Water route (to Veracruz)</t>
  </si>
  <si>
    <t>Land route (to Guadalajara)</t>
  </si>
  <si>
    <t>IL: Corn</t>
  </si>
  <si>
    <t>IA: Corn</t>
  </si>
  <si>
    <t>NE: Soybean</t>
  </si>
  <si>
    <t>KS: Wheat</t>
  </si>
  <si>
    <t>IL: Soybean</t>
  </si>
  <si>
    <t xml:space="preserve">    </t>
  </si>
  <si>
    <t xml:space="preserve">    Quarterly costs of transporting U.S. grain to Guadalajara, Mexico</t>
  </si>
  <si>
    <r>
      <t>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qtr.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</si>
  <si>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qtr.</t>
    </r>
  </si>
  <si>
    <r>
      <t>Total transportation cost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</si>
  <si>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Rail rates include U.S. and Mexico portions of the movement.  Mexico rail rates are estimated based on </t>
    </r>
  </si>
  <si>
    <t>Rail rates include fuel surcharges, but do not include the cost of purchasing empty rail cars in the secondary market, which could exceed the</t>
  </si>
  <si>
    <t>rail tariff rate plus fuel surcharge shown in the table. Origins are modified from past tables. Rail rates for the water route were revised from previous estimates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</si>
  <si>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Source: O'Neil Commodity Consulting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</si>
  <si>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Transportation costs for Kansas wheat transported via water route were revised from previous estimates</t>
    </r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</si>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</sst>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00"/>
    <numFmt numFmtId="167" formatCode="0.0"/>
    <numFmt numFmtId="168" formatCode="&quot;$&quot;#,##0.00"/>
    <numFmt numFmtId="169" formatCode="0.0000000"/>
    <numFmt numFmtId="170" formatCode="0.00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0"/>
    <numFmt numFmtId="177" formatCode="mmm\-yyyy"/>
    <numFmt numFmtId="178" formatCode="0.0%"/>
    <numFmt numFmtId="179" formatCode="_-&quot;$&quot;* #,##0.00_-;\-&quot;$&quot;* #,##0.00_-;_-&quot;$&quot;* &quot;-&quot;??_-;_-@_-"/>
    <numFmt numFmtId="180" formatCode="mm/dd/yyyy"/>
    <numFmt numFmtId="181" formatCode="\$#,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0"/>
      <color indexed="8"/>
      <name val="Century Gothic"/>
      <family val="0"/>
    </font>
    <font>
      <sz val="12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.4"/>
      <color indexed="8"/>
      <name val="Arial"/>
      <family val="0"/>
    </font>
    <font>
      <b/>
      <sz val="10"/>
      <color indexed="8"/>
      <name val="Century Gothic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ill="1" applyAlignment="1" quotePrefix="1">
      <alignment horizontal="centerContinuous"/>
    </xf>
    <xf numFmtId="0" fontId="0" fillId="33" borderId="0" xfId="0" applyFill="1" applyAlignment="1">
      <alignment/>
    </xf>
    <xf numFmtId="43" fontId="0" fillId="34" borderId="0" xfId="42" applyFont="1" applyFill="1" applyAlignment="1">
      <alignment horizontal="center"/>
    </xf>
    <xf numFmtId="0" fontId="0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168" fontId="0" fillId="38" borderId="0" xfId="0" applyNumberFormat="1" applyFill="1" applyAlignment="1">
      <alignment/>
    </xf>
    <xf numFmtId="0" fontId="0" fillId="39" borderId="0" xfId="0" applyFill="1" applyAlignment="1">
      <alignment horizontal="centerContinuous"/>
    </xf>
    <xf numFmtId="14" fontId="0" fillId="38" borderId="0" xfId="0" applyNumberFormat="1" applyFill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0" fontId="4" fillId="40" borderId="10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" fontId="0" fillId="40" borderId="0" xfId="0" applyNumberFormat="1" applyFont="1" applyFill="1" applyBorder="1" applyAlignment="1">
      <alignment horizontal="center"/>
    </xf>
    <xf numFmtId="167" fontId="0" fillId="40" borderId="19" xfId="59" applyNumberFormat="1" applyFont="1" applyFill="1" applyBorder="1" applyAlignment="1">
      <alignment horizontal="center"/>
    </xf>
    <xf numFmtId="167" fontId="0" fillId="40" borderId="20" xfId="59" applyNumberFormat="1" applyFont="1" applyFill="1" applyBorder="1" applyAlignment="1">
      <alignment horizontal="center"/>
    </xf>
    <xf numFmtId="2" fontId="0" fillId="41" borderId="0" xfId="0" applyNumberFormat="1" applyFont="1" applyFill="1" applyBorder="1" applyAlignment="1">
      <alignment horizontal="center"/>
    </xf>
    <xf numFmtId="167" fontId="0" fillId="41" borderId="19" xfId="59" applyNumberFormat="1" applyFont="1" applyFill="1" applyBorder="1" applyAlignment="1">
      <alignment horizontal="center"/>
    </xf>
    <xf numFmtId="167" fontId="0" fillId="41" borderId="14" xfId="59" applyNumberFormat="1" applyFont="1" applyFill="1" applyBorder="1" applyAlignment="1">
      <alignment horizontal="center"/>
    </xf>
    <xf numFmtId="167" fontId="0" fillId="40" borderId="0" xfId="59" applyNumberFormat="1" applyFont="1" applyFill="1" applyBorder="1" applyAlignment="1">
      <alignment horizontal="center"/>
    </xf>
    <xf numFmtId="167" fontId="0" fillId="40" borderId="21" xfId="59" applyNumberFormat="1" applyFont="1" applyFill="1" applyBorder="1" applyAlignment="1">
      <alignment horizontal="center"/>
    </xf>
    <xf numFmtId="167" fontId="0" fillId="41" borderId="0" xfId="59" applyNumberFormat="1" applyFont="1" applyFill="1" applyBorder="1" applyAlignment="1">
      <alignment horizontal="center"/>
    </xf>
    <xf numFmtId="178" fontId="0" fillId="41" borderId="14" xfId="59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2" fontId="0" fillId="40" borderId="23" xfId="0" applyNumberFormat="1" applyFont="1" applyFill="1" applyBorder="1" applyAlignment="1">
      <alignment horizontal="center"/>
    </xf>
    <xf numFmtId="167" fontId="0" fillId="40" borderId="23" xfId="59" applyNumberFormat="1" applyFont="1" applyFill="1" applyBorder="1" applyAlignment="1">
      <alignment horizontal="center"/>
    </xf>
    <xf numFmtId="167" fontId="0" fillId="40" borderId="24" xfId="59" applyNumberFormat="1" applyFont="1" applyFill="1" applyBorder="1" applyAlignment="1">
      <alignment horizontal="center"/>
    </xf>
    <xf numFmtId="2" fontId="0" fillId="41" borderId="23" xfId="0" applyNumberFormat="1" applyFont="1" applyFill="1" applyBorder="1" applyAlignment="1">
      <alignment horizontal="center"/>
    </xf>
    <xf numFmtId="178" fontId="0" fillId="41" borderId="25" xfId="59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2" fontId="0" fillId="40" borderId="16" xfId="0" applyNumberFormat="1" applyFont="1" applyFill="1" applyBorder="1" applyAlignment="1">
      <alignment horizontal="center"/>
    </xf>
    <xf numFmtId="167" fontId="0" fillId="40" borderId="27" xfId="59" applyNumberFormat="1" applyFont="1" applyFill="1" applyBorder="1" applyAlignment="1">
      <alignment horizontal="center"/>
    </xf>
    <xf numFmtId="167" fontId="0" fillId="40" borderId="28" xfId="59" applyNumberFormat="1" applyFont="1" applyFill="1" applyBorder="1" applyAlignment="1">
      <alignment horizontal="center"/>
    </xf>
    <xf numFmtId="2" fontId="0" fillId="41" borderId="16" xfId="0" applyNumberFormat="1" applyFont="1" applyFill="1" applyBorder="1" applyAlignment="1">
      <alignment horizontal="center"/>
    </xf>
    <xf numFmtId="167" fontId="0" fillId="41" borderId="27" xfId="59" applyNumberFormat="1" applyFont="1" applyFill="1" applyBorder="1" applyAlignment="1">
      <alignment horizontal="center"/>
    </xf>
    <xf numFmtId="167" fontId="0" fillId="41" borderId="29" xfId="59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1" fontId="0" fillId="40" borderId="0" xfId="59" applyNumberFormat="1" applyFont="1" applyFill="1" applyBorder="1" applyAlignment="1">
      <alignment horizontal="center"/>
    </xf>
    <xf numFmtId="178" fontId="0" fillId="40" borderId="31" xfId="59" applyNumberFormat="1" applyFont="1" applyFill="1" applyBorder="1" applyAlignment="1">
      <alignment horizontal="center"/>
    </xf>
    <xf numFmtId="1" fontId="0" fillId="41" borderId="0" xfId="59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67" fontId="0" fillId="40" borderId="34" xfId="59" applyNumberFormat="1" applyFont="1" applyFill="1" applyBorder="1" applyAlignment="1">
      <alignment horizontal="center"/>
    </xf>
    <xf numFmtId="167" fontId="0" fillId="41" borderId="12" xfId="59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167" fontId="0" fillId="40" borderId="16" xfId="59" applyNumberFormat="1" applyFont="1" applyFill="1" applyBorder="1" applyAlignment="1">
      <alignment horizontal="center"/>
    </xf>
    <xf numFmtId="2" fontId="0" fillId="41" borderId="27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1" fontId="0" fillId="40" borderId="37" xfId="59" applyNumberFormat="1" applyFont="1" applyFill="1" applyBorder="1" applyAlignment="1">
      <alignment horizontal="center"/>
    </xf>
    <xf numFmtId="1" fontId="0" fillId="40" borderId="38" xfId="59" applyNumberFormat="1" applyFont="1" applyFill="1" applyBorder="1" applyAlignment="1">
      <alignment horizontal="center"/>
    </xf>
    <xf numFmtId="178" fontId="0" fillId="40" borderId="39" xfId="59" applyNumberFormat="1" applyFont="1" applyFill="1" applyBorder="1" applyAlignment="1">
      <alignment horizontal="center"/>
    </xf>
    <xf numFmtId="1" fontId="0" fillId="41" borderId="38" xfId="59" applyNumberFormat="1" applyFont="1" applyFill="1" applyBorder="1" applyAlignment="1">
      <alignment horizontal="center"/>
    </xf>
    <xf numFmtId="178" fontId="0" fillId="41" borderId="40" xfId="59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 horizontal="left"/>
    </xf>
    <xf numFmtId="0" fontId="4" fillId="41" borderId="44" xfId="0" applyFont="1" applyFill="1" applyBorder="1" applyAlignment="1">
      <alignment horizontal="center"/>
    </xf>
    <xf numFmtId="0" fontId="4" fillId="41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0" fontId="4" fillId="41" borderId="47" xfId="0" applyFont="1" applyFill="1" applyBorder="1" applyAlignment="1">
      <alignment horizontal="center"/>
    </xf>
    <xf numFmtId="1" fontId="0" fillId="41" borderId="16" xfId="0" applyNumberFormat="1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41" borderId="46" xfId="0" applyFont="1" applyFill="1" applyBorder="1" applyAlignment="1">
      <alignment horizontal="center"/>
    </xf>
    <xf numFmtId="2" fontId="0" fillId="40" borderId="48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16" fontId="10" fillId="33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6" fillId="40" borderId="43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1" borderId="46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6" fillId="41" borderId="14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Water route shipment costs ($/mt) to Veracruz, Mexico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2875"/>
          <c:w val="0.96025"/>
          <c:h val="0.9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'land.water.graph'!$C$6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Barge
$20.46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66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
$38.05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66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12700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'land.water.graph'!$A$7:$A$9</c:f>
              <c:strCache>
                <c:ptCount val="3"/>
                <c:pt idx="0">
                  <c:v>IL: Corn</c:v>
                </c:pt>
                <c:pt idx="1">
                  <c:v>IL: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'land.water.graph'!$C$7:$C$9</c:f>
              <c:numCache>
                <c:ptCount val="3"/>
                <c:pt idx="0">
                  <c:v>20.46</c:v>
                </c:pt>
                <c:pt idx="1">
                  <c:v>20.46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'land.water.graph'!$D$6</c:f>
              <c:strCache>
                <c:ptCount val="1"/>
                <c:pt idx="0">
                  <c:v>Ocean</c:v>
                </c:pt>
              </c:strCache>
            </c:strRef>
          </c:tx>
          <c:spPr>
            <a:pattFill prst="dkDnDiag">
              <a:fgClr>
                <a:srgbClr val="37609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Ocean
$11.89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Ocean
$11.89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'land.water.graph'!$A$7:$A$9</c:f>
              <c:strCache>
                <c:ptCount val="3"/>
                <c:pt idx="0">
                  <c:v>IL: Corn</c:v>
                </c:pt>
                <c:pt idx="1">
                  <c:v>IL: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'land.water.graph'!$D$7:$D$9</c:f>
              <c:numCache>
                <c:ptCount val="3"/>
                <c:pt idx="0">
                  <c:v>11.89</c:v>
                </c:pt>
                <c:pt idx="1">
                  <c:v>11.89</c:v>
                </c:pt>
                <c:pt idx="2">
                  <c:v>11.89</c:v>
                </c:pt>
              </c:numCache>
            </c:numRef>
          </c:val>
        </c:ser>
        <c:ser>
          <c:idx val="2"/>
          <c:order val="2"/>
          <c:tx>
            <c:strRef>
              <c:f>'land.water.graph'!$E$6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'land.water.graph'!$A$7:$A$9</c:f>
              <c:strCache>
                <c:ptCount val="3"/>
                <c:pt idx="0">
                  <c:v>IL: Corn</c:v>
                </c:pt>
                <c:pt idx="1">
                  <c:v>IL: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'land.water.graph'!$E$7:$E$9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38.05</c:v>
                </c:pt>
              </c:numCache>
            </c:numRef>
          </c:val>
        </c:ser>
        <c:ser>
          <c:idx val="3"/>
          <c:order val="3"/>
          <c:tx>
            <c:strRef>
              <c:f>'land.water.graph'!$F$6</c:f>
              <c:strCache>
                <c:ptCount val="1"/>
                <c:pt idx="0">
                  <c:v>Truck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Truck
$12.02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Truck
$3.91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'land.water.graph'!$A$7:$A$9</c:f>
              <c:strCache>
                <c:ptCount val="3"/>
                <c:pt idx="0">
                  <c:v>IL: Corn</c:v>
                </c:pt>
                <c:pt idx="1">
                  <c:v>IL: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'land.water.graph'!$F$7:$F$9</c:f>
              <c:numCache>
                <c:ptCount val="3"/>
                <c:pt idx="0">
                  <c:v>12.02</c:v>
                </c:pt>
                <c:pt idx="1">
                  <c:v>12.02</c:v>
                </c:pt>
                <c:pt idx="2">
                  <c:v>3.91</c:v>
                </c:pt>
              </c:numCache>
            </c:numRef>
          </c:val>
        </c:ser>
        <c:ser>
          <c:idx val="4"/>
          <c:order val="4"/>
          <c:tx>
            <c:strRef>
              <c:f>'land.water.graph'!$B$6</c:f>
              <c:strCache>
                <c:ptCount val="1"/>
                <c:pt idx="0">
                  <c:v>Farm Value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$144.09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$359.60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$193.15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'land.water.graph'!$A$7:$A$9</c:f>
              <c:strCache>
                <c:ptCount val="3"/>
                <c:pt idx="0">
                  <c:v>IL: Corn</c:v>
                </c:pt>
                <c:pt idx="1">
                  <c:v>IL: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'land.water.graph'!$B$7:$B$9</c:f>
              <c:numCache>
                <c:ptCount val="3"/>
                <c:pt idx="0">
                  <c:v>144.09</c:v>
                </c:pt>
                <c:pt idx="1">
                  <c:v>359.6</c:v>
                </c:pt>
                <c:pt idx="2">
                  <c:v>193.15</c:v>
                </c:pt>
              </c:numCache>
            </c:numRef>
          </c:val>
        </c:ser>
        <c:overlap val="100"/>
        <c:gapWidth val="90"/>
        <c:axId val="47867026"/>
        <c:axId val="28150051"/>
      </c:barChart>
      <c:catAx>
        <c:axId val="47867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670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4BD97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2. Land route shipment costs ($/mt) to Guadalajara, Mexico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35"/>
          <c:w val="0.964"/>
          <c:h val="0.8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'land.water.graph'!$E$2</c:f>
              <c:strCache>
                <c:ptCount val="1"/>
                <c:pt idx="0">
                  <c:v>Rail</c:v>
                </c:pt>
              </c:strCache>
            </c:strRef>
          </c:tx>
          <c:spPr>
            <a:pattFill prst="dkHorz">
              <a:fgClr>
                <a:srgbClr val="376092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
$87.88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
$93.01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
$74.00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'land.water.graph'!$A$3:$A$5</c:f>
              <c:strCache>
                <c:ptCount val="3"/>
                <c:pt idx="0">
                  <c:v>IA: Corn</c:v>
                </c:pt>
                <c:pt idx="1">
                  <c:v>NE: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'land.water.graph'!$E$3:$E$5</c:f>
              <c:numCache>
                <c:ptCount val="3"/>
                <c:pt idx="0">
                  <c:v>87.88</c:v>
                </c:pt>
                <c:pt idx="1">
                  <c:v>93.01</c:v>
                </c:pt>
                <c:pt idx="2">
                  <c:v>74</c:v>
                </c:pt>
              </c:numCache>
            </c:numRef>
          </c:val>
        </c:ser>
        <c:ser>
          <c:idx val="1"/>
          <c:order val="1"/>
          <c:tx>
            <c:strRef>
              <c:f>'land.water.graph'!$F$2</c:f>
              <c:strCache>
                <c:ptCount val="1"/>
                <c:pt idx="0">
                  <c:v>Truck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'land.water.graph'!$A$3:$A$5</c:f>
              <c:strCache>
                <c:ptCount val="3"/>
                <c:pt idx="0">
                  <c:v>IA: Corn</c:v>
                </c:pt>
                <c:pt idx="1">
                  <c:v>NE: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'land.water.graph'!$F$3:$F$5</c:f>
              <c:numCache>
                <c:ptCount val="3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</c:numCache>
            </c:numRef>
          </c:val>
        </c:ser>
        <c:ser>
          <c:idx val="2"/>
          <c:order val="2"/>
          <c:tx>
            <c:strRef>
              <c:f>'land.water.graph'!$B$2</c:f>
              <c:strCache>
                <c:ptCount val="1"/>
                <c:pt idx="0">
                  <c:v>Farm value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$143.04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$343.06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Farm value
$193.15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'land.water.graph'!$A$3:$A$5</c:f>
              <c:strCache>
                <c:ptCount val="3"/>
                <c:pt idx="0">
                  <c:v>IA: Corn</c:v>
                </c:pt>
                <c:pt idx="1">
                  <c:v>NE: Soybean</c:v>
                </c:pt>
                <c:pt idx="2">
                  <c:v>KS: Wheat</c:v>
                </c:pt>
              </c:strCache>
            </c:strRef>
          </c:cat>
          <c:val>
            <c:numRef>
              <c:f>'land.water.graph'!$B$3:$B$5</c:f>
              <c:numCache>
                <c:ptCount val="3"/>
                <c:pt idx="0">
                  <c:v>143.04</c:v>
                </c:pt>
                <c:pt idx="1">
                  <c:v>343.06</c:v>
                </c:pt>
                <c:pt idx="2">
                  <c:v>193.15</c:v>
                </c:pt>
              </c:numCache>
            </c:numRef>
          </c:val>
        </c:ser>
        <c:overlap val="100"/>
        <c:gapWidth val="80"/>
        <c:axId val="52023868"/>
        <c:axId val="65561629"/>
      </c:bar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23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4BD97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0.57875</cdr:y>
    </cdr:from>
    <cdr:to>
      <cdr:x>0.55525</cdr:x>
      <cdr:y>0.8075</cdr:y>
    </cdr:to>
    <cdr:sp>
      <cdr:nvSpPr>
        <cdr:cNvPr id="1" name="Line 10"/>
        <cdr:cNvSpPr>
          <a:spLocks/>
        </cdr:cNvSpPr>
      </cdr:nvSpPr>
      <cdr:spPr>
        <a:xfrm>
          <a:off x="2628900" y="2876550"/>
          <a:ext cx="695325" cy="1143000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0.57875</cdr:y>
    </cdr:from>
    <cdr:to>
      <cdr:x>0.38825</cdr:x>
      <cdr:y>0.80325</cdr:y>
    </cdr:to>
    <cdr:sp>
      <cdr:nvSpPr>
        <cdr:cNvPr id="2" name="Line 8"/>
        <cdr:cNvSpPr>
          <a:spLocks/>
        </cdr:cNvSpPr>
      </cdr:nvSpPr>
      <cdr:spPr>
        <a:xfrm flipH="1">
          <a:off x="1590675" y="2876550"/>
          <a:ext cx="723900" cy="1114425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0.49675</cdr:y>
    </cdr:from>
    <cdr:to>
      <cdr:x>0.3395</cdr:x>
      <cdr:y>0.539</cdr:y>
    </cdr:to>
    <cdr:sp>
      <cdr:nvSpPr>
        <cdr:cNvPr id="3" name="Text Box 1"/>
        <cdr:cNvSpPr txBox="1">
          <a:spLocks noChangeArrowheads="1"/>
        </cdr:cNvSpPr>
      </cdr:nvSpPr>
      <cdr:spPr>
        <a:xfrm>
          <a:off x="1104900" y="2466975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Total=$188.46</a:t>
          </a:r>
        </a:p>
      </cdr:txBody>
    </cdr:sp>
  </cdr:relSizeAnchor>
  <cdr:relSizeAnchor xmlns:cdr="http://schemas.openxmlformats.org/drawingml/2006/chartDrawing">
    <cdr:from>
      <cdr:x>0.7625</cdr:x>
      <cdr:y>0.41075</cdr:y>
    </cdr:from>
    <cdr:to>
      <cdr:x>0.91475</cdr:x>
      <cdr:y>0.469</cdr:y>
    </cdr:to>
    <cdr:sp>
      <cdr:nvSpPr>
        <cdr:cNvPr id="4" name="Text Box 2"/>
        <cdr:cNvSpPr txBox="1">
          <a:spLocks noChangeArrowheads="1"/>
        </cdr:cNvSpPr>
      </cdr:nvSpPr>
      <cdr:spPr>
        <a:xfrm>
          <a:off x="4552950" y="2038350"/>
          <a:ext cx="914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Total=$247.00</a:t>
          </a:r>
        </a:p>
      </cdr:txBody>
    </cdr:sp>
  </cdr:relSizeAnchor>
  <cdr:relSizeAnchor xmlns:cdr="http://schemas.openxmlformats.org/drawingml/2006/chartDrawing">
    <cdr:from>
      <cdr:x>0.4765</cdr:x>
      <cdr:y>0.14775</cdr:y>
    </cdr:from>
    <cdr:to>
      <cdr:x>0.62875</cdr:x>
      <cdr:y>0.20625</cdr:y>
    </cdr:to>
    <cdr:sp>
      <cdr:nvSpPr>
        <cdr:cNvPr id="5" name="Text Box 3"/>
        <cdr:cNvSpPr txBox="1">
          <a:spLocks noChangeArrowheads="1"/>
        </cdr:cNvSpPr>
      </cdr:nvSpPr>
      <cdr:spPr>
        <a:xfrm>
          <a:off x="2847975" y="733425"/>
          <a:ext cx="914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Total=$403.97</a:t>
          </a:r>
        </a:p>
      </cdr:txBody>
    </cdr:sp>
  </cdr:relSizeAnchor>
  <cdr:relSizeAnchor xmlns:cdr="http://schemas.openxmlformats.org/drawingml/2006/chartDrawing">
    <cdr:from>
      <cdr:x>0.73325</cdr:x>
      <cdr:y>0.62975</cdr:y>
    </cdr:from>
    <cdr:to>
      <cdr:x>0.82225</cdr:x>
      <cdr:y>0.792</cdr:y>
    </cdr:to>
    <cdr:sp>
      <cdr:nvSpPr>
        <cdr:cNvPr id="6" name="Line 9"/>
        <cdr:cNvSpPr>
          <a:spLocks/>
        </cdr:cNvSpPr>
      </cdr:nvSpPr>
      <cdr:spPr>
        <a:xfrm>
          <a:off x="4381500" y="3133725"/>
          <a:ext cx="533400" cy="809625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0.31025</cdr:x>
      <cdr:y>0.727</cdr:y>
    </cdr:from>
    <cdr:to>
      <cdr:x>0.3635</cdr:x>
      <cdr:y>0.8365</cdr:y>
    </cdr:to>
    <cdr:sp>
      <cdr:nvSpPr>
        <cdr:cNvPr id="7" name="Line 8"/>
        <cdr:cNvSpPr>
          <a:spLocks/>
        </cdr:cNvSpPr>
      </cdr:nvSpPr>
      <cdr:spPr>
        <a:xfrm flipH="1">
          <a:off x="1847850" y="3619500"/>
          <a:ext cx="314325" cy="542925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0.7295</cdr:y>
    </cdr:from>
    <cdr:to>
      <cdr:x>0.497</cdr:x>
      <cdr:y>0.83825</cdr:y>
    </cdr:to>
    <cdr:sp>
      <cdr:nvSpPr>
        <cdr:cNvPr id="8" name="Line 8"/>
        <cdr:cNvSpPr>
          <a:spLocks/>
        </cdr:cNvSpPr>
      </cdr:nvSpPr>
      <cdr:spPr>
        <a:xfrm>
          <a:off x="2676525" y="3629025"/>
          <a:ext cx="295275" cy="542925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0.7315</cdr:x>
      <cdr:y>0.745</cdr:y>
    </cdr:from>
    <cdr:to>
      <cdr:x>0.79075</cdr:x>
      <cdr:y>0.83575</cdr:y>
    </cdr:to>
    <cdr:sp>
      <cdr:nvSpPr>
        <cdr:cNvPr id="9" name="Line 8"/>
        <cdr:cNvSpPr>
          <a:spLocks/>
        </cdr:cNvSpPr>
      </cdr:nvSpPr>
      <cdr:spPr>
        <a:xfrm>
          <a:off x="4371975" y="3705225"/>
          <a:ext cx="352425" cy="447675"/>
        </a:xfrm>
        <a:prstGeom prst="line">
          <a:avLst/>
        </a:prstGeom>
        <a:noFill/>
        <a:ln w="12700" cmpd="sng">
          <a:solidFill>
            <a:srgbClr val="376092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0.839</cdr:y>
    </cdr:from>
    <cdr:to>
      <cdr:x>0.36175</cdr:x>
      <cdr:y>0.87</cdr:y>
    </cdr:to>
    <cdr:sp>
      <cdr:nvSpPr>
        <cdr:cNvPr id="10" name="Line 8"/>
        <cdr:cNvSpPr>
          <a:spLocks/>
        </cdr:cNvSpPr>
      </cdr:nvSpPr>
      <cdr:spPr>
        <a:xfrm flipH="1">
          <a:off x="2038350" y="4171950"/>
          <a:ext cx="123825" cy="152400"/>
        </a:xfrm>
        <a:prstGeom prst="line">
          <a:avLst/>
        </a:prstGeom>
        <a:noFill/>
        <a:ln w="12700" cmpd="sng">
          <a:solidFill>
            <a:srgbClr val="E46C0A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0.84475</cdr:y>
    </cdr:from>
    <cdr:to>
      <cdr:x>0.48425</cdr:x>
      <cdr:y>0.8545</cdr:y>
    </cdr:to>
    <cdr:sp>
      <cdr:nvSpPr>
        <cdr:cNvPr id="11" name="Line 8"/>
        <cdr:cNvSpPr>
          <a:spLocks/>
        </cdr:cNvSpPr>
      </cdr:nvSpPr>
      <cdr:spPr>
        <a:xfrm>
          <a:off x="2667000" y="4200525"/>
          <a:ext cx="228600" cy="47625"/>
        </a:xfrm>
        <a:prstGeom prst="line">
          <a:avLst/>
        </a:prstGeom>
        <a:noFill/>
        <a:ln w="12700" cmpd="sng">
          <a:solidFill>
            <a:srgbClr val="E46C0A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0.85375</cdr:y>
    </cdr:from>
    <cdr:to>
      <cdr:x>0.788</cdr:x>
      <cdr:y>0.86425</cdr:y>
    </cdr:to>
    <cdr:sp>
      <cdr:nvSpPr>
        <cdr:cNvPr id="12" name="Line 8"/>
        <cdr:cNvSpPr>
          <a:spLocks/>
        </cdr:cNvSpPr>
      </cdr:nvSpPr>
      <cdr:spPr>
        <a:xfrm>
          <a:off x="4419600" y="4248150"/>
          <a:ext cx="285750" cy="47625"/>
        </a:xfrm>
        <a:prstGeom prst="line">
          <a:avLst/>
        </a:prstGeom>
        <a:noFill/>
        <a:ln w="12700" cmpd="sng">
          <a:solidFill>
            <a:srgbClr val="E46C0A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</xdr:row>
      <xdr:rowOff>38100</xdr:rowOff>
    </xdr:from>
    <xdr:ext cx="5981700" cy="4981575"/>
    <xdr:graphicFrame>
      <xdr:nvGraphicFramePr>
        <xdr:cNvPr id="1" name="Chart 4"/>
        <xdr:cNvGraphicFramePr/>
      </xdr:nvGraphicFramePr>
      <xdr:xfrm>
        <a:off x="1257300" y="361950"/>
        <a:ext cx="5981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314325</xdr:colOff>
      <xdr:row>31</xdr:row>
      <xdr:rowOff>19050</xdr:rowOff>
    </xdr:from>
    <xdr:to>
      <xdr:col>6</xdr:col>
      <xdr:colOff>457200</xdr:colOff>
      <xdr:row>32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533525" y="5038725"/>
          <a:ext cx="2581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USDA, Agricultural Marketing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0.716</cdr:y>
    </cdr:from>
    <cdr:to>
      <cdr:x>0.77525</cdr:x>
      <cdr:y>0.78125</cdr:y>
    </cdr:to>
    <cdr:sp>
      <cdr:nvSpPr>
        <cdr:cNvPr id="1" name="Line 2"/>
        <cdr:cNvSpPr>
          <a:spLocks/>
        </cdr:cNvSpPr>
      </cdr:nvSpPr>
      <cdr:spPr>
        <a:xfrm>
          <a:off x="4448175" y="3800475"/>
          <a:ext cx="171450" cy="342900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0.47675</cdr:x>
      <cdr:y>0.12225</cdr:y>
    </cdr:from>
    <cdr:to>
      <cdr:x>0.637</cdr:x>
      <cdr:y>0.18825</cdr:y>
    </cdr:to>
    <cdr:sp>
      <cdr:nvSpPr>
        <cdr:cNvPr id="2" name="Text Box 4"/>
        <cdr:cNvSpPr txBox="1">
          <a:spLocks noChangeArrowheads="1"/>
        </cdr:cNvSpPr>
      </cdr:nvSpPr>
      <cdr:spPr>
        <a:xfrm>
          <a:off x="2838450" y="647700"/>
          <a:ext cx="952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Total=$439.98</a:t>
          </a:r>
        </a:p>
      </cdr:txBody>
    </cdr:sp>
  </cdr:relSizeAnchor>
  <cdr:relSizeAnchor xmlns:cdr="http://schemas.openxmlformats.org/drawingml/2006/chartDrawing">
    <cdr:from>
      <cdr:x>0.76575</cdr:x>
      <cdr:y>0.394</cdr:y>
    </cdr:from>
    <cdr:to>
      <cdr:x>0.91575</cdr:x>
      <cdr:y>0.45975</cdr:y>
    </cdr:to>
    <cdr:sp>
      <cdr:nvSpPr>
        <cdr:cNvPr id="3" name="Text Box 5"/>
        <cdr:cNvSpPr txBox="1">
          <a:spLocks noChangeArrowheads="1"/>
        </cdr:cNvSpPr>
      </cdr:nvSpPr>
      <cdr:spPr>
        <a:xfrm>
          <a:off x="4572000" y="2085975"/>
          <a:ext cx="895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Total=$271.06</a:t>
          </a:r>
        </a:p>
      </cdr:txBody>
    </cdr:sp>
  </cdr:relSizeAnchor>
  <cdr:relSizeAnchor xmlns:cdr="http://schemas.openxmlformats.org/drawingml/2006/chartDrawing">
    <cdr:from>
      <cdr:x>0.3525</cdr:x>
      <cdr:y>0.70575</cdr:y>
    </cdr:from>
    <cdr:to>
      <cdr:x>0.3705</cdr:x>
      <cdr:y>0.74925</cdr:y>
    </cdr:to>
    <cdr:sp>
      <cdr:nvSpPr>
        <cdr:cNvPr id="4" name="Line 6"/>
        <cdr:cNvSpPr>
          <a:spLocks/>
        </cdr:cNvSpPr>
      </cdr:nvSpPr>
      <cdr:spPr>
        <a:xfrm flipH="1">
          <a:off x="2105025" y="3743325"/>
          <a:ext cx="104775" cy="228600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0.70425</cdr:y>
    </cdr:from>
    <cdr:to>
      <cdr:x>0.47925</cdr:x>
      <cdr:y>0.74</cdr:y>
    </cdr:to>
    <cdr:sp>
      <cdr:nvSpPr>
        <cdr:cNvPr id="5" name="Line 7"/>
        <cdr:cNvSpPr>
          <a:spLocks/>
        </cdr:cNvSpPr>
      </cdr:nvSpPr>
      <cdr:spPr>
        <a:xfrm>
          <a:off x="2743200" y="3733800"/>
          <a:ext cx="114300" cy="190500"/>
        </a:xfrm>
        <a:prstGeom prst="line">
          <a:avLst/>
        </a:prstGeom>
        <a:noFill/>
        <a:ln w="12700" cmpd="sng">
          <a:solidFill>
            <a:srgbClr val="C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0.19125</cdr:x>
      <cdr:y>0.4475</cdr:y>
    </cdr:from>
    <cdr:to>
      <cdr:x>0.3515</cdr:x>
      <cdr:y>0.5135</cdr:y>
    </cdr:to>
    <cdr:sp>
      <cdr:nvSpPr>
        <cdr:cNvPr id="6" name="Text Box 8"/>
        <cdr:cNvSpPr txBox="1">
          <a:spLocks noChangeArrowheads="1"/>
        </cdr:cNvSpPr>
      </cdr:nvSpPr>
      <cdr:spPr>
        <a:xfrm>
          <a:off x="1133475" y="2371725"/>
          <a:ext cx="952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Total=$234.83</a:t>
          </a:r>
        </a:p>
      </cdr:txBody>
    </cdr:sp>
  </cdr:relSizeAnchor>
  <cdr:relSizeAnchor xmlns:cdr="http://schemas.openxmlformats.org/drawingml/2006/chartDrawing">
    <cdr:from>
      <cdr:x>0.37125</cdr:x>
      <cdr:y>0.605</cdr:y>
    </cdr:from>
    <cdr:to>
      <cdr:x>0.45875</cdr:x>
      <cdr:y>0.70825</cdr:y>
    </cdr:to>
    <cdr:sp>
      <cdr:nvSpPr>
        <cdr:cNvPr id="7" name="Text Box 10"/>
        <cdr:cNvSpPr txBox="1">
          <a:spLocks noChangeArrowheads="1"/>
        </cdr:cNvSpPr>
      </cdr:nvSpPr>
      <cdr:spPr>
        <a:xfrm>
          <a:off x="2209800" y="3209925"/>
          <a:ext cx="523875" cy="552450"/>
        </a:xfrm>
        <a:prstGeom prst="rect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Truck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$3.91</a:t>
          </a:r>
        </a:p>
      </cdr:txBody>
    </cdr:sp>
  </cdr:relSizeAnchor>
  <cdr:relSizeAnchor xmlns:cdr="http://schemas.openxmlformats.org/drawingml/2006/chartDrawing">
    <cdr:from>
      <cdr:x>0.655</cdr:x>
      <cdr:y>0.61125</cdr:y>
    </cdr:from>
    <cdr:to>
      <cdr:x>0.74675</cdr:x>
      <cdr:y>0.7135</cdr:y>
    </cdr:to>
    <cdr:sp>
      <cdr:nvSpPr>
        <cdr:cNvPr id="8" name="Text Box 11"/>
        <cdr:cNvSpPr txBox="1">
          <a:spLocks noChangeArrowheads="1"/>
        </cdr:cNvSpPr>
      </cdr:nvSpPr>
      <cdr:spPr>
        <a:xfrm>
          <a:off x="3905250" y="3248025"/>
          <a:ext cx="552450" cy="542925"/>
        </a:xfrm>
        <a:prstGeom prst="rect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Truck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$3.91</a:t>
          </a:r>
        </a:p>
      </cdr:txBody>
    </cdr:sp>
  </cdr:relSizeAnchor>
  <cdr:relSizeAnchor xmlns:cdr="http://schemas.openxmlformats.org/drawingml/2006/chartDrawing">
    <cdr:from>
      <cdr:x>0.0365</cdr:x>
      <cdr:y>0.96325</cdr:y>
    </cdr:from>
    <cdr:to>
      <cdr:x>0.038</cdr:x>
      <cdr:y>0.96525</cdr:y>
    </cdr:to>
    <cdr:sp>
      <cdr:nvSpPr>
        <cdr:cNvPr id="9" name="TextBox 1"/>
        <cdr:cNvSpPr txBox="1">
          <a:spLocks noChangeArrowheads="1"/>
        </cdr:cNvSpPr>
      </cdr:nvSpPr>
      <cdr:spPr>
        <a:xfrm>
          <a:off x="209550" y="51149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USDA, Agricultural Marketing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</a:t>
          </a:r>
        </a:p>
      </cdr:txBody>
    </cdr:sp>
  </cdr:relSizeAnchor>
  <cdr:relSizeAnchor xmlns:cdr="http://schemas.openxmlformats.org/drawingml/2006/chartDrawing">
    <cdr:from>
      <cdr:x>0.0635</cdr:x>
      <cdr:y>0.9505</cdr:y>
    </cdr:from>
    <cdr:to>
      <cdr:x>0.5015</cdr:x>
      <cdr:y>1</cdr:y>
    </cdr:to>
    <cdr:sp>
      <cdr:nvSpPr>
        <cdr:cNvPr id="10" name="TextBox 1"/>
        <cdr:cNvSpPr txBox="1">
          <a:spLocks noChangeArrowheads="1"/>
        </cdr:cNvSpPr>
      </cdr:nvSpPr>
      <cdr:spPr>
        <a:xfrm>
          <a:off x="371475" y="5048250"/>
          <a:ext cx="2619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USDA, Agricultural Marketing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47625</xdr:rowOff>
    </xdr:from>
    <xdr:to>
      <xdr:col>11</xdr:col>
      <xdr:colOff>552450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52550" y="371475"/>
        <a:ext cx="5972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zoomScalePageLayoutView="0" workbookViewId="0" topLeftCell="A10">
      <selection activeCell="O17" sqref="O17"/>
    </sheetView>
  </sheetViews>
  <sheetFormatPr defaultColWidth="9.140625" defaultRowHeight="12.75"/>
  <cols>
    <col min="1" max="1" width="5.421875" style="0" customWidth="1"/>
    <col min="2" max="2" width="25.28125" style="0" customWidth="1"/>
    <col min="4" max="5" width="9.57421875" style="0" bestFit="1" customWidth="1"/>
    <col min="7" max="7" width="10.140625" style="0" customWidth="1"/>
    <col min="12" max="12" width="10.57421875" style="0" customWidth="1"/>
  </cols>
  <sheetData>
    <row r="1" spans="2:12" ht="13.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2" ht="15.75" thickTop="1">
      <c r="B2" s="98" t="s">
        <v>88</v>
      </c>
      <c r="C2" s="99"/>
      <c r="D2" s="99"/>
      <c r="E2" s="99"/>
      <c r="F2" s="99"/>
      <c r="G2" s="99"/>
      <c r="H2" s="100"/>
      <c r="I2" s="100"/>
      <c r="J2" s="100"/>
      <c r="K2" s="100"/>
      <c r="L2" s="101"/>
    </row>
    <row r="3" spans="2:12" ht="12.75">
      <c r="B3" s="74"/>
      <c r="C3" s="17"/>
      <c r="D3" s="18"/>
      <c r="E3" s="18"/>
      <c r="F3" s="18"/>
      <c r="G3" s="18"/>
      <c r="H3" s="78"/>
      <c r="I3" s="19"/>
      <c r="J3" s="19"/>
      <c r="K3" s="19"/>
      <c r="L3" s="20"/>
    </row>
    <row r="4" spans="2:12" ht="12.75">
      <c r="B4" s="21"/>
      <c r="C4" s="102" t="s">
        <v>80</v>
      </c>
      <c r="D4" s="103"/>
      <c r="E4" s="103"/>
      <c r="F4" s="103"/>
      <c r="G4" s="103"/>
      <c r="H4" s="104" t="s">
        <v>81</v>
      </c>
      <c r="I4" s="105"/>
      <c r="J4" s="105"/>
      <c r="K4" s="105"/>
      <c r="L4" s="106"/>
    </row>
    <row r="5" spans="2:12" ht="12.75">
      <c r="B5" s="75"/>
      <c r="C5" s="76" t="s">
        <v>72</v>
      </c>
      <c r="D5" s="22"/>
      <c r="E5" s="23"/>
      <c r="F5" s="23"/>
      <c r="G5" s="23"/>
      <c r="H5" s="79" t="s">
        <v>73</v>
      </c>
      <c r="I5" s="22"/>
      <c r="J5" s="23"/>
      <c r="K5" s="23"/>
      <c r="L5" s="24"/>
    </row>
    <row r="6" spans="2:12" ht="12.75">
      <c r="B6" s="25"/>
      <c r="C6" s="82">
        <v>2013</v>
      </c>
      <c r="D6" s="26">
        <v>2014</v>
      </c>
      <c r="E6" s="26">
        <v>2014</v>
      </c>
      <c r="F6" s="107" t="s">
        <v>64</v>
      </c>
      <c r="G6" s="108"/>
      <c r="H6" s="83">
        <v>2013</v>
      </c>
      <c r="I6" s="27">
        <v>2014</v>
      </c>
      <c r="J6" s="27">
        <v>2014</v>
      </c>
      <c r="K6" s="109" t="s">
        <v>64</v>
      </c>
      <c r="L6" s="110"/>
    </row>
    <row r="7" spans="2:12" ht="15" thickBot="1">
      <c r="B7" s="28"/>
      <c r="C7" s="29" t="s">
        <v>89</v>
      </c>
      <c r="D7" s="29" t="s">
        <v>90</v>
      </c>
      <c r="E7" s="29" t="s">
        <v>89</v>
      </c>
      <c r="F7" s="29" t="s">
        <v>65</v>
      </c>
      <c r="G7" s="29" t="s">
        <v>66</v>
      </c>
      <c r="H7" s="80" t="s">
        <v>89</v>
      </c>
      <c r="I7" s="30" t="s">
        <v>90</v>
      </c>
      <c r="J7" s="30" t="s">
        <v>79</v>
      </c>
      <c r="K7" s="30" t="s">
        <v>65</v>
      </c>
      <c r="L7" s="77" t="s">
        <v>66</v>
      </c>
    </row>
    <row r="8" spans="2:12" ht="12.75">
      <c r="B8" s="93" t="s">
        <v>74</v>
      </c>
      <c r="C8" s="94"/>
      <c r="D8" s="94"/>
      <c r="E8" s="94"/>
      <c r="F8" s="94"/>
      <c r="G8" s="94"/>
      <c r="H8" s="91"/>
      <c r="I8" s="91"/>
      <c r="J8" s="91"/>
      <c r="K8" s="91"/>
      <c r="L8" s="111"/>
    </row>
    <row r="9" spans="2:12" ht="13.5" thickBot="1">
      <c r="B9" s="31" t="s">
        <v>3</v>
      </c>
      <c r="C9" s="90" t="s">
        <v>5</v>
      </c>
      <c r="D9" s="90"/>
      <c r="E9" s="90"/>
      <c r="F9" s="91"/>
      <c r="G9" s="90"/>
      <c r="H9" s="90" t="s">
        <v>1</v>
      </c>
      <c r="I9" s="90"/>
      <c r="J9" s="90"/>
      <c r="K9" s="91"/>
      <c r="L9" s="92"/>
    </row>
    <row r="10" spans="2:12" ht="12.75">
      <c r="B10" s="32" t="s">
        <v>35</v>
      </c>
      <c r="C10" s="33">
        <v>12.42</v>
      </c>
      <c r="D10" s="33">
        <v>11.7</v>
      </c>
      <c r="E10" s="33">
        <v>12.06</v>
      </c>
      <c r="F10" s="34">
        <f aca="true" t="shared" si="0" ref="F10:F16">((E10/C10)-1)*100</f>
        <v>-2.898550724637672</v>
      </c>
      <c r="G10" s="35">
        <f aca="true" t="shared" si="1" ref="G10:G16">((E10/D10)-1)*100</f>
        <v>3.076923076923088</v>
      </c>
      <c r="H10" s="36">
        <v>4.56</v>
      </c>
      <c r="I10" s="36">
        <v>4.75</v>
      </c>
      <c r="J10" s="36">
        <v>4.48</v>
      </c>
      <c r="K10" s="37">
        <f>((J10/H10)-1)*100</f>
        <v>-1.754385964912264</v>
      </c>
      <c r="L10" s="38">
        <f>((J10/I10)-1)*100</f>
        <v>-5.6842105263157805</v>
      </c>
    </row>
    <row r="11" spans="2:12" ht="14.25">
      <c r="B11" s="32" t="s">
        <v>67</v>
      </c>
      <c r="C11" s="33"/>
      <c r="D11" s="33"/>
      <c r="E11" s="33"/>
      <c r="F11" s="39"/>
      <c r="G11" s="40"/>
      <c r="H11" s="36">
        <v>87.65</v>
      </c>
      <c r="I11" s="36">
        <v>89.63</v>
      </c>
      <c r="J11" s="36">
        <v>89.57</v>
      </c>
      <c r="K11" s="41">
        <f>((J11/H11)-1)*100</f>
        <v>2.19053051911009</v>
      </c>
      <c r="L11" s="38">
        <f>((J11/I11)-1)*100</f>
        <v>-0.0669418721410242</v>
      </c>
    </row>
    <row r="12" spans="2:12" ht="14.25">
      <c r="B12" s="32" t="s">
        <v>68</v>
      </c>
      <c r="C12" s="33">
        <v>17.13</v>
      </c>
      <c r="D12" s="33">
        <v>13.56</v>
      </c>
      <c r="E12" s="33">
        <v>13.96</v>
      </c>
      <c r="F12" s="39">
        <f t="shared" si="0"/>
        <v>-18.505545826036183</v>
      </c>
      <c r="G12" s="40">
        <f t="shared" si="1"/>
        <v>2.9498525073746285</v>
      </c>
      <c r="H12" s="36"/>
      <c r="I12" s="36"/>
      <c r="J12" s="36"/>
      <c r="K12" s="36"/>
      <c r="L12" s="42"/>
    </row>
    <row r="13" spans="2:12" ht="12.75">
      <c r="B13" s="43" t="s">
        <v>8</v>
      </c>
      <c r="C13" s="44">
        <v>30.38</v>
      </c>
      <c r="D13" s="44">
        <v>28.74</v>
      </c>
      <c r="E13" s="44">
        <v>34</v>
      </c>
      <c r="F13" s="45">
        <f t="shared" si="0"/>
        <v>11.915734035549708</v>
      </c>
      <c r="G13" s="46">
        <f t="shared" si="1"/>
        <v>18.302018093249828</v>
      </c>
      <c r="H13" s="47"/>
      <c r="I13" s="47"/>
      <c r="J13" s="47"/>
      <c r="K13" s="47"/>
      <c r="L13" s="48"/>
    </row>
    <row r="14" spans="2:12" ht="13.5" thickBot="1">
      <c r="B14" s="49" t="s">
        <v>77</v>
      </c>
      <c r="C14" s="50">
        <f>SUM(C10:C13)</f>
        <v>59.92999999999999</v>
      </c>
      <c r="D14" s="50">
        <f>SUM(D10:D13)</f>
        <v>54</v>
      </c>
      <c r="E14" s="50">
        <f>SUM(E10:E13)</f>
        <v>60.02</v>
      </c>
      <c r="F14" s="51">
        <f t="shared" si="0"/>
        <v>0.1501752044051674</v>
      </c>
      <c r="G14" s="52">
        <f t="shared" si="1"/>
        <v>11.148148148148152</v>
      </c>
      <c r="H14" s="53">
        <f>SUM(H10:H13)</f>
        <v>92.21000000000001</v>
      </c>
      <c r="I14" s="53">
        <f>SUM(I10:I13)</f>
        <v>94.38</v>
      </c>
      <c r="J14" s="53">
        <f>SUM(J10:J13)</f>
        <v>94.05</v>
      </c>
      <c r="K14" s="54">
        <f>((J14/H14)-1)*100</f>
        <v>1.995445179481603</v>
      </c>
      <c r="L14" s="55">
        <f>((J14/I14)-1)*100</f>
        <v>-0.34965034965034336</v>
      </c>
    </row>
    <row r="15" spans="2:12" ht="12.75">
      <c r="B15" s="56" t="s">
        <v>36</v>
      </c>
      <c r="C15" s="33">
        <v>178.07</v>
      </c>
      <c r="D15" s="33">
        <v>149.2</v>
      </c>
      <c r="E15" s="33">
        <v>144.09</v>
      </c>
      <c r="F15" s="39">
        <f t="shared" si="0"/>
        <v>-19.082383332397367</v>
      </c>
      <c r="G15" s="40">
        <f t="shared" si="1"/>
        <v>-3.4249329758713087</v>
      </c>
      <c r="H15" s="36">
        <v>175.32</v>
      </c>
      <c r="I15" s="36">
        <v>146.71</v>
      </c>
      <c r="J15" s="36">
        <v>144.87</v>
      </c>
      <c r="K15" s="41">
        <f>((J15/H15)-1)*100</f>
        <v>-17.368240930869263</v>
      </c>
      <c r="L15" s="38">
        <f>((J15/I15)-1)*100</f>
        <v>-1.2541749028696092</v>
      </c>
    </row>
    <row r="16" spans="2:12" ht="12.75">
      <c r="B16" s="32" t="s">
        <v>69</v>
      </c>
      <c r="C16" s="33">
        <f>C14+C15</f>
        <v>238</v>
      </c>
      <c r="D16" s="33">
        <f>D14+D15</f>
        <v>203.2</v>
      </c>
      <c r="E16" s="33">
        <f>E14+E15</f>
        <v>204.11</v>
      </c>
      <c r="F16" s="39">
        <f t="shared" si="0"/>
        <v>-14.239495798319323</v>
      </c>
      <c r="G16" s="40">
        <f t="shared" si="1"/>
        <v>0.4478346456693094</v>
      </c>
      <c r="H16" s="36">
        <f>H14+H15</f>
        <v>267.53</v>
      </c>
      <c r="I16" s="36">
        <f>I14+I15</f>
        <v>241.09</v>
      </c>
      <c r="J16" s="36">
        <f>J14+J15</f>
        <v>238.92000000000002</v>
      </c>
      <c r="K16" s="41">
        <f>((J16/H16)-1)*100</f>
        <v>-10.69412776137254</v>
      </c>
      <c r="L16" s="38">
        <f>((J16/I16)-1)*100</f>
        <v>-0.9000788087436207</v>
      </c>
    </row>
    <row r="17" spans="2:12" ht="13.5" thickBot="1">
      <c r="B17" s="49" t="s">
        <v>70</v>
      </c>
      <c r="C17" s="57">
        <f>(C14/C16)*100</f>
        <v>25.18067226890756</v>
      </c>
      <c r="D17" s="57">
        <f>(D14/D16)*100</f>
        <v>26.574803149606304</v>
      </c>
      <c r="E17" s="57">
        <f>(E14/E16)*100</f>
        <v>29.40571260594777</v>
      </c>
      <c r="F17" s="57"/>
      <c r="G17" s="58"/>
      <c r="H17" s="81">
        <f>(H14/H16)*100</f>
        <v>34.4671625612081</v>
      </c>
      <c r="I17" s="59">
        <f>(I14/I16)*100</f>
        <v>39.14720643743001</v>
      </c>
      <c r="J17" s="59">
        <f>(J14/J16)*100</f>
        <v>39.3646408839779</v>
      </c>
      <c r="K17" s="59"/>
      <c r="L17" s="42"/>
    </row>
    <row r="18" spans="2:12" ht="12.75">
      <c r="B18" s="93" t="s">
        <v>71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19" spans="2:12" ht="12.75">
      <c r="B19" s="60" t="s">
        <v>3</v>
      </c>
      <c r="C19" s="96" t="s">
        <v>5</v>
      </c>
      <c r="D19" s="96"/>
      <c r="E19" s="96"/>
      <c r="F19" s="96"/>
      <c r="G19" s="96"/>
      <c r="H19" s="96" t="s">
        <v>4</v>
      </c>
      <c r="I19" s="96"/>
      <c r="J19" s="96"/>
      <c r="K19" s="96"/>
      <c r="L19" s="97"/>
    </row>
    <row r="20" spans="2:12" ht="12.75">
      <c r="B20" s="61" t="s">
        <v>35</v>
      </c>
      <c r="C20" s="33">
        <v>12.42</v>
      </c>
      <c r="D20" s="33">
        <v>11.7</v>
      </c>
      <c r="E20" s="33">
        <v>12.06</v>
      </c>
      <c r="F20" s="39">
        <f aca="true" t="shared" si="2" ref="F20:F26">((E20/C20)-1)*100</f>
        <v>-2.898550724637672</v>
      </c>
      <c r="G20" s="62">
        <f aca="true" t="shared" si="3" ref="G20:G26">((E20/D20)-1)*100</f>
        <v>3.076923076923088</v>
      </c>
      <c r="H20" s="36">
        <v>4.56</v>
      </c>
      <c r="I20" s="36">
        <v>4.75</v>
      </c>
      <c r="J20" s="36">
        <v>4.48</v>
      </c>
      <c r="K20" s="41">
        <f>((J20/H20)-1)*100</f>
        <v>-1.754385964912264</v>
      </c>
      <c r="L20" s="63">
        <f>((J20/I20)-1)*100</f>
        <v>-5.6842105263157805</v>
      </c>
    </row>
    <row r="21" spans="2:12" ht="14.25">
      <c r="B21" s="32" t="s">
        <v>67</v>
      </c>
      <c r="C21" s="33"/>
      <c r="D21" s="33"/>
      <c r="E21" s="33"/>
      <c r="F21" s="39"/>
      <c r="G21" s="40"/>
      <c r="H21" s="36">
        <v>91.79</v>
      </c>
      <c r="I21" s="36">
        <v>94.18</v>
      </c>
      <c r="J21" s="36">
        <v>94.65</v>
      </c>
      <c r="K21" s="41">
        <f>((J21/H21)-1)*100</f>
        <v>3.115807822202843</v>
      </c>
      <c r="L21" s="38">
        <f>((J21/I21)-1)*100</f>
        <v>0.49904438309620325</v>
      </c>
    </row>
    <row r="22" spans="2:12" ht="14.25">
      <c r="B22" s="32" t="s">
        <v>68</v>
      </c>
      <c r="C22" s="33">
        <v>17.13</v>
      </c>
      <c r="D22" s="33">
        <v>13.56</v>
      </c>
      <c r="E22" s="33">
        <v>13.96</v>
      </c>
      <c r="F22" s="39">
        <f t="shared" si="2"/>
        <v>-18.505545826036183</v>
      </c>
      <c r="G22" s="40">
        <f t="shared" si="3"/>
        <v>2.9498525073746285</v>
      </c>
      <c r="H22" s="36"/>
      <c r="I22" s="36"/>
      <c r="J22" s="36"/>
      <c r="K22" s="36"/>
      <c r="L22" s="42"/>
    </row>
    <row r="23" spans="2:12" ht="12.75">
      <c r="B23" s="43" t="s">
        <v>8</v>
      </c>
      <c r="C23" s="44">
        <v>30.38</v>
      </c>
      <c r="D23" s="44">
        <v>28.74</v>
      </c>
      <c r="E23" s="44">
        <v>34</v>
      </c>
      <c r="F23" s="45">
        <f t="shared" si="2"/>
        <v>11.915734035549708</v>
      </c>
      <c r="G23" s="46">
        <f t="shared" si="3"/>
        <v>18.302018093249828</v>
      </c>
      <c r="H23" s="47"/>
      <c r="I23" s="47"/>
      <c r="J23" s="47"/>
      <c r="K23" s="47"/>
      <c r="L23" s="48"/>
    </row>
    <row r="24" spans="2:12" ht="13.5" thickBot="1">
      <c r="B24" s="49" t="s">
        <v>77</v>
      </c>
      <c r="C24" s="50">
        <f>SUM(C20:C23)</f>
        <v>59.92999999999999</v>
      </c>
      <c r="D24" s="50">
        <f>SUM(D20:D23)</f>
        <v>54</v>
      </c>
      <c r="E24" s="50">
        <f>SUM(E20:E23)</f>
        <v>60.02</v>
      </c>
      <c r="F24" s="51">
        <f t="shared" si="2"/>
        <v>0.1501752044051674</v>
      </c>
      <c r="G24" s="52">
        <f t="shared" si="3"/>
        <v>11.148148148148152</v>
      </c>
      <c r="H24" s="53">
        <f>SUM(H20:H23)</f>
        <v>96.35000000000001</v>
      </c>
      <c r="I24" s="53">
        <f>SUM(I20:I23)</f>
        <v>98.93</v>
      </c>
      <c r="J24" s="53">
        <f>SUM(J20:J23)</f>
        <v>99.13000000000001</v>
      </c>
      <c r="K24" s="54">
        <f>((J24/H24)-1)*100</f>
        <v>2.885313959522584</v>
      </c>
      <c r="L24" s="55">
        <f>((J24/I24)-1)*100</f>
        <v>0.20216314565855154</v>
      </c>
    </row>
    <row r="25" spans="2:12" ht="12.75">
      <c r="B25" s="56" t="s">
        <v>36</v>
      </c>
      <c r="C25" s="33">
        <v>475.22</v>
      </c>
      <c r="D25" s="33">
        <v>440.92</v>
      </c>
      <c r="E25" s="33">
        <v>379.68</v>
      </c>
      <c r="F25" s="39">
        <f t="shared" si="2"/>
        <v>-20.104372711586215</v>
      </c>
      <c r="G25" s="40">
        <f t="shared" si="3"/>
        <v>-13.889140887235785</v>
      </c>
      <c r="H25" s="36">
        <v>460.52</v>
      </c>
      <c r="I25" s="36">
        <v>440.92</v>
      </c>
      <c r="J25" s="36">
        <v>357.27</v>
      </c>
      <c r="K25" s="41">
        <f>((J25/H25)-1)*100</f>
        <v>-22.420307478502565</v>
      </c>
      <c r="L25" s="38">
        <f>((J25/I25)-1)*100</f>
        <v>-18.971695545677225</v>
      </c>
    </row>
    <row r="26" spans="2:12" ht="12.75">
      <c r="B26" s="32" t="s">
        <v>69</v>
      </c>
      <c r="C26" s="33">
        <f>C24+C25</f>
        <v>535.15</v>
      </c>
      <c r="D26" s="33">
        <f>D24+D25</f>
        <v>494.92</v>
      </c>
      <c r="E26" s="33">
        <f>E24+E25</f>
        <v>439.7</v>
      </c>
      <c r="F26" s="39">
        <f t="shared" si="2"/>
        <v>-17.83612071381856</v>
      </c>
      <c r="G26" s="40">
        <f t="shared" si="3"/>
        <v>-11.157358765052939</v>
      </c>
      <c r="H26" s="36">
        <f>H24+H25</f>
        <v>556.87</v>
      </c>
      <c r="I26" s="36">
        <f>I24+I25</f>
        <v>539.85</v>
      </c>
      <c r="J26" s="36">
        <f>J24+J25</f>
        <v>456.4</v>
      </c>
      <c r="K26" s="41">
        <f>((J26/H26)-1)*100</f>
        <v>-18.041912834234207</v>
      </c>
      <c r="L26" s="38">
        <f>((J26/I26)-1)*100</f>
        <v>-15.45799759192369</v>
      </c>
    </row>
    <row r="27" spans="2:12" ht="13.5" thickBot="1">
      <c r="B27" s="49" t="s">
        <v>70</v>
      </c>
      <c r="C27" s="57">
        <f>(C24/C26)*100</f>
        <v>11.19872932822573</v>
      </c>
      <c r="D27" s="57">
        <f>(D24/D26)*100</f>
        <v>10.910854279479512</v>
      </c>
      <c r="E27" s="57">
        <f>(E24/E26)*100</f>
        <v>13.650216056402092</v>
      </c>
      <c r="F27" s="57"/>
      <c r="G27" s="58"/>
      <c r="H27" s="59">
        <f>(H24/H26)*100</f>
        <v>17.302063318189166</v>
      </c>
      <c r="I27" s="59">
        <f>(I24/I26)*100</f>
        <v>18.325460776141522</v>
      </c>
      <c r="J27" s="59">
        <f>(J24/J26)*100</f>
        <v>21.719982471516218</v>
      </c>
      <c r="K27" s="59"/>
      <c r="L27" s="42"/>
    </row>
    <row r="28" spans="2:12" ht="12.75">
      <c r="B28" s="93" t="s">
        <v>75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</row>
    <row r="29" spans="2:12" ht="12.75">
      <c r="B29" s="60" t="s">
        <v>3</v>
      </c>
      <c r="C29" s="96" t="s">
        <v>6</v>
      </c>
      <c r="D29" s="96"/>
      <c r="E29" s="96"/>
      <c r="F29" s="96"/>
      <c r="G29" s="96"/>
      <c r="H29" s="96" t="s">
        <v>6</v>
      </c>
      <c r="I29" s="96"/>
      <c r="J29" s="96"/>
      <c r="K29" s="96"/>
      <c r="L29" s="97"/>
    </row>
    <row r="30" spans="2:12" ht="12.75">
      <c r="B30" s="61" t="s">
        <v>35</v>
      </c>
      <c r="C30" s="33">
        <v>4.56</v>
      </c>
      <c r="D30" s="33">
        <v>4.75</v>
      </c>
      <c r="E30" s="33">
        <v>4.48</v>
      </c>
      <c r="F30" s="39">
        <f aca="true" t="shared" si="4" ref="F30:F35">((E30/C30)-1)*100</f>
        <v>-1.754385964912264</v>
      </c>
      <c r="G30" s="40">
        <f aca="true" t="shared" si="5" ref="G30:G35">((E30/D30)-1)*100</f>
        <v>-5.6842105263157805</v>
      </c>
      <c r="H30" s="36">
        <v>4.56</v>
      </c>
      <c r="I30" s="36">
        <v>4.75</v>
      </c>
      <c r="J30" s="36">
        <v>4.48</v>
      </c>
      <c r="K30" s="41">
        <f>((J30/H30)-1)*100</f>
        <v>-1.754385964912264</v>
      </c>
      <c r="L30" s="63">
        <f>((J30/I30)-1)*100</f>
        <v>-5.6842105263157805</v>
      </c>
    </row>
    <row r="31" spans="2:12" ht="14.25">
      <c r="B31" s="32" t="s">
        <v>67</v>
      </c>
      <c r="C31" s="33">
        <v>40.16</v>
      </c>
      <c r="D31" s="33">
        <v>36.92</v>
      </c>
      <c r="E31" s="33">
        <v>36.67</v>
      </c>
      <c r="F31" s="39">
        <f t="shared" si="4"/>
        <v>-8.690239043824688</v>
      </c>
      <c r="G31" s="40">
        <f t="shared" si="5"/>
        <v>-0.6771397616468056</v>
      </c>
      <c r="H31" s="36">
        <v>83.71</v>
      </c>
      <c r="I31" s="36">
        <v>77.43</v>
      </c>
      <c r="J31" s="36">
        <v>78.6</v>
      </c>
      <c r="K31" s="41">
        <f>((J31/H31)-1)*100</f>
        <v>-6.104408075498746</v>
      </c>
      <c r="L31" s="38">
        <f>((J31/I31)-1)*100</f>
        <v>1.511042231693116</v>
      </c>
    </row>
    <row r="32" spans="2:12" ht="14.25">
      <c r="B32" s="32" t="s">
        <v>68</v>
      </c>
      <c r="C32" s="84">
        <v>17.33</v>
      </c>
      <c r="D32" s="44">
        <v>13.56</v>
      </c>
      <c r="E32" s="44">
        <v>13.96</v>
      </c>
      <c r="F32" s="45">
        <f t="shared" si="4"/>
        <v>-19.44604731679168</v>
      </c>
      <c r="G32" s="40">
        <f t="shared" si="5"/>
        <v>2.9498525073746285</v>
      </c>
      <c r="H32" s="36"/>
      <c r="I32" s="36"/>
      <c r="J32" s="36"/>
      <c r="K32" s="36"/>
      <c r="L32" s="42"/>
    </row>
    <row r="33" spans="2:12" ht="15" thickBot="1">
      <c r="B33" s="64" t="s">
        <v>91</v>
      </c>
      <c r="C33" s="50">
        <f>SUM(C30:C32)</f>
        <v>62.05</v>
      </c>
      <c r="D33" s="50">
        <f>SUM(D30:D32)</f>
        <v>55.230000000000004</v>
      </c>
      <c r="E33" s="50">
        <f>SUM(E30:E32)</f>
        <v>55.11000000000001</v>
      </c>
      <c r="F33" s="65">
        <f t="shared" si="4"/>
        <v>-11.184528605962917</v>
      </c>
      <c r="G33" s="52">
        <f t="shared" si="5"/>
        <v>-0.21727322107549796</v>
      </c>
      <c r="H33" s="66">
        <f>SUM(H30:H32)</f>
        <v>88.27</v>
      </c>
      <c r="I33" s="66">
        <f>SUM(I30:I32)</f>
        <v>82.18</v>
      </c>
      <c r="J33" s="66">
        <f>SUM(J30:J32)</f>
        <v>83.08</v>
      </c>
      <c r="K33" s="54">
        <f>((J33/H33)-1)*100</f>
        <v>-5.879687322986293</v>
      </c>
      <c r="L33" s="55">
        <f>((J33/I33)-1)*100</f>
        <v>1.0951569724993782</v>
      </c>
    </row>
    <row r="34" spans="2:12" ht="12.75">
      <c r="B34" s="32" t="s">
        <v>36</v>
      </c>
      <c r="C34" s="33">
        <v>259.17</v>
      </c>
      <c r="D34" s="33">
        <v>221.07</v>
      </c>
      <c r="E34" s="33">
        <v>213.6</v>
      </c>
      <c r="F34" s="39">
        <f t="shared" si="4"/>
        <v>-17.583053594166</v>
      </c>
      <c r="G34" s="40">
        <f t="shared" si="5"/>
        <v>-3.379020219839868</v>
      </c>
      <c r="H34" s="36">
        <v>259.17</v>
      </c>
      <c r="I34" s="36">
        <v>221.07</v>
      </c>
      <c r="J34" s="36">
        <v>213.6</v>
      </c>
      <c r="K34" s="41">
        <f>((J34/H34)-1)*100</f>
        <v>-17.583053594166</v>
      </c>
      <c r="L34" s="38">
        <f>((J34/I34)-1)*100</f>
        <v>-3.379020219839868</v>
      </c>
    </row>
    <row r="35" spans="2:12" ht="12.75">
      <c r="B35" s="32" t="s">
        <v>69</v>
      </c>
      <c r="C35" s="33">
        <f>C33+C34</f>
        <v>321.22</v>
      </c>
      <c r="D35" s="33">
        <f>D33+D34</f>
        <v>276.3</v>
      </c>
      <c r="E35" s="33">
        <f>E33+E34</f>
        <v>268.71</v>
      </c>
      <c r="F35" s="39">
        <f t="shared" si="4"/>
        <v>-16.347051864765593</v>
      </c>
      <c r="G35" s="40">
        <f t="shared" si="5"/>
        <v>-2.7470141150923055</v>
      </c>
      <c r="H35" s="36">
        <f>H33+H34</f>
        <v>347.44</v>
      </c>
      <c r="I35" s="36">
        <f>I33+I34</f>
        <v>303.25</v>
      </c>
      <c r="J35" s="36">
        <f>J33+J34</f>
        <v>296.68</v>
      </c>
      <c r="K35" s="41">
        <f>((J35/H35)-1)*100</f>
        <v>-14.609716785632054</v>
      </c>
      <c r="L35" s="38">
        <f>((J35/I35)-1)*100</f>
        <v>-2.166529266281947</v>
      </c>
    </row>
    <row r="36" spans="2:12" ht="13.5" thickBot="1">
      <c r="B36" s="67" t="s">
        <v>70</v>
      </c>
      <c r="C36" s="68">
        <f>(C33/C35)*100</f>
        <v>19.316979017495793</v>
      </c>
      <c r="D36" s="69">
        <f>(D33/D35)*100</f>
        <v>19.98914223669924</v>
      </c>
      <c r="E36" s="69">
        <f>(E33/E35)*100</f>
        <v>20.509099028692646</v>
      </c>
      <c r="F36" s="69"/>
      <c r="G36" s="70"/>
      <c r="H36" s="71">
        <f>(H33/H35)*100</f>
        <v>25.405825466267558</v>
      </c>
      <c r="I36" s="71">
        <f>(I33/I35)*100</f>
        <v>27.099752679307503</v>
      </c>
      <c r="J36" s="71">
        <f>(J33/J35)*100</f>
        <v>28.00323580962653</v>
      </c>
      <c r="K36" s="71"/>
      <c r="L36" s="72"/>
    </row>
    <row r="37" spans="2:12" ht="14.25" thickTop="1">
      <c r="B37" s="85" t="s">
        <v>92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7" t="s">
        <v>78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 ht="12.75">
      <c r="B39" s="87" t="s">
        <v>93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 ht="12.75">
      <c r="B40" s="87" t="s">
        <v>94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 ht="13.5">
      <c r="B41" s="88" t="s">
        <v>95</v>
      </c>
      <c r="C41" s="73"/>
      <c r="D41" s="73"/>
      <c r="E41" s="73"/>
      <c r="F41" s="73"/>
      <c r="G41" s="73"/>
      <c r="H41" s="73"/>
      <c r="I41" s="73" t="s">
        <v>76</v>
      </c>
      <c r="J41" s="73"/>
      <c r="K41" s="73"/>
      <c r="L41" s="73"/>
    </row>
    <row r="42" spans="2:12" ht="13.5">
      <c r="B42" s="89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</row>
  </sheetData>
  <sheetProtection/>
  <mergeCells count="14">
    <mergeCell ref="B2:L2"/>
    <mergeCell ref="C4:G4"/>
    <mergeCell ref="H4:L4"/>
    <mergeCell ref="F6:G6"/>
    <mergeCell ref="K6:L6"/>
    <mergeCell ref="B8:L8"/>
    <mergeCell ref="H9:L9"/>
    <mergeCell ref="B18:L18"/>
    <mergeCell ref="C19:G19"/>
    <mergeCell ref="H19:L19"/>
    <mergeCell ref="B28:L28"/>
    <mergeCell ref="C29:G29"/>
    <mergeCell ref="H29:L29"/>
    <mergeCell ref="C9:G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0.140625" style="0" bestFit="1" customWidth="1"/>
    <col min="12" max="12" width="10.140625" style="0" bestFit="1" customWidth="1"/>
  </cols>
  <sheetData>
    <row r="1" spans="1:12" ht="12.75">
      <c r="A1" s="2" t="s">
        <v>55</v>
      </c>
      <c r="B1" s="2"/>
      <c r="C1" s="2"/>
      <c r="D1" s="3"/>
      <c r="E1" s="4"/>
      <c r="F1" s="2">
        <v>2006</v>
      </c>
      <c r="G1" s="2"/>
      <c r="H1" s="2"/>
      <c r="I1" s="3"/>
      <c r="K1" s="11" t="s">
        <v>62</v>
      </c>
      <c r="L1" s="14">
        <v>39119</v>
      </c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 t="s">
        <v>16</v>
      </c>
      <c r="B3" s="6" t="s">
        <v>17</v>
      </c>
      <c r="C3" s="6" t="s">
        <v>18</v>
      </c>
      <c r="D3" s="6" t="s">
        <v>15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</row>
    <row r="4" spans="1:9" ht="12.75">
      <c r="A4" s="1">
        <v>38993</v>
      </c>
      <c r="B4">
        <v>632</v>
      </c>
      <c r="C4">
        <v>639</v>
      </c>
      <c r="D4">
        <v>608</v>
      </c>
      <c r="E4">
        <v>605</v>
      </c>
      <c r="F4">
        <v>646</v>
      </c>
      <c r="G4">
        <v>648</v>
      </c>
      <c r="H4">
        <v>546</v>
      </c>
      <c r="I4">
        <v>701</v>
      </c>
    </row>
    <row r="5" spans="1:9" ht="12.75">
      <c r="A5" s="1">
        <v>39000</v>
      </c>
      <c r="B5">
        <v>616</v>
      </c>
      <c r="C5">
        <v>619</v>
      </c>
      <c r="D5">
        <v>562</v>
      </c>
      <c r="E5">
        <v>570</v>
      </c>
      <c r="F5">
        <v>643</v>
      </c>
      <c r="G5">
        <v>647</v>
      </c>
      <c r="H5">
        <v>543</v>
      </c>
      <c r="I5">
        <v>717</v>
      </c>
    </row>
    <row r="6" spans="1:9" ht="12.75">
      <c r="A6" s="1">
        <v>39007</v>
      </c>
      <c r="B6">
        <v>592</v>
      </c>
      <c r="C6">
        <v>597</v>
      </c>
      <c r="D6">
        <v>554</v>
      </c>
      <c r="E6">
        <v>513</v>
      </c>
      <c r="F6">
        <v>578</v>
      </c>
      <c r="G6">
        <v>582</v>
      </c>
      <c r="H6">
        <v>450</v>
      </c>
      <c r="I6">
        <v>588</v>
      </c>
    </row>
    <row r="7" spans="1:9" ht="12.75">
      <c r="A7" s="1">
        <v>39014</v>
      </c>
      <c r="B7">
        <v>490</v>
      </c>
      <c r="C7">
        <v>461</v>
      </c>
      <c r="D7">
        <v>450</v>
      </c>
      <c r="E7">
        <v>350</v>
      </c>
      <c r="F7">
        <v>400</v>
      </c>
      <c r="G7">
        <v>400</v>
      </c>
      <c r="H7">
        <v>310</v>
      </c>
      <c r="I7">
        <v>427</v>
      </c>
    </row>
    <row r="8" spans="1:9" ht="12.75">
      <c r="A8" s="1">
        <v>39021</v>
      </c>
      <c r="B8">
        <v>648</v>
      </c>
      <c r="C8">
        <v>543</v>
      </c>
      <c r="D8">
        <v>528</v>
      </c>
      <c r="E8">
        <v>439</v>
      </c>
      <c r="F8">
        <v>389</v>
      </c>
      <c r="G8">
        <v>389</v>
      </c>
      <c r="H8">
        <v>325</v>
      </c>
      <c r="I8">
        <v>425</v>
      </c>
    </row>
    <row r="9" spans="1:9" ht="12.75">
      <c r="A9" s="1">
        <v>39028</v>
      </c>
      <c r="B9">
        <v>548</v>
      </c>
      <c r="C9">
        <v>494</v>
      </c>
      <c r="D9">
        <v>459</v>
      </c>
      <c r="E9">
        <v>409</v>
      </c>
      <c r="F9">
        <v>401</v>
      </c>
      <c r="G9">
        <v>401</v>
      </c>
      <c r="H9">
        <v>300</v>
      </c>
      <c r="I9">
        <v>409</v>
      </c>
    </row>
    <row r="10" spans="1:9" ht="12.75">
      <c r="A10" s="1">
        <v>39035</v>
      </c>
      <c r="B10">
        <v>498</v>
      </c>
      <c r="C10">
        <v>438</v>
      </c>
      <c r="D10">
        <v>445</v>
      </c>
      <c r="E10">
        <v>378</v>
      </c>
      <c r="F10">
        <v>377</v>
      </c>
      <c r="G10">
        <v>377</v>
      </c>
      <c r="H10">
        <v>281</v>
      </c>
      <c r="I10">
        <v>386</v>
      </c>
    </row>
    <row r="11" spans="1:9" ht="12.75">
      <c r="A11" s="1">
        <v>39042</v>
      </c>
      <c r="C11">
        <v>468</v>
      </c>
      <c r="D11">
        <v>464</v>
      </c>
      <c r="E11">
        <v>379</v>
      </c>
      <c r="F11">
        <v>375</v>
      </c>
      <c r="G11">
        <v>375</v>
      </c>
      <c r="H11">
        <v>278</v>
      </c>
      <c r="I11">
        <v>369</v>
      </c>
    </row>
    <row r="12" spans="1:9" ht="12.75">
      <c r="A12" s="1">
        <v>39049</v>
      </c>
      <c r="C12">
        <v>448</v>
      </c>
      <c r="D12">
        <v>445</v>
      </c>
      <c r="E12">
        <v>364</v>
      </c>
      <c r="F12">
        <v>373</v>
      </c>
      <c r="G12">
        <v>373</v>
      </c>
      <c r="H12">
        <v>261</v>
      </c>
      <c r="I12">
        <v>358</v>
      </c>
    </row>
    <row r="13" spans="1:9" ht="12.75">
      <c r="A13" s="1">
        <v>39056</v>
      </c>
      <c r="C13">
        <v>404</v>
      </c>
      <c r="D13">
        <v>377</v>
      </c>
      <c r="E13">
        <v>284</v>
      </c>
      <c r="F13">
        <v>332</v>
      </c>
      <c r="G13">
        <v>332</v>
      </c>
      <c r="H13">
        <v>222</v>
      </c>
      <c r="I13">
        <v>306</v>
      </c>
    </row>
    <row r="14" spans="1:9" ht="12.75">
      <c r="A14" s="1">
        <v>39063</v>
      </c>
      <c r="C14">
        <v>399</v>
      </c>
      <c r="D14">
        <v>378</v>
      </c>
      <c r="E14">
        <v>291</v>
      </c>
      <c r="F14">
        <v>310</v>
      </c>
      <c r="G14">
        <v>310</v>
      </c>
      <c r="H14">
        <v>226</v>
      </c>
      <c r="I14">
        <v>315</v>
      </c>
    </row>
    <row r="15" spans="1:9" ht="12.75">
      <c r="A15" s="1">
        <v>39070</v>
      </c>
      <c r="C15">
        <v>328</v>
      </c>
      <c r="D15">
        <v>285</v>
      </c>
      <c r="E15">
        <v>213</v>
      </c>
      <c r="F15">
        <v>247</v>
      </c>
      <c r="G15">
        <v>246</v>
      </c>
      <c r="H15">
        <v>193</v>
      </c>
      <c r="I15">
        <v>264</v>
      </c>
    </row>
    <row r="16" spans="1:9" ht="12.75">
      <c r="A16" s="1">
        <v>39077</v>
      </c>
      <c r="C16">
        <v>290</v>
      </c>
      <c r="D16">
        <v>274</v>
      </c>
      <c r="E16">
        <v>212</v>
      </c>
      <c r="F16">
        <v>243</v>
      </c>
      <c r="G16">
        <v>243</v>
      </c>
      <c r="H16">
        <v>189</v>
      </c>
      <c r="I16">
        <v>261</v>
      </c>
    </row>
    <row r="21" spans="2:5" ht="12.75">
      <c r="B21" t="s">
        <v>60</v>
      </c>
      <c r="D21">
        <f>AVERAGE(D4:D16)</f>
        <v>448.38461538461536</v>
      </c>
      <c r="E21">
        <f>AVERAGE(E4:E16)</f>
        <v>385.15384615384613</v>
      </c>
    </row>
    <row r="22" spans="2:5" ht="12.75">
      <c r="B22">
        <v>2006</v>
      </c>
      <c r="D22">
        <v>4.64</v>
      </c>
      <c r="E22">
        <v>3.99</v>
      </c>
    </row>
    <row r="23" spans="2:5" ht="12.75">
      <c r="B23" t="s">
        <v>46</v>
      </c>
      <c r="D23" s="11">
        <f>D21*D22/100</f>
        <v>20.805046153846153</v>
      </c>
      <c r="E23" s="11">
        <f>E21*E22/100</f>
        <v>15.36763846153846</v>
      </c>
    </row>
    <row r="24" spans="2:6" ht="12.75">
      <c r="B24" t="s">
        <v>47</v>
      </c>
      <c r="D24" s="11">
        <f>D23*1.10231</f>
        <v>22.93361042584615</v>
      </c>
      <c r="E24" s="11">
        <f>E23*1.10231</f>
        <v>16.93990155253846</v>
      </c>
      <c r="F24" s="10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7.28125" style="0" customWidth="1"/>
    <col min="7" max="7" width="15.140625" style="0" customWidth="1"/>
    <col min="8" max="8" width="15.7109375" style="0" customWidth="1"/>
    <col min="9" max="9" width="12.8515625" style="0" customWidth="1"/>
    <col min="10" max="10" width="9.8515625" style="0" customWidth="1"/>
  </cols>
  <sheetData>
    <row r="1" spans="1:2" ht="12.75">
      <c r="A1" s="11" t="s">
        <v>62</v>
      </c>
      <c r="B1" s="14">
        <v>38756</v>
      </c>
    </row>
    <row r="2" ht="12.75">
      <c r="E2" t="s">
        <v>24</v>
      </c>
    </row>
    <row r="3" spans="1:12" ht="12.75">
      <c r="A3" t="s">
        <v>25</v>
      </c>
      <c r="B3">
        <v>25</v>
      </c>
      <c r="C3">
        <v>100</v>
      </c>
      <c r="D3">
        <v>200</v>
      </c>
      <c r="E3">
        <v>300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45</v>
      </c>
    </row>
    <row r="4" spans="7:12" ht="12.75">
      <c r="G4" s="3" t="s">
        <v>53</v>
      </c>
      <c r="H4" s="3"/>
      <c r="I4" s="3" t="s">
        <v>5</v>
      </c>
      <c r="J4" s="3"/>
      <c r="K4" s="3" t="s">
        <v>6</v>
      </c>
      <c r="L4" s="3"/>
    </row>
    <row r="5" spans="7:12" ht="12.75">
      <c r="G5" s="3" t="s">
        <v>52</v>
      </c>
      <c r="H5" s="3"/>
      <c r="I5" s="3" t="s">
        <v>48</v>
      </c>
      <c r="J5" s="3"/>
      <c r="K5" s="3" t="s">
        <v>49</v>
      </c>
      <c r="L5" s="3"/>
    </row>
    <row r="6" spans="1:12" ht="12.75">
      <c r="A6" s="15" t="s">
        <v>63</v>
      </c>
      <c r="B6" s="15">
        <v>3.75</v>
      </c>
      <c r="C6" s="15">
        <v>2.36</v>
      </c>
      <c r="D6" s="15">
        <v>2.65</v>
      </c>
      <c r="E6" s="15">
        <f>D8</f>
        <v>2.975635593220339</v>
      </c>
      <c r="F6" s="15">
        <f>AVERAGE(B6:E6)</f>
        <v>2.9339088983050847</v>
      </c>
      <c r="G6" s="15">
        <f>B6*25</f>
        <v>93.75</v>
      </c>
      <c r="H6" s="15">
        <f>G6/B18</f>
        <v>3.7568181818181814</v>
      </c>
      <c r="I6" s="15">
        <f>C6*100</f>
        <v>236</v>
      </c>
      <c r="J6" s="15">
        <f>I6/B18</f>
        <v>9.457163636363635</v>
      </c>
      <c r="K6" s="15">
        <f>E6*300</f>
        <v>892.6906779661017</v>
      </c>
      <c r="L6" s="16">
        <f>K6/B18</f>
        <v>35.7725500770416</v>
      </c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/>
      <c r="B8" s="15"/>
      <c r="C8" s="15">
        <f>D6/C6</f>
        <v>1.1228813559322035</v>
      </c>
      <c r="D8" s="15">
        <f>D6*C8</f>
        <v>2.975635593220339</v>
      </c>
      <c r="E8" s="15"/>
      <c r="F8" s="15"/>
      <c r="G8" s="15"/>
      <c r="H8" s="15"/>
      <c r="I8" s="15"/>
      <c r="J8" s="15"/>
      <c r="K8" s="15"/>
      <c r="L8" s="15"/>
    </row>
    <row r="9" spans="1:1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>
      <c r="A10" s="15" t="s">
        <v>50</v>
      </c>
      <c r="B10" s="15">
        <v>25</v>
      </c>
      <c r="C10" s="15"/>
      <c r="D10" s="15"/>
      <c r="E10" s="15"/>
      <c r="F10" s="15"/>
      <c r="G10" s="15" t="s">
        <v>27</v>
      </c>
      <c r="H10" s="15" t="s">
        <v>28</v>
      </c>
      <c r="I10" s="15"/>
      <c r="J10" s="15"/>
      <c r="K10" s="15"/>
      <c r="L10" s="15"/>
    </row>
    <row r="11" spans="1:12" ht="12.75">
      <c r="A11" s="15"/>
      <c r="B11" s="15"/>
      <c r="C11" s="15"/>
      <c r="D11" s="15"/>
      <c r="E11" s="15"/>
      <c r="F11" s="15"/>
      <c r="G11" s="13" t="s">
        <v>0</v>
      </c>
      <c r="H11" s="13"/>
      <c r="I11" s="15"/>
      <c r="J11" s="15"/>
      <c r="K11" s="15"/>
      <c r="L11" s="15"/>
    </row>
    <row r="12" spans="1:12" ht="12.75">
      <c r="A12" s="15"/>
      <c r="B12" s="15"/>
      <c r="C12" s="15"/>
      <c r="D12" s="15"/>
      <c r="E12" s="15"/>
      <c r="F12" s="15"/>
      <c r="G12" s="13" t="s">
        <v>51</v>
      </c>
      <c r="H12" s="13"/>
      <c r="I12" s="15"/>
      <c r="J12" s="15"/>
      <c r="K12" s="15"/>
      <c r="L12" s="15"/>
    </row>
    <row r="13" spans="1:12" ht="12.75">
      <c r="A13" s="15"/>
      <c r="B13" s="15">
        <v>4.87</v>
      </c>
      <c r="C13" s="15"/>
      <c r="D13" s="15"/>
      <c r="E13" s="15"/>
      <c r="F13" s="15"/>
      <c r="G13" s="15">
        <f>B13*25</f>
        <v>121.75</v>
      </c>
      <c r="H13" s="15">
        <f>G13/B18</f>
        <v>4.878854545454545</v>
      </c>
      <c r="I13" s="15"/>
      <c r="J13" s="15"/>
      <c r="K13" s="15"/>
      <c r="L13" s="15"/>
    </row>
    <row r="17" ht="12.75">
      <c r="A17" t="s">
        <v>32</v>
      </c>
    </row>
    <row r="18" spans="1:2" ht="12.75">
      <c r="A18" t="s">
        <v>33</v>
      </c>
      <c r="B18">
        <f>55000/2204</f>
        <v>24.954627949183305</v>
      </c>
    </row>
    <row r="20" ht="12.75">
      <c r="A20" t="s">
        <v>42</v>
      </c>
    </row>
    <row r="21" spans="1:3" ht="12.75">
      <c r="A21" t="s">
        <v>43</v>
      </c>
      <c r="C21" t="s">
        <v>54</v>
      </c>
    </row>
    <row r="22" ht="12.75">
      <c r="A22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0.140625" style="0" bestFit="1" customWidth="1"/>
    <col min="4" max="4" width="10.140625" style="0" bestFit="1" customWidth="1"/>
  </cols>
  <sheetData>
    <row r="1" spans="1:3" ht="12.75">
      <c r="A1" s="11" t="s">
        <v>62</v>
      </c>
      <c r="B1" s="14">
        <v>39121</v>
      </c>
      <c r="C1" s="11"/>
    </row>
    <row r="2" spans="2:8" ht="12.75">
      <c r="B2" t="s">
        <v>34</v>
      </c>
      <c r="C2" t="s">
        <v>8</v>
      </c>
      <c r="D2" s="11" t="s">
        <v>87</v>
      </c>
      <c r="E2" t="s">
        <v>2</v>
      </c>
      <c r="F2" t="s">
        <v>35</v>
      </c>
      <c r="G2" s="10" t="s">
        <v>12</v>
      </c>
      <c r="H2" s="8" t="s">
        <v>10</v>
      </c>
    </row>
    <row r="3" spans="1:8" ht="15" customHeight="1">
      <c r="A3" t="s">
        <v>83</v>
      </c>
      <c r="B3" s="12">
        <v>143.04</v>
      </c>
      <c r="C3" s="11">
        <v>0</v>
      </c>
      <c r="D3" s="11">
        <v>0</v>
      </c>
      <c r="E3" s="12">
        <v>87.88</v>
      </c>
      <c r="F3" s="12">
        <v>3.91</v>
      </c>
      <c r="G3" s="12">
        <f>SUM(B3:F3)</f>
        <v>234.82999999999998</v>
      </c>
      <c r="H3" s="8"/>
    </row>
    <row r="4" spans="1:8" ht="12.75">
      <c r="A4" t="s">
        <v>84</v>
      </c>
      <c r="B4" s="12">
        <v>343.06</v>
      </c>
      <c r="C4" s="11">
        <v>0</v>
      </c>
      <c r="D4" s="11">
        <v>0</v>
      </c>
      <c r="E4" s="12">
        <v>93.01</v>
      </c>
      <c r="F4" s="12">
        <v>3.91</v>
      </c>
      <c r="G4" s="12">
        <f>SUM(B4:F4)</f>
        <v>439.98</v>
      </c>
      <c r="H4" s="8"/>
    </row>
    <row r="5" spans="1:8" ht="12.75">
      <c r="A5" t="s">
        <v>85</v>
      </c>
      <c r="B5" s="12">
        <v>193.15</v>
      </c>
      <c r="C5" s="11">
        <v>0</v>
      </c>
      <c r="D5" s="11">
        <v>0</v>
      </c>
      <c r="E5" s="12">
        <v>74</v>
      </c>
      <c r="F5" s="12">
        <v>3.91</v>
      </c>
      <c r="G5" s="12">
        <f>SUM(B5:F5)</f>
        <v>271.06</v>
      </c>
      <c r="H5" s="8"/>
    </row>
    <row r="6" spans="2:8" ht="12.75">
      <c r="B6" s="12" t="s">
        <v>36</v>
      </c>
      <c r="C6" s="11" t="s">
        <v>8</v>
      </c>
      <c r="D6" s="12" t="s">
        <v>9</v>
      </c>
      <c r="E6" s="12" t="s">
        <v>2</v>
      </c>
      <c r="F6" s="12" t="s">
        <v>35</v>
      </c>
      <c r="G6" s="11" t="s">
        <v>12</v>
      </c>
      <c r="H6" s="9" t="s">
        <v>11</v>
      </c>
    </row>
    <row r="7" spans="1:8" ht="12.75">
      <c r="A7" t="s">
        <v>82</v>
      </c>
      <c r="B7" s="12">
        <v>144.09</v>
      </c>
      <c r="C7" s="12">
        <v>20.46</v>
      </c>
      <c r="D7" s="12">
        <v>11.89</v>
      </c>
      <c r="E7" s="12">
        <v>0</v>
      </c>
      <c r="F7" s="12">
        <v>12.02</v>
      </c>
      <c r="G7" s="12">
        <f>SUM(B7:F7)</f>
        <v>188.46</v>
      </c>
      <c r="H7" s="9"/>
    </row>
    <row r="8" spans="1:8" ht="12.75">
      <c r="A8" t="s">
        <v>86</v>
      </c>
      <c r="B8" s="12">
        <v>359.6</v>
      </c>
      <c r="C8" s="12">
        <v>20.46</v>
      </c>
      <c r="D8" s="12">
        <v>11.89</v>
      </c>
      <c r="E8" s="12">
        <v>0</v>
      </c>
      <c r="F8" s="12">
        <v>12.02</v>
      </c>
      <c r="G8" s="12">
        <f>SUM(B8:F8)</f>
        <v>403.96999999999997</v>
      </c>
      <c r="H8" s="9"/>
    </row>
    <row r="9" spans="1:8" ht="12.75">
      <c r="A9" t="s">
        <v>85</v>
      </c>
      <c r="B9" s="12">
        <v>193.15</v>
      </c>
      <c r="C9" s="12">
        <v>0</v>
      </c>
      <c r="D9" s="12">
        <v>11.89</v>
      </c>
      <c r="E9" s="12">
        <v>38.05</v>
      </c>
      <c r="F9" s="12">
        <v>3.91</v>
      </c>
      <c r="G9" s="12">
        <f>SUM(B9:F9)</f>
        <v>247.00000000000003</v>
      </c>
      <c r="H9" s="9"/>
    </row>
    <row r="10" spans="1:11" ht="12.75">
      <c r="A10" t="s">
        <v>61</v>
      </c>
      <c r="K10" t="s">
        <v>97</v>
      </c>
    </row>
    <row r="11" ht="12.75">
      <c r="A11" t="s">
        <v>57</v>
      </c>
    </row>
    <row r="14" ht="12.75">
      <c r="A14" t="s">
        <v>37</v>
      </c>
    </row>
    <row r="15" ht="12.75">
      <c r="A15" t="s">
        <v>38</v>
      </c>
    </row>
    <row r="16" ht="12.75">
      <c r="A16" t="s">
        <v>39</v>
      </c>
    </row>
    <row r="18" spans="1:20" ht="12.75">
      <c r="A18" t="s">
        <v>7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2.75">
      <c r="A19" t="s">
        <v>13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2.75">
      <c r="A20" t="s">
        <v>14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2.75">
      <c r="A21" t="s">
        <v>41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1" ht="12.75">
      <c r="A22" t="s">
        <v>56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.75">
      <c r="A23" s="7" t="s">
        <v>40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2.75">
      <c r="A24" t="s">
        <v>59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2.75">
      <c r="A25" t="s">
        <v>58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0:21" ht="12.75"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0:21" ht="12.75"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0:21" ht="12.75"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0:21" ht="12.75"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0:21" ht="12.75"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0:21" ht="12.75"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0:21" ht="12.75"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0:21" ht="12.75"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0:21" ht="12.75"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0:21" ht="12.75"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0:21" ht="12.75"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0:21" ht="12.75"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0:21" ht="12.75"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0:21" ht="12.75"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0:21" ht="12.75"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0:21" ht="12.75"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0:21" ht="12.75"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0:21" ht="12.75"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10:21" ht="12.75"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0:21" ht="12.75"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0:21" ht="12.75"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0:21" ht="12.75"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0:21" ht="12.75"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0:21" ht="12.75"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0:21" ht="12.75"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1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1:21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9" ht="12.75">
      <c r="A58" s="73"/>
      <c r="B58" s="73"/>
      <c r="C58" s="73"/>
      <c r="D58" s="73"/>
      <c r="E58" s="73"/>
      <c r="F58" s="73"/>
      <c r="G58" s="73"/>
      <c r="H58" s="73"/>
      <c r="I58" s="7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PageLayoutView="0" workbookViewId="0" topLeftCell="A1">
      <selection activeCell="C2" sqref="C2:L33"/>
    </sheetView>
  </sheetViews>
  <sheetFormatPr defaultColWidth="9.140625" defaultRowHeight="12.75"/>
  <sheetData>
    <row r="2" spans="2:13" ht="12.7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ht="12.7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12.7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12.7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12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ht="12.7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13" ht="12.7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2:13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ht="12.7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2:13" ht="12.7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12.7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13" ht="12.7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3" ht="12.7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3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 ht="12.7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 ht="12.7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 t="s">
        <v>76</v>
      </c>
    </row>
    <row r="19" spans="2:13" ht="12.7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 t="s">
        <v>98</v>
      </c>
    </row>
    <row r="20" spans="2:13" ht="12.7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 ht="12.7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12.7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 ht="12.7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 ht="12.7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 ht="12.7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 ht="12.7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 ht="12.7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 ht="12.7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 ht="12.7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 ht="12.7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 ht="12.7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 ht="12.7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 ht="12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ht="12.7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 ht="12.7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28125" style="0" customWidth="1"/>
    <col min="2" max="2" width="5.00390625" style="0" customWidth="1"/>
  </cols>
  <sheetData>
    <row r="1" spans="2:13" ht="12.7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12.7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2:13" ht="12.7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12.7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12.7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12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ht="12.7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13" ht="12.7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2:13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ht="12.7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2:13" ht="12.7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12.7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13" ht="12.7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3" ht="12.7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3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 ht="12.7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 ht="12.7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 ht="12.7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2:13" ht="12.7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 ht="12.7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12.7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 ht="12.7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 ht="12.7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 ht="12.7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 ht="12.7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 ht="12.7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 ht="12.7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 ht="12.7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 ht="12.7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 ht="12.7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 ht="12.7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 ht="12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ht="12.7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 ht="12.7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3:13" ht="12.75"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3:13" ht="12.75"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 - UGPTI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VanWechel</dc:creator>
  <cp:keywords/>
  <dc:description/>
  <cp:lastModifiedBy>Olowolayemo, Surajudeen - AMS</cp:lastModifiedBy>
  <cp:lastPrinted>2013-05-23T15:18:57Z</cp:lastPrinted>
  <dcterms:created xsi:type="dcterms:W3CDTF">2004-10-21T18:41:48Z</dcterms:created>
  <dcterms:modified xsi:type="dcterms:W3CDTF">2015-09-16T15:48:17Z</dcterms:modified>
  <cp:category/>
  <cp:version/>
  <cp:contentType/>
  <cp:contentStatus/>
</cp:coreProperties>
</file>