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defaultThemeVersion="124226"/>
  <mc:AlternateContent xmlns:mc="http://schemas.openxmlformats.org/markup-compatibility/2006">
    <mc:Choice Requires="x15">
      <x15ac:absPath xmlns:x15ac="http://schemas.microsoft.com/office/spreadsheetml/2010/11/ac" url="T:\AAA\Grain Transportation Report\GTR Redesigned Files\WebZip Files\"/>
    </mc:Choice>
  </mc:AlternateContent>
  <xr:revisionPtr revIDLastSave="0" documentId="8_{BF77FB5D-0DDF-43FC-B97F-16FA810B8CB3}" xr6:coauthVersionLast="47" xr6:coauthVersionMax="47" xr10:uidLastSave="{00000000-0000-0000-0000-000000000000}"/>
  <bookViews>
    <workbookView xWindow="5604" yWindow="1104" windowWidth="21816" windowHeight="11568" activeTab="4" xr2:uid="{00000000-000D-0000-FFFF-FFFF00000000}"/>
  </bookViews>
  <sheets>
    <sheet name="Notes" sheetId="11" r:id="rId1"/>
    <sheet name="Weights" sheetId="10" r:id="rId2"/>
    <sheet name="data" sheetId="1" r:id="rId3"/>
    <sheet name="Annual Averages" sheetId="9" r:id="rId4"/>
    <sheet name="GTR Figure" sheetId="12" r:id="rId5"/>
  </sheets>
  <definedNames>
    <definedName name="_xlnm.Print_Area" localSheetId="4">'GTR Figure'!$A$3:$J$18</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79" i="1" l="1"/>
  <c r="N279" i="1"/>
  <c r="G279" i="1"/>
  <c r="H279" i="1"/>
  <c r="C279" i="1"/>
  <c r="D279" i="1"/>
  <c r="E279" i="1"/>
  <c r="L279" i="1" s="1"/>
  <c r="M279" i="1" s="1"/>
  <c r="B279" i="1"/>
  <c r="O279" i="1"/>
  <c r="H278" i="1"/>
  <c r="G278" i="1"/>
  <c r="C278" i="1"/>
  <c r="D278" i="1"/>
  <c r="E278" i="1"/>
  <c r="B278" i="1"/>
  <c r="L278" i="1"/>
  <c r="M278" i="1" s="1"/>
  <c r="O278" i="1"/>
  <c r="G277" i="1"/>
  <c r="H277" i="1"/>
  <c r="C277" i="1"/>
  <c r="D277" i="1"/>
  <c r="E277" i="1"/>
  <c r="B277" i="1"/>
  <c r="O277" i="1"/>
  <c r="G276" i="1"/>
  <c r="H276" i="1"/>
  <c r="C276" i="1"/>
  <c r="D276" i="1"/>
  <c r="E276" i="1"/>
  <c r="B276" i="1"/>
  <c r="O276" i="1"/>
  <c r="G275" i="1"/>
  <c r="H275" i="1"/>
  <c r="C275" i="1"/>
  <c r="D275" i="1"/>
  <c r="E275" i="1"/>
  <c r="L275" i="1" s="1"/>
  <c r="M275" i="1" s="1"/>
  <c r="B275" i="1"/>
  <c r="O275" i="1"/>
  <c r="G274" i="1"/>
  <c r="H274" i="1"/>
  <c r="C274" i="1"/>
  <c r="D274" i="1"/>
  <c r="E274" i="1"/>
  <c r="B274" i="1"/>
  <c r="O274" i="1"/>
  <c r="G273" i="1"/>
  <c r="H273" i="1"/>
  <c r="C273" i="1"/>
  <c r="D273" i="1"/>
  <c r="E273" i="1"/>
  <c r="B273" i="1"/>
  <c r="O273" i="1"/>
  <c r="K272" i="1"/>
  <c r="G272" i="1"/>
  <c r="H272" i="1"/>
  <c r="C272" i="1"/>
  <c r="D272" i="1"/>
  <c r="E272" i="1"/>
  <c r="B272" i="1"/>
  <c r="O272" i="1"/>
  <c r="H271" i="1"/>
  <c r="G271" i="1"/>
  <c r="C271" i="1"/>
  <c r="D271" i="1"/>
  <c r="E271" i="1"/>
  <c r="B271" i="1"/>
  <c r="O271" i="1"/>
  <c r="H270" i="1"/>
  <c r="G270" i="1"/>
  <c r="C270" i="1"/>
  <c r="D270" i="1"/>
  <c r="E270" i="1"/>
  <c r="B270" i="1"/>
  <c r="O270" i="1"/>
  <c r="H269" i="1"/>
  <c r="G269" i="1"/>
  <c r="C269" i="1"/>
  <c r="D269" i="1"/>
  <c r="E269" i="1"/>
  <c r="B269" i="1"/>
  <c r="O269" i="1"/>
  <c r="M7" i="12"/>
  <c r="M6" i="12"/>
  <c r="M5" i="12"/>
  <c r="H268" i="1"/>
  <c r="G268" i="1"/>
  <c r="C268" i="1"/>
  <c r="D268" i="1"/>
  <c r="E268" i="1"/>
  <c r="B268" i="1"/>
  <c r="O268" i="1"/>
  <c r="L277" i="1" l="1"/>
  <c r="M277" i="1" s="1"/>
  <c r="L276" i="1"/>
  <c r="M276" i="1" s="1"/>
  <c r="L274" i="1"/>
  <c r="M274" i="1" s="1"/>
  <c r="L271" i="1"/>
  <c r="M271" i="1" s="1"/>
  <c r="L273" i="1"/>
  <c r="M273" i="1" s="1"/>
  <c r="L270" i="1"/>
  <c r="M270" i="1" s="1"/>
  <c r="L272" i="1"/>
  <c r="M272" i="1" s="1"/>
  <c r="L268" i="1"/>
  <c r="M268" i="1" s="1"/>
  <c r="L269" i="1"/>
  <c r="M269" i="1" s="1"/>
  <c r="M8" i="12"/>
  <c r="C267" i="1"/>
  <c r="D267" i="1"/>
  <c r="E267" i="1"/>
  <c r="H267" i="1"/>
  <c r="G267" i="1"/>
  <c r="B267" i="1"/>
  <c r="O267" i="1"/>
  <c r="N6" i="12" l="1"/>
  <c r="L267" i="1"/>
  <c r="M267" i="1" s="1"/>
  <c r="N7" i="12"/>
  <c r="H266" i="1"/>
  <c r="G266" i="1"/>
  <c r="C266" i="1"/>
  <c r="D266" i="1"/>
  <c r="E266" i="1"/>
  <c r="B266" i="1"/>
  <c r="O266" i="1"/>
  <c r="O7" i="12" l="1"/>
  <c r="P7" i="12" s="1"/>
  <c r="L266" i="1"/>
  <c r="M266" i="1" s="1"/>
  <c r="H265" i="1"/>
  <c r="G265" i="1"/>
  <c r="C265" i="1"/>
  <c r="D265" i="1"/>
  <c r="E265" i="1"/>
  <c r="B265" i="1"/>
  <c r="O265" i="1"/>
  <c r="Q7" i="12" l="1"/>
  <c r="L265" i="1"/>
  <c r="M265" i="1" s="1"/>
  <c r="H264" i="1"/>
  <c r="G264" i="1"/>
  <c r="C264" i="1"/>
  <c r="D264" i="1"/>
  <c r="E264" i="1"/>
  <c r="B264" i="1"/>
  <c r="O264" i="1"/>
  <c r="L264" i="1" l="1"/>
  <c r="M264" i="1" s="1"/>
  <c r="G263" i="1"/>
  <c r="H263" i="1"/>
  <c r="C263" i="1"/>
  <c r="D263" i="1"/>
  <c r="E263" i="1"/>
  <c r="B263" i="1"/>
  <c r="O263" i="1"/>
  <c r="L263" i="1" l="1"/>
  <c r="M263" i="1" s="1"/>
  <c r="L2" i="1"/>
  <c r="L3" i="1"/>
  <c r="M2" i="1" l="1"/>
  <c r="M3" i="1"/>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C4" i="1"/>
  <c r="L4" i="1" s="1"/>
  <c r="M4" i="1" s="1"/>
  <c r="C5" i="1"/>
  <c r="L5" i="1" s="1"/>
  <c r="M5" i="1" s="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C6" i="1"/>
  <c r="L6" i="1" s="1"/>
  <c r="M6" i="1" s="1"/>
  <c r="C7" i="1"/>
  <c r="L7" i="1" s="1"/>
  <c r="M7" i="1" s="1"/>
  <c r="C8" i="1"/>
  <c r="L8" i="1" s="1"/>
  <c r="M8" i="1" s="1"/>
  <c r="C9" i="1"/>
  <c r="L9" i="1" s="1"/>
  <c r="M9" i="1" s="1"/>
  <c r="C10" i="1"/>
  <c r="L10" i="1" s="1"/>
  <c r="M10" i="1" s="1"/>
  <c r="C11" i="1"/>
  <c r="L11" i="1" s="1"/>
  <c r="M11" i="1" s="1"/>
  <c r="C12" i="1"/>
  <c r="L12" i="1" s="1"/>
  <c r="M12" i="1" s="1"/>
  <c r="C13" i="1"/>
  <c r="L13" i="1" s="1"/>
  <c r="M13" i="1" s="1"/>
  <c r="C14" i="1"/>
  <c r="L14" i="1" s="1"/>
  <c r="M14" i="1" s="1"/>
  <c r="C15" i="1"/>
  <c r="L15" i="1" s="1"/>
  <c r="M15" i="1" s="1"/>
  <c r="C16" i="1"/>
  <c r="L16" i="1" s="1"/>
  <c r="M16" i="1" s="1"/>
  <c r="C17" i="1"/>
  <c r="L17" i="1" s="1"/>
  <c r="M17" i="1" s="1"/>
  <c r="C18" i="1"/>
  <c r="L18" i="1" s="1"/>
  <c r="M18" i="1" s="1"/>
  <c r="C19" i="1"/>
  <c r="L19" i="1" s="1"/>
  <c r="M19" i="1" s="1"/>
  <c r="C20" i="1"/>
  <c r="L20" i="1" s="1"/>
  <c r="M20" i="1" s="1"/>
  <c r="C21" i="1"/>
  <c r="L21" i="1" s="1"/>
  <c r="M21" i="1" s="1"/>
  <c r="C22" i="1"/>
  <c r="L22" i="1" s="1"/>
  <c r="M22" i="1" s="1"/>
  <c r="C23" i="1"/>
  <c r="L23" i="1" s="1"/>
  <c r="M23" i="1" s="1"/>
  <c r="C24" i="1"/>
  <c r="L24" i="1" s="1"/>
  <c r="M24" i="1" s="1"/>
  <c r="C25" i="1"/>
  <c r="L25" i="1" s="1"/>
  <c r="M25" i="1" s="1"/>
  <c r="C26" i="1"/>
  <c r="L26" i="1" s="1"/>
  <c r="M26" i="1" s="1"/>
  <c r="C27" i="1"/>
  <c r="L27" i="1" s="1"/>
  <c r="M27" i="1" s="1"/>
  <c r="C28" i="1"/>
  <c r="L28" i="1" s="1"/>
  <c r="M28" i="1" s="1"/>
  <c r="C29" i="1"/>
  <c r="L29" i="1" s="1"/>
  <c r="M29" i="1" s="1"/>
  <c r="C30" i="1"/>
  <c r="L30" i="1" s="1"/>
  <c r="M30" i="1" s="1"/>
  <c r="C31" i="1"/>
  <c r="L31" i="1" s="1"/>
  <c r="M31" i="1" s="1"/>
  <c r="C32" i="1"/>
  <c r="L32" i="1" s="1"/>
  <c r="M32" i="1" s="1"/>
  <c r="C33" i="1"/>
  <c r="L33" i="1" s="1"/>
  <c r="M33" i="1" s="1"/>
  <c r="C34" i="1"/>
  <c r="L34" i="1" s="1"/>
  <c r="M34" i="1" s="1"/>
  <c r="C35" i="1"/>
  <c r="L35" i="1" s="1"/>
  <c r="M35" i="1" s="1"/>
  <c r="C36" i="1"/>
  <c r="L36" i="1" s="1"/>
  <c r="M36" i="1" s="1"/>
  <c r="C37" i="1"/>
  <c r="L37" i="1" s="1"/>
  <c r="M37" i="1" s="1"/>
  <c r="C38" i="1"/>
  <c r="L38" i="1" s="1"/>
  <c r="M38" i="1" s="1"/>
  <c r="C39" i="1"/>
  <c r="L39" i="1" s="1"/>
  <c r="M39" i="1" s="1"/>
  <c r="C40" i="1"/>
  <c r="L40" i="1" s="1"/>
  <c r="M40" i="1" s="1"/>
  <c r="C41" i="1"/>
  <c r="L41" i="1" s="1"/>
  <c r="M41" i="1" s="1"/>
  <c r="C42" i="1"/>
  <c r="L42" i="1" s="1"/>
  <c r="M42" i="1" s="1"/>
  <c r="C43" i="1"/>
  <c r="L43" i="1" s="1"/>
  <c r="M43" i="1" s="1"/>
  <c r="C44" i="1"/>
  <c r="L44" i="1" s="1"/>
  <c r="M44" i="1" s="1"/>
  <c r="C45" i="1"/>
  <c r="L45" i="1" s="1"/>
  <c r="M45" i="1" s="1"/>
  <c r="C46" i="1"/>
  <c r="L46" i="1" s="1"/>
  <c r="M46" i="1" s="1"/>
  <c r="C47" i="1"/>
  <c r="L47" i="1" s="1"/>
  <c r="M47" i="1" s="1"/>
  <c r="C48" i="1"/>
  <c r="L48" i="1" s="1"/>
  <c r="M48" i="1" s="1"/>
  <c r="C49" i="1"/>
  <c r="L49" i="1" s="1"/>
  <c r="M49" i="1" s="1"/>
  <c r="C50" i="1"/>
  <c r="L50" i="1" s="1"/>
  <c r="M50" i="1" s="1"/>
  <c r="C51" i="1"/>
  <c r="L51" i="1" s="1"/>
  <c r="M51" i="1" s="1"/>
  <c r="C52" i="1"/>
  <c r="L52" i="1" s="1"/>
  <c r="M52" i="1" s="1"/>
  <c r="C53" i="1"/>
  <c r="L53" i="1" s="1"/>
  <c r="M53" i="1" s="1"/>
  <c r="C54" i="1"/>
  <c r="L54" i="1" s="1"/>
  <c r="M54" i="1" s="1"/>
  <c r="C55" i="1"/>
  <c r="L55" i="1" s="1"/>
  <c r="M55" i="1" s="1"/>
  <c r="C56" i="1"/>
  <c r="L56" i="1" s="1"/>
  <c r="M56" i="1" s="1"/>
  <c r="C57" i="1"/>
  <c r="L57" i="1" s="1"/>
  <c r="M57" i="1" s="1"/>
  <c r="C58" i="1"/>
  <c r="L58" i="1" s="1"/>
  <c r="M58" i="1" s="1"/>
  <c r="C59" i="1"/>
  <c r="L59" i="1" s="1"/>
  <c r="M59" i="1" s="1"/>
  <c r="C60" i="1"/>
  <c r="L60" i="1" s="1"/>
  <c r="M60" i="1" s="1"/>
  <c r="C61" i="1"/>
  <c r="L61" i="1" s="1"/>
  <c r="M61" i="1" s="1"/>
  <c r="C62" i="1"/>
  <c r="L62" i="1" s="1"/>
  <c r="M62" i="1" s="1"/>
  <c r="C63" i="1"/>
  <c r="L63" i="1" s="1"/>
  <c r="M63" i="1" s="1"/>
  <c r="C64" i="1"/>
  <c r="L64" i="1" s="1"/>
  <c r="M64" i="1" s="1"/>
  <c r="C65" i="1"/>
  <c r="L65" i="1" s="1"/>
  <c r="M65" i="1" s="1"/>
  <c r="C66" i="1"/>
  <c r="L66" i="1" s="1"/>
  <c r="M66" i="1" s="1"/>
  <c r="C67" i="1"/>
  <c r="L67" i="1" s="1"/>
  <c r="M67" i="1" s="1"/>
  <c r="C68" i="1"/>
  <c r="L68" i="1" s="1"/>
  <c r="M68" i="1" s="1"/>
  <c r="C69" i="1"/>
  <c r="L69" i="1" s="1"/>
  <c r="M69" i="1" s="1"/>
  <c r="C70" i="1"/>
  <c r="L70" i="1" s="1"/>
  <c r="M70" i="1" s="1"/>
  <c r="C71" i="1"/>
  <c r="L71" i="1" s="1"/>
  <c r="M71" i="1" s="1"/>
  <c r="C72" i="1"/>
  <c r="L72" i="1" s="1"/>
  <c r="M72" i="1" s="1"/>
  <c r="C73" i="1"/>
  <c r="L73" i="1" s="1"/>
  <c r="M73" i="1" s="1"/>
  <c r="C74" i="1"/>
  <c r="L74" i="1" s="1"/>
  <c r="M74" i="1" s="1"/>
  <c r="C75" i="1"/>
  <c r="L75" i="1" s="1"/>
  <c r="M75" i="1" s="1"/>
  <c r="C76" i="1"/>
  <c r="L76" i="1" s="1"/>
  <c r="M76" i="1" s="1"/>
  <c r="C77" i="1"/>
  <c r="L77" i="1" s="1"/>
  <c r="M77" i="1" s="1"/>
  <c r="C78" i="1"/>
  <c r="L78" i="1" s="1"/>
  <c r="M78" i="1" s="1"/>
  <c r="C79" i="1"/>
  <c r="L79" i="1" s="1"/>
  <c r="M79" i="1" s="1"/>
  <c r="C80" i="1"/>
  <c r="L80" i="1" s="1"/>
  <c r="M80" i="1" s="1"/>
  <c r="C81" i="1"/>
  <c r="L81" i="1" s="1"/>
  <c r="M81" i="1" s="1"/>
  <c r="C82" i="1"/>
  <c r="L82" i="1" s="1"/>
  <c r="M82" i="1" s="1"/>
  <c r="C83" i="1"/>
  <c r="L83" i="1" s="1"/>
  <c r="M83" i="1" s="1"/>
  <c r="C84" i="1"/>
  <c r="L84" i="1" s="1"/>
  <c r="M84" i="1" s="1"/>
  <c r="C85" i="1"/>
  <c r="L85" i="1" s="1"/>
  <c r="M85" i="1" s="1"/>
  <c r="C86" i="1"/>
  <c r="L86" i="1" s="1"/>
  <c r="M86" i="1" s="1"/>
  <c r="C87" i="1"/>
  <c r="L87" i="1" s="1"/>
  <c r="M87" i="1" s="1"/>
  <c r="C88" i="1"/>
  <c r="L88" i="1" s="1"/>
  <c r="M88" i="1" s="1"/>
  <c r="C89" i="1"/>
  <c r="L89" i="1" s="1"/>
  <c r="M89" i="1" s="1"/>
  <c r="C90" i="1"/>
  <c r="L90" i="1" s="1"/>
  <c r="M90" i="1" s="1"/>
  <c r="C91" i="1"/>
  <c r="L91" i="1" s="1"/>
  <c r="M91" i="1" s="1"/>
  <c r="C92" i="1"/>
  <c r="L92" i="1" s="1"/>
  <c r="M92" i="1" s="1"/>
  <c r="C93" i="1"/>
  <c r="L93" i="1" s="1"/>
  <c r="M93" i="1" s="1"/>
  <c r="C94" i="1"/>
  <c r="L94" i="1" s="1"/>
  <c r="M94" i="1" s="1"/>
  <c r="C95" i="1"/>
  <c r="L95" i="1" s="1"/>
  <c r="M95" i="1" s="1"/>
  <c r="C96" i="1"/>
  <c r="L96" i="1" s="1"/>
  <c r="M96" i="1" s="1"/>
  <c r="C97" i="1"/>
  <c r="L97" i="1" s="1"/>
  <c r="M97" i="1" s="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D262" i="1"/>
  <c r="E262" i="1"/>
  <c r="H262" i="1" l="1"/>
  <c r="G262" i="1"/>
  <c r="B262" i="1"/>
  <c r="O262" i="1"/>
  <c r="L262" i="1" l="1"/>
  <c r="M262" i="1" s="1"/>
  <c r="H261" i="1"/>
  <c r="Q258" i="1"/>
  <c r="G261" i="1"/>
  <c r="B261" i="1"/>
  <c r="O261" i="1"/>
  <c r="L261" i="1" l="1"/>
  <c r="M261" i="1" s="1"/>
  <c r="H260" i="1"/>
  <c r="G260" i="1"/>
  <c r="B260" i="1"/>
  <c r="O260" i="1"/>
  <c r="L260" i="1" l="1"/>
  <c r="M260" i="1" s="1"/>
  <c r="H259" i="1"/>
  <c r="G259" i="1"/>
  <c r="B259" i="1"/>
  <c r="O259" i="1"/>
  <c r="L259" i="1" l="1"/>
  <c r="M259" i="1" s="1"/>
  <c r="H258" i="1"/>
  <c r="G258" i="1" l="1"/>
  <c r="L258" i="1" s="1"/>
  <c r="M258" i="1" s="1"/>
  <c r="B258" i="1"/>
  <c r="O258" i="1"/>
  <c r="H254" i="1" l="1"/>
  <c r="H255" i="1"/>
  <c r="H256" i="1"/>
  <c r="H257"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L225" i="1" s="1"/>
  <c r="M225" i="1" s="1"/>
  <c r="H226" i="1"/>
  <c r="H227" i="1"/>
  <c r="H228" i="1"/>
  <c r="H229" i="1"/>
  <c r="H230" i="1"/>
  <c r="H231" i="1"/>
  <c r="H232" i="1"/>
  <c r="H233" i="1"/>
  <c r="H234" i="1"/>
  <c r="H235" i="1"/>
  <c r="H236" i="1"/>
  <c r="H237" i="1"/>
  <c r="L237" i="1" s="1"/>
  <c r="M237" i="1" s="1"/>
  <c r="H238" i="1"/>
  <c r="L238" i="1" s="1"/>
  <c r="M238" i="1" s="1"/>
  <c r="H239" i="1"/>
  <c r="H240" i="1"/>
  <c r="H241" i="1"/>
  <c r="H242" i="1"/>
  <c r="H243" i="1"/>
  <c r="H244" i="1"/>
  <c r="H245" i="1"/>
  <c r="H246" i="1"/>
  <c r="H247" i="1"/>
  <c r="H248" i="1"/>
  <c r="H249" i="1"/>
  <c r="H250" i="1"/>
  <c r="H251" i="1"/>
  <c r="H252" i="1"/>
  <c r="H253" i="1"/>
  <c r="G257" i="1" l="1"/>
  <c r="L257" i="1" s="1"/>
  <c r="M257" i="1" s="1"/>
  <c r="B257" i="1"/>
  <c r="O257" i="1"/>
  <c r="G256" i="1" l="1"/>
  <c r="L256" i="1" s="1"/>
  <c r="M256" i="1" s="1"/>
  <c r="B256" i="1"/>
  <c r="O256" i="1"/>
  <c r="N8" i="12" l="1"/>
  <c r="O8" i="12" s="1"/>
  <c r="G255" i="1"/>
  <c r="L255" i="1" s="1"/>
  <c r="M255" i="1" s="1"/>
  <c r="B255" i="1"/>
  <c r="O255" i="1"/>
  <c r="P8" i="12" l="1"/>
  <c r="Q8" i="12"/>
  <c r="G254" i="1"/>
  <c r="L254" i="1" s="1"/>
  <c r="M254" i="1" s="1"/>
  <c r="B254" i="1"/>
  <c r="O254" i="1"/>
  <c r="G253" i="1" l="1"/>
  <c r="L253" i="1" s="1"/>
  <c r="M253" i="1" s="1"/>
  <c r="B253" i="1"/>
  <c r="O253" i="1"/>
  <c r="G252" i="1" l="1"/>
  <c r="L252" i="1" s="1"/>
  <c r="M252" i="1" s="1"/>
  <c r="B252" i="1"/>
  <c r="O252" i="1"/>
  <c r="G251" i="1" l="1"/>
  <c r="L251" i="1" s="1"/>
  <c r="M251" i="1" s="1"/>
  <c r="B251" i="1"/>
  <c r="O251" i="1"/>
  <c r="G250" i="1" l="1"/>
  <c r="L250" i="1" s="1"/>
  <c r="M250" i="1" s="1"/>
  <c r="N274" i="1" s="1"/>
  <c r="B250" i="1"/>
  <c r="O250" i="1"/>
  <c r="G249" i="1" l="1"/>
  <c r="L249" i="1" s="1"/>
  <c r="M249" i="1" s="1"/>
  <c r="N273" i="1" s="1"/>
  <c r="B249" i="1"/>
  <c r="O249" i="1"/>
  <c r="G248" i="1" l="1"/>
  <c r="L248" i="1" s="1"/>
  <c r="M248" i="1" s="1"/>
  <c r="B248" i="1"/>
  <c r="O248" i="1"/>
  <c r="G247" i="1" l="1"/>
  <c r="L247" i="1" s="1"/>
  <c r="M247" i="1" s="1"/>
  <c r="B247" i="1"/>
  <c r="O247" i="1"/>
  <c r="G246" i="1" l="1"/>
  <c r="L246" i="1" s="1"/>
  <c r="M246" i="1" s="1"/>
  <c r="B246" i="1"/>
  <c r="O246" i="1"/>
  <c r="G245" i="1" l="1"/>
  <c r="L245" i="1" s="1"/>
  <c r="M245" i="1" s="1"/>
  <c r="B245" i="1"/>
  <c r="O245" i="1"/>
  <c r="G244" i="1"/>
  <c r="L244" i="1" s="1"/>
  <c r="M244" i="1" s="1"/>
  <c r="B244" i="1"/>
  <c r="O244" i="1"/>
  <c r="G243" i="1"/>
  <c r="L243" i="1" s="1"/>
  <c r="M243" i="1" s="1"/>
  <c r="B243" i="1"/>
  <c r="O243" i="1"/>
  <c r="G242" i="1" l="1"/>
  <c r="L242" i="1" s="1"/>
  <c r="M242" i="1" s="1"/>
  <c r="N278" i="1" s="1"/>
  <c r="B242" i="1"/>
  <c r="O242" i="1"/>
  <c r="G241" i="1" l="1"/>
  <c r="L241" i="1" s="1"/>
  <c r="M241" i="1" s="1"/>
  <c r="N277" i="1" s="1"/>
  <c r="B241" i="1"/>
  <c r="O241" i="1"/>
  <c r="G240" i="1" l="1"/>
  <c r="L240" i="1" s="1"/>
  <c r="M240" i="1" s="1"/>
  <c r="N276" i="1" s="1"/>
  <c r="G239" i="1"/>
  <c r="L239" i="1" s="1"/>
  <c r="M239" i="1" s="1"/>
  <c r="N275" i="1" s="1"/>
  <c r="B240" i="1"/>
  <c r="O240" i="1"/>
  <c r="B239" i="1" l="1"/>
  <c r="O239" i="1"/>
  <c r="B238" i="1" l="1"/>
  <c r="O238" i="1"/>
  <c r="B237" i="1" l="1"/>
  <c r="O237" i="1"/>
  <c r="G236" i="1" l="1"/>
  <c r="L236" i="1" s="1"/>
  <c r="M236" i="1" s="1"/>
  <c r="N272" i="1" s="1"/>
  <c r="G235" i="1"/>
  <c r="L235" i="1" s="1"/>
  <c r="M235" i="1" s="1"/>
  <c r="N271" i="1" s="1"/>
  <c r="B236" i="1"/>
  <c r="O236" i="1"/>
  <c r="B235" i="1" l="1"/>
  <c r="O235" i="1"/>
  <c r="G234" i="1" l="1"/>
  <c r="L234" i="1" s="1"/>
  <c r="M234" i="1" s="1"/>
  <c r="N270" i="1" s="1"/>
  <c r="B234" i="1"/>
  <c r="O234" i="1"/>
  <c r="G233" i="1" l="1"/>
  <c r="L233" i="1" s="1"/>
  <c r="M233" i="1" s="1"/>
  <c r="N269" i="1" s="1"/>
  <c r="B233" i="1"/>
  <c r="O233" i="1"/>
  <c r="G232" i="1" l="1"/>
  <c r="L232" i="1" s="1"/>
  <c r="M232" i="1" s="1"/>
  <c r="N268" i="1" s="1"/>
  <c r="N9" i="12" s="1"/>
  <c r="O9" i="12" s="1"/>
  <c r="Q9" i="12" l="1"/>
  <c r="P9" i="12"/>
  <c r="M12" i="12" s="1"/>
  <c r="B232" i="1"/>
  <c r="O232" i="1"/>
  <c r="G231" i="1" l="1"/>
  <c r="L231" i="1" s="1"/>
  <c r="M231" i="1" s="1"/>
  <c r="N267" i="1" s="1"/>
  <c r="B231" i="1"/>
  <c r="O231" i="1"/>
  <c r="G230" i="1" l="1"/>
  <c r="L230" i="1" s="1"/>
  <c r="M230" i="1" s="1"/>
  <c r="N266" i="1" s="1"/>
  <c r="B230" i="1" l="1"/>
  <c r="O230" i="1"/>
  <c r="G229" i="1" l="1"/>
  <c r="L229" i="1" s="1"/>
  <c r="M229" i="1" s="1"/>
  <c r="N265" i="1" s="1"/>
  <c r="B229" i="1"/>
  <c r="O229" i="1"/>
  <c r="G228" i="1" l="1"/>
  <c r="L228" i="1" s="1"/>
  <c r="M228" i="1" s="1"/>
  <c r="N264" i="1" s="1"/>
  <c r="B228" i="1"/>
  <c r="O228" i="1"/>
  <c r="G227" i="1" l="1"/>
  <c r="L227" i="1" s="1"/>
  <c r="M227" i="1" s="1"/>
  <c r="N263" i="1" s="1"/>
  <c r="B227" i="1"/>
  <c r="O227" i="1"/>
  <c r="G226" i="1" l="1"/>
  <c r="B226" i="1"/>
  <c r="O226" i="1"/>
  <c r="L226" i="1" l="1"/>
  <c r="M226" i="1" s="1"/>
  <c r="N262" i="1" s="1"/>
  <c r="B225" i="1"/>
  <c r="N261" i="1"/>
  <c r="O225" i="1"/>
  <c r="G224" i="1" l="1"/>
  <c r="B224" i="1"/>
  <c r="O224" i="1"/>
  <c r="L224" i="1" l="1"/>
  <c r="M224" i="1" s="1"/>
  <c r="N260" i="1" s="1"/>
  <c r="G223" i="1"/>
  <c r="L223" i="1" s="1"/>
  <c r="M223" i="1" s="1"/>
  <c r="B223" i="1" l="1"/>
  <c r="N259" i="1"/>
  <c r="O223" i="1"/>
  <c r="G222" i="1" l="1"/>
  <c r="B222" i="1"/>
  <c r="O222" i="1"/>
  <c r="L222" i="1" l="1"/>
  <c r="M222" i="1" s="1"/>
  <c r="N258" i="1" s="1"/>
  <c r="G221" i="1"/>
  <c r="B221" i="1"/>
  <c r="O221" i="1"/>
  <c r="L221" i="1" l="1"/>
  <c r="M221" i="1" s="1"/>
  <c r="N257" i="1" s="1"/>
  <c r="G220" i="1"/>
  <c r="B220" i="1"/>
  <c r="O220" i="1"/>
  <c r="L220" i="1" l="1"/>
  <c r="M220" i="1" s="1"/>
  <c r="N256" i="1" s="1"/>
  <c r="B219" i="1"/>
  <c r="O219" i="1"/>
  <c r="G219" i="1" l="1"/>
  <c r="G218" i="1"/>
  <c r="B218" i="1"/>
  <c r="O218" i="1"/>
  <c r="L218" i="1" l="1"/>
  <c r="M218" i="1" s="1"/>
  <c r="N254" i="1" s="1"/>
  <c r="L219" i="1"/>
  <c r="M219" i="1" s="1"/>
  <c r="N255" i="1" s="1"/>
  <c r="G217" i="1"/>
  <c r="G216" i="1"/>
  <c r="L216" i="1" s="1"/>
  <c r="M216" i="1" s="1"/>
  <c r="B217" i="1"/>
  <c r="O217" i="1"/>
  <c r="L217" i="1" l="1"/>
  <c r="M217" i="1" s="1"/>
  <c r="N253" i="1" s="1"/>
  <c r="N252" i="1"/>
  <c r="B216" i="1"/>
  <c r="O216" i="1"/>
  <c r="G215" i="1" l="1"/>
  <c r="B215" i="1"/>
  <c r="O215" i="1"/>
  <c r="L215" i="1" l="1"/>
  <c r="M215" i="1" s="1"/>
  <c r="N251" i="1" s="1"/>
  <c r="G214" i="1"/>
  <c r="G213" i="1"/>
  <c r="L213" i="1" s="1"/>
  <c r="M213" i="1" s="1"/>
  <c r="B214" i="1"/>
  <c r="O214" i="1"/>
  <c r="L214" i="1" l="1"/>
  <c r="M214" i="1" s="1"/>
  <c r="N250" i="1" s="1"/>
  <c r="V220" i="1"/>
  <c r="Z198" i="1"/>
  <c r="Z199" i="1"/>
  <c r="Z200" i="1"/>
  <c r="Z201" i="1"/>
  <c r="Z202" i="1"/>
  <c r="Z203" i="1"/>
  <c r="Z204" i="1"/>
  <c r="Z205" i="1"/>
  <c r="Z206" i="1"/>
  <c r="Z207" i="1"/>
  <c r="Z208" i="1"/>
  <c r="Z209" i="1"/>
  <c r="Z210" i="1"/>
  <c r="Z211" i="1"/>
  <c r="Z212" i="1"/>
  <c r="Z213" i="1"/>
  <c r="Z214" i="1"/>
  <c r="Z215" i="1"/>
  <c r="Z216" i="1"/>
  <c r="Z217" i="1"/>
  <c r="Z218" i="1"/>
  <c r="Z219" i="1"/>
  <c r="X220" i="1" s="1"/>
  <c r="Z197" i="1"/>
  <c r="Y197" i="1"/>
  <c r="Y198" i="1"/>
  <c r="Y199" i="1"/>
  <c r="Y200" i="1"/>
  <c r="Y201" i="1"/>
  <c r="Y202" i="1"/>
  <c r="Y203" i="1"/>
  <c r="Y204" i="1"/>
  <c r="Y205" i="1"/>
  <c r="Y206" i="1"/>
  <c r="Y207" i="1"/>
  <c r="Y208" i="1"/>
  <c r="Y209" i="1"/>
  <c r="Y210" i="1"/>
  <c r="Y211" i="1"/>
  <c r="Y212" i="1"/>
  <c r="Y213" i="1"/>
  <c r="Y214" i="1"/>
  <c r="Y215" i="1"/>
  <c r="Y216" i="1"/>
  <c r="Y217" i="1"/>
  <c r="Y218" i="1"/>
  <c r="Y219" i="1"/>
  <c r="Y196" i="1"/>
  <c r="N249" i="1"/>
  <c r="B213" i="1"/>
  <c r="O213" i="1"/>
  <c r="W220" i="1" l="1"/>
  <c r="Y220" i="1" s="1"/>
  <c r="Z220" i="1"/>
  <c r="X221" i="1" s="1"/>
  <c r="G212" i="1"/>
  <c r="B212" i="1"/>
  <c r="O212" i="1"/>
  <c r="L212" i="1" l="1"/>
  <c r="M212" i="1" s="1"/>
  <c r="N248" i="1" s="1"/>
  <c r="V221" i="1"/>
  <c r="Z221" i="1"/>
  <c r="X222" i="1" s="1"/>
  <c r="G210" i="1"/>
  <c r="L210" i="1" s="1"/>
  <c r="M210" i="1" s="1"/>
  <c r="G211" i="1"/>
  <c r="B211" i="1"/>
  <c r="O211" i="1"/>
  <c r="L211" i="1" l="1"/>
  <c r="M211" i="1" s="1"/>
  <c r="N247" i="1" s="1"/>
  <c r="W221" i="1"/>
  <c r="Z222" i="1"/>
  <c r="X223" i="1" s="1"/>
  <c r="Z223" i="1" s="1"/>
  <c r="X224" i="1" s="1"/>
  <c r="Z224" i="1" s="1"/>
  <c r="X225" i="1" s="1"/>
  <c r="Z225" i="1" s="1"/>
  <c r="X226" i="1" s="1"/>
  <c r="N246" i="1"/>
  <c r="B210" i="1"/>
  <c r="O210" i="1"/>
  <c r="Y221" i="1" l="1"/>
  <c r="V222" i="1"/>
  <c r="Z226" i="1"/>
  <c r="X227" i="1" s="1"/>
  <c r="Z227" i="1" s="1"/>
  <c r="X228" i="1" s="1"/>
  <c r="Z228" i="1" s="1"/>
  <c r="X229" i="1" s="1"/>
  <c r="Z229" i="1" s="1"/>
  <c r="X230" i="1" s="1"/>
  <c r="G209" i="1"/>
  <c r="G208" i="1"/>
  <c r="L208" i="1" s="1"/>
  <c r="M208" i="1" s="1"/>
  <c r="B209" i="1"/>
  <c r="O209" i="1"/>
  <c r="L209" i="1" l="1"/>
  <c r="M209" i="1" s="1"/>
  <c r="N245" i="1" s="1"/>
  <c r="W222" i="1"/>
  <c r="Z230" i="1"/>
  <c r="X231" i="1" s="1"/>
  <c r="Z231" i="1" s="1"/>
  <c r="X232" i="1" s="1"/>
  <c r="G207" i="1"/>
  <c r="L207" i="1" s="1"/>
  <c r="M207" i="1" s="1"/>
  <c r="B208" i="1"/>
  <c r="N244" i="1"/>
  <c r="O208" i="1"/>
  <c r="V223" i="1" l="1"/>
  <c r="Y222" i="1"/>
  <c r="Z232" i="1"/>
  <c r="X233" i="1" s="1"/>
  <c r="N243" i="1"/>
  <c r="B207" i="1"/>
  <c r="O207" i="1"/>
  <c r="W223" i="1" l="1"/>
  <c r="Z233" i="1"/>
  <c r="X234" i="1" s="1"/>
  <c r="G206" i="1"/>
  <c r="L206" i="1" s="1"/>
  <c r="M206" i="1" s="1"/>
  <c r="Z234" i="1" l="1"/>
  <c r="X235" i="1" s="1"/>
  <c r="Z235" i="1" s="1"/>
  <c r="X236" i="1" s="1"/>
  <c r="Y223" i="1"/>
  <c r="V224" i="1"/>
  <c r="B206" i="1"/>
  <c r="N242" i="1"/>
  <c r="O206" i="1"/>
  <c r="Z236" i="1" l="1"/>
  <c r="X237" i="1" s="1"/>
  <c r="W224" i="1"/>
  <c r="G205" i="1"/>
  <c r="L205" i="1" s="1"/>
  <c r="M205" i="1" s="1"/>
  <c r="Z237" i="1" l="1"/>
  <c r="X238" i="1" s="1"/>
  <c r="Y224" i="1"/>
  <c r="V225" i="1"/>
  <c r="N241" i="1"/>
  <c r="B205" i="1"/>
  <c r="O205" i="1"/>
  <c r="Z238" i="1" l="1"/>
  <c r="X239" i="1" s="1"/>
  <c r="Z239" i="1" s="1"/>
  <c r="X240" i="1" s="1"/>
  <c r="W225" i="1"/>
  <c r="G204" i="1"/>
  <c r="B204" i="1"/>
  <c r="O204" i="1"/>
  <c r="L204" i="1" l="1"/>
  <c r="M204" i="1" s="1"/>
  <c r="N240" i="1" s="1"/>
  <c r="Z240" i="1"/>
  <c r="X241" i="1" s="1"/>
  <c r="Y225" i="1"/>
  <c r="V226" i="1"/>
  <c r="G203" i="1"/>
  <c r="B203" i="1"/>
  <c r="O203" i="1"/>
  <c r="L203" i="1" l="1"/>
  <c r="M203" i="1" s="1"/>
  <c r="N239" i="1" s="1"/>
  <c r="Z241" i="1"/>
  <c r="X242" i="1" s="1"/>
  <c r="W226" i="1"/>
  <c r="G202" i="1"/>
  <c r="B202" i="1"/>
  <c r="O202" i="1"/>
  <c r="L202" i="1" l="1"/>
  <c r="M202" i="1" s="1"/>
  <c r="N238" i="1" s="1"/>
  <c r="Z242" i="1"/>
  <c r="X243" i="1" s="1"/>
  <c r="Z243" i="1" s="1"/>
  <c r="X244" i="1" s="1"/>
  <c r="Y226" i="1"/>
  <c r="V227" i="1"/>
  <c r="G201" i="1"/>
  <c r="B201" i="1"/>
  <c r="O201" i="1"/>
  <c r="L201" i="1" l="1"/>
  <c r="M201" i="1" s="1"/>
  <c r="N237" i="1" s="1"/>
  <c r="Z244" i="1"/>
  <c r="X245" i="1" s="1"/>
  <c r="W227" i="1"/>
  <c r="V228" i="1" s="1"/>
  <c r="G200" i="1"/>
  <c r="G199" i="1"/>
  <c r="L199" i="1" s="1"/>
  <c r="M199" i="1" s="1"/>
  <c r="B200" i="1"/>
  <c r="O200" i="1"/>
  <c r="L200" i="1" l="1"/>
  <c r="M200" i="1" s="1"/>
  <c r="N236" i="1" s="1"/>
  <c r="Z245" i="1"/>
  <c r="X246" i="1" s="1"/>
  <c r="Z246" i="1" s="1"/>
  <c r="X247" i="1" s="1"/>
  <c r="Z247" i="1" s="1"/>
  <c r="X248" i="1" s="1"/>
  <c r="Z248" i="1" s="1"/>
  <c r="X249" i="1" s="1"/>
  <c r="Z249" i="1" s="1"/>
  <c r="X250" i="1" s="1"/>
  <c r="Y227" i="1"/>
  <c r="W228" i="1" s="1"/>
  <c r="B199" i="1"/>
  <c r="N235" i="1"/>
  <c r="O199" i="1"/>
  <c r="Z250" i="1" l="1"/>
  <c r="X251" i="1" s="1"/>
  <c r="Y228" i="1"/>
  <c r="V229" i="1"/>
  <c r="G198" i="1"/>
  <c r="B198" i="1"/>
  <c r="O198" i="1"/>
  <c r="L198" i="1" l="1"/>
  <c r="M198" i="1" s="1"/>
  <c r="N234" i="1" s="1"/>
  <c r="Z251" i="1"/>
  <c r="X252" i="1" s="1"/>
  <c r="Z252" i="1" s="1"/>
  <c r="X253" i="1" s="1"/>
  <c r="W229" i="1"/>
  <c r="Y229" i="1" s="1"/>
  <c r="G197" i="1"/>
  <c r="B197" i="1"/>
  <c r="O197" i="1"/>
  <c r="Z253" i="1" l="1"/>
  <c r="X254" i="1" s="1"/>
  <c r="Z254" i="1" s="1"/>
  <c r="X255" i="1" s="1"/>
  <c r="L197" i="1"/>
  <c r="M197" i="1" s="1"/>
  <c r="N233" i="1" s="1"/>
  <c r="V230" i="1"/>
  <c r="W230" i="1" s="1"/>
  <c r="V231" i="1" s="1"/>
  <c r="G196" i="1"/>
  <c r="G195" i="1"/>
  <c r="L195" i="1" s="1"/>
  <c r="M195" i="1" s="1"/>
  <c r="B196" i="1"/>
  <c r="O196" i="1"/>
  <c r="Z255" i="1" l="1"/>
  <c r="X256" i="1"/>
  <c r="L196" i="1"/>
  <c r="M196" i="1" s="1"/>
  <c r="N232" i="1" s="1"/>
  <c r="Y230" i="1"/>
  <c r="W231" i="1" s="1"/>
  <c r="Y231" i="1" s="1"/>
  <c r="N231" i="1"/>
  <c r="B195" i="1"/>
  <c r="O195" i="1"/>
  <c r="Z256" i="1" l="1"/>
  <c r="X257" i="1"/>
  <c r="V232" i="1"/>
  <c r="W232" i="1" s="1"/>
  <c r="V233" i="1" s="1"/>
  <c r="G194" i="1"/>
  <c r="B194" i="1"/>
  <c r="O194" i="1"/>
  <c r="Z257" i="1" l="1"/>
  <c r="X258" i="1"/>
  <c r="Z258" i="1" s="1"/>
  <c r="X259" i="1" s="1"/>
  <c r="Z259" i="1" s="1"/>
  <c r="L194" i="1"/>
  <c r="M194" i="1" s="1"/>
  <c r="N230" i="1" s="1"/>
  <c r="Y232" i="1"/>
  <c r="W233" i="1" s="1"/>
  <c r="G193" i="1"/>
  <c r="B193" i="1"/>
  <c r="O193" i="1"/>
  <c r="L193" i="1" l="1"/>
  <c r="M193" i="1" s="1"/>
  <c r="N229" i="1" s="1"/>
  <c r="Y233" i="1"/>
  <c r="V234" i="1"/>
  <c r="G192" i="1"/>
  <c r="B192" i="1"/>
  <c r="O192" i="1"/>
  <c r="L192" i="1" l="1"/>
  <c r="M192" i="1" s="1"/>
  <c r="N228" i="1" s="1"/>
  <c r="W234" i="1"/>
  <c r="V235" i="1" s="1"/>
  <c r="G191" i="1"/>
  <c r="B191" i="1"/>
  <c r="O191" i="1"/>
  <c r="L191" i="1" l="1"/>
  <c r="M191" i="1" s="1"/>
  <c r="N227" i="1" s="1"/>
  <c r="Y234" i="1"/>
  <c r="W235" i="1" s="1"/>
  <c r="G190" i="1"/>
  <c r="G189" i="1"/>
  <c r="L189" i="1" s="1"/>
  <c r="M189" i="1" s="1"/>
  <c r="B190" i="1"/>
  <c r="O190" i="1"/>
  <c r="L190" i="1" l="1"/>
  <c r="M190" i="1" s="1"/>
  <c r="N226" i="1" s="1"/>
  <c r="Y235" i="1"/>
  <c r="V236" i="1"/>
  <c r="B189" i="1"/>
  <c r="N225" i="1"/>
  <c r="O189" i="1"/>
  <c r="W236" i="1" l="1"/>
  <c r="G188" i="1"/>
  <c r="G187" i="1"/>
  <c r="L187" i="1" s="1"/>
  <c r="M187" i="1" s="1"/>
  <c r="B188" i="1"/>
  <c r="O188" i="1"/>
  <c r="L188" i="1" l="1"/>
  <c r="M188" i="1" s="1"/>
  <c r="N224" i="1" s="1"/>
  <c r="Y236" i="1"/>
  <c r="V237" i="1"/>
  <c r="G186" i="1"/>
  <c r="B187" i="1"/>
  <c r="N223" i="1"/>
  <c r="O187" i="1"/>
  <c r="B186" i="1"/>
  <c r="O186" i="1"/>
  <c r="L186" i="1" l="1"/>
  <c r="M186" i="1" s="1"/>
  <c r="N222" i="1" s="1"/>
  <c r="W237" i="1"/>
  <c r="G185" i="1"/>
  <c r="B185" i="1"/>
  <c r="O185" i="1"/>
  <c r="L185" i="1" l="1"/>
  <c r="M185" i="1" s="1"/>
  <c r="N221" i="1" s="1"/>
  <c r="Y237" i="1"/>
  <c r="V238" i="1"/>
  <c r="G184" i="1"/>
  <c r="B184" i="1"/>
  <c r="O184" i="1"/>
  <c r="L184" i="1" l="1"/>
  <c r="M184" i="1" s="1"/>
  <c r="N220" i="1" s="1"/>
  <c r="W238" i="1"/>
  <c r="G183" i="1"/>
  <c r="B183" i="1"/>
  <c r="O183" i="1"/>
  <c r="L183" i="1" l="1"/>
  <c r="M183" i="1" s="1"/>
  <c r="N219" i="1" s="1"/>
  <c r="Y238" i="1"/>
  <c r="V239" i="1"/>
  <c r="N36" i="1"/>
  <c r="N46" i="1"/>
  <c r="N49" i="1"/>
  <c r="N50" i="1"/>
  <c r="N52" i="1"/>
  <c r="N55" i="1"/>
  <c r="N58" i="1"/>
  <c r="N59" i="1"/>
  <c r="N62" i="1"/>
  <c r="N71" i="1"/>
  <c r="N74" i="1"/>
  <c r="N76" i="1"/>
  <c r="N78" i="1"/>
  <c r="N82" i="1"/>
  <c r="N94" i="1"/>
  <c r="G182" i="1"/>
  <c r="B182" i="1"/>
  <c r="O182" i="1"/>
  <c r="L182" i="1" l="1"/>
  <c r="M182" i="1" s="1"/>
  <c r="N218" i="1" s="1"/>
  <c r="N38" i="1"/>
  <c r="N67" i="1"/>
  <c r="N75" i="1"/>
  <c r="N43" i="1"/>
  <c r="W239" i="1"/>
  <c r="N47" i="1"/>
  <c r="N81" i="1"/>
  <c r="N79" i="1"/>
  <c r="N88" i="1"/>
  <c r="N87" i="1"/>
  <c r="N40" i="1"/>
  <c r="N65" i="1"/>
  <c r="N53" i="1"/>
  <c r="N97" i="1"/>
  <c r="N95" i="1"/>
  <c r="N61" i="1"/>
  <c r="N56" i="1"/>
  <c r="N44" i="1"/>
  <c r="N68" i="1"/>
  <c r="N77" i="1"/>
  <c r="N83" i="1"/>
  <c r="N91" i="1"/>
  <c r="N89" i="1"/>
  <c r="N69" i="1"/>
  <c r="N63" i="1"/>
  <c r="N51" i="1"/>
  <c r="N41" i="1"/>
  <c r="N85" i="1"/>
  <c r="N73" i="1"/>
  <c r="N64" i="1"/>
  <c r="N39" i="1"/>
  <c r="N93" i="1"/>
  <c r="N45" i="1"/>
  <c r="N60" i="1"/>
  <c r="N90" i="1"/>
  <c r="N84" i="1"/>
  <c r="N72" i="1"/>
  <c r="N57" i="1"/>
  <c r="N96" i="1"/>
  <c r="N70" i="1"/>
  <c r="N42" i="1"/>
  <c r="N86" i="1"/>
  <c r="N66" i="1"/>
  <c r="N54" i="1"/>
  <c r="N80" i="1"/>
  <c r="N92" i="1"/>
  <c r="N48" i="1"/>
  <c r="G181" i="1"/>
  <c r="B181" i="1"/>
  <c r="O181" i="1"/>
  <c r="L181" i="1" l="1"/>
  <c r="M181" i="1" s="1"/>
  <c r="N217" i="1" s="1"/>
  <c r="Y239" i="1"/>
  <c r="V240"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2" i="1"/>
  <c r="N35" i="1"/>
  <c r="W240" i="1" l="1"/>
  <c r="N31" i="1"/>
  <c r="N34" i="1"/>
  <c r="N33" i="1"/>
  <c r="N37" i="1"/>
  <c r="Y240" i="1" l="1"/>
  <c r="V241" i="1"/>
  <c r="J8" i="10"/>
  <c r="J7" i="10"/>
  <c r="J6" i="10"/>
  <c r="J5" i="10"/>
  <c r="J4" i="10"/>
  <c r="J3" i="10"/>
  <c r="G180" i="1"/>
  <c r="L180" i="1" s="1"/>
  <c r="M180" i="1" s="1"/>
  <c r="W241" i="1" l="1"/>
  <c r="N216" i="1"/>
  <c r="G179" i="1"/>
  <c r="L179" i="1" s="1"/>
  <c r="M179" i="1" s="1"/>
  <c r="V242" i="1" l="1"/>
  <c r="Y241" i="1"/>
  <c r="N215" i="1"/>
  <c r="G178" i="1"/>
  <c r="L178" i="1" s="1"/>
  <c r="M178" i="1" s="1"/>
  <c r="W242" i="1" l="1"/>
  <c r="N214" i="1"/>
  <c r="G176" i="1"/>
  <c r="L176" i="1" s="1"/>
  <c r="M176" i="1" s="1"/>
  <c r="G177" i="1"/>
  <c r="L177" i="1" s="1"/>
  <c r="M177" i="1" s="1"/>
  <c r="Y242" i="1" l="1"/>
  <c r="V243" i="1"/>
  <c r="N213" i="1"/>
  <c r="N212" i="1"/>
  <c r="G175" i="1"/>
  <c r="L175" i="1" s="1"/>
  <c r="M175" i="1" s="1"/>
  <c r="W243" i="1" l="1"/>
  <c r="N211" i="1"/>
  <c r="G174" i="1"/>
  <c r="L174" i="1" s="1"/>
  <c r="M174" i="1" s="1"/>
  <c r="Y243" i="1" l="1"/>
  <c r="V244" i="1"/>
  <c r="N210" i="1"/>
  <c r="G173" i="1"/>
  <c r="L173" i="1" s="1"/>
  <c r="M173" i="1" s="1"/>
  <c r="W244" i="1" l="1"/>
  <c r="N209" i="1"/>
  <c r="G172" i="1"/>
  <c r="L172" i="1" s="1"/>
  <c r="M172" i="1" s="1"/>
  <c r="G171" i="1"/>
  <c r="L171" i="1" s="1"/>
  <c r="M171" i="1" s="1"/>
  <c r="Y244" i="1" l="1"/>
  <c r="V245" i="1"/>
  <c r="N207" i="1"/>
  <c r="N208" i="1"/>
  <c r="G170" i="1"/>
  <c r="L170" i="1" l="1"/>
  <c r="M170" i="1" s="1"/>
  <c r="N206" i="1" s="1"/>
  <c r="W245" i="1"/>
  <c r="G169" i="1"/>
  <c r="L169" i="1" l="1"/>
  <c r="M169" i="1" s="1"/>
  <c r="N205" i="1" s="1"/>
  <c r="V246" i="1"/>
  <c r="Y245" i="1"/>
  <c r="G168" i="1"/>
  <c r="L168" i="1" l="1"/>
  <c r="M168" i="1" s="1"/>
  <c r="N204" i="1" s="1"/>
  <c r="W246" i="1"/>
  <c r="G167" i="1"/>
  <c r="L167" i="1" l="1"/>
  <c r="M167" i="1" s="1"/>
  <c r="N203" i="1" s="1"/>
  <c r="V247" i="1"/>
  <c r="Y246" i="1"/>
  <c r="G166" i="1"/>
  <c r="L166" i="1" l="1"/>
  <c r="M166" i="1" s="1"/>
  <c r="N202" i="1" s="1"/>
  <c r="W247" i="1"/>
  <c r="G165" i="1"/>
  <c r="L165" i="1" l="1"/>
  <c r="M165" i="1" s="1"/>
  <c r="N201" i="1" s="1"/>
  <c r="Y247" i="1"/>
  <c r="V248" i="1"/>
  <c r="G164" i="1"/>
  <c r="L164" i="1" l="1"/>
  <c r="M164" i="1" s="1"/>
  <c r="N200" i="1" s="1"/>
  <c r="W248" i="1"/>
  <c r="G163" i="1"/>
  <c r="L163" i="1" l="1"/>
  <c r="M163" i="1" s="1"/>
  <c r="N199" i="1" s="1"/>
  <c r="Y248" i="1"/>
  <c r="V249" i="1"/>
  <c r="G162" i="1"/>
  <c r="L162" i="1" l="1"/>
  <c r="M162" i="1" s="1"/>
  <c r="N198" i="1" s="1"/>
  <c r="W249" i="1"/>
  <c r="G161" i="1"/>
  <c r="L161" i="1" l="1"/>
  <c r="M161" i="1" s="1"/>
  <c r="N197" i="1" s="1"/>
  <c r="V250" i="1"/>
  <c r="Y249" i="1"/>
  <c r="G160" i="1"/>
  <c r="L160" i="1" l="1"/>
  <c r="M160" i="1" s="1"/>
  <c r="N196" i="1" s="1"/>
  <c r="W250" i="1"/>
  <c r="G159" i="1"/>
  <c r="L159" i="1" l="1"/>
  <c r="M159" i="1" s="1"/>
  <c r="N195" i="1" s="1"/>
  <c r="Y250" i="1"/>
  <c r="V251" i="1"/>
  <c r="G158" i="1"/>
  <c r="L158" i="1" s="1"/>
  <c r="M158" i="1" s="1"/>
  <c r="W251" i="1" l="1"/>
  <c r="V252" i="1" s="1"/>
  <c r="N194" i="1"/>
  <c r="G157" i="1"/>
  <c r="L157" i="1" s="1"/>
  <c r="M157" i="1" s="1"/>
  <c r="Y251" i="1" l="1"/>
  <c r="W252" i="1" s="1"/>
  <c r="N193" i="1"/>
  <c r="G156" i="1"/>
  <c r="L156" i="1" s="1"/>
  <c r="M156" i="1" s="1"/>
  <c r="V253" i="1" l="1"/>
  <c r="Y252" i="1"/>
  <c r="N192" i="1"/>
  <c r="G155" i="1"/>
  <c r="L155" i="1" s="1"/>
  <c r="M155" i="1" s="1"/>
  <c r="W253" i="1" l="1"/>
  <c r="N191" i="1"/>
  <c r="G154" i="1"/>
  <c r="L154" i="1" s="1"/>
  <c r="M154" i="1" s="1"/>
  <c r="V254" i="1" l="1"/>
  <c r="Y253" i="1"/>
  <c r="N190" i="1"/>
  <c r="G153" i="1"/>
  <c r="L153" i="1" s="1"/>
  <c r="M153" i="1" s="1"/>
  <c r="W254" i="1" l="1"/>
  <c r="N189" i="1"/>
  <c r="G152" i="1"/>
  <c r="L152" i="1" s="1"/>
  <c r="M152" i="1" s="1"/>
  <c r="Y254" i="1" l="1"/>
  <c r="V255" i="1"/>
  <c r="N188" i="1"/>
  <c r="G151" i="1"/>
  <c r="L151" i="1" s="1"/>
  <c r="M151" i="1" s="1"/>
  <c r="W255" i="1" l="1"/>
  <c r="N187" i="1"/>
  <c r="G150" i="1"/>
  <c r="L150" i="1" s="1"/>
  <c r="M150" i="1" s="1"/>
  <c r="V256" i="1" l="1"/>
  <c r="Y255" i="1"/>
  <c r="N186" i="1"/>
  <c r="G149" i="1"/>
  <c r="L149" i="1" s="1"/>
  <c r="M149" i="1" s="1"/>
  <c r="W256" i="1" l="1"/>
  <c r="N185" i="1"/>
  <c r="G148" i="1"/>
  <c r="L148" i="1" s="1"/>
  <c r="M148" i="1" s="1"/>
  <c r="Y256" i="1" l="1"/>
  <c r="V257" i="1"/>
  <c r="N184" i="1"/>
  <c r="G147" i="1"/>
  <c r="L147" i="1" s="1"/>
  <c r="M147" i="1" s="1"/>
  <c r="W257" i="1" l="1"/>
  <c r="N183" i="1"/>
  <c r="G146" i="1"/>
  <c r="L146" i="1" s="1"/>
  <c r="M146" i="1" s="1"/>
  <c r="Y257" i="1" l="1"/>
  <c r="V258" i="1"/>
  <c r="N182" i="1"/>
  <c r="G145" i="1"/>
  <c r="L145" i="1" s="1"/>
  <c r="M145" i="1" s="1"/>
  <c r="W258" i="1" l="1"/>
  <c r="N181" i="1"/>
  <c r="G144" i="1"/>
  <c r="L144" i="1" s="1"/>
  <c r="M144" i="1" s="1"/>
  <c r="Y258" i="1" l="1"/>
  <c r="V259" i="1"/>
  <c r="P278" i="1" s="1"/>
  <c r="N180" i="1"/>
  <c r="G143" i="1"/>
  <c r="L143" i="1" s="1"/>
  <c r="M143" i="1" s="1"/>
  <c r="P276" i="1" l="1"/>
  <c r="P277" i="1"/>
  <c r="W259" i="1"/>
  <c r="Y259" i="1" s="1"/>
  <c r="P275" i="1"/>
  <c r="P258" i="1"/>
  <c r="P223" i="1"/>
  <c r="P211" i="1"/>
  <c r="P212" i="1"/>
  <c r="P251" i="1"/>
  <c r="P226" i="1"/>
  <c r="P263" i="1"/>
  <c r="P230" i="1"/>
  <c r="P213" i="1"/>
  <c r="P215" i="1"/>
  <c r="P209" i="1"/>
  <c r="P204" i="1"/>
  <c r="P241" i="1"/>
  <c r="P273" i="1"/>
  <c r="P199" i="1"/>
  <c r="P197" i="1"/>
  <c r="P260" i="1"/>
  <c r="P207" i="1"/>
  <c r="P242" i="1"/>
  <c r="P247" i="1"/>
  <c r="P202" i="1"/>
  <c r="P274" i="1"/>
  <c r="P246" i="1"/>
  <c r="P248" i="1"/>
  <c r="P272" i="1"/>
  <c r="P214" i="1"/>
  <c r="P217" i="1"/>
  <c r="P236" i="1"/>
  <c r="P243" i="1"/>
  <c r="P267" i="1"/>
  <c r="P232" i="1"/>
  <c r="P196" i="1"/>
  <c r="P225" i="1"/>
  <c r="P262" i="1"/>
  <c r="P229" i="1"/>
  <c r="P237" i="1"/>
  <c r="P269" i="1"/>
  <c r="P200" i="1"/>
  <c r="P205" i="1"/>
  <c r="P218" i="1"/>
  <c r="P253" i="1"/>
  <c r="P244" i="1"/>
  <c r="P266" i="1"/>
  <c r="P201" i="1"/>
  <c r="P198" i="1"/>
  <c r="P235" i="1"/>
  <c r="P245" i="1"/>
  <c r="P249" i="1"/>
  <c r="P233" i="1"/>
  <c r="P210" i="1"/>
  <c r="P206" i="1"/>
  <c r="P224" i="1"/>
  <c r="P221" i="1"/>
  <c r="P254" i="1"/>
  <c r="P256" i="1"/>
  <c r="P240" i="1"/>
  <c r="P216" i="1"/>
  <c r="P270" i="1"/>
  <c r="P257" i="1"/>
  <c r="P268" i="1"/>
  <c r="P238" i="1"/>
  <c r="P265" i="1"/>
  <c r="P264" i="1"/>
  <c r="P220" i="1"/>
  <c r="P219" i="1"/>
  <c r="P228" i="1"/>
  <c r="P203" i="1"/>
  <c r="P261" i="1"/>
  <c r="P234" i="1"/>
  <c r="P250" i="1"/>
  <c r="P252" i="1"/>
  <c r="P255" i="1"/>
  <c r="P208" i="1"/>
  <c r="P222" i="1"/>
  <c r="P231" i="1"/>
  <c r="P259" i="1"/>
  <c r="P239" i="1"/>
  <c r="P271" i="1"/>
  <c r="P227" i="1"/>
  <c r="N179" i="1"/>
  <c r="G142" i="1"/>
  <c r="L142" i="1" s="1"/>
  <c r="M142" i="1" s="1"/>
  <c r="N178" i="1" l="1"/>
  <c r="G141" i="1"/>
  <c r="L141" i="1" s="1"/>
  <c r="M141" i="1" s="1"/>
  <c r="N177" i="1" l="1"/>
  <c r="G140" i="1"/>
  <c r="L140" i="1" s="1"/>
  <c r="M140" i="1" s="1"/>
  <c r="N176" i="1" l="1"/>
  <c r="G139" i="1"/>
  <c r="L139" i="1" s="1"/>
  <c r="M139" i="1" s="1"/>
  <c r="N175" i="1" l="1"/>
  <c r="G138" i="1"/>
  <c r="L138" i="1" s="1"/>
  <c r="M138" i="1" s="1"/>
  <c r="N174" i="1" l="1"/>
  <c r="G137" i="1"/>
  <c r="L137" i="1" s="1"/>
  <c r="M137" i="1" s="1"/>
  <c r="N173" i="1" l="1"/>
  <c r="G136" i="1"/>
  <c r="L136" i="1" s="1"/>
  <c r="M136" i="1" s="1"/>
  <c r="N172" i="1" l="1"/>
  <c r="G135" i="1"/>
  <c r="L135" i="1" s="1"/>
  <c r="M135" i="1" s="1"/>
  <c r="G134" i="1"/>
  <c r="L134" i="1" s="1"/>
  <c r="M134" i="1" s="1"/>
  <c r="N170" i="1" l="1"/>
  <c r="N171" i="1"/>
  <c r="G133" i="1"/>
  <c r="L133" i="1" s="1"/>
  <c r="M133" i="1" s="1"/>
  <c r="N169" i="1" l="1"/>
  <c r="G132" i="1"/>
  <c r="L132" i="1" s="1"/>
  <c r="M132" i="1" s="1"/>
  <c r="N168" i="1" l="1"/>
  <c r="G131" i="1"/>
  <c r="L131" i="1" s="1"/>
  <c r="M131" i="1" s="1"/>
  <c r="N167" i="1" l="1"/>
  <c r="G130" i="1"/>
  <c r="L130" i="1" s="1"/>
  <c r="M130" i="1" s="1"/>
  <c r="N166" i="1" l="1"/>
  <c r="G129" i="1"/>
  <c r="L129" i="1" s="1"/>
  <c r="M129" i="1" s="1"/>
  <c r="N165" i="1" l="1"/>
  <c r="G128" i="1"/>
  <c r="L128" i="1" s="1"/>
  <c r="M128" i="1" s="1"/>
  <c r="N164" i="1" l="1"/>
  <c r="G127" i="1"/>
  <c r="L127" i="1" s="1"/>
  <c r="M127" i="1" s="1"/>
  <c r="N163" i="1" l="1"/>
  <c r="G126" i="1"/>
  <c r="L126" i="1" s="1"/>
  <c r="M126" i="1" s="1"/>
  <c r="N162" i="1" l="1"/>
  <c r="G123" i="1"/>
  <c r="L123" i="1" s="1"/>
  <c r="M123" i="1" s="1"/>
  <c r="N159" i="1" l="1"/>
  <c r="G125" i="1"/>
  <c r="L125" i="1" s="1"/>
  <c r="M125" i="1" s="1"/>
  <c r="N161" i="1" l="1"/>
  <c r="G124" i="1"/>
  <c r="L124" i="1" s="1"/>
  <c r="M124" i="1" s="1"/>
  <c r="N160" i="1" l="1"/>
  <c r="G122" i="1"/>
  <c r="L122" i="1" s="1"/>
  <c r="M122" i="1" s="1"/>
  <c r="N158" i="1" l="1"/>
  <c r="G121" i="1"/>
  <c r="L121" i="1" s="1"/>
  <c r="M121" i="1" s="1"/>
  <c r="G120" i="1"/>
  <c r="L120" i="1" s="1"/>
  <c r="M120" i="1" s="1"/>
  <c r="G119" i="1"/>
  <c r="L119" i="1" s="1"/>
  <c r="M119" i="1" s="1"/>
  <c r="N155" i="1" l="1"/>
  <c r="N156" i="1"/>
  <c r="N157" i="1"/>
  <c r="G118" i="1"/>
  <c r="L118" i="1" s="1"/>
  <c r="M118" i="1" s="1"/>
  <c r="G117" i="1"/>
  <c r="L117" i="1" s="1"/>
  <c r="M117" i="1" s="1"/>
  <c r="G116" i="1"/>
  <c r="L116" i="1" s="1"/>
  <c r="M116" i="1" s="1"/>
  <c r="N152" i="1" l="1"/>
  <c r="N153" i="1"/>
  <c r="N154" i="1"/>
  <c r="G115" i="1"/>
  <c r="L115" i="1" s="1"/>
  <c r="M115" i="1" s="1"/>
  <c r="G114" i="1"/>
  <c r="L114" i="1" s="1"/>
  <c r="M114" i="1" s="1"/>
  <c r="G113" i="1"/>
  <c r="L113" i="1" s="1"/>
  <c r="M113" i="1" s="1"/>
  <c r="N149" i="1" l="1"/>
  <c r="N150" i="1"/>
  <c r="N151" i="1"/>
  <c r="G112" i="1"/>
  <c r="L112" i="1" s="1"/>
  <c r="M112" i="1" s="1"/>
  <c r="N148" i="1" l="1"/>
  <c r="G111" i="1"/>
  <c r="L111" i="1" s="1"/>
  <c r="M111" i="1" s="1"/>
  <c r="G110" i="1"/>
  <c r="L110" i="1" s="1"/>
  <c r="M110" i="1" s="1"/>
  <c r="G109" i="1"/>
  <c r="L109" i="1" s="1"/>
  <c r="M109" i="1" s="1"/>
  <c r="G108" i="1"/>
  <c r="L108" i="1" s="1"/>
  <c r="M108" i="1" s="1"/>
  <c r="G107" i="1"/>
  <c r="L107" i="1" s="1"/>
  <c r="M107" i="1" s="1"/>
  <c r="N107" i="1" l="1"/>
  <c r="N119" i="1"/>
  <c r="N131" i="1"/>
  <c r="N143" i="1"/>
  <c r="N109" i="1"/>
  <c r="N121" i="1"/>
  <c r="N133" i="1"/>
  <c r="N145" i="1"/>
  <c r="N108" i="1"/>
  <c r="N120" i="1"/>
  <c r="N132" i="1"/>
  <c r="N144" i="1"/>
  <c r="N146" i="1"/>
  <c r="N147" i="1"/>
  <c r="G106" i="1"/>
  <c r="L106" i="1" s="1"/>
  <c r="M106" i="1" s="1"/>
  <c r="G105" i="1"/>
  <c r="L105" i="1" s="1"/>
  <c r="M105" i="1" s="1"/>
  <c r="G104" i="1"/>
  <c r="L104" i="1" s="1"/>
  <c r="M104" i="1" s="1"/>
  <c r="G103" i="1"/>
  <c r="L103" i="1" s="1"/>
  <c r="M103" i="1" s="1"/>
  <c r="G101" i="1"/>
  <c r="L101" i="1" s="1"/>
  <c r="M101" i="1" s="1"/>
  <c r="G102" i="1"/>
  <c r="L102" i="1" s="1"/>
  <c r="M102" i="1" s="1"/>
  <c r="N101" i="1" l="1"/>
  <c r="N125" i="1"/>
  <c r="N137" i="1"/>
  <c r="N113" i="1"/>
  <c r="N103" i="1"/>
  <c r="N127" i="1"/>
  <c r="N139" i="1"/>
  <c r="N115" i="1"/>
  <c r="N102" i="1"/>
  <c r="N126" i="1"/>
  <c r="N114" i="1"/>
  <c r="N138" i="1"/>
  <c r="N105" i="1"/>
  <c r="N117" i="1"/>
  <c r="N129" i="1"/>
  <c r="N141" i="1"/>
  <c r="N104" i="1"/>
  <c r="N116" i="1"/>
  <c r="N128" i="1"/>
  <c r="N140" i="1"/>
  <c r="N106" i="1"/>
  <c r="N118" i="1"/>
  <c r="N130" i="1"/>
  <c r="N142" i="1"/>
  <c r="G100" i="1"/>
  <c r="L100" i="1" s="1"/>
  <c r="M100" i="1" s="1"/>
  <c r="G99" i="1"/>
  <c r="L99" i="1" s="1"/>
  <c r="M99" i="1" s="1"/>
  <c r="G98" i="1"/>
  <c r="L98" i="1" s="1"/>
  <c r="M98" i="1" s="1"/>
  <c r="N98" i="1" l="1"/>
  <c r="N110" i="1"/>
  <c r="N134" i="1"/>
  <c r="N122" i="1"/>
  <c r="N99" i="1"/>
  <c r="N111" i="1"/>
  <c r="N135" i="1"/>
  <c r="N123" i="1"/>
  <c r="N100" i="1"/>
  <c r="N112" i="1"/>
  <c r="N124" i="1"/>
  <c r="N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solowola</author>
    <author>Government User</author>
    <author>Adam Sparger</author>
  </authors>
  <commentList>
    <comment ref="G98" authorId="0" shapeId="0" xr:uid="{00000000-0006-0000-0200-000001000000}">
      <text>
        <r>
          <rPr>
            <b/>
            <sz val="8"/>
            <color indexed="81"/>
            <rFont val="Tahoma"/>
            <family val="2"/>
          </rPr>
          <t xml:space="preserve">IW: Enter formula for average and fuel surcharge at the beginning of the  month.  As CP updates the surcharge, add the new surcharge to the formula for the average, e.g.  if the surchage is .01 for the first two weeks of January input "=AVERAGE(.01)".  Then when the surcharge is updated, for exmaple to .02, for the second two weeks of the month input "=AVERAGE(.01,.02)" into the cell. </t>
        </r>
        <r>
          <rPr>
            <sz val="8"/>
            <color indexed="81"/>
            <rFont val="Tahoma"/>
            <family val="2"/>
          </rPr>
          <t xml:space="preserve">
</t>
        </r>
      </text>
    </comment>
    <comment ref="D124" authorId="1" shapeId="0" xr:uid="{00000000-0006-0000-0200-000002000000}">
      <text>
        <r>
          <rPr>
            <b/>
            <sz val="10"/>
            <color indexed="81"/>
            <rFont val="Tahoma"/>
            <family val="2"/>
          </rPr>
          <t>Government User:</t>
        </r>
        <r>
          <rPr>
            <sz val="10"/>
            <color indexed="81"/>
            <rFont val="Tahoma"/>
            <family val="2"/>
          </rPr>
          <t xml:space="preserve">
BNSF institutes a new strike price of $2.50/gal instead of $1.25/gal.</t>
        </r>
      </text>
    </comment>
    <comment ref="Q170" authorId="2" shapeId="0" xr:uid="{00000000-0006-0000-0200-000003000000}">
      <text>
        <r>
          <rPr>
            <b/>
            <sz val="9"/>
            <color indexed="81"/>
            <rFont val="Tahoma"/>
            <family val="2"/>
          </rPr>
          <t>Adam Sparger:</t>
        </r>
        <r>
          <rPr>
            <sz val="9"/>
            <color indexed="81"/>
            <rFont val="Tahoma"/>
            <family val="2"/>
          </rPr>
          <t xml:space="preserve">
New pricing on Ferromex takes effect.  Mexican Government regulation restricts fuel surcharges.  Instead of 29%, now 3.5%, but at higher tariff rate.</t>
        </r>
      </text>
    </comment>
    <comment ref="AB176" authorId="2" shapeId="0" xr:uid="{00000000-0006-0000-0200-000004000000}">
      <text>
        <r>
          <rPr>
            <b/>
            <sz val="9"/>
            <color indexed="81"/>
            <rFont val="Tahoma"/>
            <family val="2"/>
          </rPr>
          <t>Adam Sparger:</t>
        </r>
        <r>
          <rPr>
            <sz val="9"/>
            <color indexed="81"/>
            <rFont val="Tahoma"/>
            <family val="2"/>
          </rPr>
          <t xml:space="preserve">
New pricing on Ferromex takes effect.  Mexican Government regulation restricts fuel surcharges.  Instead of 29%, now 3.5%, but at higher tariff rate.</t>
        </r>
      </text>
    </comment>
  </commentList>
</comments>
</file>

<file path=xl/sharedStrings.xml><?xml version="1.0" encoding="utf-8"?>
<sst xmlns="http://schemas.openxmlformats.org/spreadsheetml/2006/main" count="74" uniqueCount="56">
  <si>
    <t>CSXT</t>
  </si>
  <si>
    <t>NS</t>
  </si>
  <si>
    <t>BNSF</t>
  </si>
  <si>
    <t>KCS</t>
  </si>
  <si>
    <t>UP</t>
  </si>
  <si>
    <t>CP</t>
  </si>
  <si>
    <t>CN</t>
  </si>
  <si>
    <t>Total</t>
  </si>
  <si>
    <t>Value</t>
  </si>
  <si>
    <t>Mileage-based ($/mile)</t>
  </si>
  <si>
    <t>Percent of North American Grain Traffic Originated (for weighted average)</t>
  </si>
  <si>
    <t>(values prior to Apr 07 are estimates for all railraods except BNSF, for which values prior to Jan 06 are estimates)</t>
  </si>
  <si>
    <t>Starting Jan-09 CP is calculated using average of bi-weekly fuel surcharge</t>
  </si>
  <si>
    <t>3-year average</t>
  </si>
  <si>
    <t>Year</t>
  </si>
  <si>
    <t>Grand Total</t>
  </si>
  <si>
    <t>Row Labels</t>
  </si>
  <si>
    <t>Average of CSXT</t>
  </si>
  <si>
    <t>Average of CN</t>
  </si>
  <si>
    <t>Average of CP</t>
  </si>
  <si>
    <t>Average of KCS</t>
  </si>
  <si>
    <t>Average of NS</t>
  </si>
  <si>
    <t>Average of UP</t>
  </si>
  <si>
    <t>Figure 3 Filter</t>
  </si>
  <si>
    <t>TRUE</t>
  </si>
  <si>
    <t>KCSM</t>
  </si>
  <si>
    <t>FerroMex</t>
  </si>
  <si>
    <t>Change</t>
  </si>
  <si>
    <t>Text Change</t>
  </si>
  <si>
    <t>Text % Change</t>
  </si>
  <si>
    <t>Date</t>
  </si>
  <si>
    <t>N_America</t>
  </si>
  <si>
    <t>3_Yr_Monthly_Avg</t>
  </si>
  <si>
    <t>Weighted_Avg</t>
  </si>
  <si>
    <t>Originated</t>
  </si>
  <si>
    <t>year</t>
  </si>
  <si>
    <t>type</t>
  </si>
  <si>
    <t>railroad</t>
  </si>
  <si>
    <t>Sum of carloads</t>
  </si>
  <si>
    <t>KCSM MXP/Liter</t>
  </si>
  <si>
    <t>KCSM/Mile</t>
  </si>
  <si>
    <t>fsc as % of tariff</t>
  </si>
  <si>
    <t>KCSM Percentage Based Reduction on Rate Discount due to fuel price variations</t>
  </si>
  <si>
    <t>Lower mxp/liter</t>
  </si>
  <si>
    <t>Upper mxp/liter</t>
  </si>
  <si>
    <t xml:space="preserve">3-year monthly average </t>
  </si>
  <si>
    <t>Effective January 1, 2022, CSX removed the fuel surcharge from its public tariffs. Reported surcharges (above the strikeprice) are still captured here to cover use in contracts.</t>
  </si>
  <si>
    <t>Effective March 2017, KCS removed the percent of tariff fuel surcharge from it's website. Data provide here since is a calculation from KCSM's Mexican diesel price per liter that matches prior KCS provided data.</t>
  </si>
  <si>
    <t>Effective March 3, 2022 CN broke out its fuel surcharge into one applied to intra-Canada movements and one for shipments that originate or terminate in the US or Mexico. The intra-Canada fuel surchages match the prior fuel surcharge collected for January and February 2022. However, the US fuel surcharge is provided here starting with March 2022. For March 2022, the difference between the US fuel surcharge and the intra-Canada fuel surcharge was 2.8 cents. That is, there is an artifactual increase in the CN fuel surcharge in March 2022.</t>
  </si>
  <si>
    <t>EIA HDF Price</t>
  </si>
  <si>
    <t>Effective January 1, 2015, CSX replaced its Fuel Surcharge Program 8661-C with 8662, that set a new strikeprice for fuel surcharge applications.  Strikeprice was raised from $2.00/gal to $3.75/gal. 8662 expired on Dec 31, 2021 putting 8661-C in effect, reverting the strike price back to $2 on Jan 1, 2022.</t>
  </si>
  <si>
    <t>BNSF - 2.50 sp</t>
  </si>
  <si>
    <t>BNSF - 3.25 sp</t>
  </si>
  <si>
    <t>BNSF - 1.25 sp</t>
  </si>
  <si>
    <t>BNSF has implemented multiple strike-prices to calculate their fuel surcharge, each captured here in a separate column in the data tab. The average columns use whichever strike-price was in effect for grain tariffs at the time. Prior to March 2011, the strike price was 1.25, after which is was 2.50. In February 2015,  BNSF removed the fuel surcharge from its grain tariffs. In January 2022, BNSF began charging a fuel surchage again, at a strike price of 3.25.</t>
  </si>
  <si>
    <t xml:space="preserve">Fuel surcharge ($/mile/railcar)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</si>
</sst>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409]mmm\-yy;@"/>
    <numFmt numFmtId="166" formatCode="0.000"/>
    <numFmt numFmtId="167" formatCode="0.0000"/>
    <numFmt numFmtId="168" formatCode="&quot;$&quot;#,##0.00"/>
    <numFmt numFmtId="169" formatCode="&quot;$&quot;#,##0.00000"/>
    <numFmt numFmtId="170" formatCode="mmm\-yyyy"/>
  </numFmts>
  <fonts count="25">
    <font>
      <sz val="10"/>
      <name val="Arial"/>
    </font>
    <font>
      <sz val="11"/>
      <color theme="1"/>
      <name val="Calibri"/>
      <family val="2"/>
      <scheme val="minor"/>
    </font>
    <font>
      <sz val="10"/>
      <name val="Arial"/>
      <family val="2"/>
    </font>
    <font>
      <sz val="8"/>
      <name val="Arial"/>
      <family val="2"/>
    </font>
    <font>
      <b/>
      <sz val="10"/>
      <name val="Arial"/>
      <family val="2"/>
    </font>
    <font>
      <sz val="8"/>
      <name val="Times New Roman"/>
      <family val="1"/>
    </font>
    <font>
      <sz val="9"/>
      <name val="Times New Roman"/>
      <family val="1"/>
    </font>
    <font>
      <b/>
      <sz val="11"/>
      <name val="Times New Roman"/>
      <family val="1"/>
    </font>
    <font>
      <b/>
      <sz val="10"/>
      <color indexed="12"/>
      <name val="Arial"/>
      <family val="2"/>
    </font>
    <font>
      <sz val="10"/>
      <color indexed="12"/>
      <name val="Arial"/>
      <family val="2"/>
    </font>
    <font>
      <sz val="8"/>
      <color indexed="81"/>
      <name val="Tahoma"/>
      <family val="2"/>
    </font>
    <font>
      <b/>
      <sz val="8"/>
      <color indexed="81"/>
      <name val="Tahoma"/>
      <family val="2"/>
    </font>
    <font>
      <sz val="10"/>
      <name val="Inherit"/>
    </font>
    <font>
      <sz val="10"/>
      <color indexed="81"/>
      <name val="Tahoma"/>
      <family val="2"/>
    </font>
    <font>
      <b/>
      <sz val="10"/>
      <color indexed="81"/>
      <name val="Tahoma"/>
      <family val="2"/>
    </font>
    <font>
      <sz val="9"/>
      <color indexed="81"/>
      <name val="Tahoma"/>
      <family val="2"/>
    </font>
    <font>
      <b/>
      <sz val="9"/>
      <color indexed="81"/>
      <name val="Tahoma"/>
      <family val="2"/>
    </font>
    <font>
      <b/>
      <sz val="11"/>
      <color theme="1"/>
      <name val="Calibri"/>
      <family val="2"/>
      <scheme val="minor"/>
    </font>
    <font>
      <b/>
      <sz val="10"/>
      <name val="Arial"/>
      <family val="2"/>
    </font>
    <font>
      <b/>
      <sz val="10"/>
      <color theme="0"/>
      <name val="Arial"/>
      <family val="2"/>
    </font>
    <font>
      <b/>
      <sz val="10"/>
      <color theme="0"/>
      <name val="Arial"/>
      <family val="2"/>
    </font>
    <font>
      <sz val="10"/>
      <color theme="1"/>
      <name val="Arial"/>
      <family val="2"/>
    </font>
    <font>
      <sz val="10"/>
      <color theme="1"/>
      <name val="Arial"/>
      <family val="2"/>
    </font>
    <font>
      <b/>
      <sz val="10"/>
      <name val="Arial"/>
      <family val="2"/>
    </font>
    <font>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16">
    <border>
      <left/>
      <right/>
      <top/>
      <bottom/>
      <diagonal/>
    </border>
    <border>
      <left/>
      <right/>
      <top/>
      <bottom style="medium">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s>
  <cellStyleXfs count="4">
    <xf numFmtId="0" fontId="0" fillId="0" borderId="0"/>
    <xf numFmtId="9" fontId="2"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69">
    <xf numFmtId="0" fontId="0" fillId="0" borderId="0" xfId="0"/>
    <xf numFmtId="0" fontId="4" fillId="0" borderId="0" xfId="0" applyFont="1"/>
    <xf numFmtId="0" fontId="4" fillId="0" borderId="1" xfId="0" applyFont="1" applyBorder="1"/>
    <xf numFmtId="164" fontId="0" fillId="0" borderId="0" xfId="1" applyNumberFormat="1" applyFont="1"/>
    <xf numFmtId="165" fontId="0" fillId="0" borderId="0" xfId="0" applyNumberFormat="1"/>
    <xf numFmtId="164" fontId="0" fillId="0" borderId="0" xfId="0" applyNumberFormat="1"/>
    <xf numFmtId="2" fontId="0" fillId="0" borderId="0" xfId="0" applyNumberFormat="1"/>
    <xf numFmtId="2" fontId="0" fillId="0" borderId="0" xfId="0" applyNumberFormat="1" applyAlignment="1">
      <alignment horizontal="right"/>
    </xf>
    <xf numFmtId="2" fontId="9" fillId="0" borderId="0" xfId="0" applyNumberFormat="1" applyFont="1" applyAlignment="1">
      <alignment horizontal="right"/>
    </xf>
    <xf numFmtId="167" fontId="9" fillId="0" borderId="0" xfId="0" applyNumberFormat="1" applyFont="1" applyAlignment="1">
      <alignment horizontal="right"/>
    </xf>
    <xf numFmtId="167" fontId="0" fillId="0" borderId="0" xfId="0" applyNumberFormat="1" applyAlignment="1">
      <alignment horizontal="right"/>
    </xf>
    <xf numFmtId="2" fontId="2" fillId="0" borderId="0" xfId="0" applyNumberFormat="1" applyFont="1" applyAlignment="1">
      <alignment horizontal="right"/>
    </xf>
    <xf numFmtId="165" fontId="0" fillId="0" borderId="0" xfId="0" applyNumberFormat="1" applyAlignment="1">
      <alignment horizontal="left"/>
    </xf>
    <xf numFmtId="0" fontId="0" fillId="0" borderId="2" xfId="0" applyBorder="1"/>
    <xf numFmtId="166" fontId="0" fillId="0" borderId="0" xfId="1" applyNumberFormat="1" applyFont="1"/>
    <xf numFmtId="0" fontId="8" fillId="0" borderId="0" xfId="0" applyFont="1"/>
    <xf numFmtId="167" fontId="0" fillId="0" borderId="0" xfId="0" applyNumberFormat="1"/>
    <xf numFmtId="167" fontId="4" fillId="0" borderId="0" xfId="0" applyNumberFormat="1" applyFont="1"/>
    <xf numFmtId="167" fontId="8" fillId="0" borderId="0" xfId="0" applyNumberFormat="1" applyFont="1"/>
    <xf numFmtId="167" fontId="4" fillId="0" borderId="1" xfId="0" applyNumberFormat="1" applyFont="1" applyBorder="1"/>
    <xf numFmtId="167" fontId="12" fillId="0" borderId="0" xfId="0" applyNumberFormat="1" applyFont="1"/>
    <xf numFmtId="167" fontId="2" fillId="0" borderId="0" xfId="0" applyNumberFormat="1" applyFont="1" applyAlignment="1">
      <alignment horizontal="right"/>
    </xf>
    <xf numFmtId="0" fontId="0" fillId="0" borderId="0" xfId="0" pivotButton="1"/>
    <xf numFmtId="167" fontId="0" fillId="2" borderId="0" xfId="0" applyNumberFormat="1" applyFill="1"/>
    <xf numFmtId="165" fontId="4" fillId="0" borderId="1" xfId="0" applyNumberFormat="1" applyFont="1" applyBorder="1"/>
    <xf numFmtId="167" fontId="1" fillId="3" borderId="5" xfId="2" applyNumberFormat="1" applyBorder="1" applyAlignment="1">
      <alignment horizontal="center"/>
    </xf>
    <xf numFmtId="167" fontId="1" fillId="3" borderId="8" xfId="2" applyNumberFormat="1" applyBorder="1" applyAlignment="1">
      <alignment horizontal="center"/>
    </xf>
    <xf numFmtId="168" fontId="1" fillId="3" borderId="3" xfId="2" applyNumberFormat="1" applyBorder="1" applyAlignment="1">
      <alignment horizontal="center"/>
    </xf>
    <xf numFmtId="168" fontId="1" fillId="3" borderId="7" xfId="2" applyNumberFormat="1" applyBorder="1" applyAlignment="1">
      <alignment horizontal="center"/>
    </xf>
    <xf numFmtId="0" fontId="17" fillId="4" borderId="9" xfId="3" applyNumberFormat="1" applyFont="1" applyBorder="1" applyAlignment="1">
      <alignment horizontal="center"/>
    </xf>
    <xf numFmtId="165" fontId="17" fillId="4" borderId="4" xfId="3" applyNumberFormat="1" applyFont="1" applyBorder="1" applyAlignment="1">
      <alignment horizontal="center"/>
    </xf>
    <xf numFmtId="0" fontId="17" fillId="4" borderId="4" xfId="3" applyNumberFormat="1" applyFont="1" applyBorder="1" applyAlignment="1">
      <alignment horizontal="center"/>
    </xf>
    <xf numFmtId="165" fontId="17" fillId="4" borderId="6" xfId="3" applyNumberFormat="1" applyFont="1" applyBorder="1" applyAlignment="1">
      <alignment horizontal="center"/>
    </xf>
    <xf numFmtId="0" fontId="17" fillId="4" borderId="10" xfId="3" applyFont="1" applyBorder="1" applyAlignment="1">
      <alignment horizontal="center"/>
    </xf>
    <xf numFmtId="0" fontId="17" fillId="4" borderId="11" xfId="3" applyFont="1" applyBorder="1" applyAlignment="1">
      <alignment horizontal="center"/>
    </xf>
    <xf numFmtId="9" fontId="0" fillId="0" borderId="0" xfId="1" applyFont="1"/>
    <xf numFmtId="0" fontId="18" fillId="0" borderId="1" xfId="0" applyFont="1" applyBorder="1"/>
    <xf numFmtId="166" fontId="2" fillId="0" borderId="0" xfId="1" applyNumberFormat="1" applyFont="1"/>
    <xf numFmtId="164" fontId="2" fillId="0" borderId="0" xfId="1" applyNumberFormat="1" applyFont="1"/>
    <xf numFmtId="0" fontId="17" fillId="4" borderId="12" xfId="3" applyFont="1" applyBorder="1" applyAlignment="1">
      <alignment horizontal="center"/>
    </xf>
    <xf numFmtId="168" fontId="1" fillId="3" borderId="13" xfId="2" applyNumberFormat="1" applyBorder="1" applyAlignment="1">
      <alignment horizontal="center"/>
    </xf>
    <xf numFmtId="168" fontId="1" fillId="3" borderId="14" xfId="2" applyNumberFormat="1" applyBorder="1" applyAlignment="1">
      <alignment horizontal="center"/>
    </xf>
    <xf numFmtId="169" fontId="0" fillId="0" borderId="0" xfId="1" applyNumberFormat="1" applyFont="1"/>
    <xf numFmtId="167" fontId="1" fillId="3" borderId="13" xfId="2" applyNumberFormat="1" applyBorder="1" applyAlignment="1">
      <alignment horizontal="center"/>
    </xf>
    <xf numFmtId="167" fontId="1" fillId="3" borderId="14" xfId="2" applyNumberFormat="1" applyBorder="1" applyAlignment="1">
      <alignment horizontal="center"/>
    </xf>
    <xf numFmtId="167" fontId="2" fillId="0" borderId="0" xfId="0" applyNumberFormat="1" applyFont="1"/>
    <xf numFmtId="0" fontId="19" fillId="5" borderId="2" xfId="0" applyFont="1" applyFill="1" applyBorder="1"/>
    <xf numFmtId="0" fontId="20" fillId="5" borderId="0" xfId="0" applyFont="1" applyFill="1"/>
    <xf numFmtId="0" fontId="0" fillId="0" borderId="0" xfId="1" applyNumberFormat="1" applyFont="1"/>
    <xf numFmtId="170" fontId="0" fillId="0" borderId="0" xfId="0" applyNumberFormat="1"/>
    <xf numFmtId="2" fontId="21" fillId="7" borderId="15" xfId="1" applyNumberFormat="1" applyFont="1" applyFill="1" applyBorder="1"/>
    <xf numFmtId="2" fontId="21" fillId="6" borderId="15" xfId="1" applyNumberFormat="1" applyFont="1" applyFill="1" applyBorder="1"/>
    <xf numFmtId="0" fontId="21" fillId="6" borderId="15" xfId="1" applyNumberFormat="1" applyFont="1" applyFill="1" applyBorder="1"/>
    <xf numFmtId="166" fontId="0" fillId="0" borderId="0" xfId="0" applyNumberFormat="1"/>
    <xf numFmtId="14" fontId="0" fillId="0" borderId="0" xfId="0" applyNumberFormat="1"/>
    <xf numFmtId="168" fontId="0" fillId="0" borderId="0" xfId="1" applyNumberFormat="1" applyFont="1"/>
    <xf numFmtId="10" fontId="0" fillId="0" borderId="0" xfId="0" applyNumberFormat="1"/>
    <xf numFmtId="10" fontId="0" fillId="0" borderId="0" xfId="1" applyNumberFormat="1" applyFont="1"/>
    <xf numFmtId="10" fontId="0" fillId="0" borderId="0" xfId="0" pivotButton="1" applyNumberFormat="1"/>
    <xf numFmtId="0" fontId="0" fillId="0" borderId="0" xfId="0" applyAlignment="1">
      <alignment horizontal="right"/>
    </xf>
    <xf numFmtId="10" fontId="22" fillId="0" borderId="0" xfId="0" applyNumberFormat="1" applyFont="1"/>
    <xf numFmtId="2" fontId="2" fillId="0" borderId="0" xfId="0" applyNumberFormat="1" applyFont="1"/>
    <xf numFmtId="0" fontId="23" fillId="0" borderId="1" xfId="0" applyFont="1" applyBorder="1"/>
    <xf numFmtId="164" fontId="24" fillId="0" borderId="0" xfId="1" applyNumberFormat="1" applyFont="1"/>
    <xf numFmtId="2" fontId="4" fillId="0" borderId="1" xfId="0" applyNumberFormat="1" applyFont="1" applyBorder="1"/>
    <xf numFmtId="0" fontId="6" fillId="0" borderId="0" xfId="0" applyFont="1"/>
    <xf numFmtId="0" fontId="7" fillId="0" borderId="0" xfId="0" applyFont="1"/>
    <xf numFmtId="0" fontId="5" fillId="0" borderId="2" xfId="0" applyFont="1" applyBorder="1"/>
    <xf numFmtId="0" fontId="0" fillId="0" borderId="0" xfId="0" applyAlignment="1">
      <alignment horizontal="left"/>
    </xf>
  </cellXfs>
  <cellStyles count="4">
    <cellStyle name="20% - Accent1" xfId="2" builtinId="30"/>
    <cellStyle name="40% - Accent1" xfId="3" builtinId="31"/>
    <cellStyle name="Normal" xfId="0" builtinId="0"/>
    <cellStyle name="Percent" xfId="1" builtinId="5"/>
  </cellStyles>
  <dxfs count="55">
    <dxf>
      <numFmt numFmtId="0" formatCode="General"/>
    </dxf>
    <dxf>
      <numFmt numFmtId="0" formatCode="General"/>
    </dxf>
    <dxf>
      <numFmt numFmtId="0" formatCode="General"/>
    </dxf>
    <dxf>
      <numFmt numFmtId="167" formatCode="0.0000"/>
    </dxf>
    <dxf>
      <numFmt numFmtId="167" formatCode="0.0000"/>
    </dxf>
    <dxf>
      <numFmt numFmtId="167" formatCode="0.0000"/>
    </dxf>
    <dxf>
      <font>
        <b val="0"/>
        <i val="0"/>
        <strike val="0"/>
        <condense val="0"/>
        <extend val="0"/>
        <outline val="0"/>
        <shadow val="0"/>
        <u val="none"/>
        <vertAlign val="baseline"/>
        <sz val="10"/>
        <color auto="1"/>
        <name val="Arial"/>
        <scheme val="none"/>
      </font>
    </dxf>
    <dxf>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6" formatCode="0.0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6" formatCode="0.00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7" formatCode="0.0000"/>
    </dxf>
    <dxf>
      <fill>
        <patternFill patternType="none">
          <fgColor indexed="64"/>
          <bgColor indexed="65"/>
        </patternFill>
      </fill>
      <alignment horizontal="right" vertical="bottom" textRotation="0" wrapText="0" indent="0" justifyLastLine="0" shrinkToFit="0" readingOrder="0"/>
    </dxf>
    <dxf>
      <numFmt numFmtId="167" formatCode="0.0000"/>
      <fill>
        <patternFill patternType="none">
          <fgColor indexed="64"/>
          <bgColor indexed="65"/>
        </patternFill>
      </fill>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7" formatCode="0.0000"/>
    </dxf>
    <dxf>
      <font>
        <b val="0"/>
        <i val="0"/>
        <strike val="0"/>
        <condense val="0"/>
        <extend val="0"/>
        <outline val="0"/>
        <shadow val="0"/>
        <u val="none"/>
        <vertAlign val="baseline"/>
        <sz val="10"/>
        <color auto="1"/>
        <name val="Inherit"/>
        <scheme val="none"/>
      </font>
    </dxf>
    <dxf>
      <font>
        <b val="0"/>
        <i val="0"/>
        <strike val="0"/>
        <condense val="0"/>
        <extend val="0"/>
        <outline val="0"/>
        <shadow val="0"/>
        <u val="none"/>
        <vertAlign val="baseline"/>
        <sz val="10"/>
        <color auto="1"/>
        <name val="Inherit"/>
        <scheme val="none"/>
      </font>
      <numFmt numFmtId="167" formatCode="0.0000"/>
    </dxf>
    <dxf>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dxf>
    <dxf>
      <numFmt numFmtId="0" formatCode="General"/>
    </dxf>
    <dxf>
      <numFmt numFmtId="165" formatCode="[$-409]mmm\-yy;@"/>
    </dxf>
    <dxf>
      <border outline="0">
        <bottom style="medium">
          <color indexed="64"/>
        </bottom>
      </border>
    </dxf>
    <dxf>
      <font>
        <b/>
        <i val="0"/>
        <strike val="0"/>
        <condense val="0"/>
        <extend val="0"/>
        <outline val="0"/>
        <shadow val="0"/>
        <u val="none"/>
        <vertAlign val="baseline"/>
        <sz val="10"/>
        <color auto="1"/>
        <name val="Arial"/>
        <scheme val="none"/>
      </font>
    </dxf>
    <dxf>
      <numFmt numFmtId="14" formatCode="0.00%"/>
    </dxf>
    <dxf>
      <numFmt numFmtId="14" formatCode="0.00%"/>
    </dxf>
    <dxf>
      <numFmt numFmtId="14" formatCode="0.00%"/>
    </dxf>
    <dxf>
      <numFmt numFmtId="14" formatCode="0.00%"/>
    </dxf>
    <dxf>
      <numFmt numFmtId="14" formatCode="0.00%"/>
    </dxf>
    <dxf>
      <numFmt numFmtId="0" formatCode="General"/>
    </dxf>
    <dxf>
      <alignment horizontal="general" readingOrder="0"/>
    </dxf>
    <dxf>
      <alignment horizontal="general" readingOrder="0"/>
    </dxf>
    <dxf>
      <alignment horizontal="general" readingOrder="0"/>
    </dxf>
    <dxf>
      <alignment horizontal="general" indent="0" readingOrder="0"/>
    </dxf>
    <dxf>
      <alignment horizontal="general" indent="0" readingOrder="0"/>
    </dxf>
    <dxf>
      <alignment horizontal="general" indent="0" readingOrder="0"/>
    </dxf>
    <dxf>
      <alignment vertical="bottom" readingOrder="0"/>
    </dxf>
    <dxf>
      <numFmt numFmtId="2" formatCode="0.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0D3B0"/>
      <rgbColor rgb="00993300"/>
      <rgbColor rgb="00993366"/>
      <rgbColor rgb="00333399"/>
      <rgbColor rgb="00333333"/>
    </indexedColors>
    <mruColors>
      <color rgb="FF006489"/>
      <color rgb="FF5CA2BB"/>
      <color rgb="FF0000FF"/>
      <color rgb="FFFF9900"/>
      <color rgb="FFFFC000"/>
      <color rgb="FFFF7D00"/>
      <color rgb="FF8EB4E3"/>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[GTRFigure7.xlsx]Annual Averages!PivotTable1</c:name>
    <c:fmtId val="2"/>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38100" cap="rnd" cmpd="sng">
            <a:solidFill>
              <a:schemeClr val="tx1"/>
            </a:solidFill>
            <a:round/>
          </a:ln>
          <a:effectLst/>
        </c:spPr>
        <c:marker>
          <c:symbol val="square"/>
          <c:size val="5"/>
          <c:spPr>
            <a:solidFill>
              <a:schemeClr val="accent1"/>
            </a:solidFill>
            <a:ln w="28575">
              <a:solidFill>
                <a:schemeClr val="accent1"/>
              </a:solidFill>
            </a:ln>
            <a:effectLst/>
          </c:spPr>
        </c:marker>
      </c:pivotFmt>
      <c:pivotFmt>
        <c:idx val="9"/>
        <c:spPr>
          <a:solidFill>
            <a:schemeClr val="accent1"/>
          </a:solidFill>
          <a:ln w="47625" cap="rnd">
            <a:solidFill>
              <a:schemeClr val="tx1"/>
            </a:solidFill>
            <a:prstDash val="sysDot"/>
            <a:round/>
          </a:ln>
          <a:effectLst/>
        </c:spPr>
        <c:marker>
          <c:symbol val="none"/>
        </c:marker>
      </c:pivotFmt>
      <c:pivotFmt>
        <c:idx val="10"/>
        <c:spPr>
          <a:solidFill>
            <a:schemeClr val="accent1"/>
          </a:solidFill>
          <a:ln w="28575" cap="rnd">
            <a:solidFill>
              <a:schemeClr val="accent1"/>
            </a:solidFill>
            <a:round/>
          </a:ln>
          <a:effectLst/>
        </c:spPr>
        <c:marker>
          <c:symbol val="none"/>
        </c:marker>
      </c:pivotFmt>
    </c:pivotFmts>
    <c:plotArea>
      <c:layout/>
      <c:lineChart>
        <c:grouping val="standard"/>
        <c:varyColors val="0"/>
        <c:ser>
          <c:idx val="0"/>
          <c:order val="0"/>
          <c:tx>
            <c:strRef>
              <c:f>'Annual Averages'!$B$1</c:f>
              <c:strCache>
                <c:ptCount val="1"/>
                <c:pt idx="0">
                  <c:v>Average of CN</c:v>
                </c:pt>
              </c:strCache>
            </c:strRef>
          </c:tx>
          <c:spPr>
            <a:ln w="28575" cap="rnd">
              <a:solidFill>
                <a:schemeClr val="accent1"/>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Averages'!$B$2:$B$26</c:f>
              <c:numCache>
                <c:formatCode>0.0000</c:formatCode>
                <c:ptCount val="24"/>
                <c:pt idx="0">
                  <c:v>4.7783333333333324E-2</c:v>
                </c:pt>
                <c:pt idx="1">
                  <c:v>1.3216666666666668E-2</c:v>
                </c:pt>
                <c:pt idx="2">
                  <c:v>5.2866666666666666E-2</c:v>
                </c:pt>
                <c:pt idx="3">
                  <c:v>9.7091666666666673E-2</c:v>
                </c:pt>
                <c:pt idx="4">
                  <c:v>0.22163333333333335</c:v>
                </c:pt>
                <c:pt idx="5">
                  <c:v>0.29635833333333333</c:v>
                </c:pt>
                <c:pt idx="6">
                  <c:v>0.30804999999999999</c:v>
                </c:pt>
                <c:pt idx="7">
                  <c:v>0.38711666666666672</c:v>
                </c:pt>
                <c:pt idx="8">
                  <c:v>3.7391666666666663E-2</c:v>
                </c:pt>
                <c:pt idx="9">
                  <c:v>0.12173333333333335</c:v>
                </c:pt>
                <c:pt idx="10">
                  <c:v>0.27650833333333336</c:v>
                </c:pt>
                <c:pt idx="11">
                  <c:v>0.32106666666666667</c:v>
                </c:pt>
                <c:pt idx="12">
                  <c:v>0.3177166666666667</c:v>
                </c:pt>
                <c:pt idx="13">
                  <c:v>0.30669166666666664</c:v>
                </c:pt>
                <c:pt idx="14">
                  <c:v>0.11741666666666668</c:v>
                </c:pt>
                <c:pt idx="15">
                  <c:v>1.3908333333333333E-2</c:v>
                </c:pt>
                <c:pt idx="16">
                  <c:v>5.7049999999999997E-2</c:v>
                </c:pt>
                <c:pt idx="17">
                  <c:v>0.16150833333333334</c:v>
                </c:pt>
                <c:pt idx="18">
                  <c:v>0.15239166666666665</c:v>
                </c:pt>
                <c:pt idx="19">
                  <c:v>6.9508333333333353E-2</c:v>
                </c:pt>
                <c:pt idx="20">
                  <c:v>0.16742499999999996</c:v>
                </c:pt>
                <c:pt idx="21">
                  <c:v>0.64329166666666671</c:v>
                </c:pt>
                <c:pt idx="22">
                  <c:v>0.53845833333333337</c:v>
                </c:pt>
                <c:pt idx="23">
                  <c:v>0.47399999999999998</c:v>
                </c:pt>
              </c:numCache>
            </c:numRef>
          </c:val>
          <c:smooth val="0"/>
          <c:extLst>
            <c:ext xmlns:c16="http://schemas.microsoft.com/office/drawing/2014/chart" uri="{C3380CC4-5D6E-409C-BE32-E72D297353CC}">
              <c16:uniqueId val="{00000000-8D03-470D-8DA9-42BFDB9C0B97}"/>
            </c:ext>
          </c:extLst>
        </c:ser>
        <c:ser>
          <c:idx val="1"/>
          <c:order val="1"/>
          <c:tx>
            <c:strRef>
              <c:f>'Annual Averages'!$C$1</c:f>
              <c:strCache>
                <c:ptCount val="1"/>
                <c:pt idx="0">
                  <c:v>Average of CP</c:v>
                </c:pt>
              </c:strCache>
            </c:strRef>
          </c:tx>
          <c:spPr>
            <a:ln w="28575" cap="rnd">
              <a:solidFill>
                <a:schemeClr val="accent2"/>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Averages'!$C$2:$C$26</c:f>
              <c:numCache>
                <c:formatCode>0.0000</c:formatCode>
                <c:ptCount val="24"/>
                <c:pt idx="0">
                  <c:v>0</c:v>
                </c:pt>
                <c:pt idx="1">
                  <c:v>0</c:v>
                </c:pt>
                <c:pt idx="2">
                  <c:v>0</c:v>
                </c:pt>
                <c:pt idx="3">
                  <c:v>0</c:v>
                </c:pt>
                <c:pt idx="4">
                  <c:v>3.3750000000000002E-2</c:v>
                </c:pt>
                <c:pt idx="5">
                  <c:v>9.583333333333334E-2</c:v>
                </c:pt>
                <c:pt idx="6">
                  <c:v>0.11310833333333332</c:v>
                </c:pt>
                <c:pt idx="7">
                  <c:v>0.35125000000000006</c:v>
                </c:pt>
                <c:pt idx="8">
                  <c:v>4.7083333333333331E-2</c:v>
                </c:pt>
                <c:pt idx="9">
                  <c:v>0.14791666666666667</c:v>
                </c:pt>
                <c:pt idx="10">
                  <c:v>0.32062499999999999</c:v>
                </c:pt>
                <c:pt idx="11">
                  <c:v>0.35791666666666672</c:v>
                </c:pt>
                <c:pt idx="12">
                  <c:v>0.35291666666666671</c:v>
                </c:pt>
                <c:pt idx="13">
                  <c:v>0.34</c:v>
                </c:pt>
                <c:pt idx="14">
                  <c:v>0.11937499999999997</c:v>
                </c:pt>
                <c:pt idx="15">
                  <c:v>2.1041666666666667E-2</c:v>
                </c:pt>
                <c:pt idx="16">
                  <c:v>7.7916666666666676E-2</c:v>
                </c:pt>
                <c:pt idx="17">
                  <c:v>0.1925</c:v>
                </c:pt>
                <c:pt idx="18">
                  <c:v>0.17166666666666663</c:v>
                </c:pt>
                <c:pt idx="19">
                  <c:v>7.5833333333333336E-2</c:v>
                </c:pt>
                <c:pt idx="20">
                  <c:v>0.19770833333333335</c:v>
                </c:pt>
                <c:pt idx="21">
                  <c:v>0.55062500000000003</c:v>
                </c:pt>
                <c:pt idx="22">
                  <c:v>0.42824999999999996</c:v>
                </c:pt>
                <c:pt idx="23">
                  <c:v>0.35</c:v>
                </c:pt>
              </c:numCache>
            </c:numRef>
          </c:val>
          <c:smooth val="0"/>
          <c:extLst>
            <c:ext xmlns:c16="http://schemas.microsoft.com/office/drawing/2014/chart" uri="{C3380CC4-5D6E-409C-BE32-E72D297353CC}">
              <c16:uniqueId val="{00000001-8D03-470D-8DA9-42BFDB9C0B97}"/>
            </c:ext>
          </c:extLst>
        </c:ser>
        <c:ser>
          <c:idx val="2"/>
          <c:order val="2"/>
          <c:tx>
            <c:strRef>
              <c:f>'Annual Averages'!$D$1</c:f>
              <c:strCache>
                <c:ptCount val="1"/>
                <c:pt idx="0">
                  <c:v>Average of CSXT</c:v>
                </c:pt>
              </c:strCache>
            </c:strRef>
          </c:tx>
          <c:spPr>
            <a:ln w="28575" cap="rnd">
              <a:solidFill>
                <a:schemeClr val="accent3"/>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Averages'!$D$2:$D$26</c:f>
              <c:numCache>
                <c:formatCode>0.0000</c:formatCode>
                <c:ptCount val="24"/>
                <c:pt idx="0">
                  <c:v>0</c:v>
                </c:pt>
                <c:pt idx="1">
                  <c:v>0</c:v>
                </c:pt>
                <c:pt idx="2">
                  <c:v>0</c:v>
                </c:pt>
                <c:pt idx="3">
                  <c:v>3.3333333333333335E-3</c:v>
                </c:pt>
                <c:pt idx="4">
                  <c:v>8.7500000000000008E-2</c:v>
                </c:pt>
                <c:pt idx="5">
                  <c:v>0.17833333333333334</c:v>
                </c:pt>
                <c:pt idx="6">
                  <c:v>0.19166666666666668</c:v>
                </c:pt>
                <c:pt idx="7">
                  <c:v>0.48583333333333334</c:v>
                </c:pt>
                <c:pt idx="8">
                  <c:v>0.11583333333333333</c:v>
                </c:pt>
                <c:pt idx="9">
                  <c:v>0.23333333333333336</c:v>
                </c:pt>
                <c:pt idx="10">
                  <c:v>0.43583333333333335</c:v>
                </c:pt>
                <c:pt idx="11">
                  <c:v>0.49500000000000005</c:v>
                </c:pt>
                <c:pt idx="12">
                  <c:v>0.4916666666666667</c:v>
                </c:pt>
                <c:pt idx="13">
                  <c:v>0.47666666666666663</c:v>
                </c:pt>
                <c:pt idx="14">
                  <c:v>0</c:v>
                </c:pt>
                <c:pt idx="15">
                  <c:v>0</c:v>
                </c:pt>
                <c:pt idx="16">
                  <c:v>0</c:v>
                </c:pt>
                <c:pt idx="17">
                  <c:v>0</c:v>
                </c:pt>
                <c:pt idx="18">
                  <c:v>0</c:v>
                </c:pt>
                <c:pt idx="19">
                  <c:v>0</c:v>
                </c:pt>
                <c:pt idx="20">
                  <c:v>0</c:v>
                </c:pt>
                <c:pt idx="21">
                  <c:v>0.70166666666666666</c:v>
                </c:pt>
                <c:pt idx="22">
                  <c:v>0.59583333333333333</c:v>
                </c:pt>
                <c:pt idx="23">
                  <c:v>0.53499999999999992</c:v>
                </c:pt>
              </c:numCache>
            </c:numRef>
          </c:val>
          <c:smooth val="0"/>
          <c:extLst>
            <c:ext xmlns:c16="http://schemas.microsoft.com/office/drawing/2014/chart" uri="{C3380CC4-5D6E-409C-BE32-E72D297353CC}">
              <c16:uniqueId val="{00000002-8D03-470D-8DA9-42BFDB9C0B97}"/>
            </c:ext>
          </c:extLst>
        </c:ser>
        <c:ser>
          <c:idx val="3"/>
          <c:order val="3"/>
          <c:tx>
            <c:strRef>
              <c:f>'Annual Averages'!$E$1</c:f>
              <c:strCache>
                <c:ptCount val="1"/>
                <c:pt idx="0">
                  <c:v>Average of KCS</c:v>
                </c:pt>
              </c:strCache>
            </c:strRef>
          </c:tx>
          <c:spPr>
            <a:ln w="28575" cap="rnd">
              <a:solidFill>
                <a:schemeClr val="accent4"/>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Averages'!$E$2:$E$26</c:f>
              <c:numCache>
                <c:formatCode>0.0000</c:formatCode>
                <c:ptCount val="24"/>
                <c:pt idx="0">
                  <c:v>0</c:v>
                </c:pt>
                <c:pt idx="1">
                  <c:v>0</c:v>
                </c:pt>
                <c:pt idx="2">
                  <c:v>0</c:v>
                </c:pt>
                <c:pt idx="3">
                  <c:v>0</c:v>
                </c:pt>
                <c:pt idx="4">
                  <c:v>4.7500000000000007E-2</c:v>
                </c:pt>
                <c:pt idx="5">
                  <c:v>0.14249999999999999</c:v>
                </c:pt>
                <c:pt idx="6">
                  <c:v>0.15833333333333333</c:v>
                </c:pt>
                <c:pt idx="7">
                  <c:v>0.45250000000000007</c:v>
                </c:pt>
                <c:pt idx="8">
                  <c:v>7.3333333333333334E-2</c:v>
                </c:pt>
                <c:pt idx="9">
                  <c:v>0.20083333333333334</c:v>
                </c:pt>
                <c:pt idx="10">
                  <c:v>0.40333333333333332</c:v>
                </c:pt>
                <c:pt idx="11">
                  <c:v>0.46</c:v>
                </c:pt>
                <c:pt idx="12">
                  <c:v>0.45666666666666678</c:v>
                </c:pt>
                <c:pt idx="13">
                  <c:v>0.44166666666666665</c:v>
                </c:pt>
                <c:pt idx="14">
                  <c:v>0.19416666666666668</c:v>
                </c:pt>
                <c:pt idx="15">
                  <c:v>4.5833333333333337E-2</c:v>
                </c:pt>
                <c:pt idx="16">
                  <c:v>0.11666666666666665</c:v>
                </c:pt>
                <c:pt idx="17">
                  <c:v>0.25166666666666671</c:v>
                </c:pt>
                <c:pt idx="18">
                  <c:v>0.24000000000000002</c:v>
                </c:pt>
                <c:pt idx="19">
                  <c:v>0.13166666666666668</c:v>
                </c:pt>
                <c:pt idx="20">
                  <c:v>0.24083333333333334</c:v>
                </c:pt>
                <c:pt idx="21">
                  <c:v>0.66500000000000004</c:v>
                </c:pt>
                <c:pt idx="22">
                  <c:v>0.55833333333333335</c:v>
                </c:pt>
                <c:pt idx="23">
                  <c:v>0.495</c:v>
                </c:pt>
              </c:numCache>
            </c:numRef>
          </c:val>
          <c:smooth val="0"/>
          <c:extLst>
            <c:ext xmlns:c16="http://schemas.microsoft.com/office/drawing/2014/chart" uri="{C3380CC4-5D6E-409C-BE32-E72D297353CC}">
              <c16:uniqueId val="{00000003-8D03-470D-8DA9-42BFDB9C0B97}"/>
            </c:ext>
          </c:extLst>
        </c:ser>
        <c:ser>
          <c:idx val="4"/>
          <c:order val="4"/>
          <c:tx>
            <c:strRef>
              <c:f>'Annual Averages'!$F$1</c:f>
              <c:strCache>
                <c:ptCount val="1"/>
                <c:pt idx="0">
                  <c:v>Average of NS</c:v>
                </c:pt>
              </c:strCache>
            </c:strRef>
          </c:tx>
          <c:spPr>
            <a:ln w="28575" cap="rnd">
              <a:solidFill>
                <a:schemeClr val="accent5"/>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Averages'!$F$2:$F$26</c:f>
              <c:numCache>
                <c:formatCode>0.0000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8D03-470D-8DA9-42BFDB9C0B97}"/>
            </c:ext>
          </c:extLst>
        </c:ser>
        <c:ser>
          <c:idx val="5"/>
          <c:order val="5"/>
          <c:tx>
            <c:strRef>
              <c:f>'Annual Averages'!$G$1</c:f>
              <c:strCache>
                <c:ptCount val="1"/>
                <c:pt idx="0">
                  <c:v>Average of UP</c:v>
                </c:pt>
              </c:strCache>
            </c:strRef>
          </c:tx>
          <c:spPr>
            <a:ln w="28575" cap="rnd">
              <a:solidFill>
                <a:schemeClr val="accent6"/>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Averages'!$G$2:$G$26</c:f>
              <c:numCache>
                <c:formatCode>0.0000</c:formatCode>
                <c:ptCount val="24"/>
                <c:pt idx="0">
                  <c:v>0</c:v>
                </c:pt>
                <c:pt idx="1">
                  <c:v>0</c:v>
                </c:pt>
                <c:pt idx="2">
                  <c:v>0</c:v>
                </c:pt>
                <c:pt idx="3">
                  <c:v>0</c:v>
                </c:pt>
                <c:pt idx="4">
                  <c:v>4.1666666666666664E-2</c:v>
                </c:pt>
                <c:pt idx="5">
                  <c:v>0.1225</c:v>
                </c:pt>
                <c:pt idx="6">
                  <c:v>0.13499999999999998</c:v>
                </c:pt>
                <c:pt idx="7">
                  <c:v>0.36999999999999994</c:v>
                </c:pt>
                <c:pt idx="8">
                  <c:v>6.25E-2</c:v>
                </c:pt>
                <c:pt idx="9">
                  <c:v>0.16833333333333333</c:v>
                </c:pt>
                <c:pt idx="10">
                  <c:v>0.32916666666666666</c:v>
                </c:pt>
                <c:pt idx="11">
                  <c:v>0.37749999999999995</c:v>
                </c:pt>
                <c:pt idx="12">
                  <c:v>0.37500000000000006</c:v>
                </c:pt>
                <c:pt idx="13">
                  <c:v>0.36083333333333334</c:v>
                </c:pt>
                <c:pt idx="14">
                  <c:v>0.16333333333333336</c:v>
                </c:pt>
                <c:pt idx="15">
                  <c:v>4.3333333333333335E-2</c:v>
                </c:pt>
                <c:pt idx="16">
                  <c:v>0.10083333333333333</c:v>
                </c:pt>
                <c:pt idx="17">
                  <c:v>0.21166666666666667</c:v>
                </c:pt>
                <c:pt idx="18">
                  <c:v>0.20166666666666666</c:v>
                </c:pt>
                <c:pt idx="19">
                  <c:v>0.11416666666666669</c:v>
                </c:pt>
                <c:pt idx="20">
                  <c:v>0.20333333333333337</c:v>
                </c:pt>
                <c:pt idx="21">
                  <c:v>0.54166666666666663</c:v>
                </c:pt>
                <c:pt idx="22">
                  <c:v>0.45833333333333331</c:v>
                </c:pt>
                <c:pt idx="23">
                  <c:v>0.41000000000000003</c:v>
                </c:pt>
              </c:numCache>
            </c:numRef>
          </c:val>
          <c:smooth val="0"/>
          <c:extLst>
            <c:ext xmlns:c16="http://schemas.microsoft.com/office/drawing/2014/chart" uri="{C3380CC4-5D6E-409C-BE32-E72D297353CC}">
              <c16:uniqueId val="{00000005-8D03-470D-8DA9-42BFDB9C0B97}"/>
            </c:ext>
          </c:extLst>
        </c:ser>
        <c:dLbls>
          <c:showLegendKey val="0"/>
          <c:showVal val="0"/>
          <c:showCatName val="0"/>
          <c:showSerName val="0"/>
          <c:showPercent val="0"/>
          <c:showBubbleSize val="0"/>
        </c:dLbls>
        <c:smooth val="0"/>
        <c:axId val="273428032"/>
        <c:axId val="273428592"/>
      </c:lineChart>
      <c:catAx>
        <c:axId val="27342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428592"/>
        <c:crosses val="autoZero"/>
        <c:auto val="1"/>
        <c:lblAlgn val="ctr"/>
        <c:lblOffset val="100"/>
        <c:noMultiLvlLbl val="0"/>
      </c:catAx>
      <c:valAx>
        <c:axId val="273428592"/>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428032"/>
        <c:crosses val="autoZero"/>
        <c:crossBetween val="between"/>
      </c:valAx>
      <c:spPr>
        <a:noFill/>
        <a:ln>
          <a:solidFill>
            <a:schemeClr val="accent3">
              <a:lumMod val="60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[GTRFigure7.xlsx]GTR Figure!PivotTable4</c:name>
    <c:fmtId val="29"/>
  </c:pivotSource>
  <c:chart>
    <c:autoTitleDeleted val="0"/>
    <c:pivotFmts>
      <c:pivotFmt>
        <c:idx val="0"/>
        <c:spPr>
          <a:solidFill>
            <a:srgbClr val="FF9900"/>
          </a:solidFill>
          <a:ln w="38100">
            <a:noFill/>
          </a:ln>
          <a:effectLst/>
        </c:spPr>
        <c:marker>
          <c:symbol val="none"/>
        </c:marker>
      </c:pivotFmt>
      <c:pivotFmt>
        <c:idx val="1"/>
        <c:spPr>
          <a:solidFill>
            <a:schemeClr val="accent1"/>
          </a:solidFill>
          <a:ln w="25400">
            <a:noFill/>
          </a:ln>
          <a:effectLst/>
        </c:spPr>
        <c:marker>
          <c:symbol val="none"/>
        </c:marker>
      </c:pivotFmt>
      <c:pivotFmt>
        <c:idx val="2"/>
        <c:spPr>
          <a:solidFill>
            <a:schemeClr val="accent1"/>
          </a:solidFill>
          <a:ln w="31750" cap="rnd">
            <a:solidFill>
              <a:srgbClr val="0000F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FF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31750" cap="rnd">
            <a:solidFill>
              <a:srgbClr val="0000F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5">
              <a:lumMod val="60000"/>
              <a:lumOff val="40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31750" cap="rnd">
            <a:solidFill>
              <a:schemeClr val="accent5">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5">
              <a:lumMod val="60000"/>
              <a:lumOff val="40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31750" cap="rnd">
            <a:solidFill>
              <a:srgbClr val="006489"/>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4667204434281353"/>
          <c:y val="6.1355794094903916E-2"/>
          <c:w val="0.82920186117980799"/>
          <c:h val="0.67767205996738433"/>
        </c:manualLayout>
      </c:layout>
      <c:barChart>
        <c:barDir val="col"/>
        <c:grouping val="clustered"/>
        <c:varyColors val="0"/>
        <c:ser>
          <c:idx val="1"/>
          <c:order val="1"/>
          <c:tx>
            <c:strRef>
              <c:f>'GTR Figure'!$U$3</c:f>
              <c:strCache>
                <c:ptCount val="1"/>
                <c:pt idx="0">
                  <c:v>3-year monthly average </c:v>
                </c:pt>
              </c:strCache>
            </c:strRef>
          </c:tx>
          <c:spPr>
            <a:solidFill>
              <a:schemeClr val="accent5">
                <a:lumMod val="60000"/>
                <a:lumOff val="40000"/>
              </a:schemeClr>
            </a:solidFill>
            <a:ln>
              <a:solidFill>
                <a:schemeClr val="tx1"/>
              </a:solidFill>
            </a:ln>
            <a:effectLst/>
          </c:spPr>
          <c:invertIfNegative val="0"/>
          <c:cat>
            <c:strRef>
              <c:f>'GTR Figure'!$S$4:$S$29</c:f>
              <c:strCache>
                <c:ptCount val="25"/>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pt idx="13">
                  <c:v>Mar-23</c:v>
                </c:pt>
                <c:pt idx="14">
                  <c:v>Apr-23</c:v>
                </c:pt>
                <c:pt idx="15">
                  <c:v>May-23</c:v>
                </c:pt>
                <c:pt idx="16">
                  <c:v>Jun-23</c:v>
                </c:pt>
                <c:pt idx="17">
                  <c:v>Jul-23</c:v>
                </c:pt>
                <c:pt idx="18">
                  <c:v>Aug-23</c:v>
                </c:pt>
                <c:pt idx="19">
                  <c:v>Sep-23</c:v>
                </c:pt>
                <c:pt idx="20">
                  <c:v>Oct-23</c:v>
                </c:pt>
                <c:pt idx="21">
                  <c:v>Nov-23</c:v>
                </c:pt>
                <c:pt idx="22">
                  <c:v>Dec-23</c:v>
                </c:pt>
                <c:pt idx="23">
                  <c:v>Jan-24</c:v>
                </c:pt>
                <c:pt idx="24">
                  <c:v>Feb-24</c:v>
                </c:pt>
              </c:strCache>
            </c:strRef>
          </c:cat>
          <c:val>
            <c:numRef>
              <c:f>'GTR Figure'!$U$4:$U$29</c:f>
              <c:numCache>
                <c:formatCode>General</c:formatCode>
                <c:ptCount val="25"/>
                <c:pt idx="0">
                  <c:v>7.5236714125147694E-2</c:v>
                </c:pt>
                <c:pt idx="1">
                  <c:v>7.3098611349383627E-2</c:v>
                </c:pt>
                <c:pt idx="2">
                  <c:v>7.7341326612732839E-2</c:v>
                </c:pt>
                <c:pt idx="3">
                  <c:v>8.0404085830167352E-2</c:v>
                </c:pt>
                <c:pt idx="4">
                  <c:v>7.4620925707844302E-2</c:v>
                </c:pt>
                <c:pt idx="5">
                  <c:v>7.5624071097336168E-2</c:v>
                </c:pt>
                <c:pt idx="6">
                  <c:v>7.6232068063905825E-2</c:v>
                </c:pt>
                <c:pt idx="7">
                  <c:v>7.6559212643087696E-2</c:v>
                </c:pt>
                <c:pt idx="8">
                  <c:v>7.7182374374872922E-2</c:v>
                </c:pt>
                <c:pt idx="9">
                  <c:v>8.1254668523106158E-2</c:v>
                </c:pt>
                <c:pt idx="10">
                  <c:v>9.0850258272441906E-2</c:v>
                </c:pt>
                <c:pt idx="11">
                  <c:v>0.11852998554299976</c:v>
                </c:pt>
                <c:pt idx="12">
                  <c:v>0.11823410121052065</c:v>
                </c:pt>
                <c:pt idx="13">
                  <c:v>0.12878849163985931</c:v>
                </c:pt>
                <c:pt idx="14">
                  <c:v>0.15937424946879941</c:v>
                </c:pt>
                <c:pt idx="15">
                  <c:v>0.23099419990533113</c:v>
                </c:pt>
                <c:pt idx="16">
                  <c:v>0.2277402995860269</c:v>
                </c:pt>
                <c:pt idx="17">
                  <c:v>0.25831337463347526</c:v>
                </c:pt>
                <c:pt idx="18">
                  <c:v>0.27083424224900327</c:v>
                </c:pt>
                <c:pt idx="19">
                  <c:v>0.25027585953818809</c:v>
                </c:pt>
                <c:pt idx="20">
                  <c:v>0.2235738906610274</c:v>
                </c:pt>
                <c:pt idx="21">
                  <c:v>0.2260683692371093</c:v>
                </c:pt>
                <c:pt idx="22">
                  <c:v>0.25028877460857862</c:v>
                </c:pt>
                <c:pt idx="23">
                  <c:v>0.27582045160218777</c:v>
                </c:pt>
                <c:pt idx="24">
                  <c:v>0.23810903490232185</c:v>
                </c:pt>
              </c:numCache>
            </c:numRef>
          </c:val>
          <c:extLst>
            <c:ext xmlns:c16="http://schemas.microsoft.com/office/drawing/2014/chart" uri="{C3380CC4-5D6E-409C-BE32-E72D297353CC}">
              <c16:uniqueId val="{00000000-A51F-403A-872C-72244814EF60}"/>
            </c:ext>
          </c:extLst>
        </c:ser>
        <c:dLbls>
          <c:showLegendKey val="0"/>
          <c:showVal val="0"/>
          <c:showCatName val="0"/>
          <c:showSerName val="0"/>
          <c:showPercent val="0"/>
          <c:showBubbleSize val="0"/>
        </c:dLbls>
        <c:gapWidth val="75"/>
        <c:axId val="273431392"/>
        <c:axId val="273431952"/>
      </c:barChart>
      <c:lineChart>
        <c:grouping val="standard"/>
        <c:varyColors val="0"/>
        <c:ser>
          <c:idx val="0"/>
          <c:order val="0"/>
          <c:tx>
            <c:strRef>
              <c:f>'GTR Figure'!$T$3</c:f>
              <c:strCache>
                <c:ptCount val="1"/>
                <c:pt idx="0">
                  <c:v>Fuel surcharge ($/mile/railcar) </c:v>
                </c:pt>
              </c:strCache>
            </c:strRef>
          </c:tx>
          <c:spPr>
            <a:ln w="31750" cap="rnd">
              <a:solidFill>
                <a:srgbClr val="006489"/>
              </a:solidFill>
              <a:round/>
            </a:ln>
            <a:effectLst/>
          </c:spPr>
          <c:marker>
            <c:symbol val="none"/>
          </c:marker>
          <c:cat>
            <c:strRef>
              <c:f>'GTR Figure'!$S$4:$S$29</c:f>
              <c:strCache>
                <c:ptCount val="25"/>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pt idx="13">
                  <c:v>Mar-23</c:v>
                </c:pt>
                <c:pt idx="14">
                  <c:v>Apr-23</c:v>
                </c:pt>
                <c:pt idx="15">
                  <c:v>May-23</c:v>
                </c:pt>
                <c:pt idx="16">
                  <c:v>Jun-23</c:v>
                </c:pt>
                <c:pt idx="17">
                  <c:v>Jul-23</c:v>
                </c:pt>
                <c:pt idx="18">
                  <c:v>Aug-23</c:v>
                </c:pt>
                <c:pt idx="19">
                  <c:v>Sep-23</c:v>
                </c:pt>
                <c:pt idx="20">
                  <c:v>Oct-23</c:v>
                </c:pt>
                <c:pt idx="21">
                  <c:v>Nov-23</c:v>
                </c:pt>
                <c:pt idx="22">
                  <c:v>Dec-23</c:v>
                </c:pt>
                <c:pt idx="23">
                  <c:v>Jan-24</c:v>
                </c:pt>
                <c:pt idx="24">
                  <c:v>Feb-24</c:v>
                </c:pt>
              </c:strCache>
            </c:strRef>
          </c:cat>
          <c:val>
            <c:numRef>
              <c:f>'GTR Figure'!$T$4:$T$29</c:f>
              <c:numCache>
                <c:formatCode>General</c:formatCode>
                <c:ptCount val="25"/>
                <c:pt idx="0">
                  <c:v>0.21928641385921319</c:v>
                </c:pt>
                <c:pt idx="1">
                  <c:v>0.24622116973373864</c:v>
                </c:pt>
                <c:pt idx="2">
                  <c:v>0.3294178717379514</c:v>
                </c:pt>
                <c:pt idx="3">
                  <c:v>0.54148168585951595</c:v>
                </c:pt>
                <c:pt idx="4">
                  <c:v>0.55455451042468118</c:v>
                </c:pt>
                <c:pt idx="5">
                  <c:v>0.64382759544921353</c:v>
                </c:pt>
                <c:pt idx="6">
                  <c:v>0.67279687953281275</c:v>
                </c:pt>
                <c:pt idx="7">
                  <c:v>0.60540942730471858</c:v>
                </c:pt>
                <c:pt idx="8">
                  <c:v>0.52189534957052575</c:v>
                </c:pt>
                <c:pt idx="9">
                  <c:v>0.5186702524500838</c:v>
                </c:pt>
                <c:pt idx="10">
                  <c:v>0.56652139487658137</c:v>
                </c:pt>
                <c:pt idx="11">
                  <c:v>0.56260879381456297</c:v>
                </c:pt>
                <c:pt idx="12">
                  <c:v>0.45040755584425413</c:v>
                </c:pt>
                <c:pt idx="13">
                  <c:v>0.42427599390789955</c:v>
                </c:pt>
                <c:pt idx="14">
                  <c:v>0.38666755483521054</c:v>
                </c:pt>
                <c:pt idx="15">
                  <c:v>0.34507824186773961</c:v>
                </c:pt>
                <c:pt idx="16">
                  <c:v>0.31653075848542561</c:v>
                </c:pt>
                <c:pt idx="17">
                  <c:v>0.27878663458749037</c:v>
                </c:pt>
                <c:pt idx="18">
                  <c:v>0.25864084986693237</c:v>
                </c:pt>
                <c:pt idx="19">
                  <c:v>0.28517926762357626</c:v>
                </c:pt>
                <c:pt idx="20">
                  <c:v>0.38686859415007002</c:v>
                </c:pt>
                <c:pt idx="21">
                  <c:v>0.42013792048736803</c:v>
                </c:pt>
                <c:pt idx="22">
                  <c:v>0.40625389112420063</c:v>
                </c:pt>
                <c:pt idx="23">
                  <c:v>0.35027583782147498</c:v>
                </c:pt>
                <c:pt idx="24">
                  <c:v>0.29221786826936413</c:v>
                </c:pt>
              </c:numCache>
            </c:numRef>
          </c:val>
          <c:smooth val="0"/>
          <c:extLst>
            <c:ext xmlns:c16="http://schemas.microsoft.com/office/drawing/2014/chart" uri="{C3380CC4-5D6E-409C-BE32-E72D297353CC}">
              <c16:uniqueId val="{00000001-A51F-403A-872C-72244814EF60}"/>
            </c:ext>
          </c:extLst>
        </c:ser>
        <c:dLbls>
          <c:showLegendKey val="0"/>
          <c:showVal val="0"/>
          <c:showCatName val="0"/>
          <c:showSerName val="0"/>
          <c:showPercent val="0"/>
          <c:showBubbleSize val="0"/>
        </c:dLbls>
        <c:marker val="1"/>
        <c:smooth val="0"/>
        <c:axId val="273431392"/>
        <c:axId val="273431952"/>
      </c:lineChart>
      <c:catAx>
        <c:axId val="273431392"/>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Times New Roman" panose="02020603050405020304" pitchFamily="18" charset="0"/>
              </a:defRPr>
            </a:pPr>
            <a:endParaRPr lang="en-US"/>
          </a:p>
        </c:txPr>
        <c:crossAx val="273431952"/>
        <c:crosses val="autoZero"/>
        <c:auto val="1"/>
        <c:lblAlgn val="ctr"/>
        <c:lblOffset val="0"/>
        <c:noMultiLvlLbl val="0"/>
      </c:catAx>
      <c:valAx>
        <c:axId val="273431952"/>
        <c:scaling>
          <c:orientation val="minMax"/>
          <c:max val="1"/>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Times New Roman" panose="02020603050405020304" pitchFamily="18" charset="0"/>
                  </a:defRPr>
                </a:pPr>
                <a:r>
                  <a:rPr lang="en-US" sz="1400" b="1" i="0" baseline="0">
                    <a:effectLst/>
                    <a:latin typeface="+mn-lt"/>
                  </a:rPr>
                  <a:t>Dollars per railcar mile</a:t>
                </a:r>
                <a:endParaRPr lang="en-US" sz="1400" b="1">
                  <a:effectLst/>
                  <a:latin typeface="+mn-lt"/>
                </a:endParaRPr>
              </a:p>
              <a:p>
                <a:pPr marL="0" marR="0" lvl="0" indent="0" algn="ctr" defTabSz="914400" rtl="0" eaLnBrk="1" fontAlgn="auto" latinLnBrk="0" hangingPunct="1">
                  <a:lnSpc>
                    <a:spcPct val="100000"/>
                  </a:lnSpc>
                  <a:spcBef>
                    <a:spcPts val="0"/>
                  </a:spcBef>
                  <a:spcAft>
                    <a:spcPts val="0"/>
                  </a:spcAft>
                  <a:buClrTx/>
                  <a:buSzTx/>
                  <a:buFontTx/>
                  <a:buNone/>
                  <a:tabLst/>
                  <a:defRPr sz="1400" b="1">
                    <a:solidFill>
                      <a:sysClr val="windowText" lastClr="000000"/>
                    </a:solidFill>
                    <a:cs typeface="Times New Roman" panose="02020603050405020304" pitchFamily="18" charset="0"/>
                  </a:defRPr>
                </a:pPr>
                <a:endParaRPr lang="en-US" sz="1400" b="1"/>
              </a:p>
            </c:rich>
          </c:tx>
          <c:layout>
            <c:manualLayout>
              <c:xMode val="edge"/>
              <c:yMode val="edge"/>
              <c:x val="1.2006329345221797E-2"/>
              <c:y val="0.10275394702505219"/>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Times New Roman" panose="02020603050405020304" pitchFamily="18" charset="0"/>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Times New Roman" panose="02020603050405020304" pitchFamily="18" charset="0"/>
              </a:defRPr>
            </a:pPr>
            <a:endParaRPr lang="en-US"/>
          </a:p>
        </c:txPr>
        <c:crossAx val="273431392"/>
        <c:crosses val="autoZero"/>
        <c:crossBetween val="between"/>
      </c:valAx>
      <c:spPr>
        <a:noFill/>
        <a:ln>
          <a:solidFill>
            <a:schemeClr val="tx1"/>
          </a:solidFill>
        </a:ln>
        <a:effectLst/>
      </c:spPr>
    </c:plotArea>
    <c:legend>
      <c:legendPos val="r"/>
      <c:layout>
        <c:manualLayout>
          <c:xMode val="edge"/>
          <c:yMode val="edge"/>
          <c:x val="0.15824949878792269"/>
          <c:y val="7.8314560106516301E-2"/>
          <c:w val="0.43417237092187433"/>
          <c:h val="0.19216507372129435"/>
        </c:manualLayout>
      </c:layout>
      <c:overlay val="0"/>
      <c:spPr>
        <a:solidFill>
          <a:schemeClr val="bg1">
            <a:lumMod val="95000"/>
          </a:schemeClr>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828676</xdr:colOff>
      <xdr:row>0</xdr:row>
      <xdr:rowOff>0</xdr:rowOff>
    </xdr:from>
    <xdr:to>
      <xdr:col>15</xdr:col>
      <xdr:colOff>666750</xdr:colOff>
      <xdr:row>23</xdr:row>
      <xdr:rowOff>38100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13</xdr:row>
      <xdr:rowOff>22860</xdr:rowOff>
    </xdr:from>
    <xdr:to>
      <xdr:col>7</xdr:col>
      <xdr:colOff>495300</xdr:colOff>
      <xdr:row>14</xdr:row>
      <xdr:rowOff>106680</xdr:rowOff>
    </xdr:to>
    <xdr:sp macro="" textlink="">
      <xdr:nvSpPr>
        <xdr:cNvPr id="2" name="Text Box 1">
          <a:extLst>
            <a:ext uri="{FF2B5EF4-FFF2-40B4-BE49-F238E27FC236}">
              <a16:creationId xmlns:a16="http://schemas.microsoft.com/office/drawing/2014/main" id="{8EA08A51-EB6D-458C-9F22-76437E10592C}"/>
            </a:ext>
          </a:extLst>
        </xdr:cNvPr>
        <xdr:cNvSpPr txBox="1">
          <a:spLocks noChangeArrowheads="1"/>
        </xdr:cNvSpPr>
      </xdr:nvSpPr>
      <xdr:spPr bwMode="auto">
        <a:xfrm>
          <a:off x="3390900" y="2337435"/>
          <a:ext cx="1371600" cy="245745"/>
        </a:xfrm>
        <a:prstGeom prst="rect">
          <a:avLst/>
        </a:prstGeom>
        <a:solidFill>
          <a:srgbClr val="FFFFFF"/>
        </a:solidFill>
        <a:ln w="9525">
          <a:noFill/>
          <a:miter lim="800000"/>
          <a:headEnd/>
          <a:tailEnd/>
        </a:ln>
      </xdr:spPr>
    </xdr:sp>
    <xdr:clientData/>
  </xdr:twoCellAnchor>
  <xdr:twoCellAnchor editAs="absolute">
    <xdr:from>
      <xdr:col>0</xdr:col>
      <xdr:colOff>60959</xdr:colOff>
      <xdr:row>2</xdr:row>
      <xdr:rowOff>130700</xdr:rowOff>
    </xdr:from>
    <xdr:to>
      <xdr:col>10</xdr:col>
      <xdr:colOff>0</xdr:colOff>
      <xdr:row>16</xdr:row>
      <xdr:rowOff>135255</xdr:rowOff>
    </xdr:to>
    <xdr:graphicFrame macro="">
      <xdr:nvGraphicFramePr>
        <xdr:cNvPr id="3" name="Chart 2">
          <a:extLst>
            <a:ext uri="{FF2B5EF4-FFF2-40B4-BE49-F238E27FC236}">
              <a16:creationId xmlns:a16="http://schemas.microsoft.com/office/drawing/2014/main" id="{AEE9B823-78B0-4222-B990-BC710E06FED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mscoden3aptmtsd\tsd\AAA\Grain%20Transportation%20Report\Mode%20of%20Transportation\Rail\GTRTable4Figure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stelle, Jesse - AMS" refreshedDate="44656.569917361114" createdVersion="5" refreshedVersion="6" minRefreshableVersion="3" recordCount="19084" xr:uid="{00000000-000A-0000-FFFF-FFFF07000000}">
  <cacheSource type="worksheet">
    <worksheetSource name="Data" r:id="rId2"/>
  </cacheSource>
  <cacheFields count="9">
    <cacheField name="date" numFmtId="14">
      <sharedItems containsSemiMixedTypes="0" containsNonDate="0" containsDate="1" containsString="0" minDate="2008-01-05T00:00:00" maxDate="2022-03-27T00:00:00" count="743">
        <d v="2008-01-05T00:00:00"/>
        <d v="2008-01-12T00:00:00"/>
        <d v="2008-01-19T00:00:00"/>
        <d v="2008-01-26T00:00:00"/>
        <d v="2008-02-02T00:00:00"/>
        <d v="2008-02-09T00:00:00"/>
        <d v="2008-02-16T00:00:00"/>
        <d v="2008-02-23T00:00:00"/>
        <d v="2008-03-01T00:00:00"/>
        <d v="2008-03-08T00:00:00"/>
        <d v="2008-03-15T00:00:00"/>
        <d v="2008-03-22T00:00:00"/>
        <d v="2008-03-29T00:00:00"/>
        <d v="2008-04-05T00:00:00"/>
        <d v="2008-04-12T00:00:00"/>
        <d v="2008-04-19T00:00:00"/>
        <d v="2008-04-26T00:00:00"/>
        <d v="2008-05-03T00:00:00"/>
        <d v="2008-05-10T00:00:00"/>
        <d v="2008-05-17T00:00:00"/>
        <d v="2008-05-24T00:00:00"/>
        <d v="2008-05-31T00:00:00"/>
        <d v="2008-06-07T00:00:00"/>
        <d v="2008-06-14T00:00:00"/>
        <d v="2008-06-21T00:00:00"/>
        <d v="2008-06-28T00:00:00"/>
        <d v="2008-07-05T00:00:00"/>
        <d v="2008-07-12T00:00:00"/>
        <d v="2008-07-19T00:00:00"/>
        <d v="2008-07-26T00:00:00"/>
        <d v="2008-08-02T00:00:00"/>
        <d v="2008-08-09T00:00:00"/>
        <d v="2008-08-16T00:00:00"/>
        <d v="2008-08-23T00:00:00"/>
        <d v="2008-08-30T00:00:00"/>
        <d v="2008-09-06T00:00:00"/>
        <d v="2008-09-13T00:00:00"/>
        <d v="2008-09-20T00:00:00"/>
        <d v="2008-09-27T00:00:00"/>
        <d v="2008-10-04T00:00:00"/>
        <d v="2008-10-11T00:00:00"/>
        <d v="2008-10-18T00:00:00"/>
        <d v="2008-10-25T00:00:00"/>
        <d v="2008-11-01T00:00:00"/>
        <d v="2008-11-08T00:00:00"/>
        <d v="2008-11-15T00:00:00"/>
        <d v="2008-11-22T00:00:00"/>
        <d v="2008-11-29T00:00:00"/>
        <d v="2008-12-06T00:00:00"/>
        <d v="2008-12-13T00:00:00"/>
        <d v="2008-12-20T00:00:00"/>
        <d v="2008-12-27T00:00:00"/>
        <d v="2009-01-03T00:00:00"/>
        <d v="2009-01-10T00:00:00"/>
        <d v="2009-01-17T00:00:00"/>
        <d v="2009-01-24T00:00:00"/>
        <d v="2009-01-31T00:00:00"/>
        <d v="2009-02-07T00:00:00"/>
        <d v="2009-02-14T00:00:00"/>
        <d v="2009-02-21T00:00:00"/>
        <d v="2009-02-28T00:00:00"/>
        <d v="2009-03-07T00:00:00"/>
        <d v="2009-03-14T00:00:00"/>
        <d v="2009-03-21T00:00:00"/>
        <d v="2009-03-28T00:00:00"/>
        <d v="2009-04-04T00:00:00"/>
        <d v="2009-04-11T00:00:00"/>
        <d v="2009-04-18T00:00:00"/>
        <d v="2009-04-25T00:00:00"/>
        <d v="2009-05-02T00:00:00"/>
        <d v="2009-05-09T00:00:00"/>
        <d v="2009-05-16T00:00:00"/>
        <d v="2009-05-23T00:00:00"/>
        <d v="2009-05-30T00:00:00"/>
        <d v="2009-06-06T00:00:00"/>
        <d v="2009-06-13T00:00:00"/>
        <d v="2009-06-20T00:00:00"/>
        <d v="2009-06-27T00:00:00"/>
        <d v="2009-07-04T00:00:00"/>
        <d v="2009-07-11T00:00:00"/>
        <d v="2009-07-18T00:00:00"/>
        <d v="2009-07-25T00:00:00"/>
        <d v="2009-08-01T00:00:00"/>
        <d v="2009-08-08T00:00:00"/>
        <d v="2009-08-15T00:00:00"/>
        <d v="2009-08-22T00:00:00"/>
        <d v="2009-08-29T00:00:00"/>
        <d v="2009-09-05T00:00:00"/>
        <d v="2009-09-12T00:00:00"/>
        <d v="2009-09-19T00:00:00"/>
        <d v="2009-09-26T00:00:00"/>
        <d v="2009-10-03T00:00:00"/>
        <d v="2009-10-10T00:00:00"/>
        <d v="2009-10-17T00:00:00"/>
        <d v="2009-10-24T00:00:00"/>
        <d v="2009-10-31T00:00:00"/>
        <d v="2009-11-07T00:00:00"/>
        <d v="2009-11-14T00:00:00"/>
        <d v="2009-11-21T00:00:00"/>
        <d v="2009-11-28T00:00:00"/>
        <d v="2009-12-05T00:00:00"/>
        <d v="2009-12-12T00:00:00"/>
        <d v="2009-12-19T00:00:00"/>
        <d v="2009-12-26T00:00:00"/>
        <d v="2010-01-02T00:00:00"/>
        <d v="2010-01-09T00:00:00"/>
        <d v="2010-01-16T00:00:00"/>
        <d v="2010-01-23T00:00:00"/>
        <d v="2010-01-30T00:00:00"/>
        <d v="2010-02-06T00:00:00"/>
        <d v="2010-02-13T00:00:00"/>
        <d v="2010-02-20T00:00:00"/>
        <d v="2010-02-27T00:00:00"/>
        <d v="2010-03-06T00:00:00"/>
        <d v="2010-03-13T00:00:00"/>
        <d v="2010-03-20T00:00:00"/>
        <d v="2010-03-27T00:00:00"/>
        <d v="2010-04-03T00:00:00"/>
        <d v="2010-04-10T00:00:00"/>
        <d v="2010-04-17T00:00:00"/>
        <d v="2010-04-24T00:00:00"/>
        <d v="2010-05-01T00:00:00"/>
        <d v="2010-05-08T00:00:00"/>
        <d v="2010-05-15T00:00:00"/>
        <d v="2010-05-22T00:00:00"/>
        <d v="2010-05-29T00:00:00"/>
        <d v="2010-06-05T00:00:00"/>
        <d v="2010-06-12T00:00:00"/>
        <d v="2010-06-19T00:00:00"/>
        <d v="2010-06-26T00:00:00"/>
        <d v="2010-07-03T00:00:00"/>
        <d v="2010-07-10T00:00:00"/>
        <d v="2010-07-17T00:00:00"/>
        <d v="2010-07-24T00:00:00"/>
        <d v="2010-07-31T00:00:00"/>
        <d v="2010-08-07T00:00:00"/>
        <d v="2010-08-14T00:00:00"/>
        <d v="2010-08-21T00:00:00"/>
        <d v="2010-08-28T00:00:00"/>
        <d v="2010-09-04T00:00:00"/>
        <d v="2010-09-11T00:00:00"/>
        <d v="2010-09-18T00:00:00"/>
        <d v="2010-09-25T00:00:00"/>
        <d v="2010-10-02T00:00:00"/>
        <d v="2010-10-09T00:00:00"/>
        <d v="2010-10-16T00:00:00"/>
        <d v="2010-10-23T00:00:00"/>
        <d v="2010-10-30T00:00:00"/>
        <d v="2010-11-06T00:00:00"/>
        <d v="2010-11-13T00:00:00"/>
        <d v="2010-11-20T00:00:00"/>
        <d v="2010-11-27T00:00:00"/>
        <d v="2010-12-04T00:00:00"/>
        <d v="2010-12-11T00:00:00"/>
        <d v="2010-12-18T00:00:00"/>
        <d v="2010-12-25T00:00:00"/>
        <d v="2011-01-01T00:00:00"/>
        <d v="2011-01-08T00:00:00"/>
        <d v="2011-01-15T00:00:00"/>
        <d v="2011-01-22T00:00:00"/>
        <d v="2011-01-29T00:00:00"/>
        <d v="2011-02-05T00:00:00"/>
        <d v="2011-02-12T00:00:00"/>
        <d v="2011-02-19T00:00:00"/>
        <d v="2011-02-26T00:00:00"/>
        <d v="2011-03-05T00:00:00"/>
        <d v="2011-03-12T00:00:00"/>
        <d v="2011-03-19T00:00:00"/>
        <d v="2011-03-26T00:00:00"/>
        <d v="2011-04-02T00:00:00"/>
        <d v="2011-04-09T00:00:00"/>
        <d v="2011-04-16T00:00:00"/>
        <d v="2011-04-23T00:00:00"/>
        <d v="2011-04-30T00:00:00"/>
        <d v="2011-05-07T00:00:00"/>
        <d v="2011-05-14T00:00:00"/>
        <d v="2011-05-21T00:00:00"/>
        <d v="2011-05-28T00:00:00"/>
        <d v="2011-06-04T00:00:00"/>
        <d v="2011-06-11T00:00:00"/>
        <d v="2011-06-18T00:00:00"/>
        <d v="2011-06-25T00:00:00"/>
        <d v="2011-07-02T00:00:00"/>
        <d v="2011-07-09T00:00:00"/>
        <d v="2011-07-16T00:00:00"/>
        <d v="2011-07-23T00:00:00"/>
        <d v="2011-07-30T00:00:00"/>
        <d v="2011-08-06T00:00:00"/>
        <d v="2011-08-13T00:00:00"/>
        <d v="2011-08-20T00:00:00"/>
        <d v="2011-08-27T00:00:00"/>
        <d v="2011-09-03T00:00:00"/>
        <d v="2011-09-10T00:00:00"/>
        <d v="2011-09-17T00:00:00"/>
        <d v="2011-09-24T00:00:00"/>
        <d v="2011-10-01T00:00:00"/>
        <d v="2011-10-08T00:00:00"/>
        <d v="2011-10-15T00:00:00"/>
        <d v="2011-10-22T00:00:00"/>
        <d v="2011-10-29T00:00:00"/>
        <d v="2011-11-05T00:00:00"/>
        <d v="2011-11-12T00:00:00"/>
        <d v="2011-11-19T00:00:00"/>
        <d v="2011-11-26T00:00:00"/>
        <d v="2011-12-03T00:00:00"/>
        <d v="2011-12-10T00:00:00"/>
        <d v="2011-12-17T00:00:00"/>
        <d v="2011-12-24T00:00:00"/>
        <d v="2011-12-31T00:00:00"/>
        <d v="2012-01-07T00:00:00"/>
        <d v="2012-01-14T00:00:00"/>
        <d v="2012-01-21T00:00:00"/>
        <d v="2012-01-28T00:00:00"/>
        <d v="2012-02-04T00:00:00"/>
        <d v="2012-02-11T00:00:00"/>
        <d v="2012-02-18T00:00:00"/>
        <d v="2012-02-25T00:00:00"/>
        <d v="2012-03-03T00:00:00"/>
        <d v="2012-03-10T00:00:00"/>
        <d v="2012-03-17T00:00:00"/>
        <d v="2012-03-24T00:00:00"/>
        <d v="2012-03-31T00:00:00"/>
        <d v="2012-04-07T00:00:00"/>
        <d v="2012-04-14T00:00:00"/>
        <d v="2012-04-21T00:00:00"/>
        <d v="2012-04-28T00:00:00"/>
        <d v="2012-05-05T00:00:00"/>
        <d v="2012-05-12T00:00:00"/>
        <d v="2012-05-19T00:00:00"/>
        <d v="2012-05-26T00:00:00"/>
        <d v="2012-06-02T00:00:00"/>
        <d v="2012-06-09T00:00:00"/>
        <d v="2012-06-16T00:00:00"/>
        <d v="2012-06-23T00:00:00"/>
        <d v="2012-06-30T00:00:00"/>
        <d v="2012-07-07T00:00:00"/>
        <d v="2012-07-14T00:00:00"/>
        <d v="2012-07-21T00:00:00"/>
        <d v="2012-07-28T00:00:00"/>
        <d v="2012-08-04T00:00:00"/>
        <d v="2012-08-11T00:00:00"/>
        <d v="2012-08-18T00:00:00"/>
        <d v="2012-08-25T00:00:00"/>
        <d v="2012-09-01T00:00:00"/>
        <d v="2012-09-08T00:00:00"/>
        <d v="2012-09-15T00:00:00"/>
        <d v="2012-09-22T00:00:00"/>
        <d v="2012-09-29T00:00:00"/>
        <d v="2012-10-06T00:00:00"/>
        <d v="2012-10-13T00:00:00"/>
        <d v="2012-10-20T00:00:00"/>
        <d v="2012-10-27T00:00:00"/>
        <d v="2012-11-03T00:00:00"/>
        <d v="2012-11-10T00:00:00"/>
        <d v="2012-11-17T00:00:00"/>
        <d v="2012-11-24T00:00:00"/>
        <d v="2012-12-01T00:00:00"/>
        <d v="2012-12-08T00:00:00"/>
        <d v="2012-12-15T00:00:00"/>
        <d v="2012-12-22T00:00:00"/>
        <d v="2012-12-29T00:00:00"/>
        <d v="2013-01-05T00:00:00"/>
        <d v="2013-01-12T00:00:00"/>
        <d v="2013-01-19T00:00:00"/>
        <d v="2013-01-26T00:00:00"/>
        <d v="2013-02-02T00:00:00"/>
        <d v="2013-02-09T00:00:00"/>
        <d v="2013-02-16T00:00:00"/>
        <d v="2013-02-23T00:00:00"/>
        <d v="2013-03-02T00:00:00"/>
        <d v="2013-03-09T00:00:00"/>
        <d v="2013-03-16T00:00:00"/>
        <d v="2013-03-23T00:00:00"/>
        <d v="2013-03-30T00:00:00"/>
        <d v="2013-04-06T00:00:00"/>
        <d v="2013-04-13T00:00:00"/>
        <d v="2013-04-20T00:00:00"/>
        <d v="2013-04-27T00:00:00"/>
        <d v="2013-05-04T00:00:00"/>
        <d v="2013-05-11T00:00:00"/>
        <d v="2013-05-18T00:00:00"/>
        <d v="2013-05-25T00:00:00"/>
        <d v="2013-06-01T00:00:00"/>
        <d v="2013-06-08T00:00:00"/>
        <d v="2013-06-15T00:00:00"/>
        <d v="2013-06-22T00:00:00"/>
        <d v="2013-06-29T00:00:00"/>
        <d v="2013-07-06T00:00:00"/>
        <d v="2013-07-13T00:00:00"/>
        <d v="2013-07-20T00:00:00"/>
        <d v="2013-07-27T00:00:00"/>
        <d v="2013-08-03T00:00:00"/>
        <d v="2013-08-10T00:00:00"/>
        <d v="2013-08-17T00:00:00"/>
        <d v="2013-08-24T00:00:00"/>
        <d v="2013-08-31T00:00:00"/>
        <d v="2013-09-07T00:00:00"/>
        <d v="2013-09-14T00:00:00"/>
        <d v="2013-09-21T00:00:00"/>
        <d v="2013-09-28T00:00:00"/>
        <d v="2013-10-05T00:00:00"/>
        <d v="2013-10-12T00:00:00"/>
        <d v="2013-10-19T00:00:00"/>
        <d v="2013-10-26T00:00:00"/>
        <d v="2013-11-02T00:00:00"/>
        <d v="2013-11-09T00:00:00"/>
        <d v="2013-11-16T00:00:00"/>
        <d v="2013-11-23T00:00:00"/>
        <d v="2013-11-30T00:00:00"/>
        <d v="2013-12-07T00:00:00"/>
        <d v="2013-12-14T00:00:00"/>
        <d v="2013-12-21T00:00:00"/>
        <d v="2013-12-28T00:00:00"/>
        <d v="2014-01-04T00:00:00"/>
        <d v="2014-01-11T00:00:00"/>
        <d v="2014-01-18T00:00:00"/>
        <d v="2014-01-25T00:00:00"/>
        <d v="2014-02-01T00:00:00"/>
        <d v="2014-02-08T00:00:00"/>
        <d v="2014-02-15T00:00:00"/>
        <d v="2014-02-22T00:00:00"/>
        <d v="2014-03-01T00:00:00"/>
        <d v="2014-03-08T00:00:00"/>
        <d v="2014-03-15T00:00:00"/>
        <d v="2014-03-22T00:00:00"/>
        <d v="2014-03-29T00:00:00"/>
        <d v="2014-04-05T00:00:00"/>
        <d v="2014-04-12T00:00:00"/>
        <d v="2014-04-19T00:00:00"/>
        <d v="2014-04-26T00:00:00"/>
        <d v="2014-05-03T00:00:00"/>
        <d v="2014-05-10T00:00:00"/>
        <d v="2014-05-17T00:00:00"/>
        <d v="2014-05-24T00:00:00"/>
        <d v="2014-05-31T00:00:00"/>
        <d v="2014-06-07T00:00:00"/>
        <d v="2014-06-14T00:00:00"/>
        <d v="2014-06-21T00:00:00"/>
        <d v="2014-06-28T00:00:00"/>
        <d v="2014-07-05T00:00:00"/>
        <d v="2014-07-12T00:00:00"/>
        <d v="2014-07-19T00:00:00"/>
        <d v="2014-07-26T00:00:00"/>
        <d v="2014-08-02T00:00:00"/>
        <d v="2014-08-09T00:00:00"/>
        <d v="2014-08-16T00:00:00"/>
        <d v="2014-08-23T00:00:00"/>
        <d v="2014-08-30T00:00:00"/>
        <d v="2014-09-06T00:00:00"/>
        <d v="2014-09-13T00:00:00"/>
        <d v="2014-09-20T00:00:00"/>
        <d v="2014-09-27T00:00:00"/>
        <d v="2014-10-04T00:00:00"/>
        <d v="2014-10-11T00:00:00"/>
        <d v="2014-10-18T00:00:00"/>
        <d v="2014-10-25T00:00:00"/>
        <d v="2014-11-01T00:00:00"/>
        <d v="2014-11-08T00:00:00"/>
        <d v="2014-11-15T00:00:00"/>
        <d v="2014-11-22T00:00:00"/>
        <d v="2014-11-29T00:00:00"/>
        <d v="2014-12-06T00:00:00"/>
        <d v="2014-12-13T00:00:00"/>
        <d v="2014-12-20T00:00:00"/>
        <d v="2014-12-27T00:00:00"/>
        <d v="2015-01-03T00:00:00"/>
        <d v="2015-01-10T00:00:00"/>
        <d v="2015-01-17T00:00:00"/>
        <d v="2015-01-24T00:00:00"/>
        <d v="2015-01-31T00:00:00"/>
        <d v="2015-02-07T00:00:00"/>
        <d v="2015-02-14T00:00:00"/>
        <d v="2015-02-21T00:00:00"/>
        <d v="2015-02-28T00:00:00"/>
        <d v="2015-03-07T00:00:00"/>
        <d v="2015-03-14T00:00:00"/>
        <d v="2015-03-21T00:00:00"/>
        <d v="2015-03-28T00:00:00"/>
        <d v="2015-04-04T00:00:00"/>
        <d v="2015-04-11T00:00:00"/>
        <d v="2015-04-18T00:00:00"/>
        <d v="2015-04-25T00:00:00"/>
        <d v="2015-05-02T00:00:00"/>
        <d v="2015-05-09T00:00:00"/>
        <d v="2015-05-16T00:00:00"/>
        <d v="2015-05-23T00:00:00"/>
        <d v="2015-05-30T00:00:00"/>
        <d v="2015-06-06T00:00:00"/>
        <d v="2015-06-13T00:00:00"/>
        <d v="2015-06-20T00:00:00"/>
        <d v="2015-06-27T00:00:00"/>
        <d v="2015-07-04T00:00:00"/>
        <d v="2015-07-11T00:00:00"/>
        <d v="2015-07-18T00:00:00"/>
        <d v="2015-07-25T00:00:00"/>
        <d v="2015-08-01T00:00:00"/>
        <d v="2015-08-08T00:00:00"/>
        <d v="2015-08-15T00:00:00"/>
        <d v="2015-08-22T00:00:00"/>
        <d v="2015-08-29T00:00:00"/>
        <d v="2015-09-05T00:00:00"/>
        <d v="2015-09-12T00:00:00"/>
        <d v="2015-09-19T00:00:00"/>
        <d v="2015-09-26T00:00:00"/>
        <d v="2015-10-03T00:00:00"/>
        <d v="2015-10-10T00:00:00"/>
        <d v="2015-10-17T00:00:00"/>
        <d v="2015-10-24T00:00:00"/>
        <d v="2015-10-31T00:00:00"/>
        <d v="2015-11-07T00:00:00"/>
        <d v="2015-11-14T00:00:00"/>
        <d v="2015-11-21T00:00:00"/>
        <d v="2015-11-28T00:00:00"/>
        <d v="2015-12-05T00:00:00"/>
        <d v="2015-12-12T00:00:00"/>
        <d v="2015-12-19T00:00:00"/>
        <d v="2015-12-26T00:00:00"/>
        <d v="2016-01-02T00:00:00"/>
        <d v="2016-01-09T00:00:00"/>
        <d v="2016-01-16T00:00:00"/>
        <d v="2016-01-23T00:00:00"/>
        <d v="2016-01-30T00:00:00"/>
        <d v="2016-02-06T00:00:00"/>
        <d v="2016-02-13T00:00:00"/>
        <d v="2016-02-20T00:00:00"/>
        <d v="2016-02-27T00:00:00"/>
        <d v="2016-03-05T00:00:00"/>
        <d v="2016-03-12T00:00:00"/>
        <d v="2016-03-19T00:00:00"/>
        <d v="2016-03-26T00:00:00"/>
        <d v="2016-04-02T00:00:00"/>
        <d v="2016-04-09T00:00:00"/>
        <d v="2016-04-16T00:00:00"/>
        <d v="2016-04-23T00:00:00"/>
        <d v="2016-04-30T00:00:00"/>
        <d v="2016-05-07T00:00:00"/>
        <d v="2016-05-14T00:00:00"/>
        <d v="2016-05-21T00:00:00"/>
        <d v="2016-05-28T00:00:00"/>
        <d v="2016-06-04T00:00:00"/>
        <d v="2016-06-11T00:00:00"/>
        <d v="2016-06-18T00:00:00"/>
        <d v="2016-06-25T00:00:00"/>
        <d v="2016-07-02T00:00:00"/>
        <d v="2016-07-09T00:00:00"/>
        <d v="2016-07-16T00:00:00"/>
        <d v="2016-07-23T00:00:00"/>
        <d v="2016-07-30T00:00:00"/>
        <d v="2016-08-06T00:00:00"/>
        <d v="2016-08-13T00:00:00"/>
        <d v="2016-08-20T00:00:00"/>
        <d v="2016-08-27T00:00:00"/>
        <d v="2016-09-03T00:00:00"/>
        <d v="2016-09-10T00:00:00"/>
        <d v="2016-09-17T00:00:00"/>
        <d v="2016-09-24T00:00:00"/>
        <d v="2016-10-01T00:00:00"/>
        <d v="2016-10-08T00:00:00"/>
        <d v="2016-10-15T00:00:00"/>
        <d v="2016-10-22T00:00:00"/>
        <d v="2016-10-29T00:00:00"/>
        <d v="2016-11-05T00:00:00"/>
        <d v="2016-11-12T00:00:00"/>
        <d v="2016-11-19T00:00:00"/>
        <d v="2016-11-26T00:00:00"/>
        <d v="2016-12-03T00:00:00"/>
        <d v="2016-12-10T00:00:00"/>
        <d v="2016-12-17T00:00:00"/>
        <d v="2016-12-24T00:00:00"/>
        <d v="2016-12-31T00:00:00"/>
        <d v="2017-01-07T00:00:00"/>
        <d v="2017-01-14T00:00:00"/>
        <d v="2017-01-21T00:00:00"/>
        <d v="2017-01-28T00:00:00"/>
        <d v="2017-02-04T00:00:00"/>
        <d v="2017-02-11T00:00:00"/>
        <d v="2017-02-18T00:00:00"/>
        <d v="2017-02-25T00:00:00"/>
        <d v="2017-03-04T00:00:00"/>
        <d v="2017-03-11T00:00:00"/>
        <d v="2017-03-18T00:00:00"/>
        <d v="2017-03-25T00:00:00"/>
        <d v="2017-04-01T00:00:00"/>
        <d v="2017-04-08T00:00:00"/>
        <d v="2017-04-15T00:00:00"/>
        <d v="2017-04-22T00:00:00"/>
        <d v="2017-04-29T00:00:00"/>
        <d v="2017-05-06T00:00:00"/>
        <d v="2017-05-13T00:00:00"/>
        <d v="2017-05-20T00:00:00"/>
        <d v="2017-05-27T00:00:00"/>
        <d v="2017-06-03T00:00:00"/>
        <d v="2017-06-10T00:00:00"/>
        <d v="2017-06-17T00:00:00"/>
        <d v="2017-06-24T00:00:00"/>
        <d v="2017-07-01T00:00:00"/>
        <d v="2017-07-08T00:00:00"/>
        <d v="2017-07-15T00:00:00"/>
        <d v="2017-07-22T00:00:00"/>
        <d v="2017-07-29T00:00:00"/>
        <d v="2017-08-05T00:00:00"/>
        <d v="2017-08-12T00:00:00"/>
        <d v="2017-08-19T00:00:00"/>
        <d v="2017-08-26T00:00:00"/>
        <d v="2017-09-02T00:00:00"/>
        <d v="2017-09-09T00:00:00"/>
        <d v="2017-09-16T00:00:00"/>
        <d v="2017-09-23T00:00:00"/>
        <d v="2017-09-30T00:00:00"/>
        <d v="2017-10-07T00:00:00"/>
        <d v="2017-10-14T00:00:00"/>
        <d v="2017-10-21T00:00:00"/>
        <d v="2017-10-28T00:00:00"/>
        <d v="2017-11-04T00:00:00"/>
        <d v="2017-11-11T00:00:00"/>
        <d v="2017-11-18T00:00:00"/>
        <d v="2017-11-25T00:00:00"/>
        <d v="2017-12-02T00:00:00"/>
        <d v="2017-12-09T00:00:00"/>
        <d v="2017-12-16T00:00:00"/>
        <d v="2017-12-23T00:00:00"/>
        <d v="2017-12-30T00:00:00"/>
        <d v="2018-01-06T00:00:00"/>
        <d v="2018-01-13T00:00:00"/>
        <d v="2018-01-20T00:00:00"/>
        <d v="2018-01-27T00:00:00"/>
        <d v="2018-02-03T00:00:00"/>
        <d v="2018-02-10T00:00:00"/>
        <d v="2018-02-17T00:00:00"/>
        <d v="2018-02-24T00:00:00"/>
        <d v="2018-03-03T00:00:00"/>
        <d v="2018-03-10T00:00:00"/>
        <d v="2018-03-17T00:00:00"/>
        <d v="2018-03-24T00:00:00"/>
        <d v="2018-03-31T00:00:00"/>
        <d v="2018-04-07T00:00:00"/>
        <d v="2018-04-14T00:00:00"/>
        <d v="2018-04-21T00:00:00"/>
        <d v="2018-04-28T00:00:00"/>
        <d v="2018-05-05T00:00:00"/>
        <d v="2018-05-12T00:00:00"/>
        <d v="2018-05-19T00:00:00"/>
        <d v="2018-05-26T00:00:00"/>
        <d v="2018-06-02T00:00:00"/>
        <d v="2018-06-09T00:00:00"/>
        <d v="2018-06-16T00:00:00"/>
        <d v="2018-06-23T00:00:00"/>
        <d v="2018-06-30T00:00:00"/>
        <d v="2018-07-07T00:00:00"/>
        <d v="2018-07-14T00:00:00"/>
        <d v="2018-07-21T00:00:00"/>
        <d v="2018-07-28T00:00:00"/>
        <d v="2018-08-04T00:00:00"/>
        <d v="2018-08-11T00:00:00"/>
        <d v="2018-08-18T00:00:00"/>
        <d v="2018-08-25T00:00:00"/>
        <d v="2018-09-01T00:00:00"/>
        <d v="2018-09-08T00:00:00"/>
        <d v="2018-09-15T00:00:00"/>
        <d v="2018-09-22T00:00:00"/>
        <d v="2018-09-29T00:00:00"/>
        <d v="2018-10-06T00:00:00"/>
        <d v="2018-10-13T00:00:00"/>
        <d v="2018-10-20T00:00:00"/>
        <d v="2018-10-27T00:00:00"/>
        <d v="2018-11-03T00:00:00"/>
        <d v="2018-11-10T00:00:00"/>
        <d v="2018-11-17T00:00:00"/>
        <d v="2018-11-24T00:00:00"/>
        <d v="2018-12-01T00:00:00"/>
        <d v="2018-12-08T00:00:00"/>
        <d v="2018-12-15T00:00:00"/>
        <d v="2018-12-22T00:00:00"/>
        <d v="2018-12-29T00:00:00"/>
        <d v="2019-01-05T00:00:00"/>
        <d v="2019-01-12T00:00:00"/>
        <d v="2019-01-19T00:00:00"/>
        <d v="2019-01-26T00:00:00"/>
        <d v="2019-02-02T00:00:00"/>
        <d v="2019-02-09T00:00:00"/>
        <d v="2019-02-16T00:00:00"/>
        <d v="2019-02-23T00:00:00"/>
        <d v="2019-03-02T00:00:00"/>
        <d v="2019-03-09T00:00:00"/>
        <d v="2019-03-16T00:00:00"/>
        <d v="2019-03-23T00:00:00"/>
        <d v="2019-03-30T00:00:00"/>
        <d v="2019-04-06T00:00:00"/>
        <d v="2019-04-13T00:00:00"/>
        <d v="2019-04-20T00:00:00"/>
        <d v="2019-04-27T00:00:00"/>
        <d v="2019-05-04T00:00:00"/>
        <d v="2019-05-11T00:00:00"/>
        <d v="2019-05-18T00:00:00"/>
        <d v="2019-05-25T00:00:00"/>
        <d v="2019-06-01T00:00:00"/>
        <d v="2019-06-08T00:00:00"/>
        <d v="2019-06-15T00:00:00"/>
        <d v="2019-06-22T00:00:00"/>
        <d v="2019-06-29T00:00:00"/>
        <d v="2019-07-06T00:00:00"/>
        <d v="2019-07-13T00:00:00"/>
        <d v="2019-07-20T00:00:00"/>
        <d v="2019-07-27T00:00:00"/>
        <d v="2019-08-03T00:00:00"/>
        <d v="2019-08-10T00:00:00"/>
        <d v="2019-08-17T00:00:00"/>
        <d v="2019-08-24T00:00:00"/>
        <d v="2019-08-31T00:00:00"/>
        <d v="2019-09-07T00:00:00"/>
        <d v="2019-09-14T00:00:00"/>
        <d v="2019-09-21T00:00:00"/>
        <d v="2019-09-28T00:00:00"/>
        <d v="2019-10-05T00:00:00"/>
        <d v="2019-10-12T00:00:00"/>
        <d v="2019-10-19T00:00:00"/>
        <d v="2019-10-26T00:00:00"/>
        <d v="2019-11-02T00:00:00"/>
        <d v="2019-11-09T00:00:00"/>
        <d v="2019-11-16T00:00:00"/>
        <d v="2019-11-23T00:00:00"/>
        <d v="2019-11-30T00:00:00"/>
        <d v="2019-12-07T00:00:00"/>
        <d v="2019-12-14T00:00:00"/>
        <d v="2019-12-21T00:00:00"/>
        <d v="2019-12-28T00:00:00"/>
        <d v="2020-01-04T00:00:00"/>
        <d v="2020-01-11T00:00:00"/>
        <d v="2020-01-18T00:00:00"/>
        <d v="2020-01-25T00:00:00"/>
        <d v="2020-02-01T00:00:00"/>
        <d v="2020-02-08T00:00:00"/>
        <d v="2020-02-15T00:00:00"/>
        <d v="2020-02-22T00:00:00"/>
        <d v="2020-02-29T00:00:00"/>
        <d v="2020-03-07T00:00:00"/>
        <d v="2020-03-14T00:00:00"/>
        <d v="2020-03-21T00:00:00"/>
        <d v="2020-03-28T00:00:00"/>
        <d v="2020-04-04T00:00:00"/>
        <d v="2020-04-11T00:00:00"/>
        <d v="2020-04-18T00:00:00"/>
        <d v="2020-04-25T00:00:00"/>
        <d v="2020-05-02T00:00:00"/>
        <d v="2020-05-09T00:00:00"/>
        <d v="2020-05-16T00:00:00"/>
        <d v="2020-05-23T00:00:00"/>
        <d v="2020-05-30T00:00:00"/>
        <d v="2020-06-06T00:00:00"/>
        <d v="2020-06-13T00:00:00"/>
        <d v="2020-06-20T00:00:00"/>
        <d v="2020-06-27T00:00:00"/>
        <d v="2020-07-04T00:00:00"/>
        <d v="2020-07-11T00:00:00"/>
        <d v="2020-07-18T00:00:00"/>
        <d v="2020-07-25T00:00:00"/>
        <d v="2020-08-01T00:00:00"/>
        <d v="2020-08-08T00:00:00"/>
        <d v="2020-08-15T00:00:00"/>
        <d v="2020-08-22T00:00:00"/>
        <d v="2020-08-29T00:00:00"/>
        <d v="2020-09-05T00:00:00"/>
        <d v="2020-09-12T00:00:00"/>
        <d v="2020-09-19T00:00:00"/>
        <d v="2020-09-26T00:00:00"/>
        <d v="2020-10-03T00:00:00"/>
        <d v="2020-10-10T00:00:00"/>
        <d v="2020-10-17T00:00:00"/>
        <d v="2020-10-24T00:00:00"/>
        <d v="2020-10-31T00:00:00"/>
        <d v="2020-11-07T00:00:00"/>
        <d v="2020-11-14T00:00:00"/>
        <d v="2020-11-21T00:00:00"/>
        <d v="2020-11-28T00:00:00"/>
        <d v="2020-12-05T00:00:00"/>
        <d v="2020-12-12T00:00:00"/>
        <d v="2020-12-19T00:00:00"/>
        <d v="2020-12-26T00:00:00"/>
        <d v="2021-01-02T00:00:00"/>
        <d v="2021-01-09T00:00:00"/>
        <d v="2021-01-16T00:00:00"/>
        <d v="2021-01-23T00:00:00"/>
        <d v="2021-01-30T00:00:00"/>
        <d v="2021-02-06T00:00:00"/>
        <d v="2021-02-13T00:00:00"/>
        <d v="2021-02-20T00:00:00"/>
        <d v="2021-02-27T00:00:00"/>
        <d v="2021-03-06T00:00:00"/>
        <d v="2021-03-13T00:00:00"/>
        <d v="2021-03-20T00:00:00"/>
        <d v="2021-03-27T00:00:00"/>
        <d v="2021-04-03T00:00:00"/>
        <d v="2021-04-10T00:00:00"/>
        <d v="2021-04-17T00:00:00"/>
        <d v="2021-04-24T00:00:00"/>
        <d v="2021-05-01T00:00:00"/>
        <d v="2021-05-08T00:00:00"/>
        <d v="2021-05-15T00:00:00"/>
        <d v="2021-05-22T00:00:00"/>
        <d v="2021-05-29T00:00:00"/>
        <d v="2021-06-05T00:00:00"/>
        <d v="2021-06-12T00:00:00"/>
        <d v="2021-06-19T00:00:00"/>
        <d v="2021-06-26T00:00:00"/>
        <d v="2021-07-03T00:00:00"/>
        <d v="2021-07-10T00:00:00"/>
        <d v="2021-07-17T00:00:00"/>
        <d v="2021-07-24T00:00:00"/>
        <d v="2021-07-31T00:00:00"/>
        <d v="2021-08-07T00:00:00"/>
        <d v="2021-08-14T00:00:00"/>
        <d v="2021-08-21T00:00:00"/>
        <d v="2021-08-28T00:00:00"/>
        <d v="2021-09-04T00:00:00"/>
        <d v="2021-09-11T00:00:00"/>
        <d v="2021-09-18T00:00:00"/>
        <d v="2021-09-25T00:00:00"/>
        <d v="2021-10-02T00:00:00"/>
        <d v="2021-10-09T00:00:00"/>
        <d v="2021-10-16T00:00:00"/>
        <d v="2021-10-23T00:00:00"/>
        <d v="2021-10-30T00:00:00"/>
        <d v="2021-11-06T00:00:00"/>
        <d v="2021-11-13T00:00:00"/>
        <d v="2021-11-20T00:00:00"/>
        <d v="2021-11-27T00:00:00"/>
        <d v="2021-12-04T00:00:00"/>
        <d v="2021-12-11T00:00:00"/>
        <d v="2021-12-18T00:00:00"/>
        <d v="2021-12-25T00:00:00"/>
        <d v="2022-01-01T00:00:00"/>
        <d v="2022-01-08T00:00:00"/>
        <d v="2022-01-15T00:00:00"/>
        <d v="2022-01-22T00:00:00"/>
        <d v="2022-01-29T00:00:00"/>
        <d v="2022-02-05T00:00:00"/>
        <d v="2022-02-12T00:00:00"/>
        <d v="2022-02-19T00:00:00"/>
        <d v="2022-02-26T00:00:00"/>
        <d v="2022-03-05T00:00:00"/>
        <d v="2022-03-12T00:00:00"/>
        <d v="2022-03-19T00:00:00"/>
        <d v="2022-03-26T00:00:00"/>
      </sharedItems>
      <fieldGroup base="0">
        <rangePr groupBy="years" startDate="2008-01-05T00:00:00" endDate="2022-03-27T00:00:00"/>
        <groupItems count="17">
          <s v="&lt;1/5/2008"/>
          <s v="2008"/>
          <s v="2009"/>
          <s v="2010"/>
          <s v="2011"/>
          <s v="2012"/>
          <s v="2013"/>
          <s v="2014"/>
          <s v="2015"/>
          <s v="2016"/>
          <s v="2017"/>
          <s v="2018"/>
          <s v="2019"/>
          <s v="2020"/>
          <s v="2021"/>
          <s v="2022"/>
          <s v="&gt;3/27/2022"/>
        </groupItems>
      </fieldGroup>
    </cacheField>
    <cacheField name="year" numFmtId="0">
      <sharedItems containsSemiMixedTypes="0" containsString="0" containsNumber="1" containsInteger="1" minValue="2008" maxValue="2022" count="15">
        <n v="2008"/>
        <n v="2009"/>
        <n v="2010"/>
        <n v="2011"/>
        <n v="2012"/>
        <n v="2013"/>
        <n v="2014"/>
        <n v="2015"/>
        <n v="2016"/>
        <n v="2017"/>
        <n v="2018"/>
        <n v="2019"/>
        <n v="2020"/>
        <n v="2021"/>
        <n v="2022"/>
      </sharedItems>
    </cacheField>
    <cacheField name="month" numFmtId="0">
      <sharedItems/>
    </cacheField>
    <cacheField name="week" numFmtId="0">
      <sharedItems containsSemiMixedTypes="0" containsString="0" containsNumber="1" containsInteger="1" minValue="1" maxValue="53"/>
    </cacheField>
    <cacheField name="railroad" numFmtId="0">
      <sharedItems count="15">
        <s v="BNSF"/>
        <s v="BS"/>
        <s v="CN"/>
        <s v="CP"/>
        <s v="CSXT"/>
        <s v="FEC"/>
        <s v="FXE"/>
        <s v="KCS"/>
        <s v="KCSM"/>
        <s v="LSI"/>
        <s v="NS"/>
        <s v="PAL"/>
        <s v="UP"/>
        <s v="BHRR"/>
        <s v="GMXT"/>
      </sharedItems>
    </cacheField>
    <cacheField name="stcc" numFmtId="0">
      <sharedItems/>
    </cacheField>
    <cacheField name="description" numFmtId="0">
      <sharedItems/>
    </cacheField>
    <cacheField name="type" numFmtId="0">
      <sharedItems count="2">
        <s v="Load"/>
        <s v="Recd"/>
      </sharedItems>
    </cacheField>
    <cacheField name="carloads" numFmtId="0">
      <sharedItems containsSemiMixedTypes="0" containsString="0" containsNumber="1" containsInteger="1" minValue="-72" maxValue="157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stelle, Jesse - MRP-AMS" refreshedDate="45322.568708680556" createdVersion="5" refreshedVersion="8" minRefreshableVersion="3" recordCount="278" xr:uid="{00000000-000A-0000-FFFF-FFFF0C000000}">
  <cacheSource type="worksheet">
    <worksheetSource name="data"/>
  </cacheSource>
  <cacheFields count="18">
    <cacheField name="Date" numFmtId="165">
      <sharedItems containsSemiMixedTypes="0" containsNonDate="0" containsDate="1" containsString="0" minDate="2001-01-01T00:00:00" maxDate="2024-02-16T00:00:00" count="470">
        <d v="2001-01-15T00:00:00"/>
        <d v="2001-02-15T00:00:00"/>
        <d v="2001-03-15T00:00:00"/>
        <d v="2001-04-15T00:00:00"/>
        <d v="2001-05-15T00:00:00"/>
        <d v="2001-06-15T00:00:00"/>
        <d v="2001-07-15T00:00:00"/>
        <d v="2001-08-15T00:00:00"/>
        <d v="2001-09-15T00:00:00"/>
        <d v="2001-10-15T00:00:00"/>
        <d v="2001-11-15T00:00:00"/>
        <d v="2001-12-15T00:00:00"/>
        <d v="2002-01-15T00:00:00"/>
        <d v="2002-02-15T00:00:00"/>
        <d v="2002-03-15T00:00:00"/>
        <d v="2002-04-15T00:00:00"/>
        <d v="2002-05-15T00:00:00"/>
        <d v="2002-06-15T00:00:00"/>
        <d v="2002-07-15T00:00:00"/>
        <d v="2002-08-15T00:00:00"/>
        <d v="2002-09-15T00:00:00"/>
        <d v="2002-10-15T00:00:00"/>
        <d v="2002-11-15T00:00:00"/>
        <d v="2002-12-15T00:00:00"/>
        <d v="2003-01-15T00:00:00"/>
        <d v="2003-02-15T00:00:00"/>
        <d v="2003-03-15T00:00:00"/>
        <d v="2003-04-15T00:00:00"/>
        <d v="2003-05-15T00:00:00"/>
        <d v="2003-06-15T00:00:00"/>
        <d v="2003-07-15T00:00:00"/>
        <d v="2003-08-15T00:00:00"/>
        <d v="2003-09-15T00:00:00"/>
        <d v="2003-10-15T00:00:00"/>
        <d v="2003-11-15T00:00:00"/>
        <d v="2003-12-15T00:00:00"/>
        <d v="2004-01-15T00:00:00"/>
        <d v="2004-02-15T00:00:00"/>
        <d v="2004-03-15T00:00:00"/>
        <d v="2004-04-15T00:00:00"/>
        <d v="2004-05-15T00:00:00"/>
        <d v="2004-06-15T00:00:00"/>
        <d v="2004-07-15T00:00:00"/>
        <d v="2004-08-15T00:00:00"/>
        <d v="2004-09-15T00:00:00"/>
        <d v="2004-10-15T00:00:00"/>
        <d v="2004-11-15T00:00:00"/>
        <d v="2004-12-15T00:00:00"/>
        <d v="2005-01-15T00:00:00"/>
        <d v="2005-02-15T00:00:00"/>
        <d v="2005-03-15T00:00:00"/>
        <d v="2005-04-15T00:00:00"/>
        <d v="2005-05-15T00:00:00"/>
        <d v="2005-06-15T00:00:00"/>
        <d v="2005-07-15T00:00:00"/>
        <d v="2005-08-15T00:00:00"/>
        <d v="2005-09-15T00:00:00"/>
        <d v="2005-10-15T00:00:00"/>
        <d v="2005-11-15T00:00:00"/>
        <d v="2005-12-15T00:00:00"/>
        <d v="2006-01-15T00:00:00"/>
        <d v="2006-02-15T00:00:00"/>
        <d v="2006-03-15T00:00:00"/>
        <d v="2006-04-15T00:00:00"/>
        <d v="2006-05-15T00:00:00"/>
        <d v="2006-06-15T00:00:00"/>
        <d v="2006-07-15T00:00:00"/>
        <d v="2006-08-15T00:00:00"/>
        <d v="2006-09-15T00:00:00"/>
        <d v="2006-10-15T00:00:00"/>
        <d v="2006-11-15T00:00:00"/>
        <d v="2006-12-15T00:00:00"/>
        <d v="2007-01-15T00:00:00"/>
        <d v="2007-02-15T00:00:00"/>
        <d v="2007-03-15T00:00:00"/>
        <d v="2007-04-15T00:00:00"/>
        <d v="2007-05-15T00:00:00"/>
        <d v="2007-06-15T00:00:00"/>
        <d v="2007-07-15T00:00:00"/>
        <d v="2007-08-15T00:00:00"/>
        <d v="2007-09-15T00:00:00"/>
        <d v="2007-10-15T00:00:00"/>
        <d v="2007-11-15T00:00:00"/>
        <d v="2007-12-15T00:00:00"/>
        <d v="2008-01-15T00:00:00"/>
        <d v="2008-02-15T00:00:00"/>
        <d v="2008-03-15T00:00:00"/>
        <d v="2008-04-15T00:00:00"/>
        <d v="2008-05-15T00:00:00"/>
        <d v="2008-06-15T00:00:00"/>
        <d v="2008-07-15T00:00:00"/>
        <d v="2008-08-15T00:00:00"/>
        <d v="2008-09-15T00:00:00"/>
        <d v="2008-10-15T00:00:00"/>
        <d v="2008-11-15T00:00:00"/>
        <d v="2008-12-15T00:00:00"/>
        <d v="2009-01-15T00:00:00"/>
        <d v="2009-02-15T00:00:00"/>
        <d v="2009-03-15T00:00:00"/>
        <d v="2009-04-15T00:00:00"/>
        <d v="2009-05-15T00:00:00"/>
        <d v="2009-06-15T00:00:00"/>
        <d v="2009-07-15T00:00:00"/>
        <d v="2009-08-15T00:00:00"/>
        <d v="2009-09-15T00:00:00"/>
        <d v="2009-10-15T00:00:00"/>
        <d v="2009-11-15T00:00:00"/>
        <d v="2009-12-15T00:00:00"/>
        <d v="2010-01-15T00:00:00"/>
        <d v="2010-02-15T00:00:00"/>
        <d v="2010-03-15T00:00:00"/>
        <d v="2010-04-15T00:00:00"/>
        <d v="2010-05-15T00:00:00"/>
        <d v="2010-06-15T00:00:00"/>
        <d v="2010-07-15T00:00:00"/>
        <d v="2010-08-15T00:00:00"/>
        <d v="2010-09-15T00:00:00"/>
        <d v="2010-10-15T00:00:00"/>
        <d v="2010-11-15T00:00:00"/>
        <d v="2010-12-15T00:00:00"/>
        <d v="2011-01-15T00:00:00"/>
        <d v="2011-02-15T00:00:00"/>
        <d v="2011-03-15T00:00:00"/>
        <d v="2011-04-15T00:00:00"/>
        <d v="2011-05-15T00:00:00"/>
        <d v="2011-06-15T00:00:00"/>
        <d v="2011-07-15T00:00:00"/>
        <d v="2011-08-15T00:00:00"/>
        <d v="2011-09-15T00:00:00"/>
        <d v="2011-10-15T00:00:00"/>
        <d v="2011-11-15T00:00:00"/>
        <d v="2011-12-15T00:00:00"/>
        <d v="2012-01-15T00:00:00"/>
        <d v="2012-02-15T00:00:00"/>
        <d v="2012-03-15T00:00:00"/>
        <d v="2012-04-15T00:00:00"/>
        <d v="2012-05-15T00:00:00"/>
        <d v="2012-06-15T00:00:00"/>
        <d v="2012-07-15T00:00:00"/>
        <d v="2012-08-15T00:00:00"/>
        <d v="2012-09-15T00:00:00"/>
        <d v="2012-10-15T00:00:00"/>
        <d v="2012-11-15T00:00:00"/>
        <d v="2012-12-15T00:00:00"/>
        <d v="2013-01-15T00:00:00"/>
        <d v="2013-02-15T00:00:00"/>
        <d v="2013-03-15T00:00:00"/>
        <d v="2013-04-15T00:00:00"/>
        <d v="2013-05-15T00:00:00"/>
        <d v="2013-06-15T00:00:00"/>
        <d v="2013-07-15T00:00:00"/>
        <d v="2013-08-15T00:00:00"/>
        <d v="2013-09-15T00:00:00"/>
        <d v="2013-10-15T00:00:00"/>
        <d v="2013-11-15T00:00:00"/>
        <d v="2013-12-15T00:00:00"/>
        <d v="2014-01-15T00:00:00"/>
        <d v="2014-02-15T00:00:00"/>
        <d v="2014-03-15T00:00:00"/>
        <d v="2014-04-15T00:00:00"/>
        <d v="2014-05-15T00:00:00"/>
        <d v="2014-06-15T00:00:00"/>
        <d v="2014-07-15T00:00:00"/>
        <d v="2014-08-15T00:00:00"/>
        <d v="2014-09-15T00:00:00"/>
        <d v="2014-10-15T00:00:00"/>
        <d v="2014-11-15T00:00:00"/>
        <d v="2014-12-15T00:00:00"/>
        <d v="2015-01-15T00:00:00"/>
        <d v="2015-02-15T00:00:00"/>
        <d v="2015-03-15T00:00:00"/>
        <d v="2015-04-15T00:00:00"/>
        <d v="2015-05-15T00:00:00"/>
        <d v="2015-06-15T00:00:00"/>
        <d v="2015-07-15T00:00:00"/>
        <d v="2015-08-15T00:00:00"/>
        <d v="2015-09-15T00:00:00"/>
        <d v="2015-10-15T00:00:00"/>
        <d v="2015-11-15T00:00:00"/>
        <d v="2015-12-15T00:00:00"/>
        <d v="2016-01-15T00:00:00"/>
        <d v="2016-02-15T00:00:00"/>
        <d v="2016-03-15T00:00:00"/>
        <d v="2016-04-15T00:00:00"/>
        <d v="2016-05-15T00:00:00"/>
        <d v="2016-06-15T00:00:00"/>
        <d v="2016-07-15T00:00:00"/>
        <d v="2016-08-15T00:00:00"/>
        <d v="2016-09-15T00:00:00"/>
        <d v="2016-10-15T00:00:00"/>
        <d v="2016-11-15T00:00:00"/>
        <d v="2016-12-15T00:00:00"/>
        <d v="2017-01-15T00:00:00"/>
        <d v="2017-02-15T00:00:00"/>
        <d v="2017-03-15T00:00:00"/>
        <d v="2017-04-15T00:00:00"/>
        <d v="2017-05-15T00:00:00"/>
        <d v="2017-06-15T00:00:00"/>
        <d v="2017-07-15T00:00:00"/>
        <d v="2017-08-15T00:00:00"/>
        <d v="2017-09-15T00:00:00"/>
        <d v="2017-10-15T00:00:00"/>
        <d v="2017-11-15T00:00:00"/>
        <d v="2017-12-15T00:00:00"/>
        <d v="2018-01-15T00:00:00"/>
        <d v="2018-02-15T00:00:00"/>
        <d v="2018-03-15T00:00:00"/>
        <d v="2018-04-15T00:00:00"/>
        <d v="2018-05-15T00:00:00"/>
        <d v="2018-06-15T00:00:00"/>
        <d v="2018-07-15T00:00:00"/>
        <d v="2018-08-15T00:00:00"/>
        <d v="2018-09-15T00:00:00"/>
        <d v="2018-10-15T00:00:00"/>
        <d v="2018-11-15T00:00:00"/>
        <d v="2018-12-15T00:00:00"/>
        <d v="2019-01-15T00:00:00"/>
        <d v="2019-02-15T00:00:00"/>
        <d v="2019-03-15T00:00:00"/>
        <d v="2019-04-15T00:00:00"/>
        <d v="2019-05-15T00:00:00"/>
        <d v="2019-06-15T00:00:00"/>
        <d v="2019-07-15T00:00:00"/>
        <d v="2019-08-15T00:00:00"/>
        <d v="2019-09-15T00:00:00"/>
        <d v="2019-10-15T00:00:00"/>
        <d v="2019-11-15T00:00:00"/>
        <d v="2019-12-15T00:00:00"/>
        <d v="2020-01-15T00:00:00"/>
        <d v="2020-02-15T00:00:00"/>
        <d v="2020-03-15T00:00:00"/>
        <d v="2020-04-15T00:00:00"/>
        <d v="2020-05-15T00:00:00"/>
        <d v="2020-06-15T00:00:00"/>
        <d v="2020-07-15T00:00:00"/>
        <d v="2020-08-15T00:00:00"/>
        <d v="2020-09-15T00:00:00"/>
        <d v="2020-10-15T00:00:00"/>
        <d v="2020-11-15T00:00:00"/>
        <d v="2020-12-15T00:00:00"/>
        <d v="2021-01-15T00:00:00"/>
        <d v="2021-02-15T00:00:00"/>
        <d v="2021-03-15T00:00:00"/>
        <d v="2021-04-15T00:00:00"/>
        <d v="2021-05-15T00:00:00"/>
        <d v="2021-06-15T00:00:00"/>
        <d v="2021-07-15T00:00:00"/>
        <d v="2021-08-15T00:00:00"/>
        <d v="2021-09-15T00:00:00"/>
        <d v="2021-10-15T00:00:00"/>
        <d v="2021-11-15T00:00:00"/>
        <d v="2021-12-15T00:00:00"/>
        <d v="2022-01-15T00:00:00"/>
        <d v="2022-02-15T00:00:00"/>
        <d v="2022-03-15T00:00:00"/>
        <d v="2022-04-15T00:00:00"/>
        <d v="2022-05-15T00:00:00"/>
        <d v="2022-06-15T00:00:00"/>
        <d v="2022-07-15T00:00:00"/>
        <d v="2022-08-15T00:00:00"/>
        <d v="2022-09-15T00:00:00"/>
        <d v="2022-10-15T00:00:00"/>
        <d v="2022-11-15T00:00:00"/>
        <d v="2022-12-15T00:00:00"/>
        <d v="2023-01-15T00:00:00"/>
        <d v="2023-02-15T00:00:00"/>
        <d v="2023-03-15T00:00:00"/>
        <d v="2023-04-15T00:00:00"/>
        <d v="2023-05-15T00:00:00"/>
        <d v="2023-06-15T00:00:00"/>
        <d v="2023-07-15T00:00:00"/>
        <d v="2023-08-15T00:00:00"/>
        <d v="2023-09-15T00:00:00"/>
        <d v="2023-10-15T00:00:00"/>
        <d v="2023-11-15T00:00:00"/>
        <d v="2023-12-15T00:00:00"/>
        <d v="2024-01-15T00:00:00"/>
        <d v="2024-02-15T00:00:00"/>
        <d v="2016-11-16T00:00:00" u="1"/>
        <d v="2001-01-01T00:00:00" u="1"/>
        <d v="2002-01-01T00:00:00" u="1"/>
        <d v="2003-01-01T00:00:00" u="1"/>
        <d v="2004-01-01T00:00:00" u="1"/>
        <d v="2005-01-01T00:00:00" u="1"/>
        <d v="2006-01-01T00:00:00" u="1"/>
        <d v="2007-01-01T00:00:00" u="1"/>
        <d v="2008-01-01T00:00:00" u="1"/>
        <d v="2009-01-01T00:00:00" u="1"/>
        <d v="2010-01-01T00:00:00" u="1"/>
        <d v="2011-01-01T00:00:00" u="1"/>
        <d v="2012-01-01T00:00:00" u="1"/>
        <d v="2013-01-01T00:00:00" u="1"/>
        <d v="2014-01-01T00:00:00" u="1"/>
        <d v="2015-01-01T00:00:00" u="1"/>
        <d v="2016-01-01T00:00:00" u="1"/>
        <d v="2001-02-01T00:00:00" u="1"/>
        <d v="2002-02-01T00:00:00" u="1"/>
        <d v="2003-02-01T00:00:00" u="1"/>
        <d v="2004-02-01T00:00:00" u="1"/>
        <d v="2005-02-01T00:00:00" u="1"/>
        <d v="2006-02-01T00:00:00" u="1"/>
        <d v="2007-02-01T00:00:00" u="1"/>
        <d v="2008-02-01T00:00:00" u="1"/>
        <d v="2009-02-01T00:00:00" u="1"/>
        <d v="2010-02-01T00:00:00" u="1"/>
        <d v="2011-02-01T00:00:00" u="1"/>
        <d v="2012-02-01T00:00:00" u="1"/>
        <d v="2013-02-01T00:00:00" u="1"/>
        <d v="2014-02-01T00:00:00" u="1"/>
        <d v="2015-02-01T00:00:00" u="1"/>
        <d v="2016-02-01T00:00:00" u="1"/>
        <d v="2001-03-01T00:00:00" u="1"/>
        <d v="2002-03-01T00:00:00" u="1"/>
        <d v="2003-03-01T00:00:00" u="1"/>
        <d v="2004-03-01T00:00:00" u="1"/>
        <d v="2005-03-01T00:00:00" u="1"/>
        <d v="2006-03-01T00:00:00" u="1"/>
        <d v="2007-03-01T00:00:00" u="1"/>
        <d v="2008-03-01T00:00:00" u="1"/>
        <d v="2009-03-01T00:00:00" u="1"/>
        <d v="2010-03-01T00:00:00" u="1"/>
        <d v="2011-03-01T00:00:00" u="1"/>
        <d v="2012-03-01T00:00:00" u="1"/>
        <d v="2013-03-01T00:00:00" u="1"/>
        <d v="2014-03-01T00:00:00" u="1"/>
        <d v="2015-03-01T00:00:00" u="1"/>
        <d v="2016-03-01T00:00:00" u="1"/>
        <d v="2001-04-01T00:00:00" u="1"/>
        <d v="2002-04-01T00:00:00" u="1"/>
        <d v="2003-04-01T00:00:00" u="1"/>
        <d v="2004-04-01T00:00:00" u="1"/>
        <d v="2005-04-01T00:00:00" u="1"/>
        <d v="2006-04-01T00:00:00" u="1"/>
        <d v="2007-04-01T00:00:00" u="1"/>
        <d v="2008-04-01T00:00:00" u="1"/>
        <d v="2009-04-01T00:00:00" u="1"/>
        <d v="2010-04-01T00:00:00" u="1"/>
        <d v="2011-04-01T00:00:00" u="1"/>
        <d v="2012-04-01T00:00:00" u="1"/>
        <d v="2013-04-01T00:00:00" u="1"/>
        <d v="2014-04-01T00:00:00" u="1"/>
        <d v="2015-04-01T00:00:00" u="1"/>
        <d v="2016-04-01T00:00:00" u="1"/>
        <d v="2001-05-01T00:00:00" u="1"/>
        <d v="2002-05-01T00:00:00" u="1"/>
        <d v="2003-05-01T00:00:00" u="1"/>
        <d v="2004-05-01T00:00:00" u="1"/>
        <d v="2005-05-01T00:00:00" u="1"/>
        <d v="2006-05-01T00:00:00" u="1"/>
        <d v="2007-05-01T00:00:00" u="1"/>
        <d v="2008-05-01T00:00:00" u="1"/>
        <d v="2009-05-01T00:00:00" u="1"/>
        <d v="2010-05-01T00:00:00" u="1"/>
        <d v="2011-05-01T00:00:00" u="1"/>
        <d v="2012-05-01T00:00:00" u="1"/>
        <d v="2013-05-01T00:00:00" u="1"/>
        <d v="2014-05-01T00:00:00" u="1"/>
        <d v="2015-05-01T00:00:00" u="1"/>
        <d v="2016-05-01T00:00:00" u="1"/>
        <d v="2001-06-01T00:00:00" u="1"/>
        <d v="2002-06-01T00:00:00" u="1"/>
        <d v="2003-06-01T00:00:00" u="1"/>
        <d v="2004-06-01T00:00:00" u="1"/>
        <d v="2005-06-01T00:00:00" u="1"/>
        <d v="2006-06-01T00:00:00" u="1"/>
        <d v="2007-06-01T00:00:00" u="1"/>
        <d v="2008-06-01T00:00:00" u="1"/>
        <d v="2009-06-01T00:00:00" u="1"/>
        <d v="2010-06-01T00:00:00" u="1"/>
        <d v="2011-06-01T00:00:00" u="1"/>
        <d v="2012-06-01T00:00:00" u="1"/>
        <d v="2013-06-01T00:00:00" u="1"/>
        <d v="2014-06-01T00:00:00" u="1"/>
        <d v="2015-06-01T00:00:00" u="1"/>
        <d v="2016-06-01T00:00:00" u="1"/>
        <d v="2001-07-01T00:00:00" u="1"/>
        <d v="2002-07-01T00:00:00" u="1"/>
        <d v="2003-07-01T00:00:00" u="1"/>
        <d v="2004-07-01T00:00:00" u="1"/>
        <d v="2005-07-01T00:00:00" u="1"/>
        <d v="2006-07-01T00:00:00" u="1"/>
        <d v="2007-07-01T00:00:00" u="1"/>
        <d v="2008-07-01T00:00:00" u="1"/>
        <d v="2009-07-01T00:00:00" u="1"/>
        <d v="2010-07-01T00:00:00" u="1"/>
        <d v="2011-07-01T00:00:00" u="1"/>
        <d v="2012-07-01T00:00:00" u="1"/>
        <d v="2013-07-01T00:00:00" u="1"/>
        <d v="2014-07-01T00:00:00" u="1"/>
        <d v="2015-07-01T00:00:00" u="1"/>
        <d v="2016-07-01T00:00:00" u="1"/>
        <d v="2001-08-01T00:00:00" u="1"/>
        <d v="2002-08-01T00:00:00" u="1"/>
        <d v="2003-08-01T00:00:00" u="1"/>
        <d v="2004-08-01T00:00:00" u="1"/>
        <d v="2005-08-01T00:00:00" u="1"/>
        <d v="2006-08-01T00:00:00" u="1"/>
        <d v="2007-08-01T00:00:00" u="1"/>
        <d v="2008-08-01T00:00:00" u="1"/>
        <d v="2009-08-01T00:00:00" u="1"/>
        <d v="2010-08-01T00:00:00" u="1"/>
        <d v="2011-08-01T00:00:00" u="1"/>
        <d v="2012-08-01T00:00:00" u="1"/>
        <d v="2013-08-01T00:00:00" u="1"/>
        <d v="2014-08-01T00:00:00" u="1"/>
        <d v="2015-08-01T00:00:00" u="1"/>
        <d v="2016-08-01T00:00:00" u="1"/>
        <d v="2001-09-01T00:00:00" u="1"/>
        <d v="2002-09-01T00:00:00" u="1"/>
        <d v="2003-09-01T00:00:00" u="1"/>
        <d v="2004-09-01T00:00:00" u="1"/>
        <d v="2005-09-01T00:00:00" u="1"/>
        <d v="2006-09-01T00:00:00" u="1"/>
        <d v="2007-09-01T00:00:00" u="1"/>
        <d v="2008-09-01T00:00:00" u="1"/>
        <d v="2009-09-01T00:00:00" u="1"/>
        <d v="2010-09-01T00:00:00" u="1"/>
        <d v="2011-09-01T00:00:00" u="1"/>
        <d v="2012-09-01T00:00:00" u="1"/>
        <d v="2013-09-01T00:00:00" u="1"/>
        <d v="2014-09-01T00:00:00" u="1"/>
        <d v="2015-09-01T00:00:00" u="1"/>
        <d v="2016-09-01T00:00:00" u="1"/>
        <d v="2001-10-01T00:00:00" u="1"/>
        <d v="2002-10-01T00:00:00" u="1"/>
        <d v="2003-10-01T00:00:00" u="1"/>
        <d v="2004-10-01T00:00:00" u="1"/>
        <d v="2005-10-01T00:00:00" u="1"/>
        <d v="2006-10-01T00:00:00" u="1"/>
        <d v="2007-10-01T00:00:00" u="1"/>
        <d v="2008-10-01T00:00:00" u="1"/>
        <d v="2009-10-01T00:00:00" u="1"/>
        <d v="2010-10-01T00:00:00" u="1"/>
        <d v="2011-10-01T00:00:00" u="1"/>
        <d v="2012-10-01T00:00:00" u="1"/>
        <d v="2013-10-01T00:00:00" u="1"/>
        <d v="2014-10-01T00:00:00" u="1"/>
        <d v="2015-10-01T00:00:00" u="1"/>
        <d v="2016-10-01T00:00:00" u="1"/>
        <d v="2001-11-01T00:00:00" u="1"/>
        <d v="2002-11-01T00:00:00" u="1"/>
        <d v="2003-11-01T00:00:00" u="1"/>
        <d v="2004-11-01T00:00:00" u="1"/>
        <d v="2005-11-01T00:00:00" u="1"/>
        <d v="2006-11-01T00:00:00" u="1"/>
        <d v="2007-11-01T00:00:00" u="1"/>
        <d v="2008-11-01T00:00:00" u="1"/>
        <d v="2009-11-01T00:00:00" u="1"/>
        <d v="2010-11-01T00:00:00" u="1"/>
        <d v="2011-11-01T00:00:00" u="1"/>
        <d v="2012-11-01T00:00:00" u="1"/>
        <d v="2013-11-01T00:00:00" u="1"/>
        <d v="2014-11-01T00:00:00" u="1"/>
        <d v="2015-11-01T00:00:00" u="1"/>
        <d v="2016-11-01T00:00:00" u="1"/>
        <d v="2001-12-01T00:00:00" u="1"/>
        <d v="2002-12-01T00:00:00" u="1"/>
        <d v="2003-12-01T00:00:00" u="1"/>
        <d v="2004-12-01T00:00:00" u="1"/>
        <d v="2005-12-01T00:00:00" u="1"/>
        <d v="2006-12-01T00:00:00" u="1"/>
        <d v="2007-12-01T00:00:00" u="1"/>
        <d v="2008-12-01T00:00:00" u="1"/>
        <d v="2009-12-01T00:00:00" u="1"/>
        <d v="2010-12-01T00:00:00" u="1"/>
        <d v="2011-12-01T00:00:00" u="1"/>
        <d v="2012-12-01T00:00:00" u="1"/>
        <d v="2013-12-01T00:00:00" u="1"/>
        <d v="2014-12-01T00:00:00" u="1"/>
        <d v="2015-12-01T00:00:00" u="1"/>
      </sharedItems>
    </cacheField>
    <cacheField name="Year" numFmtId="0">
      <sharedItems containsSemiMixedTypes="0" containsString="0" containsNumber="1" containsInteger="1" minValue="1900" maxValue="2024" count="25">
        <n v="2001"/>
        <n v="2002"/>
        <n v="2003"/>
        <n v="2004"/>
        <n v="2005"/>
        <n v="2006"/>
        <n v="2007"/>
        <n v="2008"/>
        <n v="2009"/>
        <n v="2010"/>
        <n v="2011"/>
        <n v="2012"/>
        <n v="2013"/>
        <n v="2014"/>
        <n v="2015"/>
        <n v="2016"/>
        <n v="2017"/>
        <n v="2018"/>
        <n v="2019"/>
        <n v="2020"/>
        <n v="2021"/>
        <n v="2022"/>
        <n v="2023"/>
        <n v="2024"/>
        <n v="1900" u="1"/>
      </sharedItems>
    </cacheField>
    <cacheField name="BNSF - 1.25 sp" numFmtId="2">
      <sharedItems containsString="0" containsBlank="1" containsNumber="1" minValue="0" maxValue="1.1299999999999999"/>
    </cacheField>
    <cacheField name="BNSF - 2.50 sp" numFmtId="2">
      <sharedItems containsString="0" containsBlank="1" containsNumber="1" minValue="-0.33" maxValue="0.82"/>
    </cacheField>
    <cacheField name="BNSF - 3.25 sp" numFmtId="2">
      <sharedItems containsString="0" containsBlank="1" containsNumber="1" minValue="0" maxValue="0.63"/>
    </cacheField>
    <cacheField name="CN" numFmtId="167">
      <sharedItems containsSemiMixedTypes="0" containsString="0" containsNumber="1" minValue="0" maxValue="0.90300000000000002"/>
    </cacheField>
    <cacheField name="CP" numFmtId="167">
      <sharedItems containsSemiMixedTypes="0" containsString="0" containsNumber="1" minValue="0" maxValue="0.71499999999999997"/>
    </cacheField>
    <cacheField name="CSXT" numFmtId="2">
      <sharedItems containsSemiMixedTypes="0" containsString="0" containsNumber="1" minValue="0" maxValue="0.94"/>
    </cacheField>
    <cacheField name="KCS" numFmtId="0">
      <sharedItems containsSemiMixedTypes="0" containsString="0" containsNumber="1" minValue="0" maxValue="0.91"/>
    </cacheField>
    <cacheField name="NS" numFmtId="2">
      <sharedItems containsSemiMixedTypes="0" containsString="0" containsNumber="1" containsInteger="1" minValue="0" maxValue="0"/>
    </cacheField>
    <cacheField name="UP" numFmtId="0">
      <sharedItems containsSemiMixedTypes="0" containsString="0" containsNumber="1" minValue="0" maxValue="0.74"/>
    </cacheField>
    <cacheField name="N_America" numFmtId="167">
      <sharedItems containsMixedTypes="1" containsNumber="1" minValue="0" maxValue="0.6865"/>
    </cacheField>
    <cacheField name="Weighted_Avg" numFmtId="167">
      <sharedItems containsMixedTypes="1" containsNumber="1" minValue="0" maxValue="0.67279687953281275"/>
    </cacheField>
    <cacheField name="3_Yr_Monthly_Avg" numFmtId="166">
      <sharedItems containsMixedTypes="1" containsNumber="1" minValue="9.4152400000000001E-3" maxValue="0.37084222398461719"/>
    </cacheField>
    <cacheField name="Figure 3 Filter" numFmtId="0">
      <sharedItems count="2">
        <b v="0"/>
        <b v="1"/>
      </sharedItems>
    </cacheField>
    <cacheField name="KCSM" numFmtId="0">
      <sharedItems containsString="0" containsBlank="1" containsNumber="1" minValue="0.05" maxValue="0.59499999999999709"/>
    </cacheField>
    <cacheField name="FerroMex" numFmtId="0">
      <sharedItems containsString="0" containsBlank="1" containsNumber="1" minValue="0.03" maxValue="0.33500000000000002"/>
    </cacheField>
    <cacheField name="EIA HDF Price" numFmtId="0">
      <sharedItems containsString="0" containsBlank="1" containsNumber="1" minValue="1.1519999999999999" maxValue="5.75399999999999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084">
  <r>
    <x v="0"/>
    <x v="0"/>
    <s v="Jan"/>
    <n v="1"/>
    <x v="0"/>
    <s v="01"/>
    <s v="Grain"/>
    <x v="0"/>
    <n v="10271"/>
  </r>
  <r>
    <x v="0"/>
    <x v="0"/>
    <s v="Jan"/>
    <n v="1"/>
    <x v="0"/>
    <s v="01"/>
    <s v="Grain"/>
    <x v="1"/>
    <n v="711"/>
  </r>
  <r>
    <x v="0"/>
    <x v="0"/>
    <s v="Jan"/>
    <n v="1"/>
    <x v="1"/>
    <s v="01"/>
    <s v="Grain"/>
    <x v="0"/>
    <n v="0"/>
  </r>
  <r>
    <x v="0"/>
    <x v="0"/>
    <s v="Jan"/>
    <n v="1"/>
    <x v="1"/>
    <s v="01"/>
    <s v="Grain"/>
    <x v="1"/>
    <n v="0"/>
  </r>
  <r>
    <x v="0"/>
    <x v="0"/>
    <s v="Jan"/>
    <n v="1"/>
    <x v="2"/>
    <s v="01"/>
    <s v="Grain"/>
    <x v="0"/>
    <n v="4851"/>
  </r>
  <r>
    <x v="0"/>
    <x v="0"/>
    <s v="Jan"/>
    <n v="1"/>
    <x v="2"/>
    <s v="01"/>
    <s v="Grain"/>
    <x v="1"/>
    <n v="270"/>
  </r>
  <r>
    <x v="0"/>
    <x v="0"/>
    <s v="Jan"/>
    <n v="1"/>
    <x v="3"/>
    <s v="01"/>
    <s v="Grain"/>
    <x v="0"/>
    <n v="5547"/>
  </r>
  <r>
    <x v="0"/>
    <x v="0"/>
    <s v="Jan"/>
    <n v="1"/>
    <x v="3"/>
    <s v="01"/>
    <s v="Grain"/>
    <x v="1"/>
    <n v="352"/>
  </r>
  <r>
    <x v="0"/>
    <x v="0"/>
    <s v="Jan"/>
    <n v="1"/>
    <x v="4"/>
    <s v="01"/>
    <s v="Grain"/>
    <x v="0"/>
    <n v="3033"/>
  </r>
  <r>
    <x v="0"/>
    <x v="0"/>
    <s v="Jan"/>
    <n v="1"/>
    <x v="4"/>
    <s v="01"/>
    <s v="Grain"/>
    <x v="1"/>
    <n v="868"/>
  </r>
  <r>
    <x v="0"/>
    <x v="0"/>
    <s v="Jan"/>
    <n v="1"/>
    <x v="5"/>
    <s v="01"/>
    <s v="Grain"/>
    <x v="0"/>
    <n v="0"/>
  </r>
  <r>
    <x v="0"/>
    <x v="0"/>
    <s v="Jan"/>
    <n v="1"/>
    <x v="5"/>
    <s v="01"/>
    <s v="Grain"/>
    <x v="1"/>
    <n v="4"/>
  </r>
  <r>
    <x v="0"/>
    <x v="0"/>
    <s v="Jan"/>
    <n v="1"/>
    <x v="6"/>
    <s v="01"/>
    <s v="Grain"/>
    <x v="0"/>
    <n v="312"/>
  </r>
  <r>
    <x v="0"/>
    <x v="0"/>
    <s v="Jan"/>
    <n v="1"/>
    <x v="6"/>
    <s v="01"/>
    <s v="Grain"/>
    <x v="1"/>
    <n v="160"/>
  </r>
  <r>
    <x v="0"/>
    <x v="0"/>
    <s v="Jan"/>
    <n v="1"/>
    <x v="7"/>
    <s v="01"/>
    <s v="Grain"/>
    <x v="0"/>
    <n v="801"/>
  </r>
  <r>
    <x v="0"/>
    <x v="0"/>
    <s v="Jan"/>
    <n v="1"/>
    <x v="7"/>
    <s v="01"/>
    <s v="Grain"/>
    <x v="1"/>
    <n v="748"/>
  </r>
  <r>
    <x v="0"/>
    <x v="0"/>
    <s v="Jan"/>
    <n v="1"/>
    <x v="8"/>
    <s v="01"/>
    <s v="Grain"/>
    <x v="0"/>
    <n v="435"/>
  </r>
  <r>
    <x v="0"/>
    <x v="0"/>
    <s v="Jan"/>
    <n v="1"/>
    <x v="8"/>
    <s v="01"/>
    <s v="Grain"/>
    <x v="1"/>
    <n v="1102"/>
  </r>
  <r>
    <x v="0"/>
    <x v="0"/>
    <s v="Jan"/>
    <n v="1"/>
    <x v="9"/>
    <s v="01"/>
    <s v="Grain"/>
    <x v="0"/>
    <n v="0"/>
  </r>
  <r>
    <x v="0"/>
    <x v="0"/>
    <s v="Jan"/>
    <n v="1"/>
    <x v="9"/>
    <s v="01"/>
    <s v="Grain"/>
    <x v="1"/>
    <n v="0"/>
  </r>
  <r>
    <x v="0"/>
    <x v="0"/>
    <s v="Jan"/>
    <n v="1"/>
    <x v="10"/>
    <s v="01"/>
    <s v="Grain"/>
    <x v="0"/>
    <n v="2577"/>
  </r>
  <r>
    <x v="0"/>
    <x v="0"/>
    <s v="Jan"/>
    <n v="1"/>
    <x v="10"/>
    <s v="01"/>
    <s v="Grain"/>
    <x v="1"/>
    <n v="463"/>
  </r>
  <r>
    <x v="0"/>
    <x v="0"/>
    <s v="Jan"/>
    <n v="1"/>
    <x v="11"/>
    <s v="01"/>
    <s v="Grain"/>
    <x v="0"/>
    <n v="0"/>
  </r>
  <r>
    <x v="0"/>
    <x v="0"/>
    <s v="Jan"/>
    <n v="1"/>
    <x v="11"/>
    <s v="01"/>
    <s v="Grain"/>
    <x v="1"/>
    <n v="25"/>
  </r>
  <r>
    <x v="0"/>
    <x v="0"/>
    <s v="Jan"/>
    <n v="1"/>
    <x v="12"/>
    <s v="01"/>
    <s v="Grain"/>
    <x v="0"/>
    <n v="6440"/>
  </r>
  <r>
    <x v="0"/>
    <x v="0"/>
    <s v="Jan"/>
    <n v="1"/>
    <x v="12"/>
    <s v="01"/>
    <s v="Grain"/>
    <x v="1"/>
    <n v="1452"/>
  </r>
  <r>
    <x v="1"/>
    <x v="0"/>
    <s v="Jan"/>
    <n v="2"/>
    <x v="0"/>
    <s v="01"/>
    <s v="Grain"/>
    <x v="0"/>
    <n v="13142"/>
  </r>
  <r>
    <x v="1"/>
    <x v="0"/>
    <s v="Jan"/>
    <n v="2"/>
    <x v="0"/>
    <s v="01"/>
    <s v="Grain"/>
    <x v="1"/>
    <n v="1213"/>
  </r>
  <r>
    <x v="1"/>
    <x v="0"/>
    <s v="Jan"/>
    <n v="2"/>
    <x v="1"/>
    <s v="01"/>
    <s v="Grain"/>
    <x v="0"/>
    <n v="0"/>
  </r>
  <r>
    <x v="1"/>
    <x v="0"/>
    <s v="Jan"/>
    <n v="2"/>
    <x v="1"/>
    <s v="01"/>
    <s v="Grain"/>
    <x v="1"/>
    <n v="0"/>
  </r>
  <r>
    <x v="1"/>
    <x v="0"/>
    <s v="Jan"/>
    <n v="2"/>
    <x v="2"/>
    <s v="01"/>
    <s v="Grain"/>
    <x v="0"/>
    <n v="5288"/>
  </r>
  <r>
    <x v="1"/>
    <x v="0"/>
    <s v="Jan"/>
    <n v="2"/>
    <x v="2"/>
    <s v="01"/>
    <s v="Grain"/>
    <x v="1"/>
    <n v="223"/>
  </r>
  <r>
    <x v="1"/>
    <x v="0"/>
    <s v="Jan"/>
    <n v="2"/>
    <x v="3"/>
    <s v="01"/>
    <s v="Grain"/>
    <x v="0"/>
    <n v="6338"/>
  </r>
  <r>
    <x v="1"/>
    <x v="0"/>
    <s v="Jan"/>
    <n v="2"/>
    <x v="3"/>
    <s v="01"/>
    <s v="Grain"/>
    <x v="1"/>
    <n v="488"/>
  </r>
  <r>
    <x v="1"/>
    <x v="0"/>
    <s v="Jan"/>
    <n v="2"/>
    <x v="4"/>
    <s v="01"/>
    <s v="Grain"/>
    <x v="0"/>
    <n v="3483"/>
  </r>
  <r>
    <x v="1"/>
    <x v="0"/>
    <s v="Jan"/>
    <n v="2"/>
    <x v="4"/>
    <s v="01"/>
    <s v="Grain"/>
    <x v="1"/>
    <n v="657"/>
  </r>
  <r>
    <x v="1"/>
    <x v="0"/>
    <s v="Jan"/>
    <n v="2"/>
    <x v="5"/>
    <s v="01"/>
    <s v="Grain"/>
    <x v="0"/>
    <n v="0"/>
  </r>
  <r>
    <x v="1"/>
    <x v="0"/>
    <s v="Jan"/>
    <n v="2"/>
    <x v="5"/>
    <s v="01"/>
    <s v="Grain"/>
    <x v="1"/>
    <n v="4"/>
  </r>
  <r>
    <x v="1"/>
    <x v="0"/>
    <s v="Jan"/>
    <n v="2"/>
    <x v="6"/>
    <s v="01"/>
    <s v="Grain"/>
    <x v="0"/>
    <n v="718"/>
  </r>
  <r>
    <x v="1"/>
    <x v="0"/>
    <s v="Jan"/>
    <n v="2"/>
    <x v="6"/>
    <s v="01"/>
    <s v="Grain"/>
    <x v="1"/>
    <n v="347"/>
  </r>
  <r>
    <x v="1"/>
    <x v="0"/>
    <s v="Jan"/>
    <n v="2"/>
    <x v="7"/>
    <s v="01"/>
    <s v="Grain"/>
    <x v="0"/>
    <n v="677"/>
  </r>
  <r>
    <x v="1"/>
    <x v="0"/>
    <s v="Jan"/>
    <n v="2"/>
    <x v="7"/>
    <s v="01"/>
    <s v="Grain"/>
    <x v="1"/>
    <n v="673"/>
  </r>
  <r>
    <x v="1"/>
    <x v="0"/>
    <s v="Jan"/>
    <n v="2"/>
    <x v="8"/>
    <s v="01"/>
    <s v="Grain"/>
    <x v="0"/>
    <n v="303"/>
  </r>
  <r>
    <x v="1"/>
    <x v="0"/>
    <s v="Jan"/>
    <n v="2"/>
    <x v="8"/>
    <s v="01"/>
    <s v="Grain"/>
    <x v="1"/>
    <n v="1233"/>
  </r>
  <r>
    <x v="1"/>
    <x v="0"/>
    <s v="Jan"/>
    <n v="2"/>
    <x v="9"/>
    <s v="01"/>
    <s v="Grain"/>
    <x v="0"/>
    <n v="0"/>
  </r>
  <r>
    <x v="1"/>
    <x v="0"/>
    <s v="Jan"/>
    <n v="2"/>
    <x v="9"/>
    <s v="01"/>
    <s v="Grain"/>
    <x v="1"/>
    <n v="0"/>
  </r>
  <r>
    <x v="1"/>
    <x v="0"/>
    <s v="Jan"/>
    <n v="2"/>
    <x v="10"/>
    <s v="01"/>
    <s v="Grain"/>
    <x v="0"/>
    <n v="3563"/>
  </r>
  <r>
    <x v="1"/>
    <x v="0"/>
    <s v="Jan"/>
    <n v="2"/>
    <x v="10"/>
    <s v="01"/>
    <s v="Grain"/>
    <x v="1"/>
    <n v="698"/>
  </r>
  <r>
    <x v="1"/>
    <x v="0"/>
    <s v="Jan"/>
    <n v="2"/>
    <x v="11"/>
    <s v="01"/>
    <s v="Grain"/>
    <x v="0"/>
    <n v="0"/>
  </r>
  <r>
    <x v="1"/>
    <x v="0"/>
    <s v="Jan"/>
    <n v="2"/>
    <x v="11"/>
    <s v="01"/>
    <s v="Grain"/>
    <x v="1"/>
    <n v="26"/>
  </r>
  <r>
    <x v="1"/>
    <x v="0"/>
    <s v="Jan"/>
    <n v="2"/>
    <x v="12"/>
    <s v="01"/>
    <s v="Grain"/>
    <x v="0"/>
    <n v="6447"/>
  </r>
  <r>
    <x v="1"/>
    <x v="0"/>
    <s v="Jan"/>
    <n v="2"/>
    <x v="12"/>
    <s v="01"/>
    <s v="Grain"/>
    <x v="1"/>
    <n v="1346"/>
  </r>
  <r>
    <x v="2"/>
    <x v="0"/>
    <s v="Jan"/>
    <n v="3"/>
    <x v="0"/>
    <s v="01"/>
    <s v="Grain"/>
    <x v="0"/>
    <n v="11145"/>
  </r>
  <r>
    <x v="2"/>
    <x v="0"/>
    <s v="Jan"/>
    <n v="3"/>
    <x v="0"/>
    <s v="01"/>
    <s v="Grain"/>
    <x v="1"/>
    <n v="972"/>
  </r>
  <r>
    <x v="2"/>
    <x v="0"/>
    <s v="Jan"/>
    <n v="3"/>
    <x v="1"/>
    <s v="01"/>
    <s v="Grain"/>
    <x v="0"/>
    <n v="0"/>
  </r>
  <r>
    <x v="2"/>
    <x v="0"/>
    <s v="Jan"/>
    <n v="3"/>
    <x v="1"/>
    <s v="01"/>
    <s v="Grain"/>
    <x v="1"/>
    <n v="0"/>
  </r>
  <r>
    <x v="2"/>
    <x v="0"/>
    <s v="Jan"/>
    <n v="3"/>
    <x v="2"/>
    <s v="01"/>
    <s v="Grain"/>
    <x v="0"/>
    <n v="5206"/>
  </r>
  <r>
    <x v="2"/>
    <x v="0"/>
    <s v="Jan"/>
    <n v="3"/>
    <x v="2"/>
    <s v="01"/>
    <s v="Grain"/>
    <x v="1"/>
    <n v="146"/>
  </r>
  <r>
    <x v="2"/>
    <x v="0"/>
    <s v="Jan"/>
    <n v="3"/>
    <x v="3"/>
    <s v="01"/>
    <s v="Grain"/>
    <x v="0"/>
    <n v="6746"/>
  </r>
  <r>
    <x v="2"/>
    <x v="0"/>
    <s v="Jan"/>
    <n v="3"/>
    <x v="3"/>
    <s v="01"/>
    <s v="Grain"/>
    <x v="1"/>
    <n v="489"/>
  </r>
  <r>
    <x v="2"/>
    <x v="0"/>
    <s v="Jan"/>
    <n v="3"/>
    <x v="4"/>
    <s v="01"/>
    <s v="Grain"/>
    <x v="0"/>
    <n v="3622"/>
  </r>
  <r>
    <x v="2"/>
    <x v="0"/>
    <s v="Jan"/>
    <n v="3"/>
    <x v="4"/>
    <s v="01"/>
    <s v="Grain"/>
    <x v="1"/>
    <n v="920"/>
  </r>
  <r>
    <x v="2"/>
    <x v="0"/>
    <s v="Jan"/>
    <n v="3"/>
    <x v="5"/>
    <s v="01"/>
    <s v="Grain"/>
    <x v="0"/>
    <n v="0"/>
  </r>
  <r>
    <x v="2"/>
    <x v="0"/>
    <s v="Jan"/>
    <n v="3"/>
    <x v="5"/>
    <s v="01"/>
    <s v="Grain"/>
    <x v="1"/>
    <n v="3"/>
  </r>
  <r>
    <x v="2"/>
    <x v="0"/>
    <s v="Jan"/>
    <n v="3"/>
    <x v="6"/>
    <s v="01"/>
    <s v="Grain"/>
    <x v="0"/>
    <n v="641"/>
  </r>
  <r>
    <x v="2"/>
    <x v="0"/>
    <s v="Jan"/>
    <n v="3"/>
    <x v="6"/>
    <s v="01"/>
    <s v="Grain"/>
    <x v="1"/>
    <n v="395"/>
  </r>
  <r>
    <x v="2"/>
    <x v="0"/>
    <s v="Jan"/>
    <n v="3"/>
    <x v="7"/>
    <s v="01"/>
    <s v="Grain"/>
    <x v="0"/>
    <n v="711"/>
  </r>
  <r>
    <x v="2"/>
    <x v="0"/>
    <s v="Jan"/>
    <n v="3"/>
    <x v="7"/>
    <s v="01"/>
    <s v="Grain"/>
    <x v="1"/>
    <n v="738"/>
  </r>
  <r>
    <x v="2"/>
    <x v="0"/>
    <s v="Jan"/>
    <n v="3"/>
    <x v="8"/>
    <s v="01"/>
    <s v="Grain"/>
    <x v="0"/>
    <n v="178"/>
  </r>
  <r>
    <x v="2"/>
    <x v="0"/>
    <s v="Jan"/>
    <n v="3"/>
    <x v="8"/>
    <s v="01"/>
    <s v="Grain"/>
    <x v="1"/>
    <n v="1093"/>
  </r>
  <r>
    <x v="2"/>
    <x v="0"/>
    <s v="Jan"/>
    <n v="3"/>
    <x v="9"/>
    <s v="01"/>
    <s v="Grain"/>
    <x v="0"/>
    <n v="0"/>
  </r>
  <r>
    <x v="2"/>
    <x v="0"/>
    <s v="Jan"/>
    <n v="3"/>
    <x v="9"/>
    <s v="01"/>
    <s v="Grain"/>
    <x v="1"/>
    <n v="0"/>
  </r>
  <r>
    <x v="2"/>
    <x v="0"/>
    <s v="Jan"/>
    <n v="3"/>
    <x v="10"/>
    <s v="01"/>
    <s v="Grain"/>
    <x v="0"/>
    <n v="3511"/>
  </r>
  <r>
    <x v="2"/>
    <x v="0"/>
    <s v="Jan"/>
    <n v="3"/>
    <x v="10"/>
    <s v="01"/>
    <s v="Grain"/>
    <x v="1"/>
    <n v="574"/>
  </r>
  <r>
    <x v="2"/>
    <x v="0"/>
    <s v="Jan"/>
    <n v="3"/>
    <x v="11"/>
    <s v="01"/>
    <s v="Grain"/>
    <x v="0"/>
    <n v="0"/>
  </r>
  <r>
    <x v="2"/>
    <x v="0"/>
    <s v="Jan"/>
    <n v="3"/>
    <x v="11"/>
    <s v="01"/>
    <s v="Grain"/>
    <x v="1"/>
    <n v="25"/>
  </r>
  <r>
    <x v="2"/>
    <x v="0"/>
    <s v="Jan"/>
    <n v="3"/>
    <x v="12"/>
    <s v="01"/>
    <s v="Grain"/>
    <x v="0"/>
    <n v="7433"/>
  </r>
  <r>
    <x v="2"/>
    <x v="0"/>
    <s v="Jan"/>
    <n v="3"/>
    <x v="12"/>
    <s v="01"/>
    <s v="Grain"/>
    <x v="1"/>
    <n v="1532"/>
  </r>
  <r>
    <x v="3"/>
    <x v="0"/>
    <s v="Jan"/>
    <n v="4"/>
    <x v="0"/>
    <s v="01"/>
    <s v="Grain"/>
    <x v="0"/>
    <n v="11691"/>
  </r>
  <r>
    <x v="3"/>
    <x v="0"/>
    <s v="Jan"/>
    <n v="4"/>
    <x v="0"/>
    <s v="01"/>
    <s v="Grain"/>
    <x v="1"/>
    <n v="1017"/>
  </r>
  <r>
    <x v="3"/>
    <x v="0"/>
    <s v="Jan"/>
    <n v="4"/>
    <x v="1"/>
    <s v="01"/>
    <s v="Grain"/>
    <x v="0"/>
    <n v="0"/>
  </r>
  <r>
    <x v="3"/>
    <x v="0"/>
    <s v="Jan"/>
    <n v="4"/>
    <x v="1"/>
    <s v="01"/>
    <s v="Grain"/>
    <x v="1"/>
    <n v="0"/>
  </r>
  <r>
    <x v="3"/>
    <x v="0"/>
    <s v="Jan"/>
    <n v="4"/>
    <x v="2"/>
    <s v="01"/>
    <s v="Grain"/>
    <x v="0"/>
    <n v="4908"/>
  </r>
  <r>
    <x v="3"/>
    <x v="0"/>
    <s v="Jan"/>
    <n v="4"/>
    <x v="2"/>
    <s v="01"/>
    <s v="Grain"/>
    <x v="1"/>
    <n v="209"/>
  </r>
  <r>
    <x v="3"/>
    <x v="0"/>
    <s v="Jan"/>
    <n v="4"/>
    <x v="3"/>
    <s v="01"/>
    <s v="Grain"/>
    <x v="0"/>
    <n v="5632"/>
  </r>
  <r>
    <x v="3"/>
    <x v="0"/>
    <s v="Jan"/>
    <n v="4"/>
    <x v="3"/>
    <s v="01"/>
    <s v="Grain"/>
    <x v="1"/>
    <n v="318"/>
  </r>
  <r>
    <x v="3"/>
    <x v="0"/>
    <s v="Jan"/>
    <n v="4"/>
    <x v="4"/>
    <s v="01"/>
    <s v="Grain"/>
    <x v="0"/>
    <n v="3204"/>
  </r>
  <r>
    <x v="3"/>
    <x v="0"/>
    <s v="Jan"/>
    <n v="4"/>
    <x v="4"/>
    <s v="01"/>
    <s v="Grain"/>
    <x v="1"/>
    <n v="979"/>
  </r>
  <r>
    <x v="3"/>
    <x v="0"/>
    <s v="Jan"/>
    <n v="4"/>
    <x v="5"/>
    <s v="01"/>
    <s v="Grain"/>
    <x v="0"/>
    <n v="0"/>
  </r>
  <r>
    <x v="3"/>
    <x v="0"/>
    <s v="Jan"/>
    <n v="4"/>
    <x v="5"/>
    <s v="01"/>
    <s v="Grain"/>
    <x v="1"/>
    <n v="10"/>
  </r>
  <r>
    <x v="3"/>
    <x v="0"/>
    <s v="Jan"/>
    <n v="4"/>
    <x v="6"/>
    <s v="01"/>
    <s v="Grain"/>
    <x v="0"/>
    <n v="669"/>
  </r>
  <r>
    <x v="3"/>
    <x v="0"/>
    <s v="Jan"/>
    <n v="4"/>
    <x v="6"/>
    <s v="01"/>
    <s v="Grain"/>
    <x v="1"/>
    <n v="274"/>
  </r>
  <r>
    <x v="3"/>
    <x v="0"/>
    <s v="Jan"/>
    <n v="4"/>
    <x v="7"/>
    <s v="01"/>
    <s v="Grain"/>
    <x v="0"/>
    <n v="705"/>
  </r>
  <r>
    <x v="3"/>
    <x v="0"/>
    <s v="Jan"/>
    <n v="4"/>
    <x v="7"/>
    <s v="01"/>
    <s v="Grain"/>
    <x v="1"/>
    <n v="718"/>
  </r>
  <r>
    <x v="3"/>
    <x v="0"/>
    <s v="Jan"/>
    <n v="4"/>
    <x v="8"/>
    <s v="01"/>
    <s v="Grain"/>
    <x v="0"/>
    <n v="469"/>
  </r>
  <r>
    <x v="3"/>
    <x v="0"/>
    <s v="Jan"/>
    <n v="4"/>
    <x v="8"/>
    <s v="01"/>
    <s v="Grain"/>
    <x v="1"/>
    <n v="1382"/>
  </r>
  <r>
    <x v="3"/>
    <x v="0"/>
    <s v="Jan"/>
    <n v="4"/>
    <x v="9"/>
    <s v="01"/>
    <s v="Grain"/>
    <x v="0"/>
    <n v="0"/>
  </r>
  <r>
    <x v="3"/>
    <x v="0"/>
    <s v="Jan"/>
    <n v="4"/>
    <x v="9"/>
    <s v="01"/>
    <s v="Grain"/>
    <x v="1"/>
    <n v="0"/>
  </r>
  <r>
    <x v="3"/>
    <x v="0"/>
    <s v="Jan"/>
    <n v="4"/>
    <x v="10"/>
    <s v="01"/>
    <s v="Grain"/>
    <x v="0"/>
    <n v="2874"/>
  </r>
  <r>
    <x v="3"/>
    <x v="0"/>
    <s v="Jan"/>
    <n v="4"/>
    <x v="10"/>
    <s v="01"/>
    <s v="Grain"/>
    <x v="1"/>
    <n v="620"/>
  </r>
  <r>
    <x v="3"/>
    <x v="0"/>
    <s v="Jan"/>
    <n v="4"/>
    <x v="11"/>
    <s v="01"/>
    <s v="Grain"/>
    <x v="0"/>
    <n v="0"/>
  </r>
  <r>
    <x v="3"/>
    <x v="0"/>
    <s v="Jan"/>
    <n v="4"/>
    <x v="11"/>
    <s v="01"/>
    <s v="Grain"/>
    <x v="1"/>
    <n v="3"/>
  </r>
  <r>
    <x v="3"/>
    <x v="0"/>
    <s v="Jan"/>
    <n v="4"/>
    <x v="12"/>
    <s v="01"/>
    <s v="Grain"/>
    <x v="0"/>
    <n v="6728"/>
  </r>
  <r>
    <x v="3"/>
    <x v="0"/>
    <s v="Jan"/>
    <n v="4"/>
    <x v="12"/>
    <s v="01"/>
    <s v="Grain"/>
    <x v="1"/>
    <n v="1580"/>
  </r>
  <r>
    <x v="4"/>
    <x v="0"/>
    <s v="Jan"/>
    <n v="5"/>
    <x v="0"/>
    <s v="01"/>
    <s v="Grain"/>
    <x v="0"/>
    <n v="12215"/>
  </r>
  <r>
    <x v="4"/>
    <x v="0"/>
    <s v="Jan"/>
    <n v="5"/>
    <x v="0"/>
    <s v="01"/>
    <s v="Grain"/>
    <x v="1"/>
    <n v="707"/>
  </r>
  <r>
    <x v="4"/>
    <x v="0"/>
    <s v="Jan"/>
    <n v="5"/>
    <x v="1"/>
    <s v="01"/>
    <s v="Grain"/>
    <x v="0"/>
    <n v="0"/>
  </r>
  <r>
    <x v="4"/>
    <x v="0"/>
    <s v="Jan"/>
    <n v="5"/>
    <x v="1"/>
    <s v="01"/>
    <s v="Grain"/>
    <x v="1"/>
    <n v="0"/>
  </r>
  <r>
    <x v="4"/>
    <x v="0"/>
    <s v="Jan"/>
    <n v="5"/>
    <x v="2"/>
    <s v="01"/>
    <s v="Grain"/>
    <x v="0"/>
    <n v="3573"/>
  </r>
  <r>
    <x v="4"/>
    <x v="0"/>
    <s v="Jan"/>
    <n v="5"/>
    <x v="2"/>
    <s v="01"/>
    <s v="Grain"/>
    <x v="1"/>
    <n v="332"/>
  </r>
  <r>
    <x v="4"/>
    <x v="0"/>
    <s v="Jan"/>
    <n v="5"/>
    <x v="3"/>
    <s v="01"/>
    <s v="Grain"/>
    <x v="0"/>
    <n v="4577"/>
  </r>
  <r>
    <x v="4"/>
    <x v="0"/>
    <s v="Jan"/>
    <n v="5"/>
    <x v="3"/>
    <s v="01"/>
    <s v="Grain"/>
    <x v="1"/>
    <n v="314"/>
  </r>
  <r>
    <x v="4"/>
    <x v="0"/>
    <s v="Jan"/>
    <n v="5"/>
    <x v="4"/>
    <s v="01"/>
    <s v="Grain"/>
    <x v="0"/>
    <n v="3151"/>
  </r>
  <r>
    <x v="4"/>
    <x v="0"/>
    <s v="Jan"/>
    <n v="5"/>
    <x v="4"/>
    <s v="01"/>
    <s v="Grain"/>
    <x v="1"/>
    <n v="866"/>
  </r>
  <r>
    <x v="4"/>
    <x v="0"/>
    <s v="Jan"/>
    <n v="5"/>
    <x v="5"/>
    <s v="01"/>
    <s v="Grain"/>
    <x v="0"/>
    <n v="0"/>
  </r>
  <r>
    <x v="4"/>
    <x v="0"/>
    <s v="Jan"/>
    <n v="5"/>
    <x v="5"/>
    <s v="01"/>
    <s v="Grain"/>
    <x v="1"/>
    <n v="5"/>
  </r>
  <r>
    <x v="4"/>
    <x v="0"/>
    <s v="Jan"/>
    <n v="5"/>
    <x v="6"/>
    <s v="01"/>
    <s v="Grain"/>
    <x v="0"/>
    <n v="820"/>
  </r>
  <r>
    <x v="4"/>
    <x v="0"/>
    <s v="Jan"/>
    <n v="5"/>
    <x v="6"/>
    <s v="01"/>
    <s v="Grain"/>
    <x v="1"/>
    <n v="4644"/>
  </r>
  <r>
    <x v="4"/>
    <x v="0"/>
    <s v="Jan"/>
    <n v="5"/>
    <x v="7"/>
    <s v="01"/>
    <s v="Grain"/>
    <x v="0"/>
    <n v="726"/>
  </r>
  <r>
    <x v="4"/>
    <x v="0"/>
    <s v="Jan"/>
    <n v="5"/>
    <x v="7"/>
    <s v="01"/>
    <s v="Grain"/>
    <x v="1"/>
    <n v="523"/>
  </r>
  <r>
    <x v="4"/>
    <x v="0"/>
    <s v="Jan"/>
    <n v="5"/>
    <x v="8"/>
    <s v="01"/>
    <s v="Grain"/>
    <x v="0"/>
    <n v="219"/>
  </r>
  <r>
    <x v="4"/>
    <x v="0"/>
    <s v="Jan"/>
    <n v="5"/>
    <x v="8"/>
    <s v="01"/>
    <s v="Grain"/>
    <x v="1"/>
    <n v="1557"/>
  </r>
  <r>
    <x v="4"/>
    <x v="0"/>
    <s v="Jan"/>
    <n v="5"/>
    <x v="9"/>
    <s v="01"/>
    <s v="Grain"/>
    <x v="0"/>
    <n v="0"/>
  </r>
  <r>
    <x v="4"/>
    <x v="0"/>
    <s v="Jan"/>
    <n v="5"/>
    <x v="9"/>
    <s v="01"/>
    <s v="Grain"/>
    <x v="1"/>
    <n v="0"/>
  </r>
  <r>
    <x v="4"/>
    <x v="0"/>
    <s v="Jan"/>
    <n v="5"/>
    <x v="10"/>
    <s v="01"/>
    <s v="Grain"/>
    <x v="0"/>
    <n v="3327"/>
  </r>
  <r>
    <x v="4"/>
    <x v="0"/>
    <s v="Jan"/>
    <n v="5"/>
    <x v="10"/>
    <s v="01"/>
    <s v="Grain"/>
    <x v="1"/>
    <n v="626"/>
  </r>
  <r>
    <x v="4"/>
    <x v="0"/>
    <s v="Jan"/>
    <n v="5"/>
    <x v="11"/>
    <s v="01"/>
    <s v="Grain"/>
    <x v="0"/>
    <n v="0"/>
  </r>
  <r>
    <x v="4"/>
    <x v="0"/>
    <s v="Jan"/>
    <n v="5"/>
    <x v="11"/>
    <s v="01"/>
    <s v="Grain"/>
    <x v="1"/>
    <n v="25"/>
  </r>
  <r>
    <x v="4"/>
    <x v="0"/>
    <s v="Jan"/>
    <n v="5"/>
    <x v="12"/>
    <s v="01"/>
    <s v="Grain"/>
    <x v="0"/>
    <n v="5935"/>
  </r>
  <r>
    <x v="4"/>
    <x v="0"/>
    <s v="Jan"/>
    <n v="5"/>
    <x v="12"/>
    <s v="01"/>
    <s v="Grain"/>
    <x v="1"/>
    <n v="1182"/>
  </r>
  <r>
    <x v="5"/>
    <x v="0"/>
    <s v="Feb"/>
    <n v="6"/>
    <x v="0"/>
    <s v="01"/>
    <s v="Grain"/>
    <x v="0"/>
    <n v="11531"/>
  </r>
  <r>
    <x v="5"/>
    <x v="0"/>
    <s v="Feb"/>
    <n v="6"/>
    <x v="0"/>
    <s v="01"/>
    <s v="Grain"/>
    <x v="1"/>
    <n v="322"/>
  </r>
  <r>
    <x v="5"/>
    <x v="0"/>
    <s v="Feb"/>
    <n v="6"/>
    <x v="1"/>
    <s v="01"/>
    <s v="Grain"/>
    <x v="0"/>
    <n v="0"/>
  </r>
  <r>
    <x v="5"/>
    <x v="0"/>
    <s v="Feb"/>
    <n v="6"/>
    <x v="1"/>
    <s v="01"/>
    <s v="Grain"/>
    <x v="1"/>
    <n v="0"/>
  </r>
  <r>
    <x v="5"/>
    <x v="0"/>
    <s v="Feb"/>
    <n v="6"/>
    <x v="2"/>
    <s v="01"/>
    <s v="Grain"/>
    <x v="0"/>
    <n v="4658"/>
  </r>
  <r>
    <x v="5"/>
    <x v="0"/>
    <s v="Feb"/>
    <n v="6"/>
    <x v="2"/>
    <s v="01"/>
    <s v="Grain"/>
    <x v="1"/>
    <n v="348"/>
  </r>
  <r>
    <x v="5"/>
    <x v="0"/>
    <s v="Feb"/>
    <n v="6"/>
    <x v="3"/>
    <s v="01"/>
    <s v="Grain"/>
    <x v="0"/>
    <n v="5904"/>
  </r>
  <r>
    <x v="5"/>
    <x v="0"/>
    <s v="Feb"/>
    <n v="6"/>
    <x v="3"/>
    <s v="01"/>
    <s v="Grain"/>
    <x v="1"/>
    <n v="497"/>
  </r>
  <r>
    <x v="5"/>
    <x v="0"/>
    <s v="Feb"/>
    <n v="6"/>
    <x v="4"/>
    <s v="01"/>
    <s v="Grain"/>
    <x v="0"/>
    <n v="3297"/>
  </r>
  <r>
    <x v="5"/>
    <x v="0"/>
    <s v="Feb"/>
    <n v="6"/>
    <x v="4"/>
    <s v="01"/>
    <s v="Grain"/>
    <x v="1"/>
    <n v="872"/>
  </r>
  <r>
    <x v="5"/>
    <x v="0"/>
    <s v="Feb"/>
    <n v="6"/>
    <x v="5"/>
    <s v="01"/>
    <s v="Grain"/>
    <x v="0"/>
    <n v="0"/>
  </r>
  <r>
    <x v="5"/>
    <x v="0"/>
    <s v="Feb"/>
    <n v="6"/>
    <x v="5"/>
    <s v="01"/>
    <s v="Grain"/>
    <x v="1"/>
    <n v="4"/>
  </r>
  <r>
    <x v="5"/>
    <x v="0"/>
    <s v="Feb"/>
    <n v="6"/>
    <x v="6"/>
    <s v="01"/>
    <s v="Grain"/>
    <x v="0"/>
    <n v="560"/>
  </r>
  <r>
    <x v="5"/>
    <x v="0"/>
    <s v="Feb"/>
    <n v="6"/>
    <x v="6"/>
    <s v="01"/>
    <s v="Grain"/>
    <x v="1"/>
    <n v="235"/>
  </r>
  <r>
    <x v="5"/>
    <x v="0"/>
    <s v="Feb"/>
    <n v="6"/>
    <x v="7"/>
    <s v="01"/>
    <s v="Grain"/>
    <x v="0"/>
    <n v="1036"/>
  </r>
  <r>
    <x v="5"/>
    <x v="0"/>
    <s v="Feb"/>
    <n v="6"/>
    <x v="7"/>
    <s v="01"/>
    <s v="Grain"/>
    <x v="1"/>
    <n v="686"/>
  </r>
  <r>
    <x v="5"/>
    <x v="0"/>
    <s v="Feb"/>
    <n v="6"/>
    <x v="8"/>
    <s v="01"/>
    <s v="Grain"/>
    <x v="0"/>
    <n v="172"/>
  </r>
  <r>
    <x v="5"/>
    <x v="0"/>
    <s v="Feb"/>
    <n v="6"/>
    <x v="8"/>
    <s v="01"/>
    <s v="Grain"/>
    <x v="1"/>
    <n v="1170"/>
  </r>
  <r>
    <x v="5"/>
    <x v="0"/>
    <s v="Feb"/>
    <n v="6"/>
    <x v="9"/>
    <s v="01"/>
    <s v="Grain"/>
    <x v="0"/>
    <n v="0"/>
  </r>
  <r>
    <x v="5"/>
    <x v="0"/>
    <s v="Feb"/>
    <n v="6"/>
    <x v="9"/>
    <s v="01"/>
    <s v="Grain"/>
    <x v="1"/>
    <n v="0"/>
  </r>
  <r>
    <x v="5"/>
    <x v="0"/>
    <s v="Feb"/>
    <n v="6"/>
    <x v="10"/>
    <s v="01"/>
    <s v="Grain"/>
    <x v="0"/>
    <n v="3243"/>
  </r>
  <r>
    <x v="5"/>
    <x v="0"/>
    <s v="Feb"/>
    <n v="6"/>
    <x v="10"/>
    <s v="01"/>
    <s v="Grain"/>
    <x v="1"/>
    <n v="644"/>
  </r>
  <r>
    <x v="5"/>
    <x v="0"/>
    <s v="Feb"/>
    <n v="6"/>
    <x v="11"/>
    <s v="01"/>
    <s v="Grain"/>
    <x v="0"/>
    <n v="0"/>
  </r>
  <r>
    <x v="5"/>
    <x v="0"/>
    <s v="Feb"/>
    <n v="6"/>
    <x v="11"/>
    <s v="01"/>
    <s v="Grain"/>
    <x v="1"/>
    <n v="4"/>
  </r>
  <r>
    <x v="5"/>
    <x v="0"/>
    <s v="Feb"/>
    <n v="6"/>
    <x v="12"/>
    <s v="01"/>
    <s v="Grain"/>
    <x v="0"/>
    <n v="5997"/>
  </r>
  <r>
    <x v="5"/>
    <x v="0"/>
    <s v="Feb"/>
    <n v="6"/>
    <x v="12"/>
    <s v="01"/>
    <s v="Grain"/>
    <x v="1"/>
    <n v="1211"/>
  </r>
  <r>
    <x v="6"/>
    <x v="0"/>
    <s v="Feb"/>
    <n v="7"/>
    <x v="0"/>
    <s v="01"/>
    <s v="Grain"/>
    <x v="0"/>
    <n v="11265"/>
  </r>
  <r>
    <x v="6"/>
    <x v="0"/>
    <s v="Feb"/>
    <n v="7"/>
    <x v="0"/>
    <s v="01"/>
    <s v="Grain"/>
    <x v="1"/>
    <n v="716"/>
  </r>
  <r>
    <x v="6"/>
    <x v="0"/>
    <s v="Feb"/>
    <n v="7"/>
    <x v="1"/>
    <s v="01"/>
    <s v="Grain"/>
    <x v="0"/>
    <n v="0"/>
  </r>
  <r>
    <x v="6"/>
    <x v="0"/>
    <s v="Feb"/>
    <n v="7"/>
    <x v="1"/>
    <s v="01"/>
    <s v="Grain"/>
    <x v="1"/>
    <n v="0"/>
  </r>
  <r>
    <x v="6"/>
    <x v="0"/>
    <s v="Feb"/>
    <n v="7"/>
    <x v="2"/>
    <s v="01"/>
    <s v="Grain"/>
    <x v="0"/>
    <n v="3805"/>
  </r>
  <r>
    <x v="6"/>
    <x v="0"/>
    <s v="Feb"/>
    <n v="7"/>
    <x v="2"/>
    <s v="01"/>
    <s v="Grain"/>
    <x v="1"/>
    <n v="422"/>
  </r>
  <r>
    <x v="6"/>
    <x v="0"/>
    <s v="Feb"/>
    <n v="7"/>
    <x v="3"/>
    <s v="01"/>
    <s v="Grain"/>
    <x v="0"/>
    <n v="5151"/>
  </r>
  <r>
    <x v="6"/>
    <x v="0"/>
    <s v="Feb"/>
    <n v="7"/>
    <x v="3"/>
    <s v="01"/>
    <s v="Grain"/>
    <x v="1"/>
    <n v="331"/>
  </r>
  <r>
    <x v="6"/>
    <x v="0"/>
    <s v="Feb"/>
    <n v="7"/>
    <x v="4"/>
    <s v="01"/>
    <s v="Grain"/>
    <x v="0"/>
    <n v="2494"/>
  </r>
  <r>
    <x v="6"/>
    <x v="0"/>
    <s v="Feb"/>
    <n v="7"/>
    <x v="4"/>
    <s v="01"/>
    <s v="Grain"/>
    <x v="1"/>
    <n v="894"/>
  </r>
  <r>
    <x v="6"/>
    <x v="0"/>
    <s v="Feb"/>
    <n v="7"/>
    <x v="5"/>
    <s v="01"/>
    <s v="Grain"/>
    <x v="0"/>
    <n v="0"/>
  </r>
  <r>
    <x v="6"/>
    <x v="0"/>
    <s v="Feb"/>
    <n v="7"/>
    <x v="5"/>
    <s v="01"/>
    <s v="Grain"/>
    <x v="1"/>
    <n v="7"/>
  </r>
  <r>
    <x v="6"/>
    <x v="0"/>
    <s v="Feb"/>
    <n v="7"/>
    <x v="6"/>
    <s v="01"/>
    <s v="Grain"/>
    <x v="0"/>
    <n v="669"/>
  </r>
  <r>
    <x v="6"/>
    <x v="0"/>
    <s v="Feb"/>
    <n v="7"/>
    <x v="6"/>
    <s v="01"/>
    <s v="Grain"/>
    <x v="1"/>
    <n v="323"/>
  </r>
  <r>
    <x v="6"/>
    <x v="0"/>
    <s v="Feb"/>
    <n v="7"/>
    <x v="7"/>
    <s v="01"/>
    <s v="Grain"/>
    <x v="0"/>
    <n v="864"/>
  </r>
  <r>
    <x v="6"/>
    <x v="0"/>
    <s v="Feb"/>
    <n v="7"/>
    <x v="7"/>
    <s v="01"/>
    <s v="Grain"/>
    <x v="1"/>
    <n v="595"/>
  </r>
  <r>
    <x v="6"/>
    <x v="0"/>
    <s v="Feb"/>
    <n v="7"/>
    <x v="8"/>
    <s v="01"/>
    <s v="Grain"/>
    <x v="0"/>
    <n v="174"/>
  </r>
  <r>
    <x v="6"/>
    <x v="0"/>
    <s v="Feb"/>
    <n v="7"/>
    <x v="8"/>
    <s v="01"/>
    <s v="Grain"/>
    <x v="1"/>
    <n v="1644"/>
  </r>
  <r>
    <x v="6"/>
    <x v="0"/>
    <s v="Feb"/>
    <n v="7"/>
    <x v="9"/>
    <s v="01"/>
    <s v="Grain"/>
    <x v="0"/>
    <n v="0"/>
  </r>
  <r>
    <x v="6"/>
    <x v="0"/>
    <s v="Feb"/>
    <n v="7"/>
    <x v="9"/>
    <s v="01"/>
    <s v="Grain"/>
    <x v="1"/>
    <n v="0"/>
  </r>
  <r>
    <x v="6"/>
    <x v="0"/>
    <s v="Feb"/>
    <n v="7"/>
    <x v="10"/>
    <s v="01"/>
    <s v="Grain"/>
    <x v="0"/>
    <n v="2820"/>
  </r>
  <r>
    <x v="6"/>
    <x v="0"/>
    <s v="Feb"/>
    <n v="7"/>
    <x v="10"/>
    <s v="01"/>
    <s v="Grain"/>
    <x v="1"/>
    <n v="680"/>
  </r>
  <r>
    <x v="6"/>
    <x v="0"/>
    <s v="Feb"/>
    <n v="7"/>
    <x v="11"/>
    <s v="01"/>
    <s v="Grain"/>
    <x v="0"/>
    <n v="0"/>
  </r>
  <r>
    <x v="6"/>
    <x v="0"/>
    <s v="Feb"/>
    <n v="7"/>
    <x v="11"/>
    <s v="01"/>
    <s v="Grain"/>
    <x v="1"/>
    <n v="26"/>
  </r>
  <r>
    <x v="6"/>
    <x v="0"/>
    <s v="Feb"/>
    <n v="7"/>
    <x v="12"/>
    <s v="01"/>
    <s v="Grain"/>
    <x v="0"/>
    <n v="7425"/>
  </r>
  <r>
    <x v="6"/>
    <x v="0"/>
    <s v="Feb"/>
    <n v="7"/>
    <x v="12"/>
    <s v="01"/>
    <s v="Grain"/>
    <x v="1"/>
    <n v="974"/>
  </r>
  <r>
    <x v="7"/>
    <x v="0"/>
    <s v="Feb"/>
    <n v="8"/>
    <x v="0"/>
    <s v="01"/>
    <s v="Grain"/>
    <x v="0"/>
    <n v="12613"/>
  </r>
  <r>
    <x v="7"/>
    <x v="0"/>
    <s v="Feb"/>
    <n v="8"/>
    <x v="0"/>
    <s v="01"/>
    <s v="Grain"/>
    <x v="1"/>
    <n v="503"/>
  </r>
  <r>
    <x v="7"/>
    <x v="0"/>
    <s v="Feb"/>
    <n v="8"/>
    <x v="1"/>
    <s v="01"/>
    <s v="Grain"/>
    <x v="0"/>
    <n v="0"/>
  </r>
  <r>
    <x v="7"/>
    <x v="0"/>
    <s v="Feb"/>
    <n v="8"/>
    <x v="1"/>
    <s v="01"/>
    <s v="Grain"/>
    <x v="1"/>
    <n v="0"/>
  </r>
  <r>
    <x v="7"/>
    <x v="0"/>
    <s v="Feb"/>
    <n v="8"/>
    <x v="2"/>
    <s v="01"/>
    <s v="Grain"/>
    <x v="0"/>
    <n v="3695"/>
  </r>
  <r>
    <x v="7"/>
    <x v="0"/>
    <s v="Feb"/>
    <n v="8"/>
    <x v="2"/>
    <s v="01"/>
    <s v="Grain"/>
    <x v="1"/>
    <n v="110"/>
  </r>
  <r>
    <x v="7"/>
    <x v="0"/>
    <s v="Feb"/>
    <n v="8"/>
    <x v="3"/>
    <s v="01"/>
    <s v="Grain"/>
    <x v="0"/>
    <n v="4053"/>
  </r>
  <r>
    <x v="7"/>
    <x v="0"/>
    <s v="Feb"/>
    <n v="8"/>
    <x v="3"/>
    <s v="01"/>
    <s v="Grain"/>
    <x v="1"/>
    <n v="465"/>
  </r>
  <r>
    <x v="7"/>
    <x v="0"/>
    <s v="Feb"/>
    <n v="8"/>
    <x v="4"/>
    <s v="01"/>
    <s v="Grain"/>
    <x v="0"/>
    <n v="2809"/>
  </r>
  <r>
    <x v="7"/>
    <x v="0"/>
    <s v="Feb"/>
    <n v="8"/>
    <x v="4"/>
    <s v="01"/>
    <s v="Grain"/>
    <x v="1"/>
    <n v="863"/>
  </r>
  <r>
    <x v="7"/>
    <x v="0"/>
    <s v="Feb"/>
    <n v="8"/>
    <x v="5"/>
    <s v="01"/>
    <s v="Grain"/>
    <x v="0"/>
    <n v="0"/>
  </r>
  <r>
    <x v="7"/>
    <x v="0"/>
    <s v="Feb"/>
    <n v="8"/>
    <x v="5"/>
    <s v="01"/>
    <s v="Grain"/>
    <x v="1"/>
    <n v="6"/>
  </r>
  <r>
    <x v="7"/>
    <x v="0"/>
    <s v="Feb"/>
    <n v="8"/>
    <x v="6"/>
    <s v="01"/>
    <s v="Grain"/>
    <x v="0"/>
    <n v="680"/>
  </r>
  <r>
    <x v="7"/>
    <x v="0"/>
    <s v="Feb"/>
    <n v="8"/>
    <x v="6"/>
    <s v="01"/>
    <s v="Grain"/>
    <x v="1"/>
    <n v="118"/>
  </r>
  <r>
    <x v="7"/>
    <x v="0"/>
    <s v="Feb"/>
    <n v="8"/>
    <x v="7"/>
    <s v="01"/>
    <s v="Grain"/>
    <x v="0"/>
    <n v="390"/>
  </r>
  <r>
    <x v="7"/>
    <x v="0"/>
    <s v="Feb"/>
    <n v="8"/>
    <x v="7"/>
    <s v="01"/>
    <s v="Grain"/>
    <x v="1"/>
    <n v="712"/>
  </r>
  <r>
    <x v="7"/>
    <x v="0"/>
    <s v="Feb"/>
    <n v="8"/>
    <x v="8"/>
    <s v="01"/>
    <s v="Grain"/>
    <x v="0"/>
    <n v="97"/>
  </r>
  <r>
    <x v="7"/>
    <x v="0"/>
    <s v="Feb"/>
    <n v="8"/>
    <x v="8"/>
    <s v="01"/>
    <s v="Grain"/>
    <x v="1"/>
    <n v="1091"/>
  </r>
  <r>
    <x v="7"/>
    <x v="0"/>
    <s v="Feb"/>
    <n v="8"/>
    <x v="9"/>
    <s v="01"/>
    <s v="Grain"/>
    <x v="0"/>
    <n v="0"/>
  </r>
  <r>
    <x v="7"/>
    <x v="0"/>
    <s v="Feb"/>
    <n v="8"/>
    <x v="9"/>
    <s v="01"/>
    <s v="Grain"/>
    <x v="1"/>
    <n v="0"/>
  </r>
  <r>
    <x v="7"/>
    <x v="0"/>
    <s v="Feb"/>
    <n v="8"/>
    <x v="10"/>
    <s v="01"/>
    <s v="Grain"/>
    <x v="0"/>
    <n v="2870"/>
  </r>
  <r>
    <x v="7"/>
    <x v="0"/>
    <s v="Feb"/>
    <n v="8"/>
    <x v="10"/>
    <s v="01"/>
    <s v="Grain"/>
    <x v="1"/>
    <n v="576"/>
  </r>
  <r>
    <x v="7"/>
    <x v="0"/>
    <s v="Feb"/>
    <n v="8"/>
    <x v="11"/>
    <s v="01"/>
    <s v="Grain"/>
    <x v="0"/>
    <n v="0"/>
  </r>
  <r>
    <x v="7"/>
    <x v="0"/>
    <s v="Feb"/>
    <n v="8"/>
    <x v="11"/>
    <s v="01"/>
    <s v="Grain"/>
    <x v="1"/>
    <n v="4"/>
  </r>
  <r>
    <x v="7"/>
    <x v="0"/>
    <s v="Feb"/>
    <n v="8"/>
    <x v="12"/>
    <s v="01"/>
    <s v="Grain"/>
    <x v="0"/>
    <n v="6194"/>
  </r>
  <r>
    <x v="7"/>
    <x v="0"/>
    <s v="Feb"/>
    <n v="8"/>
    <x v="12"/>
    <s v="01"/>
    <s v="Grain"/>
    <x v="1"/>
    <n v="1774"/>
  </r>
  <r>
    <x v="8"/>
    <x v="0"/>
    <s v="Feb"/>
    <n v="9"/>
    <x v="0"/>
    <s v="01"/>
    <s v="Grain"/>
    <x v="0"/>
    <n v="12429"/>
  </r>
  <r>
    <x v="8"/>
    <x v="0"/>
    <s v="Feb"/>
    <n v="9"/>
    <x v="0"/>
    <s v="01"/>
    <s v="Grain"/>
    <x v="1"/>
    <n v="559"/>
  </r>
  <r>
    <x v="8"/>
    <x v="0"/>
    <s v="Feb"/>
    <n v="9"/>
    <x v="1"/>
    <s v="01"/>
    <s v="Grain"/>
    <x v="0"/>
    <n v="0"/>
  </r>
  <r>
    <x v="8"/>
    <x v="0"/>
    <s v="Feb"/>
    <n v="9"/>
    <x v="1"/>
    <s v="01"/>
    <s v="Grain"/>
    <x v="1"/>
    <n v="0"/>
  </r>
  <r>
    <x v="8"/>
    <x v="0"/>
    <s v="Feb"/>
    <n v="9"/>
    <x v="2"/>
    <s v="01"/>
    <s v="Grain"/>
    <x v="0"/>
    <n v="4109"/>
  </r>
  <r>
    <x v="8"/>
    <x v="0"/>
    <s v="Feb"/>
    <n v="9"/>
    <x v="2"/>
    <s v="01"/>
    <s v="Grain"/>
    <x v="1"/>
    <n v="180"/>
  </r>
  <r>
    <x v="8"/>
    <x v="0"/>
    <s v="Feb"/>
    <n v="9"/>
    <x v="3"/>
    <s v="01"/>
    <s v="Grain"/>
    <x v="0"/>
    <n v="5306"/>
  </r>
  <r>
    <x v="8"/>
    <x v="0"/>
    <s v="Feb"/>
    <n v="9"/>
    <x v="3"/>
    <s v="01"/>
    <s v="Grain"/>
    <x v="1"/>
    <n v="383"/>
  </r>
  <r>
    <x v="8"/>
    <x v="0"/>
    <s v="Feb"/>
    <n v="9"/>
    <x v="4"/>
    <s v="01"/>
    <s v="Grain"/>
    <x v="0"/>
    <n v="3076"/>
  </r>
  <r>
    <x v="8"/>
    <x v="0"/>
    <s v="Feb"/>
    <n v="9"/>
    <x v="4"/>
    <s v="01"/>
    <s v="Grain"/>
    <x v="1"/>
    <n v="802"/>
  </r>
  <r>
    <x v="8"/>
    <x v="0"/>
    <s v="Feb"/>
    <n v="9"/>
    <x v="5"/>
    <s v="01"/>
    <s v="Grain"/>
    <x v="0"/>
    <n v="0"/>
  </r>
  <r>
    <x v="8"/>
    <x v="0"/>
    <s v="Feb"/>
    <n v="9"/>
    <x v="5"/>
    <s v="01"/>
    <s v="Grain"/>
    <x v="1"/>
    <n v="9"/>
  </r>
  <r>
    <x v="8"/>
    <x v="0"/>
    <s v="Feb"/>
    <n v="9"/>
    <x v="6"/>
    <s v="01"/>
    <s v="Grain"/>
    <x v="0"/>
    <n v="630"/>
  </r>
  <r>
    <x v="8"/>
    <x v="0"/>
    <s v="Feb"/>
    <n v="9"/>
    <x v="6"/>
    <s v="01"/>
    <s v="Grain"/>
    <x v="1"/>
    <n v="3551"/>
  </r>
  <r>
    <x v="8"/>
    <x v="0"/>
    <s v="Feb"/>
    <n v="9"/>
    <x v="7"/>
    <s v="01"/>
    <s v="Grain"/>
    <x v="0"/>
    <n v="715"/>
  </r>
  <r>
    <x v="8"/>
    <x v="0"/>
    <s v="Feb"/>
    <n v="9"/>
    <x v="7"/>
    <s v="01"/>
    <s v="Grain"/>
    <x v="1"/>
    <n v="685"/>
  </r>
  <r>
    <x v="8"/>
    <x v="0"/>
    <s v="Feb"/>
    <n v="9"/>
    <x v="8"/>
    <s v="01"/>
    <s v="Grain"/>
    <x v="0"/>
    <n v="74"/>
  </r>
  <r>
    <x v="8"/>
    <x v="0"/>
    <s v="Feb"/>
    <n v="9"/>
    <x v="8"/>
    <s v="01"/>
    <s v="Grain"/>
    <x v="1"/>
    <n v="1721"/>
  </r>
  <r>
    <x v="8"/>
    <x v="0"/>
    <s v="Feb"/>
    <n v="9"/>
    <x v="9"/>
    <s v="01"/>
    <s v="Grain"/>
    <x v="0"/>
    <n v="0"/>
  </r>
  <r>
    <x v="8"/>
    <x v="0"/>
    <s v="Feb"/>
    <n v="9"/>
    <x v="9"/>
    <s v="01"/>
    <s v="Grain"/>
    <x v="1"/>
    <n v="0"/>
  </r>
  <r>
    <x v="8"/>
    <x v="0"/>
    <s v="Feb"/>
    <n v="9"/>
    <x v="10"/>
    <s v="01"/>
    <s v="Grain"/>
    <x v="0"/>
    <n v="3440"/>
  </r>
  <r>
    <x v="8"/>
    <x v="0"/>
    <s v="Feb"/>
    <n v="9"/>
    <x v="10"/>
    <s v="01"/>
    <s v="Grain"/>
    <x v="1"/>
    <n v="752"/>
  </r>
  <r>
    <x v="8"/>
    <x v="0"/>
    <s v="Feb"/>
    <n v="9"/>
    <x v="11"/>
    <s v="01"/>
    <s v="Grain"/>
    <x v="0"/>
    <n v="0"/>
  </r>
  <r>
    <x v="8"/>
    <x v="0"/>
    <s v="Feb"/>
    <n v="9"/>
    <x v="11"/>
    <s v="01"/>
    <s v="Grain"/>
    <x v="1"/>
    <n v="24"/>
  </r>
  <r>
    <x v="8"/>
    <x v="0"/>
    <s v="Feb"/>
    <n v="9"/>
    <x v="12"/>
    <s v="01"/>
    <s v="Grain"/>
    <x v="0"/>
    <n v="7381"/>
  </r>
  <r>
    <x v="8"/>
    <x v="0"/>
    <s v="Feb"/>
    <n v="9"/>
    <x v="12"/>
    <s v="01"/>
    <s v="Grain"/>
    <x v="1"/>
    <n v="1556"/>
  </r>
  <r>
    <x v="9"/>
    <x v="0"/>
    <s v="Mar"/>
    <n v="10"/>
    <x v="0"/>
    <s v="01"/>
    <s v="Grain"/>
    <x v="0"/>
    <n v="11449"/>
  </r>
  <r>
    <x v="9"/>
    <x v="0"/>
    <s v="Mar"/>
    <n v="10"/>
    <x v="0"/>
    <s v="01"/>
    <s v="Grain"/>
    <x v="1"/>
    <n v="664"/>
  </r>
  <r>
    <x v="9"/>
    <x v="0"/>
    <s v="Mar"/>
    <n v="10"/>
    <x v="1"/>
    <s v="01"/>
    <s v="Grain"/>
    <x v="0"/>
    <n v="0"/>
  </r>
  <r>
    <x v="9"/>
    <x v="0"/>
    <s v="Mar"/>
    <n v="10"/>
    <x v="1"/>
    <s v="01"/>
    <s v="Grain"/>
    <x v="1"/>
    <n v="0"/>
  </r>
  <r>
    <x v="9"/>
    <x v="0"/>
    <s v="Mar"/>
    <n v="10"/>
    <x v="2"/>
    <s v="01"/>
    <s v="Grain"/>
    <x v="0"/>
    <n v="4450"/>
  </r>
  <r>
    <x v="9"/>
    <x v="0"/>
    <s v="Mar"/>
    <n v="10"/>
    <x v="2"/>
    <s v="01"/>
    <s v="Grain"/>
    <x v="1"/>
    <n v="362"/>
  </r>
  <r>
    <x v="9"/>
    <x v="0"/>
    <s v="Mar"/>
    <n v="10"/>
    <x v="3"/>
    <s v="01"/>
    <s v="Grain"/>
    <x v="0"/>
    <n v="5174"/>
  </r>
  <r>
    <x v="9"/>
    <x v="0"/>
    <s v="Mar"/>
    <n v="10"/>
    <x v="3"/>
    <s v="01"/>
    <s v="Grain"/>
    <x v="1"/>
    <n v="439"/>
  </r>
  <r>
    <x v="9"/>
    <x v="0"/>
    <s v="Mar"/>
    <n v="10"/>
    <x v="4"/>
    <s v="01"/>
    <s v="Grain"/>
    <x v="0"/>
    <n v="2445"/>
  </r>
  <r>
    <x v="9"/>
    <x v="0"/>
    <s v="Mar"/>
    <n v="10"/>
    <x v="4"/>
    <s v="01"/>
    <s v="Grain"/>
    <x v="1"/>
    <n v="926"/>
  </r>
  <r>
    <x v="9"/>
    <x v="0"/>
    <s v="Mar"/>
    <n v="10"/>
    <x v="5"/>
    <s v="01"/>
    <s v="Grain"/>
    <x v="0"/>
    <n v="0"/>
  </r>
  <r>
    <x v="9"/>
    <x v="0"/>
    <s v="Mar"/>
    <n v="10"/>
    <x v="5"/>
    <s v="01"/>
    <s v="Grain"/>
    <x v="1"/>
    <n v="7"/>
  </r>
  <r>
    <x v="9"/>
    <x v="0"/>
    <s v="Mar"/>
    <n v="10"/>
    <x v="6"/>
    <s v="01"/>
    <s v="Grain"/>
    <x v="0"/>
    <n v="579"/>
  </r>
  <r>
    <x v="9"/>
    <x v="0"/>
    <s v="Mar"/>
    <n v="10"/>
    <x v="6"/>
    <s v="01"/>
    <s v="Grain"/>
    <x v="1"/>
    <n v="392"/>
  </r>
  <r>
    <x v="9"/>
    <x v="0"/>
    <s v="Mar"/>
    <n v="10"/>
    <x v="7"/>
    <s v="01"/>
    <s v="Grain"/>
    <x v="0"/>
    <n v="725"/>
  </r>
  <r>
    <x v="9"/>
    <x v="0"/>
    <s v="Mar"/>
    <n v="10"/>
    <x v="7"/>
    <s v="01"/>
    <s v="Grain"/>
    <x v="1"/>
    <n v="438"/>
  </r>
  <r>
    <x v="9"/>
    <x v="0"/>
    <s v="Mar"/>
    <n v="10"/>
    <x v="8"/>
    <s v="01"/>
    <s v="Grain"/>
    <x v="0"/>
    <n v="143"/>
  </r>
  <r>
    <x v="9"/>
    <x v="0"/>
    <s v="Mar"/>
    <n v="10"/>
    <x v="8"/>
    <s v="01"/>
    <s v="Grain"/>
    <x v="1"/>
    <n v="1526"/>
  </r>
  <r>
    <x v="9"/>
    <x v="0"/>
    <s v="Mar"/>
    <n v="10"/>
    <x v="9"/>
    <s v="01"/>
    <s v="Grain"/>
    <x v="0"/>
    <n v="0"/>
  </r>
  <r>
    <x v="9"/>
    <x v="0"/>
    <s v="Mar"/>
    <n v="10"/>
    <x v="9"/>
    <s v="01"/>
    <s v="Grain"/>
    <x v="1"/>
    <n v="0"/>
  </r>
  <r>
    <x v="9"/>
    <x v="0"/>
    <s v="Mar"/>
    <n v="10"/>
    <x v="10"/>
    <s v="01"/>
    <s v="Grain"/>
    <x v="0"/>
    <n v="2818"/>
  </r>
  <r>
    <x v="9"/>
    <x v="0"/>
    <s v="Mar"/>
    <n v="10"/>
    <x v="10"/>
    <s v="01"/>
    <s v="Grain"/>
    <x v="1"/>
    <n v="600"/>
  </r>
  <r>
    <x v="9"/>
    <x v="0"/>
    <s v="Mar"/>
    <n v="10"/>
    <x v="11"/>
    <s v="01"/>
    <s v="Grain"/>
    <x v="0"/>
    <n v="0"/>
  </r>
  <r>
    <x v="9"/>
    <x v="0"/>
    <s v="Mar"/>
    <n v="10"/>
    <x v="11"/>
    <s v="01"/>
    <s v="Grain"/>
    <x v="1"/>
    <n v="4"/>
  </r>
  <r>
    <x v="9"/>
    <x v="0"/>
    <s v="Mar"/>
    <n v="10"/>
    <x v="12"/>
    <s v="01"/>
    <s v="Grain"/>
    <x v="0"/>
    <n v="7555"/>
  </r>
  <r>
    <x v="9"/>
    <x v="0"/>
    <s v="Mar"/>
    <n v="10"/>
    <x v="12"/>
    <s v="01"/>
    <s v="Grain"/>
    <x v="1"/>
    <n v="1313"/>
  </r>
  <r>
    <x v="10"/>
    <x v="0"/>
    <s v="Mar"/>
    <n v="11"/>
    <x v="0"/>
    <s v="01"/>
    <s v="Grain"/>
    <x v="0"/>
    <n v="12356"/>
  </r>
  <r>
    <x v="10"/>
    <x v="0"/>
    <s v="Mar"/>
    <n v="11"/>
    <x v="0"/>
    <s v="01"/>
    <s v="Grain"/>
    <x v="1"/>
    <n v="720"/>
  </r>
  <r>
    <x v="10"/>
    <x v="0"/>
    <s v="Mar"/>
    <n v="11"/>
    <x v="1"/>
    <s v="01"/>
    <s v="Grain"/>
    <x v="0"/>
    <n v="0"/>
  </r>
  <r>
    <x v="10"/>
    <x v="0"/>
    <s v="Mar"/>
    <n v="11"/>
    <x v="1"/>
    <s v="01"/>
    <s v="Grain"/>
    <x v="1"/>
    <n v="0"/>
  </r>
  <r>
    <x v="10"/>
    <x v="0"/>
    <s v="Mar"/>
    <n v="11"/>
    <x v="2"/>
    <s v="01"/>
    <s v="Grain"/>
    <x v="0"/>
    <n v="4461"/>
  </r>
  <r>
    <x v="10"/>
    <x v="0"/>
    <s v="Mar"/>
    <n v="11"/>
    <x v="2"/>
    <s v="01"/>
    <s v="Grain"/>
    <x v="1"/>
    <n v="652"/>
  </r>
  <r>
    <x v="10"/>
    <x v="0"/>
    <s v="Mar"/>
    <n v="11"/>
    <x v="3"/>
    <s v="01"/>
    <s v="Grain"/>
    <x v="0"/>
    <n v="5215"/>
  </r>
  <r>
    <x v="10"/>
    <x v="0"/>
    <s v="Mar"/>
    <n v="11"/>
    <x v="3"/>
    <s v="01"/>
    <s v="Grain"/>
    <x v="1"/>
    <n v="552"/>
  </r>
  <r>
    <x v="10"/>
    <x v="0"/>
    <s v="Mar"/>
    <n v="11"/>
    <x v="4"/>
    <s v="01"/>
    <s v="Grain"/>
    <x v="0"/>
    <n v="2542"/>
  </r>
  <r>
    <x v="10"/>
    <x v="0"/>
    <s v="Mar"/>
    <n v="11"/>
    <x v="4"/>
    <s v="01"/>
    <s v="Grain"/>
    <x v="1"/>
    <n v="1145"/>
  </r>
  <r>
    <x v="10"/>
    <x v="0"/>
    <s v="Mar"/>
    <n v="11"/>
    <x v="5"/>
    <s v="01"/>
    <s v="Grain"/>
    <x v="0"/>
    <n v="0"/>
  </r>
  <r>
    <x v="10"/>
    <x v="0"/>
    <s v="Mar"/>
    <n v="11"/>
    <x v="5"/>
    <s v="01"/>
    <s v="Grain"/>
    <x v="1"/>
    <n v="11"/>
  </r>
  <r>
    <x v="10"/>
    <x v="0"/>
    <s v="Mar"/>
    <n v="11"/>
    <x v="6"/>
    <s v="01"/>
    <s v="Grain"/>
    <x v="0"/>
    <n v="580"/>
  </r>
  <r>
    <x v="10"/>
    <x v="0"/>
    <s v="Mar"/>
    <n v="11"/>
    <x v="6"/>
    <s v="01"/>
    <s v="Grain"/>
    <x v="1"/>
    <n v="266"/>
  </r>
  <r>
    <x v="10"/>
    <x v="0"/>
    <s v="Mar"/>
    <n v="11"/>
    <x v="7"/>
    <s v="01"/>
    <s v="Grain"/>
    <x v="0"/>
    <n v="656"/>
  </r>
  <r>
    <x v="10"/>
    <x v="0"/>
    <s v="Mar"/>
    <n v="11"/>
    <x v="7"/>
    <s v="01"/>
    <s v="Grain"/>
    <x v="1"/>
    <n v="719"/>
  </r>
  <r>
    <x v="10"/>
    <x v="0"/>
    <s v="Mar"/>
    <n v="11"/>
    <x v="8"/>
    <s v="01"/>
    <s v="Grain"/>
    <x v="0"/>
    <n v="66"/>
  </r>
  <r>
    <x v="10"/>
    <x v="0"/>
    <s v="Mar"/>
    <n v="11"/>
    <x v="8"/>
    <s v="01"/>
    <s v="Grain"/>
    <x v="1"/>
    <n v="1157"/>
  </r>
  <r>
    <x v="10"/>
    <x v="0"/>
    <s v="Mar"/>
    <n v="11"/>
    <x v="9"/>
    <s v="01"/>
    <s v="Grain"/>
    <x v="0"/>
    <n v="0"/>
  </r>
  <r>
    <x v="10"/>
    <x v="0"/>
    <s v="Mar"/>
    <n v="11"/>
    <x v="9"/>
    <s v="01"/>
    <s v="Grain"/>
    <x v="1"/>
    <n v="0"/>
  </r>
  <r>
    <x v="10"/>
    <x v="0"/>
    <s v="Mar"/>
    <n v="11"/>
    <x v="10"/>
    <s v="01"/>
    <s v="Grain"/>
    <x v="0"/>
    <n v="2934"/>
  </r>
  <r>
    <x v="10"/>
    <x v="0"/>
    <s v="Mar"/>
    <n v="11"/>
    <x v="10"/>
    <s v="01"/>
    <s v="Grain"/>
    <x v="1"/>
    <n v="796"/>
  </r>
  <r>
    <x v="10"/>
    <x v="0"/>
    <s v="Mar"/>
    <n v="11"/>
    <x v="11"/>
    <s v="01"/>
    <s v="Grain"/>
    <x v="0"/>
    <n v="0"/>
  </r>
  <r>
    <x v="10"/>
    <x v="0"/>
    <s v="Mar"/>
    <n v="11"/>
    <x v="11"/>
    <s v="01"/>
    <s v="Grain"/>
    <x v="1"/>
    <n v="6"/>
  </r>
  <r>
    <x v="10"/>
    <x v="0"/>
    <s v="Mar"/>
    <n v="11"/>
    <x v="12"/>
    <s v="01"/>
    <s v="Grain"/>
    <x v="0"/>
    <n v="6856"/>
  </r>
  <r>
    <x v="10"/>
    <x v="0"/>
    <s v="Mar"/>
    <n v="11"/>
    <x v="12"/>
    <s v="01"/>
    <s v="Grain"/>
    <x v="1"/>
    <n v="1468"/>
  </r>
  <r>
    <x v="11"/>
    <x v="0"/>
    <s v="Mar"/>
    <n v="12"/>
    <x v="0"/>
    <s v="01"/>
    <s v="Grain"/>
    <x v="0"/>
    <n v="10977"/>
  </r>
  <r>
    <x v="11"/>
    <x v="0"/>
    <s v="Mar"/>
    <n v="12"/>
    <x v="0"/>
    <s v="01"/>
    <s v="Grain"/>
    <x v="1"/>
    <n v="524"/>
  </r>
  <r>
    <x v="11"/>
    <x v="0"/>
    <s v="Mar"/>
    <n v="12"/>
    <x v="1"/>
    <s v="01"/>
    <s v="Grain"/>
    <x v="0"/>
    <n v="0"/>
  </r>
  <r>
    <x v="11"/>
    <x v="0"/>
    <s v="Mar"/>
    <n v="12"/>
    <x v="1"/>
    <s v="01"/>
    <s v="Grain"/>
    <x v="1"/>
    <n v="0"/>
  </r>
  <r>
    <x v="11"/>
    <x v="0"/>
    <s v="Mar"/>
    <n v="12"/>
    <x v="2"/>
    <s v="01"/>
    <s v="Grain"/>
    <x v="0"/>
    <n v="3952"/>
  </r>
  <r>
    <x v="11"/>
    <x v="0"/>
    <s v="Mar"/>
    <n v="12"/>
    <x v="2"/>
    <s v="01"/>
    <s v="Grain"/>
    <x v="1"/>
    <n v="376"/>
  </r>
  <r>
    <x v="11"/>
    <x v="0"/>
    <s v="Mar"/>
    <n v="12"/>
    <x v="3"/>
    <s v="01"/>
    <s v="Grain"/>
    <x v="0"/>
    <n v="4238"/>
  </r>
  <r>
    <x v="11"/>
    <x v="0"/>
    <s v="Mar"/>
    <n v="12"/>
    <x v="3"/>
    <s v="01"/>
    <s v="Grain"/>
    <x v="1"/>
    <n v="458"/>
  </r>
  <r>
    <x v="11"/>
    <x v="0"/>
    <s v="Mar"/>
    <n v="12"/>
    <x v="4"/>
    <s v="01"/>
    <s v="Grain"/>
    <x v="0"/>
    <n v="2904"/>
  </r>
  <r>
    <x v="11"/>
    <x v="0"/>
    <s v="Mar"/>
    <n v="12"/>
    <x v="4"/>
    <s v="01"/>
    <s v="Grain"/>
    <x v="1"/>
    <n v="664"/>
  </r>
  <r>
    <x v="11"/>
    <x v="0"/>
    <s v="Mar"/>
    <n v="12"/>
    <x v="5"/>
    <s v="01"/>
    <s v="Grain"/>
    <x v="0"/>
    <n v="0"/>
  </r>
  <r>
    <x v="11"/>
    <x v="0"/>
    <s v="Mar"/>
    <n v="12"/>
    <x v="5"/>
    <s v="01"/>
    <s v="Grain"/>
    <x v="1"/>
    <n v="7"/>
  </r>
  <r>
    <x v="11"/>
    <x v="0"/>
    <s v="Mar"/>
    <n v="12"/>
    <x v="6"/>
    <s v="01"/>
    <s v="Grain"/>
    <x v="0"/>
    <n v="133"/>
  </r>
  <r>
    <x v="11"/>
    <x v="0"/>
    <s v="Mar"/>
    <n v="12"/>
    <x v="6"/>
    <s v="01"/>
    <s v="Grain"/>
    <x v="1"/>
    <n v="90"/>
  </r>
  <r>
    <x v="11"/>
    <x v="0"/>
    <s v="Mar"/>
    <n v="12"/>
    <x v="7"/>
    <s v="01"/>
    <s v="Grain"/>
    <x v="0"/>
    <n v="757"/>
  </r>
  <r>
    <x v="11"/>
    <x v="0"/>
    <s v="Mar"/>
    <n v="12"/>
    <x v="7"/>
    <s v="01"/>
    <s v="Grain"/>
    <x v="1"/>
    <n v="750"/>
  </r>
  <r>
    <x v="11"/>
    <x v="0"/>
    <s v="Mar"/>
    <n v="12"/>
    <x v="8"/>
    <s v="01"/>
    <s v="Grain"/>
    <x v="0"/>
    <n v="90"/>
  </r>
  <r>
    <x v="11"/>
    <x v="0"/>
    <s v="Mar"/>
    <n v="12"/>
    <x v="8"/>
    <s v="01"/>
    <s v="Grain"/>
    <x v="1"/>
    <n v="1148"/>
  </r>
  <r>
    <x v="11"/>
    <x v="0"/>
    <s v="Mar"/>
    <n v="12"/>
    <x v="9"/>
    <s v="01"/>
    <s v="Grain"/>
    <x v="0"/>
    <n v="0"/>
  </r>
  <r>
    <x v="11"/>
    <x v="0"/>
    <s v="Mar"/>
    <n v="12"/>
    <x v="9"/>
    <s v="01"/>
    <s v="Grain"/>
    <x v="1"/>
    <n v="0"/>
  </r>
  <r>
    <x v="11"/>
    <x v="0"/>
    <s v="Mar"/>
    <n v="12"/>
    <x v="10"/>
    <s v="01"/>
    <s v="Grain"/>
    <x v="0"/>
    <n v="2713"/>
  </r>
  <r>
    <x v="11"/>
    <x v="0"/>
    <s v="Mar"/>
    <n v="12"/>
    <x v="10"/>
    <s v="01"/>
    <s v="Grain"/>
    <x v="1"/>
    <n v="675"/>
  </r>
  <r>
    <x v="11"/>
    <x v="0"/>
    <s v="Mar"/>
    <n v="12"/>
    <x v="11"/>
    <s v="01"/>
    <s v="Grain"/>
    <x v="0"/>
    <n v="0"/>
  </r>
  <r>
    <x v="11"/>
    <x v="0"/>
    <s v="Mar"/>
    <n v="12"/>
    <x v="11"/>
    <s v="01"/>
    <s v="Grain"/>
    <x v="1"/>
    <n v="1"/>
  </r>
  <r>
    <x v="11"/>
    <x v="0"/>
    <s v="Mar"/>
    <n v="12"/>
    <x v="12"/>
    <s v="01"/>
    <s v="Grain"/>
    <x v="0"/>
    <n v="6093"/>
  </r>
  <r>
    <x v="11"/>
    <x v="0"/>
    <s v="Mar"/>
    <n v="12"/>
    <x v="12"/>
    <s v="01"/>
    <s v="Grain"/>
    <x v="1"/>
    <n v="1247"/>
  </r>
  <r>
    <x v="12"/>
    <x v="0"/>
    <s v="Mar"/>
    <n v="13"/>
    <x v="0"/>
    <s v="01"/>
    <s v="Grain"/>
    <x v="0"/>
    <n v="11866"/>
  </r>
  <r>
    <x v="12"/>
    <x v="0"/>
    <s v="Mar"/>
    <n v="13"/>
    <x v="0"/>
    <s v="01"/>
    <s v="Grain"/>
    <x v="1"/>
    <n v="491"/>
  </r>
  <r>
    <x v="12"/>
    <x v="0"/>
    <s v="Mar"/>
    <n v="13"/>
    <x v="1"/>
    <s v="01"/>
    <s v="Grain"/>
    <x v="0"/>
    <n v="0"/>
  </r>
  <r>
    <x v="12"/>
    <x v="0"/>
    <s v="Mar"/>
    <n v="13"/>
    <x v="1"/>
    <s v="01"/>
    <s v="Grain"/>
    <x v="1"/>
    <n v="0"/>
  </r>
  <r>
    <x v="12"/>
    <x v="0"/>
    <s v="Mar"/>
    <n v="13"/>
    <x v="2"/>
    <s v="01"/>
    <s v="Grain"/>
    <x v="0"/>
    <n v="4609"/>
  </r>
  <r>
    <x v="12"/>
    <x v="0"/>
    <s v="Mar"/>
    <n v="13"/>
    <x v="2"/>
    <s v="01"/>
    <s v="Grain"/>
    <x v="1"/>
    <n v="456"/>
  </r>
  <r>
    <x v="12"/>
    <x v="0"/>
    <s v="Mar"/>
    <n v="13"/>
    <x v="3"/>
    <s v="01"/>
    <s v="Grain"/>
    <x v="0"/>
    <n v="5725"/>
  </r>
  <r>
    <x v="12"/>
    <x v="0"/>
    <s v="Mar"/>
    <n v="13"/>
    <x v="3"/>
    <s v="01"/>
    <s v="Grain"/>
    <x v="1"/>
    <n v="428"/>
  </r>
  <r>
    <x v="12"/>
    <x v="0"/>
    <s v="Mar"/>
    <n v="13"/>
    <x v="4"/>
    <s v="01"/>
    <s v="Grain"/>
    <x v="0"/>
    <n v="3291"/>
  </r>
  <r>
    <x v="12"/>
    <x v="0"/>
    <s v="Mar"/>
    <n v="13"/>
    <x v="4"/>
    <s v="01"/>
    <s v="Grain"/>
    <x v="1"/>
    <n v="901"/>
  </r>
  <r>
    <x v="12"/>
    <x v="0"/>
    <s v="Mar"/>
    <n v="13"/>
    <x v="5"/>
    <s v="01"/>
    <s v="Grain"/>
    <x v="0"/>
    <n v="0"/>
  </r>
  <r>
    <x v="12"/>
    <x v="0"/>
    <s v="Mar"/>
    <n v="13"/>
    <x v="5"/>
    <s v="01"/>
    <s v="Grain"/>
    <x v="1"/>
    <n v="5"/>
  </r>
  <r>
    <x v="12"/>
    <x v="0"/>
    <s v="Mar"/>
    <n v="13"/>
    <x v="6"/>
    <s v="01"/>
    <s v="Grain"/>
    <x v="0"/>
    <n v="378"/>
  </r>
  <r>
    <x v="12"/>
    <x v="0"/>
    <s v="Mar"/>
    <n v="13"/>
    <x v="6"/>
    <s v="01"/>
    <s v="Grain"/>
    <x v="1"/>
    <n v="145"/>
  </r>
  <r>
    <x v="12"/>
    <x v="0"/>
    <s v="Mar"/>
    <n v="13"/>
    <x v="7"/>
    <s v="01"/>
    <s v="Grain"/>
    <x v="0"/>
    <n v="642"/>
  </r>
  <r>
    <x v="12"/>
    <x v="0"/>
    <s v="Mar"/>
    <n v="13"/>
    <x v="7"/>
    <s v="01"/>
    <s v="Grain"/>
    <x v="1"/>
    <n v="481"/>
  </r>
  <r>
    <x v="12"/>
    <x v="0"/>
    <s v="Mar"/>
    <n v="13"/>
    <x v="8"/>
    <s v="01"/>
    <s v="Grain"/>
    <x v="0"/>
    <n v="196"/>
  </r>
  <r>
    <x v="12"/>
    <x v="0"/>
    <s v="Mar"/>
    <n v="13"/>
    <x v="8"/>
    <s v="01"/>
    <s v="Grain"/>
    <x v="1"/>
    <n v="1042"/>
  </r>
  <r>
    <x v="12"/>
    <x v="0"/>
    <s v="Mar"/>
    <n v="13"/>
    <x v="9"/>
    <s v="01"/>
    <s v="Grain"/>
    <x v="0"/>
    <n v="0"/>
  </r>
  <r>
    <x v="12"/>
    <x v="0"/>
    <s v="Mar"/>
    <n v="13"/>
    <x v="9"/>
    <s v="01"/>
    <s v="Grain"/>
    <x v="1"/>
    <n v="0"/>
  </r>
  <r>
    <x v="12"/>
    <x v="0"/>
    <s v="Mar"/>
    <n v="13"/>
    <x v="10"/>
    <s v="01"/>
    <s v="Grain"/>
    <x v="0"/>
    <n v="2818"/>
  </r>
  <r>
    <x v="12"/>
    <x v="0"/>
    <s v="Mar"/>
    <n v="13"/>
    <x v="10"/>
    <s v="01"/>
    <s v="Grain"/>
    <x v="1"/>
    <n v="810"/>
  </r>
  <r>
    <x v="12"/>
    <x v="0"/>
    <s v="Mar"/>
    <n v="13"/>
    <x v="11"/>
    <s v="01"/>
    <s v="Grain"/>
    <x v="0"/>
    <n v="0"/>
  </r>
  <r>
    <x v="12"/>
    <x v="0"/>
    <s v="Mar"/>
    <n v="13"/>
    <x v="11"/>
    <s v="01"/>
    <s v="Grain"/>
    <x v="1"/>
    <n v="15"/>
  </r>
  <r>
    <x v="12"/>
    <x v="0"/>
    <s v="Mar"/>
    <n v="13"/>
    <x v="12"/>
    <s v="01"/>
    <s v="Grain"/>
    <x v="0"/>
    <n v="6249"/>
  </r>
  <r>
    <x v="12"/>
    <x v="0"/>
    <s v="Mar"/>
    <n v="13"/>
    <x v="12"/>
    <s v="01"/>
    <s v="Grain"/>
    <x v="1"/>
    <n v="1438"/>
  </r>
  <r>
    <x v="13"/>
    <x v="0"/>
    <s v="Apr"/>
    <n v="14"/>
    <x v="0"/>
    <s v="01"/>
    <s v="Grain"/>
    <x v="0"/>
    <n v="12104"/>
  </r>
  <r>
    <x v="13"/>
    <x v="0"/>
    <s v="Apr"/>
    <n v="14"/>
    <x v="0"/>
    <s v="01"/>
    <s v="Grain"/>
    <x v="1"/>
    <n v="562"/>
  </r>
  <r>
    <x v="13"/>
    <x v="0"/>
    <s v="Apr"/>
    <n v="14"/>
    <x v="1"/>
    <s v="01"/>
    <s v="Grain"/>
    <x v="0"/>
    <n v="0"/>
  </r>
  <r>
    <x v="13"/>
    <x v="0"/>
    <s v="Apr"/>
    <n v="14"/>
    <x v="1"/>
    <s v="01"/>
    <s v="Grain"/>
    <x v="1"/>
    <n v="0"/>
  </r>
  <r>
    <x v="13"/>
    <x v="0"/>
    <s v="Apr"/>
    <n v="14"/>
    <x v="2"/>
    <s v="01"/>
    <s v="Grain"/>
    <x v="0"/>
    <n v="5074"/>
  </r>
  <r>
    <x v="13"/>
    <x v="0"/>
    <s v="Apr"/>
    <n v="14"/>
    <x v="2"/>
    <s v="01"/>
    <s v="Grain"/>
    <x v="1"/>
    <n v="356"/>
  </r>
  <r>
    <x v="13"/>
    <x v="0"/>
    <s v="Apr"/>
    <n v="14"/>
    <x v="3"/>
    <s v="01"/>
    <s v="Grain"/>
    <x v="0"/>
    <n v="4938"/>
  </r>
  <r>
    <x v="13"/>
    <x v="0"/>
    <s v="Apr"/>
    <n v="14"/>
    <x v="3"/>
    <s v="01"/>
    <s v="Grain"/>
    <x v="1"/>
    <n v="706"/>
  </r>
  <r>
    <x v="13"/>
    <x v="0"/>
    <s v="Apr"/>
    <n v="14"/>
    <x v="4"/>
    <s v="01"/>
    <s v="Grain"/>
    <x v="0"/>
    <n v="3260"/>
  </r>
  <r>
    <x v="13"/>
    <x v="0"/>
    <s v="Apr"/>
    <n v="14"/>
    <x v="4"/>
    <s v="01"/>
    <s v="Grain"/>
    <x v="1"/>
    <n v="1012"/>
  </r>
  <r>
    <x v="13"/>
    <x v="0"/>
    <s v="Apr"/>
    <n v="14"/>
    <x v="5"/>
    <s v="01"/>
    <s v="Grain"/>
    <x v="0"/>
    <n v="0"/>
  </r>
  <r>
    <x v="13"/>
    <x v="0"/>
    <s v="Apr"/>
    <n v="14"/>
    <x v="5"/>
    <s v="01"/>
    <s v="Grain"/>
    <x v="1"/>
    <n v="4"/>
  </r>
  <r>
    <x v="13"/>
    <x v="0"/>
    <s v="Apr"/>
    <n v="14"/>
    <x v="6"/>
    <s v="01"/>
    <s v="Grain"/>
    <x v="0"/>
    <n v="889"/>
  </r>
  <r>
    <x v="13"/>
    <x v="0"/>
    <s v="Apr"/>
    <n v="14"/>
    <x v="6"/>
    <s v="01"/>
    <s v="Grain"/>
    <x v="1"/>
    <n v="4606"/>
  </r>
  <r>
    <x v="13"/>
    <x v="0"/>
    <s v="Apr"/>
    <n v="14"/>
    <x v="7"/>
    <s v="01"/>
    <s v="Grain"/>
    <x v="0"/>
    <n v="559"/>
  </r>
  <r>
    <x v="13"/>
    <x v="0"/>
    <s v="Apr"/>
    <n v="14"/>
    <x v="7"/>
    <s v="01"/>
    <s v="Grain"/>
    <x v="1"/>
    <n v="954"/>
  </r>
  <r>
    <x v="13"/>
    <x v="0"/>
    <s v="Apr"/>
    <n v="14"/>
    <x v="8"/>
    <s v="01"/>
    <s v="Grain"/>
    <x v="0"/>
    <n v="212"/>
  </r>
  <r>
    <x v="13"/>
    <x v="0"/>
    <s v="Apr"/>
    <n v="14"/>
    <x v="8"/>
    <s v="01"/>
    <s v="Grain"/>
    <x v="1"/>
    <n v="1672"/>
  </r>
  <r>
    <x v="13"/>
    <x v="0"/>
    <s v="Apr"/>
    <n v="14"/>
    <x v="9"/>
    <s v="01"/>
    <s v="Grain"/>
    <x v="0"/>
    <n v="0"/>
  </r>
  <r>
    <x v="13"/>
    <x v="0"/>
    <s v="Apr"/>
    <n v="14"/>
    <x v="9"/>
    <s v="01"/>
    <s v="Grain"/>
    <x v="1"/>
    <n v="0"/>
  </r>
  <r>
    <x v="13"/>
    <x v="0"/>
    <s v="Apr"/>
    <n v="14"/>
    <x v="10"/>
    <s v="01"/>
    <s v="Grain"/>
    <x v="0"/>
    <n v="3359"/>
  </r>
  <r>
    <x v="13"/>
    <x v="0"/>
    <s v="Apr"/>
    <n v="14"/>
    <x v="10"/>
    <s v="01"/>
    <s v="Grain"/>
    <x v="1"/>
    <n v="608"/>
  </r>
  <r>
    <x v="13"/>
    <x v="0"/>
    <s v="Apr"/>
    <n v="14"/>
    <x v="11"/>
    <s v="01"/>
    <s v="Grain"/>
    <x v="0"/>
    <n v="0"/>
  </r>
  <r>
    <x v="13"/>
    <x v="0"/>
    <s v="Apr"/>
    <n v="14"/>
    <x v="11"/>
    <s v="01"/>
    <s v="Grain"/>
    <x v="1"/>
    <n v="27"/>
  </r>
  <r>
    <x v="13"/>
    <x v="0"/>
    <s v="Apr"/>
    <n v="14"/>
    <x v="12"/>
    <s v="01"/>
    <s v="Grain"/>
    <x v="0"/>
    <n v="7355"/>
  </r>
  <r>
    <x v="13"/>
    <x v="0"/>
    <s v="Apr"/>
    <n v="14"/>
    <x v="12"/>
    <s v="01"/>
    <s v="Grain"/>
    <x v="1"/>
    <n v="1405"/>
  </r>
  <r>
    <x v="14"/>
    <x v="0"/>
    <s v="Apr"/>
    <n v="15"/>
    <x v="0"/>
    <s v="01"/>
    <s v="Grain"/>
    <x v="0"/>
    <n v="11468"/>
  </r>
  <r>
    <x v="14"/>
    <x v="0"/>
    <s v="Apr"/>
    <n v="15"/>
    <x v="0"/>
    <s v="01"/>
    <s v="Grain"/>
    <x v="1"/>
    <n v="496"/>
  </r>
  <r>
    <x v="14"/>
    <x v="0"/>
    <s v="Apr"/>
    <n v="15"/>
    <x v="1"/>
    <s v="01"/>
    <s v="Grain"/>
    <x v="0"/>
    <n v="0"/>
  </r>
  <r>
    <x v="14"/>
    <x v="0"/>
    <s v="Apr"/>
    <n v="15"/>
    <x v="1"/>
    <s v="01"/>
    <s v="Grain"/>
    <x v="1"/>
    <n v="0"/>
  </r>
  <r>
    <x v="14"/>
    <x v="0"/>
    <s v="Apr"/>
    <n v="15"/>
    <x v="2"/>
    <s v="01"/>
    <s v="Grain"/>
    <x v="0"/>
    <n v="4160"/>
  </r>
  <r>
    <x v="14"/>
    <x v="0"/>
    <s v="Apr"/>
    <n v="15"/>
    <x v="2"/>
    <s v="01"/>
    <s v="Grain"/>
    <x v="1"/>
    <n v="523"/>
  </r>
  <r>
    <x v="14"/>
    <x v="0"/>
    <s v="Apr"/>
    <n v="15"/>
    <x v="3"/>
    <s v="01"/>
    <s v="Grain"/>
    <x v="0"/>
    <n v="4937"/>
  </r>
  <r>
    <x v="14"/>
    <x v="0"/>
    <s v="Apr"/>
    <n v="15"/>
    <x v="3"/>
    <s v="01"/>
    <s v="Grain"/>
    <x v="1"/>
    <n v="594"/>
  </r>
  <r>
    <x v="14"/>
    <x v="0"/>
    <s v="Apr"/>
    <n v="15"/>
    <x v="4"/>
    <s v="01"/>
    <s v="Grain"/>
    <x v="0"/>
    <n v="2932"/>
  </r>
  <r>
    <x v="14"/>
    <x v="0"/>
    <s v="Apr"/>
    <n v="15"/>
    <x v="4"/>
    <s v="01"/>
    <s v="Grain"/>
    <x v="1"/>
    <n v="1085"/>
  </r>
  <r>
    <x v="14"/>
    <x v="0"/>
    <s v="Apr"/>
    <n v="15"/>
    <x v="5"/>
    <s v="01"/>
    <s v="Grain"/>
    <x v="0"/>
    <n v="0"/>
  </r>
  <r>
    <x v="14"/>
    <x v="0"/>
    <s v="Apr"/>
    <n v="15"/>
    <x v="5"/>
    <s v="01"/>
    <s v="Grain"/>
    <x v="1"/>
    <n v="1"/>
  </r>
  <r>
    <x v="14"/>
    <x v="0"/>
    <s v="Apr"/>
    <n v="15"/>
    <x v="6"/>
    <s v="01"/>
    <s v="Grain"/>
    <x v="0"/>
    <n v="436"/>
  </r>
  <r>
    <x v="14"/>
    <x v="0"/>
    <s v="Apr"/>
    <n v="15"/>
    <x v="6"/>
    <s v="01"/>
    <s v="Grain"/>
    <x v="1"/>
    <n v="426"/>
  </r>
  <r>
    <x v="14"/>
    <x v="0"/>
    <s v="Apr"/>
    <n v="15"/>
    <x v="7"/>
    <s v="01"/>
    <s v="Grain"/>
    <x v="0"/>
    <n v="713"/>
  </r>
  <r>
    <x v="14"/>
    <x v="0"/>
    <s v="Apr"/>
    <n v="15"/>
    <x v="7"/>
    <s v="01"/>
    <s v="Grain"/>
    <x v="1"/>
    <n v="423"/>
  </r>
  <r>
    <x v="14"/>
    <x v="0"/>
    <s v="Apr"/>
    <n v="15"/>
    <x v="8"/>
    <s v="01"/>
    <s v="Grain"/>
    <x v="0"/>
    <n v="149"/>
  </r>
  <r>
    <x v="14"/>
    <x v="0"/>
    <s v="Apr"/>
    <n v="15"/>
    <x v="8"/>
    <s v="01"/>
    <s v="Grain"/>
    <x v="1"/>
    <n v="1258"/>
  </r>
  <r>
    <x v="14"/>
    <x v="0"/>
    <s v="Apr"/>
    <n v="15"/>
    <x v="9"/>
    <s v="01"/>
    <s v="Grain"/>
    <x v="0"/>
    <n v="0"/>
  </r>
  <r>
    <x v="14"/>
    <x v="0"/>
    <s v="Apr"/>
    <n v="15"/>
    <x v="9"/>
    <s v="01"/>
    <s v="Grain"/>
    <x v="1"/>
    <n v="0"/>
  </r>
  <r>
    <x v="14"/>
    <x v="0"/>
    <s v="Apr"/>
    <n v="15"/>
    <x v="10"/>
    <s v="01"/>
    <s v="Grain"/>
    <x v="0"/>
    <n v="3154"/>
  </r>
  <r>
    <x v="14"/>
    <x v="0"/>
    <s v="Apr"/>
    <n v="15"/>
    <x v="10"/>
    <s v="01"/>
    <s v="Grain"/>
    <x v="1"/>
    <n v="744"/>
  </r>
  <r>
    <x v="14"/>
    <x v="0"/>
    <s v="Apr"/>
    <n v="15"/>
    <x v="11"/>
    <s v="01"/>
    <s v="Grain"/>
    <x v="0"/>
    <n v="0"/>
  </r>
  <r>
    <x v="14"/>
    <x v="0"/>
    <s v="Apr"/>
    <n v="15"/>
    <x v="11"/>
    <s v="01"/>
    <s v="Grain"/>
    <x v="1"/>
    <n v="30"/>
  </r>
  <r>
    <x v="14"/>
    <x v="0"/>
    <s v="Apr"/>
    <n v="15"/>
    <x v="12"/>
    <s v="01"/>
    <s v="Grain"/>
    <x v="0"/>
    <n v="6470"/>
  </r>
  <r>
    <x v="14"/>
    <x v="0"/>
    <s v="Apr"/>
    <n v="15"/>
    <x v="12"/>
    <s v="01"/>
    <s v="Grain"/>
    <x v="1"/>
    <n v="1211"/>
  </r>
  <r>
    <x v="15"/>
    <x v="0"/>
    <s v="Apr"/>
    <n v="16"/>
    <x v="0"/>
    <s v="01"/>
    <s v="Grain"/>
    <x v="0"/>
    <n v="11076"/>
  </r>
  <r>
    <x v="15"/>
    <x v="0"/>
    <s v="Apr"/>
    <n v="16"/>
    <x v="0"/>
    <s v="01"/>
    <s v="Grain"/>
    <x v="1"/>
    <n v="927"/>
  </r>
  <r>
    <x v="15"/>
    <x v="0"/>
    <s v="Apr"/>
    <n v="16"/>
    <x v="1"/>
    <s v="01"/>
    <s v="Grain"/>
    <x v="0"/>
    <n v="0"/>
  </r>
  <r>
    <x v="15"/>
    <x v="0"/>
    <s v="Apr"/>
    <n v="16"/>
    <x v="1"/>
    <s v="01"/>
    <s v="Grain"/>
    <x v="1"/>
    <n v="0"/>
  </r>
  <r>
    <x v="15"/>
    <x v="0"/>
    <s v="Apr"/>
    <n v="16"/>
    <x v="2"/>
    <s v="01"/>
    <s v="Grain"/>
    <x v="0"/>
    <n v="4449"/>
  </r>
  <r>
    <x v="15"/>
    <x v="0"/>
    <s v="Apr"/>
    <n v="16"/>
    <x v="2"/>
    <s v="01"/>
    <s v="Grain"/>
    <x v="1"/>
    <n v="119"/>
  </r>
  <r>
    <x v="15"/>
    <x v="0"/>
    <s v="Apr"/>
    <n v="16"/>
    <x v="3"/>
    <s v="01"/>
    <s v="Grain"/>
    <x v="0"/>
    <n v="6230"/>
  </r>
  <r>
    <x v="15"/>
    <x v="0"/>
    <s v="Apr"/>
    <n v="16"/>
    <x v="3"/>
    <s v="01"/>
    <s v="Grain"/>
    <x v="1"/>
    <n v="389"/>
  </r>
  <r>
    <x v="15"/>
    <x v="0"/>
    <s v="Apr"/>
    <n v="16"/>
    <x v="4"/>
    <s v="01"/>
    <s v="Grain"/>
    <x v="0"/>
    <n v="3491"/>
  </r>
  <r>
    <x v="15"/>
    <x v="0"/>
    <s v="Apr"/>
    <n v="16"/>
    <x v="4"/>
    <s v="01"/>
    <s v="Grain"/>
    <x v="1"/>
    <n v="1105"/>
  </r>
  <r>
    <x v="15"/>
    <x v="0"/>
    <s v="Apr"/>
    <n v="16"/>
    <x v="5"/>
    <s v="01"/>
    <s v="Grain"/>
    <x v="0"/>
    <n v="0"/>
  </r>
  <r>
    <x v="15"/>
    <x v="0"/>
    <s v="Apr"/>
    <n v="16"/>
    <x v="5"/>
    <s v="01"/>
    <s v="Grain"/>
    <x v="1"/>
    <n v="11"/>
  </r>
  <r>
    <x v="15"/>
    <x v="0"/>
    <s v="Apr"/>
    <n v="16"/>
    <x v="6"/>
    <s v="01"/>
    <s v="Grain"/>
    <x v="0"/>
    <n v="412"/>
  </r>
  <r>
    <x v="15"/>
    <x v="0"/>
    <s v="Apr"/>
    <n v="16"/>
    <x v="6"/>
    <s v="01"/>
    <s v="Grain"/>
    <x v="1"/>
    <n v="199"/>
  </r>
  <r>
    <x v="15"/>
    <x v="0"/>
    <s v="Apr"/>
    <n v="16"/>
    <x v="7"/>
    <s v="01"/>
    <s v="Grain"/>
    <x v="0"/>
    <n v="703"/>
  </r>
  <r>
    <x v="15"/>
    <x v="0"/>
    <s v="Apr"/>
    <n v="16"/>
    <x v="7"/>
    <s v="01"/>
    <s v="Grain"/>
    <x v="1"/>
    <n v="554"/>
  </r>
  <r>
    <x v="15"/>
    <x v="0"/>
    <s v="Apr"/>
    <n v="16"/>
    <x v="8"/>
    <s v="01"/>
    <s v="Grain"/>
    <x v="0"/>
    <n v="240"/>
  </r>
  <r>
    <x v="15"/>
    <x v="0"/>
    <s v="Apr"/>
    <n v="16"/>
    <x v="8"/>
    <s v="01"/>
    <s v="Grain"/>
    <x v="1"/>
    <n v="1359"/>
  </r>
  <r>
    <x v="15"/>
    <x v="0"/>
    <s v="Apr"/>
    <n v="16"/>
    <x v="9"/>
    <s v="01"/>
    <s v="Grain"/>
    <x v="0"/>
    <n v="0"/>
  </r>
  <r>
    <x v="15"/>
    <x v="0"/>
    <s v="Apr"/>
    <n v="16"/>
    <x v="9"/>
    <s v="01"/>
    <s v="Grain"/>
    <x v="1"/>
    <n v="0"/>
  </r>
  <r>
    <x v="15"/>
    <x v="0"/>
    <s v="Apr"/>
    <n v="16"/>
    <x v="10"/>
    <s v="01"/>
    <s v="Grain"/>
    <x v="0"/>
    <n v="2892"/>
  </r>
  <r>
    <x v="15"/>
    <x v="0"/>
    <s v="Apr"/>
    <n v="16"/>
    <x v="10"/>
    <s v="01"/>
    <s v="Grain"/>
    <x v="1"/>
    <n v="486"/>
  </r>
  <r>
    <x v="15"/>
    <x v="0"/>
    <s v="Apr"/>
    <n v="16"/>
    <x v="11"/>
    <s v="01"/>
    <s v="Grain"/>
    <x v="0"/>
    <n v="0"/>
  </r>
  <r>
    <x v="15"/>
    <x v="0"/>
    <s v="Apr"/>
    <n v="16"/>
    <x v="11"/>
    <s v="01"/>
    <s v="Grain"/>
    <x v="1"/>
    <n v="21"/>
  </r>
  <r>
    <x v="15"/>
    <x v="0"/>
    <s v="Apr"/>
    <n v="16"/>
    <x v="12"/>
    <s v="01"/>
    <s v="Grain"/>
    <x v="0"/>
    <n v="6931"/>
  </r>
  <r>
    <x v="15"/>
    <x v="0"/>
    <s v="Apr"/>
    <n v="16"/>
    <x v="12"/>
    <s v="01"/>
    <s v="Grain"/>
    <x v="1"/>
    <n v="1642"/>
  </r>
  <r>
    <x v="16"/>
    <x v="0"/>
    <s v="Apr"/>
    <n v="17"/>
    <x v="0"/>
    <s v="01"/>
    <s v="Grain"/>
    <x v="0"/>
    <n v="10802"/>
  </r>
  <r>
    <x v="16"/>
    <x v="0"/>
    <s v="Apr"/>
    <n v="17"/>
    <x v="0"/>
    <s v="01"/>
    <s v="Grain"/>
    <x v="1"/>
    <n v="398"/>
  </r>
  <r>
    <x v="16"/>
    <x v="0"/>
    <s v="Apr"/>
    <n v="17"/>
    <x v="1"/>
    <s v="01"/>
    <s v="Grain"/>
    <x v="0"/>
    <n v="0"/>
  </r>
  <r>
    <x v="16"/>
    <x v="0"/>
    <s v="Apr"/>
    <n v="17"/>
    <x v="1"/>
    <s v="01"/>
    <s v="Grain"/>
    <x v="1"/>
    <n v="0"/>
  </r>
  <r>
    <x v="16"/>
    <x v="0"/>
    <s v="Apr"/>
    <n v="17"/>
    <x v="2"/>
    <s v="01"/>
    <s v="Grain"/>
    <x v="0"/>
    <n v="4839"/>
  </r>
  <r>
    <x v="16"/>
    <x v="0"/>
    <s v="Apr"/>
    <n v="17"/>
    <x v="2"/>
    <s v="01"/>
    <s v="Grain"/>
    <x v="1"/>
    <n v="74"/>
  </r>
  <r>
    <x v="16"/>
    <x v="0"/>
    <s v="Apr"/>
    <n v="17"/>
    <x v="3"/>
    <s v="01"/>
    <s v="Grain"/>
    <x v="0"/>
    <n v="5542"/>
  </r>
  <r>
    <x v="16"/>
    <x v="0"/>
    <s v="Apr"/>
    <n v="17"/>
    <x v="3"/>
    <s v="01"/>
    <s v="Grain"/>
    <x v="1"/>
    <n v="480"/>
  </r>
  <r>
    <x v="16"/>
    <x v="0"/>
    <s v="Apr"/>
    <n v="17"/>
    <x v="4"/>
    <s v="01"/>
    <s v="Grain"/>
    <x v="0"/>
    <n v="3184"/>
  </r>
  <r>
    <x v="16"/>
    <x v="0"/>
    <s v="Apr"/>
    <n v="17"/>
    <x v="4"/>
    <s v="01"/>
    <s v="Grain"/>
    <x v="1"/>
    <n v="885"/>
  </r>
  <r>
    <x v="16"/>
    <x v="0"/>
    <s v="Apr"/>
    <n v="17"/>
    <x v="5"/>
    <s v="01"/>
    <s v="Grain"/>
    <x v="0"/>
    <n v="0"/>
  </r>
  <r>
    <x v="16"/>
    <x v="0"/>
    <s v="Apr"/>
    <n v="17"/>
    <x v="5"/>
    <s v="01"/>
    <s v="Grain"/>
    <x v="1"/>
    <n v="8"/>
  </r>
  <r>
    <x v="16"/>
    <x v="0"/>
    <s v="Apr"/>
    <n v="17"/>
    <x v="6"/>
    <s v="01"/>
    <s v="Grain"/>
    <x v="0"/>
    <n v="548"/>
  </r>
  <r>
    <x v="16"/>
    <x v="0"/>
    <s v="Apr"/>
    <n v="17"/>
    <x v="6"/>
    <s v="01"/>
    <s v="Grain"/>
    <x v="1"/>
    <n v="194"/>
  </r>
  <r>
    <x v="16"/>
    <x v="0"/>
    <s v="Apr"/>
    <n v="17"/>
    <x v="7"/>
    <s v="01"/>
    <s v="Grain"/>
    <x v="0"/>
    <n v="803"/>
  </r>
  <r>
    <x v="16"/>
    <x v="0"/>
    <s v="Apr"/>
    <n v="17"/>
    <x v="7"/>
    <s v="01"/>
    <s v="Grain"/>
    <x v="1"/>
    <n v="654"/>
  </r>
  <r>
    <x v="16"/>
    <x v="0"/>
    <s v="Apr"/>
    <n v="17"/>
    <x v="8"/>
    <s v="01"/>
    <s v="Grain"/>
    <x v="0"/>
    <n v="34"/>
  </r>
  <r>
    <x v="16"/>
    <x v="0"/>
    <s v="Apr"/>
    <n v="17"/>
    <x v="8"/>
    <s v="01"/>
    <s v="Grain"/>
    <x v="1"/>
    <n v="1203"/>
  </r>
  <r>
    <x v="16"/>
    <x v="0"/>
    <s v="Apr"/>
    <n v="17"/>
    <x v="9"/>
    <s v="01"/>
    <s v="Grain"/>
    <x v="0"/>
    <n v="0"/>
  </r>
  <r>
    <x v="16"/>
    <x v="0"/>
    <s v="Apr"/>
    <n v="17"/>
    <x v="9"/>
    <s v="01"/>
    <s v="Grain"/>
    <x v="1"/>
    <n v="0"/>
  </r>
  <r>
    <x v="16"/>
    <x v="0"/>
    <s v="Apr"/>
    <n v="17"/>
    <x v="10"/>
    <s v="01"/>
    <s v="Grain"/>
    <x v="0"/>
    <n v="3307"/>
  </r>
  <r>
    <x v="16"/>
    <x v="0"/>
    <s v="Apr"/>
    <n v="17"/>
    <x v="10"/>
    <s v="01"/>
    <s v="Grain"/>
    <x v="1"/>
    <n v="727"/>
  </r>
  <r>
    <x v="16"/>
    <x v="0"/>
    <s v="Apr"/>
    <n v="17"/>
    <x v="11"/>
    <s v="01"/>
    <s v="Grain"/>
    <x v="0"/>
    <n v="0"/>
  </r>
  <r>
    <x v="16"/>
    <x v="0"/>
    <s v="Apr"/>
    <n v="17"/>
    <x v="11"/>
    <s v="01"/>
    <s v="Grain"/>
    <x v="1"/>
    <n v="2"/>
  </r>
  <r>
    <x v="16"/>
    <x v="0"/>
    <s v="Apr"/>
    <n v="17"/>
    <x v="12"/>
    <s v="01"/>
    <s v="Grain"/>
    <x v="0"/>
    <n v="6147"/>
  </r>
  <r>
    <x v="16"/>
    <x v="0"/>
    <s v="Apr"/>
    <n v="17"/>
    <x v="12"/>
    <s v="01"/>
    <s v="Grain"/>
    <x v="1"/>
    <n v="1366"/>
  </r>
  <r>
    <x v="17"/>
    <x v="0"/>
    <s v="Apr"/>
    <n v="18"/>
    <x v="0"/>
    <s v="01"/>
    <s v="Grain"/>
    <x v="0"/>
    <n v="10385"/>
  </r>
  <r>
    <x v="17"/>
    <x v="0"/>
    <s v="Apr"/>
    <n v="18"/>
    <x v="0"/>
    <s v="01"/>
    <s v="Grain"/>
    <x v="1"/>
    <n v="750"/>
  </r>
  <r>
    <x v="17"/>
    <x v="0"/>
    <s v="Apr"/>
    <n v="18"/>
    <x v="1"/>
    <s v="01"/>
    <s v="Grain"/>
    <x v="0"/>
    <n v="0"/>
  </r>
  <r>
    <x v="17"/>
    <x v="0"/>
    <s v="Apr"/>
    <n v="18"/>
    <x v="1"/>
    <s v="01"/>
    <s v="Grain"/>
    <x v="1"/>
    <n v="0"/>
  </r>
  <r>
    <x v="17"/>
    <x v="0"/>
    <s v="Apr"/>
    <n v="18"/>
    <x v="2"/>
    <s v="01"/>
    <s v="Grain"/>
    <x v="0"/>
    <n v="5140"/>
  </r>
  <r>
    <x v="17"/>
    <x v="0"/>
    <s v="Apr"/>
    <n v="18"/>
    <x v="2"/>
    <s v="01"/>
    <s v="Grain"/>
    <x v="1"/>
    <n v="219"/>
  </r>
  <r>
    <x v="17"/>
    <x v="0"/>
    <s v="Apr"/>
    <n v="18"/>
    <x v="3"/>
    <s v="01"/>
    <s v="Grain"/>
    <x v="0"/>
    <n v="5587"/>
  </r>
  <r>
    <x v="17"/>
    <x v="0"/>
    <s v="Apr"/>
    <n v="18"/>
    <x v="3"/>
    <s v="01"/>
    <s v="Grain"/>
    <x v="1"/>
    <n v="309"/>
  </r>
  <r>
    <x v="17"/>
    <x v="0"/>
    <s v="Apr"/>
    <n v="18"/>
    <x v="4"/>
    <s v="01"/>
    <s v="Grain"/>
    <x v="0"/>
    <n v="2896"/>
  </r>
  <r>
    <x v="17"/>
    <x v="0"/>
    <s v="Apr"/>
    <n v="18"/>
    <x v="4"/>
    <s v="01"/>
    <s v="Grain"/>
    <x v="1"/>
    <n v="975"/>
  </r>
  <r>
    <x v="17"/>
    <x v="0"/>
    <s v="Apr"/>
    <n v="18"/>
    <x v="5"/>
    <s v="01"/>
    <s v="Grain"/>
    <x v="0"/>
    <n v="0"/>
  </r>
  <r>
    <x v="17"/>
    <x v="0"/>
    <s v="Apr"/>
    <n v="18"/>
    <x v="5"/>
    <s v="01"/>
    <s v="Grain"/>
    <x v="1"/>
    <n v="3"/>
  </r>
  <r>
    <x v="17"/>
    <x v="0"/>
    <s v="Apr"/>
    <n v="18"/>
    <x v="6"/>
    <s v="01"/>
    <s v="Grain"/>
    <x v="0"/>
    <n v="837"/>
  </r>
  <r>
    <x v="17"/>
    <x v="0"/>
    <s v="Apr"/>
    <n v="18"/>
    <x v="6"/>
    <s v="01"/>
    <s v="Grain"/>
    <x v="1"/>
    <n v="4606"/>
  </r>
  <r>
    <x v="17"/>
    <x v="0"/>
    <s v="Apr"/>
    <n v="18"/>
    <x v="7"/>
    <s v="01"/>
    <s v="Grain"/>
    <x v="0"/>
    <n v="730"/>
  </r>
  <r>
    <x v="17"/>
    <x v="0"/>
    <s v="Apr"/>
    <n v="18"/>
    <x v="7"/>
    <s v="01"/>
    <s v="Grain"/>
    <x v="1"/>
    <n v="716"/>
  </r>
  <r>
    <x v="17"/>
    <x v="0"/>
    <s v="Apr"/>
    <n v="18"/>
    <x v="8"/>
    <s v="01"/>
    <s v="Grain"/>
    <x v="0"/>
    <n v="92"/>
  </r>
  <r>
    <x v="17"/>
    <x v="0"/>
    <s v="Apr"/>
    <n v="18"/>
    <x v="8"/>
    <s v="01"/>
    <s v="Grain"/>
    <x v="1"/>
    <n v="1522"/>
  </r>
  <r>
    <x v="17"/>
    <x v="0"/>
    <s v="Apr"/>
    <n v="18"/>
    <x v="9"/>
    <s v="01"/>
    <s v="Grain"/>
    <x v="0"/>
    <n v="0"/>
  </r>
  <r>
    <x v="17"/>
    <x v="0"/>
    <s v="Apr"/>
    <n v="18"/>
    <x v="9"/>
    <s v="01"/>
    <s v="Grain"/>
    <x v="1"/>
    <n v="0"/>
  </r>
  <r>
    <x v="17"/>
    <x v="0"/>
    <s v="Apr"/>
    <n v="18"/>
    <x v="10"/>
    <s v="01"/>
    <s v="Grain"/>
    <x v="0"/>
    <n v="3174"/>
  </r>
  <r>
    <x v="17"/>
    <x v="0"/>
    <s v="Apr"/>
    <n v="18"/>
    <x v="10"/>
    <s v="01"/>
    <s v="Grain"/>
    <x v="1"/>
    <n v="630"/>
  </r>
  <r>
    <x v="17"/>
    <x v="0"/>
    <s v="Apr"/>
    <n v="18"/>
    <x v="11"/>
    <s v="01"/>
    <s v="Grain"/>
    <x v="0"/>
    <n v="0"/>
  </r>
  <r>
    <x v="17"/>
    <x v="0"/>
    <s v="Apr"/>
    <n v="18"/>
    <x v="11"/>
    <s v="01"/>
    <s v="Grain"/>
    <x v="1"/>
    <n v="27"/>
  </r>
  <r>
    <x v="17"/>
    <x v="0"/>
    <s v="Apr"/>
    <n v="18"/>
    <x v="12"/>
    <s v="01"/>
    <s v="Grain"/>
    <x v="0"/>
    <n v="7099"/>
  </r>
  <r>
    <x v="17"/>
    <x v="0"/>
    <s v="Apr"/>
    <n v="18"/>
    <x v="12"/>
    <s v="01"/>
    <s v="Grain"/>
    <x v="1"/>
    <n v="1315"/>
  </r>
  <r>
    <x v="18"/>
    <x v="0"/>
    <s v="May"/>
    <n v="19"/>
    <x v="0"/>
    <s v="01"/>
    <s v="Grain"/>
    <x v="0"/>
    <n v="9838"/>
  </r>
  <r>
    <x v="18"/>
    <x v="0"/>
    <s v="May"/>
    <n v="19"/>
    <x v="0"/>
    <s v="01"/>
    <s v="Grain"/>
    <x v="1"/>
    <n v="792"/>
  </r>
  <r>
    <x v="18"/>
    <x v="0"/>
    <s v="May"/>
    <n v="19"/>
    <x v="1"/>
    <s v="01"/>
    <s v="Grain"/>
    <x v="0"/>
    <n v="0"/>
  </r>
  <r>
    <x v="18"/>
    <x v="0"/>
    <s v="May"/>
    <n v="19"/>
    <x v="1"/>
    <s v="01"/>
    <s v="Grain"/>
    <x v="1"/>
    <n v="0"/>
  </r>
  <r>
    <x v="18"/>
    <x v="0"/>
    <s v="May"/>
    <n v="19"/>
    <x v="2"/>
    <s v="01"/>
    <s v="Grain"/>
    <x v="0"/>
    <n v="5952"/>
  </r>
  <r>
    <x v="18"/>
    <x v="0"/>
    <s v="May"/>
    <n v="19"/>
    <x v="2"/>
    <s v="01"/>
    <s v="Grain"/>
    <x v="1"/>
    <n v="274"/>
  </r>
  <r>
    <x v="18"/>
    <x v="0"/>
    <s v="May"/>
    <n v="19"/>
    <x v="3"/>
    <s v="01"/>
    <s v="Grain"/>
    <x v="0"/>
    <n v="6092"/>
  </r>
  <r>
    <x v="18"/>
    <x v="0"/>
    <s v="May"/>
    <n v="19"/>
    <x v="3"/>
    <s v="01"/>
    <s v="Grain"/>
    <x v="1"/>
    <n v="419"/>
  </r>
  <r>
    <x v="18"/>
    <x v="0"/>
    <s v="May"/>
    <n v="19"/>
    <x v="4"/>
    <s v="01"/>
    <s v="Grain"/>
    <x v="0"/>
    <n v="2724"/>
  </r>
  <r>
    <x v="18"/>
    <x v="0"/>
    <s v="May"/>
    <n v="19"/>
    <x v="4"/>
    <s v="01"/>
    <s v="Grain"/>
    <x v="1"/>
    <n v="829"/>
  </r>
  <r>
    <x v="18"/>
    <x v="0"/>
    <s v="May"/>
    <n v="19"/>
    <x v="5"/>
    <s v="01"/>
    <s v="Grain"/>
    <x v="0"/>
    <n v="0"/>
  </r>
  <r>
    <x v="18"/>
    <x v="0"/>
    <s v="May"/>
    <n v="19"/>
    <x v="5"/>
    <s v="01"/>
    <s v="Grain"/>
    <x v="1"/>
    <n v="5"/>
  </r>
  <r>
    <x v="18"/>
    <x v="0"/>
    <s v="May"/>
    <n v="19"/>
    <x v="6"/>
    <s v="01"/>
    <s v="Grain"/>
    <x v="0"/>
    <n v="800"/>
  </r>
  <r>
    <x v="18"/>
    <x v="0"/>
    <s v="May"/>
    <n v="19"/>
    <x v="6"/>
    <s v="01"/>
    <s v="Grain"/>
    <x v="1"/>
    <n v="401"/>
  </r>
  <r>
    <x v="18"/>
    <x v="0"/>
    <s v="May"/>
    <n v="19"/>
    <x v="7"/>
    <s v="01"/>
    <s v="Grain"/>
    <x v="0"/>
    <n v="568"/>
  </r>
  <r>
    <x v="18"/>
    <x v="0"/>
    <s v="May"/>
    <n v="19"/>
    <x v="7"/>
    <s v="01"/>
    <s v="Grain"/>
    <x v="1"/>
    <n v="917"/>
  </r>
  <r>
    <x v="18"/>
    <x v="0"/>
    <s v="May"/>
    <n v="19"/>
    <x v="8"/>
    <s v="01"/>
    <s v="Grain"/>
    <x v="0"/>
    <n v="104"/>
  </r>
  <r>
    <x v="18"/>
    <x v="0"/>
    <s v="May"/>
    <n v="19"/>
    <x v="8"/>
    <s v="01"/>
    <s v="Grain"/>
    <x v="1"/>
    <n v="1572"/>
  </r>
  <r>
    <x v="18"/>
    <x v="0"/>
    <s v="May"/>
    <n v="19"/>
    <x v="9"/>
    <s v="01"/>
    <s v="Grain"/>
    <x v="0"/>
    <n v="0"/>
  </r>
  <r>
    <x v="18"/>
    <x v="0"/>
    <s v="May"/>
    <n v="19"/>
    <x v="9"/>
    <s v="01"/>
    <s v="Grain"/>
    <x v="1"/>
    <n v="0"/>
  </r>
  <r>
    <x v="18"/>
    <x v="0"/>
    <s v="May"/>
    <n v="19"/>
    <x v="10"/>
    <s v="01"/>
    <s v="Grain"/>
    <x v="0"/>
    <n v="3197"/>
  </r>
  <r>
    <x v="18"/>
    <x v="0"/>
    <s v="May"/>
    <n v="19"/>
    <x v="10"/>
    <s v="01"/>
    <s v="Grain"/>
    <x v="1"/>
    <n v="516"/>
  </r>
  <r>
    <x v="18"/>
    <x v="0"/>
    <s v="May"/>
    <n v="19"/>
    <x v="11"/>
    <s v="01"/>
    <s v="Grain"/>
    <x v="0"/>
    <n v="0"/>
  </r>
  <r>
    <x v="18"/>
    <x v="0"/>
    <s v="May"/>
    <n v="19"/>
    <x v="11"/>
    <s v="01"/>
    <s v="Grain"/>
    <x v="1"/>
    <n v="9"/>
  </r>
  <r>
    <x v="18"/>
    <x v="0"/>
    <s v="May"/>
    <n v="19"/>
    <x v="12"/>
    <s v="01"/>
    <s v="Grain"/>
    <x v="0"/>
    <n v="6795"/>
  </r>
  <r>
    <x v="18"/>
    <x v="0"/>
    <s v="May"/>
    <n v="19"/>
    <x v="12"/>
    <s v="01"/>
    <s v="Grain"/>
    <x v="1"/>
    <n v="1076"/>
  </r>
  <r>
    <x v="19"/>
    <x v="0"/>
    <s v="May"/>
    <n v="20"/>
    <x v="0"/>
    <s v="01"/>
    <s v="Grain"/>
    <x v="0"/>
    <n v="9499"/>
  </r>
  <r>
    <x v="19"/>
    <x v="0"/>
    <s v="May"/>
    <n v="20"/>
    <x v="0"/>
    <s v="01"/>
    <s v="Grain"/>
    <x v="1"/>
    <n v="589"/>
  </r>
  <r>
    <x v="19"/>
    <x v="0"/>
    <s v="May"/>
    <n v="20"/>
    <x v="1"/>
    <s v="01"/>
    <s v="Grain"/>
    <x v="0"/>
    <n v="0"/>
  </r>
  <r>
    <x v="19"/>
    <x v="0"/>
    <s v="May"/>
    <n v="20"/>
    <x v="1"/>
    <s v="01"/>
    <s v="Grain"/>
    <x v="1"/>
    <n v="0"/>
  </r>
  <r>
    <x v="19"/>
    <x v="0"/>
    <s v="May"/>
    <n v="20"/>
    <x v="2"/>
    <s v="01"/>
    <s v="Grain"/>
    <x v="0"/>
    <n v="5225"/>
  </r>
  <r>
    <x v="19"/>
    <x v="0"/>
    <s v="May"/>
    <n v="20"/>
    <x v="2"/>
    <s v="01"/>
    <s v="Grain"/>
    <x v="1"/>
    <n v="148"/>
  </r>
  <r>
    <x v="19"/>
    <x v="0"/>
    <s v="May"/>
    <n v="20"/>
    <x v="3"/>
    <s v="01"/>
    <s v="Grain"/>
    <x v="0"/>
    <n v="5340"/>
  </r>
  <r>
    <x v="19"/>
    <x v="0"/>
    <s v="May"/>
    <n v="20"/>
    <x v="3"/>
    <s v="01"/>
    <s v="Grain"/>
    <x v="1"/>
    <n v="252"/>
  </r>
  <r>
    <x v="19"/>
    <x v="0"/>
    <s v="May"/>
    <n v="20"/>
    <x v="4"/>
    <s v="01"/>
    <s v="Grain"/>
    <x v="0"/>
    <n v="2552"/>
  </r>
  <r>
    <x v="19"/>
    <x v="0"/>
    <s v="May"/>
    <n v="20"/>
    <x v="4"/>
    <s v="01"/>
    <s v="Grain"/>
    <x v="1"/>
    <n v="1186"/>
  </r>
  <r>
    <x v="19"/>
    <x v="0"/>
    <s v="May"/>
    <n v="20"/>
    <x v="5"/>
    <s v="01"/>
    <s v="Grain"/>
    <x v="0"/>
    <n v="0"/>
  </r>
  <r>
    <x v="19"/>
    <x v="0"/>
    <s v="May"/>
    <n v="20"/>
    <x v="5"/>
    <s v="01"/>
    <s v="Grain"/>
    <x v="1"/>
    <n v="5"/>
  </r>
  <r>
    <x v="19"/>
    <x v="0"/>
    <s v="May"/>
    <n v="20"/>
    <x v="6"/>
    <s v="01"/>
    <s v="Grain"/>
    <x v="0"/>
    <n v="843"/>
  </r>
  <r>
    <x v="19"/>
    <x v="0"/>
    <s v="May"/>
    <n v="20"/>
    <x v="6"/>
    <s v="01"/>
    <s v="Grain"/>
    <x v="1"/>
    <n v="174"/>
  </r>
  <r>
    <x v="19"/>
    <x v="0"/>
    <s v="May"/>
    <n v="20"/>
    <x v="7"/>
    <s v="01"/>
    <s v="Grain"/>
    <x v="0"/>
    <n v="831"/>
  </r>
  <r>
    <x v="19"/>
    <x v="0"/>
    <s v="May"/>
    <n v="20"/>
    <x v="7"/>
    <s v="01"/>
    <s v="Grain"/>
    <x v="1"/>
    <n v="702"/>
  </r>
  <r>
    <x v="19"/>
    <x v="0"/>
    <s v="May"/>
    <n v="20"/>
    <x v="8"/>
    <s v="01"/>
    <s v="Grain"/>
    <x v="0"/>
    <n v="71"/>
  </r>
  <r>
    <x v="19"/>
    <x v="0"/>
    <s v="May"/>
    <n v="20"/>
    <x v="8"/>
    <s v="01"/>
    <s v="Grain"/>
    <x v="1"/>
    <n v="1417"/>
  </r>
  <r>
    <x v="19"/>
    <x v="0"/>
    <s v="May"/>
    <n v="20"/>
    <x v="9"/>
    <s v="01"/>
    <s v="Grain"/>
    <x v="0"/>
    <n v="0"/>
  </r>
  <r>
    <x v="19"/>
    <x v="0"/>
    <s v="May"/>
    <n v="20"/>
    <x v="9"/>
    <s v="01"/>
    <s v="Grain"/>
    <x v="1"/>
    <n v="0"/>
  </r>
  <r>
    <x v="19"/>
    <x v="0"/>
    <s v="May"/>
    <n v="20"/>
    <x v="10"/>
    <s v="01"/>
    <s v="Grain"/>
    <x v="0"/>
    <n v="3288"/>
  </r>
  <r>
    <x v="19"/>
    <x v="0"/>
    <s v="May"/>
    <n v="20"/>
    <x v="10"/>
    <s v="01"/>
    <s v="Grain"/>
    <x v="1"/>
    <n v="936"/>
  </r>
  <r>
    <x v="19"/>
    <x v="0"/>
    <s v="May"/>
    <n v="20"/>
    <x v="11"/>
    <s v="01"/>
    <s v="Grain"/>
    <x v="0"/>
    <n v="0"/>
  </r>
  <r>
    <x v="19"/>
    <x v="0"/>
    <s v="May"/>
    <n v="20"/>
    <x v="11"/>
    <s v="01"/>
    <s v="Grain"/>
    <x v="1"/>
    <n v="28"/>
  </r>
  <r>
    <x v="19"/>
    <x v="0"/>
    <s v="May"/>
    <n v="20"/>
    <x v="12"/>
    <s v="01"/>
    <s v="Grain"/>
    <x v="0"/>
    <n v="5270"/>
  </r>
  <r>
    <x v="19"/>
    <x v="0"/>
    <s v="May"/>
    <n v="20"/>
    <x v="12"/>
    <s v="01"/>
    <s v="Grain"/>
    <x v="1"/>
    <n v="1021"/>
  </r>
  <r>
    <x v="20"/>
    <x v="0"/>
    <s v="May"/>
    <n v="21"/>
    <x v="0"/>
    <s v="01"/>
    <s v="Grain"/>
    <x v="0"/>
    <n v="9458"/>
  </r>
  <r>
    <x v="20"/>
    <x v="0"/>
    <s v="May"/>
    <n v="21"/>
    <x v="0"/>
    <s v="01"/>
    <s v="Grain"/>
    <x v="1"/>
    <n v="928"/>
  </r>
  <r>
    <x v="20"/>
    <x v="0"/>
    <s v="May"/>
    <n v="21"/>
    <x v="1"/>
    <s v="01"/>
    <s v="Grain"/>
    <x v="0"/>
    <n v="0"/>
  </r>
  <r>
    <x v="20"/>
    <x v="0"/>
    <s v="May"/>
    <n v="21"/>
    <x v="1"/>
    <s v="01"/>
    <s v="Grain"/>
    <x v="1"/>
    <n v="0"/>
  </r>
  <r>
    <x v="20"/>
    <x v="0"/>
    <s v="May"/>
    <n v="21"/>
    <x v="2"/>
    <s v="01"/>
    <s v="Grain"/>
    <x v="0"/>
    <n v="4758"/>
  </r>
  <r>
    <x v="20"/>
    <x v="0"/>
    <s v="May"/>
    <n v="21"/>
    <x v="2"/>
    <s v="01"/>
    <s v="Grain"/>
    <x v="1"/>
    <n v="220"/>
  </r>
  <r>
    <x v="20"/>
    <x v="0"/>
    <s v="May"/>
    <n v="21"/>
    <x v="3"/>
    <s v="01"/>
    <s v="Grain"/>
    <x v="0"/>
    <n v="5468"/>
  </r>
  <r>
    <x v="20"/>
    <x v="0"/>
    <s v="May"/>
    <n v="21"/>
    <x v="3"/>
    <s v="01"/>
    <s v="Grain"/>
    <x v="1"/>
    <n v="421"/>
  </r>
  <r>
    <x v="20"/>
    <x v="0"/>
    <s v="May"/>
    <n v="21"/>
    <x v="4"/>
    <s v="01"/>
    <s v="Grain"/>
    <x v="0"/>
    <n v="2524"/>
  </r>
  <r>
    <x v="20"/>
    <x v="0"/>
    <s v="May"/>
    <n v="21"/>
    <x v="4"/>
    <s v="01"/>
    <s v="Grain"/>
    <x v="1"/>
    <n v="770"/>
  </r>
  <r>
    <x v="20"/>
    <x v="0"/>
    <s v="May"/>
    <n v="21"/>
    <x v="5"/>
    <s v="01"/>
    <s v="Grain"/>
    <x v="0"/>
    <n v="0"/>
  </r>
  <r>
    <x v="20"/>
    <x v="0"/>
    <s v="May"/>
    <n v="21"/>
    <x v="5"/>
    <s v="01"/>
    <s v="Grain"/>
    <x v="1"/>
    <n v="6"/>
  </r>
  <r>
    <x v="20"/>
    <x v="0"/>
    <s v="May"/>
    <n v="21"/>
    <x v="6"/>
    <s v="01"/>
    <s v="Grain"/>
    <x v="0"/>
    <n v="1319"/>
  </r>
  <r>
    <x v="20"/>
    <x v="0"/>
    <s v="May"/>
    <n v="21"/>
    <x v="6"/>
    <s v="01"/>
    <s v="Grain"/>
    <x v="1"/>
    <n v="113"/>
  </r>
  <r>
    <x v="20"/>
    <x v="0"/>
    <s v="May"/>
    <n v="21"/>
    <x v="7"/>
    <s v="01"/>
    <s v="Grain"/>
    <x v="0"/>
    <n v="485"/>
  </r>
  <r>
    <x v="20"/>
    <x v="0"/>
    <s v="May"/>
    <n v="21"/>
    <x v="7"/>
    <s v="01"/>
    <s v="Grain"/>
    <x v="1"/>
    <n v="539"/>
  </r>
  <r>
    <x v="20"/>
    <x v="0"/>
    <s v="May"/>
    <n v="21"/>
    <x v="8"/>
    <s v="01"/>
    <s v="Grain"/>
    <x v="0"/>
    <n v="119"/>
  </r>
  <r>
    <x v="20"/>
    <x v="0"/>
    <s v="May"/>
    <n v="21"/>
    <x v="8"/>
    <s v="01"/>
    <s v="Grain"/>
    <x v="1"/>
    <n v="1592"/>
  </r>
  <r>
    <x v="20"/>
    <x v="0"/>
    <s v="May"/>
    <n v="21"/>
    <x v="9"/>
    <s v="01"/>
    <s v="Grain"/>
    <x v="0"/>
    <n v="0"/>
  </r>
  <r>
    <x v="20"/>
    <x v="0"/>
    <s v="May"/>
    <n v="21"/>
    <x v="9"/>
    <s v="01"/>
    <s v="Grain"/>
    <x v="1"/>
    <n v="0"/>
  </r>
  <r>
    <x v="20"/>
    <x v="0"/>
    <s v="May"/>
    <n v="21"/>
    <x v="10"/>
    <s v="01"/>
    <s v="Grain"/>
    <x v="0"/>
    <n v="3610"/>
  </r>
  <r>
    <x v="20"/>
    <x v="0"/>
    <s v="May"/>
    <n v="21"/>
    <x v="10"/>
    <s v="01"/>
    <s v="Grain"/>
    <x v="1"/>
    <n v="685"/>
  </r>
  <r>
    <x v="20"/>
    <x v="0"/>
    <s v="May"/>
    <n v="21"/>
    <x v="11"/>
    <s v="01"/>
    <s v="Grain"/>
    <x v="0"/>
    <n v="0"/>
  </r>
  <r>
    <x v="20"/>
    <x v="0"/>
    <s v="May"/>
    <n v="21"/>
    <x v="11"/>
    <s v="01"/>
    <s v="Grain"/>
    <x v="1"/>
    <n v="1"/>
  </r>
  <r>
    <x v="20"/>
    <x v="0"/>
    <s v="May"/>
    <n v="21"/>
    <x v="12"/>
    <s v="01"/>
    <s v="Grain"/>
    <x v="0"/>
    <n v="6364"/>
  </r>
  <r>
    <x v="20"/>
    <x v="0"/>
    <s v="May"/>
    <n v="21"/>
    <x v="12"/>
    <s v="01"/>
    <s v="Grain"/>
    <x v="1"/>
    <n v="1036"/>
  </r>
  <r>
    <x v="21"/>
    <x v="0"/>
    <s v="May"/>
    <n v="22"/>
    <x v="0"/>
    <s v="01"/>
    <s v="Grain"/>
    <x v="0"/>
    <n v="10511"/>
  </r>
  <r>
    <x v="21"/>
    <x v="0"/>
    <s v="May"/>
    <n v="22"/>
    <x v="0"/>
    <s v="01"/>
    <s v="Grain"/>
    <x v="1"/>
    <n v="600"/>
  </r>
  <r>
    <x v="21"/>
    <x v="0"/>
    <s v="May"/>
    <n v="22"/>
    <x v="1"/>
    <s v="01"/>
    <s v="Grain"/>
    <x v="0"/>
    <n v="0"/>
  </r>
  <r>
    <x v="21"/>
    <x v="0"/>
    <s v="May"/>
    <n v="22"/>
    <x v="1"/>
    <s v="01"/>
    <s v="Grain"/>
    <x v="1"/>
    <n v="0"/>
  </r>
  <r>
    <x v="21"/>
    <x v="0"/>
    <s v="May"/>
    <n v="22"/>
    <x v="2"/>
    <s v="01"/>
    <s v="Grain"/>
    <x v="0"/>
    <n v="4109"/>
  </r>
  <r>
    <x v="21"/>
    <x v="0"/>
    <s v="May"/>
    <n v="22"/>
    <x v="2"/>
    <s v="01"/>
    <s v="Grain"/>
    <x v="1"/>
    <n v="67"/>
  </r>
  <r>
    <x v="21"/>
    <x v="0"/>
    <s v="May"/>
    <n v="22"/>
    <x v="3"/>
    <s v="01"/>
    <s v="Grain"/>
    <x v="0"/>
    <n v="5437"/>
  </r>
  <r>
    <x v="21"/>
    <x v="0"/>
    <s v="May"/>
    <n v="22"/>
    <x v="3"/>
    <s v="01"/>
    <s v="Grain"/>
    <x v="1"/>
    <n v="292"/>
  </r>
  <r>
    <x v="21"/>
    <x v="0"/>
    <s v="May"/>
    <n v="22"/>
    <x v="4"/>
    <s v="01"/>
    <s v="Grain"/>
    <x v="0"/>
    <n v="2348"/>
  </r>
  <r>
    <x v="21"/>
    <x v="0"/>
    <s v="May"/>
    <n v="22"/>
    <x v="4"/>
    <s v="01"/>
    <s v="Grain"/>
    <x v="1"/>
    <n v="817"/>
  </r>
  <r>
    <x v="21"/>
    <x v="0"/>
    <s v="May"/>
    <n v="22"/>
    <x v="5"/>
    <s v="01"/>
    <s v="Grain"/>
    <x v="0"/>
    <n v="0"/>
  </r>
  <r>
    <x v="21"/>
    <x v="0"/>
    <s v="May"/>
    <n v="22"/>
    <x v="5"/>
    <s v="01"/>
    <s v="Grain"/>
    <x v="1"/>
    <n v="5"/>
  </r>
  <r>
    <x v="21"/>
    <x v="0"/>
    <s v="May"/>
    <n v="22"/>
    <x v="6"/>
    <s v="01"/>
    <s v="Grain"/>
    <x v="0"/>
    <n v="2305"/>
  </r>
  <r>
    <x v="21"/>
    <x v="0"/>
    <s v="May"/>
    <n v="22"/>
    <x v="6"/>
    <s v="01"/>
    <s v="Grain"/>
    <x v="1"/>
    <n v="4813"/>
  </r>
  <r>
    <x v="21"/>
    <x v="0"/>
    <s v="May"/>
    <n v="22"/>
    <x v="7"/>
    <s v="01"/>
    <s v="Grain"/>
    <x v="0"/>
    <n v="988"/>
  </r>
  <r>
    <x v="21"/>
    <x v="0"/>
    <s v="May"/>
    <n v="22"/>
    <x v="7"/>
    <s v="01"/>
    <s v="Grain"/>
    <x v="1"/>
    <n v="558"/>
  </r>
  <r>
    <x v="21"/>
    <x v="0"/>
    <s v="May"/>
    <n v="22"/>
    <x v="8"/>
    <s v="01"/>
    <s v="Grain"/>
    <x v="0"/>
    <n v="237"/>
  </r>
  <r>
    <x v="21"/>
    <x v="0"/>
    <s v="May"/>
    <n v="22"/>
    <x v="8"/>
    <s v="01"/>
    <s v="Grain"/>
    <x v="1"/>
    <n v="841"/>
  </r>
  <r>
    <x v="21"/>
    <x v="0"/>
    <s v="May"/>
    <n v="22"/>
    <x v="9"/>
    <s v="01"/>
    <s v="Grain"/>
    <x v="0"/>
    <n v="0"/>
  </r>
  <r>
    <x v="21"/>
    <x v="0"/>
    <s v="May"/>
    <n v="22"/>
    <x v="9"/>
    <s v="01"/>
    <s v="Grain"/>
    <x v="1"/>
    <n v="0"/>
  </r>
  <r>
    <x v="21"/>
    <x v="0"/>
    <s v="May"/>
    <n v="22"/>
    <x v="10"/>
    <s v="01"/>
    <s v="Grain"/>
    <x v="0"/>
    <n v="2825"/>
  </r>
  <r>
    <x v="21"/>
    <x v="0"/>
    <s v="May"/>
    <n v="22"/>
    <x v="10"/>
    <s v="01"/>
    <s v="Grain"/>
    <x v="1"/>
    <n v="604"/>
  </r>
  <r>
    <x v="21"/>
    <x v="0"/>
    <s v="May"/>
    <n v="22"/>
    <x v="11"/>
    <s v="01"/>
    <s v="Grain"/>
    <x v="0"/>
    <n v="0"/>
  </r>
  <r>
    <x v="21"/>
    <x v="0"/>
    <s v="May"/>
    <n v="22"/>
    <x v="11"/>
    <s v="01"/>
    <s v="Grain"/>
    <x v="1"/>
    <n v="0"/>
  </r>
  <r>
    <x v="21"/>
    <x v="0"/>
    <s v="May"/>
    <n v="22"/>
    <x v="12"/>
    <s v="01"/>
    <s v="Grain"/>
    <x v="0"/>
    <n v="5756"/>
  </r>
  <r>
    <x v="21"/>
    <x v="0"/>
    <s v="May"/>
    <n v="22"/>
    <x v="12"/>
    <s v="01"/>
    <s v="Grain"/>
    <x v="1"/>
    <n v="1101"/>
  </r>
  <r>
    <x v="22"/>
    <x v="0"/>
    <s v="Jun"/>
    <n v="23"/>
    <x v="0"/>
    <s v="01"/>
    <s v="Grain"/>
    <x v="0"/>
    <n v="9903"/>
  </r>
  <r>
    <x v="22"/>
    <x v="0"/>
    <s v="Jun"/>
    <n v="23"/>
    <x v="0"/>
    <s v="01"/>
    <s v="Grain"/>
    <x v="1"/>
    <n v="500"/>
  </r>
  <r>
    <x v="22"/>
    <x v="0"/>
    <s v="Jun"/>
    <n v="23"/>
    <x v="1"/>
    <s v="01"/>
    <s v="Grain"/>
    <x v="0"/>
    <n v="0"/>
  </r>
  <r>
    <x v="22"/>
    <x v="0"/>
    <s v="Jun"/>
    <n v="23"/>
    <x v="1"/>
    <s v="01"/>
    <s v="Grain"/>
    <x v="1"/>
    <n v="0"/>
  </r>
  <r>
    <x v="22"/>
    <x v="0"/>
    <s v="Jun"/>
    <n v="23"/>
    <x v="2"/>
    <s v="01"/>
    <s v="Grain"/>
    <x v="0"/>
    <n v="3228"/>
  </r>
  <r>
    <x v="22"/>
    <x v="0"/>
    <s v="Jun"/>
    <n v="23"/>
    <x v="2"/>
    <s v="01"/>
    <s v="Grain"/>
    <x v="1"/>
    <n v="87"/>
  </r>
  <r>
    <x v="22"/>
    <x v="0"/>
    <s v="Jun"/>
    <n v="23"/>
    <x v="3"/>
    <s v="01"/>
    <s v="Grain"/>
    <x v="0"/>
    <n v="5407"/>
  </r>
  <r>
    <x v="22"/>
    <x v="0"/>
    <s v="Jun"/>
    <n v="23"/>
    <x v="3"/>
    <s v="01"/>
    <s v="Grain"/>
    <x v="1"/>
    <n v="681"/>
  </r>
  <r>
    <x v="22"/>
    <x v="0"/>
    <s v="Jun"/>
    <n v="23"/>
    <x v="4"/>
    <s v="01"/>
    <s v="Grain"/>
    <x v="0"/>
    <n v="1990"/>
  </r>
  <r>
    <x v="22"/>
    <x v="0"/>
    <s v="Jun"/>
    <n v="23"/>
    <x v="4"/>
    <s v="01"/>
    <s v="Grain"/>
    <x v="1"/>
    <n v="1269"/>
  </r>
  <r>
    <x v="22"/>
    <x v="0"/>
    <s v="Jun"/>
    <n v="23"/>
    <x v="5"/>
    <s v="01"/>
    <s v="Grain"/>
    <x v="0"/>
    <n v="0"/>
  </r>
  <r>
    <x v="22"/>
    <x v="0"/>
    <s v="Jun"/>
    <n v="23"/>
    <x v="5"/>
    <s v="01"/>
    <s v="Grain"/>
    <x v="1"/>
    <n v="5"/>
  </r>
  <r>
    <x v="22"/>
    <x v="0"/>
    <s v="Jun"/>
    <n v="23"/>
    <x v="6"/>
    <s v="01"/>
    <s v="Grain"/>
    <x v="0"/>
    <n v="1983"/>
  </r>
  <r>
    <x v="22"/>
    <x v="0"/>
    <s v="Jun"/>
    <n v="23"/>
    <x v="6"/>
    <s v="01"/>
    <s v="Grain"/>
    <x v="1"/>
    <n v="92"/>
  </r>
  <r>
    <x v="22"/>
    <x v="0"/>
    <s v="Jun"/>
    <n v="23"/>
    <x v="7"/>
    <s v="01"/>
    <s v="Grain"/>
    <x v="0"/>
    <n v="563"/>
  </r>
  <r>
    <x v="22"/>
    <x v="0"/>
    <s v="Jun"/>
    <n v="23"/>
    <x v="7"/>
    <s v="01"/>
    <s v="Grain"/>
    <x v="1"/>
    <n v="838"/>
  </r>
  <r>
    <x v="22"/>
    <x v="0"/>
    <s v="Jun"/>
    <n v="23"/>
    <x v="8"/>
    <s v="01"/>
    <s v="Grain"/>
    <x v="0"/>
    <n v="197"/>
  </r>
  <r>
    <x v="22"/>
    <x v="0"/>
    <s v="Jun"/>
    <n v="23"/>
    <x v="8"/>
    <s v="01"/>
    <s v="Grain"/>
    <x v="1"/>
    <n v="1726"/>
  </r>
  <r>
    <x v="22"/>
    <x v="0"/>
    <s v="Jun"/>
    <n v="23"/>
    <x v="9"/>
    <s v="01"/>
    <s v="Grain"/>
    <x v="0"/>
    <n v="0"/>
  </r>
  <r>
    <x v="22"/>
    <x v="0"/>
    <s v="Jun"/>
    <n v="23"/>
    <x v="9"/>
    <s v="01"/>
    <s v="Grain"/>
    <x v="1"/>
    <n v="0"/>
  </r>
  <r>
    <x v="22"/>
    <x v="0"/>
    <s v="Jun"/>
    <n v="23"/>
    <x v="10"/>
    <s v="01"/>
    <s v="Grain"/>
    <x v="0"/>
    <n v="3490"/>
  </r>
  <r>
    <x v="22"/>
    <x v="0"/>
    <s v="Jun"/>
    <n v="23"/>
    <x v="10"/>
    <s v="01"/>
    <s v="Grain"/>
    <x v="1"/>
    <n v="1060"/>
  </r>
  <r>
    <x v="22"/>
    <x v="0"/>
    <s v="Jun"/>
    <n v="23"/>
    <x v="11"/>
    <s v="01"/>
    <s v="Grain"/>
    <x v="0"/>
    <n v="0"/>
  </r>
  <r>
    <x v="22"/>
    <x v="0"/>
    <s v="Jun"/>
    <n v="23"/>
    <x v="11"/>
    <s v="01"/>
    <s v="Grain"/>
    <x v="1"/>
    <n v="1"/>
  </r>
  <r>
    <x v="22"/>
    <x v="0"/>
    <s v="Jun"/>
    <n v="23"/>
    <x v="12"/>
    <s v="01"/>
    <s v="Grain"/>
    <x v="0"/>
    <n v="5630"/>
  </r>
  <r>
    <x v="22"/>
    <x v="0"/>
    <s v="Jun"/>
    <n v="23"/>
    <x v="12"/>
    <s v="01"/>
    <s v="Grain"/>
    <x v="1"/>
    <n v="1205"/>
  </r>
  <r>
    <x v="23"/>
    <x v="0"/>
    <s v="Jun"/>
    <n v="24"/>
    <x v="0"/>
    <s v="01"/>
    <s v="Grain"/>
    <x v="0"/>
    <n v="9832"/>
  </r>
  <r>
    <x v="23"/>
    <x v="0"/>
    <s v="Jun"/>
    <n v="24"/>
    <x v="0"/>
    <s v="01"/>
    <s v="Grain"/>
    <x v="1"/>
    <n v="649"/>
  </r>
  <r>
    <x v="23"/>
    <x v="0"/>
    <s v="Jun"/>
    <n v="24"/>
    <x v="1"/>
    <s v="01"/>
    <s v="Grain"/>
    <x v="0"/>
    <n v="0"/>
  </r>
  <r>
    <x v="23"/>
    <x v="0"/>
    <s v="Jun"/>
    <n v="24"/>
    <x v="1"/>
    <s v="01"/>
    <s v="Grain"/>
    <x v="1"/>
    <n v="0"/>
  </r>
  <r>
    <x v="23"/>
    <x v="0"/>
    <s v="Jun"/>
    <n v="24"/>
    <x v="2"/>
    <s v="01"/>
    <s v="Grain"/>
    <x v="0"/>
    <n v="3464"/>
  </r>
  <r>
    <x v="23"/>
    <x v="0"/>
    <s v="Jun"/>
    <n v="24"/>
    <x v="2"/>
    <s v="01"/>
    <s v="Grain"/>
    <x v="1"/>
    <n v="45"/>
  </r>
  <r>
    <x v="23"/>
    <x v="0"/>
    <s v="Jun"/>
    <n v="24"/>
    <x v="3"/>
    <s v="01"/>
    <s v="Grain"/>
    <x v="0"/>
    <n v="4375"/>
  </r>
  <r>
    <x v="23"/>
    <x v="0"/>
    <s v="Jun"/>
    <n v="24"/>
    <x v="3"/>
    <s v="01"/>
    <s v="Grain"/>
    <x v="1"/>
    <n v="459"/>
  </r>
  <r>
    <x v="23"/>
    <x v="0"/>
    <s v="Jun"/>
    <n v="24"/>
    <x v="4"/>
    <s v="01"/>
    <s v="Grain"/>
    <x v="0"/>
    <n v="2122"/>
  </r>
  <r>
    <x v="23"/>
    <x v="0"/>
    <s v="Jun"/>
    <n v="24"/>
    <x v="4"/>
    <s v="01"/>
    <s v="Grain"/>
    <x v="1"/>
    <n v="761"/>
  </r>
  <r>
    <x v="23"/>
    <x v="0"/>
    <s v="Jun"/>
    <n v="24"/>
    <x v="5"/>
    <s v="01"/>
    <s v="Grain"/>
    <x v="0"/>
    <n v="0"/>
  </r>
  <r>
    <x v="23"/>
    <x v="0"/>
    <s v="Jun"/>
    <n v="24"/>
    <x v="5"/>
    <s v="01"/>
    <s v="Grain"/>
    <x v="1"/>
    <n v="3"/>
  </r>
  <r>
    <x v="23"/>
    <x v="0"/>
    <s v="Jun"/>
    <n v="24"/>
    <x v="6"/>
    <s v="01"/>
    <s v="Grain"/>
    <x v="0"/>
    <n v="1894"/>
  </r>
  <r>
    <x v="23"/>
    <x v="0"/>
    <s v="Jun"/>
    <n v="24"/>
    <x v="6"/>
    <s v="01"/>
    <s v="Grain"/>
    <x v="1"/>
    <n v="69"/>
  </r>
  <r>
    <x v="23"/>
    <x v="0"/>
    <s v="Jun"/>
    <n v="24"/>
    <x v="7"/>
    <s v="01"/>
    <s v="Grain"/>
    <x v="0"/>
    <n v="597"/>
  </r>
  <r>
    <x v="23"/>
    <x v="0"/>
    <s v="Jun"/>
    <n v="24"/>
    <x v="7"/>
    <s v="01"/>
    <s v="Grain"/>
    <x v="1"/>
    <n v="446"/>
  </r>
  <r>
    <x v="23"/>
    <x v="0"/>
    <s v="Jun"/>
    <n v="24"/>
    <x v="8"/>
    <s v="01"/>
    <s v="Grain"/>
    <x v="0"/>
    <n v="254"/>
  </r>
  <r>
    <x v="23"/>
    <x v="0"/>
    <s v="Jun"/>
    <n v="24"/>
    <x v="8"/>
    <s v="01"/>
    <s v="Grain"/>
    <x v="1"/>
    <n v="936"/>
  </r>
  <r>
    <x v="23"/>
    <x v="0"/>
    <s v="Jun"/>
    <n v="24"/>
    <x v="9"/>
    <s v="01"/>
    <s v="Grain"/>
    <x v="0"/>
    <n v="0"/>
  </r>
  <r>
    <x v="23"/>
    <x v="0"/>
    <s v="Jun"/>
    <n v="24"/>
    <x v="9"/>
    <s v="01"/>
    <s v="Grain"/>
    <x v="1"/>
    <n v="0"/>
  </r>
  <r>
    <x v="23"/>
    <x v="0"/>
    <s v="Jun"/>
    <n v="24"/>
    <x v="10"/>
    <s v="01"/>
    <s v="Grain"/>
    <x v="0"/>
    <n v="3543"/>
  </r>
  <r>
    <x v="23"/>
    <x v="0"/>
    <s v="Jun"/>
    <n v="24"/>
    <x v="10"/>
    <s v="01"/>
    <s v="Grain"/>
    <x v="1"/>
    <n v="867"/>
  </r>
  <r>
    <x v="23"/>
    <x v="0"/>
    <s v="Jun"/>
    <n v="24"/>
    <x v="11"/>
    <s v="01"/>
    <s v="Grain"/>
    <x v="0"/>
    <n v="0"/>
  </r>
  <r>
    <x v="23"/>
    <x v="0"/>
    <s v="Jun"/>
    <n v="24"/>
    <x v="11"/>
    <s v="01"/>
    <s v="Grain"/>
    <x v="1"/>
    <n v="3"/>
  </r>
  <r>
    <x v="23"/>
    <x v="0"/>
    <s v="Jun"/>
    <n v="24"/>
    <x v="12"/>
    <s v="01"/>
    <s v="Grain"/>
    <x v="0"/>
    <n v="6004"/>
  </r>
  <r>
    <x v="23"/>
    <x v="0"/>
    <s v="Jun"/>
    <n v="24"/>
    <x v="12"/>
    <s v="01"/>
    <s v="Grain"/>
    <x v="1"/>
    <n v="943"/>
  </r>
  <r>
    <x v="24"/>
    <x v="0"/>
    <s v="Jun"/>
    <n v="25"/>
    <x v="0"/>
    <s v="01"/>
    <s v="Grain"/>
    <x v="0"/>
    <n v="9027"/>
  </r>
  <r>
    <x v="24"/>
    <x v="0"/>
    <s v="Jun"/>
    <n v="25"/>
    <x v="0"/>
    <s v="01"/>
    <s v="Grain"/>
    <x v="1"/>
    <n v="756"/>
  </r>
  <r>
    <x v="24"/>
    <x v="0"/>
    <s v="Jun"/>
    <n v="25"/>
    <x v="1"/>
    <s v="01"/>
    <s v="Grain"/>
    <x v="0"/>
    <n v="0"/>
  </r>
  <r>
    <x v="24"/>
    <x v="0"/>
    <s v="Jun"/>
    <n v="25"/>
    <x v="1"/>
    <s v="01"/>
    <s v="Grain"/>
    <x v="1"/>
    <n v="0"/>
  </r>
  <r>
    <x v="24"/>
    <x v="0"/>
    <s v="Jun"/>
    <n v="25"/>
    <x v="2"/>
    <s v="01"/>
    <s v="Grain"/>
    <x v="0"/>
    <n v="3713"/>
  </r>
  <r>
    <x v="24"/>
    <x v="0"/>
    <s v="Jun"/>
    <n v="25"/>
    <x v="2"/>
    <s v="01"/>
    <s v="Grain"/>
    <x v="1"/>
    <n v="102"/>
  </r>
  <r>
    <x v="24"/>
    <x v="0"/>
    <s v="Jun"/>
    <n v="25"/>
    <x v="3"/>
    <s v="01"/>
    <s v="Grain"/>
    <x v="0"/>
    <n v="4260"/>
  </r>
  <r>
    <x v="24"/>
    <x v="0"/>
    <s v="Jun"/>
    <n v="25"/>
    <x v="3"/>
    <s v="01"/>
    <s v="Grain"/>
    <x v="1"/>
    <n v="422"/>
  </r>
  <r>
    <x v="24"/>
    <x v="0"/>
    <s v="Jun"/>
    <n v="25"/>
    <x v="4"/>
    <s v="01"/>
    <s v="Grain"/>
    <x v="0"/>
    <n v="3413"/>
  </r>
  <r>
    <x v="24"/>
    <x v="0"/>
    <s v="Jun"/>
    <n v="25"/>
    <x v="4"/>
    <s v="01"/>
    <s v="Grain"/>
    <x v="1"/>
    <n v="504"/>
  </r>
  <r>
    <x v="24"/>
    <x v="0"/>
    <s v="Jun"/>
    <n v="25"/>
    <x v="5"/>
    <s v="01"/>
    <s v="Grain"/>
    <x v="0"/>
    <n v="0"/>
  </r>
  <r>
    <x v="24"/>
    <x v="0"/>
    <s v="Jun"/>
    <n v="25"/>
    <x v="5"/>
    <s v="01"/>
    <s v="Grain"/>
    <x v="1"/>
    <n v="3"/>
  </r>
  <r>
    <x v="24"/>
    <x v="0"/>
    <s v="Jun"/>
    <n v="25"/>
    <x v="6"/>
    <s v="01"/>
    <s v="Grain"/>
    <x v="0"/>
    <n v="2242"/>
  </r>
  <r>
    <x v="24"/>
    <x v="0"/>
    <s v="Jun"/>
    <n v="25"/>
    <x v="6"/>
    <s v="01"/>
    <s v="Grain"/>
    <x v="1"/>
    <n v="163"/>
  </r>
  <r>
    <x v="24"/>
    <x v="0"/>
    <s v="Jun"/>
    <n v="25"/>
    <x v="7"/>
    <s v="01"/>
    <s v="Grain"/>
    <x v="0"/>
    <n v="423"/>
  </r>
  <r>
    <x v="24"/>
    <x v="0"/>
    <s v="Jun"/>
    <n v="25"/>
    <x v="7"/>
    <s v="01"/>
    <s v="Grain"/>
    <x v="1"/>
    <n v="960"/>
  </r>
  <r>
    <x v="24"/>
    <x v="0"/>
    <s v="Jun"/>
    <n v="25"/>
    <x v="8"/>
    <s v="01"/>
    <s v="Grain"/>
    <x v="0"/>
    <n v="298"/>
  </r>
  <r>
    <x v="24"/>
    <x v="0"/>
    <s v="Jun"/>
    <n v="25"/>
    <x v="8"/>
    <s v="01"/>
    <s v="Grain"/>
    <x v="1"/>
    <n v="1119"/>
  </r>
  <r>
    <x v="24"/>
    <x v="0"/>
    <s v="Jun"/>
    <n v="25"/>
    <x v="9"/>
    <s v="01"/>
    <s v="Grain"/>
    <x v="0"/>
    <n v="0"/>
  </r>
  <r>
    <x v="24"/>
    <x v="0"/>
    <s v="Jun"/>
    <n v="25"/>
    <x v="9"/>
    <s v="01"/>
    <s v="Grain"/>
    <x v="1"/>
    <n v="0"/>
  </r>
  <r>
    <x v="24"/>
    <x v="0"/>
    <s v="Jun"/>
    <n v="25"/>
    <x v="10"/>
    <s v="01"/>
    <s v="Grain"/>
    <x v="0"/>
    <n v="2710"/>
  </r>
  <r>
    <x v="24"/>
    <x v="0"/>
    <s v="Jun"/>
    <n v="25"/>
    <x v="10"/>
    <s v="01"/>
    <s v="Grain"/>
    <x v="1"/>
    <n v="536"/>
  </r>
  <r>
    <x v="24"/>
    <x v="0"/>
    <s v="Jun"/>
    <n v="25"/>
    <x v="11"/>
    <s v="01"/>
    <s v="Grain"/>
    <x v="0"/>
    <n v="0"/>
  </r>
  <r>
    <x v="24"/>
    <x v="0"/>
    <s v="Jun"/>
    <n v="25"/>
    <x v="11"/>
    <s v="01"/>
    <s v="Grain"/>
    <x v="1"/>
    <n v="22"/>
  </r>
  <r>
    <x v="24"/>
    <x v="0"/>
    <s v="Jun"/>
    <n v="25"/>
    <x v="12"/>
    <s v="01"/>
    <s v="Grain"/>
    <x v="0"/>
    <n v="5553"/>
  </r>
  <r>
    <x v="24"/>
    <x v="0"/>
    <s v="Jun"/>
    <n v="25"/>
    <x v="12"/>
    <s v="01"/>
    <s v="Grain"/>
    <x v="1"/>
    <n v="1135"/>
  </r>
  <r>
    <x v="25"/>
    <x v="0"/>
    <s v="Jun"/>
    <n v="26"/>
    <x v="0"/>
    <s v="01"/>
    <s v="Grain"/>
    <x v="0"/>
    <n v="10142"/>
  </r>
  <r>
    <x v="25"/>
    <x v="0"/>
    <s v="Jun"/>
    <n v="26"/>
    <x v="0"/>
    <s v="01"/>
    <s v="Grain"/>
    <x v="1"/>
    <n v="726"/>
  </r>
  <r>
    <x v="25"/>
    <x v="0"/>
    <s v="Jun"/>
    <n v="26"/>
    <x v="1"/>
    <s v="01"/>
    <s v="Grain"/>
    <x v="0"/>
    <n v="0"/>
  </r>
  <r>
    <x v="25"/>
    <x v="0"/>
    <s v="Jun"/>
    <n v="26"/>
    <x v="1"/>
    <s v="01"/>
    <s v="Grain"/>
    <x v="1"/>
    <n v="0"/>
  </r>
  <r>
    <x v="25"/>
    <x v="0"/>
    <s v="Jun"/>
    <n v="26"/>
    <x v="2"/>
    <s v="01"/>
    <s v="Grain"/>
    <x v="0"/>
    <n v="3706"/>
  </r>
  <r>
    <x v="25"/>
    <x v="0"/>
    <s v="Jun"/>
    <n v="26"/>
    <x v="2"/>
    <s v="01"/>
    <s v="Grain"/>
    <x v="1"/>
    <n v="344"/>
  </r>
  <r>
    <x v="25"/>
    <x v="0"/>
    <s v="Jun"/>
    <n v="26"/>
    <x v="3"/>
    <s v="01"/>
    <s v="Grain"/>
    <x v="0"/>
    <n v="4832"/>
  </r>
  <r>
    <x v="25"/>
    <x v="0"/>
    <s v="Jun"/>
    <n v="26"/>
    <x v="3"/>
    <s v="01"/>
    <s v="Grain"/>
    <x v="1"/>
    <n v="629"/>
  </r>
  <r>
    <x v="25"/>
    <x v="0"/>
    <s v="Jun"/>
    <n v="26"/>
    <x v="4"/>
    <s v="01"/>
    <s v="Grain"/>
    <x v="0"/>
    <n v="2425"/>
  </r>
  <r>
    <x v="25"/>
    <x v="0"/>
    <s v="Jun"/>
    <n v="26"/>
    <x v="4"/>
    <s v="01"/>
    <s v="Grain"/>
    <x v="1"/>
    <n v="914"/>
  </r>
  <r>
    <x v="25"/>
    <x v="0"/>
    <s v="Jun"/>
    <n v="26"/>
    <x v="5"/>
    <s v="01"/>
    <s v="Grain"/>
    <x v="0"/>
    <n v="0"/>
  </r>
  <r>
    <x v="25"/>
    <x v="0"/>
    <s v="Jun"/>
    <n v="26"/>
    <x v="5"/>
    <s v="01"/>
    <s v="Grain"/>
    <x v="1"/>
    <n v="6"/>
  </r>
  <r>
    <x v="25"/>
    <x v="0"/>
    <s v="Jun"/>
    <n v="26"/>
    <x v="6"/>
    <s v="01"/>
    <s v="Grain"/>
    <x v="0"/>
    <n v="2078"/>
  </r>
  <r>
    <x v="25"/>
    <x v="0"/>
    <s v="Jun"/>
    <n v="26"/>
    <x v="6"/>
    <s v="01"/>
    <s v="Grain"/>
    <x v="1"/>
    <n v="282"/>
  </r>
  <r>
    <x v="25"/>
    <x v="0"/>
    <s v="Jun"/>
    <n v="26"/>
    <x v="7"/>
    <s v="01"/>
    <s v="Grain"/>
    <x v="0"/>
    <n v="757"/>
  </r>
  <r>
    <x v="25"/>
    <x v="0"/>
    <s v="Jun"/>
    <n v="26"/>
    <x v="7"/>
    <s v="01"/>
    <s v="Grain"/>
    <x v="1"/>
    <n v="655"/>
  </r>
  <r>
    <x v="25"/>
    <x v="0"/>
    <s v="Jun"/>
    <n v="26"/>
    <x v="8"/>
    <s v="01"/>
    <s v="Grain"/>
    <x v="0"/>
    <n v="325"/>
  </r>
  <r>
    <x v="25"/>
    <x v="0"/>
    <s v="Jun"/>
    <n v="26"/>
    <x v="8"/>
    <s v="01"/>
    <s v="Grain"/>
    <x v="1"/>
    <n v="1227"/>
  </r>
  <r>
    <x v="25"/>
    <x v="0"/>
    <s v="Jun"/>
    <n v="26"/>
    <x v="9"/>
    <s v="01"/>
    <s v="Grain"/>
    <x v="0"/>
    <n v="0"/>
  </r>
  <r>
    <x v="25"/>
    <x v="0"/>
    <s v="Jun"/>
    <n v="26"/>
    <x v="9"/>
    <s v="01"/>
    <s v="Grain"/>
    <x v="1"/>
    <n v="0"/>
  </r>
  <r>
    <x v="25"/>
    <x v="0"/>
    <s v="Jun"/>
    <n v="26"/>
    <x v="10"/>
    <s v="01"/>
    <s v="Grain"/>
    <x v="0"/>
    <n v="3529"/>
  </r>
  <r>
    <x v="25"/>
    <x v="0"/>
    <s v="Jun"/>
    <n v="26"/>
    <x v="10"/>
    <s v="01"/>
    <s v="Grain"/>
    <x v="1"/>
    <n v="867"/>
  </r>
  <r>
    <x v="25"/>
    <x v="0"/>
    <s v="Jun"/>
    <n v="26"/>
    <x v="11"/>
    <s v="01"/>
    <s v="Grain"/>
    <x v="0"/>
    <n v="0"/>
  </r>
  <r>
    <x v="25"/>
    <x v="0"/>
    <s v="Jun"/>
    <n v="26"/>
    <x v="11"/>
    <s v="01"/>
    <s v="Grain"/>
    <x v="1"/>
    <n v="3"/>
  </r>
  <r>
    <x v="25"/>
    <x v="0"/>
    <s v="Jun"/>
    <n v="26"/>
    <x v="12"/>
    <s v="01"/>
    <s v="Grain"/>
    <x v="0"/>
    <n v="6579"/>
  </r>
  <r>
    <x v="25"/>
    <x v="0"/>
    <s v="Jun"/>
    <n v="26"/>
    <x v="12"/>
    <s v="01"/>
    <s v="Grain"/>
    <x v="1"/>
    <n v="1045"/>
  </r>
  <r>
    <x v="26"/>
    <x v="0"/>
    <s v="Jul"/>
    <n v="27"/>
    <x v="0"/>
    <s v="01"/>
    <s v="Grain"/>
    <x v="0"/>
    <n v="10271"/>
  </r>
  <r>
    <x v="26"/>
    <x v="0"/>
    <s v="Jul"/>
    <n v="27"/>
    <x v="0"/>
    <s v="01"/>
    <s v="Grain"/>
    <x v="1"/>
    <n v="453"/>
  </r>
  <r>
    <x v="26"/>
    <x v="0"/>
    <s v="Jul"/>
    <n v="27"/>
    <x v="1"/>
    <s v="01"/>
    <s v="Grain"/>
    <x v="0"/>
    <n v="0"/>
  </r>
  <r>
    <x v="26"/>
    <x v="0"/>
    <s v="Jul"/>
    <n v="27"/>
    <x v="1"/>
    <s v="01"/>
    <s v="Grain"/>
    <x v="1"/>
    <n v="0"/>
  </r>
  <r>
    <x v="26"/>
    <x v="0"/>
    <s v="Jul"/>
    <n v="27"/>
    <x v="2"/>
    <s v="01"/>
    <s v="Grain"/>
    <x v="0"/>
    <n v="3690"/>
  </r>
  <r>
    <x v="26"/>
    <x v="0"/>
    <s v="Jul"/>
    <n v="27"/>
    <x v="2"/>
    <s v="01"/>
    <s v="Grain"/>
    <x v="1"/>
    <n v="415"/>
  </r>
  <r>
    <x v="26"/>
    <x v="0"/>
    <s v="Jul"/>
    <n v="27"/>
    <x v="3"/>
    <s v="01"/>
    <s v="Grain"/>
    <x v="0"/>
    <n v="3783"/>
  </r>
  <r>
    <x v="26"/>
    <x v="0"/>
    <s v="Jul"/>
    <n v="27"/>
    <x v="3"/>
    <s v="01"/>
    <s v="Grain"/>
    <x v="1"/>
    <n v="472"/>
  </r>
  <r>
    <x v="26"/>
    <x v="0"/>
    <s v="Jul"/>
    <n v="27"/>
    <x v="4"/>
    <s v="01"/>
    <s v="Grain"/>
    <x v="0"/>
    <n v="2335"/>
  </r>
  <r>
    <x v="26"/>
    <x v="0"/>
    <s v="Jul"/>
    <n v="27"/>
    <x v="4"/>
    <s v="01"/>
    <s v="Grain"/>
    <x v="1"/>
    <n v="989"/>
  </r>
  <r>
    <x v="26"/>
    <x v="0"/>
    <s v="Jul"/>
    <n v="27"/>
    <x v="5"/>
    <s v="01"/>
    <s v="Grain"/>
    <x v="0"/>
    <n v="0"/>
  </r>
  <r>
    <x v="26"/>
    <x v="0"/>
    <s v="Jul"/>
    <n v="27"/>
    <x v="5"/>
    <s v="01"/>
    <s v="Grain"/>
    <x v="1"/>
    <n v="0"/>
  </r>
  <r>
    <x v="26"/>
    <x v="0"/>
    <s v="Jul"/>
    <n v="27"/>
    <x v="6"/>
    <s v="01"/>
    <s v="Grain"/>
    <x v="0"/>
    <n v="2311"/>
  </r>
  <r>
    <x v="26"/>
    <x v="0"/>
    <s v="Jul"/>
    <n v="27"/>
    <x v="6"/>
    <s v="01"/>
    <s v="Grain"/>
    <x v="1"/>
    <n v="2672"/>
  </r>
  <r>
    <x v="26"/>
    <x v="0"/>
    <s v="Jul"/>
    <n v="27"/>
    <x v="7"/>
    <s v="01"/>
    <s v="Grain"/>
    <x v="0"/>
    <n v="482"/>
  </r>
  <r>
    <x v="26"/>
    <x v="0"/>
    <s v="Jul"/>
    <n v="27"/>
    <x v="7"/>
    <s v="01"/>
    <s v="Grain"/>
    <x v="1"/>
    <n v="219"/>
  </r>
  <r>
    <x v="26"/>
    <x v="0"/>
    <s v="Jul"/>
    <n v="27"/>
    <x v="8"/>
    <s v="01"/>
    <s v="Grain"/>
    <x v="0"/>
    <n v="293"/>
  </r>
  <r>
    <x v="26"/>
    <x v="0"/>
    <s v="Jul"/>
    <n v="27"/>
    <x v="8"/>
    <s v="01"/>
    <s v="Grain"/>
    <x v="1"/>
    <n v="1405"/>
  </r>
  <r>
    <x v="26"/>
    <x v="0"/>
    <s v="Jul"/>
    <n v="27"/>
    <x v="9"/>
    <s v="01"/>
    <s v="Grain"/>
    <x v="0"/>
    <n v="0"/>
  </r>
  <r>
    <x v="26"/>
    <x v="0"/>
    <s v="Jul"/>
    <n v="27"/>
    <x v="9"/>
    <s v="01"/>
    <s v="Grain"/>
    <x v="1"/>
    <n v="0"/>
  </r>
  <r>
    <x v="26"/>
    <x v="0"/>
    <s v="Jul"/>
    <n v="27"/>
    <x v="10"/>
    <s v="01"/>
    <s v="Grain"/>
    <x v="0"/>
    <n v="2867"/>
  </r>
  <r>
    <x v="26"/>
    <x v="0"/>
    <s v="Jul"/>
    <n v="27"/>
    <x v="10"/>
    <s v="01"/>
    <s v="Grain"/>
    <x v="1"/>
    <n v="849"/>
  </r>
  <r>
    <x v="26"/>
    <x v="0"/>
    <s v="Jul"/>
    <n v="27"/>
    <x v="11"/>
    <s v="01"/>
    <s v="Grain"/>
    <x v="0"/>
    <n v="0"/>
  </r>
  <r>
    <x v="26"/>
    <x v="0"/>
    <s v="Jul"/>
    <n v="27"/>
    <x v="11"/>
    <s v="01"/>
    <s v="Grain"/>
    <x v="1"/>
    <n v="28"/>
  </r>
  <r>
    <x v="26"/>
    <x v="0"/>
    <s v="Jul"/>
    <n v="27"/>
    <x v="12"/>
    <s v="01"/>
    <s v="Grain"/>
    <x v="0"/>
    <n v="5398"/>
  </r>
  <r>
    <x v="26"/>
    <x v="0"/>
    <s v="Jul"/>
    <n v="27"/>
    <x v="12"/>
    <s v="01"/>
    <s v="Grain"/>
    <x v="1"/>
    <n v="1160"/>
  </r>
  <r>
    <x v="27"/>
    <x v="0"/>
    <s v="Jul"/>
    <n v="28"/>
    <x v="0"/>
    <s v="01"/>
    <s v="Grain"/>
    <x v="0"/>
    <n v="9546"/>
  </r>
  <r>
    <x v="27"/>
    <x v="0"/>
    <s v="Jul"/>
    <n v="28"/>
    <x v="0"/>
    <s v="01"/>
    <s v="Grain"/>
    <x v="1"/>
    <n v="512"/>
  </r>
  <r>
    <x v="27"/>
    <x v="0"/>
    <s v="Jul"/>
    <n v="28"/>
    <x v="1"/>
    <s v="01"/>
    <s v="Grain"/>
    <x v="0"/>
    <n v="0"/>
  </r>
  <r>
    <x v="27"/>
    <x v="0"/>
    <s v="Jul"/>
    <n v="28"/>
    <x v="1"/>
    <s v="01"/>
    <s v="Grain"/>
    <x v="1"/>
    <n v="0"/>
  </r>
  <r>
    <x v="27"/>
    <x v="0"/>
    <s v="Jul"/>
    <n v="28"/>
    <x v="2"/>
    <s v="01"/>
    <s v="Grain"/>
    <x v="0"/>
    <n v="4268"/>
  </r>
  <r>
    <x v="27"/>
    <x v="0"/>
    <s v="Jul"/>
    <n v="28"/>
    <x v="2"/>
    <s v="01"/>
    <s v="Grain"/>
    <x v="1"/>
    <n v="409"/>
  </r>
  <r>
    <x v="27"/>
    <x v="0"/>
    <s v="Jul"/>
    <n v="28"/>
    <x v="3"/>
    <s v="01"/>
    <s v="Grain"/>
    <x v="0"/>
    <n v="4366"/>
  </r>
  <r>
    <x v="27"/>
    <x v="0"/>
    <s v="Jul"/>
    <n v="28"/>
    <x v="3"/>
    <s v="01"/>
    <s v="Grain"/>
    <x v="1"/>
    <n v="612"/>
  </r>
  <r>
    <x v="27"/>
    <x v="0"/>
    <s v="Jul"/>
    <n v="28"/>
    <x v="4"/>
    <s v="01"/>
    <s v="Grain"/>
    <x v="0"/>
    <n v="2742"/>
  </r>
  <r>
    <x v="27"/>
    <x v="0"/>
    <s v="Jul"/>
    <n v="28"/>
    <x v="4"/>
    <s v="01"/>
    <s v="Grain"/>
    <x v="1"/>
    <n v="1096"/>
  </r>
  <r>
    <x v="27"/>
    <x v="0"/>
    <s v="Jul"/>
    <n v="28"/>
    <x v="5"/>
    <s v="01"/>
    <s v="Grain"/>
    <x v="0"/>
    <n v="0"/>
  </r>
  <r>
    <x v="27"/>
    <x v="0"/>
    <s v="Jul"/>
    <n v="28"/>
    <x v="5"/>
    <s v="01"/>
    <s v="Grain"/>
    <x v="1"/>
    <n v="1"/>
  </r>
  <r>
    <x v="27"/>
    <x v="0"/>
    <s v="Jul"/>
    <n v="28"/>
    <x v="6"/>
    <s v="01"/>
    <s v="Grain"/>
    <x v="0"/>
    <n v="1826"/>
  </r>
  <r>
    <x v="27"/>
    <x v="0"/>
    <s v="Jul"/>
    <n v="28"/>
    <x v="6"/>
    <s v="01"/>
    <s v="Grain"/>
    <x v="1"/>
    <n v="253"/>
  </r>
  <r>
    <x v="27"/>
    <x v="0"/>
    <s v="Jul"/>
    <n v="28"/>
    <x v="7"/>
    <s v="01"/>
    <s v="Grain"/>
    <x v="0"/>
    <n v="827"/>
  </r>
  <r>
    <x v="27"/>
    <x v="0"/>
    <s v="Jul"/>
    <n v="28"/>
    <x v="7"/>
    <s v="01"/>
    <s v="Grain"/>
    <x v="1"/>
    <n v="1103"/>
  </r>
  <r>
    <x v="27"/>
    <x v="0"/>
    <s v="Jul"/>
    <n v="28"/>
    <x v="8"/>
    <s v="01"/>
    <s v="Grain"/>
    <x v="0"/>
    <n v="215"/>
  </r>
  <r>
    <x v="27"/>
    <x v="0"/>
    <s v="Jul"/>
    <n v="28"/>
    <x v="8"/>
    <s v="01"/>
    <s v="Grain"/>
    <x v="1"/>
    <n v="1204"/>
  </r>
  <r>
    <x v="27"/>
    <x v="0"/>
    <s v="Jul"/>
    <n v="28"/>
    <x v="9"/>
    <s v="01"/>
    <s v="Grain"/>
    <x v="0"/>
    <n v="0"/>
  </r>
  <r>
    <x v="27"/>
    <x v="0"/>
    <s v="Jul"/>
    <n v="28"/>
    <x v="9"/>
    <s v="01"/>
    <s v="Grain"/>
    <x v="1"/>
    <n v="0"/>
  </r>
  <r>
    <x v="27"/>
    <x v="0"/>
    <s v="Jul"/>
    <n v="28"/>
    <x v="10"/>
    <s v="01"/>
    <s v="Grain"/>
    <x v="0"/>
    <n v="3600"/>
  </r>
  <r>
    <x v="27"/>
    <x v="0"/>
    <s v="Jul"/>
    <n v="28"/>
    <x v="10"/>
    <s v="01"/>
    <s v="Grain"/>
    <x v="1"/>
    <n v="1067"/>
  </r>
  <r>
    <x v="27"/>
    <x v="0"/>
    <s v="Jul"/>
    <n v="28"/>
    <x v="11"/>
    <s v="01"/>
    <s v="Grain"/>
    <x v="0"/>
    <n v="0"/>
  </r>
  <r>
    <x v="27"/>
    <x v="0"/>
    <s v="Jul"/>
    <n v="28"/>
    <x v="11"/>
    <s v="01"/>
    <s v="Grain"/>
    <x v="1"/>
    <n v="4"/>
  </r>
  <r>
    <x v="27"/>
    <x v="0"/>
    <s v="Jul"/>
    <n v="28"/>
    <x v="12"/>
    <s v="01"/>
    <s v="Grain"/>
    <x v="0"/>
    <n v="7238"/>
  </r>
  <r>
    <x v="27"/>
    <x v="0"/>
    <s v="Jul"/>
    <n v="28"/>
    <x v="12"/>
    <s v="01"/>
    <s v="Grain"/>
    <x v="1"/>
    <n v="1228"/>
  </r>
  <r>
    <x v="28"/>
    <x v="0"/>
    <s v="Jul"/>
    <n v="29"/>
    <x v="0"/>
    <s v="01"/>
    <s v="Grain"/>
    <x v="0"/>
    <n v="12747"/>
  </r>
  <r>
    <x v="28"/>
    <x v="0"/>
    <s v="Jul"/>
    <n v="29"/>
    <x v="0"/>
    <s v="01"/>
    <s v="Grain"/>
    <x v="1"/>
    <n v="509"/>
  </r>
  <r>
    <x v="28"/>
    <x v="0"/>
    <s v="Jul"/>
    <n v="29"/>
    <x v="1"/>
    <s v="01"/>
    <s v="Grain"/>
    <x v="0"/>
    <n v="0"/>
  </r>
  <r>
    <x v="28"/>
    <x v="0"/>
    <s v="Jul"/>
    <n v="29"/>
    <x v="1"/>
    <s v="01"/>
    <s v="Grain"/>
    <x v="1"/>
    <n v="0"/>
  </r>
  <r>
    <x v="28"/>
    <x v="0"/>
    <s v="Jul"/>
    <n v="29"/>
    <x v="2"/>
    <s v="01"/>
    <s v="Grain"/>
    <x v="0"/>
    <n v="3803"/>
  </r>
  <r>
    <x v="28"/>
    <x v="0"/>
    <s v="Jul"/>
    <n v="29"/>
    <x v="2"/>
    <s v="01"/>
    <s v="Grain"/>
    <x v="1"/>
    <n v="460"/>
  </r>
  <r>
    <x v="28"/>
    <x v="0"/>
    <s v="Jul"/>
    <n v="29"/>
    <x v="3"/>
    <s v="01"/>
    <s v="Grain"/>
    <x v="0"/>
    <n v="4856"/>
  </r>
  <r>
    <x v="28"/>
    <x v="0"/>
    <s v="Jul"/>
    <n v="29"/>
    <x v="3"/>
    <s v="01"/>
    <s v="Grain"/>
    <x v="1"/>
    <n v="500"/>
  </r>
  <r>
    <x v="28"/>
    <x v="0"/>
    <s v="Jul"/>
    <n v="29"/>
    <x v="4"/>
    <s v="01"/>
    <s v="Grain"/>
    <x v="0"/>
    <n v="2649"/>
  </r>
  <r>
    <x v="28"/>
    <x v="0"/>
    <s v="Jul"/>
    <n v="29"/>
    <x v="4"/>
    <s v="01"/>
    <s v="Grain"/>
    <x v="1"/>
    <n v="723"/>
  </r>
  <r>
    <x v="28"/>
    <x v="0"/>
    <s v="Jul"/>
    <n v="29"/>
    <x v="5"/>
    <s v="01"/>
    <s v="Grain"/>
    <x v="0"/>
    <n v="0"/>
  </r>
  <r>
    <x v="28"/>
    <x v="0"/>
    <s v="Jul"/>
    <n v="29"/>
    <x v="5"/>
    <s v="01"/>
    <s v="Grain"/>
    <x v="1"/>
    <n v="5"/>
  </r>
  <r>
    <x v="28"/>
    <x v="0"/>
    <s v="Jul"/>
    <n v="29"/>
    <x v="6"/>
    <s v="01"/>
    <s v="Grain"/>
    <x v="0"/>
    <n v="1761"/>
  </r>
  <r>
    <x v="28"/>
    <x v="0"/>
    <s v="Jul"/>
    <n v="29"/>
    <x v="6"/>
    <s v="01"/>
    <s v="Grain"/>
    <x v="1"/>
    <n v="321"/>
  </r>
  <r>
    <x v="28"/>
    <x v="0"/>
    <s v="Jul"/>
    <n v="29"/>
    <x v="7"/>
    <s v="01"/>
    <s v="Grain"/>
    <x v="0"/>
    <n v="633"/>
  </r>
  <r>
    <x v="28"/>
    <x v="0"/>
    <s v="Jul"/>
    <n v="29"/>
    <x v="7"/>
    <s v="01"/>
    <s v="Grain"/>
    <x v="1"/>
    <n v="808"/>
  </r>
  <r>
    <x v="28"/>
    <x v="0"/>
    <s v="Jul"/>
    <n v="29"/>
    <x v="8"/>
    <s v="01"/>
    <s v="Grain"/>
    <x v="0"/>
    <n v="275"/>
  </r>
  <r>
    <x v="28"/>
    <x v="0"/>
    <s v="Jul"/>
    <n v="29"/>
    <x v="8"/>
    <s v="01"/>
    <s v="Grain"/>
    <x v="1"/>
    <n v="1280"/>
  </r>
  <r>
    <x v="28"/>
    <x v="0"/>
    <s v="Jul"/>
    <n v="29"/>
    <x v="9"/>
    <s v="01"/>
    <s v="Grain"/>
    <x v="0"/>
    <n v="0"/>
  </r>
  <r>
    <x v="28"/>
    <x v="0"/>
    <s v="Jul"/>
    <n v="29"/>
    <x v="9"/>
    <s v="01"/>
    <s v="Grain"/>
    <x v="1"/>
    <n v="0"/>
  </r>
  <r>
    <x v="28"/>
    <x v="0"/>
    <s v="Jul"/>
    <n v="29"/>
    <x v="10"/>
    <s v="01"/>
    <s v="Grain"/>
    <x v="0"/>
    <n v="3079"/>
  </r>
  <r>
    <x v="28"/>
    <x v="0"/>
    <s v="Jul"/>
    <n v="29"/>
    <x v="10"/>
    <s v="01"/>
    <s v="Grain"/>
    <x v="1"/>
    <n v="683"/>
  </r>
  <r>
    <x v="28"/>
    <x v="0"/>
    <s v="Jul"/>
    <n v="29"/>
    <x v="11"/>
    <s v="01"/>
    <s v="Grain"/>
    <x v="0"/>
    <n v="0"/>
  </r>
  <r>
    <x v="28"/>
    <x v="0"/>
    <s v="Jul"/>
    <n v="29"/>
    <x v="11"/>
    <s v="01"/>
    <s v="Grain"/>
    <x v="1"/>
    <n v="4"/>
  </r>
  <r>
    <x v="28"/>
    <x v="0"/>
    <s v="Jul"/>
    <n v="29"/>
    <x v="12"/>
    <s v="01"/>
    <s v="Grain"/>
    <x v="0"/>
    <n v="6466"/>
  </r>
  <r>
    <x v="28"/>
    <x v="0"/>
    <s v="Jul"/>
    <n v="29"/>
    <x v="12"/>
    <s v="01"/>
    <s v="Grain"/>
    <x v="1"/>
    <n v="1111"/>
  </r>
  <r>
    <x v="29"/>
    <x v="0"/>
    <s v="Jul"/>
    <n v="30"/>
    <x v="0"/>
    <s v="01"/>
    <s v="Grain"/>
    <x v="0"/>
    <n v="10935"/>
  </r>
  <r>
    <x v="29"/>
    <x v="0"/>
    <s v="Jul"/>
    <n v="30"/>
    <x v="0"/>
    <s v="01"/>
    <s v="Grain"/>
    <x v="1"/>
    <n v="755"/>
  </r>
  <r>
    <x v="29"/>
    <x v="0"/>
    <s v="Jul"/>
    <n v="30"/>
    <x v="1"/>
    <s v="01"/>
    <s v="Grain"/>
    <x v="0"/>
    <n v="0"/>
  </r>
  <r>
    <x v="29"/>
    <x v="0"/>
    <s v="Jul"/>
    <n v="30"/>
    <x v="1"/>
    <s v="01"/>
    <s v="Grain"/>
    <x v="1"/>
    <n v="0"/>
  </r>
  <r>
    <x v="29"/>
    <x v="0"/>
    <s v="Jul"/>
    <n v="30"/>
    <x v="2"/>
    <s v="01"/>
    <s v="Grain"/>
    <x v="0"/>
    <n v="3661"/>
  </r>
  <r>
    <x v="29"/>
    <x v="0"/>
    <s v="Jul"/>
    <n v="30"/>
    <x v="2"/>
    <s v="01"/>
    <s v="Grain"/>
    <x v="1"/>
    <n v="239"/>
  </r>
  <r>
    <x v="29"/>
    <x v="0"/>
    <s v="Jul"/>
    <n v="30"/>
    <x v="3"/>
    <s v="01"/>
    <s v="Grain"/>
    <x v="0"/>
    <n v="3794"/>
  </r>
  <r>
    <x v="29"/>
    <x v="0"/>
    <s v="Jul"/>
    <n v="30"/>
    <x v="3"/>
    <s v="01"/>
    <s v="Grain"/>
    <x v="1"/>
    <n v="638"/>
  </r>
  <r>
    <x v="29"/>
    <x v="0"/>
    <s v="Jul"/>
    <n v="30"/>
    <x v="4"/>
    <s v="01"/>
    <s v="Grain"/>
    <x v="0"/>
    <n v="2619"/>
  </r>
  <r>
    <x v="29"/>
    <x v="0"/>
    <s v="Jul"/>
    <n v="30"/>
    <x v="4"/>
    <s v="01"/>
    <s v="Grain"/>
    <x v="1"/>
    <n v="1271"/>
  </r>
  <r>
    <x v="29"/>
    <x v="0"/>
    <s v="Jul"/>
    <n v="30"/>
    <x v="5"/>
    <s v="01"/>
    <s v="Grain"/>
    <x v="0"/>
    <n v="0"/>
  </r>
  <r>
    <x v="29"/>
    <x v="0"/>
    <s v="Jul"/>
    <n v="30"/>
    <x v="5"/>
    <s v="01"/>
    <s v="Grain"/>
    <x v="1"/>
    <n v="1"/>
  </r>
  <r>
    <x v="29"/>
    <x v="0"/>
    <s v="Jul"/>
    <n v="30"/>
    <x v="6"/>
    <s v="01"/>
    <s v="Grain"/>
    <x v="0"/>
    <n v="1290"/>
  </r>
  <r>
    <x v="29"/>
    <x v="0"/>
    <s v="Jul"/>
    <n v="30"/>
    <x v="6"/>
    <s v="01"/>
    <s v="Grain"/>
    <x v="1"/>
    <n v="223"/>
  </r>
  <r>
    <x v="29"/>
    <x v="0"/>
    <s v="Jul"/>
    <n v="30"/>
    <x v="7"/>
    <s v="01"/>
    <s v="Grain"/>
    <x v="0"/>
    <n v="849"/>
  </r>
  <r>
    <x v="29"/>
    <x v="0"/>
    <s v="Jul"/>
    <n v="30"/>
    <x v="7"/>
    <s v="01"/>
    <s v="Grain"/>
    <x v="1"/>
    <n v="475"/>
  </r>
  <r>
    <x v="29"/>
    <x v="0"/>
    <s v="Jul"/>
    <n v="30"/>
    <x v="8"/>
    <s v="01"/>
    <s v="Grain"/>
    <x v="0"/>
    <n v="421"/>
  </r>
  <r>
    <x v="29"/>
    <x v="0"/>
    <s v="Jul"/>
    <n v="30"/>
    <x v="8"/>
    <s v="01"/>
    <s v="Grain"/>
    <x v="1"/>
    <n v="1011"/>
  </r>
  <r>
    <x v="29"/>
    <x v="0"/>
    <s v="Jul"/>
    <n v="30"/>
    <x v="9"/>
    <s v="01"/>
    <s v="Grain"/>
    <x v="0"/>
    <n v="0"/>
  </r>
  <r>
    <x v="29"/>
    <x v="0"/>
    <s v="Jul"/>
    <n v="30"/>
    <x v="9"/>
    <s v="01"/>
    <s v="Grain"/>
    <x v="1"/>
    <n v="0"/>
  </r>
  <r>
    <x v="29"/>
    <x v="0"/>
    <s v="Jul"/>
    <n v="30"/>
    <x v="10"/>
    <s v="01"/>
    <s v="Grain"/>
    <x v="0"/>
    <n v="3381"/>
  </r>
  <r>
    <x v="29"/>
    <x v="0"/>
    <s v="Jul"/>
    <n v="30"/>
    <x v="10"/>
    <s v="01"/>
    <s v="Grain"/>
    <x v="1"/>
    <n v="809"/>
  </r>
  <r>
    <x v="29"/>
    <x v="0"/>
    <s v="Jul"/>
    <n v="30"/>
    <x v="11"/>
    <s v="01"/>
    <s v="Grain"/>
    <x v="0"/>
    <n v="0"/>
  </r>
  <r>
    <x v="29"/>
    <x v="0"/>
    <s v="Jul"/>
    <n v="30"/>
    <x v="11"/>
    <s v="01"/>
    <s v="Grain"/>
    <x v="1"/>
    <n v="1"/>
  </r>
  <r>
    <x v="29"/>
    <x v="0"/>
    <s v="Jul"/>
    <n v="30"/>
    <x v="12"/>
    <s v="01"/>
    <s v="Grain"/>
    <x v="0"/>
    <n v="6414"/>
  </r>
  <r>
    <x v="29"/>
    <x v="0"/>
    <s v="Jul"/>
    <n v="30"/>
    <x v="12"/>
    <s v="01"/>
    <s v="Grain"/>
    <x v="1"/>
    <n v="1125"/>
  </r>
  <r>
    <x v="30"/>
    <x v="0"/>
    <s v="Jul"/>
    <n v="31"/>
    <x v="0"/>
    <s v="01"/>
    <s v="Grain"/>
    <x v="0"/>
    <n v="10862"/>
  </r>
  <r>
    <x v="30"/>
    <x v="0"/>
    <s v="Jul"/>
    <n v="31"/>
    <x v="0"/>
    <s v="01"/>
    <s v="Grain"/>
    <x v="1"/>
    <n v="885"/>
  </r>
  <r>
    <x v="30"/>
    <x v="0"/>
    <s v="Jul"/>
    <n v="31"/>
    <x v="1"/>
    <s v="01"/>
    <s v="Grain"/>
    <x v="0"/>
    <n v="0"/>
  </r>
  <r>
    <x v="30"/>
    <x v="0"/>
    <s v="Jul"/>
    <n v="31"/>
    <x v="1"/>
    <s v="01"/>
    <s v="Grain"/>
    <x v="1"/>
    <n v="0"/>
  </r>
  <r>
    <x v="30"/>
    <x v="0"/>
    <s v="Jul"/>
    <n v="31"/>
    <x v="2"/>
    <s v="01"/>
    <s v="Grain"/>
    <x v="0"/>
    <n v="4944"/>
  </r>
  <r>
    <x v="30"/>
    <x v="0"/>
    <s v="Jul"/>
    <n v="31"/>
    <x v="2"/>
    <s v="01"/>
    <s v="Grain"/>
    <x v="1"/>
    <n v="32"/>
  </r>
  <r>
    <x v="30"/>
    <x v="0"/>
    <s v="Jul"/>
    <n v="31"/>
    <x v="3"/>
    <s v="01"/>
    <s v="Grain"/>
    <x v="0"/>
    <n v="4655"/>
  </r>
  <r>
    <x v="30"/>
    <x v="0"/>
    <s v="Jul"/>
    <n v="31"/>
    <x v="3"/>
    <s v="01"/>
    <s v="Grain"/>
    <x v="1"/>
    <n v="563"/>
  </r>
  <r>
    <x v="30"/>
    <x v="0"/>
    <s v="Jul"/>
    <n v="31"/>
    <x v="4"/>
    <s v="01"/>
    <s v="Grain"/>
    <x v="0"/>
    <n v="2571"/>
  </r>
  <r>
    <x v="30"/>
    <x v="0"/>
    <s v="Jul"/>
    <n v="31"/>
    <x v="4"/>
    <s v="01"/>
    <s v="Grain"/>
    <x v="1"/>
    <n v="1052"/>
  </r>
  <r>
    <x v="30"/>
    <x v="0"/>
    <s v="Jul"/>
    <n v="31"/>
    <x v="5"/>
    <s v="01"/>
    <s v="Grain"/>
    <x v="0"/>
    <n v="0"/>
  </r>
  <r>
    <x v="30"/>
    <x v="0"/>
    <s v="Jul"/>
    <n v="31"/>
    <x v="5"/>
    <s v="01"/>
    <s v="Grain"/>
    <x v="1"/>
    <n v="6"/>
  </r>
  <r>
    <x v="30"/>
    <x v="0"/>
    <s v="Jul"/>
    <n v="31"/>
    <x v="6"/>
    <s v="01"/>
    <s v="Grain"/>
    <x v="0"/>
    <n v="1638"/>
  </r>
  <r>
    <x v="30"/>
    <x v="0"/>
    <s v="Jul"/>
    <n v="31"/>
    <x v="6"/>
    <s v="01"/>
    <s v="Grain"/>
    <x v="1"/>
    <n v="3204"/>
  </r>
  <r>
    <x v="30"/>
    <x v="0"/>
    <s v="Jul"/>
    <n v="31"/>
    <x v="7"/>
    <s v="01"/>
    <s v="Grain"/>
    <x v="0"/>
    <n v="760"/>
  </r>
  <r>
    <x v="30"/>
    <x v="0"/>
    <s v="Jul"/>
    <n v="31"/>
    <x v="7"/>
    <s v="01"/>
    <s v="Grain"/>
    <x v="1"/>
    <n v="846"/>
  </r>
  <r>
    <x v="30"/>
    <x v="0"/>
    <s v="Jul"/>
    <n v="31"/>
    <x v="8"/>
    <s v="01"/>
    <s v="Grain"/>
    <x v="0"/>
    <n v="405"/>
  </r>
  <r>
    <x v="30"/>
    <x v="0"/>
    <s v="Jul"/>
    <n v="31"/>
    <x v="8"/>
    <s v="01"/>
    <s v="Grain"/>
    <x v="1"/>
    <n v="1235"/>
  </r>
  <r>
    <x v="30"/>
    <x v="0"/>
    <s v="Jul"/>
    <n v="31"/>
    <x v="9"/>
    <s v="01"/>
    <s v="Grain"/>
    <x v="0"/>
    <n v="0"/>
  </r>
  <r>
    <x v="30"/>
    <x v="0"/>
    <s v="Jul"/>
    <n v="31"/>
    <x v="9"/>
    <s v="01"/>
    <s v="Grain"/>
    <x v="1"/>
    <n v="0"/>
  </r>
  <r>
    <x v="30"/>
    <x v="0"/>
    <s v="Jul"/>
    <n v="31"/>
    <x v="10"/>
    <s v="01"/>
    <s v="Grain"/>
    <x v="0"/>
    <n v="3212"/>
  </r>
  <r>
    <x v="30"/>
    <x v="0"/>
    <s v="Jul"/>
    <n v="31"/>
    <x v="10"/>
    <s v="01"/>
    <s v="Grain"/>
    <x v="1"/>
    <n v="716"/>
  </r>
  <r>
    <x v="30"/>
    <x v="0"/>
    <s v="Jul"/>
    <n v="31"/>
    <x v="11"/>
    <s v="01"/>
    <s v="Grain"/>
    <x v="0"/>
    <n v="0"/>
  </r>
  <r>
    <x v="30"/>
    <x v="0"/>
    <s v="Jul"/>
    <n v="31"/>
    <x v="11"/>
    <s v="01"/>
    <s v="Grain"/>
    <x v="1"/>
    <n v="28"/>
  </r>
  <r>
    <x v="30"/>
    <x v="0"/>
    <s v="Jul"/>
    <n v="31"/>
    <x v="12"/>
    <s v="01"/>
    <s v="Grain"/>
    <x v="0"/>
    <n v="6911"/>
  </r>
  <r>
    <x v="30"/>
    <x v="0"/>
    <s v="Jul"/>
    <n v="31"/>
    <x v="12"/>
    <s v="01"/>
    <s v="Grain"/>
    <x v="1"/>
    <n v="495"/>
  </r>
  <r>
    <x v="31"/>
    <x v="0"/>
    <s v="Aug"/>
    <n v="32"/>
    <x v="0"/>
    <s v="01"/>
    <s v="Grain"/>
    <x v="0"/>
    <n v="11169"/>
  </r>
  <r>
    <x v="31"/>
    <x v="0"/>
    <s v="Aug"/>
    <n v="32"/>
    <x v="0"/>
    <s v="01"/>
    <s v="Grain"/>
    <x v="1"/>
    <n v="467"/>
  </r>
  <r>
    <x v="31"/>
    <x v="0"/>
    <s v="Aug"/>
    <n v="32"/>
    <x v="1"/>
    <s v="01"/>
    <s v="Grain"/>
    <x v="0"/>
    <n v="0"/>
  </r>
  <r>
    <x v="31"/>
    <x v="0"/>
    <s v="Aug"/>
    <n v="32"/>
    <x v="1"/>
    <s v="01"/>
    <s v="Grain"/>
    <x v="1"/>
    <n v="0"/>
  </r>
  <r>
    <x v="31"/>
    <x v="0"/>
    <s v="Aug"/>
    <n v="32"/>
    <x v="2"/>
    <s v="01"/>
    <s v="Grain"/>
    <x v="0"/>
    <n v="2977"/>
  </r>
  <r>
    <x v="31"/>
    <x v="0"/>
    <s v="Aug"/>
    <n v="32"/>
    <x v="2"/>
    <s v="01"/>
    <s v="Grain"/>
    <x v="1"/>
    <n v="313"/>
  </r>
  <r>
    <x v="31"/>
    <x v="0"/>
    <s v="Aug"/>
    <n v="32"/>
    <x v="3"/>
    <s v="01"/>
    <s v="Grain"/>
    <x v="0"/>
    <n v="3010"/>
  </r>
  <r>
    <x v="31"/>
    <x v="0"/>
    <s v="Aug"/>
    <n v="32"/>
    <x v="3"/>
    <s v="01"/>
    <s v="Grain"/>
    <x v="1"/>
    <n v="611"/>
  </r>
  <r>
    <x v="31"/>
    <x v="0"/>
    <s v="Aug"/>
    <n v="32"/>
    <x v="4"/>
    <s v="01"/>
    <s v="Grain"/>
    <x v="0"/>
    <n v="2315"/>
  </r>
  <r>
    <x v="31"/>
    <x v="0"/>
    <s v="Aug"/>
    <n v="32"/>
    <x v="4"/>
    <s v="01"/>
    <s v="Grain"/>
    <x v="1"/>
    <n v="881"/>
  </r>
  <r>
    <x v="31"/>
    <x v="0"/>
    <s v="Aug"/>
    <n v="32"/>
    <x v="5"/>
    <s v="01"/>
    <s v="Grain"/>
    <x v="0"/>
    <n v="0"/>
  </r>
  <r>
    <x v="31"/>
    <x v="0"/>
    <s v="Aug"/>
    <n v="32"/>
    <x v="5"/>
    <s v="01"/>
    <s v="Grain"/>
    <x v="1"/>
    <n v="4"/>
  </r>
  <r>
    <x v="31"/>
    <x v="0"/>
    <s v="Aug"/>
    <n v="32"/>
    <x v="6"/>
    <s v="01"/>
    <s v="Grain"/>
    <x v="0"/>
    <n v="1221"/>
  </r>
  <r>
    <x v="31"/>
    <x v="0"/>
    <s v="Aug"/>
    <n v="32"/>
    <x v="6"/>
    <s v="01"/>
    <s v="Grain"/>
    <x v="1"/>
    <n v="237"/>
  </r>
  <r>
    <x v="31"/>
    <x v="0"/>
    <s v="Aug"/>
    <n v="32"/>
    <x v="7"/>
    <s v="01"/>
    <s v="Grain"/>
    <x v="0"/>
    <n v="530"/>
  </r>
  <r>
    <x v="31"/>
    <x v="0"/>
    <s v="Aug"/>
    <n v="32"/>
    <x v="7"/>
    <s v="01"/>
    <s v="Grain"/>
    <x v="1"/>
    <n v="545"/>
  </r>
  <r>
    <x v="31"/>
    <x v="0"/>
    <s v="Aug"/>
    <n v="32"/>
    <x v="8"/>
    <s v="01"/>
    <s v="Grain"/>
    <x v="0"/>
    <n v="404"/>
  </r>
  <r>
    <x v="31"/>
    <x v="0"/>
    <s v="Aug"/>
    <n v="32"/>
    <x v="8"/>
    <s v="01"/>
    <s v="Grain"/>
    <x v="1"/>
    <n v="1110"/>
  </r>
  <r>
    <x v="31"/>
    <x v="0"/>
    <s v="Aug"/>
    <n v="32"/>
    <x v="9"/>
    <s v="01"/>
    <s v="Grain"/>
    <x v="0"/>
    <n v="0"/>
  </r>
  <r>
    <x v="31"/>
    <x v="0"/>
    <s v="Aug"/>
    <n v="32"/>
    <x v="9"/>
    <s v="01"/>
    <s v="Grain"/>
    <x v="1"/>
    <n v="0"/>
  </r>
  <r>
    <x v="31"/>
    <x v="0"/>
    <s v="Aug"/>
    <n v="32"/>
    <x v="10"/>
    <s v="01"/>
    <s v="Grain"/>
    <x v="0"/>
    <n v="3089"/>
  </r>
  <r>
    <x v="31"/>
    <x v="0"/>
    <s v="Aug"/>
    <n v="32"/>
    <x v="10"/>
    <s v="01"/>
    <s v="Grain"/>
    <x v="1"/>
    <n v="864"/>
  </r>
  <r>
    <x v="31"/>
    <x v="0"/>
    <s v="Aug"/>
    <n v="32"/>
    <x v="11"/>
    <s v="01"/>
    <s v="Grain"/>
    <x v="0"/>
    <n v="0"/>
  </r>
  <r>
    <x v="31"/>
    <x v="0"/>
    <s v="Aug"/>
    <n v="32"/>
    <x v="11"/>
    <s v="01"/>
    <s v="Grain"/>
    <x v="1"/>
    <n v="0"/>
  </r>
  <r>
    <x v="31"/>
    <x v="0"/>
    <s v="Aug"/>
    <n v="32"/>
    <x v="12"/>
    <s v="01"/>
    <s v="Grain"/>
    <x v="0"/>
    <n v="6290"/>
  </r>
  <r>
    <x v="31"/>
    <x v="0"/>
    <s v="Aug"/>
    <n v="32"/>
    <x v="12"/>
    <s v="01"/>
    <s v="Grain"/>
    <x v="1"/>
    <n v="666"/>
  </r>
  <r>
    <x v="32"/>
    <x v="0"/>
    <s v="Aug"/>
    <n v="33"/>
    <x v="0"/>
    <s v="01"/>
    <s v="Grain"/>
    <x v="0"/>
    <n v="11506"/>
  </r>
  <r>
    <x v="32"/>
    <x v="0"/>
    <s v="Aug"/>
    <n v="33"/>
    <x v="0"/>
    <s v="01"/>
    <s v="Grain"/>
    <x v="1"/>
    <n v="574"/>
  </r>
  <r>
    <x v="32"/>
    <x v="0"/>
    <s v="Aug"/>
    <n v="33"/>
    <x v="1"/>
    <s v="01"/>
    <s v="Grain"/>
    <x v="0"/>
    <n v="0"/>
  </r>
  <r>
    <x v="32"/>
    <x v="0"/>
    <s v="Aug"/>
    <n v="33"/>
    <x v="1"/>
    <s v="01"/>
    <s v="Grain"/>
    <x v="1"/>
    <n v="0"/>
  </r>
  <r>
    <x v="32"/>
    <x v="0"/>
    <s v="Aug"/>
    <n v="33"/>
    <x v="2"/>
    <s v="01"/>
    <s v="Grain"/>
    <x v="0"/>
    <n v="3881"/>
  </r>
  <r>
    <x v="32"/>
    <x v="0"/>
    <s v="Aug"/>
    <n v="33"/>
    <x v="2"/>
    <s v="01"/>
    <s v="Grain"/>
    <x v="1"/>
    <n v="166"/>
  </r>
  <r>
    <x v="32"/>
    <x v="0"/>
    <s v="Aug"/>
    <n v="33"/>
    <x v="3"/>
    <s v="01"/>
    <s v="Grain"/>
    <x v="0"/>
    <n v="4066"/>
  </r>
  <r>
    <x v="32"/>
    <x v="0"/>
    <s v="Aug"/>
    <n v="33"/>
    <x v="3"/>
    <s v="01"/>
    <s v="Grain"/>
    <x v="1"/>
    <n v="442"/>
  </r>
  <r>
    <x v="32"/>
    <x v="0"/>
    <s v="Aug"/>
    <n v="33"/>
    <x v="4"/>
    <s v="01"/>
    <s v="Grain"/>
    <x v="0"/>
    <n v="2069"/>
  </r>
  <r>
    <x v="32"/>
    <x v="0"/>
    <s v="Aug"/>
    <n v="33"/>
    <x v="4"/>
    <s v="01"/>
    <s v="Grain"/>
    <x v="1"/>
    <n v="1144"/>
  </r>
  <r>
    <x v="32"/>
    <x v="0"/>
    <s v="Aug"/>
    <n v="33"/>
    <x v="5"/>
    <s v="01"/>
    <s v="Grain"/>
    <x v="0"/>
    <n v="0"/>
  </r>
  <r>
    <x v="32"/>
    <x v="0"/>
    <s v="Aug"/>
    <n v="33"/>
    <x v="5"/>
    <s v="01"/>
    <s v="Grain"/>
    <x v="1"/>
    <n v="8"/>
  </r>
  <r>
    <x v="32"/>
    <x v="0"/>
    <s v="Aug"/>
    <n v="33"/>
    <x v="6"/>
    <s v="01"/>
    <s v="Grain"/>
    <x v="0"/>
    <n v="1126"/>
  </r>
  <r>
    <x v="32"/>
    <x v="0"/>
    <s v="Aug"/>
    <n v="33"/>
    <x v="6"/>
    <s v="01"/>
    <s v="Grain"/>
    <x v="1"/>
    <n v="245"/>
  </r>
  <r>
    <x v="32"/>
    <x v="0"/>
    <s v="Aug"/>
    <n v="33"/>
    <x v="7"/>
    <s v="01"/>
    <s v="Grain"/>
    <x v="0"/>
    <n v="840"/>
  </r>
  <r>
    <x v="32"/>
    <x v="0"/>
    <s v="Aug"/>
    <n v="33"/>
    <x v="7"/>
    <s v="01"/>
    <s v="Grain"/>
    <x v="1"/>
    <n v="634"/>
  </r>
  <r>
    <x v="32"/>
    <x v="0"/>
    <s v="Aug"/>
    <n v="33"/>
    <x v="8"/>
    <s v="01"/>
    <s v="Grain"/>
    <x v="0"/>
    <n v="540"/>
  </r>
  <r>
    <x v="32"/>
    <x v="0"/>
    <s v="Aug"/>
    <n v="33"/>
    <x v="8"/>
    <s v="01"/>
    <s v="Grain"/>
    <x v="1"/>
    <n v="980"/>
  </r>
  <r>
    <x v="32"/>
    <x v="0"/>
    <s v="Aug"/>
    <n v="33"/>
    <x v="9"/>
    <s v="01"/>
    <s v="Grain"/>
    <x v="0"/>
    <n v="0"/>
  </r>
  <r>
    <x v="32"/>
    <x v="0"/>
    <s v="Aug"/>
    <n v="33"/>
    <x v="9"/>
    <s v="01"/>
    <s v="Grain"/>
    <x v="1"/>
    <n v="0"/>
  </r>
  <r>
    <x v="32"/>
    <x v="0"/>
    <s v="Aug"/>
    <n v="33"/>
    <x v="10"/>
    <s v="01"/>
    <s v="Grain"/>
    <x v="0"/>
    <n v="3567"/>
  </r>
  <r>
    <x v="32"/>
    <x v="0"/>
    <s v="Aug"/>
    <n v="33"/>
    <x v="10"/>
    <s v="01"/>
    <s v="Grain"/>
    <x v="1"/>
    <n v="786"/>
  </r>
  <r>
    <x v="32"/>
    <x v="0"/>
    <s v="Aug"/>
    <n v="33"/>
    <x v="11"/>
    <s v="01"/>
    <s v="Grain"/>
    <x v="0"/>
    <n v="0"/>
  </r>
  <r>
    <x v="32"/>
    <x v="0"/>
    <s v="Aug"/>
    <n v="33"/>
    <x v="11"/>
    <s v="01"/>
    <s v="Grain"/>
    <x v="1"/>
    <n v="1"/>
  </r>
  <r>
    <x v="32"/>
    <x v="0"/>
    <s v="Aug"/>
    <n v="33"/>
    <x v="12"/>
    <s v="01"/>
    <s v="Grain"/>
    <x v="0"/>
    <n v="6867"/>
  </r>
  <r>
    <x v="32"/>
    <x v="0"/>
    <s v="Aug"/>
    <n v="33"/>
    <x v="12"/>
    <s v="01"/>
    <s v="Grain"/>
    <x v="1"/>
    <n v="1191"/>
  </r>
  <r>
    <x v="33"/>
    <x v="0"/>
    <s v="Aug"/>
    <n v="34"/>
    <x v="0"/>
    <s v="01"/>
    <s v="Grain"/>
    <x v="0"/>
    <n v="11561"/>
  </r>
  <r>
    <x v="33"/>
    <x v="0"/>
    <s v="Aug"/>
    <n v="34"/>
    <x v="0"/>
    <s v="01"/>
    <s v="Grain"/>
    <x v="1"/>
    <n v="359"/>
  </r>
  <r>
    <x v="33"/>
    <x v="0"/>
    <s v="Aug"/>
    <n v="34"/>
    <x v="1"/>
    <s v="01"/>
    <s v="Grain"/>
    <x v="0"/>
    <n v="0"/>
  </r>
  <r>
    <x v="33"/>
    <x v="0"/>
    <s v="Aug"/>
    <n v="34"/>
    <x v="1"/>
    <s v="01"/>
    <s v="Grain"/>
    <x v="1"/>
    <n v="0"/>
  </r>
  <r>
    <x v="33"/>
    <x v="0"/>
    <s v="Aug"/>
    <n v="34"/>
    <x v="2"/>
    <s v="01"/>
    <s v="Grain"/>
    <x v="0"/>
    <n v="3693"/>
  </r>
  <r>
    <x v="33"/>
    <x v="0"/>
    <s v="Aug"/>
    <n v="34"/>
    <x v="2"/>
    <s v="01"/>
    <s v="Grain"/>
    <x v="1"/>
    <n v="328"/>
  </r>
  <r>
    <x v="33"/>
    <x v="0"/>
    <s v="Aug"/>
    <n v="34"/>
    <x v="3"/>
    <s v="01"/>
    <s v="Grain"/>
    <x v="0"/>
    <n v="4628"/>
  </r>
  <r>
    <x v="33"/>
    <x v="0"/>
    <s v="Aug"/>
    <n v="34"/>
    <x v="3"/>
    <s v="01"/>
    <s v="Grain"/>
    <x v="1"/>
    <n v="519"/>
  </r>
  <r>
    <x v="33"/>
    <x v="0"/>
    <s v="Aug"/>
    <n v="34"/>
    <x v="4"/>
    <s v="01"/>
    <s v="Grain"/>
    <x v="0"/>
    <n v="1971"/>
  </r>
  <r>
    <x v="33"/>
    <x v="0"/>
    <s v="Aug"/>
    <n v="34"/>
    <x v="4"/>
    <s v="01"/>
    <s v="Grain"/>
    <x v="1"/>
    <n v="1500"/>
  </r>
  <r>
    <x v="33"/>
    <x v="0"/>
    <s v="Aug"/>
    <n v="34"/>
    <x v="5"/>
    <s v="01"/>
    <s v="Grain"/>
    <x v="0"/>
    <n v="0"/>
  </r>
  <r>
    <x v="33"/>
    <x v="0"/>
    <s v="Aug"/>
    <n v="34"/>
    <x v="5"/>
    <s v="01"/>
    <s v="Grain"/>
    <x v="1"/>
    <n v="0"/>
  </r>
  <r>
    <x v="33"/>
    <x v="0"/>
    <s v="Aug"/>
    <n v="34"/>
    <x v="6"/>
    <s v="01"/>
    <s v="Grain"/>
    <x v="0"/>
    <n v="1024"/>
  </r>
  <r>
    <x v="33"/>
    <x v="0"/>
    <s v="Aug"/>
    <n v="34"/>
    <x v="6"/>
    <s v="01"/>
    <s v="Grain"/>
    <x v="1"/>
    <n v="500"/>
  </r>
  <r>
    <x v="33"/>
    <x v="0"/>
    <s v="Aug"/>
    <n v="34"/>
    <x v="7"/>
    <s v="01"/>
    <s v="Grain"/>
    <x v="0"/>
    <n v="525"/>
  </r>
  <r>
    <x v="33"/>
    <x v="0"/>
    <s v="Aug"/>
    <n v="34"/>
    <x v="7"/>
    <s v="01"/>
    <s v="Grain"/>
    <x v="1"/>
    <n v="736"/>
  </r>
  <r>
    <x v="33"/>
    <x v="0"/>
    <s v="Aug"/>
    <n v="34"/>
    <x v="8"/>
    <s v="01"/>
    <s v="Grain"/>
    <x v="0"/>
    <n v="376"/>
  </r>
  <r>
    <x v="33"/>
    <x v="0"/>
    <s v="Aug"/>
    <n v="34"/>
    <x v="8"/>
    <s v="01"/>
    <s v="Grain"/>
    <x v="1"/>
    <n v="1446"/>
  </r>
  <r>
    <x v="33"/>
    <x v="0"/>
    <s v="Aug"/>
    <n v="34"/>
    <x v="9"/>
    <s v="01"/>
    <s v="Grain"/>
    <x v="0"/>
    <n v="0"/>
  </r>
  <r>
    <x v="33"/>
    <x v="0"/>
    <s v="Aug"/>
    <n v="34"/>
    <x v="9"/>
    <s v="01"/>
    <s v="Grain"/>
    <x v="1"/>
    <n v="0"/>
  </r>
  <r>
    <x v="33"/>
    <x v="0"/>
    <s v="Aug"/>
    <n v="34"/>
    <x v="10"/>
    <s v="01"/>
    <s v="Grain"/>
    <x v="0"/>
    <n v="2832"/>
  </r>
  <r>
    <x v="33"/>
    <x v="0"/>
    <s v="Aug"/>
    <n v="34"/>
    <x v="10"/>
    <s v="01"/>
    <s v="Grain"/>
    <x v="1"/>
    <n v="765"/>
  </r>
  <r>
    <x v="33"/>
    <x v="0"/>
    <s v="Aug"/>
    <n v="34"/>
    <x v="11"/>
    <s v="01"/>
    <s v="Grain"/>
    <x v="0"/>
    <n v="0"/>
  </r>
  <r>
    <x v="33"/>
    <x v="0"/>
    <s v="Aug"/>
    <n v="34"/>
    <x v="11"/>
    <s v="01"/>
    <s v="Grain"/>
    <x v="1"/>
    <n v="1"/>
  </r>
  <r>
    <x v="33"/>
    <x v="0"/>
    <s v="Aug"/>
    <n v="34"/>
    <x v="12"/>
    <s v="01"/>
    <s v="Grain"/>
    <x v="0"/>
    <n v="6938"/>
  </r>
  <r>
    <x v="33"/>
    <x v="0"/>
    <s v="Aug"/>
    <n v="34"/>
    <x v="12"/>
    <s v="01"/>
    <s v="Grain"/>
    <x v="1"/>
    <n v="668"/>
  </r>
  <r>
    <x v="34"/>
    <x v="0"/>
    <s v="Aug"/>
    <n v="35"/>
    <x v="0"/>
    <s v="01"/>
    <s v="Grain"/>
    <x v="0"/>
    <n v="13291"/>
  </r>
  <r>
    <x v="34"/>
    <x v="0"/>
    <s v="Aug"/>
    <n v="35"/>
    <x v="0"/>
    <s v="01"/>
    <s v="Grain"/>
    <x v="1"/>
    <n v="459"/>
  </r>
  <r>
    <x v="34"/>
    <x v="0"/>
    <s v="Aug"/>
    <n v="35"/>
    <x v="1"/>
    <s v="01"/>
    <s v="Grain"/>
    <x v="0"/>
    <n v="0"/>
  </r>
  <r>
    <x v="34"/>
    <x v="0"/>
    <s v="Aug"/>
    <n v="35"/>
    <x v="1"/>
    <s v="01"/>
    <s v="Grain"/>
    <x v="1"/>
    <n v="0"/>
  </r>
  <r>
    <x v="34"/>
    <x v="0"/>
    <s v="Aug"/>
    <n v="35"/>
    <x v="2"/>
    <s v="01"/>
    <s v="Grain"/>
    <x v="0"/>
    <n v="4231"/>
  </r>
  <r>
    <x v="34"/>
    <x v="0"/>
    <s v="Aug"/>
    <n v="35"/>
    <x v="2"/>
    <s v="01"/>
    <s v="Grain"/>
    <x v="1"/>
    <n v="221"/>
  </r>
  <r>
    <x v="34"/>
    <x v="0"/>
    <s v="Aug"/>
    <n v="35"/>
    <x v="3"/>
    <s v="01"/>
    <s v="Grain"/>
    <x v="0"/>
    <n v="5774"/>
  </r>
  <r>
    <x v="34"/>
    <x v="0"/>
    <s v="Aug"/>
    <n v="35"/>
    <x v="3"/>
    <s v="01"/>
    <s v="Grain"/>
    <x v="1"/>
    <n v="263"/>
  </r>
  <r>
    <x v="34"/>
    <x v="0"/>
    <s v="Aug"/>
    <n v="35"/>
    <x v="4"/>
    <s v="01"/>
    <s v="Grain"/>
    <x v="0"/>
    <n v="2143"/>
  </r>
  <r>
    <x v="34"/>
    <x v="0"/>
    <s v="Aug"/>
    <n v="35"/>
    <x v="4"/>
    <s v="01"/>
    <s v="Grain"/>
    <x v="1"/>
    <n v="1130"/>
  </r>
  <r>
    <x v="34"/>
    <x v="0"/>
    <s v="Aug"/>
    <n v="35"/>
    <x v="5"/>
    <s v="01"/>
    <s v="Grain"/>
    <x v="0"/>
    <n v="0"/>
  </r>
  <r>
    <x v="34"/>
    <x v="0"/>
    <s v="Aug"/>
    <n v="35"/>
    <x v="5"/>
    <s v="01"/>
    <s v="Grain"/>
    <x v="1"/>
    <n v="7"/>
  </r>
  <r>
    <x v="34"/>
    <x v="0"/>
    <s v="Aug"/>
    <n v="35"/>
    <x v="6"/>
    <s v="01"/>
    <s v="Grain"/>
    <x v="0"/>
    <n v="992"/>
  </r>
  <r>
    <x v="34"/>
    <x v="0"/>
    <s v="Aug"/>
    <n v="35"/>
    <x v="6"/>
    <s v="01"/>
    <s v="Grain"/>
    <x v="1"/>
    <n v="233"/>
  </r>
  <r>
    <x v="34"/>
    <x v="0"/>
    <s v="Aug"/>
    <n v="35"/>
    <x v="7"/>
    <s v="01"/>
    <s v="Grain"/>
    <x v="0"/>
    <n v="812"/>
  </r>
  <r>
    <x v="34"/>
    <x v="0"/>
    <s v="Aug"/>
    <n v="35"/>
    <x v="7"/>
    <s v="01"/>
    <s v="Grain"/>
    <x v="1"/>
    <n v="660"/>
  </r>
  <r>
    <x v="34"/>
    <x v="0"/>
    <s v="Aug"/>
    <n v="35"/>
    <x v="8"/>
    <s v="01"/>
    <s v="Grain"/>
    <x v="0"/>
    <n v="309"/>
  </r>
  <r>
    <x v="34"/>
    <x v="0"/>
    <s v="Aug"/>
    <n v="35"/>
    <x v="8"/>
    <s v="01"/>
    <s v="Grain"/>
    <x v="1"/>
    <n v="1207"/>
  </r>
  <r>
    <x v="34"/>
    <x v="0"/>
    <s v="Aug"/>
    <n v="35"/>
    <x v="9"/>
    <s v="01"/>
    <s v="Grain"/>
    <x v="0"/>
    <n v="0"/>
  </r>
  <r>
    <x v="34"/>
    <x v="0"/>
    <s v="Aug"/>
    <n v="35"/>
    <x v="9"/>
    <s v="01"/>
    <s v="Grain"/>
    <x v="1"/>
    <n v="0"/>
  </r>
  <r>
    <x v="34"/>
    <x v="0"/>
    <s v="Aug"/>
    <n v="35"/>
    <x v="10"/>
    <s v="01"/>
    <s v="Grain"/>
    <x v="0"/>
    <n v="3233"/>
  </r>
  <r>
    <x v="34"/>
    <x v="0"/>
    <s v="Aug"/>
    <n v="35"/>
    <x v="10"/>
    <s v="01"/>
    <s v="Grain"/>
    <x v="1"/>
    <n v="851"/>
  </r>
  <r>
    <x v="34"/>
    <x v="0"/>
    <s v="Aug"/>
    <n v="35"/>
    <x v="11"/>
    <s v="01"/>
    <s v="Grain"/>
    <x v="0"/>
    <n v="0"/>
  </r>
  <r>
    <x v="34"/>
    <x v="0"/>
    <s v="Aug"/>
    <n v="35"/>
    <x v="11"/>
    <s v="01"/>
    <s v="Grain"/>
    <x v="1"/>
    <n v="0"/>
  </r>
  <r>
    <x v="34"/>
    <x v="0"/>
    <s v="Aug"/>
    <n v="35"/>
    <x v="12"/>
    <s v="01"/>
    <s v="Grain"/>
    <x v="0"/>
    <n v="6492"/>
  </r>
  <r>
    <x v="34"/>
    <x v="0"/>
    <s v="Aug"/>
    <n v="35"/>
    <x v="12"/>
    <s v="01"/>
    <s v="Grain"/>
    <x v="1"/>
    <n v="1268"/>
  </r>
  <r>
    <x v="35"/>
    <x v="0"/>
    <s v="Sep"/>
    <n v="36"/>
    <x v="0"/>
    <s v="01"/>
    <s v="Grain"/>
    <x v="0"/>
    <n v="10847"/>
  </r>
  <r>
    <x v="35"/>
    <x v="0"/>
    <s v="Sep"/>
    <n v="36"/>
    <x v="0"/>
    <s v="01"/>
    <s v="Grain"/>
    <x v="1"/>
    <n v="410"/>
  </r>
  <r>
    <x v="35"/>
    <x v="0"/>
    <s v="Sep"/>
    <n v="36"/>
    <x v="1"/>
    <s v="01"/>
    <s v="Grain"/>
    <x v="0"/>
    <n v="0"/>
  </r>
  <r>
    <x v="35"/>
    <x v="0"/>
    <s v="Sep"/>
    <n v="36"/>
    <x v="1"/>
    <s v="01"/>
    <s v="Grain"/>
    <x v="1"/>
    <n v="0"/>
  </r>
  <r>
    <x v="35"/>
    <x v="0"/>
    <s v="Sep"/>
    <n v="36"/>
    <x v="2"/>
    <s v="01"/>
    <s v="Grain"/>
    <x v="0"/>
    <n v="3481"/>
  </r>
  <r>
    <x v="35"/>
    <x v="0"/>
    <s v="Sep"/>
    <n v="36"/>
    <x v="2"/>
    <s v="01"/>
    <s v="Grain"/>
    <x v="1"/>
    <n v="193"/>
  </r>
  <r>
    <x v="35"/>
    <x v="0"/>
    <s v="Sep"/>
    <n v="36"/>
    <x v="3"/>
    <s v="01"/>
    <s v="Grain"/>
    <x v="0"/>
    <n v="4946"/>
  </r>
  <r>
    <x v="35"/>
    <x v="0"/>
    <s v="Sep"/>
    <n v="36"/>
    <x v="3"/>
    <s v="01"/>
    <s v="Grain"/>
    <x v="1"/>
    <n v="567"/>
  </r>
  <r>
    <x v="35"/>
    <x v="0"/>
    <s v="Sep"/>
    <n v="36"/>
    <x v="4"/>
    <s v="01"/>
    <s v="Grain"/>
    <x v="0"/>
    <n v="1595"/>
  </r>
  <r>
    <x v="35"/>
    <x v="0"/>
    <s v="Sep"/>
    <n v="36"/>
    <x v="4"/>
    <s v="01"/>
    <s v="Grain"/>
    <x v="1"/>
    <n v="1038"/>
  </r>
  <r>
    <x v="35"/>
    <x v="0"/>
    <s v="Sep"/>
    <n v="36"/>
    <x v="5"/>
    <s v="01"/>
    <s v="Grain"/>
    <x v="0"/>
    <n v="0"/>
  </r>
  <r>
    <x v="35"/>
    <x v="0"/>
    <s v="Sep"/>
    <n v="36"/>
    <x v="5"/>
    <s v="01"/>
    <s v="Grain"/>
    <x v="1"/>
    <n v="8"/>
  </r>
  <r>
    <x v="35"/>
    <x v="0"/>
    <s v="Sep"/>
    <n v="36"/>
    <x v="6"/>
    <s v="01"/>
    <s v="Grain"/>
    <x v="0"/>
    <n v="1313"/>
  </r>
  <r>
    <x v="35"/>
    <x v="0"/>
    <s v="Sep"/>
    <n v="36"/>
    <x v="6"/>
    <s v="01"/>
    <s v="Grain"/>
    <x v="1"/>
    <n v="4703"/>
  </r>
  <r>
    <x v="35"/>
    <x v="0"/>
    <s v="Sep"/>
    <n v="36"/>
    <x v="7"/>
    <s v="01"/>
    <s v="Grain"/>
    <x v="0"/>
    <n v="470"/>
  </r>
  <r>
    <x v="35"/>
    <x v="0"/>
    <s v="Sep"/>
    <n v="36"/>
    <x v="7"/>
    <s v="01"/>
    <s v="Grain"/>
    <x v="1"/>
    <n v="374"/>
  </r>
  <r>
    <x v="35"/>
    <x v="0"/>
    <s v="Sep"/>
    <n v="36"/>
    <x v="8"/>
    <s v="01"/>
    <s v="Grain"/>
    <x v="0"/>
    <n v="207"/>
  </r>
  <r>
    <x v="35"/>
    <x v="0"/>
    <s v="Sep"/>
    <n v="36"/>
    <x v="8"/>
    <s v="01"/>
    <s v="Grain"/>
    <x v="1"/>
    <n v="1272"/>
  </r>
  <r>
    <x v="35"/>
    <x v="0"/>
    <s v="Sep"/>
    <n v="36"/>
    <x v="9"/>
    <s v="01"/>
    <s v="Grain"/>
    <x v="0"/>
    <n v="0"/>
  </r>
  <r>
    <x v="35"/>
    <x v="0"/>
    <s v="Sep"/>
    <n v="36"/>
    <x v="9"/>
    <s v="01"/>
    <s v="Grain"/>
    <x v="1"/>
    <n v="0"/>
  </r>
  <r>
    <x v="35"/>
    <x v="0"/>
    <s v="Sep"/>
    <n v="36"/>
    <x v="10"/>
    <s v="01"/>
    <s v="Grain"/>
    <x v="0"/>
    <n v="2633"/>
  </r>
  <r>
    <x v="35"/>
    <x v="0"/>
    <s v="Sep"/>
    <n v="36"/>
    <x v="10"/>
    <s v="01"/>
    <s v="Grain"/>
    <x v="1"/>
    <n v="965"/>
  </r>
  <r>
    <x v="35"/>
    <x v="0"/>
    <s v="Sep"/>
    <n v="36"/>
    <x v="11"/>
    <s v="01"/>
    <s v="Grain"/>
    <x v="0"/>
    <n v="0"/>
  </r>
  <r>
    <x v="35"/>
    <x v="0"/>
    <s v="Sep"/>
    <n v="36"/>
    <x v="11"/>
    <s v="01"/>
    <s v="Grain"/>
    <x v="1"/>
    <n v="0"/>
  </r>
  <r>
    <x v="35"/>
    <x v="0"/>
    <s v="Sep"/>
    <n v="36"/>
    <x v="12"/>
    <s v="01"/>
    <s v="Grain"/>
    <x v="0"/>
    <n v="6613"/>
  </r>
  <r>
    <x v="35"/>
    <x v="0"/>
    <s v="Sep"/>
    <n v="36"/>
    <x v="12"/>
    <s v="01"/>
    <s v="Grain"/>
    <x v="1"/>
    <n v="1319"/>
  </r>
  <r>
    <x v="36"/>
    <x v="0"/>
    <s v="Sep"/>
    <n v="37"/>
    <x v="0"/>
    <s v="01"/>
    <s v="Grain"/>
    <x v="0"/>
    <n v="12328"/>
  </r>
  <r>
    <x v="36"/>
    <x v="0"/>
    <s v="Sep"/>
    <n v="37"/>
    <x v="0"/>
    <s v="01"/>
    <s v="Grain"/>
    <x v="1"/>
    <n v="346"/>
  </r>
  <r>
    <x v="36"/>
    <x v="0"/>
    <s v="Sep"/>
    <n v="37"/>
    <x v="1"/>
    <s v="01"/>
    <s v="Grain"/>
    <x v="0"/>
    <n v="0"/>
  </r>
  <r>
    <x v="36"/>
    <x v="0"/>
    <s v="Sep"/>
    <n v="37"/>
    <x v="1"/>
    <s v="01"/>
    <s v="Grain"/>
    <x v="1"/>
    <n v="0"/>
  </r>
  <r>
    <x v="36"/>
    <x v="0"/>
    <s v="Sep"/>
    <n v="37"/>
    <x v="2"/>
    <s v="01"/>
    <s v="Grain"/>
    <x v="0"/>
    <n v="3913"/>
  </r>
  <r>
    <x v="36"/>
    <x v="0"/>
    <s v="Sep"/>
    <n v="37"/>
    <x v="2"/>
    <s v="01"/>
    <s v="Grain"/>
    <x v="1"/>
    <n v="315"/>
  </r>
  <r>
    <x v="36"/>
    <x v="0"/>
    <s v="Sep"/>
    <n v="37"/>
    <x v="3"/>
    <s v="01"/>
    <s v="Grain"/>
    <x v="0"/>
    <n v="6513"/>
  </r>
  <r>
    <x v="36"/>
    <x v="0"/>
    <s v="Sep"/>
    <n v="37"/>
    <x v="3"/>
    <s v="01"/>
    <s v="Grain"/>
    <x v="1"/>
    <n v="447"/>
  </r>
  <r>
    <x v="36"/>
    <x v="0"/>
    <s v="Sep"/>
    <n v="37"/>
    <x v="4"/>
    <s v="01"/>
    <s v="Grain"/>
    <x v="0"/>
    <n v="2054"/>
  </r>
  <r>
    <x v="36"/>
    <x v="0"/>
    <s v="Sep"/>
    <n v="37"/>
    <x v="4"/>
    <s v="01"/>
    <s v="Grain"/>
    <x v="1"/>
    <n v="1843"/>
  </r>
  <r>
    <x v="36"/>
    <x v="0"/>
    <s v="Sep"/>
    <n v="37"/>
    <x v="5"/>
    <s v="01"/>
    <s v="Grain"/>
    <x v="0"/>
    <n v="0"/>
  </r>
  <r>
    <x v="36"/>
    <x v="0"/>
    <s v="Sep"/>
    <n v="37"/>
    <x v="5"/>
    <s v="01"/>
    <s v="Grain"/>
    <x v="1"/>
    <n v="0"/>
  </r>
  <r>
    <x v="36"/>
    <x v="0"/>
    <s v="Sep"/>
    <n v="37"/>
    <x v="6"/>
    <s v="01"/>
    <s v="Grain"/>
    <x v="0"/>
    <n v="716"/>
  </r>
  <r>
    <x v="36"/>
    <x v="0"/>
    <s v="Sep"/>
    <n v="37"/>
    <x v="6"/>
    <s v="01"/>
    <s v="Grain"/>
    <x v="1"/>
    <n v="841"/>
  </r>
  <r>
    <x v="36"/>
    <x v="0"/>
    <s v="Sep"/>
    <n v="37"/>
    <x v="7"/>
    <s v="01"/>
    <s v="Grain"/>
    <x v="0"/>
    <n v="821"/>
  </r>
  <r>
    <x v="36"/>
    <x v="0"/>
    <s v="Sep"/>
    <n v="37"/>
    <x v="7"/>
    <s v="01"/>
    <s v="Grain"/>
    <x v="1"/>
    <n v="317"/>
  </r>
  <r>
    <x v="36"/>
    <x v="0"/>
    <s v="Sep"/>
    <n v="37"/>
    <x v="8"/>
    <s v="01"/>
    <s v="Grain"/>
    <x v="0"/>
    <n v="230"/>
  </r>
  <r>
    <x v="36"/>
    <x v="0"/>
    <s v="Sep"/>
    <n v="37"/>
    <x v="8"/>
    <s v="01"/>
    <s v="Grain"/>
    <x v="1"/>
    <n v="1025"/>
  </r>
  <r>
    <x v="36"/>
    <x v="0"/>
    <s v="Sep"/>
    <n v="37"/>
    <x v="9"/>
    <s v="01"/>
    <s v="Grain"/>
    <x v="0"/>
    <n v="0"/>
  </r>
  <r>
    <x v="36"/>
    <x v="0"/>
    <s v="Sep"/>
    <n v="37"/>
    <x v="9"/>
    <s v="01"/>
    <s v="Grain"/>
    <x v="1"/>
    <n v="0"/>
  </r>
  <r>
    <x v="36"/>
    <x v="0"/>
    <s v="Sep"/>
    <n v="37"/>
    <x v="10"/>
    <s v="01"/>
    <s v="Grain"/>
    <x v="0"/>
    <n v="2265"/>
  </r>
  <r>
    <x v="36"/>
    <x v="0"/>
    <s v="Sep"/>
    <n v="37"/>
    <x v="10"/>
    <s v="01"/>
    <s v="Grain"/>
    <x v="1"/>
    <n v="661"/>
  </r>
  <r>
    <x v="36"/>
    <x v="0"/>
    <s v="Sep"/>
    <n v="37"/>
    <x v="11"/>
    <s v="01"/>
    <s v="Grain"/>
    <x v="0"/>
    <n v="0"/>
  </r>
  <r>
    <x v="36"/>
    <x v="0"/>
    <s v="Sep"/>
    <n v="37"/>
    <x v="11"/>
    <s v="01"/>
    <s v="Grain"/>
    <x v="1"/>
    <n v="4"/>
  </r>
  <r>
    <x v="36"/>
    <x v="0"/>
    <s v="Sep"/>
    <n v="37"/>
    <x v="12"/>
    <s v="01"/>
    <s v="Grain"/>
    <x v="0"/>
    <n v="5937"/>
  </r>
  <r>
    <x v="36"/>
    <x v="0"/>
    <s v="Sep"/>
    <n v="37"/>
    <x v="12"/>
    <s v="01"/>
    <s v="Grain"/>
    <x v="1"/>
    <n v="1954"/>
  </r>
  <r>
    <x v="37"/>
    <x v="0"/>
    <s v="Sep"/>
    <n v="38"/>
    <x v="0"/>
    <s v="01"/>
    <s v="Grain"/>
    <x v="0"/>
    <n v="9559"/>
  </r>
  <r>
    <x v="37"/>
    <x v="0"/>
    <s v="Sep"/>
    <n v="38"/>
    <x v="0"/>
    <s v="01"/>
    <s v="Grain"/>
    <x v="1"/>
    <n v="691"/>
  </r>
  <r>
    <x v="37"/>
    <x v="0"/>
    <s v="Sep"/>
    <n v="38"/>
    <x v="1"/>
    <s v="01"/>
    <s v="Grain"/>
    <x v="0"/>
    <n v="0"/>
  </r>
  <r>
    <x v="37"/>
    <x v="0"/>
    <s v="Sep"/>
    <n v="38"/>
    <x v="1"/>
    <s v="01"/>
    <s v="Grain"/>
    <x v="1"/>
    <n v="0"/>
  </r>
  <r>
    <x v="37"/>
    <x v="0"/>
    <s v="Sep"/>
    <n v="38"/>
    <x v="2"/>
    <s v="01"/>
    <s v="Grain"/>
    <x v="0"/>
    <n v="3660"/>
  </r>
  <r>
    <x v="37"/>
    <x v="0"/>
    <s v="Sep"/>
    <n v="38"/>
    <x v="2"/>
    <s v="01"/>
    <s v="Grain"/>
    <x v="1"/>
    <n v="251"/>
  </r>
  <r>
    <x v="37"/>
    <x v="0"/>
    <s v="Sep"/>
    <n v="38"/>
    <x v="3"/>
    <s v="01"/>
    <s v="Grain"/>
    <x v="0"/>
    <n v="5572"/>
  </r>
  <r>
    <x v="37"/>
    <x v="0"/>
    <s v="Sep"/>
    <n v="38"/>
    <x v="3"/>
    <s v="01"/>
    <s v="Grain"/>
    <x v="1"/>
    <n v="443"/>
  </r>
  <r>
    <x v="37"/>
    <x v="0"/>
    <s v="Sep"/>
    <n v="38"/>
    <x v="4"/>
    <s v="01"/>
    <s v="Grain"/>
    <x v="0"/>
    <n v="1971"/>
  </r>
  <r>
    <x v="37"/>
    <x v="0"/>
    <s v="Sep"/>
    <n v="38"/>
    <x v="4"/>
    <s v="01"/>
    <s v="Grain"/>
    <x v="1"/>
    <n v="1176"/>
  </r>
  <r>
    <x v="37"/>
    <x v="0"/>
    <s v="Sep"/>
    <n v="38"/>
    <x v="5"/>
    <s v="01"/>
    <s v="Grain"/>
    <x v="0"/>
    <n v="0"/>
  </r>
  <r>
    <x v="37"/>
    <x v="0"/>
    <s v="Sep"/>
    <n v="38"/>
    <x v="5"/>
    <s v="01"/>
    <s v="Grain"/>
    <x v="1"/>
    <n v="0"/>
  </r>
  <r>
    <x v="37"/>
    <x v="0"/>
    <s v="Sep"/>
    <n v="38"/>
    <x v="6"/>
    <s v="01"/>
    <s v="Grain"/>
    <x v="0"/>
    <n v="867"/>
  </r>
  <r>
    <x v="37"/>
    <x v="0"/>
    <s v="Sep"/>
    <n v="38"/>
    <x v="6"/>
    <s v="01"/>
    <s v="Grain"/>
    <x v="1"/>
    <n v="989"/>
  </r>
  <r>
    <x v="37"/>
    <x v="0"/>
    <s v="Sep"/>
    <n v="38"/>
    <x v="7"/>
    <s v="01"/>
    <s v="Grain"/>
    <x v="0"/>
    <n v="395"/>
  </r>
  <r>
    <x v="37"/>
    <x v="0"/>
    <s v="Sep"/>
    <n v="38"/>
    <x v="7"/>
    <s v="01"/>
    <s v="Grain"/>
    <x v="1"/>
    <n v="425"/>
  </r>
  <r>
    <x v="37"/>
    <x v="0"/>
    <s v="Sep"/>
    <n v="38"/>
    <x v="8"/>
    <s v="01"/>
    <s v="Grain"/>
    <x v="0"/>
    <n v="301"/>
  </r>
  <r>
    <x v="37"/>
    <x v="0"/>
    <s v="Sep"/>
    <n v="38"/>
    <x v="8"/>
    <s v="01"/>
    <s v="Grain"/>
    <x v="1"/>
    <n v="720"/>
  </r>
  <r>
    <x v="37"/>
    <x v="0"/>
    <s v="Sep"/>
    <n v="38"/>
    <x v="9"/>
    <s v="01"/>
    <s v="Grain"/>
    <x v="0"/>
    <n v="0"/>
  </r>
  <r>
    <x v="37"/>
    <x v="0"/>
    <s v="Sep"/>
    <n v="38"/>
    <x v="9"/>
    <s v="01"/>
    <s v="Grain"/>
    <x v="1"/>
    <n v="0"/>
  </r>
  <r>
    <x v="37"/>
    <x v="0"/>
    <s v="Sep"/>
    <n v="38"/>
    <x v="10"/>
    <s v="01"/>
    <s v="Grain"/>
    <x v="0"/>
    <n v="2774"/>
  </r>
  <r>
    <x v="37"/>
    <x v="0"/>
    <s v="Sep"/>
    <n v="38"/>
    <x v="10"/>
    <s v="01"/>
    <s v="Grain"/>
    <x v="1"/>
    <n v="773"/>
  </r>
  <r>
    <x v="37"/>
    <x v="0"/>
    <s v="Sep"/>
    <n v="38"/>
    <x v="11"/>
    <s v="01"/>
    <s v="Grain"/>
    <x v="0"/>
    <n v="0"/>
  </r>
  <r>
    <x v="37"/>
    <x v="0"/>
    <s v="Sep"/>
    <n v="38"/>
    <x v="11"/>
    <s v="01"/>
    <s v="Grain"/>
    <x v="1"/>
    <n v="3"/>
  </r>
  <r>
    <x v="37"/>
    <x v="0"/>
    <s v="Sep"/>
    <n v="38"/>
    <x v="12"/>
    <s v="01"/>
    <s v="Grain"/>
    <x v="0"/>
    <n v="4816"/>
  </r>
  <r>
    <x v="37"/>
    <x v="0"/>
    <s v="Sep"/>
    <n v="38"/>
    <x v="12"/>
    <s v="01"/>
    <s v="Grain"/>
    <x v="1"/>
    <n v="1299"/>
  </r>
  <r>
    <x v="38"/>
    <x v="0"/>
    <s v="Sep"/>
    <n v="39"/>
    <x v="0"/>
    <s v="01"/>
    <s v="Grain"/>
    <x v="0"/>
    <n v="11449"/>
  </r>
  <r>
    <x v="38"/>
    <x v="0"/>
    <s v="Sep"/>
    <n v="39"/>
    <x v="0"/>
    <s v="01"/>
    <s v="Grain"/>
    <x v="1"/>
    <n v="629"/>
  </r>
  <r>
    <x v="38"/>
    <x v="0"/>
    <s v="Sep"/>
    <n v="39"/>
    <x v="1"/>
    <s v="01"/>
    <s v="Grain"/>
    <x v="0"/>
    <n v="0"/>
  </r>
  <r>
    <x v="38"/>
    <x v="0"/>
    <s v="Sep"/>
    <n v="39"/>
    <x v="1"/>
    <s v="01"/>
    <s v="Grain"/>
    <x v="1"/>
    <n v="0"/>
  </r>
  <r>
    <x v="38"/>
    <x v="0"/>
    <s v="Sep"/>
    <n v="39"/>
    <x v="2"/>
    <s v="01"/>
    <s v="Grain"/>
    <x v="0"/>
    <n v="4243"/>
  </r>
  <r>
    <x v="38"/>
    <x v="0"/>
    <s v="Sep"/>
    <n v="39"/>
    <x v="2"/>
    <s v="01"/>
    <s v="Grain"/>
    <x v="1"/>
    <n v="231"/>
  </r>
  <r>
    <x v="38"/>
    <x v="0"/>
    <s v="Sep"/>
    <n v="39"/>
    <x v="3"/>
    <s v="01"/>
    <s v="Grain"/>
    <x v="0"/>
    <n v="5731"/>
  </r>
  <r>
    <x v="38"/>
    <x v="0"/>
    <s v="Sep"/>
    <n v="39"/>
    <x v="3"/>
    <s v="01"/>
    <s v="Grain"/>
    <x v="1"/>
    <n v="333"/>
  </r>
  <r>
    <x v="38"/>
    <x v="0"/>
    <s v="Sep"/>
    <n v="39"/>
    <x v="4"/>
    <s v="01"/>
    <s v="Grain"/>
    <x v="0"/>
    <n v="1629"/>
  </r>
  <r>
    <x v="38"/>
    <x v="0"/>
    <s v="Sep"/>
    <n v="39"/>
    <x v="4"/>
    <s v="01"/>
    <s v="Grain"/>
    <x v="1"/>
    <n v="1815"/>
  </r>
  <r>
    <x v="38"/>
    <x v="0"/>
    <s v="Sep"/>
    <n v="39"/>
    <x v="5"/>
    <s v="01"/>
    <s v="Grain"/>
    <x v="0"/>
    <n v="0"/>
  </r>
  <r>
    <x v="38"/>
    <x v="0"/>
    <s v="Sep"/>
    <n v="39"/>
    <x v="5"/>
    <s v="01"/>
    <s v="Grain"/>
    <x v="1"/>
    <n v="15"/>
  </r>
  <r>
    <x v="38"/>
    <x v="0"/>
    <s v="Sep"/>
    <n v="39"/>
    <x v="6"/>
    <s v="01"/>
    <s v="Grain"/>
    <x v="0"/>
    <n v="1291"/>
  </r>
  <r>
    <x v="38"/>
    <x v="0"/>
    <s v="Sep"/>
    <n v="39"/>
    <x v="6"/>
    <s v="01"/>
    <s v="Grain"/>
    <x v="1"/>
    <n v="1479"/>
  </r>
  <r>
    <x v="38"/>
    <x v="0"/>
    <s v="Sep"/>
    <n v="39"/>
    <x v="7"/>
    <s v="01"/>
    <s v="Grain"/>
    <x v="0"/>
    <n v="958"/>
  </r>
  <r>
    <x v="38"/>
    <x v="0"/>
    <s v="Sep"/>
    <n v="39"/>
    <x v="7"/>
    <s v="01"/>
    <s v="Grain"/>
    <x v="1"/>
    <n v="262"/>
  </r>
  <r>
    <x v="38"/>
    <x v="0"/>
    <s v="Sep"/>
    <n v="39"/>
    <x v="8"/>
    <s v="01"/>
    <s v="Grain"/>
    <x v="0"/>
    <n v="152"/>
  </r>
  <r>
    <x v="38"/>
    <x v="0"/>
    <s v="Sep"/>
    <n v="39"/>
    <x v="8"/>
    <s v="01"/>
    <s v="Grain"/>
    <x v="1"/>
    <n v="979"/>
  </r>
  <r>
    <x v="38"/>
    <x v="0"/>
    <s v="Sep"/>
    <n v="39"/>
    <x v="9"/>
    <s v="01"/>
    <s v="Grain"/>
    <x v="0"/>
    <n v="0"/>
  </r>
  <r>
    <x v="38"/>
    <x v="0"/>
    <s v="Sep"/>
    <n v="39"/>
    <x v="9"/>
    <s v="01"/>
    <s v="Grain"/>
    <x v="1"/>
    <n v="0"/>
  </r>
  <r>
    <x v="38"/>
    <x v="0"/>
    <s v="Sep"/>
    <n v="39"/>
    <x v="10"/>
    <s v="01"/>
    <s v="Grain"/>
    <x v="0"/>
    <n v="2700"/>
  </r>
  <r>
    <x v="38"/>
    <x v="0"/>
    <s v="Sep"/>
    <n v="39"/>
    <x v="10"/>
    <s v="01"/>
    <s v="Grain"/>
    <x v="1"/>
    <n v="523"/>
  </r>
  <r>
    <x v="38"/>
    <x v="0"/>
    <s v="Sep"/>
    <n v="39"/>
    <x v="11"/>
    <s v="01"/>
    <s v="Grain"/>
    <x v="0"/>
    <n v="0"/>
  </r>
  <r>
    <x v="38"/>
    <x v="0"/>
    <s v="Sep"/>
    <n v="39"/>
    <x v="11"/>
    <s v="01"/>
    <s v="Grain"/>
    <x v="1"/>
    <n v="30"/>
  </r>
  <r>
    <x v="38"/>
    <x v="0"/>
    <s v="Sep"/>
    <n v="39"/>
    <x v="12"/>
    <s v="01"/>
    <s v="Grain"/>
    <x v="0"/>
    <n v="6136"/>
  </r>
  <r>
    <x v="38"/>
    <x v="0"/>
    <s v="Sep"/>
    <n v="39"/>
    <x v="12"/>
    <s v="01"/>
    <s v="Grain"/>
    <x v="1"/>
    <n v="1170"/>
  </r>
  <r>
    <x v="39"/>
    <x v="0"/>
    <s v="Oct"/>
    <n v="40"/>
    <x v="0"/>
    <s v="01"/>
    <s v="Grain"/>
    <x v="0"/>
    <n v="12009"/>
  </r>
  <r>
    <x v="39"/>
    <x v="0"/>
    <s v="Oct"/>
    <n v="40"/>
    <x v="0"/>
    <s v="01"/>
    <s v="Grain"/>
    <x v="1"/>
    <n v="568"/>
  </r>
  <r>
    <x v="39"/>
    <x v="0"/>
    <s v="Oct"/>
    <n v="40"/>
    <x v="1"/>
    <s v="01"/>
    <s v="Grain"/>
    <x v="0"/>
    <n v="0"/>
  </r>
  <r>
    <x v="39"/>
    <x v="0"/>
    <s v="Oct"/>
    <n v="40"/>
    <x v="1"/>
    <s v="01"/>
    <s v="Grain"/>
    <x v="1"/>
    <n v="0"/>
  </r>
  <r>
    <x v="39"/>
    <x v="0"/>
    <s v="Oct"/>
    <n v="40"/>
    <x v="2"/>
    <s v="01"/>
    <s v="Grain"/>
    <x v="0"/>
    <n v="4227"/>
  </r>
  <r>
    <x v="39"/>
    <x v="0"/>
    <s v="Oct"/>
    <n v="40"/>
    <x v="2"/>
    <s v="01"/>
    <s v="Grain"/>
    <x v="1"/>
    <n v="271"/>
  </r>
  <r>
    <x v="39"/>
    <x v="0"/>
    <s v="Oct"/>
    <n v="40"/>
    <x v="3"/>
    <s v="01"/>
    <s v="Grain"/>
    <x v="0"/>
    <n v="6399"/>
  </r>
  <r>
    <x v="39"/>
    <x v="0"/>
    <s v="Oct"/>
    <n v="40"/>
    <x v="3"/>
    <s v="01"/>
    <s v="Grain"/>
    <x v="1"/>
    <n v="621"/>
  </r>
  <r>
    <x v="39"/>
    <x v="0"/>
    <s v="Oct"/>
    <n v="40"/>
    <x v="4"/>
    <s v="01"/>
    <s v="Grain"/>
    <x v="0"/>
    <n v="2151"/>
  </r>
  <r>
    <x v="39"/>
    <x v="0"/>
    <s v="Oct"/>
    <n v="40"/>
    <x v="4"/>
    <s v="01"/>
    <s v="Grain"/>
    <x v="1"/>
    <n v="1434"/>
  </r>
  <r>
    <x v="39"/>
    <x v="0"/>
    <s v="Oct"/>
    <n v="40"/>
    <x v="5"/>
    <s v="01"/>
    <s v="Grain"/>
    <x v="0"/>
    <n v="0"/>
  </r>
  <r>
    <x v="39"/>
    <x v="0"/>
    <s v="Oct"/>
    <n v="40"/>
    <x v="5"/>
    <s v="01"/>
    <s v="Grain"/>
    <x v="1"/>
    <n v="1"/>
  </r>
  <r>
    <x v="39"/>
    <x v="0"/>
    <s v="Oct"/>
    <n v="40"/>
    <x v="6"/>
    <s v="01"/>
    <s v="Grain"/>
    <x v="0"/>
    <n v="1046"/>
  </r>
  <r>
    <x v="39"/>
    <x v="0"/>
    <s v="Oct"/>
    <n v="40"/>
    <x v="6"/>
    <s v="01"/>
    <s v="Grain"/>
    <x v="1"/>
    <n v="1345"/>
  </r>
  <r>
    <x v="39"/>
    <x v="0"/>
    <s v="Oct"/>
    <n v="40"/>
    <x v="7"/>
    <s v="01"/>
    <s v="Grain"/>
    <x v="0"/>
    <n v="748"/>
  </r>
  <r>
    <x v="39"/>
    <x v="0"/>
    <s v="Oct"/>
    <n v="40"/>
    <x v="7"/>
    <s v="01"/>
    <s v="Grain"/>
    <x v="1"/>
    <n v="583"/>
  </r>
  <r>
    <x v="39"/>
    <x v="0"/>
    <s v="Oct"/>
    <n v="40"/>
    <x v="8"/>
    <s v="01"/>
    <s v="Grain"/>
    <x v="0"/>
    <n v="323"/>
  </r>
  <r>
    <x v="39"/>
    <x v="0"/>
    <s v="Oct"/>
    <n v="40"/>
    <x v="8"/>
    <s v="01"/>
    <s v="Grain"/>
    <x v="1"/>
    <n v="1525"/>
  </r>
  <r>
    <x v="39"/>
    <x v="0"/>
    <s v="Oct"/>
    <n v="40"/>
    <x v="9"/>
    <s v="01"/>
    <s v="Grain"/>
    <x v="0"/>
    <n v="0"/>
  </r>
  <r>
    <x v="39"/>
    <x v="0"/>
    <s v="Oct"/>
    <n v="40"/>
    <x v="9"/>
    <s v="01"/>
    <s v="Grain"/>
    <x v="1"/>
    <n v="0"/>
  </r>
  <r>
    <x v="39"/>
    <x v="0"/>
    <s v="Oct"/>
    <n v="40"/>
    <x v="10"/>
    <s v="01"/>
    <s v="Grain"/>
    <x v="0"/>
    <n v="3179"/>
  </r>
  <r>
    <x v="39"/>
    <x v="0"/>
    <s v="Oct"/>
    <n v="40"/>
    <x v="10"/>
    <s v="01"/>
    <s v="Grain"/>
    <x v="1"/>
    <n v="805"/>
  </r>
  <r>
    <x v="39"/>
    <x v="0"/>
    <s v="Oct"/>
    <n v="40"/>
    <x v="11"/>
    <s v="01"/>
    <s v="Grain"/>
    <x v="0"/>
    <n v="0"/>
  </r>
  <r>
    <x v="39"/>
    <x v="0"/>
    <s v="Oct"/>
    <n v="40"/>
    <x v="11"/>
    <s v="01"/>
    <s v="Grain"/>
    <x v="1"/>
    <n v="3"/>
  </r>
  <r>
    <x v="39"/>
    <x v="0"/>
    <s v="Oct"/>
    <n v="40"/>
    <x v="12"/>
    <s v="01"/>
    <s v="Grain"/>
    <x v="0"/>
    <n v="5982"/>
  </r>
  <r>
    <x v="39"/>
    <x v="0"/>
    <s v="Oct"/>
    <n v="40"/>
    <x v="12"/>
    <s v="01"/>
    <s v="Grain"/>
    <x v="1"/>
    <n v="1191"/>
  </r>
  <r>
    <x v="40"/>
    <x v="0"/>
    <s v="Oct"/>
    <n v="41"/>
    <x v="0"/>
    <s v="01"/>
    <s v="Grain"/>
    <x v="0"/>
    <n v="11089"/>
  </r>
  <r>
    <x v="40"/>
    <x v="0"/>
    <s v="Oct"/>
    <n v="41"/>
    <x v="0"/>
    <s v="01"/>
    <s v="Grain"/>
    <x v="1"/>
    <n v="420"/>
  </r>
  <r>
    <x v="40"/>
    <x v="0"/>
    <s v="Oct"/>
    <n v="41"/>
    <x v="1"/>
    <s v="01"/>
    <s v="Grain"/>
    <x v="0"/>
    <n v="0"/>
  </r>
  <r>
    <x v="40"/>
    <x v="0"/>
    <s v="Oct"/>
    <n v="41"/>
    <x v="1"/>
    <s v="01"/>
    <s v="Grain"/>
    <x v="1"/>
    <n v="0"/>
  </r>
  <r>
    <x v="40"/>
    <x v="0"/>
    <s v="Oct"/>
    <n v="41"/>
    <x v="2"/>
    <s v="01"/>
    <s v="Grain"/>
    <x v="0"/>
    <n v="4508"/>
  </r>
  <r>
    <x v="40"/>
    <x v="0"/>
    <s v="Oct"/>
    <n v="41"/>
    <x v="2"/>
    <s v="01"/>
    <s v="Grain"/>
    <x v="1"/>
    <n v="553"/>
  </r>
  <r>
    <x v="40"/>
    <x v="0"/>
    <s v="Oct"/>
    <n v="41"/>
    <x v="3"/>
    <s v="01"/>
    <s v="Grain"/>
    <x v="0"/>
    <n v="5630"/>
  </r>
  <r>
    <x v="40"/>
    <x v="0"/>
    <s v="Oct"/>
    <n v="41"/>
    <x v="3"/>
    <s v="01"/>
    <s v="Grain"/>
    <x v="1"/>
    <n v="438"/>
  </r>
  <r>
    <x v="40"/>
    <x v="0"/>
    <s v="Oct"/>
    <n v="41"/>
    <x v="4"/>
    <s v="01"/>
    <s v="Grain"/>
    <x v="0"/>
    <n v="2406"/>
  </r>
  <r>
    <x v="40"/>
    <x v="0"/>
    <s v="Oct"/>
    <n v="41"/>
    <x v="4"/>
    <s v="01"/>
    <s v="Grain"/>
    <x v="1"/>
    <n v="1330"/>
  </r>
  <r>
    <x v="40"/>
    <x v="0"/>
    <s v="Oct"/>
    <n v="41"/>
    <x v="5"/>
    <s v="01"/>
    <s v="Grain"/>
    <x v="0"/>
    <n v="0"/>
  </r>
  <r>
    <x v="40"/>
    <x v="0"/>
    <s v="Oct"/>
    <n v="41"/>
    <x v="5"/>
    <s v="01"/>
    <s v="Grain"/>
    <x v="1"/>
    <n v="0"/>
  </r>
  <r>
    <x v="40"/>
    <x v="0"/>
    <s v="Oct"/>
    <n v="41"/>
    <x v="6"/>
    <s v="01"/>
    <s v="Grain"/>
    <x v="0"/>
    <n v="1124"/>
  </r>
  <r>
    <x v="40"/>
    <x v="0"/>
    <s v="Oct"/>
    <n v="41"/>
    <x v="6"/>
    <s v="01"/>
    <s v="Grain"/>
    <x v="1"/>
    <n v="1380"/>
  </r>
  <r>
    <x v="40"/>
    <x v="0"/>
    <s v="Oct"/>
    <n v="41"/>
    <x v="7"/>
    <s v="01"/>
    <s v="Grain"/>
    <x v="0"/>
    <n v="735"/>
  </r>
  <r>
    <x v="40"/>
    <x v="0"/>
    <s v="Oct"/>
    <n v="41"/>
    <x v="7"/>
    <s v="01"/>
    <s v="Grain"/>
    <x v="1"/>
    <n v="536"/>
  </r>
  <r>
    <x v="40"/>
    <x v="0"/>
    <s v="Oct"/>
    <n v="41"/>
    <x v="8"/>
    <s v="01"/>
    <s v="Grain"/>
    <x v="0"/>
    <n v="214"/>
  </r>
  <r>
    <x v="40"/>
    <x v="0"/>
    <s v="Oct"/>
    <n v="41"/>
    <x v="8"/>
    <s v="01"/>
    <s v="Grain"/>
    <x v="1"/>
    <n v="1793"/>
  </r>
  <r>
    <x v="40"/>
    <x v="0"/>
    <s v="Oct"/>
    <n v="41"/>
    <x v="9"/>
    <s v="01"/>
    <s v="Grain"/>
    <x v="0"/>
    <n v="0"/>
  </r>
  <r>
    <x v="40"/>
    <x v="0"/>
    <s v="Oct"/>
    <n v="41"/>
    <x v="9"/>
    <s v="01"/>
    <s v="Grain"/>
    <x v="1"/>
    <n v="0"/>
  </r>
  <r>
    <x v="40"/>
    <x v="0"/>
    <s v="Oct"/>
    <n v="41"/>
    <x v="10"/>
    <s v="01"/>
    <s v="Grain"/>
    <x v="0"/>
    <n v="3568"/>
  </r>
  <r>
    <x v="40"/>
    <x v="0"/>
    <s v="Oct"/>
    <n v="41"/>
    <x v="10"/>
    <s v="01"/>
    <s v="Grain"/>
    <x v="1"/>
    <n v="885"/>
  </r>
  <r>
    <x v="40"/>
    <x v="0"/>
    <s v="Oct"/>
    <n v="41"/>
    <x v="11"/>
    <s v="01"/>
    <s v="Grain"/>
    <x v="0"/>
    <n v="0"/>
  </r>
  <r>
    <x v="40"/>
    <x v="0"/>
    <s v="Oct"/>
    <n v="41"/>
    <x v="11"/>
    <s v="01"/>
    <s v="Grain"/>
    <x v="1"/>
    <n v="2"/>
  </r>
  <r>
    <x v="40"/>
    <x v="0"/>
    <s v="Oct"/>
    <n v="41"/>
    <x v="12"/>
    <s v="01"/>
    <s v="Grain"/>
    <x v="0"/>
    <n v="6180"/>
  </r>
  <r>
    <x v="40"/>
    <x v="0"/>
    <s v="Oct"/>
    <n v="41"/>
    <x v="12"/>
    <s v="01"/>
    <s v="Grain"/>
    <x v="1"/>
    <n v="2321"/>
  </r>
  <r>
    <x v="41"/>
    <x v="0"/>
    <s v="Oct"/>
    <n v="42"/>
    <x v="0"/>
    <s v="01"/>
    <s v="Grain"/>
    <x v="0"/>
    <n v="10868"/>
  </r>
  <r>
    <x v="41"/>
    <x v="0"/>
    <s v="Oct"/>
    <n v="42"/>
    <x v="0"/>
    <s v="01"/>
    <s v="Grain"/>
    <x v="1"/>
    <n v="364"/>
  </r>
  <r>
    <x v="41"/>
    <x v="0"/>
    <s v="Oct"/>
    <n v="42"/>
    <x v="1"/>
    <s v="01"/>
    <s v="Grain"/>
    <x v="0"/>
    <n v="0"/>
  </r>
  <r>
    <x v="41"/>
    <x v="0"/>
    <s v="Oct"/>
    <n v="42"/>
    <x v="1"/>
    <s v="01"/>
    <s v="Grain"/>
    <x v="1"/>
    <n v="0"/>
  </r>
  <r>
    <x v="41"/>
    <x v="0"/>
    <s v="Oct"/>
    <n v="42"/>
    <x v="2"/>
    <s v="01"/>
    <s v="Grain"/>
    <x v="0"/>
    <n v="4456"/>
  </r>
  <r>
    <x v="41"/>
    <x v="0"/>
    <s v="Oct"/>
    <n v="42"/>
    <x v="2"/>
    <s v="01"/>
    <s v="Grain"/>
    <x v="1"/>
    <n v="567"/>
  </r>
  <r>
    <x v="41"/>
    <x v="0"/>
    <s v="Oct"/>
    <n v="42"/>
    <x v="3"/>
    <s v="01"/>
    <s v="Grain"/>
    <x v="0"/>
    <n v="5995"/>
  </r>
  <r>
    <x v="41"/>
    <x v="0"/>
    <s v="Oct"/>
    <n v="42"/>
    <x v="3"/>
    <s v="01"/>
    <s v="Grain"/>
    <x v="1"/>
    <n v="302"/>
  </r>
  <r>
    <x v="41"/>
    <x v="0"/>
    <s v="Oct"/>
    <n v="42"/>
    <x v="4"/>
    <s v="01"/>
    <s v="Grain"/>
    <x v="0"/>
    <n v="3004"/>
  </r>
  <r>
    <x v="41"/>
    <x v="0"/>
    <s v="Oct"/>
    <n v="42"/>
    <x v="4"/>
    <s v="01"/>
    <s v="Grain"/>
    <x v="1"/>
    <n v="975"/>
  </r>
  <r>
    <x v="41"/>
    <x v="0"/>
    <s v="Oct"/>
    <n v="42"/>
    <x v="5"/>
    <s v="01"/>
    <s v="Grain"/>
    <x v="0"/>
    <n v="0"/>
  </r>
  <r>
    <x v="41"/>
    <x v="0"/>
    <s v="Oct"/>
    <n v="42"/>
    <x v="5"/>
    <s v="01"/>
    <s v="Grain"/>
    <x v="1"/>
    <n v="10"/>
  </r>
  <r>
    <x v="41"/>
    <x v="0"/>
    <s v="Oct"/>
    <n v="42"/>
    <x v="6"/>
    <s v="01"/>
    <s v="Grain"/>
    <x v="0"/>
    <n v="883"/>
  </r>
  <r>
    <x v="41"/>
    <x v="0"/>
    <s v="Oct"/>
    <n v="42"/>
    <x v="6"/>
    <s v="01"/>
    <s v="Grain"/>
    <x v="1"/>
    <n v="1369"/>
  </r>
  <r>
    <x v="41"/>
    <x v="0"/>
    <s v="Oct"/>
    <n v="42"/>
    <x v="7"/>
    <s v="01"/>
    <s v="Grain"/>
    <x v="0"/>
    <n v="1031"/>
  </r>
  <r>
    <x v="41"/>
    <x v="0"/>
    <s v="Oct"/>
    <n v="42"/>
    <x v="7"/>
    <s v="01"/>
    <s v="Grain"/>
    <x v="1"/>
    <n v="484"/>
  </r>
  <r>
    <x v="41"/>
    <x v="0"/>
    <s v="Oct"/>
    <n v="42"/>
    <x v="8"/>
    <s v="01"/>
    <s v="Grain"/>
    <x v="0"/>
    <n v="167"/>
  </r>
  <r>
    <x v="41"/>
    <x v="0"/>
    <s v="Oct"/>
    <n v="42"/>
    <x v="8"/>
    <s v="01"/>
    <s v="Grain"/>
    <x v="1"/>
    <n v="1795"/>
  </r>
  <r>
    <x v="41"/>
    <x v="0"/>
    <s v="Oct"/>
    <n v="42"/>
    <x v="9"/>
    <s v="01"/>
    <s v="Grain"/>
    <x v="0"/>
    <n v="0"/>
  </r>
  <r>
    <x v="41"/>
    <x v="0"/>
    <s v="Oct"/>
    <n v="42"/>
    <x v="9"/>
    <s v="01"/>
    <s v="Grain"/>
    <x v="1"/>
    <n v="0"/>
  </r>
  <r>
    <x v="41"/>
    <x v="0"/>
    <s v="Oct"/>
    <n v="42"/>
    <x v="10"/>
    <s v="01"/>
    <s v="Grain"/>
    <x v="0"/>
    <n v="3356"/>
  </r>
  <r>
    <x v="41"/>
    <x v="0"/>
    <s v="Oct"/>
    <n v="42"/>
    <x v="10"/>
    <s v="01"/>
    <s v="Grain"/>
    <x v="1"/>
    <n v="911"/>
  </r>
  <r>
    <x v="41"/>
    <x v="0"/>
    <s v="Oct"/>
    <n v="42"/>
    <x v="11"/>
    <s v="01"/>
    <s v="Grain"/>
    <x v="0"/>
    <n v="0"/>
  </r>
  <r>
    <x v="41"/>
    <x v="0"/>
    <s v="Oct"/>
    <n v="42"/>
    <x v="11"/>
    <s v="01"/>
    <s v="Grain"/>
    <x v="1"/>
    <n v="2"/>
  </r>
  <r>
    <x v="41"/>
    <x v="0"/>
    <s v="Oct"/>
    <n v="42"/>
    <x v="12"/>
    <s v="01"/>
    <s v="Grain"/>
    <x v="0"/>
    <n v="5506"/>
  </r>
  <r>
    <x v="41"/>
    <x v="0"/>
    <s v="Oct"/>
    <n v="42"/>
    <x v="12"/>
    <s v="01"/>
    <s v="Grain"/>
    <x v="1"/>
    <n v="1833"/>
  </r>
  <r>
    <x v="42"/>
    <x v="0"/>
    <s v="Oct"/>
    <n v="43"/>
    <x v="0"/>
    <s v="01"/>
    <s v="Grain"/>
    <x v="0"/>
    <n v="10051"/>
  </r>
  <r>
    <x v="42"/>
    <x v="0"/>
    <s v="Oct"/>
    <n v="43"/>
    <x v="0"/>
    <s v="01"/>
    <s v="Grain"/>
    <x v="1"/>
    <n v="458"/>
  </r>
  <r>
    <x v="42"/>
    <x v="0"/>
    <s v="Oct"/>
    <n v="43"/>
    <x v="1"/>
    <s v="01"/>
    <s v="Grain"/>
    <x v="0"/>
    <n v="0"/>
  </r>
  <r>
    <x v="42"/>
    <x v="0"/>
    <s v="Oct"/>
    <n v="43"/>
    <x v="1"/>
    <s v="01"/>
    <s v="Grain"/>
    <x v="1"/>
    <n v="0"/>
  </r>
  <r>
    <x v="42"/>
    <x v="0"/>
    <s v="Oct"/>
    <n v="43"/>
    <x v="2"/>
    <s v="01"/>
    <s v="Grain"/>
    <x v="0"/>
    <n v="4583"/>
  </r>
  <r>
    <x v="42"/>
    <x v="0"/>
    <s v="Oct"/>
    <n v="43"/>
    <x v="2"/>
    <s v="01"/>
    <s v="Grain"/>
    <x v="1"/>
    <n v="563"/>
  </r>
  <r>
    <x v="42"/>
    <x v="0"/>
    <s v="Oct"/>
    <n v="43"/>
    <x v="3"/>
    <s v="01"/>
    <s v="Grain"/>
    <x v="0"/>
    <n v="6106"/>
  </r>
  <r>
    <x v="42"/>
    <x v="0"/>
    <s v="Oct"/>
    <n v="43"/>
    <x v="3"/>
    <s v="01"/>
    <s v="Grain"/>
    <x v="1"/>
    <n v="390"/>
  </r>
  <r>
    <x v="42"/>
    <x v="0"/>
    <s v="Oct"/>
    <n v="43"/>
    <x v="4"/>
    <s v="01"/>
    <s v="Grain"/>
    <x v="0"/>
    <n v="2919"/>
  </r>
  <r>
    <x v="42"/>
    <x v="0"/>
    <s v="Oct"/>
    <n v="43"/>
    <x v="4"/>
    <s v="01"/>
    <s v="Grain"/>
    <x v="1"/>
    <n v="1167"/>
  </r>
  <r>
    <x v="42"/>
    <x v="0"/>
    <s v="Oct"/>
    <n v="43"/>
    <x v="5"/>
    <s v="01"/>
    <s v="Grain"/>
    <x v="0"/>
    <n v="0"/>
  </r>
  <r>
    <x v="42"/>
    <x v="0"/>
    <s v="Oct"/>
    <n v="43"/>
    <x v="5"/>
    <s v="01"/>
    <s v="Grain"/>
    <x v="1"/>
    <n v="0"/>
  </r>
  <r>
    <x v="42"/>
    <x v="0"/>
    <s v="Oct"/>
    <n v="43"/>
    <x v="6"/>
    <s v="01"/>
    <s v="Grain"/>
    <x v="0"/>
    <n v="1213"/>
  </r>
  <r>
    <x v="42"/>
    <x v="0"/>
    <s v="Oct"/>
    <n v="43"/>
    <x v="6"/>
    <s v="01"/>
    <s v="Grain"/>
    <x v="1"/>
    <n v="1519"/>
  </r>
  <r>
    <x v="42"/>
    <x v="0"/>
    <s v="Oct"/>
    <n v="43"/>
    <x v="7"/>
    <s v="01"/>
    <s v="Grain"/>
    <x v="0"/>
    <n v="703"/>
  </r>
  <r>
    <x v="42"/>
    <x v="0"/>
    <s v="Oct"/>
    <n v="43"/>
    <x v="7"/>
    <s v="01"/>
    <s v="Grain"/>
    <x v="1"/>
    <n v="238"/>
  </r>
  <r>
    <x v="42"/>
    <x v="0"/>
    <s v="Oct"/>
    <n v="43"/>
    <x v="8"/>
    <s v="01"/>
    <s v="Grain"/>
    <x v="0"/>
    <n v="244"/>
  </r>
  <r>
    <x v="42"/>
    <x v="0"/>
    <s v="Oct"/>
    <n v="43"/>
    <x v="8"/>
    <s v="01"/>
    <s v="Grain"/>
    <x v="1"/>
    <n v="1794"/>
  </r>
  <r>
    <x v="42"/>
    <x v="0"/>
    <s v="Oct"/>
    <n v="43"/>
    <x v="9"/>
    <s v="01"/>
    <s v="Grain"/>
    <x v="0"/>
    <n v="0"/>
  </r>
  <r>
    <x v="42"/>
    <x v="0"/>
    <s v="Oct"/>
    <n v="43"/>
    <x v="9"/>
    <s v="01"/>
    <s v="Grain"/>
    <x v="1"/>
    <n v="0"/>
  </r>
  <r>
    <x v="42"/>
    <x v="0"/>
    <s v="Oct"/>
    <n v="43"/>
    <x v="10"/>
    <s v="01"/>
    <s v="Grain"/>
    <x v="0"/>
    <n v="3609"/>
  </r>
  <r>
    <x v="42"/>
    <x v="0"/>
    <s v="Oct"/>
    <n v="43"/>
    <x v="10"/>
    <s v="01"/>
    <s v="Grain"/>
    <x v="1"/>
    <n v="697"/>
  </r>
  <r>
    <x v="42"/>
    <x v="0"/>
    <s v="Oct"/>
    <n v="43"/>
    <x v="11"/>
    <s v="01"/>
    <s v="Grain"/>
    <x v="0"/>
    <n v="0"/>
  </r>
  <r>
    <x v="42"/>
    <x v="0"/>
    <s v="Oct"/>
    <n v="43"/>
    <x v="11"/>
    <s v="01"/>
    <s v="Grain"/>
    <x v="1"/>
    <n v="3"/>
  </r>
  <r>
    <x v="42"/>
    <x v="0"/>
    <s v="Oct"/>
    <n v="43"/>
    <x v="12"/>
    <s v="01"/>
    <s v="Grain"/>
    <x v="0"/>
    <n v="5202"/>
  </r>
  <r>
    <x v="42"/>
    <x v="0"/>
    <s v="Oct"/>
    <n v="43"/>
    <x v="12"/>
    <s v="01"/>
    <s v="Grain"/>
    <x v="1"/>
    <n v="2022"/>
  </r>
  <r>
    <x v="43"/>
    <x v="0"/>
    <s v="Oct"/>
    <n v="44"/>
    <x v="0"/>
    <s v="01"/>
    <s v="Grain"/>
    <x v="0"/>
    <n v="11618"/>
  </r>
  <r>
    <x v="43"/>
    <x v="0"/>
    <s v="Oct"/>
    <n v="44"/>
    <x v="0"/>
    <s v="01"/>
    <s v="Grain"/>
    <x v="1"/>
    <n v="382"/>
  </r>
  <r>
    <x v="43"/>
    <x v="0"/>
    <s v="Oct"/>
    <n v="44"/>
    <x v="1"/>
    <s v="01"/>
    <s v="Grain"/>
    <x v="0"/>
    <n v="0"/>
  </r>
  <r>
    <x v="43"/>
    <x v="0"/>
    <s v="Oct"/>
    <n v="44"/>
    <x v="1"/>
    <s v="01"/>
    <s v="Grain"/>
    <x v="1"/>
    <n v="0"/>
  </r>
  <r>
    <x v="43"/>
    <x v="0"/>
    <s v="Oct"/>
    <n v="44"/>
    <x v="2"/>
    <s v="01"/>
    <s v="Grain"/>
    <x v="0"/>
    <n v="5026"/>
  </r>
  <r>
    <x v="43"/>
    <x v="0"/>
    <s v="Oct"/>
    <n v="44"/>
    <x v="2"/>
    <s v="01"/>
    <s v="Grain"/>
    <x v="1"/>
    <n v="400"/>
  </r>
  <r>
    <x v="43"/>
    <x v="0"/>
    <s v="Oct"/>
    <n v="44"/>
    <x v="3"/>
    <s v="01"/>
    <s v="Grain"/>
    <x v="0"/>
    <n v="7000"/>
  </r>
  <r>
    <x v="43"/>
    <x v="0"/>
    <s v="Oct"/>
    <n v="44"/>
    <x v="3"/>
    <s v="01"/>
    <s v="Grain"/>
    <x v="1"/>
    <n v="302"/>
  </r>
  <r>
    <x v="43"/>
    <x v="0"/>
    <s v="Oct"/>
    <n v="44"/>
    <x v="4"/>
    <s v="01"/>
    <s v="Grain"/>
    <x v="0"/>
    <n v="2987"/>
  </r>
  <r>
    <x v="43"/>
    <x v="0"/>
    <s v="Oct"/>
    <n v="44"/>
    <x v="4"/>
    <s v="01"/>
    <s v="Grain"/>
    <x v="1"/>
    <n v="1420"/>
  </r>
  <r>
    <x v="43"/>
    <x v="0"/>
    <s v="Oct"/>
    <n v="44"/>
    <x v="5"/>
    <s v="01"/>
    <s v="Grain"/>
    <x v="0"/>
    <n v="0"/>
  </r>
  <r>
    <x v="43"/>
    <x v="0"/>
    <s v="Oct"/>
    <n v="44"/>
    <x v="5"/>
    <s v="01"/>
    <s v="Grain"/>
    <x v="1"/>
    <n v="2"/>
  </r>
  <r>
    <x v="43"/>
    <x v="0"/>
    <s v="Oct"/>
    <n v="44"/>
    <x v="6"/>
    <s v="01"/>
    <s v="Grain"/>
    <x v="0"/>
    <n v="990"/>
  </r>
  <r>
    <x v="43"/>
    <x v="0"/>
    <s v="Oct"/>
    <n v="44"/>
    <x v="6"/>
    <s v="01"/>
    <s v="Grain"/>
    <x v="1"/>
    <n v="771"/>
  </r>
  <r>
    <x v="43"/>
    <x v="0"/>
    <s v="Oct"/>
    <n v="44"/>
    <x v="7"/>
    <s v="01"/>
    <s v="Grain"/>
    <x v="0"/>
    <n v="1038"/>
  </r>
  <r>
    <x v="43"/>
    <x v="0"/>
    <s v="Oct"/>
    <n v="44"/>
    <x v="7"/>
    <s v="01"/>
    <s v="Grain"/>
    <x v="1"/>
    <n v="671"/>
  </r>
  <r>
    <x v="43"/>
    <x v="0"/>
    <s v="Oct"/>
    <n v="44"/>
    <x v="8"/>
    <s v="01"/>
    <s v="Grain"/>
    <x v="0"/>
    <n v="243"/>
  </r>
  <r>
    <x v="43"/>
    <x v="0"/>
    <s v="Oct"/>
    <n v="44"/>
    <x v="8"/>
    <s v="01"/>
    <s v="Grain"/>
    <x v="1"/>
    <n v="1471"/>
  </r>
  <r>
    <x v="43"/>
    <x v="0"/>
    <s v="Oct"/>
    <n v="44"/>
    <x v="9"/>
    <s v="01"/>
    <s v="Grain"/>
    <x v="0"/>
    <n v="0"/>
  </r>
  <r>
    <x v="43"/>
    <x v="0"/>
    <s v="Oct"/>
    <n v="44"/>
    <x v="9"/>
    <s v="01"/>
    <s v="Grain"/>
    <x v="1"/>
    <n v="0"/>
  </r>
  <r>
    <x v="43"/>
    <x v="0"/>
    <s v="Oct"/>
    <n v="44"/>
    <x v="10"/>
    <s v="01"/>
    <s v="Grain"/>
    <x v="0"/>
    <n v="3876"/>
  </r>
  <r>
    <x v="43"/>
    <x v="0"/>
    <s v="Oct"/>
    <n v="44"/>
    <x v="10"/>
    <s v="01"/>
    <s v="Grain"/>
    <x v="1"/>
    <n v="468"/>
  </r>
  <r>
    <x v="43"/>
    <x v="0"/>
    <s v="Oct"/>
    <n v="44"/>
    <x v="11"/>
    <s v="01"/>
    <s v="Grain"/>
    <x v="0"/>
    <n v="0"/>
  </r>
  <r>
    <x v="43"/>
    <x v="0"/>
    <s v="Oct"/>
    <n v="44"/>
    <x v="11"/>
    <s v="01"/>
    <s v="Grain"/>
    <x v="1"/>
    <n v="27"/>
  </r>
  <r>
    <x v="43"/>
    <x v="0"/>
    <s v="Oct"/>
    <n v="44"/>
    <x v="12"/>
    <s v="01"/>
    <s v="Grain"/>
    <x v="0"/>
    <n v="5657"/>
  </r>
  <r>
    <x v="43"/>
    <x v="0"/>
    <s v="Oct"/>
    <n v="44"/>
    <x v="12"/>
    <s v="01"/>
    <s v="Grain"/>
    <x v="1"/>
    <n v="1956"/>
  </r>
  <r>
    <x v="44"/>
    <x v="0"/>
    <s v="Nov"/>
    <n v="45"/>
    <x v="0"/>
    <s v="01"/>
    <s v="Grain"/>
    <x v="0"/>
    <n v="11389"/>
  </r>
  <r>
    <x v="44"/>
    <x v="0"/>
    <s v="Nov"/>
    <n v="45"/>
    <x v="0"/>
    <s v="01"/>
    <s v="Grain"/>
    <x v="1"/>
    <n v="469"/>
  </r>
  <r>
    <x v="44"/>
    <x v="0"/>
    <s v="Nov"/>
    <n v="45"/>
    <x v="1"/>
    <s v="01"/>
    <s v="Grain"/>
    <x v="0"/>
    <n v="0"/>
  </r>
  <r>
    <x v="44"/>
    <x v="0"/>
    <s v="Nov"/>
    <n v="45"/>
    <x v="1"/>
    <s v="01"/>
    <s v="Grain"/>
    <x v="1"/>
    <n v="0"/>
  </r>
  <r>
    <x v="44"/>
    <x v="0"/>
    <s v="Nov"/>
    <n v="45"/>
    <x v="2"/>
    <s v="01"/>
    <s v="Grain"/>
    <x v="0"/>
    <n v="4848"/>
  </r>
  <r>
    <x v="44"/>
    <x v="0"/>
    <s v="Nov"/>
    <n v="45"/>
    <x v="2"/>
    <s v="01"/>
    <s v="Grain"/>
    <x v="1"/>
    <n v="480"/>
  </r>
  <r>
    <x v="44"/>
    <x v="0"/>
    <s v="Nov"/>
    <n v="45"/>
    <x v="3"/>
    <s v="01"/>
    <s v="Grain"/>
    <x v="0"/>
    <n v="6875"/>
  </r>
  <r>
    <x v="44"/>
    <x v="0"/>
    <s v="Nov"/>
    <n v="45"/>
    <x v="3"/>
    <s v="01"/>
    <s v="Grain"/>
    <x v="1"/>
    <n v="440"/>
  </r>
  <r>
    <x v="44"/>
    <x v="0"/>
    <s v="Nov"/>
    <n v="45"/>
    <x v="4"/>
    <s v="01"/>
    <s v="Grain"/>
    <x v="0"/>
    <n v="2745"/>
  </r>
  <r>
    <x v="44"/>
    <x v="0"/>
    <s v="Nov"/>
    <n v="45"/>
    <x v="4"/>
    <s v="01"/>
    <s v="Grain"/>
    <x v="1"/>
    <n v="1362"/>
  </r>
  <r>
    <x v="44"/>
    <x v="0"/>
    <s v="Nov"/>
    <n v="45"/>
    <x v="5"/>
    <s v="01"/>
    <s v="Grain"/>
    <x v="0"/>
    <n v="0"/>
  </r>
  <r>
    <x v="44"/>
    <x v="0"/>
    <s v="Nov"/>
    <n v="45"/>
    <x v="5"/>
    <s v="01"/>
    <s v="Grain"/>
    <x v="1"/>
    <n v="5"/>
  </r>
  <r>
    <x v="44"/>
    <x v="0"/>
    <s v="Nov"/>
    <n v="45"/>
    <x v="6"/>
    <s v="01"/>
    <s v="Grain"/>
    <x v="0"/>
    <n v="1158"/>
  </r>
  <r>
    <x v="44"/>
    <x v="0"/>
    <s v="Nov"/>
    <n v="45"/>
    <x v="6"/>
    <s v="01"/>
    <s v="Grain"/>
    <x v="1"/>
    <n v="1406"/>
  </r>
  <r>
    <x v="44"/>
    <x v="0"/>
    <s v="Nov"/>
    <n v="45"/>
    <x v="7"/>
    <s v="01"/>
    <s v="Grain"/>
    <x v="0"/>
    <n v="820"/>
  </r>
  <r>
    <x v="44"/>
    <x v="0"/>
    <s v="Nov"/>
    <n v="45"/>
    <x v="7"/>
    <s v="01"/>
    <s v="Grain"/>
    <x v="1"/>
    <n v="387"/>
  </r>
  <r>
    <x v="44"/>
    <x v="0"/>
    <s v="Nov"/>
    <n v="45"/>
    <x v="8"/>
    <s v="01"/>
    <s v="Grain"/>
    <x v="0"/>
    <n v="272"/>
  </r>
  <r>
    <x v="44"/>
    <x v="0"/>
    <s v="Nov"/>
    <n v="45"/>
    <x v="8"/>
    <s v="01"/>
    <s v="Grain"/>
    <x v="1"/>
    <n v="1436"/>
  </r>
  <r>
    <x v="44"/>
    <x v="0"/>
    <s v="Nov"/>
    <n v="45"/>
    <x v="9"/>
    <s v="01"/>
    <s v="Grain"/>
    <x v="0"/>
    <n v="0"/>
  </r>
  <r>
    <x v="44"/>
    <x v="0"/>
    <s v="Nov"/>
    <n v="45"/>
    <x v="9"/>
    <s v="01"/>
    <s v="Grain"/>
    <x v="1"/>
    <n v="0"/>
  </r>
  <r>
    <x v="44"/>
    <x v="0"/>
    <s v="Nov"/>
    <n v="45"/>
    <x v="10"/>
    <s v="01"/>
    <s v="Grain"/>
    <x v="0"/>
    <n v="3204"/>
  </r>
  <r>
    <x v="44"/>
    <x v="0"/>
    <s v="Nov"/>
    <n v="45"/>
    <x v="10"/>
    <s v="01"/>
    <s v="Grain"/>
    <x v="1"/>
    <n v="577"/>
  </r>
  <r>
    <x v="44"/>
    <x v="0"/>
    <s v="Nov"/>
    <n v="45"/>
    <x v="11"/>
    <s v="01"/>
    <s v="Grain"/>
    <x v="0"/>
    <n v="0"/>
  </r>
  <r>
    <x v="44"/>
    <x v="0"/>
    <s v="Nov"/>
    <n v="45"/>
    <x v="11"/>
    <s v="01"/>
    <s v="Grain"/>
    <x v="1"/>
    <n v="0"/>
  </r>
  <r>
    <x v="44"/>
    <x v="0"/>
    <s v="Nov"/>
    <n v="45"/>
    <x v="12"/>
    <s v="01"/>
    <s v="Grain"/>
    <x v="0"/>
    <n v="5335"/>
  </r>
  <r>
    <x v="44"/>
    <x v="0"/>
    <s v="Nov"/>
    <n v="45"/>
    <x v="12"/>
    <s v="01"/>
    <s v="Grain"/>
    <x v="1"/>
    <n v="1918"/>
  </r>
  <r>
    <x v="45"/>
    <x v="0"/>
    <s v="Nov"/>
    <n v="46"/>
    <x v="0"/>
    <s v="01"/>
    <s v="Grain"/>
    <x v="0"/>
    <n v="9461"/>
  </r>
  <r>
    <x v="45"/>
    <x v="0"/>
    <s v="Nov"/>
    <n v="46"/>
    <x v="0"/>
    <s v="01"/>
    <s v="Grain"/>
    <x v="1"/>
    <n v="513"/>
  </r>
  <r>
    <x v="45"/>
    <x v="0"/>
    <s v="Nov"/>
    <n v="46"/>
    <x v="1"/>
    <s v="01"/>
    <s v="Grain"/>
    <x v="0"/>
    <n v="0"/>
  </r>
  <r>
    <x v="45"/>
    <x v="0"/>
    <s v="Nov"/>
    <n v="46"/>
    <x v="1"/>
    <s v="01"/>
    <s v="Grain"/>
    <x v="1"/>
    <n v="0"/>
  </r>
  <r>
    <x v="45"/>
    <x v="0"/>
    <s v="Nov"/>
    <n v="46"/>
    <x v="2"/>
    <s v="01"/>
    <s v="Grain"/>
    <x v="0"/>
    <n v="4540"/>
  </r>
  <r>
    <x v="45"/>
    <x v="0"/>
    <s v="Nov"/>
    <n v="46"/>
    <x v="2"/>
    <s v="01"/>
    <s v="Grain"/>
    <x v="1"/>
    <n v="354"/>
  </r>
  <r>
    <x v="45"/>
    <x v="0"/>
    <s v="Nov"/>
    <n v="46"/>
    <x v="3"/>
    <s v="01"/>
    <s v="Grain"/>
    <x v="0"/>
    <n v="5803"/>
  </r>
  <r>
    <x v="45"/>
    <x v="0"/>
    <s v="Nov"/>
    <n v="46"/>
    <x v="3"/>
    <s v="01"/>
    <s v="Grain"/>
    <x v="1"/>
    <n v="308"/>
  </r>
  <r>
    <x v="45"/>
    <x v="0"/>
    <s v="Nov"/>
    <n v="46"/>
    <x v="4"/>
    <s v="01"/>
    <s v="Grain"/>
    <x v="0"/>
    <n v="2108"/>
  </r>
  <r>
    <x v="45"/>
    <x v="0"/>
    <s v="Nov"/>
    <n v="46"/>
    <x v="4"/>
    <s v="01"/>
    <s v="Grain"/>
    <x v="1"/>
    <n v="1137"/>
  </r>
  <r>
    <x v="45"/>
    <x v="0"/>
    <s v="Nov"/>
    <n v="46"/>
    <x v="5"/>
    <s v="01"/>
    <s v="Grain"/>
    <x v="0"/>
    <n v="0"/>
  </r>
  <r>
    <x v="45"/>
    <x v="0"/>
    <s v="Nov"/>
    <n v="46"/>
    <x v="5"/>
    <s v="01"/>
    <s v="Grain"/>
    <x v="1"/>
    <n v="4"/>
  </r>
  <r>
    <x v="45"/>
    <x v="0"/>
    <s v="Nov"/>
    <n v="46"/>
    <x v="6"/>
    <s v="01"/>
    <s v="Grain"/>
    <x v="0"/>
    <n v="958"/>
  </r>
  <r>
    <x v="45"/>
    <x v="0"/>
    <s v="Nov"/>
    <n v="46"/>
    <x v="6"/>
    <s v="01"/>
    <s v="Grain"/>
    <x v="1"/>
    <n v="987"/>
  </r>
  <r>
    <x v="45"/>
    <x v="0"/>
    <s v="Nov"/>
    <n v="46"/>
    <x v="7"/>
    <s v="01"/>
    <s v="Grain"/>
    <x v="0"/>
    <n v="959"/>
  </r>
  <r>
    <x v="45"/>
    <x v="0"/>
    <s v="Nov"/>
    <n v="46"/>
    <x v="7"/>
    <s v="01"/>
    <s v="Grain"/>
    <x v="1"/>
    <n v="443"/>
  </r>
  <r>
    <x v="45"/>
    <x v="0"/>
    <s v="Nov"/>
    <n v="46"/>
    <x v="8"/>
    <s v="01"/>
    <s v="Grain"/>
    <x v="0"/>
    <n v="272"/>
  </r>
  <r>
    <x v="45"/>
    <x v="0"/>
    <s v="Nov"/>
    <n v="46"/>
    <x v="8"/>
    <s v="01"/>
    <s v="Grain"/>
    <x v="1"/>
    <n v="1301"/>
  </r>
  <r>
    <x v="45"/>
    <x v="0"/>
    <s v="Nov"/>
    <n v="46"/>
    <x v="9"/>
    <s v="01"/>
    <s v="Grain"/>
    <x v="0"/>
    <n v="0"/>
  </r>
  <r>
    <x v="45"/>
    <x v="0"/>
    <s v="Nov"/>
    <n v="46"/>
    <x v="9"/>
    <s v="01"/>
    <s v="Grain"/>
    <x v="1"/>
    <n v="0"/>
  </r>
  <r>
    <x v="45"/>
    <x v="0"/>
    <s v="Nov"/>
    <n v="46"/>
    <x v="10"/>
    <s v="01"/>
    <s v="Grain"/>
    <x v="0"/>
    <n v="2912"/>
  </r>
  <r>
    <x v="45"/>
    <x v="0"/>
    <s v="Nov"/>
    <n v="46"/>
    <x v="10"/>
    <s v="01"/>
    <s v="Grain"/>
    <x v="1"/>
    <n v="730"/>
  </r>
  <r>
    <x v="45"/>
    <x v="0"/>
    <s v="Nov"/>
    <n v="46"/>
    <x v="11"/>
    <s v="01"/>
    <s v="Grain"/>
    <x v="0"/>
    <n v="0"/>
  </r>
  <r>
    <x v="45"/>
    <x v="0"/>
    <s v="Nov"/>
    <n v="46"/>
    <x v="11"/>
    <s v="01"/>
    <s v="Grain"/>
    <x v="1"/>
    <n v="3"/>
  </r>
  <r>
    <x v="45"/>
    <x v="0"/>
    <s v="Nov"/>
    <n v="46"/>
    <x v="12"/>
    <s v="01"/>
    <s v="Grain"/>
    <x v="0"/>
    <n v="6027"/>
  </r>
  <r>
    <x v="45"/>
    <x v="0"/>
    <s v="Nov"/>
    <n v="46"/>
    <x v="12"/>
    <s v="01"/>
    <s v="Grain"/>
    <x v="1"/>
    <n v="1587"/>
  </r>
  <r>
    <x v="46"/>
    <x v="0"/>
    <s v="Nov"/>
    <n v="47"/>
    <x v="0"/>
    <s v="01"/>
    <s v="Grain"/>
    <x v="0"/>
    <n v="11610"/>
  </r>
  <r>
    <x v="46"/>
    <x v="0"/>
    <s v="Nov"/>
    <n v="47"/>
    <x v="0"/>
    <s v="01"/>
    <s v="Grain"/>
    <x v="1"/>
    <n v="456"/>
  </r>
  <r>
    <x v="46"/>
    <x v="0"/>
    <s v="Nov"/>
    <n v="47"/>
    <x v="1"/>
    <s v="01"/>
    <s v="Grain"/>
    <x v="0"/>
    <n v="0"/>
  </r>
  <r>
    <x v="46"/>
    <x v="0"/>
    <s v="Nov"/>
    <n v="47"/>
    <x v="1"/>
    <s v="01"/>
    <s v="Grain"/>
    <x v="1"/>
    <n v="0"/>
  </r>
  <r>
    <x v="46"/>
    <x v="0"/>
    <s v="Nov"/>
    <n v="47"/>
    <x v="2"/>
    <s v="01"/>
    <s v="Grain"/>
    <x v="0"/>
    <n v="4936"/>
  </r>
  <r>
    <x v="46"/>
    <x v="0"/>
    <s v="Nov"/>
    <n v="47"/>
    <x v="2"/>
    <s v="01"/>
    <s v="Grain"/>
    <x v="1"/>
    <n v="366"/>
  </r>
  <r>
    <x v="46"/>
    <x v="0"/>
    <s v="Nov"/>
    <n v="47"/>
    <x v="3"/>
    <s v="01"/>
    <s v="Grain"/>
    <x v="0"/>
    <n v="6624"/>
  </r>
  <r>
    <x v="46"/>
    <x v="0"/>
    <s v="Nov"/>
    <n v="47"/>
    <x v="3"/>
    <s v="01"/>
    <s v="Grain"/>
    <x v="1"/>
    <n v="413"/>
  </r>
  <r>
    <x v="46"/>
    <x v="0"/>
    <s v="Nov"/>
    <n v="47"/>
    <x v="4"/>
    <s v="01"/>
    <s v="Grain"/>
    <x v="0"/>
    <n v="2003"/>
  </r>
  <r>
    <x v="46"/>
    <x v="0"/>
    <s v="Nov"/>
    <n v="47"/>
    <x v="4"/>
    <s v="01"/>
    <s v="Grain"/>
    <x v="1"/>
    <n v="1514"/>
  </r>
  <r>
    <x v="46"/>
    <x v="0"/>
    <s v="Nov"/>
    <n v="47"/>
    <x v="5"/>
    <s v="01"/>
    <s v="Grain"/>
    <x v="0"/>
    <n v="0"/>
  </r>
  <r>
    <x v="46"/>
    <x v="0"/>
    <s v="Nov"/>
    <n v="47"/>
    <x v="5"/>
    <s v="01"/>
    <s v="Grain"/>
    <x v="1"/>
    <n v="6"/>
  </r>
  <r>
    <x v="46"/>
    <x v="0"/>
    <s v="Nov"/>
    <n v="47"/>
    <x v="6"/>
    <s v="01"/>
    <s v="Grain"/>
    <x v="0"/>
    <n v="803"/>
  </r>
  <r>
    <x v="46"/>
    <x v="0"/>
    <s v="Nov"/>
    <n v="47"/>
    <x v="6"/>
    <s v="01"/>
    <s v="Grain"/>
    <x v="1"/>
    <n v="1084"/>
  </r>
  <r>
    <x v="46"/>
    <x v="0"/>
    <s v="Nov"/>
    <n v="47"/>
    <x v="7"/>
    <s v="01"/>
    <s v="Grain"/>
    <x v="0"/>
    <n v="772"/>
  </r>
  <r>
    <x v="46"/>
    <x v="0"/>
    <s v="Nov"/>
    <n v="47"/>
    <x v="7"/>
    <s v="01"/>
    <s v="Grain"/>
    <x v="1"/>
    <n v="624"/>
  </r>
  <r>
    <x v="46"/>
    <x v="0"/>
    <s v="Nov"/>
    <n v="47"/>
    <x v="8"/>
    <s v="01"/>
    <s v="Grain"/>
    <x v="0"/>
    <n v="200"/>
  </r>
  <r>
    <x v="46"/>
    <x v="0"/>
    <s v="Nov"/>
    <n v="47"/>
    <x v="8"/>
    <s v="01"/>
    <s v="Grain"/>
    <x v="1"/>
    <n v="1410"/>
  </r>
  <r>
    <x v="46"/>
    <x v="0"/>
    <s v="Nov"/>
    <n v="47"/>
    <x v="9"/>
    <s v="01"/>
    <s v="Grain"/>
    <x v="0"/>
    <n v="0"/>
  </r>
  <r>
    <x v="46"/>
    <x v="0"/>
    <s v="Nov"/>
    <n v="47"/>
    <x v="9"/>
    <s v="01"/>
    <s v="Grain"/>
    <x v="1"/>
    <n v="0"/>
  </r>
  <r>
    <x v="46"/>
    <x v="0"/>
    <s v="Nov"/>
    <n v="47"/>
    <x v="10"/>
    <s v="01"/>
    <s v="Grain"/>
    <x v="0"/>
    <n v="3241"/>
  </r>
  <r>
    <x v="46"/>
    <x v="0"/>
    <s v="Nov"/>
    <n v="47"/>
    <x v="10"/>
    <s v="01"/>
    <s v="Grain"/>
    <x v="1"/>
    <n v="786"/>
  </r>
  <r>
    <x v="46"/>
    <x v="0"/>
    <s v="Nov"/>
    <n v="47"/>
    <x v="11"/>
    <s v="01"/>
    <s v="Grain"/>
    <x v="0"/>
    <n v="0"/>
  </r>
  <r>
    <x v="46"/>
    <x v="0"/>
    <s v="Nov"/>
    <n v="47"/>
    <x v="11"/>
    <s v="01"/>
    <s v="Grain"/>
    <x v="1"/>
    <n v="30"/>
  </r>
  <r>
    <x v="46"/>
    <x v="0"/>
    <s v="Nov"/>
    <n v="47"/>
    <x v="12"/>
    <s v="01"/>
    <s v="Grain"/>
    <x v="0"/>
    <n v="5620"/>
  </r>
  <r>
    <x v="46"/>
    <x v="0"/>
    <s v="Nov"/>
    <n v="47"/>
    <x v="12"/>
    <s v="01"/>
    <s v="Grain"/>
    <x v="1"/>
    <n v="1502"/>
  </r>
  <r>
    <x v="47"/>
    <x v="0"/>
    <s v="Nov"/>
    <n v="48"/>
    <x v="0"/>
    <s v="01"/>
    <s v="Grain"/>
    <x v="0"/>
    <n v="9298"/>
  </r>
  <r>
    <x v="47"/>
    <x v="0"/>
    <s v="Nov"/>
    <n v="48"/>
    <x v="0"/>
    <s v="01"/>
    <s v="Grain"/>
    <x v="1"/>
    <n v="299"/>
  </r>
  <r>
    <x v="47"/>
    <x v="0"/>
    <s v="Nov"/>
    <n v="48"/>
    <x v="1"/>
    <s v="01"/>
    <s v="Grain"/>
    <x v="0"/>
    <n v="0"/>
  </r>
  <r>
    <x v="47"/>
    <x v="0"/>
    <s v="Nov"/>
    <n v="48"/>
    <x v="1"/>
    <s v="01"/>
    <s v="Grain"/>
    <x v="1"/>
    <n v="0"/>
  </r>
  <r>
    <x v="47"/>
    <x v="0"/>
    <s v="Nov"/>
    <n v="48"/>
    <x v="2"/>
    <s v="01"/>
    <s v="Grain"/>
    <x v="0"/>
    <n v="3786"/>
  </r>
  <r>
    <x v="47"/>
    <x v="0"/>
    <s v="Nov"/>
    <n v="48"/>
    <x v="2"/>
    <s v="01"/>
    <s v="Grain"/>
    <x v="1"/>
    <n v="289"/>
  </r>
  <r>
    <x v="47"/>
    <x v="0"/>
    <s v="Nov"/>
    <n v="48"/>
    <x v="3"/>
    <s v="01"/>
    <s v="Grain"/>
    <x v="0"/>
    <n v="5855"/>
  </r>
  <r>
    <x v="47"/>
    <x v="0"/>
    <s v="Nov"/>
    <n v="48"/>
    <x v="3"/>
    <s v="01"/>
    <s v="Grain"/>
    <x v="1"/>
    <n v="411"/>
  </r>
  <r>
    <x v="47"/>
    <x v="0"/>
    <s v="Nov"/>
    <n v="48"/>
    <x v="4"/>
    <s v="01"/>
    <s v="Grain"/>
    <x v="0"/>
    <n v="1989"/>
  </r>
  <r>
    <x v="47"/>
    <x v="0"/>
    <s v="Nov"/>
    <n v="48"/>
    <x v="4"/>
    <s v="01"/>
    <s v="Grain"/>
    <x v="1"/>
    <n v="1165"/>
  </r>
  <r>
    <x v="47"/>
    <x v="0"/>
    <s v="Nov"/>
    <n v="48"/>
    <x v="5"/>
    <s v="01"/>
    <s v="Grain"/>
    <x v="0"/>
    <n v="0"/>
  </r>
  <r>
    <x v="47"/>
    <x v="0"/>
    <s v="Nov"/>
    <n v="48"/>
    <x v="5"/>
    <s v="01"/>
    <s v="Grain"/>
    <x v="1"/>
    <n v="2"/>
  </r>
  <r>
    <x v="47"/>
    <x v="0"/>
    <s v="Nov"/>
    <n v="48"/>
    <x v="6"/>
    <s v="01"/>
    <s v="Grain"/>
    <x v="0"/>
    <n v="810"/>
  </r>
  <r>
    <x v="47"/>
    <x v="0"/>
    <s v="Nov"/>
    <n v="48"/>
    <x v="6"/>
    <s v="01"/>
    <s v="Grain"/>
    <x v="1"/>
    <n v="903"/>
  </r>
  <r>
    <x v="47"/>
    <x v="0"/>
    <s v="Nov"/>
    <n v="48"/>
    <x v="7"/>
    <s v="01"/>
    <s v="Grain"/>
    <x v="0"/>
    <n v="407"/>
  </r>
  <r>
    <x v="47"/>
    <x v="0"/>
    <s v="Nov"/>
    <n v="48"/>
    <x v="7"/>
    <s v="01"/>
    <s v="Grain"/>
    <x v="1"/>
    <n v="201"/>
  </r>
  <r>
    <x v="47"/>
    <x v="0"/>
    <s v="Nov"/>
    <n v="48"/>
    <x v="8"/>
    <s v="01"/>
    <s v="Grain"/>
    <x v="0"/>
    <n v="215"/>
  </r>
  <r>
    <x v="47"/>
    <x v="0"/>
    <s v="Nov"/>
    <n v="48"/>
    <x v="8"/>
    <s v="01"/>
    <s v="Grain"/>
    <x v="1"/>
    <n v="990"/>
  </r>
  <r>
    <x v="47"/>
    <x v="0"/>
    <s v="Nov"/>
    <n v="48"/>
    <x v="9"/>
    <s v="01"/>
    <s v="Grain"/>
    <x v="0"/>
    <n v="0"/>
  </r>
  <r>
    <x v="47"/>
    <x v="0"/>
    <s v="Nov"/>
    <n v="48"/>
    <x v="9"/>
    <s v="01"/>
    <s v="Grain"/>
    <x v="1"/>
    <n v="0"/>
  </r>
  <r>
    <x v="47"/>
    <x v="0"/>
    <s v="Nov"/>
    <n v="48"/>
    <x v="10"/>
    <s v="01"/>
    <s v="Grain"/>
    <x v="0"/>
    <n v="2266"/>
  </r>
  <r>
    <x v="47"/>
    <x v="0"/>
    <s v="Nov"/>
    <n v="48"/>
    <x v="10"/>
    <s v="01"/>
    <s v="Grain"/>
    <x v="1"/>
    <n v="791"/>
  </r>
  <r>
    <x v="47"/>
    <x v="0"/>
    <s v="Nov"/>
    <n v="48"/>
    <x v="11"/>
    <s v="01"/>
    <s v="Grain"/>
    <x v="0"/>
    <n v="0"/>
  </r>
  <r>
    <x v="47"/>
    <x v="0"/>
    <s v="Nov"/>
    <n v="48"/>
    <x v="11"/>
    <s v="01"/>
    <s v="Grain"/>
    <x v="1"/>
    <n v="26"/>
  </r>
  <r>
    <x v="47"/>
    <x v="0"/>
    <s v="Nov"/>
    <n v="48"/>
    <x v="12"/>
    <s v="01"/>
    <s v="Grain"/>
    <x v="0"/>
    <n v="4362"/>
  </r>
  <r>
    <x v="47"/>
    <x v="0"/>
    <s v="Nov"/>
    <n v="48"/>
    <x v="12"/>
    <s v="01"/>
    <s v="Grain"/>
    <x v="1"/>
    <n v="1979"/>
  </r>
  <r>
    <x v="48"/>
    <x v="0"/>
    <s v="Dec"/>
    <n v="49"/>
    <x v="0"/>
    <s v="01"/>
    <s v="Grain"/>
    <x v="0"/>
    <n v="10387"/>
  </r>
  <r>
    <x v="48"/>
    <x v="0"/>
    <s v="Dec"/>
    <n v="49"/>
    <x v="0"/>
    <s v="01"/>
    <s v="Grain"/>
    <x v="1"/>
    <n v="426"/>
  </r>
  <r>
    <x v="48"/>
    <x v="0"/>
    <s v="Dec"/>
    <n v="49"/>
    <x v="1"/>
    <s v="01"/>
    <s v="Grain"/>
    <x v="0"/>
    <n v="0"/>
  </r>
  <r>
    <x v="48"/>
    <x v="0"/>
    <s v="Dec"/>
    <n v="49"/>
    <x v="1"/>
    <s v="01"/>
    <s v="Grain"/>
    <x v="1"/>
    <n v="0"/>
  </r>
  <r>
    <x v="48"/>
    <x v="0"/>
    <s v="Dec"/>
    <n v="49"/>
    <x v="2"/>
    <s v="01"/>
    <s v="Grain"/>
    <x v="0"/>
    <n v="4893"/>
  </r>
  <r>
    <x v="48"/>
    <x v="0"/>
    <s v="Dec"/>
    <n v="49"/>
    <x v="2"/>
    <s v="01"/>
    <s v="Grain"/>
    <x v="1"/>
    <n v="321"/>
  </r>
  <r>
    <x v="48"/>
    <x v="0"/>
    <s v="Dec"/>
    <n v="49"/>
    <x v="3"/>
    <s v="01"/>
    <s v="Grain"/>
    <x v="0"/>
    <n v="7228"/>
  </r>
  <r>
    <x v="48"/>
    <x v="0"/>
    <s v="Dec"/>
    <n v="49"/>
    <x v="3"/>
    <s v="01"/>
    <s v="Grain"/>
    <x v="1"/>
    <n v="641"/>
  </r>
  <r>
    <x v="48"/>
    <x v="0"/>
    <s v="Dec"/>
    <n v="49"/>
    <x v="4"/>
    <s v="01"/>
    <s v="Grain"/>
    <x v="0"/>
    <n v="2314"/>
  </r>
  <r>
    <x v="48"/>
    <x v="0"/>
    <s v="Dec"/>
    <n v="49"/>
    <x v="4"/>
    <s v="01"/>
    <s v="Grain"/>
    <x v="1"/>
    <n v="1195"/>
  </r>
  <r>
    <x v="48"/>
    <x v="0"/>
    <s v="Dec"/>
    <n v="49"/>
    <x v="5"/>
    <s v="01"/>
    <s v="Grain"/>
    <x v="0"/>
    <n v="0"/>
  </r>
  <r>
    <x v="48"/>
    <x v="0"/>
    <s v="Dec"/>
    <n v="49"/>
    <x v="5"/>
    <s v="01"/>
    <s v="Grain"/>
    <x v="1"/>
    <n v="5"/>
  </r>
  <r>
    <x v="48"/>
    <x v="0"/>
    <s v="Dec"/>
    <n v="49"/>
    <x v="6"/>
    <s v="01"/>
    <s v="Grain"/>
    <x v="0"/>
    <n v="1009"/>
  </r>
  <r>
    <x v="48"/>
    <x v="0"/>
    <s v="Dec"/>
    <n v="49"/>
    <x v="6"/>
    <s v="01"/>
    <s v="Grain"/>
    <x v="1"/>
    <n v="754"/>
  </r>
  <r>
    <x v="48"/>
    <x v="0"/>
    <s v="Dec"/>
    <n v="49"/>
    <x v="7"/>
    <s v="01"/>
    <s v="Grain"/>
    <x v="0"/>
    <n v="1110"/>
  </r>
  <r>
    <x v="48"/>
    <x v="0"/>
    <s v="Dec"/>
    <n v="49"/>
    <x v="7"/>
    <s v="01"/>
    <s v="Grain"/>
    <x v="1"/>
    <n v="673"/>
  </r>
  <r>
    <x v="48"/>
    <x v="0"/>
    <s v="Dec"/>
    <n v="49"/>
    <x v="8"/>
    <s v="01"/>
    <s v="Grain"/>
    <x v="0"/>
    <n v="289"/>
  </r>
  <r>
    <x v="48"/>
    <x v="0"/>
    <s v="Dec"/>
    <n v="49"/>
    <x v="8"/>
    <s v="01"/>
    <s v="Grain"/>
    <x v="1"/>
    <n v="1005"/>
  </r>
  <r>
    <x v="48"/>
    <x v="0"/>
    <s v="Dec"/>
    <n v="49"/>
    <x v="9"/>
    <s v="01"/>
    <s v="Grain"/>
    <x v="0"/>
    <n v="0"/>
  </r>
  <r>
    <x v="48"/>
    <x v="0"/>
    <s v="Dec"/>
    <n v="49"/>
    <x v="9"/>
    <s v="01"/>
    <s v="Grain"/>
    <x v="1"/>
    <n v="0"/>
  </r>
  <r>
    <x v="48"/>
    <x v="0"/>
    <s v="Dec"/>
    <n v="49"/>
    <x v="10"/>
    <s v="01"/>
    <s v="Grain"/>
    <x v="0"/>
    <n v="3117"/>
  </r>
  <r>
    <x v="48"/>
    <x v="0"/>
    <s v="Dec"/>
    <n v="49"/>
    <x v="10"/>
    <s v="01"/>
    <s v="Grain"/>
    <x v="1"/>
    <n v="705"/>
  </r>
  <r>
    <x v="48"/>
    <x v="0"/>
    <s v="Dec"/>
    <n v="49"/>
    <x v="11"/>
    <s v="01"/>
    <s v="Grain"/>
    <x v="0"/>
    <n v="0"/>
  </r>
  <r>
    <x v="48"/>
    <x v="0"/>
    <s v="Dec"/>
    <n v="49"/>
    <x v="11"/>
    <s v="01"/>
    <s v="Grain"/>
    <x v="1"/>
    <n v="28"/>
  </r>
  <r>
    <x v="48"/>
    <x v="0"/>
    <s v="Dec"/>
    <n v="49"/>
    <x v="12"/>
    <s v="01"/>
    <s v="Grain"/>
    <x v="0"/>
    <n v="5184"/>
  </r>
  <r>
    <x v="48"/>
    <x v="0"/>
    <s v="Dec"/>
    <n v="49"/>
    <x v="12"/>
    <s v="01"/>
    <s v="Grain"/>
    <x v="1"/>
    <n v="1194"/>
  </r>
  <r>
    <x v="49"/>
    <x v="0"/>
    <s v="Dec"/>
    <n v="50"/>
    <x v="0"/>
    <s v="01"/>
    <s v="Grain"/>
    <x v="0"/>
    <n v="10647"/>
  </r>
  <r>
    <x v="49"/>
    <x v="0"/>
    <s v="Dec"/>
    <n v="50"/>
    <x v="0"/>
    <s v="01"/>
    <s v="Grain"/>
    <x v="1"/>
    <n v="407"/>
  </r>
  <r>
    <x v="49"/>
    <x v="0"/>
    <s v="Dec"/>
    <n v="50"/>
    <x v="1"/>
    <s v="01"/>
    <s v="Grain"/>
    <x v="0"/>
    <n v="0"/>
  </r>
  <r>
    <x v="49"/>
    <x v="0"/>
    <s v="Dec"/>
    <n v="50"/>
    <x v="1"/>
    <s v="01"/>
    <s v="Grain"/>
    <x v="1"/>
    <n v="0"/>
  </r>
  <r>
    <x v="49"/>
    <x v="0"/>
    <s v="Dec"/>
    <n v="50"/>
    <x v="2"/>
    <s v="01"/>
    <s v="Grain"/>
    <x v="0"/>
    <n v="4331"/>
  </r>
  <r>
    <x v="49"/>
    <x v="0"/>
    <s v="Dec"/>
    <n v="50"/>
    <x v="2"/>
    <s v="01"/>
    <s v="Grain"/>
    <x v="1"/>
    <n v="89"/>
  </r>
  <r>
    <x v="49"/>
    <x v="0"/>
    <s v="Dec"/>
    <n v="50"/>
    <x v="3"/>
    <s v="01"/>
    <s v="Grain"/>
    <x v="0"/>
    <n v="5934"/>
  </r>
  <r>
    <x v="49"/>
    <x v="0"/>
    <s v="Dec"/>
    <n v="50"/>
    <x v="3"/>
    <s v="01"/>
    <s v="Grain"/>
    <x v="1"/>
    <n v="392"/>
  </r>
  <r>
    <x v="49"/>
    <x v="0"/>
    <s v="Dec"/>
    <n v="50"/>
    <x v="4"/>
    <s v="01"/>
    <s v="Grain"/>
    <x v="0"/>
    <n v="2335"/>
  </r>
  <r>
    <x v="49"/>
    <x v="0"/>
    <s v="Dec"/>
    <n v="50"/>
    <x v="4"/>
    <s v="01"/>
    <s v="Grain"/>
    <x v="1"/>
    <n v="1411"/>
  </r>
  <r>
    <x v="49"/>
    <x v="0"/>
    <s v="Dec"/>
    <n v="50"/>
    <x v="5"/>
    <s v="01"/>
    <s v="Grain"/>
    <x v="0"/>
    <n v="0"/>
  </r>
  <r>
    <x v="49"/>
    <x v="0"/>
    <s v="Dec"/>
    <n v="50"/>
    <x v="5"/>
    <s v="01"/>
    <s v="Grain"/>
    <x v="1"/>
    <n v="5"/>
  </r>
  <r>
    <x v="49"/>
    <x v="0"/>
    <s v="Dec"/>
    <n v="50"/>
    <x v="6"/>
    <s v="01"/>
    <s v="Grain"/>
    <x v="0"/>
    <n v="914"/>
  </r>
  <r>
    <x v="49"/>
    <x v="0"/>
    <s v="Dec"/>
    <n v="50"/>
    <x v="6"/>
    <s v="01"/>
    <s v="Grain"/>
    <x v="1"/>
    <n v="730"/>
  </r>
  <r>
    <x v="49"/>
    <x v="0"/>
    <s v="Dec"/>
    <n v="50"/>
    <x v="7"/>
    <s v="01"/>
    <s v="Grain"/>
    <x v="0"/>
    <n v="788"/>
  </r>
  <r>
    <x v="49"/>
    <x v="0"/>
    <s v="Dec"/>
    <n v="50"/>
    <x v="7"/>
    <s v="01"/>
    <s v="Grain"/>
    <x v="1"/>
    <n v="315"/>
  </r>
  <r>
    <x v="49"/>
    <x v="0"/>
    <s v="Dec"/>
    <n v="50"/>
    <x v="8"/>
    <s v="01"/>
    <s v="Grain"/>
    <x v="0"/>
    <n v="254"/>
  </r>
  <r>
    <x v="49"/>
    <x v="0"/>
    <s v="Dec"/>
    <n v="50"/>
    <x v="8"/>
    <s v="01"/>
    <s v="Grain"/>
    <x v="1"/>
    <n v="991"/>
  </r>
  <r>
    <x v="49"/>
    <x v="0"/>
    <s v="Dec"/>
    <n v="50"/>
    <x v="9"/>
    <s v="01"/>
    <s v="Grain"/>
    <x v="0"/>
    <n v="0"/>
  </r>
  <r>
    <x v="49"/>
    <x v="0"/>
    <s v="Dec"/>
    <n v="50"/>
    <x v="9"/>
    <s v="01"/>
    <s v="Grain"/>
    <x v="1"/>
    <n v="0"/>
  </r>
  <r>
    <x v="49"/>
    <x v="0"/>
    <s v="Dec"/>
    <n v="50"/>
    <x v="10"/>
    <s v="01"/>
    <s v="Grain"/>
    <x v="0"/>
    <n v="2588"/>
  </r>
  <r>
    <x v="49"/>
    <x v="0"/>
    <s v="Dec"/>
    <n v="50"/>
    <x v="10"/>
    <s v="01"/>
    <s v="Grain"/>
    <x v="1"/>
    <n v="622"/>
  </r>
  <r>
    <x v="49"/>
    <x v="0"/>
    <s v="Dec"/>
    <n v="50"/>
    <x v="11"/>
    <s v="01"/>
    <s v="Grain"/>
    <x v="0"/>
    <n v="0"/>
  </r>
  <r>
    <x v="49"/>
    <x v="0"/>
    <s v="Dec"/>
    <n v="50"/>
    <x v="11"/>
    <s v="01"/>
    <s v="Grain"/>
    <x v="1"/>
    <n v="52"/>
  </r>
  <r>
    <x v="49"/>
    <x v="0"/>
    <s v="Dec"/>
    <n v="50"/>
    <x v="12"/>
    <s v="01"/>
    <s v="Grain"/>
    <x v="0"/>
    <n v="4420"/>
  </r>
  <r>
    <x v="49"/>
    <x v="0"/>
    <s v="Dec"/>
    <n v="50"/>
    <x v="12"/>
    <s v="01"/>
    <s v="Grain"/>
    <x v="1"/>
    <n v="1546"/>
  </r>
  <r>
    <x v="50"/>
    <x v="0"/>
    <s v="Dec"/>
    <n v="51"/>
    <x v="0"/>
    <s v="01"/>
    <s v="Grain"/>
    <x v="0"/>
    <n v="8616"/>
  </r>
  <r>
    <x v="50"/>
    <x v="0"/>
    <s v="Dec"/>
    <n v="51"/>
    <x v="0"/>
    <s v="01"/>
    <s v="Grain"/>
    <x v="1"/>
    <n v="566"/>
  </r>
  <r>
    <x v="50"/>
    <x v="0"/>
    <s v="Dec"/>
    <n v="51"/>
    <x v="1"/>
    <s v="01"/>
    <s v="Grain"/>
    <x v="0"/>
    <n v="0"/>
  </r>
  <r>
    <x v="50"/>
    <x v="0"/>
    <s v="Dec"/>
    <n v="51"/>
    <x v="1"/>
    <s v="01"/>
    <s v="Grain"/>
    <x v="1"/>
    <n v="0"/>
  </r>
  <r>
    <x v="50"/>
    <x v="0"/>
    <s v="Dec"/>
    <n v="51"/>
    <x v="2"/>
    <s v="01"/>
    <s v="Grain"/>
    <x v="0"/>
    <n v="4173"/>
  </r>
  <r>
    <x v="50"/>
    <x v="0"/>
    <s v="Dec"/>
    <n v="51"/>
    <x v="2"/>
    <s v="01"/>
    <s v="Grain"/>
    <x v="1"/>
    <n v="94"/>
  </r>
  <r>
    <x v="50"/>
    <x v="0"/>
    <s v="Dec"/>
    <n v="51"/>
    <x v="3"/>
    <s v="01"/>
    <s v="Grain"/>
    <x v="0"/>
    <n v="4388"/>
  </r>
  <r>
    <x v="50"/>
    <x v="0"/>
    <s v="Dec"/>
    <n v="51"/>
    <x v="3"/>
    <s v="01"/>
    <s v="Grain"/>
    <x v="1"/>
    <n v="457"/>
  </r>
  <r>
    <x v="50"/>
    <x v="0"/>
    <s v="Dec"/>
    <n v="51"/>
    <x v="4"/>
    <s v="01"/>
    <s v="Grain"/>
    <x v="0"/>
    <n v="2123"/>
  </r>
  <r>
    <x v="50"/>
    <x v="0"/>
    <s v="Dec"/>
    <n v="51"/>
    <x v="4"/>
    <s v="01"/>
    <s v="Grain"/>
    <x v="1"/>
    <n v="1012"/>
  </r>
  <r>
    <x v="50"/>
    <x v="0"/>
    <s v="Dec"/>
    <n v="51"/>
    <x v="5"/>
    <s v="01"/>
    <s v="Grain"/>
    <x v="0"/>
    <n v="0"/>
  </r>
  <r>
    <x v="50"/>
    <x v="0"/>
    <s v="Dec"/>
    <n v="51"/>
    <x v="5"/>
    <s v="01"/>
    <s v="Grain"/>
    <x v="1"/>
    <n v="10"/>
  </r>
  <r>
    <x v="50"/>
    <x v="0"/>
    <s v="Dec"/>
    <n v="51"/>
    <x v="6"/>
    <s v="01"/>
    <s v="Grain"/>
    <x v="0"/>
    <n v="1020"/>
  </r>
  <r>
    <x v="50"/>
    <x v="0"/>
    <s v="Dec"/>
    <n v="51"/>
    <x v="6"/>
    <s v="01"/>
    <s v="Grain"/>
    <x v="1"/>
    <n v="455"/>
  </r>
  <r>
    <x v="50"/>
    <x v="0"/>
    <s v="Dec"/>
    <n v="51"/>
    <x v="7"/>
    <s v="01"/>
    <s v="Grain"/>
    <x v="0"/>
    <n v="855"/>
  </r>
  <r>
    <x v="50"/>
    <x v="0"/>
    <s v="Dec"/>
    <n v="51"/>
    <x v="7"/>
    <s v="01"/>
    <s v="Grain"/>
    <x v="1"/>
    <n v="751"/>
  </r>
  <r>
    <x v="50"/>
    <x v="0"/>
    <s v="Dec"/>
    <n v="51"/>
    <x v="8"/>
    <s v="01"/>
    <s v="Grain"/>
    <x v="0"/>
    <n v="232"/>
  </r>
  <r>
    <x v="50"/>
    <x v="0"/>
    <s v="Dec"/>
    <n v="51"/>
    <x v="8"/>
    <s v="01"/>
    <s v="Grain"/>
    <x v="1"/>
    <n v="904"/>
  </r>
  <r>
    <x v="50"/>
    <x v="0"/>
    <s v="Dec"/>
    <n v="51"/>
    <x v="9"/>
    <s v="01"/>
    <s v="Grain"/>
    <x v="0"/>
    <n v="0"/>
  </r>
  <r>
    <x v="50"/>
    <x v="0"/>
    <s v="Dec"/>
    <n v="51"/>
    <x v="9"/>
    <s v="01"/>
    <s v="Grain"/>
    <x v="1"/>
    <n v="0"/>
  </r>
  <r>
    <x v="50"/>
    <x v="0"/>
    <s v="Dec"/>
    <n v="51"/>
    <x v="10"/>
    <s v="01"/>
    <s v="Grain"/>
    <x v="0"/>
    <n v="2930"/>
  </r>
  <r>
    <x v="50"/>
    <x v="0"/>
    <s v="Dec"/>
    <n v="51"/>
    <x v="10"/>
    <s v="01"/>
    <s v="Grain"/>
    <x v="1"/>
    <n v="922"/>
  </r>
  <r>
    <x v="50"/>
    <x v="0"/>
    <s v="Dec"/>
    <n v="51"/>
    <x v="11"/>
    <s v="01"/>
    <s v="Grain"/>
    <x v="0"/>
    <n v="0"/>
  </r>
  <r>
    <x v="50"/>
    <x v="0"/>
    <s v="Dec"/>
    <n v="51"/>
    <x v="11"/>
    <s v="01"/>
    <s v="Grain"/>
    <x v="1"/>
    <n v="4"/>
  </r>
  <r>
    <x v="50"/>
    <x v="0"/>
    <s v="Dec"/>
    <n v="51"/>
    <x v="12"/>
    <s v="01"/>
    <s v="Grain"/>
    <x v="0"/>
    <n v="4994"/>
  </r>
  <r>
    <x v="50"/>
    <x v="0"/>
    <s v="Dec"/>
    <n v="51"/>
    <x v="12"/>
    <s v="01"/>
    <s v="Grain"/>
    <x v="1"/>
    <n v="948"/>
  </r>
  <r>
    <x v="51"/>
    <x v="0"/>
    <s v="Dec"/>
    <n v="52"/>
    <x v="0"/>
    <s v="01"/>
    <s v="Grain"/>
    <x v="0"/>
    <n v="5032"/>
  </r>
  <r>
    <x v="51"/>
    <x v="0"/>
    <s v="Dec"/>
    <n v="52"/>
    <x v="0"/>
    <s v="01"/>
    <s v="Grain"/>
    <x v="1"/>
    <n v="98"/>
  </r>
  <r>
    <x v="51"/>
    <x v="0"/>
    <s v="Dec"/>
    <n v="52"/>
    <x v="1"/>
    <s v="01"/>
    <s v="Grain"/>
    <x v="0"/>
    <n v="0"/>
  </r>
  <r>
    <x v="51"/>
    <x v="0"/>
    <s v="Dec"/>
    <n v="52"/>
    <x v="1"/>
    <s v="01"/>
    <s v="Grain"/>
    <x v="1"/>
    <n v="0"/>
  </r>
  <r>
    <x v="51"/>
    <x v="0"/>
    <s v="Dec"/>
    <n v="52"/>
    <x v="2"/>
    <s v="01"/>
    <s v="Grain"/>
    <x v="0"/>
    <n v="1905"/>
  </r>
  <r>
    <x v="51"/>
    <x v="0"/>
    <s v="Dec"/>
    <n v="52"/>
    <x v="2"/>
    <s v="01"/>
    <s v="Grain"/>
    <x v="1"/>
    <n v="391"/>
  </r>
  <r>
    <x v="51"/>
    <x v="0"/>
    <s v="Dec"/>
    <n v="52"/>
    <x v="3"/>
    <s v="01"/>
    <s v="Grain"/>
    <x v="0"/>
    <n v="2890"/>
  </r>
  <r>
    <x v="51"/>
    <x v="0"/>
    <s v="Dec"/>
    <n v="52"/>
    <x v="3"/>
    <s v="01"/>
    <s v="Grain"/>
    <x v="1"/>
    <n v="383"/>
  </r>
  <r>
    <x v="51"/>
    <x v="0"/>
    <s v="Dec"/>
    <n v="52"/>
    <x v="4"/>
    <s v="01"/>
    <s v="Grain"/>
    <x v="0"/>
    <n v="1291"/>
  </r>
  <r>
    <x v="51"/>
    <x v="0"/>
    <s v="Dec"/>
    <n v="52"/>
    <x v="4"/>
    <s v="01"/>
    <s v="Grain"/>
    <x v="1"/>
    <n v="650"/>
  </r>
  <r>
    <x v="51"/>
    <x v="0"/>
    <s v="Dec"/>
    <n v="52"/>
    <x v="5"/>
    <s v="01"/>
    <s v="Grain"/>
    <x v="0"/>
    <n v="0"/>
  </r>
  <r>
    <x v="51"/>
    <x v="0"/>
    <s v="Dec"/>
    <n v="52"/>
    <x v="5"/>
    <s v="01"/>
    <s v="Grain"/>
    <x v="1"/>
    <n v="2"/>
  </r>
  <r>
    <x v="51"/>
    <x v="0"/>
    <s v="Dec"/>
    <n v="52"/>
    <x v="6"/>
    <s v="01"/>
    <s v="Grain"/>
    <x v="0"/>
    <n v="514"/>
  </r>
  <r>
    <x v="51"/>
    <x v="0"/>
    <s v="Dec"/>
    <n v="52"/>
    <x v="6"/>
    <s v="01"/>
    <s v="Grain"/>
    <x v="1"/>
    <n v="783"/>
  </r>
  <r>
    <x v="51"/>
    <x v="0"/>
    <s v="Dec"/>
    <n v="52"/>
    <x v="7"/>
    <s v="01"/>
    <s v="Grain"/>
    <x v="0"/>
    <n v="399"/>
  </r>
  <r>
    <x v="51"/>
    <x v="0"/>
    <s v="Dec"/>
    <n v="52"/>
    <x v="7"/>
    <s v="01"/>
    <s v="Grain"/>
    <x v="1"/>
    <n v="288"/>
  </r>
  <r>
    <x v="51"/>
    <x v="0"/>
    <s v="Dec"/>
    <n v="52"/>
    <x v="8"/>
    <s v="01"/>
    <s v="Grain"/>
    <x v="0"/>
    <n v="199"/>
  </r>
  <r>
    <x v="51"/>
    <x v="0"/>
    <s v="Dec"/>
    <n v="52"/>
    <x v="8"/>
    <s v="01"/>
    <s v="Grain"/>
    <x v="1"/>
    <n v="879"/>
  </r>
  <r>
    <x v="51"/>
    <x v="0"/>
    <s v="Dec"/>
    <n v="52"/>
    <x v="9"/>
    <s v="01"/>
    <s v="Grain"/>
    <x v="0"/>
    <n v="0"/>
  </r>
  <r>
    <x v="51"/>
    <x v="0"/>
    <s v="Dec"/>
    <n v="52"/>
    <x v="9"/>
    <s v="01"/>
    <s v="Grain"/>
    <x v="1"/>
    <n v="0"/>
  </r>
  <r>
    <x v="51"/>
    <x v="0"/>
    <s v="Dec"/>
    <n v="52"/>
    <x v="10"/>
    <s v="01"/>
    <s v="Grain"/>
    <x v="0"/>
    <n v="1544"/>
  </r>
  <r>
    <x v="51"/>
    <x v="0"/>
    <s v="Dec"/>
    <n v="52"/>
    <x v="10"/>
    <s v="01"/>
    <s v="Grain"/>
    <x v="1"/>
    <n v="516"/>
  </r>
  <r>
    <x v="51"/>
    <x v="0"/>
    <s v="Dec"/>
    <n v="52"/>
    <x v="11"/>
    <s v="01"/>
    <s v="Grain"/>
    <x v="0"/>
    <n v="0"/>
  </r>
  <r>
    <x v="51"/>
    <x v="0"/>
    <s v="Dec"/>
    <n v="52"/>
    <x v="11"/>
    <s v="01"/>
    <s v="Grain"/>
    <x v="1"/>
    <n v="50"/>
  </r>
  <r>
    <x v="51"/>
    <x v="0"/>
    <s v="Dec"/>
    <n v="52"/>
    <x v="12"/>
    <s v="01"/>
    <s v="Grain"/>
    <x v="0"/>
    <n v="3322"/>
  </r>
  <r>
    <x v="51"/>
    <x v="0"/>
    <s v="Dec"/>
    <n v="52"/>
    <x v="12"/>
    <s v="01"/>
    <s v="Grain"/>
    <x v="1"/>
    <n v="681"/>
  </r>
  <r>
    <x v="52"/>
    <x v="0"/>
    <s v="Dec"/>
    <n v="53"/>
    <x v="0"/>
    <s v="01"/>
    <s v="Grain"/>
    <x v="0"/>
    <n v="8144"/>
  </r>
  <r>
    <x v="52"/>
    <x v="0"/>
    <s v="Dec"/>
    <n v="53"/>
    <x v="0"/>
    <s v="01"/>
    <s v="Grain"/>
    <x v="1"/>
    <n v="135"/>
  </r>
  <r>
    <x v="52"/>
    <x v="0"/>
    <s v="Dec"/>
    <n v="53"/>
    <x v="1"/>
    <s v="01"/>
    <s v="Grain"/>
    <x v="0"/>
    <n v="0"/>
  </r>
  <r>
    <x v="52"/>
    <x v="0"/>
    <s v="Dec"/>
    <n v="53"/>
    <x v="1"/>
    <s v="01"/>
    <s v="Grain"/>
    <x v="1"/>
    <n v="0"/>
  </r>
  <r>
    <x v="52"/>
    <x v="0"/>
    <s v="Dec"/>
    <n v="53"/>
    <x v="2"/>
    <s v="01"/>
    <s v="Grain"/>
    <x v="0"/>
    <n v="3515"/>
  </r>
  <r>
    <x v="52"/>
    <x v="0"/>
    <s v="Dec"/>
    <n v="53"/>
    <x v="2"/>
    <s v="01"/>
    <s v="Grain"/>
    <x v="1"/>
    <n v="69"/>
  </r>
  <r>
    <x v="52"/>
    <x v="0"/>
    <s v="Dec"/>
    <n v="53"/>
    <x v="3"/>
    <s v="01"/>
    <s v="Grain"/>
    <x v="0"/>
    <n v="3593"/>
  </r>
  <r>
    <x v="52"/>
    <x v="0"/>
    <s v="Dec"/>
    <n v="53"/>
    <x v="3"/>
    <s v="01"/>
    <s v="Grain"/>
    <x v="1"/>
    <n v="345"/>
  </r>
  <r>
    <x v="52"/>
    <x v="0"/>
    <s v="Dec"/>
    <n v="53"/>
    <x v="4"/>
    <s v="01"/>
    <s v="Grain"/>
    <x v="0"/>
    <n v="1888"/>
  </r>
  <r>
    <x v="52"/>
    <x v="0"/>
    <s v="Dec"/>
    <n v="53"/>
    <x v="4"/>
    <s v="01"/>
    <s v="Grain"/>
    <x v="1"/>
    <n v="794"/>
  </r>
  <r>
    <x v="52"/>
    <x v="0"/>
    <s v="Dec"/>
    <n v="53"/>
    <x v="5"/>
    <s v="01"/>
    <s v="Grain"/>
    <x v="0"/>
    <n v="0"/>
  </r>
  <r>
    <x v="52"/>
    <x v="0"/>
    <s v="Dec"/>
    <n v="53"/>
    <x v="5"/>
    <s v="01"/>
    <s v="Grain"/>
    <x v="1"/>
    <n v="6"/>
  </r>
  <r>
    <x v="52"/>
    <x v="0"/>
    <s v="Dec"/>
    <n v="53"/>
    <x v="6"/>
    <s v="01"/>
    <s v="Grain"/>
    <x v="0"/>
    <n v="343"/>
  </r>
  <r>
    <x v="52"/>
    <x v="0"/>
    <s v="Dec"/>
    <n v="53"/>
    <x v="6"/>
    <s v="01"/>
    <s v="Grain"/>
    <x v="1"/>
    <n v="557"/>
  </r>
  <r>
    <x v="52"/>
    <x v="0"/>
    <s v="Dec"/>
    <n v="53"/>
    <x v="7"/>
    <s v="01"/>
    <s v="Grain"/>
    <x v="0"/>
    <n v="512"/>
  </r>
  <r>
    <x v="52"/>
    <x v="0"/>
    <s v="Dec"/>
    <n v="53"/>
    <x v="7"/>
    <s v="01"/>
    <s v="Grain"/>
    <x v="1"/>
    <n v="585"/>
  </r>
  <r>
    <x v="52"/>
    <x v="0"/>
    <s v="Dec"/>
    <n v="53"/>
    <x v="8"/>
    <s v="01"/>
    <s v="Grain"/>
    <x v="0"/>
    <n v="99"/>
  </r>
  <r>
    <x v="52"/>
    <x v="0"/>
    <s v="Dec"/>
    <n v="53"/>
    <x v="8"/>
    <s v="01"/>
    <s v="Grain"/>
    <x v="1"/>
    <n v="705"/>
  </r>
  <r>
    <x v="52"/>
    <x v="0"/>
    <s v="Dec"/>
    <n v="53"/>
    <x v="9"/>
    <s v="01"/>
    <s v="Grain"/>
    <x v="0"/>
    <n v="0"/>
  </r>
  <r>
    <x v="52"/>
    <x v="0"/>
    <s v="Dec"/>
    <n v="53"/>
    <x v="9"/>
    <s v="01"/>
    <s v="Grain"/>
    <x v="1"/>
    <n v="0"/>
  </r>
  <r>
    <x v="52"/>
    <x v="0"/>
    <s v="Dec"/>
    <n v="53"/>
    <x v="10"/>
    <s v="01"/>
    <s v="Grain"/>
    <x v="0"/>
    <n v="2568"/>
  </r>
  <r>
    <x v="52"/>
    <x v="0"/>
    <s v="Dec"/>
    <n v="53"/>
    <x v="10"/>
    <s v="01"/>
    <s v="Grain"/>
    <x v="1"/>
    <n v="435"/>
  </r>
  <r>
    <x v="52"/>
    <x v="0"/>
    <s v="Dec"/>
    <n v="53"/>
    <x v="11"/>
    <s v="01"/>
    <s v="Grain"/>
    <x v="0"/>
    <n v="0"/>
  </r>
  <r>
    <x v="52"/>
    <x v="0"/>
    <s v="Dec"/>
    <n v="53"/>
    <x v="11"/>
    <s v="01"/>
    <s v="Grain"/>
    <x v="1"/>
    <n v="59"/>
  </r>
  <r>
    <x v="52"/>
    <x v="0"/>
    <s v="Dec"/>
    <n v="53"/>
    <x v="12"/>
    <s v="01"/>
    <s v="Grain"/>
    <x v="0"/>
    <n v="4111"/>
  </r>
  <r>
    <x v="52"/>
    <x v="0"/>
    <s v="Dec"/>
    <n v="53"/>
    <x v="12"/>
    <s v="01"/>
    <s v="Grain"/>
    <x v="1"/>
    <n v="680"/>
  </r>
  <r>
    <x v="53"/>
    <x v="1"/>
    <s v="Jan"/>
    <n v="1"/>
    <x v="0"/>
    <s v="01"/>
    <s v="Grain"/>
    <x v="0"/>
    <n v="8853"/>
  </r>
  <r>
    <x v="53"/>
    <x v="1"/>
    <s v="Jan"/>
    <n v="1"/>
    <x v="0"/>
    <s v="01"/>
    <s v="Grain"/>
    <x v="1"/>
    <n v="424"/>
  </r>
  <r>
    <x v="53"/>
    <x v="1"/>
    <s v="Jan"/>
    <n v="1"/>
    <x v="1"/>
    <s v="01"/>
    <s v="Grain"/>
    <x v="0"/>
    <n v="0"/>
  </r>
  <r>
    <x v="53"/>
    <x v="1"/>
    <s v="Jan"/>
    <n v="1"/>
    <x v="1"/>
    <s v="01"/>
    <s v="Grain"/>
    <x v="1"/>
    <n v="0"/>
  </r>
  <r>
    <x v="53"/>
    <x v="1"/>
    <s v="Jan"/>
    <n v="1"/>
    <x v="2"/>
    <s v="01"/>
    <s v="Grain"/>
    <x v="0"/>
    <n v="3389"/>
  </r>
  <r>
    <x v="53"/>
    <x v="1"/>
    <s v="Jan"/>
    <n v="1"/>
    <x v="2"/>
    <s v="01"/>
    <s v="Grain"/>
    <x v="1"/>
    <n v="99"/>
  </r>
  <r>
    <x v="53"/>
    <x v="1"/>
    <s v="Jan"/>
    <n v="1"/>
    <x v="3"/>
    <s v="01"/>
    <s v="Grain"/>
    <x v="0"/>
    <n v="3689"/>
  </r>
  <r>
    <x v="53"/>
    <x v="1"/>
    <s v="Jan"/>
    <n v="1"/>
    <x v="3"/>
    <s v="01"/>
    <s v="Grain"/>
    <x v="1"/>
    <n v="205"/>
  </r>
  <r>
    <x v="53"/>
    <x v="1"/>
    <s v="Jan"/>
    <n v="1"/>
    <x v="4"/>
    <s v="01"/>
    <s v="Grain"/>
    <x v="0"/>
    <n v="2680"/>
  </r>
  <r>
    <x v="53"/>
    <x v="1"/>
    <s v="Jan"/>
    <n v="1"/>
    <x v="4"/>
    <s v="01"/>
    <s v="Grain"/>
    <x v="1"/>
    <n v="1237"/>
  </r>
  <r>
    <x v="53"/>
    <x v="1"/>
    <s v="Jan"/>
    <n v="1"/>
    <x v="5"/>
    <s v="01"/>
    <s v="Grain"/>
    <x v="0"/>
    <n v="0"/>
  </r>
  <r>
    <x v="53"/>
    <x v="1"/>
    <s v="Jan"/>
    <n v="1"/>
    <x v="5"/>
    <s v="01"/>
    <s v="Grain"/>
    <x v="1"/>
    <n v="5"/>
  </r>
  <r>
    <x v="53"/>
    <x v="1"/>
    <s v="Jan"/>
    <n v="1"/>
    <x v="6"/>
    <s v="01"/>
    <s v="Grain"/>
    <x v="0"/>
    <n v="619"/>
  </r>
  <r>
    <x v="53"/>
    <x v="1"/>
    <s v="Jan"/>
    <n v="1"/>
    <x v="6"/>
    <s v="01"/>
    <s v="Grain"/>
    <x v="1"/>
    <n v="1100"/>
  </r>
  <r>
    <x v="53"/>
    <x v="1"/>
    <s v="Jan"/>
    <n v="1"/>
    <x v="7"/>
    <s v="01"/>
    <s v="Grain"/>
    <x v="0"/>
    <n v="908"/>
  </r>
  <r>
    <x v="53"/>
    <x v="1"/>
    <s v="Jan"/>
    <n v="1"/>
    <x v="7"/>
    <s v="01"/>
    <s v="Grain"/>
    <x v="1"/>
    <n v="540"/>
  </r>
  <r>
    <x v="53"/>
    <x v="1"/>
    <s v="Jan"/>
    <n v="1"/>
    <x v="8"/>
    <s v="01"/>
    <s v="Grain"/>
    <x v="0"/>
    <n v="347"/>
  </r>
  <r>
    <x v="53"/>
    <x v="1"/>
    <s v="Jan"/>
    <n v="1"/>
    <x v="8"/>
    <s v="01"/>
    <s v="Grain"/>
    <x v="1"/>
    <n v="745"/>
  </r>
  <r>
    <x v="53"/>
    <x v="1"/>
    <s v="Jan"/>
    <n v="1"/>
    <x v="9"/>
    <s v="01"/>
    <s v="Grain"/>
    <x v="0"/>
    <n v="0"/>
  </r>
  <r>
    <x v="53"/>
    <x v="1"/>
    <s v="Jan"/>
    <n v="1"/>
    <x v="9"/>
    <s v="01"/>
    <s v="Grain"/>
    <x v="1"/>
    <n v="0"/>
  </r>
  <r>
    <x v="53"/>
    <x v="1"/>
    <s v="Jan"/>
    <n v="1"/>
    <x v="10"/>
    <s v="01"/>
    <s v="Grain"/>
    <x v="0"/>
    <n v="2704"/>
  </r>
  <r>
    <x v="53"/>
    <x v="1"/>
    <s v="Jan"/>
    <n v="1"/>
    <x v="10"/>
    <s v="01"/>
    <s v="Grain"/>
    <x v="1"/>
    <n v="690"/>
  </r>
  <r>
    <x v="53"/>
    <x v="1"/>
    <s v="Jan"/>
    <n v="1"/>
    <x v="11"/>
    <s v="01"/>
    <s v="Grain"/>
    <x v="0"/>
    <n v="0"/>
  </r>
  <r>
    <x v="53"/>
    <x v="1"/>
    <s v="Jan"/>
    <n v="1"/>
    <x v="11"/>
    <s v="01"/>
    <s v="Grain"/>
    <x v="1"/>
    <n v="50"/>
  </r>
  <r>
    <x v="53"/>
    <x v="1"/>
    <s v="Jan"/>
    <n v="1"/>
    <x v="12"/>
    <s v="01"/>
    <s v="Grain"/>
    <x v="0"/>
    <n v="5269"/>
  </r>
  <r>
    <x v="53"/>
    <x v="1"/>
    <s v="Jan"/>
    <n v="1"/>
    <x v="12"/>
    <s v="01"/>
    <s v="Grain"/>
    <x v="1"/>
    <n v="491"/>
  </r>
  <r>
    <x v="54"/>
    <x v="1"/>
    <s v="Jan"/>
    <n v="2"/>
    <x v="0"/>
    <s v="01"/>
    <s v="Grain"/>
    <x v="0"/>
    <n v="8171"/>
  </r>
  <r>
    <x v="54"/>
    <x v="1"/>
    <s v="Jan"/>
    <n v="2"/>
    <x v="0"/>
    <s v="01"/>
    <s v="Grain"/>
    <x v="1"/>
    <n v="350"/>
  </r>
  <r>
    <x v="54"/>
    <x v="1"/>
    <s v="Jan"/>
    <n v="2"/>
    <x v="1"/>
    <s v="01"/>
    <s v="Grain"/>
    <x v="0"/>
    <n v="0"/>
  </r>
  <r>
    <x v="54"/>
    <x v="1"/>
    <s v="Jan"/>
    <n v="2"/>
    <x v="1"/>
    <s v="01"/>
    <s v="Grain"/>
    <x v="1"/>
    <n v="0"/>
  </r>
  <r>
    <x v="54"/>
    <x v="1"/>
    <s v="Jan"/>
    <n v="2"/>
    <x v="2"/>
    <s v="01"/>
    <s v="Grain"/>
    <x v="0"/>
    <n v="3793"/>
  </r>
  <r>
    <x v="54"/>
    <x v="1"/>
    <s v="Jan"/>
    <n v="2"/>
    <x v="2"/>
    <s v="01"/>
    <s v="Grain"/>
    <x v="1"/>
    <n v="133"/>
  </r>
  <r>
    <x v="54"/>
    <x v="1"/>
    <s v="Jan"/>
    <n v="2"/>
    <x v="3"/>
    <s v="01"/>
    <s v="Grain"/>
    <x v="0"/>
    <n v="4546"/>
  </r>
  <r>
    <x v="54"/>
    <x v="1"/>
    <s v="Jan"/>
    <n v="2"/>
    <x v="3"/>
    <s v="01"/>
    <s v="Grain"/>
    <x v="1"/>
    <n v="118"/>
  </r>
  <r>
    <x v="54"/>
    <x v="1"/>
    <s v="Jan"/>
    <n v="2"/>
    <x v="4"/>
    <s v="01"/>
    <s v="Grain"/>
    <x v="0"/>
    <n v="2415"/>
  </r>
  <r>
    <x v="54"/>
    <x v="1"/>
    <s v="Jan"/>
    <n v="2"/>
    <x v="4"/>
    <s v="01"/>
    <s v="Grain"/>
    <x v="1"/>
    <n v="1222"/>
  </r>
  <r>
    <x v="54"/>
    <x v="1"/>
    <s v="Jan"/>
    <n v="2"/>
    <x v="5"/>
    <s v="01"/>
    <s v="Grain"/>
    <x v="0"/>
    <n v="0"/>
  </r>
  <r>
    <x v="54"/>
    <x v="1"/>
    <s v="Jan"/>
    <n v="2"/>
    <x v="5"/>
    <s v="01"/>
    <s v="Grain"/>
    <x v="1"/>
    <n v="1"/>
  </r>
  <r>
    <x v="54"/>
    <x v="1"/>
    <s v="Jan"/>
    <n v="2"/>
    <x v="6"/>
    <s v="01"/>
    <s v="Grain"/>
    <x v="0"/>
    <n v="813"/>
  </r>
  <r>
    <x v="54"/>
    <x v="1"/>
    <s v="Jan"/>
    <n v="2"/>
    <x v="6"/>
    <s v="01"/>
    <s v="Grain"/>
    <x v="1"/>
    <n v="911"/>
  </r>
  <r>
    <x v="54"/>
    <x v="1"/>
    <s v="Jan"/>
    <n v="2"/>
    <x v="7"/>
    <s v="01"/>
    <s v="Grain"/>
    <x v="0"/>
    <n v="757"/>
  </r>
  <r>
    <x v="54"/>
    <x v="1"/>
    <s v="Jan"/>
    <n v="2"/>
    <x v="7"/>
    <s v="01"/>
    <s v="Grain"/>
    <x v="1"/>
    <n v="559"/>
  </r>
  <r>
    <x v="54"/>
    <x v="1"/>
    <s v="Jan"/>
    <n v="2"/>
    <x v="8"/>
    <s v="01"/>
    <s v="Grain"/>
    <x v="0"/>
    <n v="361"/>
  </r>
  <r>
    <x v="54"/>
    <x v="1"/>
    <s v="Jan"/>
    <n v="2"/>
    <x v="8"/>
    <s v="01"/>
    <s v="Grain"/>
    <x v="1"/>
    <n v="827"/>
  </r>
  <r>
    <x v="54"/>
    <x v="1"/>
    <s v="Jan"/>
    <n v="2"/>
    <x v="9"/>
    <s v="01"/>
    <s v="Grain"/>
    <x v="0"/>
    <n v="0"/>
  </r>
  <r>
    <x v="54"/>
    <x v="1"/>
    <s v="Jan"/>
    <n v="2"/>
    <x v="9"/>
    <s v="01"/>
    <s v="Grain"/>
    <x v="1"/>
    <n v="0"/>
  </r>
  <r>
    <x v="54"/>
    <x v="1"/>
    <s v="Jan"/>
    <n v="2"/>
    <x v="10"/>
    <s v="01"/>
    <s v="Grain"/>
    <x v="0"/>
    <n v="2431"/>
  </r>
  <r>
    <x v="54"/>
    <x v="1"/>
    <s v="Jan"/>
    <n v="2"/>
    <x v="10"/>
    <s v="01"/>
    <s v="Grain"/>
    <x v="1"/>
    <n v="768"/>
  </r>
  <r>
    <x v="54"/>
    <x v="1"/>
    <s v="Jan"/>
    <n v="2"/>
    <x v="11"/>
    <s v="01"/>
    <s v="Grain"/>
    <x v="0"/>
    <n v="0"/>
  </r>
  <r>
    <x v="54"/>
    <x v="1"/>
    <s v="Jan"/>
    <n v="2"/>
    <x v="11"/>
    <s v="01"/>
    <s v="Grain"/>
    <x v="1"/>
    <n v="2"/>
  </r>
  <r>
    <x v="54"/>
    <x v="1"/>
    <s v="Jan"/>
    <n v="2"/>
    <x v="12"/>
    <s v="01"/>
    <s v="Grain"/>
    <x v="0"/>
    <n v="4349"/>
  </r>
  <r>
    <x v="54"/>
    <x v="1"/>
    <s v="Jan"/>
    <n v="2"/>
    <x v="12"/>
    <s v="01"/>
    <s v="Grain"/>
    <x v="1"/>
    <n v="1017"/>
  </r>
  <r>
    <x v="55"/>
    <x v="1"/>
    <s v="Jan"/>
    <n v="3"/>
    <x v="0"/>
    <s v="01"/>
    <s v="Grain"/>
    <x v="0"/>
    <n v="9358"/>
  </r>
  <r>
    <x v="55"/>
    <x v="1"/>
    <s v="Jan"/>
    <n v="3"/>
    <x v="0"/>
    <s v="01"/>
    <s v="Grain"/>
    <x v="1"/>
    <n v="576"/>
  </r>
  <r>
    <x v="55"/>
    <x v="1"/>
    <s v="Jan"/>
    <n v="3"/>
    <x v="1"/>
    <s v="01"/>
    <s v="Grain"/>
    <x v="0"/>
    <n v="0"/>
  </r>
  <r>
    <x v="55"/>
    <x v="1"/>
    <s v="Jan"/>
    <n v="3"/>
    <x v="1"/>
    <s v="01"/>
    <s v="Grain"/>
    <x v="1"/>
    <n v="0"/>
  </r>
  <r>
    <x v="55"/>
    <x v="1"/>
    <s v="Jan"/>
    <n v="3"/>
    <x v="2"/>
    <s v="01"/>
    <s v="Grain"/>
    <x v="0"/>
    <n v="3794"/>
  </r>
  <r>
    <x v="55"/>
    <x v="1"/>
    <s v="Jan"/>
    <n v="3"/>
    <x v="2"/>
    <s v="01"/>
    <s v="Grain"/>
    <x v="1"/>
    <n v="172"/>
  </r>
  <r>
    <x v="55"/>
    <x v="1"/>
    <s v="Jan"/>
    <n v="3"/>
    <x v="3"/>
    <s v="01"/>
    <s v="Grain"/>
    <x v="0"/>
    <n v="5929"/>
  </r>
  <r>
    <x v="55"/>
    <x v="1"/>
    <s v="Jan"/>
    <n v="3"/>
    <x v="3"/>
    <s v="01"/>
    <s v="Grain"/>
    <x v="1"/>
    <n v="228"/>
  </r>
  <r>
    <x v="55"/>
    <x v="1"/>
    <s v="Jan"/>
    <n v="3"/>
    <x v="4"/>
    <s v="01"/>
    <s v="Grain"/>
    <x v="0"/>
    <n v="3035"/>
  </r>
  <r>
    <x v="55"/>
    <x v="1"/>
    <s v="Jan"/>
    <n v="3"/>
    <x v="4"/>
    <s v="01"/>
    <s v="Grain"/>
    <x v="1"/>
    <n v="887"/>
  </r>
  <r>
    <x v="55"/>
    <x v="1"/>
    <s v="Jan"/>
    <n v="3"/>
    <x v="5"/>
    <s v="01"/>
    <s v="Grain"/>
    <x v="0"/>
    <n v="0"/>
  </r>
  <r>
    <x v="55"/>
    <x v="1"/>
    <s v="Jan"/>
    <n v="3"/>
    <x v="5"/>
    <s v="01"/>
    <s v="Grain"/>
    <x v="1"/>
    <n v="10"/>
  </r>
  <r>
    <x v="55"/>
    <x v="1"/>
    <s v="Jan"/>
    <n v="3"/>
    <x v="6"/>
    <s v="01"/>
    <s v="Grain"/>
    <x v="0"/>
    <n v="758"/>
  </r>
  <r>
    <x v="55"/>
    <x v="1"/>
    <s v="Jan"/>
    <n v="3"/>
    <x v="6"/>
    <s v="01"/>
    <s v="Grain"/>
    <x v="1"/>
    <n v="903"/>
  </r>
  <r>
    <x v="55"/>
    <x v="1"/>
    <s v="Jan"/>
    <n v="3"/>
    <x v="7"/>
    <s v="01"/>
    <s v="Grain"/>
    <x v="0"/>
    <n v="788"/>
  </r>
  <r>
    <x v="55"/>
    <x v="1"/>
    <s v="Jan"/>
    <n v="3"/>
    <x v="7"/>
    <s v="01"/>
    <s v="Grain"/>
    <x v="1"/>
    <n v="308"/>
  </r>
  <r>
    <x v="55"/>
    <x v="1"/>
    <s v="Jan"/>
    <n v="3"/>
    <x v="8"/>
    <s v="01"/>
    <s v="Grain"/>
    <x v="0"/>
    <n v="414"/>
  </r>
  <r>
    <x v="55"/>
    <x v="1"/>
    <s v="Jan"/>
    <n v="3"/>
    <x v="8"/>
    <s v="01"/>
    <s v="Grain"/>
    <x v="1"/>
    <n v="778"/>
  </r>
  <r>
    <x v="55"/>
    <x v="1"/>
    <s v="Jan"/>
    <n v="3"/>
    <x v="9"/>
    <s v="01"/>
    <s v="Grain"/>
    <x v="0"/>
    <n v="0"/>
  </r>
  <r>
    <x v="55"/>
    <x v="1"/>
    <s v="Jan"/>
    <n v="3"/>
    <x v="9"/>
    <s v="01"/>
    <s v="Grain"/>
    <x v="1"/>
    <n v="0"/>
  </r>
  <r>
    <x v="55"/>
    <x v="1"/>
    <s v="Jan"/>
    <n v="3"/>
    <x v="10"/>
    <s v="01"/>
    <s v="Grain"/>
    <x v="0"/>
    <n v="2552"/>
  </r>
  <r>
    <x v="55"/>
    <x v="1"/>
    <s v="Jan"/>
    <n v="3"/>
    <x v="10"/>
    <s v="01"/>
    <s v="Grain"/>
    <x v="1"/>
    <n v="934"/>
  </r>
  <r>
    <x v="55"/>
    <x v="1"/>
    <s v="Jan"/>
    <n v="3"/>
    <x v="11"/>
    <s v="01"/>
    <s v="Grain"/>
    <x v="0"/>
    <n v="0"/>
  </r>
  <r>
    <x v="55"/>
    <x v="1"/>
    <s v="Jan"/>
    <n v="3"/>
    <x v="11"/>
    <s v="01"/>
    <s v="Grain"/>
    <x v="1"/>
    <n v="26"/>
  </r>
  <r>
    <x v="55"/>
    <x v="1"/>
    <s v="Jan"/>
    <n v="3"/>
    <x v="12"/>
    <s v="01"/>
    <s v="Grain"/>
    <x v="0"/>
    <n v="5216"/>
  </r>
  <r>
    <x v="55"/>
    <x v="1"/>
    <s v="Jan"/>
    <n v="3"/>
    <x v="12"/>
    <s v="01"/>
    <s v="Grain"/>
    <x v="1"/>
    <n v="1228"/>
  </r>
  <r>
    <x v="56"/>
    <x v="1"/>
    <s v="Jan"/>
    <n v="4"/>
    <x v="0"/>
    <s v="01"/>
    <s v="Grain"/>
    <x v="0"/>
    <n v="7744"/>
  </r>
  <r>
    <x v="56"/>
    <x v="1"/>
    <s v="Jan"/>
    <n v="4"/>
    <x v="0"/>
    <s v="01"/>
    <s v="Grain"/>
    <x v="1"/>
    <n v="459"/>
  </r>
  <r>
    <x v="56"/>
    <x v="1"/>
    <s v="Jan"/>
    <n v="4"/>
    <x v="1"/>
    <s v="01"/>
    <s v="Grain"/>
    <x v="0"/>
    <n v="0"/>
  </r>
  <r>
    <x v="56"/>
    <x v="1"/>
    <s v="Jan"/>
    <n v="4"/>
    <x v="1"/>
    <s v="01"/>
    <s v="Grain"/>
    <x v="1"/>
    <n v="0"/>
  </r>
  <r>
    <x v="56"/>
    <x v="1"/>
    <s v="Jan"/>
    <n v="4"/>
    <x v="2"/>
    <s v="01"/>
    <s v="Grain"/>
    <x v="0"/>
    <n v="4129"/>
  </r>
  <r>
    <x v="56"/>
    <x v="1"/>
    <s v="Jan"/>
    <n v="4"/>
    <x v="2"/>
    <s v="01"/>
    <s v="Grain"/>
    <x v="1"/>
    <n v="266"/>
  </r>
  <r>
    <x v="56"/>
    <x v="1"/>
    <s v="Jan"/>
    <n v="4"/>
    <x v="3"/>
    <s v="01"/>
    <s v="Grain"/>
    <x v="0"/>
    <n v="5809"/>
  </r>
  <r>
    <x v="56"/>
    <x v="1"/>
    <s v="Jan"/>
    <n v="4"/>
    <x v="3"/>
    <s v="01"/>
    <s v="Grain"/>
    <x v="1"/>
    <n v="182"/>
  </r>
  <r>
    <x v="56"/>
    <x v="1"/>
    <s v="Jan"/>
    <n v="4"/>
    <x v="4"/>
    <s v="01"/>
    <s v="Grain"/>
    <x v="0"/>
    <n v="1488"/>
  </r>
  <r>
    <x v="56"/>
    <x v="1"/>
    <s v="Jan"/>
    <n v="4"/>
    <x v="4"/>
    <s v="01"/>
    <s v="Grain"/>
    <x v="1"/>
    <n v="1023"/>
  </r>
  <r>
    <x v="56"/>
    <x v="1"/>
    <s v="Jan"/>
    <n v="4"/>
    <x v="5"/>
    <s v="01"/>
    <s v="Grain"/>
    <x v="0"/>
    <n v="0"/>
  </r>
  <r>
    <x v="56"/>
    <x v="1"/>
    <s v="Jan"/>
    <n v="4"/>
    <x v="5"/>
    <s v="01"/>
    <s v="Grain"/>
    <x v="1"/>
    <n v="6"/>
  </r>
  <r>
    <x v="56"/>
    <x v="1"/>
    <s v="Jan"/>
    <n v="4"/>
    <x v="6"/>
    <s v="01"/>
    <s v="Grain"/>
    <x v="0"/>
    <n v="929"/>
  </r>
  <r>
    <x v="56"/>
    <x v="1"/>
    <s v="Jan"/>
    <n v="4"/>
    <x v="6"/>
    <s v="01"/>
    <s v="Grain"/>
    <x v="1"/>
    <n v="1055"/>
  </r>
  <r>
    <x v="56"/>
    <x v="1"/>
    <s v="Jan"/>
    <n v="4"/>
    <x v="7"/>
    <s v="01"/>
    <s v="Grain"/>
    <x v="0"/>
    <n v="643"/>
  </r>
  <r>
    <x v="56"/>
    <x v="1"/>
    <s v="Jan"/>
    <n v="4"/>
    <x v="7"/>
    <s v="01"/>
    <s v="Grain"/>
    <x v="1"/>
    <n v="463"/>
  </r>
  <r>
    <x v="56"/>
    <x v="1"/>
    <s v="Jan"/>
    <n v="4"/>
    <x v="8"/>
    <s v="01"/>
    <s v="Grain"/>
    <x v="0"/>
    <n v="429"/>
  </r>
  <r>
    <x v="56"/>
    <x v="1"/>
    <s v="Jan"/>
    <n v="4"/>
    <x v="8"/>
    <s v="01"/>
    <s v="Grain"/>
    <x v="1"/>
    <n v="918"/>
  </r>
  <r>
    <x v="56"/>
    <x v="1"/>
    <s v="Jan"/>
    <n v="4"/>
    <x v="9"/>
    <s v="01"/>
    <s v="Grain"/>
    <x v="0"/>
    <n v="0"/>
  </r>
  <r>
    <x v="56"/>
    <x v="1"/>
    <s v="Jan"/>
    <n v="4"/>
    <x v="9"/>
    <s v="01"/>
    <s v="Grain"/>
    <x v="1"/>
    <n v="0"/>
  </r>
  <r>
    <x v="56"/>
    <x v="1"/>
    <s v="Jan"/>
    <n v="4"/>
    <x v="10"/>
    <s v="01"/>
    <s v="Grain"/>
    <x v="0"/>
    <n v="2254"/>
  </r>
  <r>
    <x v="56"/>
    <x v="1"/>
    <s v="Jan"/>
    <n v="4"/>
    <x v="10"/>
    <s v="01"/>
    <s v="Grain"/>
    <x v="1"/>
    <n v="607"/>
  </r>
  <r>
    <x v="56"/>
    <x v="1"/>
    <s v="Jan"/>
    <n v="4"/>
    <x v="11"/>
    <s v="01"/>
    <s v="Grain"/>
    <x v="0"/>
    <n v="0"/>
  </r>
  <r>
    <x v="56"/>
    <x v="1"/>
    <s v="Jan"/>
    <n v="4"/>
    <x v="11"/>
    <s v="01"/>
    <s v="Grain"/>
    <x v="1"/>
    <n v="10"/>
  </r>
  <r>
    <x v="56"/>
    <x v="1"/>
    <s v="Jan"/>
    <n v="4"/>
    <x v="12"/>
    <s v="01"/>
    <s v="Grain"/>
    <x v="0"/>
    <n v="4496"/>
  </r>
  <r>
    <x v="56"/>
    <x v="1"/>
    <s v="Jan"/>
    <n v="4"/>
    <x v="12"/>
    <s v="01"/>
    <s v="Grain"/>
    <x v="1"/>
    <n v="1455"/>
  </r>
  <r>
    <x v="57"/>
    <x v="1"/>
    <s v="Feb"/>
    <n v="5"/>
    <x v="0"/>
    <s v="01"/>
    <s v="Grain"/>
    <x v="0"/>
    <n v="10971"/>
  </r>
  <r>
    <x v="57"/>
    <x v="1"/>
    <s v="Feb"/>
    <n v="5"/>
    <x v="0"/>
    <s v="01"/>
    <s v="Grain"/>
    <x v="1"/>
    <n v="532"/>
  </r>
  <r>
    <x v="57"/>
    <x v="1"/>
    <s v="Feb"/>
    <n v="5"/>
    <x v="1"/>
    <s v="01"/>
    <s v="Grain"/>
    <x v="0"/>
    <n v="0"/>
  </r>
  <r>
    <x v="57"/>
    <x v="1"/>
    <s v="Feb"/>
    <n v="5"/>
    <x v="1"/>
    <s v="01"/>
    <s v="Grain"/>
    <x v="1"/>
    <n v="0"/>
  </r>
  <r>
    <x v="57"/>
    <x v="1"/>
    <s v="Feb"/>
    <n v="5"/>
    <x v="2"/>
    <s v="01"/>
    <s v="Grain"/>
    <x v="0"/>
    <n v="4947"/>
  </r>
  <r>
    <x v="57"/>
    <x v="1"/>
    <s v="Feb"/>
    <n v="5"/>
    <x v="2"/>
    <s v="01"/>
    <s v="Grain"/>
    <x v="1"/>
    <n v="77"/>
  </r>
  <r>
    <x v="57"/>
    <x v="1"/>
    <s v="Feb"/>
    <n v="5"/>
    <x v="3"/>
    <s v="01"/>
    <s v="Grain"/>
    <x v="0"/>
    <n v="4960"/>
  </r>
  <r>
    <x v="57"/>
    <x v="1"/>
    <s v="Feb"/>
    <n v="5"/>
    <x v="3"/>
    <s v="01"/>
    <s v="Grain"/>
    <x v="1"/>
    <n v="210"/>
  </r>
  <r>
    <x v="57"/>
    <x v="1"/>
    <s v="Feb"/>
    <n v="5"/>
    <x v="4"/>
    <s v="01"/>
    <s v="Grain"/>
    <x v="0"/>
    <n v="2606"/>
  </r>
  <r>
    <x v="57"/>
    <x v="1"/>
    <s v="Feb"/>
    <n v="5"/>
    <x v="4"/>
    <s v="01"/>
    <s v="Grain"/>
    <x v="1"/>
    <n v="1192"/>
  </r>
  <r>
    <x v="57"/>
    <x v="1"/>
    <s v="Feb"/>
    <n v="5"/>
    <x v="5"/>
    <s v="01"/>
    <s v="Grain"/>
    <x v="0"/>
    <n v="0"/>
  </r>
  <r>
    <x v="57"/>
    <x v="1"/>
    <s v="Feb"/>
    <n v="5"/>
    <x v="5"/>
    <s v="01"/>
    <s v="Grain"/>
    <x v="1"/>
    <n v="1"/>
  </r>
  <r>
    <x v="57"/>
    <x v="1"/>
    <s v="Feb"/>
    <n v="5"/>
    <x v="6"/>
    <s v="01"/>
    <s v="Grain"/>
    <x v="0"/>
    <n v="954"/>
  </r>
  <r>
    <x v="57"/>
    <x v="1"/>
    <s v="Feb"/>
    <n v="5"/>
    <x v="6"/>
    <s v="01"/>
    <s v="Grain"/>
    <x v="1"/>
    <n v="932"/>
  </r>
  <r>
    <x v="57"/>
    <x v="1"/>
    <s v="Feb"/>
    <n v="5"/>
    <x v="7"/>
    <s v="01"/>
    <s v="Grain"/>
    <x v="0"/>
    <n v="746"/>
  </r>
  <r>
    <x v="57"/>
    <x v="1"/>
    <s v="Feb"/>
    <n v="5"/>
    <x v="7"/>
    <s v="01"/>
    <s v="Grain"/>
    <x v="1"/>
    <n v="574"/>
  </r>
  <r>
    <x v="57"/>
    <x v="1"/>
    <s v="Feb"/>
    <n v="5"/>
    <x v="8"/>
    <s v="01"/>
    <s v="Grain"/>
    <x v="0"/>
    <n v="339"/>
  </r>
  <r>
    <x v="57"/>
    <x v="1"/>
    <s v="Feb"/>
    <n v="5"/>
    <x v="8"/>
    <s v="01"/>
    <s v="Grain"/>
    <x v="1"/>
    <n v="840"/>
  </r>
  <r>
    <x v="57"/>
    <x v="1"/>
    <s v="Feb"/>
    <n v="5"/>
    <x v="9"/>
    <s v="01"/>
    <s v="Grain"/>
    <x v="0"/>
    <n v="0"/>
  </r>
  <r>
    <x v="57"/>
    <x v="1"/>
    <s v="Feb"/>
    <n v="5"/>
    <x v="9"/>
    <s v="01"/>
    <s v="Grain"/>
    <x v="1"/>
    <n v="0"/>
  </r>
  <r>
    <x v="57"/>
    <x v="1"/>
    <s v="Feb"/>
    <n v="5"/>
    <x v="10"/>
    <s v="01"/>
    <s v="Grain"/>
    <x v="0"/>
    <n v="2903"/>
  </r>
  <r>
    <x v="57"/>
    <x v="1"/>
    <s v="Feb"/>
    <n v="5"/>
    <x v="10"/>
    <s v="01"/>
    <s v="Grain"/>
    <x v="1"/>
    <n v="595"/>
  </r>
  <r>
    <x v="57"/>
    <x v="1"/>
    <s v="Feb"/>
    <n v="5"/>
    <x v="11"/>
    <s v="01"/>
    <s v="Grain"/>
    <x v="0"/>
    <n v="0"/>
  </r>
  <r>
    <x v="57"/>
    <x v="1"/>
    <s v="Feb"/>
    <n v="5"/>
    <x v="11"/>
    <s v="01"/>
    <s v="Grain"/>
    <x v="1"/>
    <n v="20"/>
  </r>
  <r>
    <x v="57"/>
    <x v="1"/>
    <s v="Feb"/>
    <n v="5"/>
    <x v="12"/>
    <s v="01"/>
    <s v="Grain"/>
    <x v="0"/>
    <n v="5410"/>
  </r>
  <r>
    <x v="57"/>
    <x v="1"/>
    <s v="Feb"/>
    <n v="5"/>
    <x v="12"/>
    <s v="01"/>
    <s v="Grain"/>
    <x v="1"/>
    <n v="1597"/>
  </r>
  <r>
    <x v="58"/>
    <x v="1"/>
    <s v="Feb"/>
    <n v="6"/>
    <x v="0"/>
    <s v="01"/>
    <s v="Grain"/>
    <x v="0"/>
    <n v="10829"/>
  </r>
  <r>
    <x v="58"/>
    <x v="1"/>
    <s v="Feb"/>
    <n v="6"/>
    <x v="0"/>
    <s v="01"/>
    <s v="Grain"/>
    <x v="1"/>
    <n v="386"/>
  </r>
  <r>
    <x v="58"/>
    <x v="1"/>
    <s v="Feb"/>
    <n v="6"/>
    <x v="1"/>
    <s v="01"/>
    <s v="Grain"/>
    <x v="0"/>
    <n v="0"/>
  </r>
  <r>
    <x v="58"/>
    <x v="1"/>
    <s v="Feb"/>
    <n v="6"/>
    <x v="1"/>
    <s v="01"/>
    <s v="Grain"/>
    <x v="1"/>
    <n v="0"/>
  </r>
  <r>
    <x v="58"/>
    <x v="1"/>
    <s v="Feb"/>
    <n v="6"/>
    <x v="2"/>
    <s v="01"/>
    <s v="Grain"/>
    <x v="0"/>
    <n v="4798"/>
  </r>
  <r>
    <x v="58"/>
    <x v="1"/>
    <s v="Feb"/>
    <n v="6"/>
    <x v="2"/>
    <s v="01"/>
    <s v="Grain"/>
    <x v="1"/>
    <n v="171"/>
  </r>
  <r>
    <x v="58"/>
    <x v="1"/>
    <s v="Feb"/>
    <n v="6"/>
    <x v="3"/>
    <s v="01"/>
    <s v="Grain"/>
    <x v="0"/>
    <n v="6452"/>
  </r>
  <r>
    <x v="58"/>
    <x v="1"/>
    <s v="Feb"/>
    <n v="6"/>
    <x v="3"/>
    <s v="01"/>
    <s v="Grain"/>
    <x v="1"/>
    <n v="339"/>
  </r>
  <r>
    <x v="58"/>
    <x v="1"/>
    <s v="Feb"/>
    <n v="6"/>
    <x v="4"/>
    <s v="01"/>
    <s v="Grain"/>
    <x v="0"/>
    <n v="1755"/>
  </r>
  <r>
    <x v="58"/>
    <x v="1"/>
    <s v="Feb"/>
    <n v="6"/>
    <x v="4"/>
    <s v="01"/>
    <s v="Grain"/>
    <x v="1"/>
    <n v="1478"/>
  </r>
  <r>
    <x v="58"/>
    <x v="1"/>
    <s v="Feb"/>
    <n v="6"/>
    <x v="5"/>
    <s v="01"/>
    <s v="Grain"/>
    <x v="0"/>
    <n v="0"/>
  </r>
  <r>
    <x v="58"/>
    <x v="1"/>
    <s v="Feb"/>
    <n v="6"/>
    <x v="5"/>
    <s v="01"/>
    <s v="Grain"/>
    <x v="1"/>
    <n v="10"/>
  </r>
  <r>
    <x v="58"/>
    <x v="1"/>
    <s v="Feb"/>
    <n v="6"/>
    <x v="6"/>
    <s v="01"/>
    <s v="Grain"/>
    <x v="0"/>
    <n v="718"/>
  </r>
  <r>
    <x v="58"/>
    <x v="1"/>
    <s v="Feb"/>
    <n v="6"/>
    <x v="6"/>
    <s v="01"/>
    <s v="Grain"/>
    <x v="1"/>
    <n v="851"/>
  </r>
  <r>
    <x v="58"/>
    <x v="1"/>
    <s v="Feb"/>
    <n v="6"/>
    <x v="7"/>
    <s v="01"/>
    <s v="Grain"/>
    <x v="0"/>
    <n v="845"/>
  </r>
  <r>
    <x v="58"/>
    <x v="1"/>
    <s v="Feb"/>
    <n v="6"/>
    <x v="7"/>
    <s v="01"/>
    <s v="Grain"/>
    <x v="1"/>
    <n v="672"/>
  </r>
  <r>
    <x v="58"/>
    <x v="1"/>
    <s v="Feb"/>
    <n v="6"/>
    <x v="8"/>
    <s v="01"/>
    <s v="Grain"/>
    <x v="0"/>
    <n v="399"/>
  </r>
  <r>
    <x v="58"/>
    <x v="1"/>
    <s v="Feb"/>
    <n v="6"/>
    <x v="8"/>
    <s v="01"/>
    <s v="Grain"/>
    <x v="1"/>
    <n v="1101"/>
  </r>
  <r>
    <x v="58"/>
    <x v="1"/>
    <s v="Feb"/>
    <n v="6"/>
    <x v="9"/>
    <s v="01"/>
    <s v="Grain"/>
    <x v="0"/>
    <n v="0"/>
  </r>
  <r>
    <x v="58"/>
    <x v="1"/>
    <s v="Feb"/>
    <n v="6"/>
    <x v="9"/>
    <s v="01"/>
    <s v="Grain"/>
    <x v="1"/>
    <n v="0"/>
  </r>
  <r>
    <x v="58"/>
    <x v="1"/>
    <s v="Feb"/>
    <n v="6"/>
    <x v="10"/>
    <s v="01"/>
    <s v="Grain"/>
    <x v="0"/>
    <n v="2818"/>
  </r>
  <r>
    <x v="58"/>
    <x v="1"/>
    <s v="Feb"/>
    <n v="6"/>
    <x v="10"/>
    <s v="01"/>
    <s v="Grain"/>
    <x v="1"/>
    <n v="854"/>
  </r>
  <r>
    <x v="58"/>
    <x v="1"/>
    <s v="Feb"/>
    <n v="6"/>
    <x v="11"/>
    <s v="01"/>
    <s v="Grain"/>
    <x v="0"/>
    <n v="0"/>
  </r>
  <r>
    <x v="58"/>
    <x v="1"/>
    <s v="Feb"/>
    <n v="6"/>
    <x v="11"/>
    <s v="01"/>
    <s v="Grain"/>
    <x v="1"/>
    <n v="0"/>
  </r>
  <r>
    <x v="58"/>
    <x v="1"/>
    <s v="Feb"/>
    <n v="6"/>
    <x v="12"/>
    <s v="01"/>
    <s v="Grain"/>
    <x v="0"/>
    <n v="5255"/>
  </r>
  <r>
    <x v="58"/>
    <x v="1"/>
    <s v="Feb"/>
    <n v="6"/>
    <x v="12"/>
    <s v="01"/>
    <s v="Grain"/>
    <x v="1"/>
    <n v="970"/>
  </r>
  <r>
    <x v="59"/>
    <x v="1"/>
    <s v="Feb"/>
    <n v="7"/>
    <x v="0"/>
    <s v="01"/>
    <s v="Grain"/>
    <x v="0"/>
    <n v="8365"/>
  </r>
  <r>
    <x v="59"/>
    <x v="1"/>
    <s v="Feb"/>
    <n v="7"/>
    <x v="0"/>
    <s v="01"/>
    <s v="Grain"/>
    <x v="1"/>
    <n v="237"/>
  </r>
  <r>
    <x v="59"/>
    <x v="1"/>
    <s v="Feb"/>
    <n v="7"/>
    <x v="1"/>
    <s v="01"/>
    <s v="Grain"/>
    <x v="0"/>
    <n v="0"/>
  </r>
  <r>
    <x v="59"/>
    <x v="1"/>
    <s v="Feb"/>
    <n v="7"/>
    <x v="1"/>
    <s v="01"/>
    <s v="Grain"/>
    <x v="1"/>
    <n v="0"/>
  </r>
  <r>
    <x v="59"/>
    <x v="1"/>
    <s v="Feb"/>
    <n v="7"/>
    <x v="2"/>
    <s v="01"/>
    <s v="Grain"/>
    <x v="0"/>
    <n v="4525"/>
  </r>
  <r>
    <x v="59"/>
    <x v="1"/>
    <s v="Feb"/>
    <n v="7"/>
    <x v="2"/>
    <s v="01"/>
    <s v="Grain"/>
    <x v="1"/>
    <n v="72"/>
  </r>
  <r>
    <x v="59"/>
    <x v="1"/>
    <s v="Feb"/>
    <n v="7"/>
    <x v="3"/>
    <s v="01"/>
    <s v="Grain"/>
    <x v="0"/>
    <n v="5310"/>
  </r>
  <r>
    <x v="59"/>
    <x v="1"/>
    <s v="Feb"/>
    <n v="7"/>
    <x v="3"/>
    <s v="01"/>
    <s v="Grain"/>
    <x v="1"/>
    <n v="202"/>
  </r>
  <r>
    <x v="59"/>
    <x v="1"/>
    <s v="Feb"/>
    <n v="7"/>
    <x v="4"/>
    <s v="01"/>
    <s v="Grain"/>
    <x v="0"/>
    <n v="2566"/>
  </r>
  <r>
    <x v="59"/>
    <x v="1"/>
    <s v="Feb"/>
    <n v="7"/>
    <x v="4"/>
    <s v="01"/>
    <s v="Grain"/>
    <x v="1"/>
    <n v="1438"/>
  </r>
  <r>
    <x v="59"/>
    <x v="1"/>
    <s v="Feb"/>
    <n v="7"/>
    <x v="5"/>
    <s v="01"/>
    <s v="Grain"/>
    <x v="0"/>
    <n v="0"/>
  </r>
  <r>
    <x v="59"/>
    <x v="1"/>
    <s v="Feb"/>
    <n v="7"/>
    <x v="5"/>
    <s v="01"/>
    <s v="Grain"/>
    <x v="1"/>
    <n v="6"/>
  </r>
  <r>
    <x v="59"/>
    <x v="1"/>
    <s v="Feb"/>
    <n v="7"/>
    <x v="6"/>
    <s v="01"/>
    <s v="Grain"/>
    <x v="0"/>
    <n v="715"/>
  </r>
  <r>
    <x v="59"/>
    <x v="1"/>
    <s v="Feb"/>
    <n v="7"/>
    <x v="6"/>
    <s v="01"/>
    <s v="Grain"/>
    <x v="1"/>
    <n v="820"/>
  </r>
  <r>
    <x v="59"/>
    <x v="1"/>
    <s v="Feb"/>
    <n v="7"/>
    <x v="7"/>
    <s v="01"/>
    <s v="Grain"/>
    <x v="0"/>
    <n v="662"/>
  </r>
  <r>
    <x v="59"/>
    <x v="1"/>
    <s v="Feb"/>
    <n v="7"/>
    <x v="7"/>
    <s v="01"/>
    <s v="Grain"/>
    <x v="1"/>
    <n v="424"/>
  </r>
  <r>
    <x v="59"/>
    <x v="1"/>
    <s v="Feb"/>
    <n v="7"/>
    <x v="8"/>
    <s v="01"/>
    <s v="Grain"/>
    <x v="0"/>
    <n v="194"/>
  </r>
  <r>
    <x v="59"/>
    <x v="1"/>
    <s v="Feb"/>
    <n v="7"/>
    <x v="8"/>
    <s v="01"/>
    <s v="Grain"/>
    <x v="1"/>
    <n v="898"/>
  </r>
  <r>
    <x v="59"/>
    <x v="1"/>
    <s v="Feb"/>
    <n v="7"/>
    <x v="9"/>
    <s v="01"/>
    <s v="Grain"/>
    <x v="0"/>
    <n v="0"/>
  </r>
  <r>
    <x v="59"/>
    <x v="1"/>
    <s v="Feb"/>
    <n v="7"/>
    <x v="9"/>
    <s v="01"/>
    <s v="Grain"/>
    <x v="1"/>
    <n v="0"/>
  </r>
  <r>
    <x v="59"/>
    <x v="1"/>
    <s v="Feb"/>
    <n v="7"/>
    <x v="10"/>
    <s v="01"/>
    <s v="Grain"/>
    <x v="0"/>
    <n v="2813"/>
  </r>
  <r>
    <x v="59"/>
    <x v="1"/>
    <s v="Feb"/>
    <n v="7"/>
    <x v="10"/>
    <s v="01"/>
    <s v="Grain"/>
    <x v="1"/>
    <n v="606"/>
  </r>
  <r>
    <x v="59"/>
    <x v="1"/>
    <s v="Feb"/>
    <n v="7"/>
    <x v="11"/>
    <s v="01"/>
    <s v="Grain"/>
    <x v="0"/>
    <n v="0"/>
  </r>
  <r>
    <x v="59"/>
    <x v="1"/>
    <s v="Feb"/>
    <n v="7"/>
    <x v="11"/>
    <s v="01"/>
    <s v="Grain"/>
    <x v="1"/>
    <n v="5"/>
  </r>
  <r>
    <x v="59"/>
    <x v="1"/>
    <s v="Feb"/>
    <n v="7"/>
    <x v="12"/>
    <s v="01"/>
    <s v="Grain"/>
    <x v="0"/>
    <n v="4478"/>
  </r>
  <r>
    <x v="59"/>
    <x v="1"/>
    <s v="Feb"/>
    <n v="7"/>
    <x v="12"/>
    <s v="01"/>
    <s v="Grain"/>
    <x v="1"/>
    <n v="1657"/>
  </r>
  <r>
    <x v="60"/>
    <x v="1"/>
    <s v="Feb"/>
    <n v="8"/>
    <x v="0"/>
    <s v="01"/>
    <s v="Grain"/>
    <x v="0"/>
    <n v="9612"/>
  </r>
  <r>
    <x v="60"/>
    <x v="1"/>
    <s v="Feb"/>
    <n v="8"/>
    <x v="0"/>
    <s v="01"/>
    <s v="Grain"/>
    <x v="1"/>
    <n v="313"/>
  </r>
  <r>
    <x v="60"/>
    <x v="1"/>
    <s v="Feb"/>
    <n v="8"/>
    <x v="1"/>
    <s v="01"/>
    <s v="Grain"/>
    <x v="0"/>
    <n v="0"/>
  </r>
  <r>
    <x v="60"/>
    <x v="1"/>
    <s v="Feb"/>
    <n v="8"/>
    <x v="1"/>
    <s v="01"/>
    <s v="Grain"/>
    <x v="1"/>
    <n v="0"/>
  </r>
  <r>
    <x v="60"/>
    <x v="1"/>
    <s v="Feb"/>
    <n v="8"/>
    <x v="2"/>
    <s v="01"/>
    <s v="Grain"/>
    <x v="0"/>
    <n v="4752"/>
  </r>
  <r>
    <x v="60"/>
    <x v="1"/>
    <s v="Feb"/>
    <n v="8"/>
    <x v="2"/>
    <s v="01"/>
    <s v="Grain"/>
    <x v="1"/>
    <n v="148"/>
  </r>
  <r>
    <x v="60"/>
    <x v="1"/>
    <s v="Feb"/>
    <n v="8"/>
    <x v="3"/>
    <s v="01"/>
    <s v="Grain"/>
    <x v="0"/>
    <n v="5691"/>
  </r>
  <r>
    <x v="60"/>
    <x v="1"/>
    <s v="Feb"/>
    <n v="8"/>
    <x v="3"/>
    <s v="01"/>
    <s v="Grain"/>
    <x v="1"/>
    <n v="183"/>
  </r>
  <r>
    <x v="60"/>
    <x v="1"/>
    <s v="Feb"/>
    <n v="8"/>
    <x v="4"/>
    <s v="01"/>
    <s v="Grain"/>
    <x v="0"/>
    <n v="2189"/>
  </r>
  <r>
    <x v="60"/>
    <x v="1"/>
    <s v="Feb"/>
    <n v="8"/>
    <x v="4"/>
    <s v="01"/>
    <s v="Grain"/>
    <x v="1"/>
    <n v="1305"/>
  </r>
  <r>
    <x v="60"/>
    <x v="1"/>
    <s v="Feb"/>
    <n v="8"/>
    <x v="5"/>
    <s v="01"/>
    <s v="Grain"/>
    <x v="0"/>
    <n v="0"/>
  </r>
  <r>
    <x v="60"/>
    <x v="1"/>
    <s v="Feb"/>
    <n v="8"/>
    <x v="5"/>
    <s v="01"/>
    <s v="Grain"/>
    <x v="1"/>
    <n v="2"/>
  </r>
  <r>
    <x v="60"/>
    <x v="1"/>
    <s v="Feb"/>
    <n v="8"/>
    <x v="6"/>
    <s v="01"/>
    <s v="Grain"/>
    <x v="0"/>
    <n v="1038"/>
  </r>
  <r>
    <x v="60"/>
    <x v="1"/>
    <s v="Feb"/>
    <n v="8"/>
    <x v="6"/>
    <s v="01"/>
    <s v="Grain"/>
    <x v="1"/>
    <n v="1878"/>
  </r>
  <r>
    <x v="60"/>
    <x v="1"/>
    <s v="Feb"/>
    <n v="8"/>
    <x v="7"/>
    <s v="01"/>
    <s v="Grain"/>
    <x v="0"/>
    <n v="353"/>
  </r>
  <r>
    <x v="60"/>
    <x v="1"/>
    <s v="Feb"/>
    <n v="8"/>
    <x v="7"/>
    <s v="01"/>
    <s v="Grain"/>
    <x v="1"/>
    <n v="781"/>
  </r>
  <r>
    <x v="60"/>
    <x v="1"/>
    <s v="Feb"/>
    <n v="8"/>
    <x v="8"/>
    <s v="01"/>
    <s v="Grain"/>
    <x v="0"/>
    <n v="401"/>
  </r>
  <r>
    <x v="60"/>
    <x v="1"/>
    <s v="Feb"/>
    <n v="8"/>
    <x v="8"/>
    <s v="01"/>
    <s v="Grain"/>
    <x v="1"/>
    <n v="1482"/>
  </r>
  <r>
    <x v="60"/>
    <x v="1"/>
    <s v="Feb"/>
    <n v="8"/>
    <x v="9"/>
    <s v="01"/>
    <s v="Grain"/>
    <x v="0"/>
    <n v="0"/>
  </r>
  <r>
    <x v="60"/>
    <x v="1"/>
    <s v="Feb"/>
    <n v="8"/>
    <x v="9"/>
    <s v="01"/>
    <s v="Grain"/>
    <x v="1"/>
    <n v="0"/>
  </r>
  <r>
    <x v="60"/>
    <x v="1"/>
    <s v="Feb"/>
    <n v="8"/>
    <x v="10"/>
    <s v="01"/>
    <s v="Grain"/>
    <x v="0"/>
    <n v="2518"/>
  </r>
  <r>
    <x v="60"/>
    <x v="1"/>
    <s v="Feb"/>
    <n v="8"/>
    <x v="10"/>
    <s v="01"/>
    <s v="Grain"/>
    <x v="1"/>
    <n v="758"/>
  </r>
  <r>
    <x v="60"/>
    <x v="1"/>
    <s v="Feb"/>
    <n v="8"/>
    <x v="11"/>
    <s v="01"/>
    <s v="Grain"/>
    <x v="0"/>
    <n v="0"/>
  </r>
  <r>
    <x v="60"/>
    <x v="1"/>
    <s v="Feb"/>
    <n v="8"/>
    <x v="11"/>
    <s v="01"/>
    <s v="Grain"/>
    <x v="1"/>
    <n v="2"/>
  </r>
  <r>
    <x v="60"/>
    <x v="1"/>
    <s v="Feb"/>
    <n v="8"/>
    <x v="12"/>
    <s v="01"/>
    <s v="Grain"/>
    <x v="0"/>
    <n v="5132"/>
  </r>
  <r>
    <x v="60"/>
    <x v="1"/>
    <s v="Feb"/>
    <n v="8"/>
    <x v="12"/>
    <s v="01"/>
    <s v="Grain"/>
    <x v="1"/>
    <n v="1514"/>
  </r>
  <r>
    <x v="61"/>
    <x v="1"/>
    <s v="Mar"/>
    <n v="9"/>
    <x v="0"/>
    <s v="01"/>
    <s v="Grain"/>
    <x v="0"/>
    <n v="9224"/>
  </r>
  <r>
    <x v="61"/>
    <x v="1"/>
    <s v="Mar"/>
    <n v="9"/>
    <x v="0"/>
    <s v="01"/>
    <s v="Grain"/>
    <x v="1"/>
    <n v="296"/>
  </r>
  <r>
    <x v="61"/>
    <x v="1"/>
    <s v="Mar"/>
    <n v="9"/>
    <x v="1"/>
    <s v="01"/>
    <s v="Grain"/>
    <x v="0"/>
    <n v="0"/>
  </r>
  <r>
    <x v="61"/>
    <x v="1"/>
    <s v="Mar"/>
    <n v="9"/>
    <x v="1"/>
    <s v="01"/>
    <s v="Grain"/>
    <x v="1"/>
    <n v="0"/>
  </r>
  <r>
    <x v="61"/>
    <x v="1"/>
    <s v="Mar"/>
    <n v="9"/>
    <x v="2"/>
    <s v="01"/>
    <s v="Grain"/>
    <x v="0"/>
    <n v="4302"/>
  </r>
  <r>
    <x v="61"/>
    <x v="1"/>
    <s v="Mar"/>
    <n v="9"/>
    <x v="2"/>
    <s v="01"/>
    <s v="Grain"/>
    <x v="1"/>
    <n v="121"/>
  </r>
  <r>
    <x v="61"/>
    <x v="1"/>
    <s v="Mar"/>
    <n v="9"/>
    <x v="3"/>
    <s v="01"/>
    <s v="Grain"/>
    <x v="0"/>
    <n v="6131"/>
  </r>
  <r>
    <x v="61"/>
    <x v="1"/>
    <s v="Mar"/>
    <n v="9"/>
    <x v="3"/>
    <s v="01"/>
    <s v="Grain"/>
    <x v="1"/>
    <n v="243"/>
  </r>
  <r>
    <x v="61"/>
    <x v="1"/>
    <s v="Mar"/>
    <n v="9"/>
    <x v="4"/>
    <s v="01"/>
    <s v="Grain"/>
    <x v="0"/>
    <n v="2720"/>
  </r>
  <r>
    <x v="61"/>
    <x v="1"/>
    <s v="Mar"/>
    <n v="9"/>
    <x v="4"/>
    <s v="01"/>
    <s v="Grain"/>
    <x v="1"/>
    <n v="1095"/>
  </r>
  <r>
    <x v="61"/>
    <x v="1"/>
    <s v="Mar"/>
    <n v="9"/>
    <x v="5"/>
    <s v="01"/>
    <s v="Grain"/>
    <x v="0"/>
    <n v="0"/>
  </r>
  <r>
    <x v="61"/>
    <x v="1"/>
    <s v="Mar"/>
    <n v="9"/>
    <x v="5"/>
    <s v="01"/>
    <s v="Grain"/>
    <x v="1"/>
    <n v="5"/>
  </r>
  <r>
    <x v="61"/>
    <x v="1"/>
    <s v="Mar"/>
    <n v="9"/>
    <x v="6"/>
    <s v="01"/>
    <s v="Grain"/>
    <x v="0"/>
    <n v="1148"/>
  </r>
  <r>
    <x v="61"/>
    <x v="1"/>
    <s v="Mar"/>
    <n v="9"/>
    <x v="6"/>
    <s v="01"/>
    <s v="Grain"/>
    <x v="1"/>
    <n v="1503"/>
  </r>
  <r>
    <x v="61"/>
    <x v="1"/>
    <s v="Mar"/>
    <n v="9"/>
    <x v="7"/>
    <s v="01"/>
    <s v="Grain"/>
    <x v="0"/>
    <n v="761"/>
  </r>
  <r>
    <x v="61"/>
    <x v="1"/>
    <s v="Mar"/>
    <n v="9"/>
    <x v="7"/>
    <s v="01"/>
    <s v="Grain"/>
    <x v="1"/>
    <n v="365"/>
  </r>
  <r>
    <x v="61"/>
    <x v="1"/>
    <s v="Mar"/>
    <n v="9"/>
    <x v="8"/>
    <s v="01"/>
    <s v="Grain"/>
    <x v="0"/>
    <n v="307"/>
  </r>
  <r>
    <x v="61"/>
    <x v="1"/>
    <s v="Mar"/>
    <n v="9"/>
    <x v="8"/>
    <s v="01"/>
    <s v="Grain"/>
    <x v="1"/>
    <n v="963"/>
  </r>
  <r>
    <x v="61"/>
    <x v="1"/>
    <s v="Mar"/>
    <n v="9"/>
    <x v="9"/>
    <s v="01"/>
    <s v="Grain"/>
    <x v="0"/>
    <n v="0"/>
  </r>
  <r>
    <x v="61"/>
    <x v="1"/>
    <s v="Mar"/>
    <n v="9"/>
    <x v="9"/>
    <s v="01"/>
    <s v="Grain"/>
    <x v="1"/>
    <n v="0"/>
  </r>
  <r>
    <x v="61"/>
    <x v="1"/>
    <s v="Mar"/>
    <n v="9"/>
    <x v="10"/>
    <s v="01"/>
    <s v="Grain"/>
    <x v="0"/>
    <n v="2295"/>
  </r>
  <r>
    <x v="61"/>
    <x v="1"/>
    <s v="Mar"/>
    <n v="9"/>
    <x v="10"/>
    <s v="01"/>
    <s v="Grain"/>
    <x v="1"/>
    <n v="614"/>
  </r>
  <r>
    <x v="61"/>
    <x v="1"/>
    <s v="Mar"/>
    <n v="9"/>
    <x v="11"/>
    <s v="01"/>
    <s v="Grain"/>
    <x v="0"/>
    <n v="0"/>
  </r>
  <r>
    <x v="61"/>
    <x v="1"/>
    <s v="Mar"/>
    <n v="9"/>
    <x v="11"/>
    <s v="01"/>
    <s v="Grain"/>
    <x v="1"/>
    <n v="4"/>
  </r>
  <r>
    <x v="61"/>
    <x v="1"/>
    <s v="Mar"/>
    <n v="9"/>
    <x v="12"/>
    <s v="01"/>
    <s v="Grain"/>
    <x v="0"/>
    <n v="5474"/>
  </r>
  <r>
    <x v="61"/>
    <x v="1"/>
    <s v="Mar"/>
    <n v="9"/>
    <x v="12"/>
    <s v="01"/>
    <s v="Grain"/>
    <x v="1"/>
    <n v="1188"/>
  </r>
  <r>
    <x v="62"/>
    <x v="1"/>
    <s v="Mar"/>
    <n v="10"/>
    <x v="0"/>
    <s v="01"/>
    <s v="Grain"/>
    <x v="0"/>
    <n v="9692"/>
  </r>
  <r>
    <x v="62"/>
    <x v="1"/>
    <s v="Mar"/>
    <n v="10"/>
    <x v="0"/>
    <s v="01"/>
    <s v="Grain"/>
    <x v="1"/>
    <n v="667"/>
  </r>
  <r>
    <x v="62"/>
    <x v="1"/>
    <s v="Mar"/>
    <n v="10"/>
    <x v="1"/>
    <s v="01"/>
    <s v="Grain"/>
    <x v="0"/>
    <n v="0"/>
  </r>
  <r>
    <x v="62"/>
    <x v="1"/>
    <s v="Mar"/>
    <n v="10"/>
    <x v="1"/>
    <s v="01"/>
    <s v="Grain"/>
    <x v="1"/>
    <n v="0"/>
  </r>
  <r>
    <x v="62"/>
    <x v="1"/>
    <s v="Mar"/>
    <n v="10"/>
    <x v="2"/>
    <s v="01"/>
    <s v="Grain"/>
    <x v="0"/>
    <n v="4590"/>
  </r>
  <r>
    <x v="62"/>
    <x v="1"/>
    <s v="Mar"/>
    <n v="10"/>
    <x v="2"/>
    <s v="01"/>
    <s v="Grain"/>
    <x v="1"/>
    <n v="93"/>
  </r>
  <r>
    <x v="62"/>
    <x v="1"/>
    <s v="Mar"/>
    <n v="10"/>
    <x v="3"/>
    <s v="01"/>
    <s v="Grain"/>
    <x v="0"/>
    <n v="5045"/>
  </r>
  <r>
    <x v="62"/>
    <x v="1"/>
    <s v="Mar"/>
    <n v="10"/>
    <x v="3"/>
    <s v="01"/>
    <s v="Grain"/>
    <x v="1"/>
    <n v="326"/>
  </r>
  <r>
    <x v="62"/>
    <x v="1"/>
    <s v="Mar"/>
    <n v="10"/>
    <x v="4"/>
    <s v="01"/>
    <s v="Grain"/>
    <x v="0"/>
    <n v="2340"/>
  </r>
  <r>
    <x v="62"/>
    <x v="1"/>
    <s v="Mar"/>
    <n v="10"/>
    <x v="4"/>
    <s v="01"/>
    <s v="Grain"/>
    <x v="1"/>
    <n v="1358"/>
  </r>
  <r>
    <x v="62"/>
    <x v="1"/>
    <s v="Mar"/>
    <n v="10"/>
    <x v="5"/>
    <s v="01"/>
    <s v="Grain"/>
    <x v="0"/>
    <n v="0"/>
  </r>
  <r>
    <x v="62"/>
    <x v="1"/>
    <s v="Mar"/>
    <n v="10"/>
    <x v="5"/>
    <s v="01"/>
    <s v="Grain"/>
    <x v="1"/>
    <n v="17"/>
  </r>
  <r>
    <x v="62"/>
    <x v="1"/>
    <s v="Mar"/>
    <n v="10"/>
    <x v="6"/>
    <s v="01"/>
    <s v="Grain"/>
    <x v="0"/>
    <n v="1021"/>
  </r>
  <r>
    <x v="62"/>
    <x v="1"/>
    <s v="Mar"/>
    <n v="10"/>
    <x v="6"/>
    <s v="01"/>
    <s v="Grain"/>
    <x v="1"/>
    <n v="1016"/>
  </r>
  <r>
    <x v="62"/>
    <x v="1"/>
    <s v="Mar"/>
    <n v="10"/>
    <x v="7"/>
    <s v="01"/>
    <s v="Grain"/>
    <x v="0"/>
    <n v="753"/>
  </r>
  <r>
    <x v="62"/>
    <x v="1"/>
    <s v="Mar"/>
    <n v="10"/>
    <x v="7"/>
    <s v="01"/>
    <s v="Grain"/>
    <x v="1"/>
    <n v="391"/>
  </r>
  <r>
    <x v="62"/>
    <x v="1"/>
    <s v="Mar"/>
    <n v="10"/>
    <x v="8"/>
    <s v="01"/>
    <s v="Grain"/>
    <x v="0"/>
    <n v="314"/>
  </r>
  <r>
    <x v="62"/>
    <x v="1"/>
    <s v="Mar"/>
    <n v="10"/>
    <x v="8"/>
    <s v="01"/>
    <s v="Grain"/>
    <x v="1"/>
    <n v="904"/>
  </r>
  <r>
    <x v="62"/>
    <x v="1"/>
    <s v="Mar"/>
    <n v="10"/>
    <x v="9"/>
    <s v="01"/>
    <s v="Grain"/>
    <x v="0"/>
    <n v="0"/>
  </r>
  <r>
    <x v="62"/>
    <x v="1"/>
    <s v="Mar"/>
    <n v="10"/>
    <x v="9"/>
    <s v="01"/>
    <s v="Grain"/>
    <x v="1"/>
    <n v="0"/>
  </r>
  <r>
    <x v="62"/>
    <x v="1"/>
    <s v="Mar"/>
    <n v="10"/>
    <x v="10"/>
    <s v="01"/>
    <s v="Grain"/>
    <x v="0"/>
    <n v="2518"/>
  </r>
  <r>
    <x v="62"/>
    <x v="1"/>
    <s v="Mar"/>
    <n v="10"/>
    <x v="10"/>
    <s v="01"/>
    <s v="Grain"/>
    <x v="1"/>
    <n v="550"/>
  </r>
  <r>
    <x v="62"/>
    <x v="1"/>
    <s v="Mar"/>
    <n v="10"/>
    <x v="11"/>
    <s v="01"/>
    <s v="Grain"/>
    <x v="0"/>
    <n v="0"/>
  </r>
  <r>
    <x v="62"/>
    <x v="1"/>
    <s v="Mar"/>
    <n v="10"/>
    <x v="11"/>
    <s v="01"/>
    <s v="Grain"/>
    <x v="1"/>
    <n v="2"/>
  </r>
  <r>
    <x v="62"/>
    <x v="1"/>
    <s v="Mar"/>
    <n v="10"/>
    <x v="12"/>
    <s v="01"/>
    <s v="Grain"/>
    <x v="0"/>
    <n v="4549"/>
  </r>
  <r>
    <x v="62"/>
    <x v="1"/>
    <s v="Mar"/>
    <n v="10"/>
    <x v="12"/>
    <s v="01"/>
    <s v="Grain"/>
    <x v="1"/>
    <n v="1115"/>
  </r>
  <r>
    <x v="63"/>
    <x v="1"/>
    <s v="Mar"/>
    <n v="11"/>
    <x v="0"/>
    <s v="01"/>
    <s v="Grain"/>
    <x v="0"/>
    <n v="9050"/>
  </r>
  <r>
    <x v="63"/>
    <x v="1"/>
    <s v="Mar"/>
    <n v="11"/>
    <x v="0"/>
    <s v="01"/>
    <s v="Grain"/>
    <x v="1"/>
    <n v="462"/>
  </r>
  <r>
    <x v="63"/>
    <x v="1"/>
    <s v="Mar"/>
    <n v="11"/>
    <x v="1"/>
    <s v="01"/>
    <s v="Grain"/>
    <x v="0"/>
    <n v="0"/>
  </r>
  <r>
    <x v="63"/>
    <x v="1"/>
    <s v="Mar"/>
    <n v="11"/>
    <x v="1"/>
    <s v="01"/>
    <s v="Grain"/>
    <x v="1"/>
    <n v="0"/>
  </r>
  <r>
    <x v="63"/>
    <x v="1"/>
    <s v="Mar"/>
    <n v="11"/>
    <x v="2"/>
    <s v="01"/>
    <s v="Grain"/>
    <x v="0"/>
    <n v="4487"/>
  </r>
  <r>
    <x v="63"/>
    <x v="1"/>
    <s v="Mar"/>
    <n v="11"/>
    <x v="2"/>
    <s v="01"/>
    <s v="Grain"/>
    <x v="1"/>
    <n v="114"/>
  </r>
  <r>
    <x v="63"/>
    <x v="1"/>
    <s v="Mar"/>
    <n v="11"/>
    <x v="3"/>
    <s v="01"/>
    <s v="Grain"/>
    <x v="0"/>
    <n v="6311"/>
  </r>
  <r>
    <x v="63"/>
    <x v="1"/>
    <s v="Mar"/>
    <n v="11"/>
    <x v="3"/>
    <s v="01"/>
    <s v="Grain"/>
    <x v="1"/>
    <n v="261"/>
  </r>
  <r>
    <x v="63"/>
    <x v="1"/>
    <s v="Mar"/>
    <n v="11"/>
    <x v="4"/>
    <s v="01"/>
    <s v="Grain"/>
    <x v="0"/>
    <n v="2262"/>
  </r>
  <r>
    <x v="63"/>
    <x v="1"/>
    <s v="Mar"/>
    <n v="11"/>
    <x v="4"/>
    <s v="01"/>
    <s v="Grain"/>
    <x v="1"/>
    <n v="1676"/>
  </r>
  <r>
    <x v="63"/>
    <x v="1"/>
    <s v="Mar"/>
    <n v="11"/>
    <x v="5"/>
    <s v="01"/>
    <s v="Grain"/>
    <x v="0"/>
    <n v="0"/>
  </r>
  <r>
    <x v="63"/>
    <x v="1"/>
    <s v="Mar"/>
    <n v="11"/>
    <x v="5"/>
    <s v="01"/>
    <s v="Grain"/>
    <x v="1"/>
    <n v="0"/>
  </r>
  <r>
    <x v="63"/>
    <x v="1"/>
    <s v="Mar"/>
    <n v="11"/>
    <x v="6"/>
    <s v="01"/>
    <s v="Grain"/>
    <x v="0"/>
    <n v="809"/>
  </r>
  <r>
    <x v="63"/>
    <x v="1"/>
    <s v="Mar"/>
    <n v="11"/>
    <x v="6"/>
    <s v="01"/>
    <s v="Grain"/>
    <x v="1"/>
    <n v="756"/>
  </r>
  <r>
    <x v="63"/>
    <x v="1"/>
    <s v="Mar"/>
    <n v="11"/>
    <x v="7"/>
    <s v="01"/>
    <s v="Grain"/>
    <x v="0"/>
    <n v="645"/>
  </r>
  <r>
    <x v="63"/>
    <x v="1"/>
    <s v="Mar"/>
    <n v="11"/>
    <x v="7"/>
    <s v="01"/>
    <s v="Grain"/>
    <x v="1"/>
    <n v="334"/>
  </r>
  <r>
    <x v="63"/>
    <x v="1"/>
    <s v="Mar"/>
    <n v="11"/>
    <x v="8"/>
    <s v="01"/>
    <s v="Grain"/>
    <x v="0"/>
    <n v="269"/>
  </r>
  <r>
    <x v="63"/>
    <x v="1"/>
    <s v="Mar"/>
    <n v="11"/>
    <x v="8"/>
    <s v="01"/>
    <s v="Grain"/>
    <x v="1"/>
    <n v="970"/>
  </r>
  <r>
    <x v="63"/>
    <x v="1"/>
    <s v="Mar"/>
    <n v="11"/>
    <x v="9"/>
    <s v="01"/>
    <s v="Grain"/>
    <x v="0"/>
    <n v="0"/>
  </r>
  <r>
    <x v="63"/>
    <x v="1"/>
    <s v="Mar"/>
    <n v="11"/>
    <x v="9"/>
    <s v="01"/>
    <s v="Grain"/>
    <x v="1"/>
    <n v="0"/>
  </r>
  <r>
    <x v="63"/>
    <x v="1"/>
    <s v="Mar"/>
    <n v="11"/>
    <x v="10"/>
    <s v="01"/>
    <s v="Grain"/>
    <x v="0"/>
    <n v="2341"/>
  </r>
  <r>
    <x v="63"/>
    <x v="1"/>
    <s v="Mar"/>
    <n v="11"/>
    <x v="10"/>
    <s v="01"/>
    <s v="Grain"/>
    <x v="1"/>
    <n v="598"/>
  </r>
  <r>
    <x v="63"/>
    <x v="1"/>
    <s v="Mar"/>
    <n v="11"/>
    <x v="11"/>
    <s v="01"/>
    <s v="Grain"/>
    <x v="0"/>
    <n v="0"/>
  </r>
  <r>
    <x v="63"/>
    <x v="1"/>
    <s v="Mar"/>
    <n v="11"/>
    <x v="11"/>
    <s v="01"/>
    <s v="Grain"/>
    <x v="1"/>
    <n v="3"/>
  </r>
  <r>
    <x v="63"/>
    <x v="1"/>
    <s v="Mar"/>
    <n v="11"/>
    <x v="12"/>
    <s v="01"/>
    <s v="Grain"/>
    <x v="0"/>
    <n v="4390"/>
  </r>
  <r>
    <x v="63"/>
    <x v="1"/>
    <s v="Mar"/>
    <n v="11"/>
    <x v="12"/>
    <s v="01"/>
    <s v="Grain"/>
    <x v="1"/>
    <n v="1506"/>
  </r>
  <r>
    <x v="64"/>
    <x v="1"/>
    <s v="Mar"/>
    <n v="12"/>
    <x v="0"/>
    <s v="01"/>
    <s v="Grain"/>
    <x v="0"/>
    <n v="8164"/>
  </r>
  <r>
    <x v="64"/>
    <x v="1"/>
    <s v="Mar"/>
    <n v="12"/>
    <x v="0"/>
    <s v="01"/>
    <s v="Grain"/>
    <x v="1"/>
    <n v="368"/>
  </r>
  <r>
    <x v="64"/>
    <x v="1"/>
    <s v="Mar"/>
    <n v="12"/>
    <x v="1"/>
    <s v="01"/>
    <s v="Grain"/>
    <x v="0"/>
    <n v="0"/>
  </r>
  <r>
    <x v="64"/>
    <x v="1"/>
    <s v="Mar"/>
    <n v="12"/>
    <x v="1"/>
    <s v="01"/>
    <s v="Grain"/>
    <x v="1"/>
    <n v="0"/>
  </r>
  <r>
    <x v="64"/>
    <x v="1"/>
    <s v="Mar"/>
    <n v="12"/>
    <x v="2"/>
    <s v="01"/>
    <s v="Grain"/>
    <x v="0"/>
    <n v="3617"/>
  </r>
  <r>
    <x v="64"/>
    <x v="1"/>
    <s v="Mar"/>
    <n v="12"/>
    <x v="2"/>
    <s v="01"/>
    <s v="Grain"/>
    <x v="1"/>
    <n v="39"/>
  </r>
  <r>
    <x v="64"/>
    <x v="1"/>
    <s v="Mar"/>
    <n v="12"/>
    <x v="3"/>
    <s v="01"/>
    <s v="Grain"/>
    <x v="0"/>
    <n v="4629"/>
  </r>
  <r>
    <x v="64"/>
    <x v="1"/>
    <s v="Mar"/>
    <n v="12"/>
    <x v="3"/>
    <s v="01"/>
    <s v="Grain"/>
    <x v="1"/>
    <n v="226"/>
  </r>
  <r>
    <x v="64"/>
    <x v="1"/>
    <s v="Mar"/>
    <n v="12"/>
    <x v="4"/>
    <s v="01"/>
    <s v="Grain"/>
    <x v="0"/>
    <n v="2613"/>
  </r>
  <r>
    <x v="64"/>
    <x v="1"/>
    <s v="Mar"/>
    <n v="12"/>
    <x v="4"/>
    <s v="01"/>
    <s v="Grain"/>
    <x v="1"/>
    <n v="1132"/>
  </r>
  <r>
    <x v="64"/>
    <x v="1"/>
    <s v="Mar"/>
    <n v="12"/>
    <x v="5"/>
    <s v="01"/>
    <s v="Grain"/>
    <x v="0"/>
    <n v="0"/>
  </r>
  <r>
    <x v="64"/>
    <x v="1"/>
    <s v="Mar"/>
    <n v="12"/>
    <x v="5"/>
    <s v="01"/>
    <s v="Grain"/>
    <x v="1"/>
    <n v="5"/>
  </r>
  <r>
    <x v="64"/>
    <x v="1"/>
    <s v="Mar"/>
    <n v="12"/>
    <x v="6"/>
    <s v="01"/>
    <s v="Grain"/>
    <x v="0"/>
    <n v="958"/>
  </r>
  <r>
    <x v="64"/>
    <x v="1"/>
    <s v="Mar"/>
    <n v="12"/>
    <x v="6"/>
    <s v="01"/>
    <s v="Grain"/>
    <x v="1"/>
    <n v="994"/>
  </r>
  <r>
    <x v="64"/>
    <x v="1"/>
    <s v="Mar"/>
    <n v="12"/>
    <x v="7"/>
    <s v="01"/>
    <s v="Grain"/>
    <x v="0"/>
    <n v="696"/>
  </r>
  <r>
    <x v="64"/>
    <x v="1"/>
    <s v="Mar"/>
    <n v="12"/>
    <x v="7"/>
    <s v="01"/>
    <s v="Grain"/>
    <x v="1"/>
    <n v="393"/>
  </r>
  <r>
    <x v="64"/>
    <x v="1"/>
    <s v="Mar"/>
    <n v="12"/>
    <x v="8"/>
    <s v="01"/>
    <s v="Grain"/>
    <x v="0"/>
    <n v="234"/>
  </r>
  <r>
    <x v="64"/>
    <x v="1"/>
    <s v="Mar"/>
    <n v="12"/>
    <x v="8"/>
    <s v="01"/>
    <s v="Grain"/>
    <x v="1"/>
    <n v="962"/>
  </r>
  <r>
    <x v="64"/>
    <x v="1"/>
    <s v="Mar"/>
    <n v="12"/>
    <x v="9"/>
    <s v="01"/>
    <s v="Grain"/>
    <x v="0"/>
    <n v="0"/>
  </r>
  <r>
    <x v="64"/>
    <x v="1"/>
    <s v="Mar"/>
    <n v="12"/>
    <x v="9"/>
    <s v="01"/>
    <s v="Grain"/>
    <x v="1"/>
    <n v="0"/>
  </r>
  <r>
    <x v="64"/>
    <x v="1"/>
    <s v="Mar"/>
    <n v="12"/>
    <x v="10"/>
    <s v="01"/>
    <s v="Grain"/>
    <x v="0"/>
    <n v="2330"/>
  </r>
  <r>
    <x v="64"/>
    <x v="1"/>
    <s v="Mar"/>
    <n v="12"/>
    <x v="10"/>
    <s v="01"/>
    <s v="Grain"/>
    <x v="1"/>
    <n v="786"/>
  </r>
  <r>
    <x v="64"/>
    <x v="1"/>
    <s v="Mar"/>
    <n v="12"/>
    <x v="11"/>
    <s v="01"/>
    <s v="Grain"/>
    <x v="0"/>
    <n v="0"/>
  </r>
  <r>
    <x v="64"/>
    <x v="1"/>
    <s v="Mar"/>
    <n v="12"/>
    <x v="11"/>
    <s v="01"/>
    <s v="Grain"/>
    <x v="1"/>
    <n v="1"/>
  </r>
  <r>
    <x v="64"/>
    <x v="1"/>
    <s v="Mar"/>
    <n v="12"/>
    <x v="12"/>
    <s v="01"/>
    <s v="Grain"/>
    <x v="0"/>
    <n v="4859"/>
  </r>
  <r>
    <x v="64"/>
    <x v="1"/>
    <s v="Mar"/>
    <n v="12"/>
    <x v="12"/>
    <s v="01"/>
    <s v="Grain"/>
    <x v="1"/>
    <n v="1332"/>
  </r>
  <r>
    <x v="65"/>
    <x v="1"/>
    <s v="Apr"/>
    <n v="13"/>
    <x v="0"/>
    <s v="01"/>
    <s v="Grain"/>
    <x v="0"/>
    <n v="8113"/>
  </r>
  <r>
    <x v="65"/>
    <x v="1"/>
    <s v="Apr"/>
    <n v="13"/>
    <x v="0"/>
    <s v="01"/>
    <s v="Grain"/>
    <x v="1"/>
    <n v="321"/>
  </r>
  <r>
    <x v="65"/>
    <x v="1"/>
    <s v="Apr"/>
    <n v="13"/>
    <x v="1"/>
    <s v="01"/>
    <s v="Grain"/>
    <x v="0"/>
    <n v="0"/>
  </r>
  <r>
    <x v="65"/>
    <x v="1"/>
    <s v="Apr"/>
    <n v="13"/>
    <x v="1"/>
    <s v="01"/>
    <s v="Grain"/>
    <x v="1"/>
    <n v="0"/>
  </r>
  <r>
    <x v="65"/>
    <x v="1"/>
    <s v="Apr"/>
    <n v="13"/>
    <x v="2"/>
    <s v="01"/>
    <s v="Grain"/>
    <x v="0"/>
    <n v="4331"/>
  </r>
  <r>
    <x v="65"/>
    <x v="1"/>
    <s v="Apr"/>
    <n v="13"/>
    <x v="2"/>
    <s v="01"/>
    <s v="Grain"/>
    <x v="1"/>
    <n v="94"/>
  </r>
  <r>
    <x v="65"/>
    <x v="1"/>
    <s v="Apr"/>
    <n v="13"/>
    <x v="3"/>
    <s v="01"/>
    <s v="Grain"/>
    <x v="0"/>
    <n v="5366"/>
  </r>
  <r>
    <x v="65"/>
    <x v="1"/>
    <s v="Apr"/>
    <n v="13"/>
    <x v="3"/>
    <s v="01"/>
    <s v="Grain"/>
    <x v="1"/>
    <n v="157"/>
  </r>
  <r>
    <x v="65"/>
    <x v="1"/>
    <s v="Apr"/>
    <n v="13"/>
    <x v="4"/>
    <s v="01"/>
    <s v="Grain"/>
    <x v="0"/>
    <n v="1977"/>
  </r>
  <r>
    <x v="65"/>
    <x v="1"/>
    <s v="Apr"/>
    <n v="13"/>
    <x v="4"/>
    <s v="01"/>
    <s v="Grain"/>
    <x v="1"/>
    <n v="1255"/>
  </r>
  <r>
    <x v="65"/>
    <x v="1"/>
    <s v="Apr"/>
    <n v="13"/>
    <x v="5"/>
    <s v="01"/>
    <s v="Grain"/>
    <x v="0"/>
    <n v="0"/>
  </r>
  <r>
    <x v="65"/>
    <x v="1"/>
    <s v="Apr"/>
    <n v="13"/>
    <x v="5"/>
    <s v="01"/>
    <s v="Grain"/>
    <x v="1"/>
    <n v="5"/>
  </r>
  <r>
    <x v="65"/>
    <x v="1"/>
    <s v="Apr"/>
    <n v="13"/>
    <x v="6"/>
    <s v="01"/>
    <s v="Grain"/>
    <x v="0"/>
    <n v="943"/>
  </r>
  <r>
    <x v="65"/>
    <x v="1"/>
    <s v="Apr"/>
    <n v="13"/>
    <x v="6"/>
    <s v="01"/>
    <s v="Grain"/>
    <x v="1"/>
    <n v="1704"/>
  </r>
  <r>
    <x v="65"/>
    <x v="1"/>
    <s v="Apr"/>
    <n v="13"/>
    <x v="7"/>
    <s v="01"/>
    <s v="Grain"/>
    <x v="0"/>
    <n v="659"/>
  </r>
  <r>
    <x v="65"/>
    <x v="1"/>
    <s v="Apr"/>
    <n v="13"/>
    <x v="7"/>
    <s v="01"/>
    <s v="Grain"/>
    <x v="1"/>
    <n v="440"/>
  </r>
  <r>
    <x v="65"/>
    <x v="1"/>
    <s v="Apr"/>
    <n v="13"/>
    <x v="8"/>
    <s v="01"/>
    <s v="Grain"/>
    <x v="0"/>
    <n v="197"/>
  </r>
  <r>
    <x v="65"/>
    <x v="1"/>
    <s v="Apr"/>
    <n v="13"/>
    <x v="8"/>
    <s v="01"/>
    <s v="Grain"/>
    <x v="1"/>
    <n v="1095"/>
  </r>
  <r>
    <x v="65"/>
    <x v="1"/>
    <s v="Apr"/>
    <n v="13"/>
    <x v="9"/>
    <s v="01"/>
    <s v="Grain"/>
    <x v="0"/>
    <n v="0"/>
  </r>
  <r>
    <x v="65"/>
    <x v="1"/>
    <s v="Apr"/>
    <n v="13"/>
    <x v="9"/>
    <s v="01"/>
    <s v="Grain"/>
    <x v="1"/>
    <n v="0"/>
  </r>
  <r>
    <x v="65"/>
    <x v="1"/>
    <s v="Apr"/>
    <n v="13"/>
    <x v="10"/>
    <s v="01"/>
    <s v="Grain"/>
    <x v="0"/>
    <n v="2713"/>
  </r>
  <r>
    <x v="65"/>
    <x v="1"/>
    <s v="Apr"/>
    <n v="13"/>
    <x v="10"/>
    <s v="01"/>
    <s v="Grain"/>
    <x v="1"/>
    <n v="549"/>
  </r>
  <r>
    <x v="65"/>
    <x v="1"/>
    <s v="Apr"/>
    <n v="13"/>
    <x v="11"/>
    <s v="01"/>
    <s v="Grain"/>
    <x v="0"/>
    <n v="0"/>
  </r>
  <r>
    <x v="65"/>
    <x v="1"/>
    <s v="Apr"/>
    <n v="13"/>
    <x v="11"/>
    <s v="01"/>
    <s v="Grain"/>
    <x v="1"/>
    <n v="5"/>
  </r>
  <r>
    <x v="65"/>
    <x v="1"/>
    <s v="Apr"/>
    <n v="13"/>
    <x v="12"/>
    <s v="01"/>
    <s v="Grain"/>
    <x v="0"/>
    <n v="4904"/>
  </r>
  <r>
    <x v="65"/>
    <x v="1"/>
    <s v="Apr"/>
    <n v="13"/>
    <x v="12"/>
    <s v="01"/>
    <s v="Grain"/>
    <x v="1"/>
    <n v="1155"/>
  </r>
  <r>
    <x v="66"/>
    <x v="1"/>
    <s v="Apr"/>
    <n v="14"/>
    <x v="0"/>
    <s v="01"/>
    <s v="Grain"/>
    <x v="0"/>
    <n v="8490"/>
  </r>
  <r>
    <x v="66"/>
    <x v="1"/>
    <s v="Apr"/>
    <n v="14"/>
    <x v="0"/>
    <s v="01"/>
    <s v="Grain"/>
    <x v="1"/>
    <n v="377"/>
  </r>
  <r>
    <x v="66"/>
    <x v="1"/>
    <s v="Apr"/>
    <n v="14"/>
    <x v="1"/>
    <s v="01"/>
    <s v="Grain"/>
    <x v="0"/>
    <n v="0"/>
  </r>
  <r>
    <x v="66"/>
    <x v="1"/>
    <s v="Apr"/>
    <n v="14"/>
    <x v="1"/>
    <s v="01"/>
    <s v="Grain"/>
    <x v="1"/>
    <n v="0"/>
  </r>
  <r>
    <x v="66"/>
    <x v="1"/>
    <s v="Apr"/>
    <n v="14"/>
    <x v="2"/>
    <s v="01"/>
    <s v="Grain"/>
    <x v="0"/>
    <n v="3254"/>
  </r>
  <r>
    <x v="66"/>
    <x v="1"/>
    <s v="Apr"/>
    <n v="14"/>
    <x v="2"/>
    <s v="01"/>
    <s v="Grain"/>
    <x v="1"/>
    <n v="25"/>
  </r>
  <r>
    <x v="66"/>
    <x v="1"/>
    <s v="Apr"/>
    <n v="14"/>
    <x v="3"/>
    <s v="01"/>
    <s v="Grain"/>
    <x v="0"/>
    <n v="5952"/>
  </r>
  <r>
    <x v="66"/>
    <x v="1"/>
    <s v="Apr"/>
    <n v="14"/>
    <x v="3"/>
    <s v="01"/>
    <s v="Grain"/>
    <x v="1"/>
    <n v="292"/>
  </r>
  <r>
    <x v="66"/>
    <x v="1"/>
    <s v="Apr"/>
    <n v="14"/>
    <x v="4"/>
    <s v="01"/>
    <s v="Grain"/>
    <x v="0"/>
    <n v="2413"/>
  </r>
  <r>
    <x v="66"/>
    <x v="1"/>
    <s v="Apr"/>
    <n v="14"/>
    <x v="4"/>
    <s v="01"/>
    <s v="Grain"/>
    <x v="1"/>
    <n v="1628"/>
  </r>
  <r>
    <x v="66"/>
    <x v="1"/>
    <s v="Apr"/>
    <n v="14"/>
    <x v="5"/>
    <s v="01"/>
    <s v="Grain"/>
    <x v="0"/>
    <n v="0"/>
  </r>
  <r>
    <x v="66"/>
    <x v="1"/>
    <s v="Apr"/>
    <n v="14"/>
    <x v="5"/>
    <s v="01"/>
    <s v="Grain"/>
    <x v="1"/>
    <n v="4"/>
  </r>
  <r>
    <x v="66"/>
    <x v="1"/>
    <s v="Apr"/>
    <n v="14"/>
    <x v="6"/>
    <s v="01"/>
    <s v="Grain"/>
    <x v="0"/>
    <n v="488"/>
  </r>
  <r>
    <x v="66"/>
    <x v="1"/>
    <s v="Apr"/>
    <n v="14"/>
    <x v="6"/>
    <s v="01"/>
    <s v="Grain"/>
    <x v="1"/>
    <n v="1002"/>
  </r>
  <r>
    <x v="66"/>
    <x v="1"/>
    <s v="Apr"/>
    <n v="14"/>
    <x v="7"/>
    <s v="01"/>
    <s v="Grain"/>
    <x v="0"/>
    <n v="556"/>
  </r>
  <r>
    <x v="66"/>
    <x v="1"/>
    <s v="Apr"/>
    <n v="14"/>
    <x v="7"/>
    <s v="01"/>
    <s v="Grain"/>
    <x v="1"/>
    <n v="323"/>
  </r>
  <r>
    <x v="66"/>
    <x v="1"/>
    <s v="Apr"/>
    <n v="14"/>
    <x v="8"/>
    <s v="01"/>
    <s v="Grain"/>
    <x v="0"/>
    <n v="196"/>
  </r>
  <r>
    <x v="66"/>
    <x v="1"/>
    <s v="Apr"/>
    <n v="14"/>
    <x v="8"/>
    <s v="01"/>
    <s v="Grain"/>
    <x v="1"/>
    <n v="830"/>
  </r>
  <r>
    <x v="66"/>
    <x v="1"/>
    <s v="Apr"/>
    <n v="14"/>
    <x v="9"/>
    <s v="01"/>
    <s v="Grain"/>
    <x v="0"/>
    <n v="0"/>
  </r>
  <r>
    <x v="66"/>
    <x v="1"/>
    <s v="Apr"/>
    <n v="14"/>
    <x v="9"/>
    <s v="01"/>
    <s v="Grain"/>
    <x v="1"/>
    <n v="0"/>
  </r>
  <r>
    <x v="66"/>
    <x v="1"/>
    <s v="Apr"/>
    <n v="14"/>
    <x v="10"/>
    <s v="01"/>
    <s v="Grain"/>
    <x v="0"/>
    <n v="2193"/>
  </r>
  <r>
    <x v="66"/>
    <x v="1"/>
    <s v="Apr"/>
    <n v="14"/>
    <x v="10"/>
    <s v="01"/>
    <s v="Grain"/>
    <x v="1"/>
    <n v="728"/>
  </r>
  <r>
    <x v="66"/>
    <x v="1"/>
    <s v="Apr"/>
    <n v="14"/>
    <x v="11"/>
    <s v="01"/>
    <s v="Grain"/>
    <x v="0"/>
    <n v="0"/>
  </r>
  <r>
    <x v="66"/>
    <x v="1"/>
    <s v="Apr"/>
    <n v="14"/>
    <x v="11"/>
    <s v="01"/>
    <s v="Grain"/>
    <x v="1"/>
    <n v="13"/>
  </r>
  <r>
    <x v="66"/>
    <x v="1"/>
    <s v="Apr"/>
    <n v="14"/>
    <x v="12"/>
    <s v="01"/>
    <s v="Grain"/>
    <x v="0"/>
    <n v="4095"/>
  </r>
  <r>
    <x v="66"/>
    <x v="1"/>
    <s v="Apr"/>
    <n v="14"/>
    <x v="12"/>
    <s v="01"/>
    <s v="Grain"/>
    <x v="1"/>
    <n v="1286"/>
  </r>
  <r>
    <x v="67"/>
    <x v="1"/>
    <s v="Apr"/>
    <n v="15"/>
    <x v="0"/>
    <s v="01"/>
    <s v="Grain"/>
    <x v="0"/>
    <n v="8915"/>
  </r>
  <r>
    <x v="67"/>
    <x v="1"/>
    <s v="Apr"/>
    <n v="15"/>
    <x v="0"/>
    <s v="01"/>
    <s v="Grain"/>
    <x v="1"/>
    <n v="397"/>
  </r>
  <r>
    <x v="67"/>
    <x v="1"/>
    <s v="Apr"/>
    <n v="15"/>
    <x v="1"/>
    <s v="01"/>
    <s v="Grain"/>
    <x v="0"/>
    <n v="0"/>
  </r>
  <r>
    <x v="67"/>
    <x v="1"/>
    <s v="Apr"/>
    <n v="15"/>
    <x v="1"/>
    <s v="01"/>
    <s v="Grain"/>
    <x v="1"/>
    <n v="0"/>
  </r>
  <r>
    <x v="67"/>
    <x v="1"/>
    <s v="Apr"/>
    <n v="15"/>
    <x v="2"/>
    <s v="01"/>
    <s v="Grain"/>
    <x v="0"/>
    <n v="3907"/>
  </r>
  <r>
    <x v="67"/>
    <x v="1"/>
    <s v="Apr"/>
    <n v="15"/>
    <x v="2"/>
    <s v="01"/>
    <s v="Grain"/>
    <x v="1"/>
    <n v="137"/>
  </r>
  <r>
    <x v="67"/>
    <x v="1"/>
    <s v="Apr"/>
    <n v="15"/>
    <x v="3"/>
    <s v="01"/>
    <s v="Grain"/>
    <x v="0"/>
    <n v="5043"/>
  </r>
  <r>
    <x v="67"/>
    <x v="1"/>
    <s v="Apr"/>
    <n v="15"/>
    <x v="3"/>
    <s v="01"/>
    <s v="Grain"/>
    <x v="1"/>
    <n v="215"/>
  </r>
  <r>
    <x v="67"/>
    <x v="1"/>
    <s v="Apr"/>
    <n v="15"/>
    <x v="4"/>
    <s v="01"/>
    <s v="Grain"/>
    <x v="0"/>
    <n v="2130"/>
  </r>
  <r>
    <x v="67"/>
    <x v="1"/>
    <s v="Apr"/>
    <n v="15"/>
    <x v="4"/>
    <s v="01"/>
    <s v="Grain"/>
    <x v="1"/>
    <n v="1322"/>
  </r>
  <r>
    <x v="67"/>
    <x v="1"/>
    <s v="Apr"/>
    <n v="15"/>
    <x v="5"/>
    <s v="01"/>
    <s v="Grain"/>
    <x v="0"/>
    <n v="0"/>
  </r>
  <r>
    <x v="67"/>
    <x v="1"/>
    <s v="Apr"/>
    <n v="15"/>
    <x v="5"/>
    <s v="01"/>
    <s v="Grain"/>
    <x v="1"/>
    <n v="6"/>
  </r>
  <r>
    <x v="67"/>
    <x v="1"/>
    <s v="Apr"/>
    <n v="15"/>
    <x v="6"/>
    <s v="01"/>
    <s v="Grain"/>
    <x v="0"/>
    <n v="776"/>
  </r>
  <r>
    <x v="67"/>
    <x v="1"/>
    <s v="Apr"/>
    <n v="15"/>
    <x v="6"/>
    <s v="01"/>
    <s v="Grain"/>
    <x v="1"/>
    <n v="1255"/>
  </r>
  <r>
    <x v="67"/>
    <x v="1"/>
    <s v="Apr"/>
    <n v="15"/>
    <x v="7"/>
    <s v="01"/>
    <s v="Grain"/>
    <x v="0"/>
    <n v="786"/>
  </r>
  <r>
    <x v="67"/>
    <x v="1"/>
    <s v="Apr"/>
    <n v="15"/>
    <x v="7"/>
    <s v="01"/>
    <s v="Grain"/>
    <x v="1"/>
    <n v="255"/>
  </r>
  <r>
    <x v="67"/>
    <x v="1"/>
    <s v="Apr"/>
    <n v="15"/>
    <x v="8"/>
    <s v="01"/>
    <s v="Grain"/>
    <x v="0"/>
    <n v="228"/>
  </r>
  <r>
    <x v="67"/>
    <x v="1"/>
    <s v="Apr"/>
    <n v="15"/>
    <x v="8"/>
    <s v="01"/>
    <s v="Grain"/>
    <x v="1"/>
    <n v="777"/>
  </r>
  <r>
    <x v="67"/>
    <x v="1"/>
    <s v="Apr"/>
    <n v="15"/>
    <x v="9"/>
    <s v="01"/>
    <s v="Grain"/>
    <x v="0"/>
    <n v="0"/>
  </r>
  <r>
    <x v="67"/>
    <x v="1"/>
    <s v="Apr"/>
    <n v="15"/>
    <x v="9"/>
    <s v="01"/>
    <s v="Grain"/>
    <x v="1"/>
    <n v="0"/>
  </r>
  <r>
    <x v="67"/>
    <x v="1"/>
    <s v="Apr"/>
    <n v="15"/>
    <x v="10"/>
    <s v="01"/>
    <s v="Grain"/>
    <x v="0"/>
    <n v="2465"/>
  </r>
  <r>
    <x v="67"/>
    <x v="1"/>
    <s v="Apr"/>
    <n v="15"/>
    <x v="10"/>
    <s v="01"/>
    <s v="Grain"/>
    <x v="1"/>
    <n v="462"/>
  </r>
  <r>
    <x v="67"/>
    <x v="1"/>
    <s v="Apr"/>
    <n v="15"/>
    <x v="11"/>
    <s v="01"/>
    <s v="Grain"/>
    <x v="0"/>
    <n v="0"/>
  </r>
  <r>
    <x v="67"/>
    <x v="1"/>
    <s v="Apr"/>
    <n v="15"/>
    <x v="11"/>
    <s v="01"/>
    <s v="Grain"/>
    <x v="1"/>
    <n v="7"/>
  </r>
  <r>
    <x v="67"/>
    <x v="1"/>
    <s v="Apr"/>
    <n v="15"/>
    <x v="12"/>
    <s v="01"/>
    <s v="Grain"/>
    <x v="0"/>
    <n v="4572"/>
  </r>
  <r>
    <x v="67"/>
    <x v="1"/>
    <s v="Apr"/>
    <n v="15"/>
    <x v="12"/>
    <s v="01"/>
    <s v="Grain"/>
    <x v="1"/>
    <n v="1237"/>
  </r>
  <r>
    <x v="68"/>
    <x v="1"/>
    <s v="Apr"/>
    <n v="16"/>
    <x v="0"/>
    <s v="01"/>
    <s v="Grain"/>
    <x v="0"/>
    <n v="7419"/>
  </r>
  <r>
    <x v="68"/>
    <x v="1"/>
    <s v="Apr"/>
    <n v="16"/>
    <x v="0"/>
    <s v="01"/>
    <s v="Grain"/>
    <x v="1"/>
    <n v="318"/>
  </r>
  <r>
    <x v="68"/>
    <x v="1"/>
    <s v="Apr"/>
    <n v="16"/>
    <x v="1"/>
    <s v="01"/>
    <s v="Grain"/>
    <x v="0"/>
    <n v="0"/>
  </r>
  <r>
    <x v="68"/>
    <x v="1"/>
    <s v="Apr"/>
    <n v="16"/>
    <x v="1"/>
    <s v="01"/>
    <s v="Grain"/>
    <x v="1"/>
    <n v="0"/>
  </r>
  <r>
    <x v="68"/>
    <x v="1"/>
    <s v="Apr"/>
    <n v="16"/>
    <x v="2"/>
    <s v="01"/>
    <s v="Grain"/>
    <x v="0"/>
    <n v="4039"/>
  </r>
  <r>
    <x v="68"/>
    <x v="1"/>
    <s v="Apr"/>
    <n v="16"/>
    <x v="2"/>
    <s v="01"/>
    <s v="Grain"/>
    <x v="1"/>
    <n v="6"/>
  </r>
  <r>
    <x v="68"/>
    <x v="1"/>
    <s v="Apr"/>
    <n v="16"/>
    <x v="3"/>
    <s v="01"/>
    <s v="Grain"/>
    <x v="0"/>
    <n v="5918"/>
  </r>
  <r>
    <x v="68"/>
    <x v="1"/>
    <s v="Apr"/>
    <n v="16"/>
    <x v="3"/>
    <s v="01"/>
    <s v="Grain"/>
    <x v="1"/>
    <n v="171"/>
  </r>
  <r>
    <x v="68"/>
    <x v="1"/>
    <s v="Apr"/>
    <n v="16"/>
    <x v="4"/>
    <s v="01"/>
    <s v="Grain"/>
    <x v="0"/>
    <n v="1977"/>
  </r>
  <r>
    <x v="68"/>
    <x v="1"/>
    <s v="Apr"/>
    <n v="16"/>
    <x v="4"/>
    <s v="01"/>
    <s v="Grain"/>
    <x v="1"/>
    <n v="1220"/>
  </r>
  <r>
    <x v="68"/>
    <x v="1"/>
    <s v="Apr"/>
    <n v="16"/>
    <x v="5"/>
    <s v="01"/>
    <s v="Grain"/>
    <x v="0"/>
    <n v="0"/>
  </r>
  <r>
    <x v="68"/>
    <x v="1"/>
    <s v="Apr"/>
    <n v="16"/>
    <x v="5"/>
    <s v="01"/>
    <s v="Grain"/>
    <x v="1"/>
    <n v="1"/>
  </r>
  <r>
    <x v="68"/>
    <x v="1"/>
    <s v="Apr"/>
    <n v="16"/>
    <x v="6"/>
    <s v="01"/>
    <s v="Grain"/>
    <x v="0"/>
    <n v="1091"/>
  </r>
  <r>
    <x v="68"/>
    <x v="1"/>
    <s v="Apr"/>
    <n v="16"/>
    <x v="6"/>
    <s v="01"/>
    <s v="Grain"/>
    <x v="1"/>
    <n v="1109"/>
  </r>
  <r>
    <x v="68"/>
    <x v="1"/>
    <s v="Apr"/>
    <n v="16"/>
    <x v="7"/>
    <s v="01"/>
    <s v="Grain"/>
    <x v="0"/>
    <n v="748"/>
  </r>
  <r>
    <x v="68"/>
    <x v="1"/>
    <s v="Apr"/>
    <n v="16"/>
    <x v="7"/>
    <s v="01"/>
    <s v="Grain"/>
    <x v="1"/>
    <n v="640"/>
  </r>
  <r>
    <x v="68"/>
    <x v="1"/>
    <s v="Apr"/>
    <n v="16"/>
    <x v="8"/>
    <s v="01"/>
    <s v="Grain"/>
    <x v="0"/>
    <n v="187"/>
  </r>
  <r>
    <x v="68"/>
    <x v="1"/>
    <s v="Apr"/>
    <n v="16"/>
    <x v="8"/>
    <s v="01"/>
    <s v="Grain"/>
    <x v="1"/>
    <n v="1043"/>
  </r>
  <r>
    <x v="68"/>
    <x v="1"/>
    <s v="Apr"/>
    <n v="16"/>
    <x v="9"/>
    <s v="01"/>
    <s v="Grain"/>
    <x v="0"/>
    <n v="0"/>
  </r>
  <r>
    <x v="68"/>
    <x v="1"/>
    <s v="Apr"/>
    <n v="16"/>
    <x v="9"/>
    <s v="01"/>
    <s v="Grain"/>
    <x v="1"/>
    <n v="0"/>
  </r>
  <r>
    <x v="68"/>
    <x v="1"/>
    <s v="Apr"/>
    <n v="16"/>
    <x v="10"/>
    <s v="01"/>
    <s v="Grain"/>
    <x v="0"/>
    <n v="2529"/>
  </r>
  <r>
    <x v="68"/>
    <x v="1"/>
    <s v="Apr"/>
    <n v="16"/>
    <x v="10"/>
    <s v="01"/>
    <s v="Grain"/>
    <x v="1"/>
    <n v="455"/>
  </r>
  <r>
    <x v="68"/>
    <x v="1"/>
    <s v="Apr"/>
    <n v="16"/>
    <x v="11"/>
    <s v="01"/>
    <s v="Grain"/>
    <x v="0"/>
    <n v="0"/>
  </r>
  <r>
    <x v="68"/>
    <x v="1"/>
    <s v="Apr"/>
    <n v="16"/>
    <x v="11"/>
    <s v="01"/>
    <s v="Grain"/>
    <x v="1"/>
    <n v="3"/>
  </r>
  <r>
    <x v="68"/>
    <x v="1"/>
    <s v="Apr"/>
    <n v="16"/>
    <x v="12"/>
    <s v="01"/>
    <s v="Grain"/>
    <x v="0"/>
    <n v="4240"/>
  </r>
  <r>
    <x v="68"/>
    <x v="1"/>
    <s v="Apr"/>
    <n v="16"/>
    <x v="12"/>
    <s v="01"/>
    <s v="Grain"/>
    <x v="1"/>
    <n v="794"/>
  </r>
  <r>
    <x v="69"/>
    <x v="1"/>
    <s v="Apr"/>
    <n v="17"/>
    <x v="0"/>
    <s v="01"/>
    <s v="Grain"/>
    <x v="0"/>
    <n v="8163"/>
  </r>
  <r>
    <x v="69"/>
    <x v="1"/>
    <s v="Apr"/>
    <n v="17"/>
    <x v="0"/>
    <s v="01"/>
    <s v="Grain"/>
    <x v="1"/>
    <n v="254"/>
  </r>
  <r>
    <x v="69"/>
    <x v="1"/>
    <s v="Apr"/>
    <n v="17"/>
    <x v="1"/>
    <s v="01"/>
    <s v="Grain"/>
    <x v="0"/>
    <n v="0"/>
  </r>
  <r>
    <x v="69"/>
    <x v="1"/>
    <s v="Apr"/>
    <n v="17"/>
    <x v="1"/>
    <s v="01"/>
    <s v="Grain"/>
    <x v="1"/>
    <n v="0"/>
  </r>
  <r>
    <x v="69"/>
    <x v="1"/>
    <s v="Apr"/>
    <n v="17"/>
    <x v="2"/>
    <s v="01"/>
    <s v="Grain"/>
    <x v="0"/>
    <n v="3917"/>
  </r>
  <r>
    <x v="69"/>
    <x v="1"/>
    <s v="Apr"/>
    <n v="17"/>
    <x v="2"/>
    <s v="01"/>
    <s v="Grain"/>
    <x v="1"/>
    <n v="26"/>
  </r>
  <r>
    <x v="69"/>
    <x v="1"/>
    <s v="Apr"/>
    <n v="17"/>
    <x v="3"/>
    <s v="01"/>
    <s v="Grain"/>
    <x v="0"/>
    <n v="5237"/>
  </r>
  <r>
    <x v="69"/>
    <x v="1"/>
    <s v="Apr"/>
    <n v="17"/>
    <x v="3"/>
    <s v="01"/>
    <s v="Grain"/>
    <x v="1"/>
    <n v="173"/>
  </r>
  <r>
    <x v="69"/>
    <x v="1"/>
    <s v="Apr"/>
    <n v="17"/>
    <x v="4"/>
    <s v="01"/>
    <s v="Grain"/>
    <x v="0"/>
    <n v="2163"/>
  </r>
  <r>
    <x v="69"/>
    <x v="1"/>
    <s v="Apr"/>
    <n v="17"/>
    <x v="4"/>
    <s v="01"/>
    <s v="Grain"/>
    <x v="1"/>
    <n v="1142"/>
  </r>
  <r>
    <x v="69"/>
    <x v="1"/>
    <s v="Apr"/>
    <n v="17"/>
    <x v="5"/>
    <s v="01"/>
    <s v="Grain"/>
    <x v="0"/>
    <n v="0"/>
  </r>
  <r>
    <x v="69"/>
    <x v="1"/>
    <s v="Apr"/>
    <n v="17"/>
    <x v="5"/>
    <s v="01"/>
    <s v="Grain"/>
    <x v="1"/>
    <n v="1"/>
  </r>
  <r>
    <x v="69"/>
    <x v="1"/>
    <s v="Apr"/>
    <n v="17"/>
    <x v="6"/>
    <s v="01"/>
    <s v="Grain"/>
    <x v="0"/>
    <n v="1134"/>
  </r>
  <r>
    <x v="69"/>
    <x v="1"/>
    <s v="Apr"/>
    <n v="17"/>
    <x v="6"/>
    <s v="01"/>
    <s v="Grain"/>
    <x v="1"/>
    <n v="1822"/>
  </r>
  <r>
    <x v="69"/>
    <x v="1"/>
    <s v="Apr"/>
    <n v="17"/>
    <x v="7"/>
    <s v="01"/>
    <s v="Grain"/>
    <x v="0"/>
    <n v="598"/>
  </r>
  <r>
    <x v="69"/>
    <x v="1"/>
    <s v="Apr"/>
    <n v="17"/>
    <x v="7"/>
    <s v="01"/>
    <s v="Grain"/>
    <x v="1"/>
    <n v="266"/>
  </r>
  <r>
    <x v="69"/>
    <x v="1"/>
    <s v="Apr"/>
    <n v="17"/>
    <x v="8"/>
    <s v="01"/>
    <s v="Grain"/>
    <x v="0"/>
    <n v="166"/>
  </r>
  <r>
    <x v="69"/>
    <x v="1"/>
    <s v="Apr"/>
    <n v="17"/>
    <x v="8"/>
    <s v="01"/>
    <s v="Grain"/>
    <x v="1"/>
    <n v="804"/>
  </r>
  <r>
    <x v="69"/>
    <x v="1"/>
    <s v="Apr"/>
    <n v="17"/>
    <x v="9"/>
    <s v="01"/>
    <s v="Grain"/>
    <x v="0"/>
    <n v="0"/>
  </r>
  <r>
    <x v="69"/>
    <x v="1"/>
    <s v="Apr"/>
    <n v="17"/>
    <x v="9"/>
    <s v="01"/>
    <s v="Grain"/>
    <x v="1"/>
    <n v="0"/>
  </r>
  <r>
    <x v="69"/>
    <x v="1"/>
    <s v="Apr"/>
    <n v="17"/>
    <x v="10"/>
    <s v="01"/>
    <s v="Grain"/>
    <x v="0"/>
    <n v="2635"/>
  </r>
  <r>
    <x v="69"/>
    <x v="1"/>
    <s v="Apr"/>
    <n v="17"/>
    <x v="10"/>
    <s v="01"/>
    <s v="Grain"/>
    <x v="1"/>
    <n v="565"/>
  </r>
  <r>
    <x v="69"/>
    <x v="1"/>
    <s v="Apr"/>
    <n v="17"/>
    <x v="11"/>
    <s v="01"/>
    <s v="Grain"/>
    <x v="0"/>
    <n v="0"/>
  </r>
  <r>
    <x v="69"/>
    <x v="1"/>
    <s v="Apr"/>
    <n v="17"/>
    <x v="11"/>
    <s v="01"/>
    <s v="Grain"/>
    <x v="1"/>
    <n v="2"/>
  </r>
  <r>
    <x v="69"/>
    <x v="1"/>
    <s v="Apr"/>
    <n v="17"/>
    <x v="12"/>
    <s v="01"/>
    <s v="Grain"/>
    <x v="0"/>
    <n v="4342"/>
  </r>
  <r>
    <x v="69"/>
    <x v="1"/>
    <s v="Apr"/>
    <n v="17"/>
    <x v="12"/>
    <s v="01"/>
    <s v="Grain"/>
    <x v="1"/>
    <n v="948"/>
  </r>
  <r>
    <x v="70"/>
    <x v="1"/>
    <s v="May"/>
    <n v="18"/>
    <x v="0"/>
    <s v="01"/>
    <s v="Grain"/>
    <x v="0"/>
    <n v="8092"/>
  </r>
  <r>
    <x v="70"/>
    <x v="1"/>
    <s v="May"/>
    <n v="18"/>
    <x v="0"/>
    <s v="01"/>
    <s v="Grain"/>
    <x v="1"/>
    <n v="299"/>
  </r>
  <r>
    <x v="70"/>
    <x v="1"/>
    <s v="May"/>
    <n v="18"/>
    <x v="1"/>
    <s v="01"/>
    <s v="Grain"/>
    <x v="0"/>
    <n v="0"/>
  </r>
  <r>
    <x v="70"/>
    <x v="1"/>
    <s v="May"/>
    <n v="18"/>
    <x v="1"/>
    <s v="01"/>
    <s v="Grain"/>
    <x v="1"/>
    <n v="0"/>
  </r>
  <r>
    <x v="70"/>
    <x v="1"/>
    <s v="May"/>
    <n v="18"/>
    <x v="2"/>
    <s v="01"/>
    <s v="Grain"/>
    <x v="0"/>
    <n v="3596"/>
  </r>
  <r>
    <x v="70"/>
    <x v="1"/>
    <s v="May"/>
    <n v="18"/>
    <x v="2"/>
    <s v="01"/>
    <s v="Grain"/>
    <x v="1"/>
    <n v="134"/>
  </r>
  <r>
    <x v="70"/>
    <x v="1"/>
    <s v="May"/>
    <n v="18"/>
    <x v="3"/>
    <s v="01"/>
    <s v="Grain"/>
    <x v="0"/>
    <n v="6044"/>
  </r>
  <r>
    <x v="70"/>
    <x v="1"/>
    <s v="May"/>
    <n v="18"/>
    <x v="3"/>
    <s v="01"/>
    <s v="Grain"/>
    <x v="1"/>
    <n v="181"/>
  </r>
  <r>
    <x v="70"/>
    <x v="1"/>
    <s v="May"/>
    <n v="18"/>
    <x v="4"/>
    <s v="01"/>
    <s v="Grain"/>
    <x v="0"/>
    <n v="2076"/>
  </r>
  <r>
    <x v="70"/>
    <x v="1"/>
    <s v="May"/>
    <n v="18"/>
    <x v="4"/>
    <s v="01"/>
    <s v="Grain"/>
    <x v="1"/>
    <n v="1332"/>
  </r>
  <r>
    <x v="70"/>
    <x v="1"/>
    <s v="May"/>
    <n v="18"/>
    <x v="5"/>
    <s v="01"/>
    <s v="Grain"/>
    <x v="0"/>
    <n v="0"/>
  </r>
  <r>
    <x v="70"/>
    <x v="1"/>
    <s v="May"/>
    <n v="18"/>
    <x v="5"/>
    <s v="01"/>
    <s v="Grain"/>
    <x v="1"/>
    <n v="5"/>
  </r>
  <r>
    <x v="70"/>
    <x v="1"/>
    <s v="May"/>
    <n v="18"/>
    <x v="6"/>
    <s v="01"/>
    <s v="Grain"/>
    <x v="0"/>
    <n v="1307"/>
  </r>
  <r>
    <x v="70"/>
    <x v="1"/>
    <s v="May"/>
    <n v="18"/>
    <x v="6"/>
    <s v="01"/>
    <s v="Grain"/>
    <x v="1"/>
    <n v="1004"/>
  </r>
  <r>
    <x v="70"/>
    <x v="1"/>
    <s v="May"/>
    <n v="18"/>
    <x v="7"/>
    <s v="01"/>
    <s v="Grain"/>
    <x v="0"/>
    <n v="861"/>
  </r>
  <r>
    <x v="70"/>
    <x v="1"/>
    <s v="May"/>
    <n v="18"/>
    <x v="7"/>
    <s v="01"/>
    <s v="Grain"/>
    <x v="1"/>
    <n v="418"/>
  </r>
  <r>
    <x v="70"/>
    <x v="1"/>
    <s v="May"/>
    <n v="18"/>
    <x v="8"/>
    <s v="01"/>
    <s v="Grain"/>
    <x v="0"/>
    <n v="152"/>
  </r>
  <r>
    <x v="70"/>
    <x v="1"/>
    <s v="May"/>
    <n v="18"/>
    <x v="8"/>
    <s v="01"/>
    <s v="Grain"/>
    <x v="1"/>
    <n v="1119"/>
  </r>
  <r>
    <x v="70"/>
    <x v="1"/>
    <s v="May"/>
    <n v="18"/>
    <x v="9"/>
    <s v="01"/>
    <s v="Grain"/>
    <x v="0"/>
    <n v="0"/>
  </r>
  <r>
    <x v="70"/>
    <x v="1"/>
    <s v="May"/>
    <n v="18"/>
    <x v="9"/>
    <s v="01"/>
    <s v="Grain"/>
    <x v="1"/>
    <n v="0"/>
  </r>
  <r>
    <x v="70"/>
    <x v="1"/>
    <s v="May"/>
    <n v="18"/>
    <x v="10"/>
    <s v="01"/>
    <s v="Grain"/>
    <x v="0"/>
    <n v="2784"/>
  </r>
  <r>
    <x v="70"/>
    <x v="1"/>
    <s v="May"/>
    <n v="18"/>
    <x v="10"/>
    <s v="01"/>
    <s v="Grain"/>
    <x v="1"/>
    <n v="729"/>
  </r>
  <r>
    <x v="70"/>
    <x v="1"/>
    <s v="May"/>
    <n v="18"/>
    <x v="11"/>
    <s v="01"/>
    <s v="Grain"/>
    <x v="0"/>
    <n v="0"/>
  </r>
  <r>
    <x v="70"/>
    <x v="1"/>
    <s v="May"/>
    <n v="18"/>
    <x v="11"/>
    <s v="01"/>
    <s v="Grain"/>
    <x v="1"/>
    <n v="4"/>
  </r>
  <r>
    <x v="70"/>
    <x v="1"/>
    <s v="May"/>
    <n v="18"/>
    <x v="12"/>
    <s v="01"/>
    <s v="Grain"/>
    <x v="0"/>
    <n v="3903"/>
  </r>
  <r>
    <x v="70"/>
    <x v="1"/>
    <s v="May"/>
    <n v="18"/>
    <x v="12"/>
    <s v="01"/>
    <s v="Grain"/>
    <x v="1"/>
    <n v="857"/>
  </r>
  <r>
    <x v="71"/>
    <x v="1"/>
    <s v="May"/>
    <n v="19"/>
    <x v="0"/>
    <s v="01"/>
    <s v="Grain"/>
    <x v="0"/>
    <n v="7455"/>
  </r>
  <r>
    <x v="71"/>
    <x v="1"/>
    <s v="May"/>
    <n v="19"/>
    <x v="0"/>
    <s v="01"/>
    <s v="Grain"/>
    <x v="1"/>
    <n v="268"/>
  </r>
  <r>
    <x v="71"/>
    <x v="1"/>
    <s v="May"/>
    <n v="19"/>
    <x v="1"/>
    <s v="01"/>
    <s v="Grain"/>
    <x v="0"/>
    <n v="0"/>
  </r>
  <r>
    <x v="71"/>
    <x v="1"/>
    <s v="May"/>
    <n v="19"/>
    <x v="1"/>
    <s v="01"/>
    <s v="Grain"/>
    <x v="1"/>
    <n v="0"/>
  </r>
  <r>
    <x v="71"/>
    <x v="1"/>
    <s v="May"/>
    <n v="19"/>
    <x v="2"/>
    <s v="01"/>
    <s v="Grain"/>
    <x v="0"/>
    <n v="3782"/>
  </r>
  <r>
    <x v="71"/>
    <x v="1"/>
    <s v="May"/>
    <n v="19"/>
    <x v="2"/>
    <s v="01"/>
    <s v="Grain"/>
    <x v="1"/>
    <n v="51"/>
  </r>
  <r>
    <x v="71"/>
    <x v="1"/>
    <s v="May"/>
    <n v="19"/>
    <x v="3"/>
    <s v="01"/>
    <s v="Grain"/>
    <x v="0"/>
    <n v="5014"/>
  </r>
  <r>
    <x v="71"/>
    <x v="1"/>
    <s v="May"/>
    <n v="19"/>
    <x v="3"/>
    <s v="01"/>
    <s v="Grain"/>
    <x v="1"/>
    <n v="233"/>
  </r>
  <r>
    <x v="71"/>
    <x v="1"/>
    <s v="May"/>
    <n v="19"/>
    <x v="4"/>
    <s v="01"/>
    <s v="Grain"/>
    <x v="0"/>
    <n v="2046"/>
  </r>
  <r>
    <x v="71"/>
    <x v="1"/>
    <s v="May"/>
    <n v="19"/>
    <x v="4"/>
    <s v="01"/>
    <s v="Grain"/>
    <x v="1"/>
    <n v="893"/>
  </r>
  <r>
    <x v="71"/>
    <x v="1"/>
    <s v="May"/>
    <n v="19"/>
    <x v="5"/>
    <s v="01"/>
    <s v="Grain"/>
    <x v="0"/>
    <n v="0"/>
  </r>
  <r>
    <x v="71"/>
    <x v="1"/>
    <s v="May"/>
    <n v="19"/>
    <x v="5"/>
    <s v="01"/>
    <s v="Grain"/>
    <x v="1"/>
    <n v="5"/>
  </r>
  <r>
    <x v="71"/>
    <x v="1"/>
    <s v="May"/>
    <n v="19"/>
    <x v="6"/>
    <s v="01"/>
    <s v="Grain"/>
    <x v="0"/>
    <n v="1627"/>
  </r>
  <r>
    <x v="71"/>
    <x v="1"/>
    <s v="May"/>
    <n v="19"/>
    <x v="6"/>
    <s v="01"/>
    <s v="Grain"/>
    <x v="1"/>
    <n v="1161"/>
  </r>
  <r>
    <x v="71"/>
    <x v="1"/>
    <s v="May"/>
    <n v="19"/>
    <x v="7"/>
    <s v="01"/>
    <s v="Grain"/>
    <x v="0"/>
    <n v="471"/>
  </r>
  <r>
    <x v="71"/>
    <x v="1"/>
    <s v="May"/>
    <n v="19"/>
    <x v="7"/>
    <s v="01"/>
    <s v="Grain"/>
    <x v="1"/>
    <n v="441"/>
  </r>
  <r>
    <x v="71"/>
    <x v="1"/>
    <s v="May"/>
    <n v="19"/>
    <x v="8"/>
    <s v="01"/>
    <s v="Grain"/>
    <x v="0"/>
    <n v="136"/>
  </r>
  <r>
    <x v="71"/>
    <x v="1"/>
    <s v="May"/>
    <n v="19"/>
    <x v="8"/>
    <s v="01"/>
    <s v="Grain"/>
    <x v="1"/>
    <n v="872"/>
  </r>
  <r>
    <x v="71"/>
    <x v="1"/>
    <s v="May"/>
    <n v="19"/>
    <x v="9"/>
    <s v="01"/>
    <s v="Grain"/>
    <x v="0"/>
    <n v="0"/>
  </r>
  <r>
    <x v="71"/>
    <x v="1"/>
    <s v="May"/>
    <n v="19"/>
    <x v="9"/>
    <s v="01"/>
    <s v="Grain"/>
    <x v="1"/>
    <n v="0"/>
  </r>
  <r>
    <x v="71"/>
    <x v="1"/>
    <s v="May"/>
    <n v="19"/>
    <x v="10"/>
    <s v="01"/>
    <s v="Grain"/>
    <x v="0"/>
    <n v="2414"/>
  </r>
  <r>
    <x v="71"/>
    <x v="1"/>
    <s v="May"/>
    <n v="19"/>
    <x v="10"/>
    <s v="01"/>
    <s v="Grain"/>
    <x v="1"/>
    <n v="584"/>
  </r>
  <r>
    <x v="71"/>
    <x v="1"/>
    <s v="May"/>
    <n v="19"/>
    <x v="11"/>
    <s v="01"/>
    <s v="Grain"/>
    <x v="0"/>
    <n v="0"/>
  </r>
  <r>
    <x v="71"/>
    <x v="1"/>
    <s v="May"/>
    <n v="19"/>
    <x v="11"/>
    <s v="01"/>
    <s v="Grain"/>
    <x v="1"/>
    <n v="3"/>
  </r>
  <r>
    <x v="71"/>
    <x v="1"/>
    <s v="May"/>
    <n v="19"/>
    <x v="12"/>
    <s v="01"/>
    <s v="Grain"/>
    <x v="0"/>
    <n v="4718"/>
  </r>
  <r>
    <x v="71"/>
    <x v="1"/>
    <s v="May"/>
    <n v="19"/>
    <x v="12"/>
    <s v="01"/>
    <s v="Grain"/>
    <x v="1"/>
    <n v="854"/>
  </r>
  <r>
    <x v="72"/>
    <x v="1"/>
    <s v="May"/>
    <n v="20"/>
    <x v="0"/>
    <s v="01"/>
    <s v="Grain"/>
    <x v="0"/>
    <n v="6416"/>
  </r>
  <r>
    <x v="72"/>
    <x v="1"/>
    <s v="May"/>
    <n v="20"/>
    <x v="0"/>
    <s v="01"/>
    <s v="Grain"/>
    <x v="1"/>
    <n v="356"/>
  </r>
  <r>
    <x v="72"/>
    <x v="1"/>
    <s v="May"/>
    <n v="20"/>
    <x v="1"/>
    <s v="01"/>
    <s v="Grain"/>
    <x v="0"/>
    <n v="0"/>
  </r>
  <r>
    <x v="72"/>
    <x v="1"/>
    <s v="May"/>
    <n v="20"/>
    <x v="1"/>
    <s v="01"/>
    <s v="Grain"/>
    <x v="1"/>
    <n v="0"/>
  </r>
  <r>
    <x v="72"/>
    <x v="1"/>
    <s v="May"/>
    <n v="20"/>
    <x v="2"/>
    <s v="01"/>
    <s v="Grain"/>
    <x v="0"/>
    <n v="3476"/>
  </r>
  <r>
    <x v="72"/>
    <x v="1"/>
    <s v="May"/>
    <n v="20"/>
    <x v="2"/>
    <s v="01"/>
    <s v="Grain"/>
    <x v="1"/>
    <n v="44"/>
  </r>
  <r>
    <x v="72"/>
    <x v="1"/>
    <s v="May"/>
    <n v="20"/>
    <x v="3"/>
    <s v="01"/>
    <s v="Grain"/>
    <x v="0"/>
    <n v="4948"/>
  </r>
  <r>
    <x v="72"/>
    <x v="1"/>
    <s v="May"/>
    <n v="20"/>
    <x v="3"/>
    <s v="01"/>
    <s v="Grain"/>
    <x v="1"/>
    <n v="262"/>
  </r>
  <r>
    <x v="72"/>
    <x v="1"/>
    <s v="May"/>
    <n v="20"/>
    <x v="4"/>
    <s v="01"/>
    <s v="Grain"/>
    <x v="0"/>
    <n v="1781"/>
  </r>
  <r>
    <x v="72"/>
    <x v="1"/>
    <s v="May"/>
    <n v="20"/>
    <x v="4"/>
    <s v="01"/>
    <s v="Grain"/>
    <x v="1"/>
    <n v="1408"/>
  </r>
  <r>
    <x v="72"/>
    <x v="1"/>
    <s v="May"/>
    <n v="20"/>
    <x v="5"/>
    <s v="01"/>
    <s v="Grain"/>
    <x v="0"/>
    <n v="0"/>
  </r>
  <r>
    <x v="72"/>
    <x v="1"/>
    <s v="May"/>
    <n v="20"/>
    <x v="5"/>
    <s v="01"/>
    <s v="Grain"/>
    <x v="1"/>
    <n v="4"/>
  </r>
  <r>
    <x v="72"/>
    <x v="1"/>
    <s v="May"/>
    <n v="20"/>
    <x v="6"/>
    <s v="01"/>
    <s v="Grain"/>
    <x v="0"/>
    <n v="2269"/>
  </r>
  <r>
    <x v="72"/>
    <x v="1"/>
    <s v="May"/>
    <n v="20"/>
    <x v="6"/>
    <s v="01"/>
    <s v="Grain"/>
    <x v="1"/>
    <n v="1388"/>
  </r>
  <r>
    <x v="72"/>
    <x v="1"/>
    <s v="May"/>
    <n v="20"/>
    <x v="7"/>
    <s v="01"/>
    <s v="Grain"/>
    <x v="0"/>
    <n v="741"/>
  </r>
  <r>
    <x v="72"/>
    <x v="1"/>
    <s v="May"/>
    <n v="20"/>
    <x v="7"/>
    <s v="01"/>
    <s v="Grain"/>
    <x v="1"/>
    <n v="362"/>
  </r>
  <r>
    <x v="72"/>
    <x v="1"/>
    <s v="May"/>
    <n v="20"/>
    <x v="8"/>
    <s v="01"/>
    <s v="Grain"/>
    <x v="0"/>
    <n v="154"/>
  </r>
  <r>
    <x v="72"/>
    <x v="1"/>
    <s v="May"/>
    <n v="20"/>
    <x v="8"/>
    <s v="01"/>
    <s v="Grain"/>
    <x v="1"/>
    <n v="1269"/>
  </r>
  <r>
    <x v="72"/>
    <x v="1"/>
    <s v="May"/>
    <n v="20"/>
    <x v="9"/>
    <s v="01"/>
    <s v="Grain"/>
    <x v="0"/>
    <n v="0"/>
  </r>
  <r>
    <x v="72"/>
    <x v="1"/>
    <s v="May"/>
    <n v="20"/>
    <x v="9"/>
    <s v="01"/>
    <s v="Grain"/>
    <x v="1"/>
    <n v="0"/>
  </r>
  <r>
    <x v="72"/>
    <x v="1"/>
    <s v="May"/>
    <n v="20"/>
    <x v="10"/>
    <s v="01"/>
    <s v="Grain"/>
    <x v="0"/>
    <n v="2902"/>
  </r>
  <r>
    <x v="72"/>
    <x v="1"/>
    <s v="May"/>
    <n v="20"/>
    <x v="10"/>
    <s v="01"/>
    <s v="Grain"/>
    <x v="1"/>
    <n v="852"/>
  </r>
  <r>
    <x v="72"/>
    <x v="1"/>
    <s v="May"/>
    <n v="20"/>
    <x v="11"/>
    <s v="01"/>
    <s v="Grain"/>
    <x v="0"/>
    <n v="0"/>
  </r>
  <r>
    <x v="72"/>
    <x v="1"/>
    <s v="May"/>
    <n v="20"/>
    <x v="11"/>
    <s v="01"/>
    <s v="Grain"/>
    <x v="1"/>
    <n v="4"/>
  </r>
  <r>
    <x v="72"/>
    <x v="1"/>
    <s v="May"/>
    <n v="20"/>
    <x v="12"/>
    <s v="01"/>
    <s v="Grain"/>
    <x v="0"/>
    <n v="4735"/>
  </r>
  <r>
    <x v="72"/>
    <x v="1"/>
    <s v="May"/>
    <n v="20"/>
    <x v="12"/>
    <s v="01"/>
    <s v="Grain"/>
    <x v="1"/>
    <n v="590"/>
  </r>
  <r>
    <x v="73"/>
    <x v="1"/>
    <s v="May"/>
    <n v="21"/>
    <x v="0"/>
    <s v="01"/>
    <s v="Grain"/>
    <x v="0"/>
    <n v="7477"/>
  </r>
  <r>
    <x v="73"/>
    <x v="1"/>
    <s v="May"/>
    <n v="21"/>
    <x v="0"/>
    <s v="01"/>
    <s v="Grain"/>
    <x v="1"/>
    <n v="481"/>
  </r>
  <r>
    <x v="73"/>
    <x v="1"/>
    <s v="May"/>
    <n v="21"/>
    <x v="1"/>
    <s v="01"/>
    <s v="Grain"/>
    <x v="0"/>
    <n v="0"/>
  </r>
  <r>
    <x v="73"/>
    <x v="1"/>
    <s v="May"/>
    <n v="21"/>
    <x v="1"/>
    <s v="01"/>
    <s v="Grain"/>
    <x v="1"/>
    <n v="0"/>
  </r>
  <r>
    <x v="73"/>
    <x v="1"/>
    <s v="May"/>
    <n v="21"/>
    <x v="2"/>
    <s v="01"/>
    <s v="Grain"/>
    <x v="0"/>
    <n v="3741"/>
  </r>
  <r>
    <x v="73"/>
    <x v="1"/>
    <s v="May"/>
    <n v="21"/>
    <x v="2"/>
    <s v="01"/>
    <s v="Grain"/>
    <x v="1"/>
    <n v="243"/>
  </r>
  <r>
    <x v="73"/>
    <x v="1"/>
    <s v="May"/>
    <n v="21"/>
    <x v="3"/>
    <s v="01"/>
    <s v="Grain"/>
    <x v="0"/>
    <n v="4538"/>
  </r>
  <r>
    <x v="73"/>
    <x v="1"/>
    <s v="May"/>
    <n v="21"/>
    <x v="3"/>
    <s v="01"/>
    <s v="Grain"/>
    <x v="1"/>
    <n v="338"/>
  </r>
  <r>
    <x v="73"/>
    <x v="1"/>
    <s v="May"/>
    <n v="21"/>
    <x v="4"/>
    <s v="01"/>
    <s v="Grain"/>
    <x v="0"/>
    <n v="1512"/>
  </r>
  <r>
    <x v="73"/>
    <x v="1"/>
    <s v="May"/>
    <n v="21"/>
    <x v="4"/>
    <s v="01"/>
    <s v="Grain"/>
    <x v="1"/>
    <n v="665"/>
  </r>
  <r>
    <x v="73"/>
    <x v="1"/>
    <s v="May"/>
    <n v="21"/>
    <x v="5"/>
    <s v="01"/>
    <s v="Grain"/>
    <x v="0"/>
    <n v="0"/>
  </r>
  <r>
    <x v="73"/>
    <x v="1"/>
    <s v="May"/>
    <n v="21"/>
    <x v="5"/>
    <s v="01"/>
    <s v="Grain"/>
    <x v="1"/>
    <n v="6"/>
  </r>
  <r>
    <x v="73"/>
    <x v="1"/>
    <s v="May"/>
    <n v="21"/>
    <x v="6"/>
    <s v="01"/>
    <s v="Grain"/>
    <x v="0"/>
    <n v="2258"/>
  </r>
  <r>
    <x v="73"/>
    <x v="1"/>
    <s v="May"/>
    <n v="21"/>
    <x v="6"/>
    <s v="01"/>
    <s v="Grain"/>
    <x v="1"/>
    <n v="1805"/>
  </r>
  <r>
    <x v="73"/>
    <x v="1"/>
    <s v="May"/>
    <n v="21"/>
    <x v="7"/>
    <s v="01"/>
    <s v="Grain"/>
    <x v="0"/>
    <n v="914"/>
  </r>
  <r>
    <x v="73"/>
    <x v="1"/>
    <s v="May"/>
    <n v="21"/>
    <x v="7"/>
    <s v="01"/>
    <s v="Grain"/>
    <x v="1"/>
    <n v="492"/>
  </r>
  <r>
    <x v="73"/>
    <x v="1"/>
    <s v="May"/>
    <n v="21"/>
    <x v="8"/>
    <s v="01"/>
    <s v="Grain"/>
    <x v="0"/>
    <n v="260"/>
  </r>
  <r>
    <x v="73"/>
    <x v="1"/>
    <s v="May"/>
    <n v="21"/>
    <x v="8"/>
    <s v="01"/>
    <s v="Grain"/>
    <x v="1"/>
    <n v="754"/>
  </r>
  <r>
    <x v="73"/>
    <x v="1"/>
    <s v="May"/>
    <n v="21"/>
    <x v="9"/>
    <s v="01"/>
    <s v="Grain"/>
    <x v="0"/>
    <n v="0"/>
  </r>
  <r>
    <x v="73"/>
    <x v="1"/>
    <s v="May"/>
    <n v="21"/>
    <x v="9"/>
    <s v="01"/>
    <s v="Grain"/>
    <x v="1"/>
    <n v="0"/>
  </r>
  <r>
    <x v="73"/>
    <x v="1"/>
    <s v="May"/>
    <n v="21"/>
    <x v="10"/>
    <s v="01"/>
    <s v="Grain"/>
    <x v="0"/>
    <n v="2852"/>
  </r>
  <r>
    <x v="73"/>
    <x v="1"/>
    <s v="May"/>
    <n v="21"/>
    <x v="10"/>
    <s v="01"/>
    <s v="Grain"/>
    <x v="1"/>
    <n v="658"/>
  </r>
  <r>
    <x v="73"/>
    <x v="1"/>
    <s v="May"/>
    <n v="21"/>
    <x v="11"/>
    <s v="01"/>
    <s v="Grain"/>
    <x v="0"/>
    <n v="0"/>
  </r>
  <r>
    <x v="73"/>
    <x v="1"/>
    <s v="May"/>
    <n v="21"/>
    <x v="11"/>
    <s v="01"/>
    <s v="Grain"/>
    <x v="1"/>
    <n v="3"/>
  </r>
  <r>
    <x v="73"/>
    <x v="1"/>
    <s v="May"/>
    <n v="21"/>
    <x v="12"/>
    <s v="01"/>
    <s v="Grain"/>
    <x v="0"/>
    <n v="4368"/>
  </r>
  <r>
    <x v="73"/>
    <x v="1"/>
    <s v="May"/>
    <n v="21"/>
    <x v="12"/>
    <s v="01"/>
    <s v="Grain"/>
    <x v="1"/>
    <n v="778"/>
  </r>
  <r>
    <x v="74"/>
    <x v="1"/>
    <s v="Jun"/>
    <n v="22"/>
    <x v="0"/>
    <s v="01"/>
    <s v="Grain"/>
    <x v="0"/>
    <n v="6902"/>
  </r>
  <r>
    <x v="74"/>
    <x v="1"/>
    <s v="Jun"/>
    <n v="22"/>
    <x v="0"/>
    <s v="01"/>
    <s v="Grain"/>
    <x v="1"/>
    <n v="333"/>
  </r>
  <r>
    <x v="74"/>
    <x v="1"/>
    <s v="Jun"/>
    <n v="22"/>
    <x v="1"/>
    <s v="01"/>
    <s v="Grain"/>
    <x v="0"/>
    <n v="0"/>
  </r>
  <r>
    <x v="74"/>
    <x v="1"/>
    <s v="Jun"/>
    <n v="22"/>
    <x v="1"/>
    <s v="01"/>
    <s v="Grain"/>
    <x v="1"/>
    <n v="0"/>
  </r>
  <r>
    <x v="74"/>
    <x v="1"/>
    <s v="Jun"/>
    <n v="22"/>
    <x v="2"/>
    <s v="01"/>
    <s v="Grain"/>
    <x v="0"/>
    <n v="4231"/>
  </r>
  <r>
    <x v="74"/>
    <x v="1"/>
    <s v="Jun"/>
    <n v="22"/>
    <x v="2"/>
    <s v="01"/>
    <s v="Grain"/>
    <x v="1"/>
    <n v="72"/>
  </r>
  <r>
    <x v="74"/>
    <x v="1"/>
    <s v="Jun"/>
    <n v="22"/>
    <x v="3"/>
    <s v="01"/>
    <s v="Grain"/>
    <x v="0"/>
    <n v="5429"/>
  </r>
  <r>
    <x v="74"/>
    <x v="1"/>
    <s v="Jun"/>
    <n v="22"/>
    <x v="3"/>
    <s v="01"/>
    <s v="Grain"/>
    <x v="1"/>
    <n v="269"/>
  </r>
  <r>
    <x v="74"/>
    <x v="1"/>
    <s v="Jun"/>
    <n v="22"/>
    <x v="4"/>
    <s v="01"/>
    <s v="Grain"/>
    <x v="0"/>
    <n v="1713"/>
  </r>
  <r>
    <x v="74"/>
    <x v="1"/>
    <s v="Jun"/>
    <n v="22"/>
    <x v="4"/>
    <s v="01"/>
    <s v="Grain"/>
    <x v="1"/>
    <n v="1414"/>
  </r>
  <r>
    <x v="74"/>
    <x v="1"/>
    <s v="Jun"/>
    <n v="22"/>
    <x v="5"/>
    <s v="01"/>
    <s v="Grain"/>
    <x v="0"/>
    <n v="0"/>
  </r>
  <r>
    <x v="74"/>
    <x v="1"/>
    <s v="Jun"/>
    <n v="22"/>
    <x v="5"/>
    <s v="01"/>
    <s v="Grain"/>
    <x v="1"/>
    <n v="5"/>
  </r>
  <r>
    <x v="74"/>
    <x v="1"/>
    <s v="Jun"/>
    <n v="22"/>
    <x v="6"/>
    <s v="01"/>
    <s v="Grain"/>
    <x v="0"/>
    <n v="2189"/>
  </r>
  <r>
    <x v="74"/>
    <x v="1"/>
    <s v="Jun"/>
    <n v="22"/>
    <x v="6"/>
    <s v="01"/>
    <s v="Grain"/>
    <x v="1"/>
    <n v="806"/>
  </r>
  <r>
    <x v="74"/>
    <x v="1"/>
    <s v="Jun"/>
    <n v="22"/>
    <x v="7"/>
    <s v="01"/>
    <s v="Grain"/>
    <x v="0"/>
    <n v="440"/>
  </r>
  <r>
    <x v="74"/>
    <x v="1"/>
    <s v="Jun"/>
    <n v="22"/>
    <x v="7"/>
    <s v="01"/>
    <s v="Grain"/>
    <x v="1"/>
    <n v="375"/>
  </r>
  <r>
    <x v="74"/>
    <x v="1"/>
    <s v="Jun"/>
    <n v="22"/>
    <x v="8"/>
    <s v="01"/>
    <s v="Grain"/>
    <x v="0"/>
    <n v="258"/>
  </r>
  <r>
    <x v="74"/>
    <x v="1"/>
    <s v="Jun"/>
    <n v="22"/>
    <x v="8"/>
    <s v="01"/>
    <s v="Grain"/>
    <x v="1"/>
    <n v="1432"/>
  </r>
  <r>
    <x v="74"/>
    <x v="1"/>
    <s v="Jun"/>
    <n v="22"/>
    <x v="9"/>
    <s v="01"/>
    <s v="Grain"/>
    <x v="0"/>
    <n v="0"/>
  </r>
  <r>
    <x v="74"/>
    <x v="1"/>
    <s v="Jun"/>
    <n v="22"/>
    <x v="9"/>
    <s v="01"/>
    <s v="Grain"/>
    <x v="1"/>
    <n v="0"/>
  </r>
  <r>
    <x v="74"/>
    <x v="1"/>
    <s v="Jun"/>
    <n v="22"/>
    <x v="10"/>
    <s v="01"/>
    <s v="Grain"/>
    <x v="0"/>
    <n v="2536"/>
  </r>
  <r>
    <x v="74"/>
    <x v="1"/>
    <s v="Jun"/>
    <n v="22"/>
    <x v="10"/>
    <s v="01"/>
    <s v="Grain"/>
    <x v="1"/>
    <n v="651"/>
  </r>
  <r>
    <x v="74"/>
    <x v="1"/>
    <s v="Jun"/>
    <n v="22"/>
    <x v="11"/>
    <s v="01"/>
    <s v="Grain"/>
    <x v="0"/>
    <n v="0"/>
  </r>
  <r>
    <x v="74"/>
    <x v="1"/>
    <s v="Jun"/>
    <n v="22"/>
    <x v="11"/>
    <s v="01"/>
    <s v="Grain"/>
    <x v="1"/>
    <n v="54"/>
  </r>
  <r>
    <x v="74"/>
    <x v="1"/>
    <s v="Jun"/>
    <n v="22"/>
    <x v="12"/>
    <s v="01"/>
    <s v="Grain"/>
    <x v="0"/>
    <n v="4798"/>
  </r>
  <r>
    <x v="74"/>
    <x v="1"/>
    <s v="Jun"/>
    <n v="22"/>
    <x v="12"/>
    <s v="01"/>
    <s v="Grain"/>
    <x v="1"/>
    <n v="412"/>
  </r>
  <r>
    <x v="75"/>
    <x v="1"/>
    <s v="Jun"/>
    <n v="23"/>
    <x v="0"/>
    <s v="01"/>
    <s v="Grain"/>
    <x v="0"/>
    <n v="6957"/>
  </r>
  <r>
    <x v="75"/>
    <x v="1"/>
    <s v="Jun"/>
    <n v="23"/>
    <x v="0"/>
    <s v="01"/>
    <s v="Grain"/>
    <x v="1"/>
    <n v="572"/>
  </r>
  <r>
    <x v="75"/>
    <x v="1"/>
    <s v="Jun"/>
    <n v="23"/>
    <x v="1"/>
    <s v="01"/>
    <s v="Grain"/>
    <x v="0"/>
    <n v="0"/>
  </r>
  <r>
    <x v="75"/>
    <x v="1"/>
    <s v="Jun"/>
    <n v="23"/>
    <x v="1"/>
    <s v="01"/>
    <s v="Grain"/>
    <x v="1"/>
    <n v="0"/>
  </r>
  <r>
    <x v="75"/>
    <x v="1"/>
    <s v="Jun"/>
    <n v="23"/>
    <x v="2"/>
    <s v="01"/>
    <s v="Grain"/>
    <x v="0"/>
    <n v="4519"/>
  </r>
  <r>
    <x v="75"/>
    <x v="1"/>
    <s v="Jun"/>
    <n v="23"/>
    <x v="2"/>
    <s v="01"/>
    <s v="Grain"/>
    <x v="1"/>
    <n v="53"/>
  </r>
  <r>
    <x v="75"/>
    <x v="1"/>
    <s v="Jun"/>
    <n v="23"/>
    <x v="3"/>
    <s v="01"/>
    <s v="Grain"/>
    <x v="0"/>
    <n v="4877"/>
  </r>
  <r>
    <x v="75"/>
    <x v="1"/>
    <s v="Jun"/>
    <n v="23"/>
    <x v="3"/>
    <s v="01"/>
    <s v="Grain"/>
    <x v="1"/>
    <n v="453"/>
  </r>
  <r>
    <x v="75"/>
    <x v="1"/>
    <s v="Jun"/>
    <n v="23"/>
    <x v="4"/>
    <s v="01"/>
    <s v="Grain"/>
    <x v="0"/>
    <n v="1894"/>
  </r>
  <r>
    <x v="75"/>
    <x v="1"/>
    <s v="Jun"/>
    <n v="23"/>
    <x v="4"/>
    <s v="01"/>
    <s v="Grain"/>
    <x v="1"/>
    <n v="950"/>
  </r>
  <r>
    <x v="75"/>
    <x v="1"/>
    <s v="Jun"/>
    <n v="23"/>
    <x v="5"/>
    <s v="01"/>
    <s v="Grain"/>
    <x v="0"/>
    <n v="0"/>
  </r>
  <r>
    <x v="75"/>
    <x v="1"/>
    <s v="Jun"/>
    <n v="23"/>
    <x v="5"/>
    <s v="01"/>
    <s v="Grain"/>
    <x v="1"/>
    <n v="6"/>
  </r>
  <r>
    <x v="75"/>
    <x v="1"/>
    <s v="Jun"/>
    <n v="23"/>
    <x v="6"/>
    <s v="01"/>
    <s v="Grain"/>
    <x v="0"/>
    <n v="2281"/>
  </r>
  <r>
    <x v="75"/>
    <x v="1"/>
    <s v="Jun"/>
    <n v="23"/>
    <x v="6"/>
    <s v="01"/>
    <s v="Grain"/>
    <x v="1"/>
    <n v="1098"/>
  </r>
  <r>
    <x v="75"/>
    <x v="1"/>
    <s v="Jun"/>
    <n v="23"/>
    <x v="7"/>
    <s v="01"/>
    <s v="Grain"/>
    <x v="0"/>
    <n v="792"/>
  </r>
  <r>
    <x v="75"/>
    <x v="1"/>
    <s v="Jun"/>
    <n v="23"/>
    <x v="7"/>
    <s v="01"/>
    <s v="Grain"/>
    <x v="1"/>
    <n v="457"/>
  </r>
  <r>
    <x v="75"/>
    <x v="1"/>
    <s v="Jun"/>
    <n v="23"/>
    <x v="8"/>
    <s v="01"/>
    <s v="Grain"/>
    <x v="0"/>
    <n v="394"/>
  </r>
  <r>
    <x v="75"/>
    <x v="1"/>
    <s v="Jun"/>
    <n v="23"/>
    <x v="8"/>
    <s v="01"/>
    <s v="Grain"/>
    <x v="1"/>
    <n v="912"/>
  </r>
  <r>
    <x v="75"/>
    <x v="1"/>
    <s v="Jun"/>
    <n v="23"/>
    <x v="9"/>
    <s v="01"/>
    <s v="Grain"/>
    <x v="0"/>
    <n v="0"/>
  </r>
  <r>
    <x v="75"/>
    <x v="1"/>
    <s v="Jun"/>
    <n v="23"/>
    <x v="9"/>
    <s v="01"/>
    <s v="Grain"/>
    <x v="1"/>
    <n v="0"/>
  </r>
  <r>
    <x v="75"/>
    <x v="1"/>
    <s v="Jun"/>
    <n v="23"/>
    <x v="10"/>
    <s v="01"/>
    <s v="Grain"/>
    <x v="0"/>
    <n v="2911"/>
  </r>
  <r>
    <x v="75"/>
    <x v="1"/>
    <s v="Jun"/>
    <n v="23"/>
    <x v="10"/>
    <s v="01"/>
    <s v="Grain"/>
    <x v="1"/>
    <n v="832"/>
  </r>
  <r>
    <x v="75"/>
    <x v="1"/>
    <s v="Jun"/>
    <n v="23"/>
    <x v="11"/>
    <s v="01"/>
    <s v="Grain"/>
    <x v="0"/>
    <n v="0"/>
  </r>
  <r>
    <x v="75"/>
    <x v="1"/>
    <s v="Jun"/>
    <n v="23"/>
    <x v="11"/>
    <s v="01"/>
    <s v="Grain"/>
    <x v="1"/>
    <n v="2"/>
  </r>
  <r>
    <x v="75"/>
    <x v="1"/>
    <s v="Jun"/>
    <n v="23"/>
    <x v="12"/>
    <s v="01"/>
    <s v="Grain"/>
    <x v="0"/>
    <n v="4388"/>
  </r>
  <r>
    <x v="75"/>
    <x v="1"/>
    <s v="Jun"/>
    <n v="23"/>
    <x v="12"/>
    <s v="01"/>
    <s v="Grain"/>
    <x v="1"/>
    <n v="773"/>
  </r>
  <r>
    <x v="76"/>
    <x v="1"/>
    <s v="Jun"/>
    <n v="24"/>
    <x v="0"/>
    <s v="01"/>
    <s v="Grain"/>
    <x v="0"/>
    <n v="7262"/>
  </r>
  <r>
    <x v="76"/>
    <x v="1"/>
    <s v="Jun"/>
    <n v="24"/>
    <x v="0"/>
    <s v="01"/>
    <s v="Grain"/>
    <x v="1"/>
    <n v="353"/>
  </r>
  <r>
    <x v="76"/>
    <x v="1"/>
    <s v="Jun"/>
    <n v="24"/>
    <x v="1"/>
    <s v="01"/>
    <s v="Grain"/>
    <x v="0"/>
    <n v="0"/>
  </r>
  <r>
    <x v="76"/>
    <x v="1"/>
    <s v="Jun"/>
    <n v="24"/>
    <x v="1"/>
    <s v="01"/>
    <s v="Grain"/>
    <x v="1"/>
    <n v="0"/>
  </r>
  <r>
    <x v="76"/>
    <x v="1"/>
    <s v="Jun"/>
    <n v="24"/>
    <x v="2"/>
    <s v="01"/>
    <s v="Grain"/>
    <x v="0"/>
    <n v="3929"/>
  </r>
  <r>
    <x v="76"/>
    <x v="1"/>
    <s v="Jun"/>
    <n v="24"/>
    <x v="2"/>
    <s v="01"/>
    <s v="Grain"/>
    <x v="1"/>
    <n v="153"/>
  </r>
  <r>
    <x v="76"/>
    <x v="1"/>
    <s v="Jun"/>
    <n v="24"/>
    <x v="3"/>
    <s v="01"/>
    <s v="Grain"/>
    <x v="0"/>
    <n v="6320"/>
  </r>
  <r>
    <x v="76"/>
    <x v="1"/>
    <s v="Jun"/>
    <n v="24"/>
    <x v="3"/>
    <s v="01"/>
    <s v="Grain"/>
    <x v="1"/>
    <n v="357"/>
  </r>
  <r>
    <x v="76"/>
    <x v="1"/>
    <s v="Jun"/>
    <n v="24"/>
    <x v="4"/>
    <s v="01"/>
    <s v="Grain"/>
    <x v="0"/>
    <n v="1996"/>
  </r>
  <r>
    <x v="76"/>
    <x v="1"/>
    <s v="Jun"/>
    <n v="24"/>
    <x v="4"/>
    <s v="01"/>
    <s v="Grain"/>
    <x v="1"/>
    <n v="1953"/>
  </r>
  <r>
    <x v="76"/>
    <x v="1"/>
    <s v="Jun"/>
    <n v="24"/>
    <x v="5"/>
    <s v="01"/>
    <s v="Grain"/>
    <x v="0"/>
    <n v="0"/>
  </r>
  <r>
    <x v="76"/>
    <x v="1"/>
    <s v="Jun"/>
    <n v="24"/>
    <x v="5"/>
    <s v="01"/>
    <s v="Grain"/>
    <x v="1"/>
    <n v="5"/>
  </r>
  <r>
    <x v="76"/>
    <x v="1"/>
    <s v="Jun"/>
    <n v="24"/>
    <x v="6"/>
    <s v="01"/>
    <s v="Grain"/>
    <x v="0"/>
    <n v="2299"/>
  </r>
  <r>
    <x v="76"/>
    <x v="1"/>
    <s v="Jun"/>
    <n v="24"/>
    <x v="6"/>
    <s v="01"/>
    <s v="Grain"/>
    <x v="1"/>
    <n v="597"/>
  </r>
  <r>
    <x v="76"/>
    <x v="1"/>
    <s v="Jun"/>
    <n v="24"/>
    <x v="7"/>
    <s v="01"/>
    <s v="Grain"/>
    <x v="0"/>
    <n v="616"/>
  </r>
  <r>
    <x v="76"/>
    <x v="1"/>
    <s v="Jun"/>
    <n v="24"/>
    <x v="7"/>
    <s v="01"/>
    <s v="Grain"/>
    <x v="1"/>
    <n v="276"/>
  </r>
  <r>
    <x v="76"/>
    <x v="1"/>
    <s v="Jun"/>
    <n v="24"/>
    <x v="8"/>
    <s v="01"/>
    <s v="Grain"/>
    <x v="0"/>
    <n v="464"/>
  </r>
  <r>
    <x v="76"/>
    <x v="1"/>
    <s v="Jun"/>
    <n v="24"/>
    <x v="8"/>
    <s v="01"/>
    <s v="Grain"/>
    <x v="1"/>
    <n v="1144"/>
  </r>
  <r>
    <x v="76"/>
    <x v="1"/>
    <s v="Jun"/>
    <n v="24"/>
    <x v="9"/>
    <s v="01"/>
    <s v="Grain"/>
    <x v="0"/>
    <n v="0"/>
  </r>
  <r>
    <x v="76"/>
    <x v="1"/>
    <s v="Jun"/>
    <n v="24"/>
    <x v="9"/>
    <s v="01"/>
    <s v="Grain"/>
    <x v="1"/>
    <n v="0"/>
  </r>
  <r>
    <x v="76"/>
    <x v="1"/>
    <s v="Jun"/>
    <n v="24"/>
    <x v="10"/>
    <s v="01"/>
    <s v="Grain"/>
    <x v="0"/>
    <n v="2711"/>
  </r>
  <r>
    <x v="76"/>
    <x v="1"/>
    <s v="Jun"/>
    <n v="24"/>
    <x v="10"/>
    <s v="01"/>
    <s v="Grain"/>
    <x v="1"/>
    <n v="701"/>
  </r>
  <r>
    <x v="76"/>
    <x v="1"/>
    <s v="Jun"/>
    <n v="24"/>
    <x v="11"/>
    <s v="01"/>
    <s v="Grain"/>
    <x v="0"/>
    <n v="0"/>
  </r>
  <r>
    <x v="76"/>
    <x v="1"/>
    <s v="Jun"/>
    <n v="24"/>
    <x v="11"/>
    <s v="01"/>
    <s v="Grain"/>
    <x v="1"/>
    <n v="4"/>
  </r>
  <r>
    <x v="76"/>
    <x v="1"/>
    <s v="Jun"/>
    <n v="24"/>
    <x v="12"/>
    <s v="01"/>
    <s v="Grain"/>
    <x v="0"/>
    <n v="4662"/>
  </r>
  <r>
    <x v="76"/>
    <x v="1"/>
    <s v="Jun"/>
    <n v="24"/>
    <x v="12"/>
    <s v="01"/>
    <s v="Grain"/>
    <x v="1"/>
    <n v="505"/>
  </r>
  <r>
    <x v="77"/>
    <x v="1"/>
    <s v="Jun"/>
    <n v="25"/>
    <x v="0"/>
    <s v="01"/>
    <s v="Grain"/>
    <x v="0"/>
    <n v="6803"/>
  </r>
  <r>
    <x v="77"/>
    <x v="1"/>
    <s v="Jun"/>
    <n v="25"/>
    <x v="0"/>
    <s v="01"/>
    <s v="Grain"/>
    <x v="1"/>
    <n v="454"/>
  </r>
  <r>
    <x v="77"/>
    <x v="1"/>
    <s v="Jun"/>
    <n v="25"/>
    <x v="1"/>
    <s v="01"/>
    <s v="Grain"/>
    <x v="0"/>
    <n v="0"/>
  </r>
  <r>
    <x v="77"/>
    <x v="1"/>
    <s v="Jun"/>
    <n v="25"/>
    <x v="1"/>
    <s v="01"/>
    <s v="Grain"/>
    <x v="1"/>
    <n v="0"/>
  </r>
  <r>
    <x v="77"/>
    <x v="1"/>
    <s v="Jun"/>
    <n v="25"/>
    <x v="2"/>
    <s v="01"/>
    <s v="Grain"/>
    <x v="0"/>
    <n v="3595"/>
  </r>
  <r>
    <x v="77"/>
    <x v="1"/>
    <s v="Jun"/>
    <n v="25"/>
    <x v="2"/>
    <s v="01"/>
    <s v="Grain"/>
    <x v="1"/>
    <n v="65"/>
  </r>
  <r>
    <x v="77"/>
    <x v="1"/>
    <s v="Jun"/>
    <n v="25"/>
    <x v="3"/>
    <s v="01"/>
    <s v="Grain"/>
    <x v="0"/>
    <n v="5066"/>
  </r>
  <r>
    <x v="77"/>
    <x v="1"/>
    <s v="Jun"/>
    <n v="25"/>
    <x v="3"/>
    <s v="01"/>
    <s v="Grain"/>
    <x v="1"/>
    <n v="368"/>
  </r>
  <r>
    <x v="77"/>
    <x v="1"/>
    <s v="Jun"/>
    <n v="25"/>
    <x v="4"/>
    <s v="01"/>
    <s v="Grain"/>
    <x v="0"/>
    <n v="1627"/>
  </r>
  <r>
    <x v="77"/>
    <x v="1"/>
    <s v="Jun"/>
    <n v="25"/>
    <x v="4"/>
    <s v="01"/>
    <s v="Grain"/>
    <x v="1"/>
    <n v="1615"/>
  </r>
  <r>
    <x v="77"/>
    <x v="1"/>
    <s v="Jun"/>
    <n v="25"/>
    <x v="5"/>
    <s v="01"/>
    <s v="Grain"/>
    <x v="0"/>
    <n v="0"/>
  </r>
  <r>
    <x v="77"/>
    <x v="1"/>
    <s v="Jun"/>
    <n v="25"/>
    <x v="5"/>
    <s v="01"/>
    <s v="Grain"/>
    <x v="1"/>
    <n v="5"/>
  </r>
  <r>
    <x v="77"/>
    <x v="1"/>
    <s v="Jun"/>
    <n v="25"/>
    <x v="6"/>
    <s v="01"/>
    <s v="Grain"/>
    <x v="0"/>
    <n v="1725"/>
  </r>
  <r>
    <x v="77"/>
    <x v="1"/>
    <s v="Jun"/>
    <n v="25"/>
    <x v="6"/>
    <s v="01"/>
    <s v="Grain"/>
    <x v="1"/>
    <n v="1161"/>
  </r>
  <r>
    <x v="77"/>
    <x v="1"/>
    <s v="Jun"/>
    <n v="25"/>
    <x v="7"/>
    <s v="01"/>
    <s v="Grain"/>
    <x v="0"/>
    <n v="588"/>
  </r>
  <r>
    <x v="77"/>
    <x v="1"/>
    <s v="Jun"/>
    <n v="25"/>
    <x v="7"/>
    <s v="01"/>
    <s v="Grain"/>
    <x v="1"/>
    <n v="182"/>
  </r>
  <r>
    <x v="77"/>
    <x v="1"/>
    <s v="Jun"/>
    <n v="25"/>
    <x v="8"/>
    <s v="01"/>
    <s v="Grain"/>
    <x v="0"/>
    <n v="413"/>
  </r>
  <r>
    <x v="77"/>
    <x v="1"/>
    <s v="Jun"/>
    <n v="25"/>
    <x v="8"/>
    <s v="01"/>
    <s v="Grain"/>
    <x v="1"/>
    <n v="968"/>
  </r>
  <r>
    <x v="77"/>
    <x v="1"/>
    <s v="Jun"/>
    <n v="25"/>
    <x v="9"/>
    <s v="01"/>
    <s v="Grain"/>
    <x v="0"/>
    <n v="0"/>
  </r>
  <r>
    <x v="77"/>
    <x v="1"/>
    <s v="Jun"/>
    <n v="25"/>
    <x v="9"/>
    <s v="01"/>
    <s v="Grain"/>
    <x v="1"/>
    <n v="0"/>
  </r>
  <r>
    <x v="77"/>
    <x v="1"/>
    <s v="Jun"/>
    <n v="25"/>
    <x v="10"/>
    <s v="01"/>
    <s v="Grain"/>
    <x v="0"/>
    <n v="2906"/>
  </r>
  <r>
    <x v="77"/>
    <x v="1"/>
    <s v="Jun"/>
    <n v="25"/>
    <x v="10"/>
    <s v="01"/>
    <s v="Grain"/>
    <x v="1"/>
    <n v="892"/>
  </r>
  <r>
    <x v="77"/>
    <x v="1"/>
    <s v="Jun"/>
    <n v="25"/>
    <x v="11"/>
    <s v="01"/>
    <s v="Grain"/>
    <x v="0"/>
    <n v="0"/>
  </r>
  <r>
    <x v="77"/>
    <x v="1"/>
    <s v="Jun"/>
    <n v="25"/>
    <x v="11"/>
    <s v="01"/>
    <s v="Grain"/>
    <x v="1"/>
    <n v="50"/>
  </r>
  <r>
    <x v="77"/>
    <x v="1"/>
    <s v="Jun"/>
    <n v="25"/>
    <x v="12"/>
    <s v="01"/>
    <s v="Grain"/>
    <x v="0"/>
    <n v="3898"/>
  </r>
  <r>
    <x v="77"/>
    <x v="1"/>
    <s v="Jun"/>
    <n v="25"/>
    <x v="12"/>
    <s v="01"/>
    <s v="Grain"/>
    <x v="1"/>
    <n v="624"/>
  </r>
  <r>
    <x v="78"/>
    <x v="1"/>
    <s v="Jul"/>
    <n v="26"/>
    <x v="0"/>
    <s v="01"/>
    <s v="Grain"/>
    <x v="0"/>
    <n v="9292"/>
  </r>
  <r>
    <x v="78"/>
    <x v="1"/>
    <s v="Jul"/>
    <n v="26"/>
    <x v="0"/>
    <s v="01"/>
    <s v="Grain"/>
    <x v="1"/>
    <n v="367"/>
  </r>
  <r>
    <x v="78"/>
    <x v="1"/>
    <s v="Jul"/>
    <n v="26"/>
    <x v="1"/>
    <s v="01"/>
    <s v="Grain"/>
    <x v="0"/>
    <n v="0"/>
  </r>
  <r>
    <x v="78"/>
    <x v="1"/>
    <s v="Jul"/>
    <n v="26"/>
    <x v="1"/>
    <s v="01"/>
    <s v="Grain"/>
    <x v="1"/>
    <n v="0"/>
  </r>
  <r>
    <x v="78"/>
    <x v="1"/>
    <s v="Jul"/>
    <n v="26"/>
    <x v="2"/>
    <s v="01"/>
    <s v="Grain"/>
    <x v="0"/>
    <n v="3329"/>
  </r>
  <r>
    <x v="78"/>
    <x v="1"/>
    <s v="Jul"/>
    <n v="26"/>
    <x v="2"/>
    <s v="01"/>
    <s v="Grain"/>
    <x v="1"/>
    <n v="129"/>
  </r>
  <r>
    <x v="78"/>
    <x v="1"/>
    <s v="Jul"/>
    <n v="26"/>
    <x v="3"/>
    <s v="01"/>
    <s v="Grain"/>
    <x v="0"/>
    <n v="6571"/>
  </r>
  <r>
    <x v="78"/>
    <x v="1"/>
    <s v="Jul"/>
    <n v="26"/>
    <x v="3"/>
    <s v="01"/>
    <s v="Grain"/>
    <x v="1"/>
    <n v="526"/>
  </r>
  <r>
    <x v="78"/>
    <x v="1"/>
    <s v="Jul"/>
    <n v="26"/>
    <x v="4"/>
    <s v="01"/>
    <s v="Grain"/>
    <x v="0"/>
    <n v="2024"/>
  </r>
  <r>
    <x v="78"/>
    <x v="1"/>
    <s v="Jul"/>
    <n v="26"/>
    <x v="4"/>
    <s v="01"/>
    <s v="Grain"/>
    <x v="1"/>
    <n v="1555"/>
  </r>
  <r>
    <x v="78"/>
    <x v="1"/>
    <s v="Jul"/>
    <n v="26"/>
    <x v="5"/>
    <s v="01"/>
    <s v="Grain"/>
    <x v="0"/>
    <n v="0"/>
  </r>
  <r>
    <x v="78"/>
    <x v="1"/>
    <s v="Jul"/>
    <n v="26"/>
    <x v="5"/>
    <s v="01"/>
    <s v="Grain"/>
    <x v="1"/>
    <n v="0"/>
  </r>
  <r>
    <x v="78"/>
    <x v="1"/>
    <s v="Jul"/>
    <n v="26"/>
    <x v="6"/>
    <s v="01"/>
    <s v="Grain"/>
    <x v="0"/>
    <n v="1322"/>
  </r>
  <r>
    <x v="78"/>
    <x v="1"/>
    <s v="Jul"/>
    <n v="26"/>
    <x v="6"/>
    <s v="01"/>
    <s v="Grain"/>
    <x v="1"/>
    <n v="888"/>
  </r>
  <r>
    <x v="78"/>
    <x v="1"/>
    <s v="Jul"/>
    <n v="26"/>
    <x v="7"/>
    <s v="01"/>
    <s v="Grain"/>
    <x v="0"/>
    <n v="422"/>
  </r>
  <r>
    <x v="78"/>
    <x v="1"/>
    <s v="Jul"/>
    <n v="26"/>
    <x v="7"/>
    <s v="01"/>
    <s v="Grain"/>
    <x v="1"/>
    <n v="538"/>
  </r>
  <r>
    <x v="78"/>
    <x v="1"/>
    <s v="Jul"/>
    <n v="26"/>
    <x v="8"/>
    <s v="01"/>
    <s v="Grain"/>
    <x v="0"/>
    <n v="340"/>
  </r>
  <r>
    <x v="78"/>
    <x v="1"/>
    <s v="Jul"/>
    <n v="26"/>
    <x v="8"/>
    <s v="01"/>
    <s v="Grain"/>
    <x v="1"/>
    <n v="713"/>
  </r>
  <r>
    <x v="78"/>
    <x v="1"/>
    <s v="Jul"/>
    <n v="26"/>
    <x v="9"/>
    <s v="01"/>
    <s v="Grain"/>
    <x v="0"/>
    <n v="0"/>
  </r>
  <r>
    <x v="78"/>
    <x v="1"/>
    <s v="Jul"/>
    <n v="26"/>
    <x v="9"/>
    <s v="01"/>
    <s v="Grain"/>
    <x v="1"/>
    <n v="0"/>
  </r>
  <r>
    <x v="78"/>
    <x v="1"/>
    <s v="Jul"/>
    <n v="26"/>
    <x v="10"/>
    <s v="01"/>
    <s v="Grain"/>
    <x v="0"/>
    <n v="2571"/>
  </r>
  <r>
    <x v="78"/>
    <x v="1"/>
    <s v="Jul"/>
    <n v="26"/>
    <x v="10"/>
    <s v="01"/>
    <s v="Grain"/>
    <x v="1"/>
    <n v="1104"/>
  </r>
  <r>
    <x v="78"/>
    <x v="1"/>
    <s v="Jul"/>
    <n v="26"/>
    <x v="11"/>
    <s v="01"/>
    <s v="Grain"/>
    <x v="0"/>
    <n v="0"/>
  </r>
  <r>
    <x v="78"/>
    <x v="1"/>
    <s v="Jul"/>
    <n v="26"/>
    <x v="11"/>
    <s v="01"/>
    <s v="Grain"/>
    <x v="1"/>
    <n v="3"/>
  </r>
  <r>
    <x v="78"/>
    <x v="1"/>
    <s v="Jul"/>
    <n v="26"/>
    <x v="12"/>
    <s v="01"/>
    <s v="Grain"/>
    <x v="0"/>
    <n v="5031"/>
  </r>
  <r>
    <x v="78"/>
    <x v="1"/>
    <s v="Jul"/>
    <n v="26"/>
    <x v="12"/>
    <s v="01"/>
    <s v="Grain"/>
    <x v="1"/>
    <n v="879"/>
  </r>
  <r>
    <x v="79"/>
    <x v="1"/>
    <s v="Jul"/>
    <n v="27"/>
    <x v="0"/>
    <s v="01"/>
    <s v="Grain"/>
    <x v="0"/>
    <n v="9245"/>
  </r>
  <r>
    <x v="79"/>
    <x v="1"/>
    <s v="Jul"/>
    <n v="27"/>
    <x v="0"/>
    <s v="01"/>
    <s v="Grain"/>
    <x v="1"/>
    <n v="532"/>
  </r>
  <r>
    <x v="79"/>
    <x v="1"/>
    <s v="Jul"/>
    <n v="27"/>
    <x v="1"/>
    <s v="01"/>
    <s v="Grain"/>
    <x v="0"/>
    <n v="0"/>
  </r>
  <r>
    <x v="79"/>
    <x v="1"/>
    <s v="Jul"/>
    <n v="27"/>
    <x v="1"/>
    <s v="01"/>
    <s v="Grain"/>
    <x v="1"/>
    <n v="0"/>
  </r>
  <r>
    <x v="79"/>
    <x v="1"/>
    <s v="Jul"/>
    <n v="27"/>
    <x v="2"/>
    <s v="01"/>
    <s v="Grain"/>
    <x v="0"/>
    <n v="2936"/>
  </r>
  <r>
    <x v="79"/>
    <x v="1"/>
    <s v="Jul"/>
    <n v="27"/>
    <x v="2"/>
    <s v="01"/>
    <s v="Grain"/>
    <x v="1"/>
    <n v="54"/>
  </r>
  <r>
    <x v="79"/>
    <x v="1"/>
    <s v="Jul"/>
    <n v="27"/>
    <x v="3"/>
    <s v="01"/>
    <s v="Grain"/>
    <x v="0"/>
    <n v="5447"/>
  </r>
  <r>
    <x v="79"/>
    <x v="1"/>
    <s v="Jul"/>
    <n v="27"/>
    <x v="3"/>
    <s v="01"/>
    <s v="Grain"/>
    <x v="1"/>
    <n v="621"/>
  </r>
  <r>
    <x v="79"/>
    <x v="1"/>
    <s v="Jul"/>
    <n v="27"/>
    <x v="4"/>
    <s v="01"/>
    <s v="Grain"/>
    <x v="0"/>
    <n v="1872"/>
  </r>
  <r>
    <x v="79"/>
    <x v="1"/>
    <s v="Jul"/>
    <n v="27"/>
    <x v="4"/>
    <s v="01"/>
    <s v="Grain"/>
    <x v="1"/>
    <n v="1855"/>
  </r>
  <r>
    <x v="79"/>
    <x v="1"/>
    <s v="Jul"/>
    <n v="27"/>
    <x v="5"/>
    <s v="01"/>
    <s v="Grain"/>
    <x v="0"/>
    <n v="0"/>
  </r>
  <r>
    <x v="79"/>
    <x v="1"/>
    <s v="Jul"/>
    <n v="27"/>
    <x v="5"/>
    <s v="01"/>
    <s v="Grain"/>
    <x v="1"/>
    <n v="10"/>
  </r>
  <r>
    <x v="79"/>
    <x v="1"/>
    <s v="Jul"/>
    <n v="27"/>
    <x v="6"/>
    <s v="01"/>
    <s v="Grain"/>
    <x v="0"/>
    <n v="1230"/>
  </r>
  <r>
    <x v="79"/>
    <x v="1"/>
    <s v="Jul"/>
    <n v="27"/>
    <x v="6"/>
    <s v="01"/>
    <s v="Grain"/>
    <x v="1"/>
    <n v="926"/>
  </r>
  <r>
    <x v="79"/>
    <x v="1"/>
    <s v="Jul"/>
    <n v="27"/>
    <x v="7"/>
    <s v="01"/>
    <s v="Grain"/>
    <x v="0"/>
    <n v="587"/>
  </r>
  <r>
    <x v="79"/>
    <x v="1"/>
    <s v="Jul"/>
    <n v="27"/>
    <x v="7"/>
    <s v="01"/>
    <s v="Grain"/>
    <x v="1"/>
    <n v="250"/>
  </r>
  <r>
    <x v="79"/>
    <x v="1"/>
    <s v="Jul"/>
    <n v="27"/>
    <x v="8"/>
    <s v="01"/>
    <s v="Grain"/>
    <x v="0"/>
    <n v="366"/>
  </r>
  <r>
    <x v="79"/>
    <x v="1"/>
    <s v="Jul"/>
    <n v="27"/>
    <x v="8"/>
    <s v="01"/>
    <s v="Grain"/>
    <x v="1"/>
    <n v="835"/>
  </r>
  <r>
    <x v="79"/>
    <x v="1"/>
    <s v="Jul"/>
    <n v="27"/>
    <x v="9"/>
    <s v="01"/>
    <s v="Grain"/>
    <x v="0"/>
    <n v="0"/>
  </r>
  <r>
    <x v="79"/>
    <x v="1"/>
    <s v="Jul"/>
    <n v="27"/>
    <x v="9"/>
    <s v="01"/>
    <s v="Grain"/>
    <x v="1"/>
    <n v="0"/>
  </r>
  <r>
    <x v="79"/>
    <x v="1"/>
    <s v="Jul"/>
    <n v="27"/>
    <x v="10"/>
    <s v="01"/>
    <s v="Grain"/>
    <x v="0"/>
    <n v="2870"/>
  </r>
  <r>
    <x v="79"/>
    <x v="1"/>
    <s v="Jul"/>
    <n v="27"/>
    <x v="10"/>
    <s v="01"/>
    <s v="Grain"/>
    <x v="1"/>
    <n v="739"/>
  </r>
  <r>
    <x v="79"/>
    <x v="1"/>
    <s v="Jul"/>
    <n v="27"/>
    <x v="11"/>
    <s v="01"/>
    <s v="Grain"/>
    <x v="0"/>
    <n v="0"/>
  </r>
  <r>
    <x v="79"/>
    <x v="1"/>
    <s v="Jul"/>
    <n v="27"/>
    <x v="11"/>
    <s v="01"/>
    <s v="Grain"/>
    <x v="1"/>
    <n v="25"/>
  </r>
  <r>
    <x v="79"/>
    <x v="1"/>
    <s v="Jul"/>
    <n v="27"/>
    <x v="12"/>
    <s v="01"/>
    <s v="Grain"/>
    <x v="0"/>
    <n v="5504"/>
  </r>
  <r>
    <x v="79"/>
    <x v="1"/>
    <s v="Jul"/>
    <n v="27"/>
    <x v="12"/>
    <s v="01"/>
    <s v="Grain"/>
    <x v="1"/>
    <n v="801"/>
  </r>
  <r>
    <x v="80"/>
    <x v="1"/>
    <s v="Jul"/>
    <n v="28"/>
    <x v="0"/>
    <s v="01"/>
    <s v="Grain"/>
    <x v="0"/>
    <n v="8912"/>
  </r>
  <r>
    <x v="80"/>
    <x v="1"/>
    <s v="Jul"/>
    <n v="28"/>
    <x v="0"/>
    <s v="01"/>
    <s v="Grain"/>
    <x v="1"/>
    <n v="591"/>
  </r>
  <r>
    <x v="80"/>
    <x v="1"/>
    <s v="Jul"/>
    <n v="28"/>
    <x v="1"/>
    <s v="01"/>
    <s v="Grain"/>
    <x v="0"/>
    <n v="0"/>
  </r>
  <r>
    <x v="80"/>
    <x v="1"/>
    <s v="Jul"/>
    <n v="28"/>
    <x v="1"/>
    <s v="01"/>
    <s v="Grain"/>
    <x v="1"/>
    <n v="0"/>
  </r>
  <r>
    <x v="80"/>
    <x v="1"/>
    <s v="Jul"/>
    <n v="28"/>
    <x v="2"/>
    <s v="01"/>
    <s v="Grain"/>
    <x v="0"/>
    <n v="3175"/>
  </r>
  <r>
    <x v="80"/>
    <x v="1"/>
    <s v="Jul"/>
    <n v="28"/>
    <x v="2"/>
    <s v="01"/>
    <s v="Grain"/>
    <x v="1"/>
    <n v="183"/>
  </r>
  <r>
    <x v="80"/>
    <x v="1"/>
    <s v="Jul"/>
    <n v="28"/>
    <x v="3"/>
    <s v="01"/>
    <s v="Grain"/>
    <x v="0"/>
    <n v="5441"/>
  </r>
  <r>
    <x v="80"/>
    <x v="1"/>
    <s v="Jul"/>
    <n v="28"/>
    <x v="3"/>
    <s v="01"/>
    <s v="Grain"/>
    <x v="1"/>
    <n v="437"/>
  </r>
  <r>
    <x v="80"/>
    <x v="1"/>
    <s v="Jul"/>
    <n v="28"/>
    <x v="4"/>
    <s v="01"/>
    <s v="Grain"/>
    <x v="0"/>
    <n v="1789"/>
  </r>
  <r>
    <x v="80"/>
    <x v="1"/>
    <s v="Jul"/>
    <n v="28"/>
    <x v="4"/>
    <s v="01"/>
    <s v="Grain"/>
    <x v="1"/>
    <n v="1475"/>
  </r>
  <r>
    <x v="80"/>
    <x v="1"/>
    <s v="Jul"/>
    <n v="28"/>
    <x v="5"/>
    <s v="01"/>
    <s v="Grain"/>
    <x v="0"/>
    <n v="0"/>
  </r>
  <r>
    <x v="80"/>
    <x v="1"/>
    <s v="Jul"/>
    <n v="28"/>
    <x v="5"/>
    <s v="01"/>
    <s v="Grain"/>
    <x v="1"/>
    <n v="1"/>
  </r>
  <r>
    <x v="80"/>
    <x v="1"/>
    <s v="Jul"/>
    <n v="28"/>
    <x v="6"/>
    <s v="01"/>
    <s v="Grain"/>
    <x v="0"/>
    <n v="1591"/>
  </r>
  <r>
    <x v="80"/>
    <x v="1"/>
    <s v="Jul"/>
    <n v="28"/>
    <x v="6"/>
    <s v="01"/>
    <s v="Grain"/>
    <x v="1"/>
    <n v="936"/>
  </r>
  <r>
    <x v="80"/>
    <x v="1"/>
    <s v="Jul"/>
    <n v="28"/>
    <x v="7"/>
    <s v="01"/>
    <s v="Grain"/>
    <x v="0"/>
    <n v="691"/>
  </r>
  <r>
    <x v="80"/>
    <x v="1"/>
    <s v="Jul"/>
    <n v="28"/>
    <x v="7"/>
    <s v="01"/>
    <s v="Grain"/>
    <x v="1"/>
    <n v="529"/>
  </r>
  <r>
    <x v="80"/>
    <x v="1"/>
    <s v="Jul"/>
    <n v="28"/>
    <x v="8"/>
    <s v="01"/>
    <s v="Grain"/>
    <x v="0"/>
    <n v="444"/>
  </r>
  <r>
    <x v="80"/>
    <x v="1"/>
    <s v="Jul"/>
    <n v="28"/>
    <x v="8"/>
    <s v="01"/>
    <s v="Grain"/>
    <x v="1"/>
    <n v="968"/>
  </r>
  <r>
    <x v="80"/>
    <x v="1"/>
    <s v="Jul"/>
    <n v="28"/>
    <x v="9"/>
    <s v="01"/>
    <s v="Grain"/>
    <x v="0"/>
    <n v="0"/>
  </r>
  <r>
    <x v="80"/>
    <x v="1"/>
    <s v="Jul"/>
    <n v="28"/>
    <x v="9"/>
    <s v="01"/>
    <s v="Grain"/>
    <x v="1"/>
    <n v="0"/>
  </r>
  <r>
    <x v="80"/>
    <x v="1"/>
    <s v="Jul"/>
    <n v="28"/>
    <x v="10"/>
    <s v="01"/>
    <s v="Grain"/>
    <x v="0"/>
    <n v="2384"/>
  </r>
  <r>
    <x v="80"/>
    <x v="1"/>
    <s v="Jul"/>
    <n v="28"/>
    <x v="10"/>
    <s v="01"/>
    <s v="Grain"/>
    <x v="1"/>
    <n v="810"/>
  </r>
  <r>
    <x v="80"/>
    <x v="1"/>
    <s v="Jul"/>
    <n v="28"/>
    <x v="11"/>
    <s v="01"/>
    <s v="Grain"/>
    <x v="0"/>
    <n v="0"/>
  </r>
  <r>
    <x v="80"/>
    <x v="1"/>
    <s v="Jul"/>
    <n v="28"/>
    <x v="11"/>
    <s v="01"/>
    <s v="Grain"/>
    <x v="1"/>
    <n v="25"/>
  </r>
  <r>
    <x v="80"/>
    <x v="1"/>
    <s v="Jul"/>
    <n v="28"/>
    <x v="12"/>
    <s v="01"/>
    <s v="Grain"/>
    <x v="0"/>
    <n v="5131"/>
  </r>
  <r>
    <x v="80"/>
    <x v="1"/>
    <s v="Jul"/>
    <n v="28"/>
    <x v="12"/>
    <s v="01"/>
    <s v="Grain"/>
    <x v="1"/>
    <n v="880"/>
  </r>
  <r>
    <x v="81"/>
    <x v="1"/>
    <s v="Jul"/>
    <n v="29"/>
    <x v="0"/>
    <s v="01"/>
    <s v="Grain"/>
    <x v="0"/>
    <n v="9860"/>
  </r>
  <r>
    <x v="81"/>
    <x v="1"/>
    <s v="Jul"/>
    <n v="29"/>
    <x v="0"/>
    <s v="01"/>
    <s v="Grain"/>
    <x v="1"/>
    <n v="492"/>
  </r>
  <r>
    <x v="81"/>
    <x v="1"/>
    <s v="Jul"/>
    <n v="29"/>
    <x v="1"/>
    <s v="01"/>
    <s v="Grain"/>
    <x v="0"/>
    <n v="0"/>
  </r>
  <r>
    <x v="81"/>
    <x v="1"/>
    <s v="Jul"/>
    <n v="29"/>
    <x v="1"/>
    <s v="01"/>
    <s v="Grain"/>
    <x v="1"/>
    <n v="0"/>
  </r>
  <r>
    <x v="81"/>
    <x v="1"/>
    <s v="Jul"/>
    <n v="29"/>
    <x v="2"/>
    <s v="01"/>
    <s v="Grain"/>
    <x v="0"/>
    <n v="3407"/>
  </r>
  <r>
    <x v="81"/>
    <x v="1"/>
    <s v="Jul"/>
    <n v="29"/>
    <x v="2"/>
    <s v="01"/>
    <s v="Grain"/>
    <x v="1"/>
    <n v="83"/>
  </r>
  <r>
    <x v="81"/>
    <x v="1"/>
    <s v="Jul"/>
    <n v="29"/>
    <x v="3"/>
    <s v="01"/>
    <s v="Grain"/>
    <x v="0"/>
    <n v="6181"/>
  </r>
  <r>
    <x v="81"/>
    <x v="1"/>
    <s v="Jul"/>
    <n v="29"/>
    <x v="3"/>
    <s v="01"/>
    <s v="Grain"/>
    <x v="1"/>
    <n v="349"/>
  </r>
  <r>
    <x v="81"/>
    <x v="1"/>
    <s v="Jul"/>
    <n v="29"/>
    <x v="4"/>
    <s v="01"/>
    <s v="Grain"/>
    <x v="0"/>
    <n v="1672"/>
  </r>
  <r>
    <x v="81"/>
    <x v="1"/>
    <s v="Jul"/>
    <n v="29"/>
    <x v="4"/>
    <s v="01"/>
    <s v="Grain"/>
    <x v="1"/>
    <n v="1355"/>
  </r>
  <r>
    <x v="81"/>
    <x v="1"/>
    <s v="Jul"/>
    <n v="29"/>
    <x v="5"/>
    <s v="01"/>
    <s v="Grain"/>
    <x v="0"/>
    <n v="0"/>
  </r>
  <r>
    <x v="81"/>
    <x v="1"/>
    <s v="Jul"/>
    <n v="29"/>
    <x v="5"/>
    <s v="01"/>
    <s v="Grain"/>
    <x v="1"/>
    <n v="10"/>
  </r>
  <r>
    <x v="81"/>
    <x v="1"/>
    <s v="Jul"/>
    <n v="29"/>
    <x v="6"/>
    <s v="01"/>
    <s v="Grain"/>
    <x v="0"/>
    <n v="1117"/>
  </r>
  <r>
    <x v="81"/>
    <x v="1"/>
    <s v="Jul"/>
    <n v="29"/>
    <x v="6"/>
    <s v="01"/>
    <s v="Grain"/>
    <x v="1"/>
    <n v="1084"/>
  </r>
  <r>
    <x v="81"/>
    <x v="1"/>
    <s v="Jul"/>
    <n v="29"/>
    <x v="7"/>
    <s v="01"/>
    <s v="Grain"/>
    <x v="0"/>
    <n v="572"/>
  </r>
  <r>
    <x v="81"/>
    <x v="1"/>
    <s v="Jul"/>
    <n v="29"/>
    <x v="7"/>
    <s v="01"/>
    <s v="Grain"/>
    <x v="1"/>
    <n v="537"/>
  </r>
  <r>
    <x v="81"/>
    <x v="1"/>
    <s v="Jul"/>
    <n v="29"/>
    <x v="8"/>
    <s v="01"/>
    <s v="Grain"/>
    <x v="0"/>
    <n v="576"/>
  </r>
  <r>
    <x v="81"/>
    <x v="1"/>
    <s v="Jul"/>
    <n v="29"/>
    <x v="8"/>
    <s v="01"/>
    <s v="Grain"/>
    <x v="1"/>
    <n v="970"/>
  </r>
  <r>
    <x v="81"/>
    <x v="1"/>
    <s v="Jul"/>
    <n v="29"/>
    <x v="9"/>
    <s v="01"/>
    <s v="Grain"/>
    <x v="0"/>
    <n v="0"/>
  </r>
  <r>
    <x v="81"/>
    <x v="1"/>
    <s v="Jul"/>
    <n v="29"/>
    <x v="9"/>
    <s v="01"/>
    <s v="Grain"/>
    <x v="1"/>
    <n v="0"/>
  </r>
  <r>
    <x v="81"/>
    <x v="1"/>
    <s v="Jul"/>
    <n v="29"/>
    <x v="10"/>
    <s v="01"/>
    <s v="Grain"/>
    <x v="0"/>
    <n v="2683"/>
  </r>
  <r>
    <x v="81"/>
    <x v="1"/>
    <s v="Jul"/>
    <n v="29"/>
    <x v="10"/>
    <s v="01"/>
    <s v="Grain"/>
    <x v="1"/>
    <n v="671"/>
  </r>
  <r>
    <x v="81"/>
    <x v="1"/>
    <s v="Jul"/>
    <n v="29"/>
    <x v="11"/>
    <s v="01"/>
    <s v="Grain"/>
    <x v="0"/>
    <n v="0"/>
  </r>
  <r>
    <x v="81"/>
    <x v="1"/>
    <s v="Jul"/>
    <n v="29"/>
    <x v="11"/>
    <s v="01"/>
    <s v="Grain"/>
    <x v="1"/>
    <n v="2"/>
  </r>
  <r>
    <x v="81"/>
    <x v="1"/>
    <s v="Jul"/>
    <n v="29"/>
    <x v="12"/>
    <s v="01"/>
    <s v="Grain"/>
    <x v="0"/>
    <n v="4856"/>
  </r>
  <r>
    <x v="81"/>
    <x v="1"/>
    <s v="Jul"/>
    <n v="29"/>
    <x v="12"/>
    <s v="01"/>
    <s v="Grain"/>
    <x v="1"/>
    <n v="1338"/>
  </r>
  <r>
    <x v="82"/>
    <x v="1"/>
    <s v="Jul"/>
    <n v="30"/>
    <x v="0"/>
    <s v="01"/>
    <s v="Grain"/>
    <x v="0"/>
    <n v="9942"/>
  </r>
  <r>
    <x v="82"/>
    <x v="1"/>
    <s v="Jul"/>
    <n v="30"/>
    <x v="0"/>
    <s v="01"/>
    <s v="Grain"/>
    <x v="1"/>
    <n v="543"/>
  </r>
  <r>
    <x v="82"/>
    <x v="1"/>
    <s v="Jul"/>
    <n v="30"/>
    <x v="1"/>
    <s v="01"/>
    <s v="Grain"/>
    <x v="0"/>
    <n v="0"/>
  </r>
  <r>
    <x v="82"/>
    <x v="1"/>
    <s v="Jul"/>
    <n v="30"/>
    <x v="1"/>
    <s v="01"/>
    <s v="Grain"/>
    <x v="1"/>
    <n v="0"/>
  </r>
  <r>
    <x v="82"/>
    <x v="1"/>
    <s v="Jul"/>
    <n v="30"/>
    <x v="2"/>
    <s v="01"/>
    <s v="Grain"/>
    <x v="0"/>
    <n v="3419"/>
  </r>
  <r>
    <x v="82"/>
    <x v="1"/>
    <s v="Jul"/>
    <n v="30"/>
    <x v="2"/>
    <s v="01"/>
    <s v="Grain"/>
    <x v="1"/>
    <n v="52"/>
  </r>
  <r>
    <x v="82"/>
    <x v="1"/>
    <s v="Jul"/>
    <n v="30"/>
    <x v="3"/>
    <s v="01"/>
    <s v="Grain"/>
    <x v="0"/>
    <n v="6005"/>
  </r>
  <r>
    <x v="82"/>
    <x v="1"/>
    <s v="Jul"/>
    <n v="30"/>
    <x v="3"/>
    <s v="01"/>
    <s v="Grain"/>
    <x v="1"/>
    <n v="425"/>
  </r>
  <r>
    <x v="82"/>
    <x v="1"/>
    <s v="Jul"/>
    <n v="30"/>
    <x v="4"/>
    <s v="01"/>
    <s v="Grain"/>
    <x v="0"/>
    <n v="1963"/>
  </r>
  <r>
    <x v="82"/>
    <x v="1"/>
    <s v="Jul"/>
    <n v="30"/>
    <x v="4"/>
    <s v="01"/>
    <s v="Grain"/>
    <x v="1"/>
    <n v="1001"/>
  </r>
  <r>
    <x v="82"/>
    <x v="1"/>
    <s v="Jul"/>
    <n v="30"/>
    <x v="5"/>
    <s v="01"/>
    <s v="Grain"/>
    <x v="0"/>
    <n v="0"/>
  </r>
  <r>
    <x v="82"/>
    <x v="1"/>
    <s v="Jul"/>
    <n v="30"/>
    <x v="5"/>
    <s v="01"/>
    <s v="Grain"/>
    <x v="1"/>
    <n v="0"/>
  </r>
  <r>
    <x v="82"/>
    <x v="1"/>
    <s v="Jul"/>
    <n v="30"/>
    <x v="6"/>
    <s v="01"/>
    <s v="Grain"/>
    <x v="0"/>
    <n v="1034"/>
  </r>
  <r>
    <x v="82"/>
    <x v="1"/>
    <s v="Jul"/>
    <n v="30"/>
    <x v="6"/>
    <s v="01"/>
    <s v="Grain"/>
    <x v="1"/>
    <n v="1573"/>
  </r>
  <r>
    <x v="82"/>
    <x v="1"/>
    <s v="Jul"/>
    <n v="30"/>
    <x v="7"/>
    <s v="01"/>
    <s v="Grain"/>
    <x v="0"/>
    <n v="572"/>
  </r>
  <r>
    <x v="82"/>
    <x v="1"/>
    <s v="Jul"/>
    <n v="30"/>
    <x v="7"/>
    <s v="01"/>
    <s v="Grain"/>
    <x v="1"/>
    <n v="329"/>
  </r>
  <r>
    <x v="82"/>
    <x v="1"/>
    <s v="Jul"/>
    <n v="30"/>
    <x v="8"/>
    <s v="01"/>
    <s v="Grain"/>
    <x v="0"/>
    <n v="483"/>
  </r>
  <r>
    <x v="82"/>
    <x v="1"/>
    <s v="Jul"/>
    <n v="30"/>
    <x v="8"/>
    <s v="01"/>
    <s v="Grain"/>
    <x v="1"/>
    <n v="812"/>
  </r>
  <r>
    <x v="82"/>
    <x v="1"/>
    <s v="Jul"/>
    <n v="30"/>
    <x v="9"/>
    <s v="01"/>
    <s v="Grain"/>
    <x v="0"/>
    <n v="0"/>
  </r>
  <r>
    <x v="82"/>
    <x v="1"/>
    <s v="Jul"/>
    <n v="30"/>
    <x v="9"/>
    <s v="01"/>
    <s v="Grain"/>
    <x v="1"/>
    <n v="0"/>
  </r>
  <r>
    <x v="82"/>
    <x v="1"/>
    <s v="Jul"/>
    <n v="30"/>
    <x v="10"/>
    <s v="01"/>
    <s v="Grain"/>
    <x v="0"/>
    <n v="2624"/>
  </r>
  <r>
    <x v="82"/>
    <x v="1"/>
    <s v="Jul"/>
    <n v="30"/>
    <x v="10"/>
    <s v="01"/>
    <s v="Grain"/>
    <x v="1"/>
    <n v="547"/>
  </r>
  <r>
    <x v="82"/>
    <x v="1"/>
    <s v="Jul"/>
    <n v="30"/>
    <x v="11"/>
    <s v="01"/>
    <s v="Grain"/>
    <x v="0"/>
    <n v="0"/>
  </r>
  <r>
    <x v="82"/>
    <x v="1"/>
    <s v="Jul"/>
    <n v="30"/>
    <x v="11"/>
    <s v="01"/>
    <s v="Grain"/>
    <x v="1"/>
    <n v="26"/>
  </r>
  <r>
    <x v="82"/>
    <x v="1"/>
    <s v="Jul"/>
    <n v="30"/>
    <x v="12"/>
    <s v="01"/>
    <s v="Grain"/>
    <x v="0"/>
    <n v="5860"/>
  </r>
  <r>
    <x v="82"/>
    <x v="1"/>
    <s v="Jul"/>
    <n v="30"/>
    <x v="12"/>
    <s v="01"/>
    <s v="Grain"/>
    <x v="1"/>
    <n v="824"/>
  </r>
  <r>
    <x v="83"/>
    <x v="1"/>
    <s v="Aug"/>
    <n v="31"/>
    <x v="0"/>
    <s v="01"/>
    <s v="Grain"/>
    <x v="0"/>
    <n v="8702"/>
  </r>
  <r>
    <x v="83"/>
    <x v="1"/>
    <s v="Aug"/>
    <n v="31"/>
    <x v="0"/>
    <s v="01"/>
    <s v="Grain"/>
    <x v="1"/>
    <n v="456"/>
  </r>
  <r>
    <x v="83"/>
    <x v="1"/>
    <s v="Aug"/>
    <n v="31"/>
    <x v="1"/>
    <s v="01"/>
    <s v="Grain"/>
    <x v="0"/>
    <n v="0"/>
  </r>
  <r>
    <x v="83"/>
    <x v="1"/>
    <s v="Aug"/>
    <n v="31"/>
    <x v="1"/>
    <s v="01"/>
    <s v="Grain"/>
    <x v="1"/>
    <n v="0"/>
  </r>
  <r>
    <x v="83"/>
    <x v="1"/>
    <s v="Aug"/>
    <n v="31"/>
    <x v="2"/>
    <s v="01"/>
    <s v="Grain"/>
    <x v="0"/>
    <n v="3711"/>
  </r>
  <r>
    <x v="83"/>
    <x v="1"/>
    <s v="Aug"/>
    <n v="31"/>
    <x v="2"/>
    <s v="01"/>
    <s v="Grain"/>
    <x v="1"/>
    <n v="214"/>
  </r>
  <r>
    <x v="83"/>
    <x v="1"/>
    <s v="Aug"/>
    <n v="31"/>
    <x v="3"/>
    <s v="01"/>
    <s v="Grain"/>
    <x v="0"/>
    <n v="5137"/>
  </r>
  <r>
    <x v="83"/>
    <x v="1"/>
    <s v="Aug"/>
    <n v="31"/>
    <x v="3"/>
    <s v="01"/>
    <s v="Grain"/>
    <x v="1"/>
    <n v="522"/>
  </r>
  <r>
    <x v="83"/>
    <x v="1"/>
    <s v="Aug"/>
    <n v="31"/>
    <x v="4"/>
    <s v="01"/>
    <s v="Grain"/>
    <x v="0"/>
    <n v="1429"/>
  </r>
  <r>
    <x v="83"/>
    <x v="1"/>
    <s v="Aug"/>
    <n v="31"/>
    <x v="4"/>
    <s v="01"/>
    <s v="Grain"/>
    <x v="1"/>
    <n v="1459"/>
  </r>
  <r>
    <x v="83"/>
    <x v="1"/>
    <s v="Aug"/>
    <n v="31"/>
    <x v="5"/>
    <s v="01"/>
    <s v="Grain"/>
    <x v="0"/>
    <n v="0"/>
  </r>
  <r>
    <x v="83"/>
    <x v="1"/>
    <s v="Aug"/>
    <n v="31"/>
    <x v="5"/>
    <s v="01"/>
    <s v="Grain"/>
    <x v="1"/>
    <n v="5"/>
  </r>
  <r>
    <x v="83"/>
    <x v="1"/>
    <s v="Aug"/>
    <n v="31"/>
    <x v="6"/>
    <s v="01"/>
    <s v="Grain"/>
    <x v="0"/>
    <n v="1000"/>
  </r>
  <r>
    <x v="83"/>
    <x v="1"/>
    <s v="Aug"/>
    <n v="31"/>
    <x v="6"/>
    <s v="01"/>
    <s v="Grain"/>
    <x v="1"/>
    <n v="567"/>
  </r>
  <r>
    <x v="83"/>
    <x v="1"/>
    <s v="Aug"/>
    <n v="31"/>
    <x v="7"/>
    <s v="01"/>
    <s v="Grain"/>
    <x v="0"/>
    <n v="441"/>
  </r>
  <r>
    <x v="83"/>
    <x v="1"/>
    <s v="Aug"/>
    <n v="31"/>
    <x v="7"/>
    <s v="01"/>
    <s v="Grain"/>
    <x v="1"/>
    <n v="549"/>
  </r>
  <r>
    <x v="83"/>
    <x v="1"/>
    <s v="Aug"/>
    <n v="31"/>
    <x v="8"/>
    <s v="01"/>
    <s v="Grain"/>
    <x v="0"/>
    <n v="451"/>
  </r>
  <r>
    <x v="83"/>
    <x v="1"/>
    <s v="Aug"/>
    <n v="31"/>
    <x v="8"/>
    <s v="01"/>
    <s v="Grain"/>
    <x v="1"/>
    <n v="1056"/>
  </r>
  <r>
    <x v="83"/>
    <x v="1"/>
    <s v="Aug"/>
    <n v="31"/>
    <x v="9"/>
    <s v="01"/>
    <s v="Grain"/>
    <x v="0"/>
    <n v="0"/>
  </r>
  <r>
    <x v="83"/>
    <x v="1"/>
    <s v="Aug"/>
    <n v="31"/>
    <x v="9"/>
    <s v="01"/>
    <s v="Grain"/>
    <x v="1"/>
    <n v="0"/>
  </r>
  <r>
    <x v="83"/>
    <x v="1"/>
    <s v="Aug"/>
    <n v="31"/>
    <x v="10"/>
    <s v="01"/>
    <s v="Grain"/>
    <x v="0"/>
    <n v="2514"/>
  </r>
  <r>
    <x v="83"/>
    <x v="1"/>
    <s v="Aug"/>
    <n v="31"/>
    <x v="10"/>
    <s v="01"/>
    <s v="Grain"/>
    <x v="1"/>
    <n v="596"/>
  </r>
  <r>
    <x v="83"/>
    <x v="1"/>
    <s v="Aug"/>
    <n v="31"/>
    <x v="11"/>
    <s v="01"/>
    <s v="Grain"/>
    <x v="0"/>
    <n v="0"/>
  </r>
  <r>
    <x v="83"/>
    <x v="1"/>
    <s v="Aug"/>
    <n v="31"/>
    <x v="11"/>
    <s v="01"/>
    <s v="Grain"/>
    <x v="1"/>
    <n v="0"/>
  </r>
  <r>
    <x v="83"/>
    <x v="1"/>
    <s v="Aug"/>
    <n v="31"/>
    <x v="12"/>
    <s v="01"/>
    <s v="Grain"/>
    <x v="0"/>
    <n v="5421"/>
  </r>
  <r>
    <x v="83"/>
    <x v="1"/>
    <s v="Aug"/>
    <n v="31"/>
    <x v="12"/>
    <s v="01"/>
    <s v="Grain"/>
    <x v="1"/>
    <n v="1107"/>
  </r>
  <r>
    <x v="84"/>
    <x v="1"/>
    <s v="Aug"/>
    <n v="32"/>
    <x v="0"/>
    <s v="01"/>
    <s v="Grain"/>
    <x v="0"/>
    <n v="10214"/>
  </r>
  <r>
    <x v="84"/>
    <x v="1"/>
    <s v="Aug"/>
    <n v="32"/>
    <x v="0"/>
    <s v="01"/>
    <s v="Grain"/>
    <x v="1"/>
    <n v="176"/>
  </r>
  <r>
    <x v="84"/>
    <x v="1"/>
    <s v="Aug"/>
    <n v="32"/>
    <x v="1"/>
    <s v="01"/>
    <s v="Grain"/>
    <x v="0"/>
    <n v="0"/>
  </r>
  <r>
    <x v="84"/>
    <x v="1"/>
    <s v="Aug"/>
    <n v="32"/>
    <x v="1"/>
    <s v="01"/>
    <s v="Grain"/>
    <x v="1"/>
    <n v="0"/>
  </r>
  <r>
    <x v="84"/>
    <x v="1"/>
    <s v="Aug"/>
    <n v="32"/>
    <x v="2"/>
    <s v="01"/>
    <s v="Grain"/>
    <x v="0"/>
    <n v="3865"/>
  </r>
  <r>
    <x v="84"/>
    <x v="1"/>
    <s v="Aug"/>
    <n v="32"/>
    <x v="2"/>
    <s v="01"/>
    <s v="Grain"/>
    <x v="1"/>
    <n v="113"/>
  </r>
  <r>
    <x v="84"/>
    <x v="1"/>
    <s v="Aug"/>
    <n v="32"/>
    <x v="3"/>
    <s v="01"/>
    <s v="Grain"/>
    <x v="0"/>
    <n v="5277"/>
  </r>
  <r>
    <x v="84"/>
    <x v="1"/>
    <s v="Aug"/>
    <n v="32"/>
    <x v="3"/>
    <s v="01"/>
    <s v="Grain"/>
    <x v="1"/>
    <n v="464"/>
  </r>
  <r>
    <x v="84"/>
    <x v="1"/>
    <s v="Aug"/>
    <n v="32"/>
    <x v="4"/>
    <s v="01"/>
    <s v="Grain"/>
    <x v="0"/>
    <n v="1444"/>
  </r>
  <r>
    <x v="84"/>
    <x v="1"/>
    <s v="Aug"/>
    <n v="32"/>
    <x v="4"/>
    <s v="01"/>
    <s v="Grain"/>
    <x v="1"/>
    <n v="1236"/>
  </r>
  <r>
    <x v="84"/>
    <x v="1"/>
    <s v="Aug"/>
    <n v="32"/>
    <x v="5"/>
    <s v="01"/>
    <s v="Grain"/>
    <x v="0"/>
    <n v="0"/>
  </r>
  <r>
    <x v="84"/>
    <x v="1"/>
    <s v="Aug"/>
    <n v="32"/>
    <x v="5"/>
    <s v="01"/>
    <s v="Grain"/>
    <x v="1"/>
    <n v="6"/>
  </r>
  <r>
    <x v="84"/>
    <x v="1"/>
    <s v="Aug"/>
    <n v="32"/>
    <x v="6"/>
    <s v="01"/>
    <s v="Grain"/>
    <x v="0"/>
    <n v="1044"/>
  </r>
  <r>
    <x v="84"/>
    <x v="1"/>
    <s v="Aug"/>
    <n v="32"/>
    <x v="6"/>
    <s v="01"/>
    <s v="Grain"/>
    <x v="1"/>
    <n v="1100"/>
  </r>
  <r>
    <x v="84"/>
    <x v="1"/>
    <s v="Aug"/>
    <n v="32"/>
    <x v="7"/>
    <s v="01"/>
    <s v="Grain"/>
    <x v="0"/>
    <n v="675"/>
  </r>
  <r>
    <x v="84"/>
    <x v="1"/>
    <s v="Aug"/>
    <n v="32"/>
    <x v="7"/>
    <s v="01"/>
    <s v="Grain"/>
    <x v="1"/>
    <n v="375"/>
  </r>
  <r>
    <x v="84"/>
    <x v="1"/>
    <s v="Aug"/>
    <n v="32"/>
    <x v="8"/>
    <s v="01"/>
    <s v="Grain"/>
    <x v="0"/>
    <n v="395"/>
  </r>
  <r>
    <x v="84"/>
    <x v="1"/>
    <s v="Aug"/>
    <n v="32"/>
    <x v="8"/>
    <s v="01"/>
    <s v="Grain"/>
    <x v="1"/>
    <n v="683"/>
  </r>
  <r>
    <x v="84"/>
    <x v="1"/>
    <s v="Aug"/>
    <n v="32"/>
    <x v="9"/>
    <s v="01"/>
    <s v="Grain"/>
    <x v="0"/>
    <n v="0"/>
  </r>
  <r>
    <x v="84"/>
    <x v="1"/>
    <s v="Aug"/>
    <n v="32"/>
    <x v="9"/>
    <s v="01"/>
    <s v="Grain"/>
    <x v="1"/>
    <n v="0"/>
  </r>
  <r>
    <x v="84"/>
    <x v="1"/>
    <s v="Aug"/>
    <n v="32"/>
    <x v="10"/>
    <s v="01"/>
    <s v="Grain"/>
    <x v="0"/>
    <n v="2960"/>
  </r>
  <r>
    <x v="84"/>
    <x v="1"/>
    <s v="Aug"/>
    <n v="32"/>
    <x v="10"/>
    <s v="01"/>
    <s v="Grain"/>
    <x v="1"/>
    <n v="751"/>
  </r>
  <r>
    <x v="84"/>
    <x v="1"/>
    <s v="Aug"/>
    <n v="32"/>
    <x v="11"/>
    <s v="01"/>
    <s v="Grain"/>
    <x v="0"/>
    <n v="0"/>
  </r>
  <r>
    <x v="84"/>
    <x v="1"/>
    <s v="Aug"/>
    <n v="32"/>
    <x v="11"/>
    <s v="01"/>
    <s v="Grain"/>
    <x v="1"/>
    <n v="3"/>
  </r>
  <r>
    <x v="84"/>
    <x v="1"/>
    <s v="Aug"/>
    <n v="32"/>
    <x v="12"/>
    <s v="01"/>
    <s v="Grain"/>
    <x v="0"/>
    <n v="5495"/>
  </r>
  <r>
    <x v="84"/>
    <x v="1"/>
    <s v="Aug"/>
    <n v="32"/>
    <x v="12"/>
    <s v="01"/>
    <s v="Grain"/>
    <x v="1"/>
    <n v="920"/>
  </r>
  <r>
    <x v="85"/>
    <x v="1"/>
    <s v="Aug"/>
    <n v="33"/>
    <x v="0"/>
    <s v="01"/>
    <s v="Grain"/>
    <x v="0"/>
    <n v="10249"/>
  </r>
  <r>
    <x v="85"/>
    <x v="1"/>
    <s v="Aug"/>
    <n v="33"/>
    <x v="0"/>
    <s v="01"/>
    <s v="Grain"/>
    <x v="1"/>
    <n v="223"/>
  </r>
  <r>
    <x v="85"/>
    <x v="1"/>
    <s v="Aug"/>
    <n v="33"/>
    <x v="1"/>
    <s v="01"/>
    <s v="Grain"/>
    <x v="0"/>
    <n v="0"/>
  </r>
  <r>
    <x v="85"/>
    <x v="1"/>
    <s v="Aug"/>
    <n v="33"/>
    <x v="1"/>
    <s v="01"/>
    <s v="Grain"/>
    <x v="1"/>
    <n v="0"/>
  </r>
  <r>
    <x v="85"/>
    <x v="1"/>
    <s v="Aug"/>
    <n v="33"/>
    <x v="2"/>
    <s v="01"/>
    <s v="Grain"/>
    <x v="0"/>
    <n v="4028"/>
  </r>
  <r>
    <x v="85"/>
    <x v="1"/>
    <s v="Aug"/>
    <n v="33"/>
    <x v="2"/>
    <s v="01"/>
    <s v="Grain"/>
    <x v="1"/>
    <n v="183"/>
  </r>
  <r>
    <x v="85"/>
    <x v="1"/>
    <s v="Aug"/>
    <n v="33"/>
    <x v="3"/>
    <s v="01"/>
    <s v="Grain"/>
    <x v="0"/>
    <n v="5030"/>
  </r>
  <r>
    <x v="85"/>
    <x v="1"/>
    <s v="Aug"/>
    <n v="33"/>
    <x v="3"/>
    <s v="01"/>
    <s v="Grain"/>
    <x v="1"/>
    <n v="491"/>
  </r>
  <r>
    <x v="85"/>
    <x v="1"/>
    <s v="Aug"/>
    <n v="33"/>
    <x v="4"/>
    <s v="01"/>
    <s v="Grain"/>
    <x v="0"/>
    <n v="1369"/>
  </r>
  <r>
    <x v="85"/>
    <x v="1"/>
    <s v="Aug"/>
    <n v="33"/>
    <x v="4"/>
    <s v="01"/>
    <s v="Grain"/>
    <x v="1"/>
    <n v="1406"/>
  </r>
  <r>
    <x v="85"/>
    <x v="1"/>
    <s v="Aug"/>
    <n v="33"/>
    <x v="5"/>
    <s v="01"/>
    <s v="Grain"/>
    <x v="0"/>
    <n v="0"/>
  </r>
  <r>
    <x v="85"/>
    <x v="1"/>
    <s v="Aug"/>
    <n v="33"/>
    <x v="5"/>
    <s v="01"/>
    <s v="Grain"/>
    <x v="1"/>
    <n v="5"/>
  </r>
  <r>
    <x v="85"/>
    <x v="1"/>
    <s v="Aug"/>
    <n v="33"/>
    <x v="6"/>
    <s v="01"/>
    <s v="Grain"/>
    <x v="0"/>
    <n v="959"/>
  </r>
  <r>
    <x v="85"/>
    <x v="1"/>
    <s v="Aug"/>
    <n v="33"/>
    <x v="6"/>
    <s v="01"/>
    <s v="Grain"/>
    <x v="1"/>
    <n v="1202"/>
  </r>
  <r>
    <x v="85"/>
    <x v="1"/>
    <s v="Aug"/>
    <n v="33"/>
    <x v="7"/>
    <s v="01"/>
    <s v="Grain"/>
    <x v="0"/>
    <n v="796"/>
  </r>
  <r>
    <x v="85"/>
    <x v="1"/>
    <s v="Aug"/>
    <n v="33"/>
    <x v="7"/>
    <s v="01"/>
    <s v="Grain"/>
    <x v="1"/>
    <n v="363"/>
  </r>
  <r>
    <x v="85"/>
    <x v="1"/>
    <s v="Aug"/>
    <n v="33"/>
    <x v="8"/>
    <s v="01"/>
    <s v="Grain"/>
    <x v="0"/>
    <n v="375"/>
  </r>
  <r>
    <x v="85"/>
    <x v="1"/>
    <s v="Aug"/>
    <n v="33"/>
    <x v="8"/>
    <s v="01"/>
    <s v="Grain"/>
    <x v="1"/>
    <n v="715"/>
  </r>
  <r>
    <x v="85"/>
    <x v="1"/>
    <s v="Aug"/>
    <n v="33"/>
    <x v="9"/>
    <s v="01"/>
    <s v="Grain"/>
    <x v="0"/>
    <n v="0"/>
  </r>
  <r>
    <x v="85"/>
    <x v="1"/>
    <s v="Aug"/>
    <n v="33"/>
    <x v="9"/>
    <s v="01"/>
    <s v="Grain"/>
    <x v="1"/>
    <n v="0"/>
  </r>
  <r>
    <x v="85"/>
    <x v="1"/>
    <s v="Aug"/>
    <n v="33"/>
    <x v="10"/>
    <s v="01"/>
    <s v="Grain"/>
    <x v="0"/>
    <n v="2456"/>
  </r>
  <r>
    <x v="85"/>
    <x v="1"/>
    <s v="Aug"/>
    <n v="33"/>
    <x v="10"/>
    <s v="01"/>
    <s v="Grain"/>
    <x v="1"/>
    <n v="842"/>
  </r>
  <r>
    <x v="85"/>
    <x v="1"/>
    <s v="Aug"/>
    <n v="33"/>
    <x v="11"/>
    <s v="01"/>
    <s v="Grain"/>
    <x v="0"/>
    <n v="0"/>
  </r>
  <r>
    <x v="85"/>
    <x v="1"/>
    <s v="Aug"/>
    <n v="33"/>
    <x v="11"/>
    <s v="01"/>
    <s v="Grain"/>
    <x v="1"/>
    <n v="2"/>
  </r>
  <r>
    <x v="85"/>
    <x v="1"/>
    <s v="Aug"/>
    <n v="33"/>
    <x v="12"/>
    <s v="01"/>
    <s v="Grain"/>
    <x v="0"/>
    <n v="5327"/>
  </r>
  <r>
    <x v="85"/>
    <x v="1"/>
    <s v="Aug"/>
    <n v="33"/>
    <x v="12"/>
    <s v="01"/>
    <s v="Grain"/>
    <x v="1"/>
    <n v="982"/>
  </r>
  <r>
    <x v="86"/>
    <x v="1"/>
    <s v="Aug"/>
    <n v="34"/>
    <x v="0"/>
    <s v="01"/>
    <s v="Grain"/>
    <x v="0"/>
    <n v="9589"/>
  </r>
  <r>
    <x v="86"/>
    <x v="1"/>
    <s v="Aug"/>
    <n v="34"/>
    <x v="0"/>
    <s v="01"/>
    <s v="Grain"/>
    <x v="1"/>
    <n v="239"/>
  </r>
  <r>
    <x v="86"/>
    <x v="1"/>
    <s v="Aug"/>
    <n v="34"/>
    <x v="1"/>
    <s v="01"/>
    <s v="Grain"/>
    <x v="0"/>
    <n v="0"/>
  </r>
  <r>
    <x v="86"/>
    <x v="1"/>
    <s v="Aug"/>
    <n v="34"/>
    <x v="1"/>
    <s v="01"/>
    <s v="Grain"/>
    <x v="1"/>
    <n v="0"/>
  </r>
  <r>
    <x v="86"/>
    <x v="1"/>
    <s v="Aug"/>
    <n v="34"/>
    <x v="2"/>
    <s v="01"/>
    <s v="Grain"/>
    <x v="0"/>
    <n v="4292"/>
  </r>
  <r>
    <x v="86"/>
    <x v="1"/>
    <s v="Aug"/>
    <n v="34"/>
    <x v="2"/>
    <s v="01"/>
    <s v="Grain"/>
    <x v="1"/>
    <n v="131"/>
  </r>
  <r>
    <x v="86"/>
    <x v="1"/>
    <s v="Aug"/>
    <n v="34"/>
    <x v="3"/>
    <s v="01"/>
    <s v="Grain"/>
    <x v="0"/>
    <n v="5074"/>
  </r>
  <r>
    <x v="86"/>
    <x v="1"/>
    <s v="Aug"/>
    <n v="34"/>
    <x v="3"/>
    <s v="01"/>
    <s v="Grain"/>
    <x v="1"/>
    <n v="539"/>
  </r>
  <r>
    <x v="86"/>
    <x v="1"/>
    <s v="Aug"/>
    <n v="34"/>
    <x v="4"/>
    <s v="01"/>
    <s v="Grain"/>
    <x v="0"/>
    <n v="1588"/>
  </r>
  <r>
    <x v="86"/>
    <x v="1"/>
    <s v="Aug"/>
    <n v="34"/>
    <x v="4"/>
    <s v="01"/>
    <s v="Grain"/>
    <x v="1"/>
    <n v="1209"/>
  </r>
  <r>
    <x v="86"/>
    <x v="1"/>
    <s v="Aug"/>
    <n v="34"/>
    <x v="5"/>
    <s v="01"/>
    <s v="Grain"/>
    <x v="0"/>
    <n v="0"/>
  </r>
  <r>
    <x v="86"/>
    <x v="1"/>
    <s v="Aug"/>
    <n v="34"/>
    <x v="5"/>
    <s v="01"/>
    <s v="Grain"/>
    <x v="1"/>
    <n v="0"/>
  </r>
  <r>
    <x v="86"/>
    <x v="1"/>
    <s v="Aug"/>
    <n v="34"/>
    <x v="6"/>
    <s v="01"/>
    <s v="Grain"/>
    <x v="0"/>
    <n v="1044"/>
  </r>
  <r>
    <x v="86"/>
    <x v="1"/>
    <s v="Aug"/>
    <n v="34"/>
    <x v="6"/>
    <s v="01"/>
    <s v="Grain"/>
    <x v="1"/>
    <n v="1150"/>
  </r>
  <r>
    <x v="86"/>
    <x v="1"/>
    <s v="Aug"/>
    <n v="34"/>
    <x v="7"/>
    <s v="01"/>
    <s v="Grain"/>
    <x v="0"/>
    <n v="501"/>
  </r>
  <r>
    <x v="86"/>
    <x v="1"/>
    <s v="Aug"/>
    <n v="34"/>
    <x v="7"/>
    <s v="01"/>
    <s v="Grain"/>
    <x v="1"/>
    <n v="522"/>
  </r>
  <r>
    <x v="86"/>
    <x v="1"/>
    <s v="Aug"/>
    <n v="34"/>
    <x v="8"/>
    <s v="01"/>
    <s v="Grain"/>
    <x v="0"/>
    <n v="308"/>
  </r>
  <r>
    <x v="86"/>
    <x v="1"/>
    <s v="Aug"/>
    <n v="34"/>
    <x v="8"/>
    <s v="01"/>
    <s v="Grain"/>
    <x v="1"/>
    <n v="1136"/>
  </r>
  <r>
    <x v="86"/>
    <x v="1"/>
    <s v="Aug"/>
    <n v="34"/>
    <x v="9"/>
    <s v="01"/>
    <s v="Grain"/>
    <x v="0"/>
    <n v="0"/>
  </r>
  <r>
    <x v="86"/>
    <x v="1"/>
    <s v="Aug"/>
    <n v="34"/>
    <x v="9"/>
    <s v="01"/>
    <s v="Grain"/>
    <x v="1"/>
    <n v="0"/>
  </r>
  <r>
    <x v="86"/>
    <x v="1"/>
    <s v="Aug"/>
    <n v="34"/>
    <x v="10"/>
    <s v="01"/>
    <s v="Grain"/>
    <x v="0"/>
    <n v="2461"/>
  </r>
  <r>
    <x v="86"/>
    <x v="1"/>
    <s v="Aug"/>
    <n v="34"/>
    <x v="10"/>
    <s v="01"/>
    <s v="Grain"/>
    <x v="1"/>
    <n v="943"/>
  </r>
  <r>
    <x v="86"/>
    <x v="1"/>
    <s v="Aug"/>
    <n v="34"/>
    <x v="11"/>
    <s v="01"/>
    <s v="Grain"/>
    <x v="0"/>
    <n v="0"/>
  </r>
  <r>
    <x v="86"/>
    <x v="1"/>
    <s v="Aug"/>
    <n v="34"/>
    <x v="11"/>
    <s v="01"/>
    <s v="Grain"/>
    <x v="1"/>
    <n v="1"/>
  </r>
  <r>
    <x v="86"/>
    <x v="1"/>
    <s v="Aug"/>
    <n v="34"/>
    <x v="12"/>
    <s v="01"/>
    <s v="Grain"/>
    <x v="0"/>
    <n v="5482"/>
  </r>
  <r>
    <x v="86"/>
    <x v="1"/>
    <s v="Aug"/>
    <n v="34"/>
    <x v="12"/>
    <s v="01"/>
    <s v="Grain"/>
    <x v="1"/>
    <n v="1372"/>
  </r>
  <r>
    <x v="87"/>
    <x v="1"/>
    <s v="Sep"/>
    <n v="35"/>
    <x v="0"/>
    <s v="01"/>
    <s v="Grain"/>
    <x v="0"/>
    <n v="11118"/>
  </r>
  <r>
    <x v="87"/>
    <x v="1"/>
    <s v="Sep"/>
    <n v="35"/>
    <x v="0"/>
    <s v="01"/>
    <s v="Grain"/>
    <x v="1"/>
    <n v="180"/>
  </r>
  <r>
    <x v="87"/>
    <x v="1"/>
    <s v="Sep"/>
    <n v="35"/>
    <x v="1"/>
    <s v="01"/>
    <s v="Grain"/>
    <x v="0"/>
    <n v="0"/>
  </r>
  <r>
    <x v="87"/>
    <x v="1"/>
    <s v="Sep"/>
    <n v="35"/>
    <x v="1"/>
    <s v="01"/>
    <s v="Grain"/>
    <x v="1"/>
    <n v="0"/>
  </r>
  <r>
    <x v="87"/>
    <x v="1"/>
    <s v="Sep"/>
    <n v="35"/>
    <x v="2"/>
    <s v="01"/>
    <s v="Grain"/>
    <x v="0"/>
    <n v="2883"/>
  </r>
  <r>
    <x v="87"/>
    <x v="1"/>
    <s v="Sep"/>
    <n v="35"/>
    <x v="2"/>
    <s v="01"/>
    <s v="Grain"/>
    <x v="1"/>
    <n v="202"/>
  </r>
  <r>
    <x v="87"/>
    <x v="1"/>
    <s v="Sep"/>
    <n v="35"/>
    <x v="3"/>
    <s v="01"/>
    <s v="Grain"/>
    <x v="0"/>
    <n v="5439"/>
  </r>
  <r>
    <x v="87"/>
    <x v="1"/>
    <s v="Sep"/>
    <n v="35"/>
    <x v="3"/>
    <s v="01"/>
    <s v="Grain"/>
    <x v="1"/>
    <n v="676"/>
  </r>
  <r>
    <x v="87"/>
    <x v="1"/>
    <s v="Sep"/>
    <n v="35"/>
    <x v="4"/>
    <s v="01"/>
    <s v="Grain"/>
    <x v="0"/>
    <n v="1459"/>
  </r>
  <r>
    <x v="87"/>
    <x v="1"/>
    <s v="Sep"/>
    <n v="35"/>
    <x v="4"/>
    <s v="01"/>
    <s v="Grain"/>
    <x v="1"/>
    <n v="1663"/>
  </r>
  <r>
    <x v="87"/>
    <x v="1"/>
    <s v="Sep"/>
    <n v="35"/>
    <x v="5"/>
    <s v="01"/>
    <s v="Grain"/>
    <x v="0"/>
    <n v="0"/>
  </r>
  <r>
    <x v="87"/>
    <x v="1"/>
    <s v="Sep"/>
    <n v="35"/>
    <x v="5"/>
    <s v="01"/>
    <s v="Grain"/>
    <x v="1"/>
    <n v="1"/>
  </r>
  <r>
    <x v="87"/>
    <x v="1"/>
    <s v="Sep"/>
    <n v="35"/>
    <x v="6"/>
    <s v="01"/>
    <s v="Grain"/>
    <x v="0"/>
    <n v="831"/>
  </r>
  <r>
    <x v="87"/>
    <x v="1"/>
    <s v="Sep"/>
    <n v="35"/>
    <x v="6"/>
    <s v="01"/>
    <s v="Grain"/>
    <x v="1"/>
    <n v="946"/>
  </r>
  <r>
    <x v="87"/>
    <x v="1"/>
    <s v="Sep"/>
    <n v="35"/>
    <x v="7"/>
    <s v="01"/>
    <s v="Grain"/>
    <x v="0"/>
    <n v="661"/>
  </r>
  <r>
    <x v="87"/>
    <x v="1"/>
    <s v="Sep"/>
    <n v="35"/>
    <x v="7"/>
    <s v="01"/>
    <s v="Grain"/>
    <x v="1"/>
    <n v="422"/>
  </r>
  <r>
    <x v="87"/>
    <x v="1"/>
    <s v="Sep"/>
    <n v="35"/>
    <x v="8"/>
    <s v="01"/>
    <s v="Grain"/>
    <x v="0"/>
    <n v="409"/>
  </r>
  <r>
    <x v="87"/>
    <x v="1"/>
    <s v="Sep"/>
    <n v="35"/>
    <x v="8"/>
    <s v="01"/>
    <s v="Grain"/>
    <x v="1"/>
    <n v="736"/>
  </r>
  <r>
    <x v="87"/>
    <x v="1"/>
    <s v="Sep"/>
    <n v="35"/>
    <x v="9"/>
    <s v="01"/>
    <s v="Grain"/>
    <x v="0"/>
    <n v="0"/>
  </r>
  <r>
    <x v="87"/>
    <x v="1"/>
    <s v="Sep"/>
    <n v="35"/>
    <x v="9"/>
    <s v="01"/>
    <s v="Grain"/>
    <x v="1"/>
    <n v="0"/>
  </r>
  <r>
    <x v="87"/>
    <x v="1"/>
    <s v="Sep"/>
    <n v="35"/>
    <x v="10"/>
    <s v="01"/>
    <s v="Grain"/>
    <x v="0"/>
    <n v="2613"/>
  </r>
  <r>
    <x v="87"/>
    <x v="1"/>
    <s v="Sep"/>
    <n v="35"/>
    <x v="10"/>
    <s v="01"/>
    <s v="Grain"/>
    <x v="1"/>
    <n v="799"/>
  </r>
  <r>
    <x v="87"/>
    <x v="1"/>
    <s v="Sep"/>
    <n v="35"/>
    <x v="11"/>
    <s v="01"/>
    <s v="Grain"/>
    <x v="0"/>
    <n v="0"/>
  </r>
  <r>
    <x v="87"/>
    <x v="1"/>
    <s v="Sep"/>
    <n v="35"/>
    <x v="11"/>
    <s v="01"/>
    <s v="Grain"/>
    <x v="1"/>
    <n v="1"/>
  </r>
  <r>
    <x v="87"/>
    <x v="1"/>
    <s v="Sep"/>
    <n v="35"/>
    <x v="12"/>
    <s v="01"/>
    <s v="Grain"/>
    <x v="0"/>
    <n v="5071"/>
  </r>
  <r>
    <x v="87"/>
    <x v="1"/>
    <s v="Sep"/>
    <n v="35"/>
    <x v="12"/>
    <s v="01"/>
    <s v="Grain"/>
    <x v="1"/>
    <n v="1293"/>
  </r>
  <r>
    <x v="88"/>
    <x v="1"/>
    <s v="Sep"/>
    <n v="36"/>
    <x v="0"/>
    <s v="01"/>
    <s v="Grain"/>
    <x v="0"/>
    <n v="10134"/>
  </r>
  <r>
    <x v="88"/>
    <x v="1"/>
    <s v="Sep"/>
    <n v="36"/>
    <x v="0"/>
    <s v="01"/>
    <s v="Grain"/>
    <x v="1"/>
    <n v="200"/>
  </r>
  <r>
    <x v="88"/>
    <x v="1"/>
    <s v="Sep"/>
    <n v="36"/>
    <x v="1"/>
    <s v="01"/>
    <s v="Grain"/>
    <x v="0"/>
    <n v="0"/>
  </r>
  <r>
    <x v="88"/>
    <x v="1"/>
    <s v="Sep"/>
    <n v="36"/>
    <x v="1"/>
    <s v="01"/>
    <s v="Grain"/>
    <x v="1"/>
    <n v="0"/>
  </r>
  <r>
    <x v="88"/>
    <x v="1"/>
    <s v="Sep"/>
    <n v="36"/>
    <x v="2"/>
    <s v="01"/>
    <s v="Grain"/>
    <x v="0"/>
    <n v="2811"/>
  </r>
  <r>
    <x v="88"/>
    <x v="1"/>
    <s v="Sep"/>
    <n v="36"/>
    <x v="2"/>
    <s v="01"/>
    <s v="Grain"/>
    <x v="1"/>
    <n v="148"/>
  </r>
  <r>
    <x v="88"/>
    <x v="1"/>
    <s v="Sep"/>
    <n v="36"/>
    <x v="3"/>
    <s v="01"/>
    <s v="Grain"/>
    <x v="0"/>
    <n v="5190"/>
  </r>
  <r>
    <x v="88"/>
    <x v="1"/>
    <s v="Sep"/>
    <n v="36"/>
    <x v="3"/>
    <s v="01"/>
    <s v="Grain"/>
    <x v="1"/>
    <n v="354"/>
  </r>
  <r>
    <x v="88"/>
    <x v="1"/>
    <s v="Sep"/>
    <n v="36"/>
    <x v="4"/>
    <s v="01"/>
    <s v="Grain"/>
    <x v="0"/>
    <n v="942"/>
  </r>
  <r>
    <x v="88"/>
    <x v="1"/>
    <s v="Sep"/>
    <n v="36"/>
    <x v="4"/>
    <s v="01"/>
    <s v="Grain"/>
    <x v="1"/>
    <n v="1319"/>
  </r>
  <r>
    <x v="88"/>
    <x v="1"/>
    <s v="Sep"/>
    <n v="36"/>
    <x v="5"/>
    <s v="01"/>
    <s v="Grain"/>
    <x v="0"/>
    <n v="0"/>
  </r>
  <r>
    <x v="88"/>
    <x v="1"/>
    <s v="Sep"/>
    <n v="36"/>
    <x v="5"/>
    <s v="01"/>
    <s v="Grain"/>
    <x v="1"/>
    <n v="5"/>
  </r>
  <r>
    <x v="88"/>
    <x v="1"/>
    <s v="Sep"/>
    <n v="36"/>
    <x v="6"/>
    <s v="01"/>
    <s v="Grain"/>
    <x v="0"/>
    <n v="879"/>
  </r>
  <r>
    <x v="88"/>
    <x v="1"/>
    <s v="Sep"/>
    <n v="36"/>
    <x v="6"/>
    <s v="01"/>
    <s v="Grain"/>
    <x v="1"/>
    <n v="1123"/>
  </r>
  <r>
    <x v="88"/>
    <x v="1"/>
    <s v="Sep"/>
    <n v="36"/>
    <x v="7"/>
    <s v="01"/>
    <s v="Grain"/>
    <x v="0"/>
    <n v="509"/>
  </r>
  <r>
    <x v="88"/>
    <x v="1"/>
    <s v="Sep"/>
    <n v="36"/>
    <x v="7"/>
    <s v="01"/>
    <s v="Grain"/>
    <x v="1"/>
    <n v="446"/>
  </r>
  <r>
    <x v="88"/>
    <x v="1"/>
    <s v="Sep"/>
    <n v="36"/>
    <x v="8"/>
    <s v="01"/>
    <s v="Grain"/>
    <x v="0"/>
    <n v="376"/>
  </r>
  <r>
    <x v="88"/>
    <x v="1"/>
    <s v="Sep"/>
    <n v="36"/>
    <x v="8"/>
    <s v="01"/>
    <s v="Grain"/>
    <x v="1"/>
    <n v="854"/>
  </r>
  <r>
    <x v="88"/>
    <x v="1"/>
    <s v="Sep"/>
    <n v="36"/>
    <x v="9"/>
    <s v="01"/>
    <s v="Grain"/>
    <x v="0"/>
    <n v="0"/>
  </r>
  <r>
    <x v="88"/>
    <x v="1"/>
    <s v="Sep"/>
    <n v="36"/>
    <x v="9"/>
    <s v="01"/>
    <s v="Grain"/>
    <x v="1"/>
    <n v="0"/>
  </r>
  <r>
    <x v="88"/>
    <x v="1"/>
    <s v="Sep"/>
    <n v="36"/>
    <x v="10"/>
    <s v="01"/>
    <s v="Grain"/>
    <x v="0"/>
    <n v="2198"/>
  </r>
  <r>
    <x v="88"/>
    <x v="1"/>
    <s v="Sep"/>
    <n v="36"/>
    <x v="10"/>
    <s v="01"/>
    <s v="Grain"/>
    <x v="1"/>
    <n v="764"/>
  </r>
  <r>
    <x v="88"/>
    <x v="1"/>
    <s v="Sep"/>
    <n v="36"/>
    <x v="11"/>
    <s v="01"/>
    <s v="Grain"/>
    <x v="0"/>
    <n v="0"/>
  </r>
  <r>
    <x v="88"/>
    <x v="1"/>
    <s v="Sep"/>
    <n v="36"/>
    <x v="11"/>
    <s v="01"/>
    <s v="Grain"/>
    <x v="1"/>
    <n v="3"/>
  </r>
  <r>
    <x v="88"/>
    <x v="1"/>
    <s v="Sep"/>
    <n v="36"/>
    <x v="12"/>
    <s v="01"/>
    <s v="Grain"/>
    <x v="0"/>
    <n v="3929"/>
  </r>
  <r>
    <x v="88"/>
    <x v="1"/>
    <s v="Sep"/>
    <n v="36"/>
    <x v="12"/>
    <s v="01"/>
    <s v="Grain"/>
    <x v="1"/>
    <n v="887"/>
  </r>
  <r>
    <x v="89"/>
    <x v="1"/>
    <s v="Sep"/>
    <n v="37"/>
    <x v="0"/>
    <s v="01"/>
    <s v="Grain"/>
    <x v="0"/>
    <n v="11582"/>
  </r>
  <r>
    <x v="89"/>
    <x v="1"/>
    <s v="Sep"/>
    <n v="37"/>
    <x v="0"/>
    <s v="01"/>
    <s v="Grain"/>
    <x v="1"/>
    <n v="180"/>
  </r>
  <r>
    <x v="89"/>
    <x v="1"/>
    <s v="Sep"/>
    <n v="37"/>
    <x v="1"/>
    <s v="01"/>
    <s v="Grain"/>
    <x v="0"/>
    <n v="0"/>
  </r>
  <r>
    <x v="89"/>
    <x v="1"/>
    <s v="Sep"/>
    <n v="37"/>
    <x v="1"/>
    <s v="01"/>
    <s v="Grain"/>
    <x v="1"/>
    <n v="0"/>
  </r>
  <r>
    <x v="89"/>
    <x v="1"/>
    <s v="Sep"/>
    <n v="37"/>
    <x v="2"/>
    <s v="01"/>
    <s v="Grain"/>
    <x v="0"/>
    <n v="2866"/>
  </r>
  <r>
    <x v="89"/>
    <x v="1"/>
    <s v="Sep"/>
    <n v="37"/>
    <x v="2"/>
    <s v="01"/>
    <s v="Grain"/>
    <x v="1"/>
    <n v="207"/>
  </r>
  <r>
    <x v="89"/>
    <x v="1"/>
    <s v="Sep"/>
    <n v="37"/>
    <x v="3"/>
    <s v="01"/>
    <s v="Grain"/>
    <x v="0"/>
    <n v="5763"/>
  </r>
  <r>
    <x v="89"/>
    <x v="1"/>
    <s v="Sep"/>
    <n v="37"/>
    <x v="3"/>
    <s v="01"/>
    <s v="Grain"/>
    <x v="1"/>
    <n v="418"/>
  </r>
  <r>
    <x v="89"/>
    <x v="1"/>
    <s v="Sep"/>
    <n v="37"/>
    <x v="4"/>
    <s v="01"/>
    <s v="Grain"/>
    <x v="0"/>
    <n v="1259"/>
  </r>
  <r>
    <x v="89"/>
    <x v="1"/>
    <s v="Sep"/>
    <n v="37"/>
    <x v="4"/>
    <s v="01"/>
    <s v="Grain"/>
    <x v="1"/>
    <n v="1148"/>
  </r>
  <r>
    <x v="89"/>
    <x v="1"/>
    <s v="Sep"/>
    <n v="37"/>
    <x v="5"/>
    <s v="01"/>
    <s v="Grain"/>
    <x v="0"/>
    <n v="0"/>
  </r>
  <r>
    <x v="89"/>
    <x v="1"/>
    <s v="Sep"/>
    <n v="37"/>
    <x v="5"/>
    <s v="01"/>
    <s v="Grain"/>
    <x v="1"/>
    <n v="11"/>
  </r>
  <r>
    <x v="89"/>
    <x v="1"/>
    <s v="Sep"/>
    <n v="37"/>
    <x v="6"/>
    <s v="01"/>
    <s v="Grain"/>
    <x v="0"/>
    <n v="756"/>
  </r>
  <r>
    <x v="89"/>
    <x v="1"/>
    <s v="Sep"/>
    <n v="37"/>
    <x v="6"/>
    <s v="01"/>
    <s v="Grain"/>
    <x v="1"/>
    <n v="802"/>
  </r>
  <r>
    <x v="89"/>
    <x v="1"/>
    <s v="Sep"/>
    <n v="37"/>
    <x v="7"/>
    <s v="01"/>
    <s v="Grain"/>
    <x v="0"/>
    <n v="711"/>
  </r>
  <r>
    <x v="89"/>
    <x v="1"/>
    <s v="Sep"/>
    <n v="37"/>
    <x v="7"/>
    <s v="01"/>
    <s v="Grain"/>
    <x v="1"/>
    <n v="327"/>
  </r>
  <r>
    <x v="89"/>
    <x v="1"/>
    <s v="Sep"/>
    <n v="37"/>
    <x v="8"/>
    <s v="01"/>
    <s v="Grain"/>
    <x v="0"/>
    <n v="283"/>
  </r>
  <r>
    <x v="89"/>
    <x v="1"/>
    <s v="Sep"/>
    <n v="37"/>
    <x v="8"/>
    <s v="01"/>
    <s v="Grain"/>
    <x v="1"/>
    <n v="773"/>
  </r>
  <r>
    <x v="89"/>
    <x v="1"/>
    <s v="Sep"/>
    <n v="37"/>
    <x v="9"/>
    <s v="01"/>
    <s v="Grain"/>
    <x v="0"/>
    <n v="0"/>
  </r>
  <r>
    <x v="89"/>
    <x v="1"/>
    <s v="Sep"/>
    <n v="37"/>
    <x v="9"/>
    <s v="01"/>
    <s v="Grain"/>
    <x v="1"/>
    <n v="0"/>
  </r>
  <r>
    <x v="89"/>
    <x v="1"/>
    <s v="Sep"/>
    <n v="37"/>
    <x v="10"/>
    <s v="01"/>
    <s v="Grain"/>
    <x v="0"/>
    <n v="2294"/>
  </r>
  <r>
    <x v="89"/>
    <x v="1"/>
    <s v="Sep"/>
    <n v="37"/>
    <x v="10"/>
    <s v="01"/>
    <s v="Grain"/>
    <x v="1"/>
    <n v="790"/>
  </r>
  <r>
    <x v="89"/>
    <x v="1"/>
    <s v="Sep"/>
    <n v="37"/>
    <x v="11"/>
    <s v="01"/>
    <s v="Grain"/>
    <x v="0"/>
    <n v="0"/>
  </r>
  <r>
    <x v="89"/>
    <x v="1"/>
    <s v="Sep"/>
    <n v="37"/>
    <x v="11"/>
    <s v="01"/>
    <s v="Grain"/>
    <x v="1"/>
    <n v="5"/>
  </r>
  <r>
    <x v="89"/>
    <x v="1"/>
    <s v="Sep"/>
    <n v="37"/>
    <x v="12"/>
    <s v="01"/>
    <s v="Grain"/>
    <x v="0"/>
    <n v="5738"/>
  </r>
  <r>
    <x v="89"/>
    <x v="1"/>
    <s v="Sep"/>
    <n v="37"/>
    <x v="12"/>
    <s v="01"/>
    <s v="Grain"/>
    <x v="1"/>
    <n v="885"/>
  </r>
  <r>
    <x v="90"/>
    <x v="1"/>
    <s v="Sep"/>
    <n v="38"/>
    <x v="0"/>
    <s v="01"/>
    <s v="Grain"/>
    <x v="0"/>
    <n v="11081"/>
  </r>
  <r>
    <x v="90"/>
    <x v="1"/>
    <s v="Sep"/>
    <n v="38"/>
    <x v="0"/>
    <s v="01"/>
    <s v="Grain"/>
    <x v="1"/>
    <n v="314"/>
  </r>
  <r>
    <x v="90"/>
    <x v="1"/>
    <s v="Sep"/>
    <n v="38"/>
    <x v="1"/>
    <s v="01"/>
    <s v="Grain"/>
    <x v="0"/>
    <n v="0"/>
  </r>
  <r>
    <x v="90"/>
    <x v="1"/>
    <s v="Sep"/>
    <n v="38"/>
    <x v="1"/>
    <s v="01"/>
    <s v="Grain"/>
    <x v="1"/>
    <n v="0"/>
  </r>
  <r>
    <x v="90"/>
    <x v="1"/>
    <s v="Sep"/>
    <n v="38"/>
    <x v="2"/>
    <s v="01"/>
    <s v="Grain"/>
    <x v="0"/>
    <n v="4017"/>
  </r>
  <r>
    <x v="90"/>
    <x v="1"/>
    <s v="Sep"/>
    <n v="38"/>
    <x v="2"/>
    <s v="01"/>
    <s v="Grain"/>
    <x v="1"/>
    <n v="430"/>
  </r>
  <r>
    <x v="90"/>
    <x v="1"/>
    <s v="Sep"/>
    <n v="38"/>
    <x v="3"/>
    <s v="01"/>
    <s v="Grain"/>
    <x v="0"/>
    <n v="5790"/>
  </r>
  <r>
    <x v="90"/>
    <x v="1"/>
    <s v="Sep"/>
    <n v="38"/>
    <x v="3"/>
    <s v="01"/>
    <s v="Grain"/>
    <x v="1"/>
    <n v="321"/>
  </r>
  <r>
    <x v="90"/>
    <x v="1"/>
    <s v="Sep"/>
    <n v="38"/>
    <x v="4"/>
    <s v="01"/>
    <s v="Grain"/>
    <x v="0"/>
    <n v="1226"/>
  </r>
  <r>
    <x v="90"/>
    <x v="1"/>
    <s v="Sep"/>
    <n v="38"/>
    <x v="4"/>
    <s v="01"/>
    <s v="Grain"/>
    <x v="1"/>
    <n v="1166"/>
  </r>
  <r>
    <x v="90"/>
    <x v="1"/>
    <s v="Sep"/>
    <n v="38"/>
    <x v="5"/>
    <s v="01"/>
    <s v="Grain"/>
    <x v="0"/>
    <n v="0"/>
  </r>
  <r>
    <x v="90"/>
    <x v="1"/>
    <s v="Sep"/>
    <n v="38"/>
    <x v="5"/>
    <s v="01"/>
    <s v="Grain"/>
    <x v="1"/>
    <n v="3"/>
  </r>
  <r>
    <x v="90"/>
    <x v="1"/>
    <s v="Sep"/>
    <n v="38"/>
    <x v="6"/>
    <s v="01"/>
    <s v="Grain"/>
    <x v="0"/>
    <n v="889"/>
  </r>
  <r>
    <x v="90"/>
    <x v="1"/>
    <s v="Sep"/>
    <n v="38"/>
    <x v="6"/>
    <s v="01"/>
    <s v="Grain"/>
    <x v="1"/>
    <n v="788"/>
  </r>
  <r>
    <x v="90"/>
    <x v="1"/>
    <s v="Sep"/>
    <n v="38"/>
    <x v="7"/>
    <s v="01"/>
    <s v="Grain"/>
    <x v="0"/>
    <n v="684"/>
  </r>
  <r>
    <x v="90"/>
    <x v="1"/>
    <s v="Sep"/>
    <n v="38"/>
    <x v="7"/>
    <s v="01"/>
    <s v="Grain"/>
    <x v="1"/>
    <n v="381"/>
  </r>
  <r>
    <x v="90"/>
    <x v="1"/>
    <s v="Sep"/>
    <n v="38"/>
    <x v="8"/>
    <s v="01"/>
    <s v="Grain"/>
    <x v="0"/>
    <n v="342"/>
  </r>
  <r>
    <x v="90"/>
    <x v="1"/>
    <s v="Sep"/>
    <n v="38"/>
    <x v="8"/>
    <s v="01"/>
    <s v="Grain"/>
    <x v="1"/>
    <n v="693"/>
  </r>
  <r>
    <x v="90"/>
    <x v="1"/>
    <s v="Sep"/>
    <n v="38"/>
    <x v="9"/>
    <s v="01"/>
    <s v="Grain"/>
    <x v="0"/>
    <n v="0"/>
  </r>
  <r>
    <x v="90"/>
    <x v="1"/>
    <s v="Sep"/>
    <n v="38"/>
    <x v="9"/>
    <s v="01"/>
    <s v="Grain"/>
    <x v="1"/>
    <n v="0"/>
  </r>
  <r>
    <x v="90"/>
    <x v="1"/>
    <s v="Sep"/>
    <n v="38"/>
    <x v="10"/>
    <s v="01"/>
    <s v="Grain"/>
    <x v="0"/>
    <n v="2402"/>
  </r>
  <r>
    <x v="90"/>
    <x v="1"/>
    <s v="Sep"/>
    <n v="38"/>
    <x v="10"/>
    <s v="01"/>
    <s v="Grain"/>
    <x v="1"/>
    <n v="752"/>
  </r>
  <r>
    <x v="90"/>
    <x v="1"/>
    <s v="Sep"/>
    <n v="38"/>
    <x v="11"/>
    <s v="01"/>
    <s v="Grain"/>
    <x v="0"/>
    <n v="0"/>
  </r>
  <r>
    <x v="90"/>
    <x v="1"/>
    <s v="Sep"/>
    <n v="38"/>
    <x v="11"/>
    <s v="01"/>
    <s v="Grain"/>
    <x v="1"/>
    <n v="4"/>
  </r>
  <r>
    <x v="90"/>
    <x v="1"/>
    <s v="Sep"/>
    <n v="38"/>
    <x v="12"/>
    <s v="01"/>
    <s v="Grain"/>
    <x v="0"/>
    <n v="4147"/>
  </r>
  <r>
    <x v="90"/>
    <x v="1"/>
    <s v="Sep"/>
    <n v="38"/>
    <x v="12"/>
    <s v="01"/>
    <s v="Grain"/>
    <x v="1"/>
    <n v="1156"/>
  </r>
  <r>
    <x v="91"/>
    <x v="1"/>
    <s v="Sep"/>
    <n v="39"/>
    <x v="0"/>
    <s v="01"/>
    <s v="Grain"/>
    <x v="0"/>
    <n v="11193"/>
  </r>
  <r>
    <x v="91"/>
    <x v="1"/>
    <s v="Sep"/>
    <n v="39"/>
    <x v="0"/>
    <s v="01"/>
    <s v="Grain"/>
    <x v="1"/>
    <n v="490"/>
  </r>
  <r>
    <x v="91"/>
    <x v="1"/>
    <s v="Sep"/>
    <n v="39"/>
    <x v="1"/>
    <s v="01"/>
    <s v="Grain"/>
    <x v="0"/>
    <n v="0"/>
  </r>
  <r>
    <x v="91"/>
    <x v="1"/>
    <s v="Sep"/>
    <n v="39"/>
    <x v="1"/>
    <s v="01"/>
    <s v="Grain"/>
    <x v="1"/>
    <n v="0"/>
  </r>
  <r>
    <x v="91"/>
    <x v="1"/>
    <s v="Sep"/>
    <n v="39"/>
    <x v="2"/>
    <s v="01"/>
    <s v="Grain"/>
    <x v="0"/>
    <n v="4193"/>
  </r>
  <r>
    <x v="91"/>
    <x v="1"/>
    <s v="Sep"/>
    <n v="39"/>
    <x v="2"/>
    <s v="01"/>
    <s v="Grain"/>
    <x v="1"/>
    <n v="231"/>
  </r>
  <r>
    <x v="91"/>
    <x v="1"/>
    <s v="Sep"/>
    <n v="39"/>
    <x v="3"/>
    <s v="01"/>
    <s v="Grain"/>
    <x v="0"/>
    <n v="6206"/>
  </r>
  <r>
    <x v="91"/>
    <x v="1"/>
    <s v="Sep"/>
    <n v="39"/>
    <x v="3"/>
    <s v="01"/>
    <s v="Grain"/>
    <x v="1"/>
    <n v="360"/>
  </r>
  <r>
    <x v="91"/>
    <x v="1"/>
    <s v="Sep"/>
    <n v="39"/>
    <x v="4"/>
    <s v="01"/>
    <s v="Grain"/>
    <x v="0"/>
    <n v="1737"/>
  </r>
  <r>
    <x v="91"/>
    <x v="1"/>
    <s v="Sep"/>
    <n v="39"/>
    <x v="4"/>
    <s v="01"/>
    <s v="Grain"/>
    <x v="1"/>
    <n v="1042"/>
  </r>
  <r>
    <x v="91"/>
    <x v="1"/>
    <s v="Sep"/>
    <n v="39"/>
    <x v="5"/>
    <s v="01"/>
    <s v="Grain"/>
    <x v="0"/>
    <n v="0"/>
  </r>
  <r>
    <x v="91"/>
    <x v="1"/>
    <s v="Sep"/>
    <n v="39"/>
    <x v="5"/>
    <s v="01"/>
    <s v="Grain"/>
    <x v="1"/>
    <n v="10"/>
  </r>
  <r>
    <x v="91"/>
    <x v="1"/>
    <s v="Sep"/>
    <n v="39"/>
    <x v="6"/>
    <s v="01"/>
    <s v="Grain"/>
    <x v="0"/>
    <n v="960"/>
  </r>
  <r>
    <x v="91"/>
    <x v="1"/>
    <s v="Sep"/>
    <n v="39"/>
    <x v="6"/>
    <s v="01"/>
    <s v="Grain"/>
    <x v="1"/>
    <n v="956"/>
  </r>
  <r>
    <x v="91"/>
    <x v="1"/>
    <s v="Sep"/>
    <n v="39"/>
    <x v="7"/>
    <s v="01"/>
    <s v="Grain"/>
    <x v="0"/>
    <n v="718"/>
  </r>
  <r>
    <x v="91"/>
    <x v="1"/>
    <s v="Sep"/>
    <n v="39"/>
    <x v="7"/>
    <s v="01"/>
    <s v="Grain"/>
    <x v="1"/>
    <n v="396"/>
  </r>
  <r>
    <x v="91"/>
    <x v="1"/>
    <s v="Sep"/>
    <n v="39"/>
    <x v="8"/>
    <s v="01"/>
    <s v="Grain"/>
    <x v="0"/>
    <n v="353"/>
  </r>
  <r>
    <x v="91"/>
    <x v="1"/>
    <s v="Sep"/>
    <n v="39"/>
    <x v="8"/>
    <s v="01"/>
    <s v="Grain"/>
    <x v="1"/>
    <n v="818"/>
  </r>
  <r>
    <x v="91"/>
    <x v="1"/>
    <s v="Sep"/>
    <n v="39"/>
    <x v="9"/>
    <s v="01"/>
    <s v="Grain"/>
    <x v="0"/>
    <n v="0"/>
  </r>
  <r>
    <x v="91"/>
    <x v="1"/>
    <s v="Sep"/>
    <n v="39"/>
    <x v="9"/>
    <s v="01"/>
    <s v="Grain"/>
    <x v="1"/>
    <n v="0"/>
  </r>
  <r>
    <x v="91"/>
    <x v="1"/>
    <s v="Sep"/>
    <n v="39"/>
    <x v="10"/>
    <s v="01"/>
    <s v="Grain"/>
    <x v="0"/>
    <n v="2487"/>
  </r>
  <r>
    <x v="91"/>
    <x v="1"/>
    <s v="Sep"/>
    <n v="39"/>
    <x v="10"/>
    <s v="01"/>
    <s v="Grain"/>
    <x v="1"/>
    <n v="847"/>
  </r>
  <r>
    <x v="91"/>
    <x v="1"/>
    <s v="Sep"/>
    <n v="39"/>
    <x v="11"/>
    <s v="01"/>
    <s v="Grain"/>
    <x v="0"/>
    <n v="0"/>
  </r>
  <r>
    <x v="91"/>
    <x v="1"/>
    <s v="Sep"/>
    <n v="39"/>
    <x v="11"/>
    <s v="01"/>
    <s v="Grain"/>
    <x v="1"/>
    <n v="10"/>
  </r>
  <r>
    <x v="91"/>
    <x v="1"/>
    <s v="Sep"/>
    <n v="39"/>
    <x v="12"/>
    <s v="01"/>
    <s v="Grain"/>
    <x v="0"/>
    <n v="6462"/>
  </r>
  <r>
    <x v="91"/>
    <x v="1"/>
    <s v="Sep"/>
    <n v="39"/>
    <x v="12"/>
    <s v="01"/>
    <s v="Grain"/>
    <x v="1"/>
    <n v="725"/>
  </r>
  <r>
    <x v="92"/>
    <x v="1"/>
    <s v="Oct"/>
    <n v="40"/>
    <x v="0"/>
    <s v="01"/>
    <s v="Grain"/>
    <x v="0"/>
    <n v="9638"/>
  </r>
  <r>
    <x v="92"/>
    <x v="1"/>
    <s v="Oct"/>
    <n v="40"/>
    <x v="0"/>
    <s v="01"/>
    <s v="Grain"/>
    <x v="1"/>
    <n v="128"/>
  </r>
  <r>
    <x v="92"/>
    <x v="1"/>
    <s v="Oct"/>
    <n v="40"/>
    <x v="1"/>
    <s v="01"/>
    <s v="Grain"/>
    <x v="0"/>
    <n v="0"/>
  </r>
  <r>
    <x v="92"/>
    <x v="1"/>
    <s v="Oct"/>
    <n v="40"/>
    <x v="1"/>
    <s v="01"/>
    <s v="Grain"/>
    <x v="1"/>
    <n v="0"/>
  </r>
  <r>
    <x v="92"/>
    <x v="1"/>
    <s v="Oct"/>
    <n v="40"/>
    <x v="2"/>
    <s v="01"/>
    <s v="Grain"/>
    <x v="0"/>
    <n v="4013"/>
  </r>
  <r>
    <x v="92"/>
    <x v="1"/>
    <s v="Oct"/>
    <n v="40"/>
    <x v="2"/>
    <s v="01"/>
    <s v="Grain"/>
    <x v="1"/>
    <n v="459"/>
  </r>
  <r>
    <x v="92"/>
    <x v="1"/>
    <s v="Oct"/>
    <n v="40"/>
    <x v="3"/>
    <s v="01"/>
    <s v="Grain"/>
    <x v="0"/>
    <n v="5604"/>
  </r>
  <r>
    <x v="92"/>
    <x v="1"/>
    <s v="Oct"/>
    <n v="40"/>
    <x v="3"/>
    <s v="01"/>
    <s v="Grain"/>
    <x v="1"/>
    <n v="255"/>
  </r>
  <r>
    <x v="92"/>
    <x v="1"/>
    <s v="Oct"/>
    <n v="40"/>
    <x v="4"/>
    <s v="01"/>
    <s v="Grain"/>
    <x v="0"/>
    <n v="1935"/>
  </r>
  <r>
    <x v="92"/>
    <x v="1"/>
    <s v="Oct"/>
    <n v="40"/>
    <x v="4"/>
    <s v="01"/>
    <s v="Grain"/>
    <x v="1"/>
    <n v="1756"/>
  </r>
  <r>
    <x v="92"/>
    <x v="1"/>
    <s v="Oct"/>
    <n v="40"/>
    <x v="5"/>
    <s v="01"/>
    <s v="Grain"/>
    <x v="0"/>
    <n v="0"/>
  </r>
  <r>
    <x v="92"/>
    <x v="1"/>
    <s v="Oct"/>
    <n v="40"/>
    <x v="5"/>
    <s v="01"/>
    <s v="Grain"/>
    <x v="1"/>
    <n v="5"/>
  </r>
  <r>
    <x v="92"/>
    <x v="1"/>
    <s v="Oct"/>
    <n v="40"/>
    <x v="6"/>
    <s v="01"/>
    <s v="Grain"/>
    <x v="0"/>
    <n v="988"/>
  </r>
  <r>
    <x v="92"/>
    <x v="1"/>
    <s v="Oct"/>
    <n v="40"/>
    <x v="6"/>
    <s v="01"/>
    <s v="Grain"/>
    <x v="1"/>
    <n v="1126"/>
  </r>
  <r>
    <x v="92"/>
    <x v="1"/>
    <s v="Oct"/>
    <n v="40"/>
    <x v="7"/>
    <s v="01"/>
    <s v="Grain"/>
    <x v="0"/>
    <n v="1119"/>
  </r>
  <r>
    <x v="92"/>
    <x v="1"/>
    <s v="Oct"/>
    <n v="40"/>
    <x v="7"/>
    <s v="01"/>
    <s v="Grain"/>
    <x v="1"/>
    <n v="201"/>
  </r>
  <r>
    <x v="92"/>
    <x v="1"/>
    <s v="Oct"/>
    <n v="40"/>
    <x v="8"/>
    <s v="01"/>
    <s v="Grain"/>
    <x v="0"/>
    <n v="309"/>
  </r>
  <r>
    <x v="92"/>
    <x v="1"/>
    <s v="Oct"/>
    <n v="40"/>
    <x v="8"/>
    <s v="01"/>
    <s v="Grain"/>
    <x v="1"/>
    <n v="1231"/>
  </r>
  <r>
    <x v="92"/>
    <x v="1"/>
    <s v="Oct"/>
    <n v="40"/>
    <x v="9"/>
    <s v="01"/>
    <s v="Grain"/>
    <x v="0"/>
    <n v="0"/>
  </r>
  <r>
    <x v="92"/>
    <x v="1"/>
    <s v="Oct"/>
    <n v="40"/>
    <x v="9"/>
    <s v="01"/>
    <s v="Grain"/>
    <x v="1"/>
    <n v="0"/>
  </r>
  <r>
    <x v="92"/>
    <x v="1"/>
    <s v="Oct"/>
    <n v="40"/>
    <x v="10"/>
    <s v="01"/>
    <s v="Grain"/>
    <x v="0"/>
    <n v="3108"/>
  </r>
  <r>
    <x v="92"/>
    <x v="1"/>
    <s v="Oct"/>
    <n v="40"/>
    <x v="10"/>
    <s v="01"/>
    <s v="Grain"/>
    <x v="1"/>
    <n v="819"/>
  </r>
  <r>
    <x v="92"/>
    <x v="1"/>
    <s v="Oct"/>
    <n v="40"/>
    <x v="11"/>
    <s v="01"/>
    <s v="Grain"/>
    <x v="0"/>
    <n v="0"/>
  </r>
  <r>
    <x v="92"/>
    <x v="1"/>
    <s v="Oct"/>
    <n v="40"/>
    <x v="11"/>
    <s v="01"/>
    <s v="Grain"/>
    <x v="1"/>
    <n v="2"/>
  </r>
  <r>
    <x v="92"/>
    <x v="1"/>
    <s v="Oct"/>
    <n v="40"/>
    <x v="12"/>
    <s v="01"/>
    <s v="Grain"/>
    <x v="0"/>
    <n v="7381"/>
  </r>
  <r>
    <x v="92"/>
    <x v="1"/>
    <s v="Oct"/>
    <n v="40"/>
    <x v="12"/>
    <s v="01"/>
    <s v="Grain"/>
    <x v="1"/>
    <n v="1306"/>
  </r>
  <r>
    <x v="93"/>
    <x v="1"/>
    <s v="Oct"/>
    <n v="41"/>
    <x v="0"/>
    <s v="01"/>
    <s v="Grain"/>
    <x v="0"/>
    <n v="10182"/>
  </r>
  <r>
    <x v="93"/>
    <x v="1"/>
    <s v="Oct"/>
    <n v="41"/>
    <x v="0"/>
    <s v="01"/>
    <s v="Grain"/>
    <x v="1"/>
    <n v="289"/>
  </r>
  <r>
    <x v="93"/>
    <x v="1"/>
    <s v="Oct"/>
    <n v="41"/>
    <x v="1"/>
    <s v="01"/>
    <s v="Grain"/>
    <x v="0"/>
    <n v="0"/>
  </r>
  <r>
    <x v="93"/>
    <x v="1"/>
    <s v="Oct"/>
    <n v="41"/>
    <x v="1"/>
    <s v="01"/>
    <s v="Grain"/>
    <x v="1"/>
    <n v="0"/>
  </r>
  <r>
    <x v="93"/>
    <x v="1"/>
    <s v="Oct"/>
    <n v="41"/>
    <x v="2"/>
    <s v="01"/>
    <s v="Grain"/>
    <x v="0"/>
    <n v="3506"/>
  </r>
  <r>
    <x v="93"/>
    <x v="1"/>
    <s v="Oct"/>
    <n v="41"/>
    <x v="2"/>
    <s v="01"/>
    <s v="Grain"/>
    <x v="1"/>
    <n v="708"/>
  </r>
  <r>
    <x v="93"/>
    <x v="1"/>
    <s v="Oct"/>
    <n v="41"/>
    <x v="3"/>
    <s v="01"/>
    <s v="Grain"/>
    <x v="0"/>
    <n v="6044"/>
  </r>
  <r>
    <x v="93"/>
    <x v="1"/>
    <s v="Oct"/>
    <n v="41"/>
    <x v="3"/>
    <s v="01"/>
    <s v="Grain"/>
    <x v="1"/>
    <n v="525"/>
  </r>
  <r>
    <x v="93"/>
    <x v="1"/>
    <s v="Oct"/>
    <n v="41"/>
    <x v="4"/>
    <s v="01"/>
    <s v="Grain"/>
    <x v="0"/>
    <n v="2066"/>
  </r>
  <r>
    <x v="93"/>
    <x v="1"/>
    <s v="Oct"/>
    <n v="41"/>
    <x v="4"/>
    <s v="01"/>
    <s v="Grain"/>
    <x v="1"/>
    <n v="1211"/>
  </r>
  <r>
    <x v="93"/>
    <x v="1"/>
    <s v="Oct"/>
    <n v="41"/>
    <x v="5"/>
    <s v="01"/>
    <s v="Grain"/>
    <x v="0"/>
    <n v="0"/>
  </r>
  <r>
    <x v="93"/>
    <x v="1"/>
    <s v="Oct"/>
    <n v="41"/>
    <x v="5"/>
    <s v="01"/>
    <s v="Grain"/>
    <x v="1"/>
    <n v="5"/>
  </r>
  <r>
    <x v="93"/>
    <x v="1"/>
    <s v="Oct"/>
    <n v="41"/>
    <x v="6"/>
    <s v="01"/>
    <s v="Grain"/>
    <x v="0"/>
    <n v="1011"/>
  </r>
  <r>
    <x v="93"/>
    <x v="1"/>
    <s v="Oct"/>
    <n v="41"/>
    <x v="6"/>
    <s v="01"/>
    <s v="Grain"/>
    <x v="1"/>
    <n v="1071"/>
  </r>
  <r>
    <x v="93"/>
    <x v="1"/>
    <s v="Oct"/>
    <n v="41"/>
    <x v="7"/>
    <s v="01"/>
    <s v="Grain"/>
    <x v="0"/>
    <n v="998"/>
  </r>
  <r>
    <x v="93"/>
    <x v="1"/>
    <s v="Oct"/>
    <n v="41"/>
    <x v="7"/>
    <s v="01"/>
    <s v="Grain"/>
    <x v="1"/>
    <n v="263"/>
  </r>
  <r>
    <x v="93"/>
    <x v="1"/>
    <s v="Oct"/>
    <n v="41"/>
    <x v="8"/>
    <s v="01"/>
    <s v="Grain"/>
    <x v="0"/>
    <n v="303"/>
  </r>
  <r>
    <x v="93"/>
    <x v="1"/>
    <s v="Oct"/>
    <n v="41"/>
    <x v="8"/>
    <s v="01"/>
    <s v="Grain"/>
    <x v="1"/>
    <n v="970"/>
  </r>
  <r>
    <x v="93"/>
    <x v="1"/>
    <s v="Oct"/>
    <n v="41"/>
    <x v="9"/>
    <s v="01"/>
    <s v="Grain"/>
    <x v="0"/>
    <n v="0"/>
  </r>
  <r>
    <x v="93"/>
    <x v="1"/>
    <s v="Oct"/>
    <n v="41"/>
    <x v="9"/>
    <s v="01"/>
    <s v="Grain"/>
    <x v="1"/>
    <n v="0"/>
  </r>
  <r>
    <x v="93"/>
    <x v="1"/>
    <s v="Oct"/>
    <n v="41"/>
    <x v="10"/>
    <s v="01"/>
    <s v="Grain"/>
    <x v="0"/>
    <n v="3091"/>
  </r>
  <r>
    <x v="93"/>
    <x v="1"/>
    <s v="Oct"/>
    <n v="41"/>
    <x v="10"/>
    <s v="01"/>
    <s v="Grain"/>
    <x v="1"/>
    <n v="601"/>
  </r>
  <r>
    <x v="93"/>
    <x v="1"/>
    <s v="Oct"/>
    <n v="41"/>
    <x v="11"/>
    <s v="01"/>
    <s v="Grain"/>
    <x v="0"/>
    <n v="0"/>
  </r>
  <r>
    <x v="93"/>
    <x v="1"/>
    <s v="Oct"/>
    <n v="41"/>
    <x v="11"/>
    <s v="01"/>
    <s v="Grain"/>
    <x v="1"/>
    <n v="8"/>
  </r>
  <r>
    <x v="93"/>
    <x v="1"/>
    <s v="Oct"/>
    <n v="41"/>
    <x v="12"/>
    <s v="01"/>
    <s v="Grain"/>
    <x v="0"/>
    <n v="6776"/>
  </r>
  <r>
    <x v="93"/>
    <x v="1"/>
    <s v="Oct"/>
    <n v="41"/>
    <x v="12"/>
    <s v="01"/>
    <s v="Grain"/>
    <x v="1"/>
    <n v="1059"/>
  </r>
  <r>
    <x v="94"/>
    <x v="1"/>
    <s v="Oct"/>
    <n v="42"/>
    <x v="0"/>
    <s v="01"/>
    <s v="Grain"/>
    <x v="0"/>
    <n v="10313"/>
  </r>
  <r>
    <x v="94"/>
    <x v="1"/>
    <s v="Oct"/>
    <n v="42"/>
    <x v="0"/>
    <s v="01"/>
    <s v="Grain"/>
    <x v="1"/>
    <n v="189"/>
  </r>
  <r>
    <x v="94"/>
    <x v="1"/>
    <s v="Oct"/>
    <n v="42"/>
    <x v="1"/>
    <s v="01"/>
    <s v="Grain"/>
    <x v="0"/>
    <n v="0"/>
  </r>
  <r>
    <x v="94"/>
    <x v="1"/>
    <s v="Oct"/>
    <n v="42"/>
    <x v="1"/>
    <s v="01"/>
    <s v="Grain"/>
    <x v="1"/>
    <n v="0"/>
  </r>
  <r>
    <x v="94"/>
    <x v="1"/>
    <s v="Oct"/>
    <n v="42"/>
    <x v="2"/>
    <s v="01"/>
    <s v="Grain"/>
    <x v="0"/>
    <n v="3916"/>
  </r>
  <r>
    <x v="94"/>
    <x v="1"/>
    <s v="Oct"/>
    <n v="42"/>
    <x v="2"/>
    <s v="01"/>
    <s v="Grain"/>
    <x v="1"/>
    <n v="950"/>
  </r>
  <r>
    <x v="94"/>
    <x v="1"/>
    <s v="Oct"/>
    <n v="42"/>
    <x v="3"/>
    <s v="01"/>
    <s v="Grain"/>
    <x v="0"/>
    <n v="5126"/>
  </r>
  <r>
    <x v="94"/>
    <x v="1"/>
    <s v="Oct"/>
    <n v="42"/>
    <x v="3"/>
    <s v="01"/>
    <s v="Grain"/>
    <x v="1"/>
    <n v="155"/>
  </r>
  <r>
    <x v="94"/>
    <x v="1"/>
    <s v="Oct"/>
    <n v="42"/>
    <x v="4"/>
    <s v="01"/>
    <s v="Grain"/>
    <x v="0"/>
    <n v="2548"/>
  </r>
  <r>
    <x v="94"/>
    <x v="1"/>
    <s v="Oct"/>
    <n v="42"/>
    <x v="4"/>
    <s v="01"/>
    <s v="Grain"/>
    <x v="1"/>
    <n v="1697"/>
  </r>
  <r>
    <x v="94"/>
    <x v="1"/>
    <s v="Oct"/>
    <n v="42"/>
    <x v="5"/>
    <s v="01"/>
    <s v="Grain"/>
    <x v="0"/>
    <n v="0"/>
  </r>
  <r>
    <x v="94"/>
    <x v="1"/>
    <s v="Oct"/>
    <n v="42"/>
    <x v="5"/>
    <s v="01"/>
    <s v="Grain"/>
    <x v="1"/>
    <n v="6"/>
  </r>
  <r>
    <x v="94"/>
    <x v="1"/>
    <s v="Oct"/>
    <n v="42"/>
    <x v="6"/>
    <s v="01"/>
    <s v="Grain"/>
    <x v="0"/>
    <n v="930"/>
  </r>
  <r>
    <x v="94"/>
    <x v="1"/>
    <s v="Oct"/>
    <n v="42"/>
    <x v="6"/>
    <s v="01"/>
    <s v="Grain"/>
    <x v="1"/>
    <n v="649"/>
  </r>
  <r>
    <x v="94"/>
    <x v="1"/>
    <s v="Oct"/>
    <n v="42"/>
    <x v="7"/>
    <s v="01"/>
    <s v="Grain"/>
    <x v="0"/>
    <n v="797"/>
  </r>
  <r>
    <x v="94"/>
    <x v="1"/>
    <s v="Oct"/>
    <n v="42"/>
    <x v="7"/>
    <s v="01"/>
    <s v="Grain"/>
    <x v="1"/>
    <n v="296"/>
  </r>
  <r>
    <x v="94"/>
    <x v="1"/>
    <s v="Oct"/>
    <n v="42"/>
    <x v="8"/>
    <s v="01"/>
    <s v="Grain"/>
    <x v="0"/>
    <n v="228"/>
  </r>
  <r>
    <x v="94"/>
    <x v="1"/>
    <s v="Oct"/>
    <n v="42"/>
    <x v="8"/>
    <s v="01"/>
    <s v="Grain"/>
    <x v="1"/>
    <n v="857"/>
  </r>
  <r>
    <x v="94"/>
    <x v="1"/>
    <s v="Oct"/>
    <n v="42"/>
    <x v="9"/>
    <s v="01"/>
    <s v="Grain"/>
    <x v="0"/>
    <n v="0"/>
  </r>
  <r>
    <x v="94"/>
    <x v="1"/>
    <s v="Oct"/>
    <n v="42"/>
    <x v="9"/>
    <s v="01"/>
    <s v="Grain"/>
    <x v="1"/>
    <n v="0"/>
  </r>
  <r>
    <x v="94"/>
    <x v="1"/>
    <s v="Oct"/>
    <n v="42"/>
    <x v="10"/>
    <s v="01"/>
    <s v="Grain"/>
    <x v="0"/>
    <n v="3564"/>
  </r>
  <r>
    <x v="94"/>
    <x v="1"/>
    <s v="Oct"/>
    <n v="42"/>
    <x v="10"/>
    <s v="01"/>
    <s v="Grain"/>
    <x v="1"/>
    <n v="708"/>
  </r>
  <r>
    <x v="94"/>
    <x v="1"/>
    <s v="Oct"/>
    <n v="42"/>
    <x v="11"/>
    <s v="01"/>
    <s v="Grain"/>
    <x v="0"/>
    <n v="0"/>
  </r>
  <r>
    <x v="94"/>
    <x v="1"/>
    <s v="Oct"/>
    <n v="42"/>
    <x v="11"/>
    <s v="01"/>
    <s v="Grain"/>
    <x v="1"/>
    <n v="10"/>
  </r>
  <r>
    <x v="94"/>
    <x v="1"/>
    <s v="Oct"/>
    <n v="42"/>
    <x v="12"/>
    <s v="01"/>
    <s v="Grain"/>
    <x v="0"/>
    <n v="6732"/>
  </r>
  <r>
    <x v="94"/>
    <x v="1"/>
    <s v="Oct"/>
    <n v="42"/>
    <x v="12"/>
    <s v="01"/>
    <s v="Grain"/>
    <x v="1"/>
    <n v="1574"/>
  </r>
  <r>
    <x v="95"/>
    <x v="1"/>
    <s v="Oct"/>
    <n v="43"/>
    <x v="0"/>
    <s v="01"/>
    <s v="Grain"/>
    <x v="0"/>
    <n v="10992"/>
  </r>
  <r>
    <x v="95"/>
    <x v="1"/>
    <s v="Oct"/>
    <n v="43"/>
    <x v="0"/>
    <s v="01"/>
    <s v="Grain"/>
    <x v="1"/>
    <n v="254"/>
  </r>
  <r>
    <x v="95"/>
    <x v="1"/>
    <s v="Oct"/>
    <n v="43"/>
    <x v="1"/>
    <s v="01"/>
    <s v="Grain"/>
    <x v="0"/>
    <n v="0"/>
  </r>
  <r>
    <x v="95"/>
    <x v="1"/>
    <s v="Oct"/>
    <n v="43"/>
    <x v="1"/>
    <s v="01"/>
    <s v="Grain"/>
    <x v="1"/>
    <n v="0"/>
  </r>
  <r>
    <x v="95"/>
    <x v="1"/>
    <s v="Oct"/>
    <n v="43"/>
    <x v="2"/>
    <s v="01"/>
    <s v="Grain"/>
    <x v="0"/>
    <n v="3708"/>
  </r>
  <r>
    <x v="95"/>
    <x v="1"/>
    <s v="Oct"/>
    <n v="43"/>
    <x v="2"/>
    <s v="01"/>
    <s v="Grain"/>
    <x v="1"/>
    <n v="784"/>
  </r>
  <r>
    <x v="95"/>
    <x v="1"/>
    <s v="Oct"/>
    <n v="43"/>
    <x v="3"/>
    <s v="01"/>
    <s v="Grain"/>
    <x v="0"/>
    <n v="5821"/>
  </r>
  <r>
    <x v="95"/>
    <x v="1"/>
    <s v="Oct"/>
    <n v="43"/>
    <x v="3"/>
    <s v="01"/>
    <s v="Grain"/>
    <x v="1"/>
    <n v="360"/>
  </r>
  <r>
    <x v="95"/>
    <x v="1"/>
    <s v="Oct"/>
    <n v="43"/>
    <x v="4"/>
    <s v="01"/>
    <s v="Grain"/>
    <x v="0"/>
    <n v="2510"/>
  </r>
  <r>
    <x v="95"/>
    <x v="1"/>
    <s v="Oct"/>
    <n v="43"/>
    <x v="4"/>
    <s v="01"/>
    <s v="Grain"/>
    <x v="1"/>
    <n v="1350"/>
  </r>
  <r>
    <x v="95"/>
    <x v="1"/>
    <s v="Oct"/>
    <n v="43"/>
    <x v="5"/>
    <s v="01"/>
    <s v="Grain"/>
    <x v="0"/>
    <n v="0"/>
  </r>
  <r>
    <x v="95"/>
    <x v="1"/>
    <s v="Oct"/>
    <n v="43"/>
    <x v="5"/>
    <s v="01"/>
    <s v="Grain"/>
    <x v="1"/>
    <n v="0"/>
  </r>
  <r>
    <x v="95"/>
    <x v="1"/>
    <s v="Oct"/>
    <n v="43"/>
    <x v="6"/>
    <s v="01"/>
    <s v="Grain"/>
    <x v="0"/>
    <n v="1019"/>
  </r>
  <r>
    <x v="95"/>
    <x v="1"/>
    <s v="Oct"/>
    <n v="43"/>
    <x v="6"/>
    <s v="01"/>
    <s v="Grain"/>
    <x v="1"/>
    <n v="719"/>
  </r>
  <r>
    <x v="95"/>
    <x v="1"/>
    <s v="Oct"/>
    <n v="43"/>
    <x v="7"/>
    <s v="01"/>
    <s v="Grain"/>
    <x v="0"/>
    <n v="1065"/>
  </r>
  <r>
    <x v="95"/>
    <x v="1"/>
    <s v="Oct"/>
    <n v="43"/>
    <x v="7"/>
    <s v="01"/>
    <s v="Grain"/>
    <x v="1"/>
    <n v="262"/>
  </r>
  <r>
    <x v="95"/>
    <x v="1"/>
    <s v="Oct"/>
    <n v="43"/>
    <x v="8"/>
    <s v="01"/>
    <s v="Grain"/>
    <x v="0"/>
    <n v="308"/>
  </r>
  <r>
    <x v="95"/>
    <x v="1"/>
    <s v="Oct"/>
    <n v="43"/>
    <x v="8"/>
    <s v="01"/>
    <s v="Grain"/>
    <x v="1"/>
    <n v="1114"/>
  </r>
  <r>
    <x v="95"/>
    <x v="1"/>
    <s v="Oct"/>
    <n v="43"/>
    <x v="9"/>
    <s v="01"/>
    <s v="Grain"/>
    <x v="0"/>
    <n v="0"/>
  </r>
  <r>
    <x v="95"/>
    <x v="1"/>
    <s v="Oct"/>
    <n v="43"/>
    <x v="9"/>
    <s v="01"/>
    <s v="Grain"/>
    <x v="1"/>
    <n v="0"/>
  </r>
  <r>
    <x v="95"/>
    <x v="1"/>
    <s v="Oct"/>
    <n v="43"/>
    <x v="10"/>
    <s v="01"/>
    <s v="Grain"/>
    <x v="0"/>
    <n v="2677"/>
  </r>
  <r>
    <x v="95"/>
    <x v="1"/>
    <s v="Oct"/>
    <n v="43"/>
    <x v="10"/>
    <s v="01"/>
    <s v="Grain"/>
    <x v="1"/>
    <n v="492"/>
  </r>
  <r>
    <x v="95"/>
    <x v="1"/>
    <s v="Oct"/>
    <n v="43"/>
    <x v="11"/>
    <s v="01"/>
    <s v="Grain"/>
    <x v="0"/>
    <n v="0"/>
  </r>
  <r>
    <x v="95"/>
    <x v="1"/>
    <s v="Oct"/>
    <n v="43"/>
    <x v="11"/>
    <s v="01"/>
    <s v="Grain"/>
    <x v="1"/>
    <n v="3"/>
  </r>
  <r>
    <x v="95"/>
    <x v="1"/>
    <s v="Oct"/>
    <n v="43"/>
    <x v="12"/>
    <s v="01"/>
    <s v="Grain"/>
    <x v="0"/>
    <n v="6048"/>
  </r>
  <r>
    <x v="95"/>
    <x v="1"/>
    <s v="Oct"/>
    <n v="43"/>
    <x v="12"/>
    <s v="01"/>
    <s v="Grain"/>
    <x v="1"/>
    <n v="1619"/>
  </r>
  <r>
    <x v="96"/>
    <x v="1"/>
    <s v="Nov"/>
    <n v="44"/>
    <x v="0"/>
    <s v="01"/>
    <s v="Grain"/>
    <x v="0"/>
    <n v="11862"/>
  </r>
  <r>
    <x v="96"/>
    <x v="1"/>
    <s v="Nov"/>
    <n v="44"/>
    <x v="0"/>
    <s v="01"/>
    <s v="Grain"/>
    <x v="1"/>
    <n v="188"/>
  </r>
  <r>
    <x v="96"/>
    <x v="1"/>
    <s v="Nov"/>
    <n v="44"/>
    <x v="1"/>
    <s v="01"/>
    <s v="Grain"/>
    <x v="0"/>
    <n v="0"/>
  </r>
  <r>
    <x v="96"/>
    <x v="1"/>
    <s v="Nov"/>
    <n v="44"/>
    <x v="1"/>
    <s v="01"/>
    <s v="Grain"/>
    <x v="1"/>
    <n v="0"/>
  </r>
  <r>
    <x v="96"/>
    <x v="1"/>
    <s v="Nov"/>
    <n v="44"/>
    <x v="2"/>
    <s v="01"/>
    <s v="Grain"/>
    <x v="0"/>
    <n v="4779"/>
  </r>
  <r>
    <x v="96"/>
    <x v="1"/>
    <s v="Nov"/>
    <n v="44"/>
    <x v="2"/>
    <s v="01"/>
    <s v="Grain"/>
    <x v="1"/>
    <n v="1007"/>
  </r>
  <r>
    <x v="96"/>
    <x v="1"/>
    <s v="Nov"/>
    <n v="44"/>
    <x v="3"/>
    <s v="01"/>
    <s v="Grain"/>
    <x v="0"/>
    <n v="6061"/>
  </r>
  <r>
    <x v="96"/>
    <x v="1"/>
    <s v="Nov"/>
    <n v="44"/>
    <x v="3"/>
    <s v="01"/>
    <s v="Grain"/>
    <x v="1"/>
    <n v="195"/>
  </r>
  <r>
    <x v="96"/>
    <x v="1"/>
    <s v="Nov"/>
    <n v="44"/>
    <x v="4"/>
    <s v="01"/>
    <s v="Grain"/>
    <x v="0"/>
    <n v="2833"/>
  </r>
  <r>
    <x v="96"/>
    <x v="1"/>
    <s v="Nov"/>
    <n v="44"/>
    <x v="4"/>
    <s v="01"/>
    <s v="Grain"/>
    <x v="1"/>
    <n v="1407"/>
  </r>
  <r>
    <x v="96"/>
    <x v="1"/>
    <s v="Nov"/>
    <n v="44"/>
    <x v="5"/>
    <s v="01"/>
    <s v="Grain"/>
    <x v="0"/>
    <n v="0"/>
  </r>
  <r>
    <x v="96"/>
    <x v="1"/>
    <s v="Nov"/>
    <n v="44"/>
    <x v="5"/>
    <s v="01"/>
    <s v="Grain"/>
    <x v="1"/>
    <n v="6"/>
  </r>
  <r>
    <x v="96"/>
    <x v="1"/>
    <s v="Nov"/>
    <n v="44"/>
    <x v="6"/>
    <s v="01"/>
    <s v="Grain"/>
    <x v="0"/>
    <n v="1046"/>
  </r>
  <r>
    <x v="96"/>
    <x v="1"/>
    <s v="Nov"/>
    <n v="44"/>
    <x v="6"/>
    <s v="01"/>
    <s v="Grain"/>
    <x v="1"/>
    <n v="1003"/>
  </r>
  <r>
    <x v="96"/>
    <x v="1"/>
    <s v="Nov"/>
    <n v="44"/>
    <x v="7"/>
    <s v="01"/>
    <s v="Grain"/>
    <x v="0"/>
    <n v="998"/>
  </r>
  <r>
    <x v="96"/>
    <x v="1"/>
    <s v="Nov"/>
    <n v="44"/>
    <x v="7"/>
    <s v="01"/>
    <s v="Grain"/>
    <x v="1"/>
    <n v="407"/>
  </r>
  <r>
    <x v="96"/>
    <x v="1"/>
    <s v="Nov"/>
    <n v="44"/>
    <x v="8"/>
    <s v="01"/>
    <s v="Grain"/>
    <x v="0"/>
    <n v="364"/>
  </r>
  <r>
    <x v="96"/>
    <x v="1"/>
    <s v="Nov"/>
    <n v="44"/>
    <x v="8"/>
    <s v="01"/>
    <s v="Grain"/>
    <x v="1"/>
    <n v="1299"/>
  </r>
  <r>
    <x v="96"/>
    <x v="1"/>
    <s v="Nov"/>
    <n v="44"/>
    <x v="9"/>
    <s v="01"/>
    <s v="Grain"/>
    <x v="0"/>
    <n v="0"/>
  </r>
  <r>
    <x v="96"/>
    <x v="1"/>
    <s v="Nov"/>
    <n v="44"/>
    <x v="9"/>
    <s v="01"/>
    <s v="Grain"/>
    <x v="1"/>
    <n v="0"/>
  </r>
  <r>
    <x v="96"/>
    <x v="1"/>
    <s v="Nov"/>
    <n v="44"/>
    <x v="10"/>
    <s v="01"/>
    <s v="Grain"/>
    <x v="0"/>
    <n v="3775"/>
  </r>
  <r>
    <x v="96"/>
    <x v="1"/>
    <s v="Nov"/>
    <n v="44"/>
    <x v="10"/>
    <s v="01"/>
    <s v="Grain"/>
    <x v="1"/>
    <n v="784"/>
  </r>
  <r>
    <x v="96"/>
    <x v="1"/>
    <s v="Nov"/>
    <n v="44"/>
    <x v="11"/>
    <s v="01"/>
    <s v="Grain"/>
    <x v="0"/>
    <n v="0"/>
  </r>
  <r>
    <x v="96"/>
    <x v="1"/>
    <s v="Nov"/>
    <n v="44"/>
    <x v="11"/>
    <s v="01"/>
    <s v="Grain"/>
    <x v="1"/>
    <n v="0"/>
  </r>
  <r>
    <x v="96"/>
    <x v="1"/>
    <s v="Nov"/>
    <n v="44"/>
    <x v="12"/>
    <s v="01"/>
    <s v="Grain"/>
    <x v="0"/>
    <n v="6387"/>
  </r>
  <r>
    <x v="96"/>
    <x v="1"/>
    <s v="Nov"/>
    <n v="44"/>
    <x v="12"/>
    <s v="01"/>
    <s v="Grain"/>
    <x v="1"/>
    <n v="2100"/>
  </r>
  <r>
    <x v="97"/>
    <x v="1"/>
    <s v="Nov"/>
    <n v="45"/>
    <x v="0"/>
    <s v="01"/>
    <s v="Grain"/>
    <x v="0"/>
    <n v="10621"/>
  </r>
  <r>
    <x v="97"/>
    <x v="1"/>
    <s v="Nov"/>
    <n v="45"/>
    <x v="0"/>
    <s v="01"/>
    <s v="Grain"/>
    <x v="1"/>
    <n v="397"/>
  </r>
  <r>
    <x v="97"/>
    <x v="1"/>
    <s v="Nov"/>
    <n v="45"/>
    <x v="1"/>
    <s v="01"/>
    <s v="Grain"/>
    <x v="0"/>
    <n v="0"/>
  </r>
  <r>
    <x v="97"/>
    <x v="1"/>
    <s v="Nov"/>
    <n v="45"/>
    <x v="1"/>
    <s v="01"/>
    <s v="Grain"/>
    <x v="1"/>
    <n v="0"/>
  </r>
  <r>
    <x v="97"/>
    <x v="1"/>
    <s v="Nov"/>
    <n v="45"/>
    <x v="2"/>
    <s v="01"/>
    <s v="Grain"/>
    <x v="0"/>
    <n v="4542"/>
  </r>
  <r>
    <x v="97"/>
    <x v="1"/>
    <s v="Nov"/>
    <n v="45"/>
    <x v="2"/>
    <s v="01"/>
    <s v="Grain"/>
    <x v="1"/>
    <n v="836"/>
  </r>
  <r>
    <x v="97"/>
    <x v="1"/>
    <s v="Nov"/>
    <n v="45"/>
    <x v="3"/>
    <s v="01"/>
    <s v="Grain"/>
    <x v="0"/>
    <n v="5757"/>
  </r>
  <r>
    <x v="97"/>
    <x v="1"/>
    <s v="Nov"/>
    <n v="45"/>
    <x v="3"/>
    <s v="01"/>
    <s v="Grain"/>
    <x v="1"/>
    <n v="228"/>
  </r>
  <r>
    <x v="97"/>
    <x v="1"/>
    <s v="Nov"/>
    <n v="45"/>
    <x v="4"/>
    <s v="01"/>
    <s v="Grain"/>
    <x v="0"/>
    <n v="2409"/>
  </r>
  <r>
    <x v="97"/>
    <x v="1"/>
    <s v="Nov"/>
    <n v="45"/>
    <x v="4"/>
    <s v="01"/>
    <s v="Grain"/>
    <x v="1"/>
    <n v="1697"/>
  </r>
  <r>
    <x v="97"/>
    <x v="1"/>
    <s v="Nov"/>
    <n v="45"/>
    <x v="5"/>
    <s v="01"/>
    <s v="Grain"/>
    <x v="0"/>
    <n v="0"/>
  </r>
  <r>
    <x v="97"/>
    <x v="1"/>
    <s v="Nov"/>
    <n v="45"/>
    <x v="5"/>
    <s v="01"/>
    <s v="Grain"/>
    <x v="1"/>
    <n v="11"/>
  </r>
  <r>
    <x v="97"/>
    <x v="1"/>
    <s v="Nov"/>
    <n v="45"/>
    <x v="6"/>
    <s v="01"/>
    <s v="Grain"/>
    <x v="0"/>
    <n v="1314"/>
  </r>
  <r>
    <x v="97"/>
    <x v="1"/>
    <s v="Nov"/>
    <n v="45"/>
    <x v="6"/>
    <s v="01"/>
    <s v="Grain"/>
    <x v="1"/>
    <n v="1230"/>
  </r>
  <r>
    <x v="97"/>
    <x v="1"/>
    <s v="Nov"/>
    <n v="45"/>
    <x v="7"/>
    <s v="01"/>
    <s v="Grain"/>
    <x v="0"/>
    <n v="1115"/>
  </r>
  <r>
    <x v="97"/>
    <x v="1"/>
    <s v="Nov"/>
    <n v="45"/>
    <x v="7"/>
    <s v="01"/>
    <s v="Grain"/>
    <x v="1"/>
    <n v="95"/>
  </r>
  <r>
    <x v="97"/>
    <x v="1"/>
    <s v="Nov"/>
    <n v="45"/>
    <x v="8"/>
    <s v="01"/>
    <s v="Grain"/>
    <x v="0"/>
    <n v="398"/>
  </r>
  <r>
    <x v="97"/>
    <x v="1"/>
    <s v="Nov"/>
    <n v="45"/>
    <x v="8"/>
    <s v="01"/>
    <s v="Grain"/>
    <x v="1"/>
    <n v="968"/>
  </r>
  <r>
    <x v="97"/>
    <x v="1"/>
    <s v="Nov"/>
    <n v="45"/>
    <x v="9"/>
    <s v="01"/>
    <s v="Grain"/>
    <x v="0"/>
    <n v="0"/>
  </r>
  <r>
    <x v="97"/>
    <x v="1"/>
    <s v="Nov"/>
    <n v="45"/>
    <x v="9"/>
    <s v="01"/>
    <s v="Grain"/>
    <x v="1"/>
    <n v="0"/>
  </r>
  <r>
    <x v="97"/>
    <x v="1"/>
    <s v="Nov"/>
    <n v="45"/>
    <x v="10"/>
    <s v="01"/>
    <s v="Grain"/>
    <x v="0"/>
    <n v="3915"/>
  </r>
  <r>
    <x v="97"/>
    <x v="1"/>
    <s v="Nov"/>
    <n v="45"/>
    <x v="10"/>
    <s v="01"/>
    <s v="Grain"/>
    <x v="1"/>
    <n v="521"/>
  </r>
  <r>
    <x v="97"/>
    <x v="1"/>
    <s v="Nov"/>
    <n v="45"/>
    <x v="11"/>
    <s v="01"/>
    <s v="Grain"/>
    <x v="0"/>
    <n v="0"/>
  </r>
  <r>
    <x v="97"/>
    <x v="1"/>
    <s v="Nov"/>
    <n v="45"/>
    <x v="11"/>
    <s v="01"/>
    <s v="Grain"/>
    <x v="1"/>
    <n v="2"/>
  </r>
  <r>
    <x v="97"/>
    <x v="1"/>
    <s v="Nov"/>
    <n v="45"/>
    <x v="12"/>
    <s v="01"/>
    <s v="Grain"/>
    <x v="0"/>
    <n v="6889"/>
  </r>
  <r>
    <x v="97"/>
    <x v="1"/>
    <s v="Nov"/>
    <n v="45"/>
    <x v="12"/>
    <s v="01"/>
    <s v="Grain"/>
    <x v="1"/>
    <n v="1488"/>
  </r>
  <r>
    <x v="98"/>
    <x v="1"/>
    <s v="Nov"/>
    <n v="46"/>
    <x v="0"/>
    <s v="01"/>
    <s v="Grain"/>
    <x v="0"/>
    <n v="10338"/>
  </r>
  <r>
    <x v="98"/>
    <x v="1"/>
    <s v="Nov"/>
    <n v="46"/>
    <x v="0"/>
    <s v="01"/>
    <s v="Grain"/>
    <x v="1"/>
    <n v="96"/>
  </r>
  <r>
    <x v="98"/>
    <x v="1"/>
    <s v="Nov"/>
    <n v="46"/>
    <x v="1"/>
    <s v="01"/>
    <s v="Grain"/>
    <x v="0"/>
    <n v="0"/>
  </r>
  <r>
    <x v="98"/>
    <x v="1"/>
    <s v="Nov"/>
    <n v="46"/>
    <x v="1"/>
    <s v="01"/>
    <s v="Grain"/>
    <x v="1"/>
    <n v="0"/>
  </r>
  <r>
    <x v="98"/>
    <x v="1"/>
    <s v="Nov"/>
    <n v="46"/>
    <x v="2"/>
    <s v="01"/>
    <s v="Grain"/>
    <x v="0"/>
    <n v="4653"/>
  </r>
  <r>
    <x v="98"/>
    <x v="1"/>
    <s v="Nov"/>
    <n v="46"/>
    <x v="2"/>
    <s v="01"/>
    <s v="Grain"/>
    <x v="1"/>
    <n v="1064"/>
  </r>
  <r>
    <x v="98"/>
    <x v="1"/>
    <s v="Nov"/>
    <n v="46"/>
    <x v="3"/>
    <s v="01"/>
    <s v="Grain"/>
    <x v="0"/>
    <n v="6147"/>
  </r>
  <r>
    <x v="98"/>
    <x v="1"/>
    <s v="Nov"/>
    <n v="46"/>
    <x v="3"/>
    <s v="01"/>
    <s v="Grain"/>
    <x v="1"/>
    <n v="321"/>
  </r>
  <r>
    <x v="98"/>
    <x v="1"/>
    <s v="Nov"/>
    <n v="46"/>
    <x v="4"/>
    <s v="01"/>
    <s v="Grain"/>
    <x v="0"/>
    <n v="2747"/>
  </r>
  <r>
    <x v="98"/>
    <x v="1"/>
    <s v="Nov"/>
    <n v="46"/>
    <x v="4"/>
    <s v="01"/>
    <s v="Grain"/>
    <x v="1"/>
    <n v="1234"/>
  </r>
  <r>
    <x v="98"/>
    <x v="1"/>
    <s v="Nov"/>
    <n v="46"/>
    <x v="5"/>
    <s v="01"/>
    <s v="Grain"/>
    <x v="0"/>
    <n v="0"/>
  </r>
  <r>
    <x v="98"/>
    <x v="1"/>
    <s v="Nov"/>
    <n v="46"/>
    <x v="5"/>
    <s v="01"/>
    <s v="Grain"/>
    <x v="1"/>
    <n v="3"/>
  </r>
  <r>
    <x v="98"/>
    <x v="1"/>
    <s v="Nov"/>
    <n v="46"/>
    <x v="6"/>
    <s v="01"/>
    <s v="Grain"/>
    <x v="0"/>
    <n v="1182"/>
  </r>
  <r>
    <x v="98"/>
    <x v="1"/>
    <s v="Nov"/>
    <n v="46"/>
    <x v="6"/>
    <s v="01"/>
    <s v="Grain"/>
    <x v="1"/>
    <n v="1009"/>
  </r>
  <r>
    <x v="98"/>
    <x v="1"/>
    <s v="Nov"/>
    <n v="46"/>
    <x v="7"/>
    <s v="01"/>
    <s v="Grain"/>
    <x v="0"/>
    <n v="1088"/>
  </r>
  <r>
    <x v="98"/>
    <x v="1"/>
    <s v="Nov"/>
    <n v="46"/>
    <x v="7"/>
    <s v="01"/>
    <s v="Grain"/>
    <x v="1"/>
    <n v="500"/>
  </r>
  <r>
    <x v="98"/>
    <x v="1"/>
    <s v="Nov"/>
    <n v="46"/>
    <x v="8"/>
    <s v="01"/>
    <s v="Grain"/>
    <x v="0"/>
    <n v="250"/>
  </r>
  <r>
    <x v="98"/>
    <x v="1"/>
    <s v="Nov"/>
    <n v="46"/>
    <x v="8"/>
    <s v="01"/>
    <s v="Grain"/>
    <x v="1"/>
    <n v="1109"/>
  </r>
  <r>
    <x v="98"/>
    <x v="1"/>
    <s v="Nov"/>
    <n v="46"/>
    <x v="9"/>
    <s v="01"/>
    <s v="Grain"/>
    <x v="0"/>
    <n v="0"/>
  </r>
  <r>
    <x v="98"/>
    <x v="1"/>
    <s v="Nov"/>
    <n v="46"/>
    <x v="9"/>
    <s v="01"/>
    <s v="Grain"/>
    <x v="1"/>
    <n v="0"/>
  </r>
  <r>
    <x v="98"/>
    <x v="1"/>
    <s v="Nov"/>
    <n v="46"/>
    <x v="10"/>
    <s v="01"/>
    <s v="Grain"/>
    <x v="0"/>
    <n v="3477"/>
  </r>
  <r>
    <x v="98"/>
    <x v="1"/>
    <s v="Nov"/>
    <n v="46"/>
    <x v="10"/>
    <s v="01"/>
    <s v="Grain"/>
    <x v="1"/>
    <n v="783"/>
  </r>
  <r>
    <x v="98"/>
    <x v="1"/>
    <s v="Nov"/>
    <n v="46"/>
    <x v="11"/>
    <s v="01"/>
    <s v="Grain"/>
    <x v="0"/>
    <n v="0"/>
  </r>
  <r>
    <x v="98"/>
    <x v="1"/>
    <s v="Nov"/>
    <n v="46"/>
    <x v="11"/>
    <s v="01"/>
    <s v="Grain"/>
    <x v="1"/>
    <n v="16"/>
  </r>
  <r>
    <x v="98"/>
    <x v="1"/>
    <s v="Nov"/>
    <n v="46"/>
    <x v="12"/>
    <s v="01"/>
    <s v="Grain"/>
    <x v="0"/>
    <n v="7434"/>
  </r>
  <r>
    <x v="98"/>
    <x v="1"/>
    <s v="Nov"/>
    <n v="46"/>
    <x v="12"/>
    <s v="01"/>
    <s v="Grain"/>
    <x v="1"/>
    <n v="1883"/>
  </r>
  <r>
    <x v="99"/>
    <x v="1"/>
    <s v="Nov"/>
    <n v="47"/>
    <x v="0"/>
    <s v="01"/>
    <s v="Grain"/>
    <x v="0"/>
    <n v="10385"/>
  </r>
  <r>
    <x v="99"/>
    <x v="1"/>
    <s v="Nov"/>
    <n v="47"/>
    <x v="0"/>
    <s v="01"/>
    <s v="Grain"/>
    <x v="1"/>
    <n v="217"/>
  </r>
  <r>
    <x v="99"/>
    <x v="1"/>
    <s v="Nov"/>
    <n v="47"/>
    <x v="1"/>
    <s v="01"/>
    <s v="Grain"/>
    <x v="0"/>
    <n v="0"/>
  </r>
  <r>
    <x v="99"/>
    <x v="1"/>
    <s v="Nov"/>
    <n v="47"/>
    <x v="1"/>
    <s v="01"/>
    <s v="Grain"/>
    <x v="1"/>
    <n v="0"/>
  </r>
  <r>
    <x v="99"/>
    <x v="1"/>
    <s v="Nov"/>
    <n v="47"/>
    <x v="2"/>
    <s v="01"/>
    <s v="Grain"/>
    <x v="0"/>
    <n v="4302"/>
  </r>
  <r>
    <x v="99"/>
    <x v="1"/>
    <s v="Nov"/>
    <n v="47"/>
    <x v="2"/>
    <s v="01"/>
    <s v="Grain"/>
    <x v="1"/>
    <n v="1074"/>
  </r>
  <r>
    <x v="99"/>
    <x v="1"/>
    <s v="Nov"/>
    <n v="47"/>
    <x v="3"/>
    <s v="01"/>
    <s v="Grain"/>
    <x v="0"/>
    <n v="5160"/>
  </r>
  <r>
    <x v="99"/>
    <x v="1"/>
    <s v="Nov"/>
    <n v="47"/>
    <x v="3"/>
    <s v="01"/>
    <s v="Grain"/>
    <x v="1"/>
    <n v="359"/>
  </r>
  <r>
    <x v="99"/>
    <x v="1"/>
    <s v="Nov"/>
    <n v="47"/>
    <x v="4"/>
    <s v="01"/>
    <s v="Grain"/>
    <x v="0"/>
    <n v="1985"/>
  </r>
  <r>
    <x v="99"/>
    <x v="1"/>
    <s v="Nov"/>
    <n v="47"/>
    <x v="4"/>
    <s v="01"/>
    <s v="Grain"/>
    <x v="1"/>
    <n v="1150"/>
  </r>
  <r>
    <x v="99"/>
    <x v="1"/>
    <s v="Nov"/>
    <n v="47"/>
    <x v="5"/>
    <s v="01"/>
    <s v="Grain"/>
    <x v="0"/>
    <n v="0"/>
  </r>
  <r>
    <x v="99"/>
    <x v="1"/>
    <s v="Nov"/>
    <n v="47"/>
    <x v="5"/>
    <s v="01"/>
    <s v="Grain"/>
    <x v="1"/>
    <n v="7"/>
  </r>
  <r>
    <x v="99"/>
    <x v="1"/>
    <s v="Nov"/>
    <n v="47"/>
    <x v="6"/>
    <s v="01"/>
    <s v="Grain"/>
    <x v="0"/>
    <n v="1199"/>
  </r>
  <r>
    <x v="99"/>
    <x v="1"/>
    <s v="Nov"/>
    <n v="47"/>
    <x v="6"/>
    <s v="01"/>
    <s v="Grain"/>
    <x v="1"/>
    <n v="982"/>
  </r>
  <r>
    <x v="99"/>
    <x v="1"/>
    <s v="Nov"/>
    <n v="47"/>
    <x v="7"/>
    <s v="01"/>
    <s v="Grain"/>
    <x v="0"/>
    <n v="506"/>
  </r>
  <r>
    <x v="99"/>
    <x v="1"/>
    <s v="Nov"/>
    <n v="47"/>
    <x v="7"/>
    <s v="01"/>
    <s v="Grain"/>
    <x v="1"/>
    <n v="437"/>
  </r>
  <r>
    <x v="99"/>
    <x v="1"/>
    <s v="Nov"/>
    <n v="47"/>
    <x v="8"/>
    <s v="01"/>
    <s v="Grain"/>
    <x v="0"/>
    <n v="317"/>
  </r>
  <r>
    <x v="99"/>
    <x v="1"/>
    <s v="Nov"/>
    <n v="47"/>
    <x v="8"/>
    <s v="01"/>
    <s v="Grain"/>
    <x v="1"/>
    <n v="1030"/>
  </r>
  <r>
    <x v="99"/>
    <x v="1"/>
    <s v="Nov"/>
    <n v="47"/>
    <x v="9"/>
    <s v="01"/>
    <s v="Grain"/>
    <x v="0"/>
    <n v="0"/>
  </r>
  <r>
    <x v="99"/>
    <x v="1"/>
    <s v="Nov"/>
    <n v="47"/>
    <x v="9"/>
    <s v="01"/>
    <s v="Grain"/>
    <x v="1"/>
    <n v="0"/>
  </r>
  <r>
    <x v="99"/>
    <x v="1"/>
    <s v="Nov"/>
    <n v="47"/>
    <x v="10"/>
    <s v="01"/>
    <s v="Grain"/>
    <x v="0"/>
    <n v="2960"/>
  </r>
  <r>
    <x v="99"/>
    <x v="1"/>
    <s v="Nov"/>
    <n v="47"/>
    <x v="10"/>
    <s v="01"/>
    <s v="Grain"/>
    <x v="1"/>
    <n v="821"/>
  </r>
  <r>
    <x v="99"/>
    <x v="1"/>
    <s v="Nov"/>
    <n v="47"/>
    <x v="11"/>
    <s v="01"/>
    <s v="Grain"/>
    <x v="0"/>
    <n v="0"/>
  </r>
  <r>
    <x v="99"/>
    <x v="1"/>
    <s v="Nov"/>
    <n v="47"/>
    <x v="11"/>
    <s v="01"/>
    <s v="Grain"/>
    <x v="1"/>
    <n v="32"/>
  </r>
  <r>
    <x v="99"/>
    <x v="1"/>
    <s v="Nov"/>
    <n v="47"/>
    <x v="12"/>
    <s v="01"/>
    <s v="Grain"/>
    <x v="0"/>
    <n v="6343"/>
  </r>
  <r>
    <x v="99"/>
    <x v="1"/>
    <s v="Nov"/>
    <n v="47"/>
    <x v="12"/>
    <s v="01"/>
    <s v="Grain"/>
    <x v="1"/>
    <n v="1834"/>
  </r>
  <r>
    <x v="100"/>
    <x v="1"/>
    <s v="Dec"/>
    <n v="48"/>
    <x v="0"/>
    <s v="01"/>
    <s v="Grain"/>
    <x v="0"/>
    <n v="12125"/>
  </r>
  <r>
    <x v="100"/>
    <x v="1"/>
    <s v="Dec"/>
    <n v="48"/>
    <x v="0"/>
    <s v="01"/>
    <s v="Grain"/>
    <x v="1"/>
    <n v="90"/>
  </r>
  <r>
    <x v="100"/>
    <x v="1"/>
    <s v="Dec"/>
    <n v="48"/>
    <x v="1"/>
    <s v="01"/>
    <s v="Grain"/>
    <x v="0"/>
    <n v="0"/>
  </r>
  <r>
    <x v="100"/>
    <x v="1"/>
    <s v="Dec"/>
    <n v="48"/>
    <x v="1"/>
    <s v="01"/>
    <s v="Grain"/>
    <x v="1"/>
    <n v="0"/>
  </r>
  <r>
    <x v="100"/>
    <x v="1"/>
    <s v="Dec"/>
    <n v="48"/>
    <x v="2"/>
    <s v="01"/>
    <s v="Grain"/>
    <x v="0"/>
    <n v="2854"/>
  </r>
  <r>
    <x v="100"/>
    <x v="1"/>
    <s v="Dec"/>
    <n v="48"/>
    <x v="2"/>
    <s v="01"/>
    <s v="Grain"/>
    <x v="1"/>
    <n v="725"/>
  </r>
  <r>
    <x v="100"/>
    <x v="1"/>
    <s v="Dec"/>
    <n v="48"/>
    <x v="3"/>
    <s v="01"/>
    <s v="Grain"/>
    <x v="0"/>
    <n v="6551"/>
  </r>
  <r>
    <x v="100"/>
    <x v="1"/>
    <s v="Dec"/>
    <n v="48"/>
    <x v="3"/>
    <s v="01"/>
    <s v="Grain"/>
    <x v="1"/>
    <n v="357"/>
  </r>
  <r>
    <x v="100"/>
    <x v="1"/>
    <s v="Dec"/>
    <n v="48"/>
    <x v="4"/>
    <s v="01"/>
    <s v="Grain"/>
    <x v="0"/>
    <n v="2271"/>
  </r>
  <r>
    <x v="100"/>
    <x v="1"/>
    <s v="Dec"/>
    <n v="48"/>
    <x v="4"/>
    <s v="01"/>
    <s v="Grain"/>
    <x v="1"/>
    <n v="1273"/>
  </r>
  <r>
    <x v="100"/>
    <x v="1"/>
    <s v="Dec"/>
    <n v="48"/>
    <x v="5"/>
    <s v="01"/>
    <s v="Grain"/>
    <x v="0"/>
    <n v="0"/>
  </r>
  <r>
    <x v="100"/>
    <x v="1"/>
    <s v="Dec"/>
    <n v="48"/>
    <x v="5"/>
    <s v="01"/>
    <s v="Grain"/>
    <x v="1"/>
    <n v="1"/>
  </r>
  <r>
    <x v="100"/>
    <x v="1"/>
    <s v="Dec"/>
    <n v="48"/>
    <x v="6"/>
    <s v="01"/>
    <s v="Grain"/>
    <x v="0"/>
    <n v="1132"/>
  </r>
  <r>
    <x v="100"/>
    <x v="1"/>
    <s v="Dec"/>
    <n v="48"/>
    <x v="6"/>
    <s v="01"/>
    <s v="Grain"/>
    <x v="1"/>
    <n v="951"/>
  </r>
  <r>
    <x v="100"/>
    <x v="1"/>
    <s v="Dec"/>
    <n v="48"/>
    <x v="7"/>
    <s v="01"/>
    <s v="Grain"/>
    <x v="0"/>
    <n v="971"/>
  </r>
  <r>
    <x v="100"/>
    <x v="1"/>
    <s v="Dec"/>
    <n v="48"/>
    <x v="7"/>
    <s v="01"/>
    <s v="Grain"/>
    <x v="1"/>
    <n v="323"/>
  </r>
  <r>
    <x v="100"/>
    <x v="1"/>
    <s v="Dec"/>
    <n v="48"/>
    <x v="8"/>
    <s v="01"/>
    <s v="Grain"/>
    <x v="0"/>
    <n v="250"/>
  </r>
  <r>
    <x v="100"/>
    <x v="1"/>
    <s v="Dec"/>
    <n v="48"/>
    <x v="8"/>
    <s v="01"/>
    <s v="Grain"/>
    <x v="1"/>
    <n v="952"/>
  </r>
  <r>
    <x v="100"/>
    <x v="1"/>
    <s v="Dec"/>
    <n v="48"/>
    <x v="9"/>
    <s v="01"/>
    <s v="Grain"/>
    <x v="0"/>
    <n v="0"/>
  </r>
  <r>
    <x v="100"/>
    <x v="1"/>
    <s v="Dec"/>
    <n v="48"/>
    <x v="9"/>
    <s v="01"/>
    <s v="Grain"/>
    <x v="1"/>
    <n v="0"/>
  </r>
  <r>
    <x v="100"/>
    <x v="1"/>
    <s v="Dec"/>
    <n v="48"/>
    <x v="10"/>
    <s v="01"/>
    <s v="Grain"/>
    <x v="0"/>
    <n v="3518"/>
  </r>
  <r>
    <x v="100"/>
    <x v="1"/>
    <s v="Dec"/>
    <n v="48"/>
    <x v="10"/>
    <s v="01"/>
    <s v="Grain"/>
    <x v="1"/>
    <n v="828"/>
  </r>
  <r>
    <x v="100"/>
    <x v="1"/>
    <s v="Dec"/>
    <n v="48"/>
    <x v="11"/>
    <s v="01"/>
    <s v="Grain"/>
    <x v="0"/>
    <n v="0"/>
  </r>
  <r>
    <x v="100"/>
    <x v="1"/>
    <s v="Dec"/>
    <n v="48"/>
    <x v="11"/>
    <s v="01"/>
    <s v="Grain"/>
    <x v="1"/>
    <n v="1"/>
  </r>
  <r>
    <x v="100"/>
    <x v="1"/>
    <s v="Dec"/>
    <n v="48"/>
    <x v="12"/>
    <s v="01"/>
    <s v="Grain"/>
    <x v="0"/>
    <n v="6266"/>
  </r>
  <r>
    <x v="100"/>
    <x v="1"/>
    <s v="Dec"/>
    <n v="48"/>
    <x v="12"/>
    <s v="01"/>
    <s v="Grain"/>
    <x v="1"/>
    <n v="845"/>
  </r>
  <r>
    <x v="101"/>
    <x v="1"/>
    <s v="Dec"/>
    <n v="49"/>
    <x v="0"/>
    <s v="01"/>
    <s v="Grain"/>
    <x v="0"/>
    <n v="10857"/>
  </r>
  <r>
    <x v="101"/>
    <x v="1"/>
    <s v="Dec"/>
    <n v="49"/>
    <x v="0"/>
    <s v="01"/>
    <s v="Grain"/>
    <x v="1"/>
    <n v="248"/>
  </r>
  <r>
    <x v="101"/>
    <x v="1"/>
    <s v="Dec"/>
    <n v="49"/>
    <x v="1"/>
    <s v="01"/>
    <s v="Grain"/>
    <x v="0"/>
    <n v="0"/>
  </r>
  <r>
    <x v="101"/>
    <x v="1"/>
    <s v="Dec"/>
    <n v="49"/>
    <x v="1"/>
    <s v="01"/>
    <s v="Grain"/>
    <x v="1"/>
    <n v="0"/>
  </r>
  <r>
    <x v="101"/>
    <x v="1"/>
    <s v="Dec"/>
    <n v="49"/>
    <x v="2"/>
    <s v="01"/>
    <s v="Grain"/>
    <x v="0"/>
    <n v="4013"/>
  </r>
  <r>
    <x v="101"/>
    <x v="1"/>
    <s v="Dec"/>
    <n v="49"/>
    <x v="2"/>
    <s v="01"/>
    <s v="Grain"/>
    <x v="1"/>
    <n v="416"/>
  </r>
  <r>
    <x v="101"/>
    <x v="1"/>
    <s v="Dec"/>
    <n v="49"/>
    <x v="3"/>
    <s v="01"/>
    <s v="Grain"/>
    <x v="0"/>
    <n v="5995"/>
  </r>
  <r>
    <x v="101"/>
    <x v="1"/>
    <s v="Dec"/>
    <n v="49"/>
    <x v="3"/>
    <s v="01"/>
    <s v="Grain"/>
    <x v="1"/>
    <n v="214"/>
  </r>
  <r>
    <x v="101"/>
    <x v="1"/>
    <s v="Dec"/>
    <n v="49"/>
    <x v="4"/>
    <s v="01"/>
    <s v="Grain"/>
    <x v="0"/>
    <n v="2453"/>
  </r>
  <r>
    <x v="101"/>
    <x v="1"/>
    <s v="Dec"/>
    <n v="49"/>
    <x v="4"/>
    <s v="01"/>
    <s v="Grain"/>
    <x v="1"/>
    <n v="970"/>
  </r>
  <r>
    <x v="101"/>
    <x v="1"/>
    <s v="Dec"/>
    <n v="49"/>
    <x v="5"/>
    <s v="01"/>
    <s v="Grain"/>
    <x v="0"/>
    <n v="0"/>
  </r>
  <r>
    <x v="101"/>
    <x v="1"/>
    <s v="Dec"/>
    <n v="49"/>
    <x v="5"/>
    <s v="01"/>
    <s v="Grain"/>
    <x v="1"/>
    <n v="9"/>
  </r>
  <r>
    <x v="101"/>
    <x v="1"/>
    <s v="Dec"/>
    <n v="49"/>
    <x v="6"/>
    <s v="01"/>
    <s v="Grain"/>
    <x v="0"/>
    <n v="1186"/>
  </r>
  <r>
    <x v="101"/>
    <x v="1"/>
    <s v="Dec"/>
    <n v="49"/>
    <x v="6"/>
    <s v="01"/>
    <s v="Grain"/>
    <x v="1"/>
    <n v="1360"/>
  </r>
  <r>
    <x v="101"/>
    <x v="1"/>
    <s v="Dec"/>
    <n v="49"/>
    <x v="7"/>
    <s v="01"/>
    <s v="Grain"/>
    <x v="0"/>
    <n v="761"/>
  </r>
  <r>
    <x v="101"/>
    <x v="1"/>
    <s v="Dec"/>
    <n v="49"/>
    <x v="7"/>
    <s v="01"/>
    <s v="Grain"/>
    <x v="1"/>
    <n v="206"/>
  </r>
  <r>
    <x v="101"/>
    <x v="1"/>
    <s v="Dec"/>
    <n v="49"/>
    <x v="8"/>
    <s v="01"/>
    <s v="Grain"/>
    <x v="0"/>
    <n v="274"/>
  </r>
  <r>
    <x v="101"/>
    <x v="1"/>
    <s v="Dec"/>
    <n v="49"/>
    <x v="8"/>
    <s v="01"/>
    <s v="Grain"/>
    <x v="1"/>
    <n v="1006"/>
  </r>
  <r>
    <x v="101"/>
    <x v="1"/>
    <s v="Dec"/>
    <n v="49"/>
    <x v="9"/>
    <s v="01"/>
    <s v="Grain"/>
    <x v="0"/>
    <n v="0"/>
  </r>
  <r>
    <x v="101"/>
    <x v="1"/>
    <s v="Dec"/>
    <n v="49"/>
    <x v="9"/>
    <s v="01"/>
    <s v="Grain"/>
    <x v="1"/>
    <n v="0"/>
  </r>
  <r>
    <x v="101"/>
    <x v="1"/>
    <s v="Dec"/>
    <n v="49"/>
    <x v="10"/>
    <s v="01"/>
    <s v="Grain"/>
    <x v="0"/>
    <n v="3223"/>
  </r>
  <r>
    <x v="101"/>
    <x v="1"/>
    <s v="Dec"/>
    <n v="49"/>
    <x v="10"/>
    <s v="01"/>
    <s v="Grain"/>
    <x v="1"/>
    <n v="961"/>
  </r>
  <r>
    <x v="101"/>
    <x v="1"/>
    <s v="Dec"/>
    <n v="49"/>
    <x v="11"/>
    <s v="01"/>
    <s v="Grain"/>
    <x v="0"/>
    <n v="0"/>
  </r>
  <r>
    <x v="101"/>
    <x v="1"/>
    <s v="Dec"/>
    <n v="49"/>
    <x v="11"/>
    <s v="01"/>
    <s v="Grain"/>
    <x v="1"/>
    <n v="13"/>
  </r>
  <r>
    <x v="101"/>
    <x v="1"/>
    <s v="Dec"/>
    <n v="49"/>
    <x v="12"/>
    <s v="01"/>
    <s v="Grain"/>
    <x v="0"/>
    <n v="5279"/>
  </r>
  <r>
    <x v="101"/>
    <x v="1"/>
    <s v="Dec"/>
    <n v="49"/>
    <x v="12"/>
    <s v="01"/>
    <s v="Grain"/>
    <x v="1"/>
    <n v="1414"/>
  </r>
  <r>
    <x v="102"/>
    <x v="1"/>
    <s v="Dec"/>
    <n v="50"/>
    <x v="0"/>
    <s v="01"/>
    <s v="Grain"/>
    <x v="0"/>
    <n v="10799"/>
  </r>
  <r>
    <x v="102"/>
    <x v="1"/>
    <s v="Dec"/>
    <n v="50"/>
    <x v="0"/>
    <s v="01"/>
    <s v="Grain"/>
    <x v="1"/>
    <n v="378"/>
  </r>
  <r>
    <x v="102"/>
    <x v="1"/>
    <s v="Dec"/>
    <n v="50"/>
    <x v="1"/>
    <s v="01"/>
    <s v="Grain"/>
    <x v="0"/>
    <n v="0"/>
  </r>
  <r>
    <x v="102"/>
    <x v="1"/>
    <s v="Dec"/>
    <n v="50"/>
    <x v="1"/>
    <s v="01"/>
    <s v="Grain"/>
    <x v="1"/>
    <n v="0"/>
  </r>
  <r>
    <x v="102"/>
    <x v="1"/>
    <s v="Dec"/>
    <n v="50"/>
    <x v="2"/>
    <s v="01"/>
    <s v="Grain"/>
    <x v="0"/>
    <n v="3244"/>
  </r>
  <r>
    <x v="102"/>
    <x v="1"/>
    <s v="Dec"/>
    <n v="50"/>
    <x v="2"/>
    <s v="01"/>
    <s v="Grain"/>
    <x v="1"/>
    <n v="313"/>
  </r>
  <r>
    <x v="102"/>
    <x v="1"/>
    <s v="Dec"/>
    <n v="50"/>
    <x v="3"/>
    <s v="01"/>
    <s v="Grain"/>
    <x v="0"/>
    <n v="5479"/>
  </r>
  <r>
    <x v="102"/>
    <x v="1"/>
    <s v="Dec"/>
    <n v="50"/>
    <x v="3"/>
    <s v="01"/>
    <s v="Grain"/>
    <x v="1"/>
    <n v="206"/>
  </r>
  <r>
    <x v="102"/>
    <x v="1"/>
    <s v="Dec"/>
    <n v="50"/>
    <x v="4"/>
    <s v="01"/>
    <s v="Grain"/>
    <x v="0"/>
    <n v="2571"/>
  </r>
  <r>
    <x v="102"/>
    <x v="1"/>
    <s v="Dec"/>
    <n v="50"/>
    <x v="4"/>
    <s v="01"/>
    <s v="Grain"/>
    <x v="1"/>
    <n v="1643"/>
  </r>
  <r>
    <x v="102"/>
    <x v="1"/>
    <s v="Dec"/>
    <n v="50"/>
    <x v="5"/>
    <s v="01"/>
    <s v="Grain"/>
    <x v="0"/>
    <n v="0"/>
  </r>
  <r>
    <x v="102"/>
    <x v="1"/>
    <s v="Dec"/>
    <n v="50"/>
    <x v="5"/>
    <s v="01"/>
    <s v="Grain"/>
    <x v="1"/>
    <n v="7"/>
  </r>
  <r>
    <x v="102"/>
    <x v="1"/>
    <s v="Dec"/>
    <n v="50"/>
    <x v="6"/>
    <s v="01"/>
    <s v="Grain"/>
    <x v="0"/>
    <n v="1290"/>
  </r>
  <r>
    <x v="102"/>
    <x v="1"/>
    <s v="Dec"/>
    <n v="50"/>
    <x v="6"/>
    <s v="01"/>
    <s v="Grain"/>
    <x v="1"/>
    <n v="670"/>
  </r>
  <r>
    <x v="102"/>
    <x v="1"/>
    <s v="Dec"/>
    <n v="50"/>
    <x v="7"/>
    <s v="01"/>
    <s v="Grain"/>
    <x v="0"/>
    <n v="724"/>
  </r>
  <r>
    <x v="102"/>
    <x v="1"/>
    <s v="Dec"/>
    <n v="50"/>
    <x v="7"/>
    <s v="01"/>
    <s v="Grain"/>
    <x v="1"/>
    <n v="465"/>
  </r>
  <r>
    <x v="102"/>
    <x v="1"/>
    <s v="Dec"/>
    <n v="50"/>
    <x v="8"/>
    <s v="01"/>
    <s v="Grain"/>
    <x v="0"/>
    <n v="196"/>
  </r>
  <r>
    <x v="102"/>
    <x v="1"/>
    <s v="Dec"/>
    <n v="50"/>
    <x v="8"/>
    <s v="01"/>
    <s v="Grain"/>
    <x v="1"/>
    <n v="820"/>
  </r>
  <r>
    <x v="102"/>
    <x v="1"/>
    <s v="Dec"/>
    <n v="50"/>
    <x v="9"/>
    <s v="01"/>
    <s v="Grain"/>
    <x v="0"/>
    <n v="0"/>
  </r>
  <r>
    <x v="102"/>
    <x v="1"/>
    <s v="Dec"/>
    <n v="50"/>
    <x v="9"/>
    <s v="01"/>
    <s v="Grain"/>
    <x v="1"/>
    <n v="0"/>
  </r>
  <r>
    <x v="102"/>
    <x v="1"/>
    <s v="Dec"/>
    <n v="50"/>
    <x v="10"/>
    <s v="01"/>
    <s v="Grain"/>
    <x v="0"/>
    <n v="3817"/>
  </r>
  <r>
    <x v="102"/>
    <x v="1"/>
    <s v="Dec"/>
    <n v="50"/>
    <x v="10"/>
    <s v="01"/>
    <s v="Grain"/>
    <x v="1"/>
    <n v="810"/>
  </r>
  <r>
    <x v="102"/>
    <x v="1"/>
    <s v="Dec"/>
    <n v="50"/>
    <x v="11"/>
    <s v="01"/>
    <s v="Grain"/>
    <x v="0"/>
    <n v="0"/>
  </r>
  <r>
    <x v="102"/>
    <x v="1"/>
    <s v="Dec"/>
    <n v="50"/>
    <x v="11"/>
    <s v="01"/>
    <s v="Grain"/>
    <x v="1"/>
    <n v="6"/>
  </r>
  <r>
    <x v="102"/>
    <x v="1"/>
    <s v="Dec"/>
    <n v="50"/>
    <x v="12"/>
    <s v="01"/>
    <s v="Grain"/>
    <x v="0"/>
    <n v="5855"/>
  </r>
  <r>
    <x v="102"/>
    <x v="1"/>
    <s v="Dec"/>
    <n v="50"/>
    <x v="12"/>
    <s v="01"/>
    <s v="Grain"/>
    <x v="1"/>
    <n v="1240"/>
  </r>
  <r>
    <x v="103"/>
    <x v="1"/>
    <s v="Dec"/>
    <n v="51"/>
    <x v="0"/>
    <s v="01"/>
    <s v="Grain"/>
    <x v="0"/>
    <n v="7596"/>
  </r>
  <r>
    <x v="103"/>
    <x v="1"/>
    <s v="Dec"/>
    <n v="51"/>
    <x v="0"/>
    <s v="01"/>
    <s v="Grain"/>
    <x v="1"/>
    <n v="216"/>
  </r>
  <r>
    <x v="103"/>
    <x v="1"/>
    <s v="Dec"/>
    <n v="51"/>
    <x v="1"/>
    <s v="01"/>
    <s v="Grain"/>
    <x v="0"/>
    <n v="0"/>
  </r>
  <r>
    <x v="103"/>
    <x v="1"/>
    <s v="Dec"/>
    <n v="51"/>
    <x v="1"/>
    <s v="01"/>
    <s v="Grain"/>
    <x v="1"/>
    <n v="0"/>
  </r>
  <r>
    <x v="103"/>
    <x v="1"/>
    <s v="Dec"/>
    <n v="51"/>
    <x v="2"/>
    <s v="01"/>
    <s v="Grain"/>
    <x v="0"/>
    <n v="2575"/>
  </r>
  <r>
    <x v="103"/>
    <x v="1"/>
    <s v="Dec"/>
    <n v="51"/>
    <x v="2"/>
    <s v="01"/>
    <s v="Grain"/>
    <x v="1"/>
    <n v="314"/>
  </r>
  <r>
    <x v="103"/>
    <x v="1"/>
    <s v="Dec"/>
    <n v="51"/>
    <x v="3"/>
    <s v="01"/>
    <s v="Grain"/>
    <x v="0"/>
    <n v="3777"/>
  </r>
  <r>
    <x v="103"/>
    <x v="1"/>
    <s v="Dec"/>
    <n v="51"/>
    <x v="3"/>
    <s v="01"/>
    <s v="Grain"/>
    <x v="1"/>
    <n v="236"/>
  </r>
  <r>
    <x v="103"/>
    <x v="1"/>
    <s v="Dec"/>
    <n v="51"/>
    <x v="4"/>
    <s v="01"/>
    <s v="Grain"/>
    <x v="0"/>
    <n v="1537"/>
  </r>
  <r>
    <x v="103"/>
    <x v="1"/>
    <s v="Dec"/>
    <n v="51"/>
    <x v="4"/>
    <s v="01"/>
    <s v="Grain"/>
    <x v="1"/>
    <n v="1197"/>
  </r>
  <r>
    <x v="103"/>
    <x v="1"/>
    <s v="Dec"/>
    <n v="51"/>
    <x v="5"/>
    <s v="01"/>
    <s v="Grain"/>
    <x v="0"/>
    <n v="0"/>
  </r>
  <r>
    <x v="103"/>
    <x v="1"/>
    <s v="Dec"/>
    <n v="51"/>
    <x v="5"/>
    <s v="01"/>
    <s v="Grain"/>
    <x v="1"/>
    <n v="7"/>
  </r>
  <r>
    <x v="103"/>
    <x v="1"/>
    <s v="Dec"/>
    <n v="51"/>
    <x v="6"/>
    <s v="01"/>
    <s v="Grain"/>
    <x v="0"/>
    <n v="797"/>
  </r>
  <r>
    <x v="103"/>
    <x v="1"/>
    <s v="Dec"/>
    <n v="51"/>
    <x v="6"/>
    <s v="01"/>
    <s v="Grain"/>
    <x v="1"/>
    <n v="962"/>
  </r>
  <r>
    <x v="103"/>
    <x v="1"/>
    <s v="Dec"/>
    <n v="51"/>
    <x v="7"/>
    <s v="01"/>
    <s v="Grain"/>
    <x v="0"/>
    <n v="524"/>
  </r>
  <r>
    <x v="103"/>
    <x v="1"/>
    <s v="Dec"/>
    <n v="51"/>
    <x v="7"/>
    <s v="01"/>
    <s v="Grain"/>
    <x v="1"/>
    <n v="248"/>
  </r>
  <r>
    <x v="103"/>
    <x v="1"/>
    <s v="Dec"/>
    <n v="51"/>
    <x v="8"/>
    <s v="01"/>
    <s v="Grain"/>
    <x v="0"/>
    <n v="97"/>
  </r>
  <r>
    <x v="103"/>
    <x v="1"/>
    <s v="Dec"/>
    <n v="51"/>
    <x v="8"/>
    <s v="01"/>
    <s v="Grain"/>
    <x v="1"/>
    <n v="796"/>
  </r>
  <r>
    <x v="103"/>
    <x v="1"/>
    <s v="Dec"/>
    <n v="51"/>
    <x v="9"/>
    <s v="01"/>
    <s v="Grain"/>
    <x v="0"/>
    <n v="0"/>
  </r>
  <r>
    <x v="103"/>
    <x v="1"/>
    <s v="Dec"/>
    <n v="51"/>
    <x v="9"/>
    <s v="01"/>
    <s v="Grain"/>
    <x v="1"/>
    <n v="0"/>
  </r>
  <r>
    <x v="103"/>
    <x v="1"/>
    <s v="Dec"/>
    <n v="51"/>
    <x v="10"/>
    <s v="01"/>
    <s v="Grain"/>
    <x v="0"/>
    <n v="1989"/>
  </r>
  <r>
    <x v="103"/>
    <x v="1"/>
    <s v="Dec"/>
    <n v="51"/>
    <x v="10"/>
    <s v="01"/>
    <s v="Grain"/>
    <x v="1"/>
    <n v="634"/>
  </r>
  <r>
    <x v="103"/>
    <x v="1"/>
    <s v="Dec"/>
    <n v="51"/>
    <x v="11"/>
    <s v="01"/>
    <s v="Grain"/>
    <x v="0"/>
    <n v="0"/>
  </r>
  <r>
    <x v="103"/>
    <x v="1"/>
    <s v="Dec"/>
    <n v="51"/>
    <x v="11"/>
    <s v="01"/>
    <s v="Grain"/>
    <x v="1"/>
    <n v="2"/>
  </r>
  <r>
    <x v="103"/>
    <x v="1"/>
    <s v="Dec"/>
    <n v="51"/>
    <x v="12"/>
    <s v="01"/>
    <s v="Grain"/>
    <x v="0"/>
    <n v="3633"/>
  </r>
  <r>
    <x v="103"/>
    <x v="1"/>
    <s v="Dec"/>
    <n v="51"/>
    <x v="12"/>
    <s v="01"/>
    <s v="Grain"/>
    <x v="1"/>
    <n v="905"/>
  </r>
  <r>
    <x v="104"/>
    <x v="1"/>
    <s v="Dec"/>
    <n v="52"/>
    <x v="0"/>
    <s v="01"/>
    <s v="Grain"/>
    <x v="0"/>
    <n v="8300"/>
  </r>
  <r>
    <x v="104"/>
    <x v="1"/>
    <s v="Dec"/>
    <n v="52"/>
    <x v="0"/>
    <s v="01"/>
    <s v="Grain"/>
    <x v="1"/>
    <n v="255"/>
  </r>
  <r>
    <x v="104"/>
    <x v="1"/>
    <s v="Dec"/>
    <n v="52"/>
    <x v="1"/>
    <s v="01"/>
    <s v="Grain"/>
    <x v="0"/>
    <n v="0"/>
  </r>
  <r>
    <x v="104"/>
    <x v="1"/>
    <s v="Dec"/>
    <n v="52"/>
    <x v="1"/>
    <s v="01"/>
    <s v="Grain"/>
    <x v="1"/>
    <n v="0"/>
  </r>
  <r>
    <x v="104"/>
    <x v="1"/>
    <s v="Dec"/>
    <n v="52"/>
    <x v="2"/>
    <s v="01"/>
    <s v="Grain"/>
    <x v="0"/>
    <n v="2964"/>
  </r>
  <r>
    <x v="104"/>
    <x v="1"/>
    <s v="Dec"/>
    <n v="52"/>
    <x v="2"/>
    <s v="01"/>
    <s v="Grain"/>
    <x v="1"/>
    <n v="265"/>
  </r>
  <r>
    <x v="104"/>
    <x v="1"/>
    <s v="Dec"/>
    <n v="52"/>
    <x v="3"/>
    <s v="01"/>
    <s v="Grain"/>
    <x v="0"/>
    <n v="3590"/>
  </r>
  <r>
    <x v="104"/>
    <x v="1"/>
    <s v="Dec"/>
    <n v="52"/>
    <x v="3"/>
    <s v="01"/>
    <s v="Grain"/>
    <x v="1"/>
    <n v="201"/>
  </r>
  <r>
    <x v="104"/>
    <x v="1"/>
    <s v="Dec"/>
    <n v="52"/>
    <x v="4"/>
    <s v="01"/>
    <s v="Grain"/>
    <x v="0"/>
    <n v="1659"/>
  </r>
  <r>
    <x v="104"/>
    <x v="1"/>
    <s v="Dec"/>
    <n v="52"/>
    <x v="4"/>
    <s v="01"/>
    <s v="Grain"/>
    <x v="1"/>
    <n v="849"/>
  </r>
  <r>
    <x v="104"/>
    <x v="1"/>
    <s v="Dec"/>
    <n v="52"/>
    <x v="5"/>
    <s v="01"/>
    <s v="Grain"/>
    <x v="0"/>
    <n v="0"/>
  </r>
  <r>
    <x v="104"/>
    <x v="1"/>
    <s v="Dec"/>
    <n v="52"/>
    <x v="5"/>
    <s v="01"/>
    <s v="Grain"/>
    <x v="1"/>
    <n v="12"/>
  </r>
  <r>
    <x v="104"/>
    <x v="1"/>
    <s v="Dec"/>
    <n v="52"/>
    <x v="6"/>
    <s v="01"/>
    <s v="Grain"/>
    <x v="0"/>
    <n v="514"/>
  </r>
  <r>
    <x v="104"/>
    <x v="1"/>
    <s v="Dec"/>
    <n v="52"/>
    <x v="6"/>
    <s v="01"/>
    <s v="Grain"/>
    <x v="1"/>
    <n v="659"/>
  </r>
  <r>
    <x v="104"/>
    <x v="1"/>
    <s v="Dec"/>
    <n v="52"/>
    <x v="7"/>
    <s v="01"/>
    <s v="Grain"/>
    <x v="0"/>
    <n v="379"/>
  </r>
  <r>
    <x v="104"/>
    <x v="1"/>
    <s v="Dec"/>
    <n v="52"/>
    <x v="7"/>
    <s v="01"/>
    <s v="Grain"/>
    <x v="1"/>
    <n v="237"/>
  </r>
  <r>
    <x v="104"/>
    <x v="1"/>
    <s v="Dec"/>
    <n v="52"/>
    <x v="8"/>
    <s v="01"/>
    <s v="Grain"/>
    <x v="0"/>
    <n v="100"/>
  </r>
  <r>
    <x v="104"/>
    <x v="1"/>
    <s v="Dec"/>
    <n v="52"/>
    <x v="8"/>
    <s v="01"/>
    <s v="Grain"/>
    <x v="1"/>
    <n v="820"/>
  </r>
  <r>
    <x v="104"/>
    <x v="1"/>
    <s v="Dec"/>
    <n v="52"/>
    <x v="9"/>
    <s v="01"/>
    <s v="Grain"/>
    <x v="0"/>
    <n v="0"/>
  </r>
  <r>
    <x v="104"/>
    <x v="1"/>
    <s v="Dec"/>
    <n v="52"/>
    <x v="9"/>
    <s v="01"/>
    <s v="Grain"/>
    <x v="1"/>
    <n v="0"/>
  </r>
  <r>
    <x v="104"/>
    <x v="1"/>
    <s v="Dec"/>
    <n v="52"/>
    <x v="10"/>
    <s v="01"/>
    <s v="Grain"/>
    <x v="0"/>
    <n v="2550"/>
  </r>
  <r>
    <x v="104"/>
    <x v="1"/>
    <s v="Dec"/>
    <n v="52"/>
    <x v="10"/>
    <s v="01"/>
    <s v="Grain"/>
    <x v="1"/>
    <n v="611"/>
  </r>
  <r>
    <x v="104"/>
    <x v="1"/>
    <s v="Dec"/>
    <n v="52"/>
    <x v="11"/>
    <s v="01"/>
    <s v="Grain"/>
    <x v="0"/>
    <n v="0"/>
  </r>
  <r>
    <x v="104"/>
    <x v="1"/>
    <s v="Dec"/>
    <n v="52"/>
    <x v="11"/>
    <s v="01"/>
    <s v="Grain"/>
    <x v="1"/>
    <n v="3"/>
  </r>
  <r>
    <x v="104"/>
    <x v="1"/>
    <s v="Dec"/>
    <n v="52"/>
    <x v="12"/>
    <s v="01"/>
    <s v="Grain"/>
    <x v="0"/>
    <n v="4840"/>
  </r>
  <r>
    <x v="104"/>
    <x v="1"/>
    <s v="Dec"/>
    <n v="52"/>
    <x v="12"/>
    <s v="01"/>
    <s v="Grain"/>
    <x v="1"/>
    <n v="834"/>
  </r>
  <r>
    <x v="105"/>
    <x v="2"/>
    <s v="Jan"/>
    <n v="1"/>
    <x v="0"/>
    <s v="01"/>
    <s v="Grain"/>
    <x v="0"/>
    <n v="9156"/>
  </r>
  <r>
    <x v="105"/>
    <x v="2"/>
    <s v="Jan"/>
    <n v="1"/>
    <x v="0"/>
    <s v="01"/>
    <s v="Grain"/>
    <x v="1"/>
    <n v="189"/>
  </r>
  <r>
    <x v="105"/>
    <x v="2"/>
    <s v="Jan"/>
    <n v="1"/>
    <x v="1"/>
    <s v="01"/>
    <s v="Grain"/>
    <x v="0"/>
    <n v="0"/>
  </r>
  <r>
    <x v="105"/>
    <x v="2"/>
    <s v="Jan"/>
    <n v="1"/>
    <x v="1"/>
    <s v="01"/>
    <s v="Grain"/>
    <x v="1"/>
    <n v="0"/>
  </r>
  <r>
    <x v="105"/>
    <x v="2"/>
    <s v="Jan"/>
    <n v="1"/>
    <x v="2"/>
    <s v="01"/>
    <s v="Grain"/>
    <x v="0"/>
    <n v="3763"/>
  </r>
  <r>
    <x v="105"/>
    <x v="2"/>
    <s v="Jan"/>
    <n v="1"/>
    <x v="2"/>
    <s v="01"/>
    <s v="Grain"/>
    <x v="1"/>
    <n v="238"/>
  </r>
  <r>
    <x v="105"/>
    <x v="2"/>
    <s v="Jan"/>
    <n v="1"/>
    <x v="3"/>
    <s v="01"/>
    <s v="Grain"/>
    <x v="0"/>
    <n v="5498"/>
  </r>
  <r>
    <x v="105"/>
    <x v="2"/>
    <s v="Jan"/>
    <n v="1"/>
    <x v="3"/>
    <s v="01"/>
    <s v="Grain"/>
    <x v="1"/>
    <n v="232"/>
  </r>
  <r>
    <x v="105"/>
    <x v="2"/>
    <s v="Jan"/>
    <n v="1"/>
    <x v="4"/>
    <s v="01"/>
    <s v="Grain"/>
    <x v="0"/>
    <n v="2523"/>
  </r>
  <r>
    <x v="105"/>
    <x v="2"/>
    <s v="Jan"/>
    <n v="1"/>
    <x v="4"/>
    <s v="01"/>
    <s v="Grain"/>
    <x v="1"/>
    <n v="1218"/>
  </r>
  <r>
    <x v="105"/>
    <x v="2"/>
    <s v="Jan"/>
    <n v="1"/>
    <x v="5"/>
    <s v="01"/>
    <s v="Grain"/>
    <x v="0"/>
    <n v="0"/>
  </r>
  <r>
    <x v="105"/>
    <x v="2"/>
    <s v="Jan"/>
    <n v="1"/>
    <x v="5"/>
    <s v="01"/>
    <s v="Grain"/>
    <x v="1"/>
    <n v="4"/>
  </r>
  <r>
    <x v="105"/>
    <x v="2"/>
    <s v="Jan"/>
    <n v="1"/>
    <x v="6"/>
    <s v="01"/>
    <s v="Grain"/>
    <x v="0"/>
    <n v="1037"/>
  </r>
  <r>
    <x v="105"/>
    <x v="2"/>
    <s v="Jan"/>
    <n v="1"/>
    <x v="6"/>
    <s v="01"/>
    <s v="Grain"/>
    <x v="1"/>
    <n v="1527"/>
  </r>
  <r>
    <x v="105"/>
    <x v="2"/>
    <s v="Jan"/>
    <n v="1"/>
    <x v="7"/>
    <s v="01"/>
    <s v="Grain"/>
    <x v="0"/>
    <n v="575"/>
  </r>
  <r>
    <x v="105"/>
    <x v="2"/>
    <s v="Jan"/>
    <n v="1"/>
    <x v="7"/>
    <s v="01"/>
    <s v="Grain"/>
    <x v="1"/>
    <n v="314"/>
  </r>
  <r>
    <x v="105"/>
    <x v="2"/>
    <s v="Jan"/>
    <n v="1"/>
    <x v="8"/>
    <s v="01"/>
    <s v="Grain"/>
    <x v="0"/>
    <n v="297"/>
  </r>
  <r>
    <x v="105"/>
    <x v="2"/>
    <s v="Jan"/>
    <n v="1"/>
    <x v="8"/>
    <s v="01"/>
    <s v="Grain"/>
    <x v="1"/>
    <n v="778"/>
  </r>
  <r>
    <x v="105"/>
    <x v="2"/>
    <s v="Jan"/>
    <n v="1"/>
    <x v="9"/>
    <s v="01"/>
    <s v="Grain"/>
    <x v="0"/>
    <n v="0"/>
  </r>
  <r>
    <x v="105"/>
    <x v="2"/>
    <s v="Jan"/>
    <n v="1"/>
    <x v="9"/>
    <s v="01"/>
    <s v="Grain"/>
    <x v="1"/>
    <n v="0"/>
  </r>
  <r>
    <x v="105"/>
    <x v="2"/>
    <s v="Jan"/>
    <n v="1"/>
    <x v="10"/>
    <s v="01"/>
    <s v="Grain"/>
    <x v="0"/>
    <n v="2761"/>
  </r>
  <r>
    <x v="105"/>
    <x v="2"/>
    <s v="Jan"/>
    <n v="1"/>
    <x v="10"/>
    <s v="01"/>
    <s v="Grain"/>
    <x v="1"/>
    <n v="896"/>
  </r>
  <r>
    <x v="105"/>
    <x v="2"/>
    <s v="Jan"/>
    <n v="1"/>
    <x v="11"/>
    <s v="01"/>
    <s v="Grain"/>
    <x v="0"/>
    <n v="0"/>
  </r>
  <r>
    <x v="105"/>
    <x v="2"/>
    <s v="Jan"/>
    <n v="1"/>
    <x v="11"/>
    <s v="01"/>
    <s v="Grain"/>
    <x v="1"/>
    <n v="1"/>
  </r>
  <r>
    <x v="105"/>
    <x v="2"/>
    <s v="Jan"/>
    <n v="1"/>
    <x v="12"/>
    <s v="01"/>
    <s v="Grain"/>
    <x v="0"/>
    <n v="4414"/>
  </r>
  <r>
    <x v="105"/>
    <x v="2"/>
    <s v="Jan"/>
    <n v="1"/>
    <x v="12"/>
    <s v="01"/>
    <s v="Grain"/>
    <x v="1"/>
    <n v="1114"/>
  </r>
  <r>
    <x v="106"/>
    <x v="2"/>
    <s v="Jan"/>
    <n v="2"/>
    <x v="0"/>
    <s v="01"/>
    <s v="Grain"/>
    <x v="0"/>
    <n v="11822"/>
  </r>
  <r>
    <x v="106"/>
    <x v="2"/>
    <s v="Jan"/>
    <n v="2"/>
    <x v="0"/>
    <s v="01"/>
    <s v="Grain"/>
    <x v="1"/>
    <n v="517"/>
  </r>
  <r>
    <x v="106"/>
    <x v="2"/>
    <s v="Jan"/>
    <n v="2"/>
    <x v="1"/>
    <s v="01"/>
    <s v="Grain"/>
    <x v="0"/>
    <n v="0"/>
  </r>
  <r>
    <x v="106"/>
    <x v="2"/>
    <s v="Jan"/>
    <n v="2"/>
    <x v="1"/>
    <s v="01"/>
    <s v="Grain"/>
    <x v="1"/>
    <n v="0"/>
  </r>
  <r>
    <x v="106"/>
    <x v="2"/>
    <s v="Jan"/>
    <n v="2"/>
    <x v="2"/>
    <s v="01"/>
    <s v="Grain"/>
    <x v="0"/>
    <n v="4412"/>
  </r>
  <r>
    <x v="106"/>
    <x v="2"/>
    <s v="Jan"/>
    <n v="2"/>
    <x v="2"/>
    <s v="01"/>
    <s v="Grain"/>
    <x v="1"/>
    <n v="292"/>
  </r>
  <r>
    <x v="106"/>
    <x v="2"/>
    <s v="Jan"/>
    <n v="2"/>
    <x v="3"/>
    <s v="01"/>
    <s v="Grain"/>
    <x v="0"/>
    <n v="5921"/>
  </r>
  <r>
    <x v="106"/>
    <x v="2"/>
    <s v="Jan"/>
    <n v="2"/>
    <x v="3"/>
    <s v="01"/>
    <s v="Grain"/>
    <x v="1"/>
    <n v="124"/>
  </r>
  <r>
    <x v="106"/>
    <x v="2"/>
    <s v="Jan"/>
    <n v="2"/>
    <x v="4"/>
    <s v="01"/>
    <s v="Grain"/>
    <x v="0"/>
    <n v="2268"/>
  </r>
  <r>
    <x v="106"/>
    <x v="2"/>
    <s v="Jan"/>
    <n v="2"/>
    <x v="4"/>
    <s v="01"/>
    <s v="Grain"/>
    <x v="1"/>
    <n v="1203"/>
  </r>
  <r>
    <x v="106"/>
    <x v="2"/>
    <s v="Jan"/>
    <n v="2"/>
    <x v="5"/>
    <s v="01"/>
    <s v="Grain"/>
    <x v="0"/>
    <n v="0"/>
  </r>
  <r>
    <x v="106"/>
    <x v="2"/>
    <s v="Jan"/>
    <n v="2"/>
    <x v="5"/>
    <s v="01"/>
    <s v="Grain"/>
    <x v="1"/>
    <n v="11"/>
  </r>
  <r>
    <x v="106"/>
    <x v="2"/>
    <s v="Jan"/>
    <n v="2"/>
    <x v="6"/>
    <s v="01"/>
    <s v="Grain"/>
    <x v="0"/>
    <n v="1038"/>
  </r>
  <r>
    <x v="106"/>
    <x v="2"/>
    <s v="Jan"/>
    <n v="2"/>
    <x v="6"/>
    <s v="01"/>
    <s v="Grain"/>
    <x v="1"/>
    <n v="625"/>
  </r>
  <r>
    <x v="106"/>
    <x v="2"/>
    <s v="Jan"/>
    <n v="2"/>
    <x v="7"/>
    <s v="01"/>
    <s v="Grain"/>
    <x v="0"/>
    <n v="901"/>
  </r>
  <r>
    <x v="106"/>
    <x v="2"/>
    <s v="Jan"/>
    <n v="2"/>
    <x v="7"/>
    <s v="01"/>
    <s v="Grain"/>
    <x v="1"/>
    <n v="374"/>
  </r>
  <r>
    <x v="106"/>
    <x v="2"/>
    <s v="Jan"/>
    <n v="2"/>
    <x v="8"/>
    <s v="01"/>
    <s v="Grain"/>
    <x v="0"/>
    <n v="180"/>
  </r>
  <r>
    <x v="106"/>
    <x v="2"/>
    <s v="Jan"/>
    <n v="2"/>
    <x v="8"/>
    <s v="01"/>
    <s v="Grain"/>
    <x v="1"/>
    <n v="738"/>
  </r>
  <r>
    <x v="106"/>
    <x v="2"/>
    <s v="Jan"/>
    <n v="2"/>
    <x v="9"/>
    <s v="01"/>
    <s v="Grain"/>
    <x v="0"/>
    <n v="0"/>
  </r>
  <r>
    <x v="106"/>
    <x v="2"/>
    <s v="Jan"/>
    <n v="2"/>
    <x v="9"/>
    <s v="01"/>
    <s v="Grain"/>
    <x v="1"/>
    <n v="0"/>
  </r>
  <r>
    <x v="106"/>
    <x v="2"/>
    <s v="Jan"/>
    <n v="2"/>
    <x v="10"/>
    <s v="01"/>
    <s v="Grain"/>
    <x v="0"/>
    <n v="2941"/>
  </r>
  <r>
    <x v="106"/>
    <x v="2"/>
    <s v="Jan"/>
    <n v="2"/>
    <x v="10"/>
    <s v="01"/>
    <s v="Grain"/>
    <x v="1"/>
    <n v="739"/>
  </r>
  <r>
    <x v="106"/>
    <x v="2"/>
    <s v="Jan"/>
    <n v="2"/>
    <x v="11"/>
    <s v="01"/>
    <s v="Grain"/>
    <x v="0"/>
    <n v="0"/>
  </r>
  <r>
    <x v="106"/>
    <x v="2"/>
    <s v="Jan"/>
    <n v="2"/>
    <x v="11"/>
    <s v="01"/>
    <s v="Grain"/>
    <x v="1"/>
    <n v="20"/>
  </r>
  <r>
    <x v="106"/>
    <x v="2"/>
    <s v="Jan"/>
    <n v="2"/>
    <x v="12"/>
    <s v="01"/>
    <s v="Grain"/>
    <x v="0"/>
    <n v="5819"/>
  </r>
  <r>
    <x v="106"/>
    <x v="2"/>
    <s v="Jan"/>
    <n v="2"/>
    <x v="12"/>
    <s v="01"/>
    <s v="Grain"/>
    <x v="1"/>
    <n v="1340"/>
  </r>
  <r>
    <x v="107"/>
    <x v="2"/>
    <s v="Jan"/>
    <n v="3"/>
    <x v="0"/>
    <s v="01"/>
    <s v="Grain"/>
    <x v="0"/>
    <n v="10778"/>
  </r>
  <r>
    <x v="107"/>
    <x v="2"/>
    <s v="Jan"/>
    <n v="3"/>
    <x v="0"/>
    <s v="01"/>
    <s v="Grain"/>
    <x v="1"/>
    <n v="174"/>
  </r>
  <r>
    <x v="107"/>
    <x v="2"/>
    <s v="Jan"/>
    <n v="3"/>
    <x v="1"/>
    <s v="01"/>
    <s v="Grain"/>
    <x v="0"/>
    <n v="0"/>
  </r>
  <r>
    <x v="107"/>
    <x v="2"/>
    <s v="Jan"/>
    <n v="3"/>
    <x v="1"/>
    <s v="01"/>
    <s v="Grain"/>
    <x v="1"/>
    <n v="0"/>
  </r>
  <r>
    <x v="107"/>
    <x v="2"/>
    <s v="Jan"/>
    <n v="3"/>
    <x v="2"/>
    <s v="01"/>
    <s v="Grain"/>
    <x v="0"/>
    <n v="4277"/>
  </r>
  <r>
    <x v="107"/>
    <x v="2"/>
    <s v="Jan"/>
    <n v="3"/>
    <x v="2"/>
    <s v="01"/>
    <s v="Grain"/>
    <x v="1"/>
    <n v="367"/>
  </r>
  <r>
    <x v="107"/>
    <x v="2"/>
    <s v="Jan"/>
    <n v="3"/>
    <x v="3"/>
    <s v="01"/>
    <s v="Grain"/>
    <x v="0"/>
    <n v="5789"/>
  </r>
  <r>
    <x v="107"/>
    <x v="2"/>
    <s v="Jan"/>
    <n v="3"/>
    <x v="3"/>
    <s v="01"/>
    <s v="Grain"/>
    <x v="1"/>
    <n v="306"/>
  </r>
  <r>
    <x v="107"/>
    <x v="2"/>
    <s v="Jan"/>
    <n v="3"/>
    <x v="4"/>
    <s v="01"/>
    <s v="Grain"/>
    <x v="0"/>
    <n v="2454"/>
  </r>
  <r>
    <x v="107"/>
    <x v="2"/>
    <s v="Jan"/>
    <n v="3"/>
    <x v="4"/>
    <s v="01"/>
    <s v="Grain"/>
    <x v="1"/>
    <n v="1341"/>
  </r>
  <r>
    <x v="107"/>
    <x v="2"/>
    <s v="Jan"/>
    <n v="3"/>
    <x v="5"/>
    <s v="01"/>
    <s v="Grain"/>
    <x v="0"/>
    <n v="0"/>
  </r>
  <r>
    <x v="107"/>
    <x v="2"/>
    <s v="Jan"/>
    <n v="3"/>
    <x v="5"/>
    <s v="01"/>
    <s v="Grain"/>
    <x v="1"/>
    <n v="4"/>
  </r>
  <r>
    <x v="107"/>
    <x v="2"/>
    <s v="Jan"/>
    <n v="3"/>
    <x v="6"/>
    <s v="01"/>
    <s v="Grain"/>
    <x v="0"/>
    <n v="1269"/>
  </r>
  <r>
    <x v="107"/>
    <x v="2"/>
    <s v="Jan"/>
    <n v="3"/>
    <x v="6"/>
    <s v="01"/>
    <s v="Grain"/>
    <x v="1"/>
    <n v="946"/>
  </r>
  <r>
    <x v="107"/>
    <x v="2"/>
    <s v="Jan"/>
    <n v="3"/>
    <x v="7"/>
    <s v="01"/>
    <s v="Grain"/>
    <x v="0"/>
    <n v="834"/>
  </r>
  <r>
    <x v="107"/>
    <x v="2"/>
    <s v="Jan"/>
    <n v="3"/>
    <x v="7"/>
    <s v="01"/>
    <s v="Grain"/>
    <x v="1"/>
    <n v="540"/>
  </r>
  <r>
    <x v="107"/>
    <x v="2"/>
    <s v="Jan"/>
    <n v="3"/>
    <x v="8"/>
    <s v="01"/>
    <s v="Grain"/>
    <x v="0"/>
    <n v="445"/>
  </r>
  <r>
    <x v="107"/>
    <x v="2"/>
    <s v="Jan"/>
    <n v="3"/>
    <x v="8"/>
    <s v="01"/>
    <s v="Grain"/>
    <x v="1"/>
    <n v="1281"/>
  </r>
  <r>
    <x v="107"/>
    <x v="2"/>
    <s v="Jan"/>
    <n v="3"/>
    <x v="9"/>
    <s v="01"/>
    <s v="Grain"/>
    <x v="0"/>
    <n v="0"/>
  </r>
  <r>
    <x v="107"/>
    <x v="2"/>
    <s v="Jan"/>
    <n v="3"/>
    <x v="9"/>
    <s v="01"/>
    <s v="Grain"/>
    <x v="1"/>
    <n v="0"/>
  </r>
  <r>
    <x v="107"/>
    <x v="2"/>
    <s v="Jan"/>
    <n v="3"/>
    <x v="10"/>
    <s v="01"/>
    <s v="Grain"/>
    <x v="0"/>
    <n v="3319"/>
  </r>
  <r>
    <x v="107"/>
    <x v="2"/>
    <s v="Jan"/>
    <n v="3"/>
    <x v="10"/>
    <s v="01"/>
    <s v="Grain"/>
    <x v="1"/>
    <n v="925"/>
  </r>
  <r>
    <x v="107"/>
    <x v="2"/>
    <s v="Jan"/>
    <n v="3"/>
    <x v="11"/>
    <s v="01"/>
    <s v="Grain"/>
    <x v="0"/>
    <n v="0"/>
  </r>
  <r>
    <x v="107"/>
    <x v="2"/>
    <s v="Jan"/>
    <n v="3"/>
    <x v="11"/>
    <s v="01"/>
    <s v="Grain"/>
    <x v="1"/>
    <n v="21"/>
  </r>
  <r>
    <x v="107"/>
    <x v="2"/>
    <s v="Jan"/>
    <n v="3"/>
    <x v="12"/>
    <s v="01"/>
    <s v="Grain"/>
    <x v="0"/>
    <n v="5002"/>
  </r>
  <r>
    <x v="107"/>
    <x v="2"/>
    <s v="Jan"/>
    <n v="3"/>
    <x v="12"/>
    <s v="01"/>
    <s v="Grain"/>
    <x v="1"/>
    <n v="1174"/>
  </r>
  <r>
    <x v="108"/>
    <x v="2"/>
    <s v="Jan"/>
    <n v="4"/>
    <x v="0"/>
    <s v="01"/>
    <s v="Grain"/>
    <x v="0"/>
    <n v="10981"/>
  </r>
  <r>
    <x v="108"/>
    <x v="2"/>
    <s v="Jan"/>
    <n v="4"/>
    <x v="0"/>
    <s v="01"/>
    <s v="Grain"/>
    <x v="1"/>
    <n v="589"/>
  </r>
  <r>
    <x v="108"/>
    <x v="2"/>
    <s v="Jan"/>
    <n v="4"/>
    <x v="1"/>
    <s v="01"/>
    <s v="Grain"/>
    <x v="0"/>
    <n v="0"/>
  </r>
  <r>
    <x v="108"/>
    <x v="2"/>
    <s v="Jan"/>
    <n v="4"/>
    <x v="1"/>
    <s v="01"/>
    <s v="Grain"/>
    <x v="1"/>
    <n v="0"/>
  </r>
  <r>
    <x v="108"/>
    <x v="2"/>
    <s v="Jan"/>
    <n v="4"/>
    <x v="2"/>
    <s v="01"/>
    <s v="Grain"/>
    <x v="0"/>
    <n v="3945"/>
  </r>
  <r>
    <x v="108"/>
    <x v="2"/>
    <s v="Jan"/>
    <n v="4"/>
    <x v="2"/>
    <s v="01"/>
    <s v="Grain"/>
    <x v="1"/>
    <n v="78"/>
  </r>
  <r>
    <x v="108"/>
    <x v="2"/>
    <s v="Jan"/>
    <n v="4"/>
    <x v="3"/>
    <s v="01"/>
    <s v="Grain"/>
    <x v="0"/>
    <n v="4668"/>
  </r>
  <r>
    <x v="108"/>
    <x v="2"/>
    <s v="Jan"/>
    <n v="4"/>
    <x v="3"/>
    <s v="01"/>
    <s v="Grain"/>
    <x v="1"/>
    <n v="195"/>
  </r>
  <r>
    <x v="108"/>
    <x v="2"/>
    <s v="Jan"/>
    <n v="4"/>
    <x v="4"/>
    <s v="01"/>
    <s v="Grain"/>
    <x v="0"/>
    <n v="2822"/>
  </r>
  <r>
    <x v="108"/>
    <x v="2"/>
    <s v="Jan"/>
    <n v="4"/>
    <x v="4"/>
    <s v="01"/>
    <s v="Grain"/>
    <x v="1"/>
    <n v="970"/>
  </r>
  <r>
    <x v="108"/>
    <x v="2"/>
    <s v="Jan"/>
    <n v="4"/>
    <x v="5"/>
    <s v="01"/>
    <s v="Grain"/>
    <x v="0"/>
    <n v="0"/>
  </r>
  <r>
    <x v="108"/>
    <x v="2"/>
    <s v="Jan"/>
    <n v="4"/>
    <x v="5"/>
    <s v="01"/>
    <s v="Grain"/>
    <x v="1"/>
    <n v="6"/>
  </r>
  <r>
    <x v="108"/>
    <x v="2"/>
    <s v="Jan"/>
    <n v="4"/>
    <x v="6"/>
    <s v="01"/>
    <s v="Grain"/>
    <x v="0"/>
    <n v="1193"/>
  </r>
  <r>
    <x v="108"/>
    <x v="2"/>
    <s v="Jan"/>
    <n v="4"/>
    <x v="6"/>
    <s v="01"/>
    <s v="Grain"/>
    <x v="1"/>
    <n v="514"/>
  </r>
  <r>
    <x v="108"/>
    <x v="2"/>
    <s v="Jan"/>
    <n v="4"/>
    <x v="7"/>
    <s v="01"/>
    <s v="Grain"/>
    <x v="0"/>
    <n v="707"/>
  </r>
  <r>
    <x v="108"/>
    <x v="2"/>
    <s v="Jan"/>
    <n v="4"/>
    <x v="7"/>
    <s v="01"/>
    <s v="Grain"/>
    <x v="1"/>
    <n v="578"/>
  </r>
  <r>
    <x v="108"/>
    <x v="2"/>
    <s v="Jan"/>
    <n v="4"/>
    <x v="8"/>
    <s v="01"/>
    <s v="Grain"/>
    <x v="0"/>
    <n v="378"/>
  </r>
  <r>
    <x v="108"/>
    <x v="2"/>
    <s v="Jan"/>
    <n v="4"/>
    <x v="8"/>
    <s v="01"/>
    <s v="Grain"/>
    <x v="1"/>
    <n v="943"/>
  </r>
  <r>
    <x v="108"/>
    <x v="2"/>
    <s v="Jan"/>
    <n v="4"/>
    <x v="9"/>
    <s v="01"/>
    <s v="Grain"/>
    <x v="0"/>
    <n v="0"/>
  </r>
  <r>
    <x v="108"/>
    <x v="2"/>
    <s v="Jan"/>
    <n v="4"/>
    <x v="9"/>
    <s v="01"/>
    <s v="Grain"/>
    <x v="1"/>
    <n v="0"/>
  </r>
  <r>
    <x v="108"/>
    <x v="2"/>
    <s v="Jan"/>
    <n v="4"/>
    <x v="10"/>
    <s v="01"/>
    <s v="Grain"/>
    <x v="0"/>
    <n v="2951"/>
  </r>
  <r>
    <x v="108"/>
    <x v="2"/>
    <s v="Jan"/>
    <n v="4"/>
    <x v="10"/>
    <s v="01"/>
    <s v="Grain"/>
    <x v="1"/>
    <n v="931"/>
  </r>
  <r>
    <x v="108"/>
    <x v="2"/>
    <s v="Jan"/>
    <n v="4"/>
    <x v="11"/>
    <s v="01"/>
    <s v="Grain"/>
    <x v="0"/>
    <n v="0"/>
  </r>
  <r>
    <x v="108"/>
    <x v="2"/>
    <s v="Jan"/>
    <n v="4"/>
    <x v="11"/>
    <s v="01"/>
    <s v="Grain"/>
    <x v="1"/>
    <n v="9"/>
  </r>
  <r>
    <x v="108"/>
    <x v="2"/>
    <s v="Jan"/>
    <n v="4"/>
    <x v="12"/>
    <s v="01"/>
    <s v="Grain"/>
    <x v="0"/>
    <n v="6118"/>
  </r>
  <r>
    <x v="108"/>
    <x v="2"/>
    <s v="Jan"/>
    <n v="4"/>
    <x v="12"/>
    <s v="01"/>
    <s v="Grain"/>
    <x v="1"/>
    <n v="993"/>
  </r>
  <r>
    <x v="109"/>
    <x v="2"/>
    <s v="Feb"/>
    <n v="5"/>
    <x v="0"/>
    <s v="01"/>
    <s v="Grain"/>
    <x v="0"/>
    <n v="9880"/>
  </r>
  <r>
    <x v="109"/>
    <x v="2"/>
    <s v="Feb"/>
    <n v="5"/>
    <x v="0"/>
    <s v="01"/>
    <s v="Grain"/>
    <x v="1"/>
    <n v="400"/>
  </r>
  <r>
    <x v="109"/>
    <x v="2"/>
    <s v="Feb"/>
    <n v="5"/>
    <x v="1"/>
    <s v="01"/>
    <s v="Grain"/>
    <x v="0"/>
    <n v="0"/>
  </r>
  <r>
    <x v="109"/>
    <x v="2"/>
    <s v="Feb"/>
    <n v="5"/>
    <x v="1"/>
    <s v="01"/>
    <s v="Grain"/>
    <x v="1"/>
    <n v="0"/>
  </r>
  <r>
    <x v="109"/>
    <x v="2"/>
    <s v="Feb"/>
    <n v="5"/>
    <x v="2"/>
    <s v="01"/>
    <s v="Grain"/>
    <x v="0"/>
    <n v="4591"/>
  </r>
  <r>
    <x v="109"/>
    <x v="2"/>
    <s v="Feb"/>
    <n v="5"/>
    <x v="2"/>
    <s v="01"/>
    <s v="Grain"/>
    <x v="1"/>
    <n v="320"/>
  </r>
  <r>
    <x v="109"/>
    <x v="2"/>
    <s v="Feb"/>
    <n v="5"/>
    <x v="3"/>
    <s v="01"/>
    <s v="Grain"/>
    <x v="0"/>
    <n v="4828"/>
  </r>
  <r>
    <x v="109"/>
    <x v="2"/>
    <s v="Feb"/>
    <n v="5"/>
    <x v="3"/>
    <s v="01"/>
    <s v="Grain"/>
    <x v="1"/>
    <n v="318"/>
  </r>
  <r>
    <x v="109"/>
    <x v="2"/>
    <s v="Feb"/>
    <n v="5"/>
    <x v="4"/>
    <s v="01"/>
    <s v="Grain"/>
    <x v="0"/>
    <n v="2206"/>
  </r>
  <r>
    <x v="109"/>
    <x v="2"/>
    <s v="Feb"/>
    <n v="5"/>
    <x v="4"/>
    <s v="01"/>
    <s v="Grain"/>
    <x v="1"/>
    <n v="1206"/>
  </r>
  <r>
    <x v="109"/>
    <x v="2"/>
    <s v="Feb"/>
    <n v="5"/>
    <x v="5"/>
    <s v="01"/>
    <s v="Grain"/>
    <x v="0"/>
    <n v="0"/>
  </r>
  <r>
    <x v="109"/>
    <x v="2"/>
    <s v="Feb"/>
    <n v="5"/>
    <x v="5"/>
    <s v="01"/>
    <s v="Grain"/>
    <x v="1"/>
    <n v="1"/>
  </r>
  <r>
    <x v="109"/>
    <x v="2"/>
    <s v="Feb"/>
    <n v="5"/>
    <x v="6"/>
    <s v="01"/>
    <s v="Grain"/>
    <x v="0"/>
    <n v="829"/>
  </r>
  <r>
    <x v="109"/>
    <x v="2"/>
    <s v="Feb"/>
    <n v="5"/>
    <x v="6"/>
    <s v="01"/>
    <s v="Grain"/>
    <x v="1"/>
    <n v="1431"/>
  </r>
  <r>
    <x v="109"/>
    <x v="2"/>
    <s v="Feb"/>
    <n v="5"/>
    <x v="7"/>
    <s v="01"/>
    <s v="Grain"/>
    <x v="0"/>
    <n v="861"/>
  </r>
  <r>
    <x v="109"/>
    <x v="2"/>
    <s v="Feb"/>
    <n v="5"/>
    <x v="7"/>
    <s v="01"/>
    <s v="Grain"/>
    <x v="1"/>
    <n v="298"/>
  </r>
  <r>
    <x v="109"/>
    <x v="2"/>
    <s v="Feb"/>
    <n v="5"/>
    <x v="8"/>
    <s v="01"/>
    <s v="Grain"/>
    <x v="0"/>
    <n v="340"/>
  </r>
  <r>
    <x v="109"/>
    <x v="2"/>
    <s v="Feb"/>
    <n v="5"/>
    <x v="8"/>
    <s v="01"/>
    <s v="Grain"/>
    <x v="1"/>
    <n v="726"/>
  </r>
  <r>
    <x v="109"/>
    <x v="2"/>
    <s v="Feb"/>
    <n v="5"/>
    <x v="9"/>
    <s v="01"/>
    <s v="Grain"/>
    <x v="0"/>
    <n v="0"/>
  </r>
  <r>
    <x v="109"/>
    <x v="2"/>
    <s v="Feb"/>
    <n v="5"/>
    <x v="9"/>
    <s v="01"/>
    <s v="Grain"/>
    <x v="1"/>
    <n v="0"/>
  </r>
  <r>
    <x v="109"/>
    <x v="2"/>
    <s v="Feb"/>
    <n v="5"/>
    <x v="10"/>
    <s v="01"/>
    <s v="Grain"/>
    <x v="0"/>
    <n v="2956"/>
  </r>
  <r>
    <x v="109"/>
    <x v="2"/>
    <s v="Feb"/>
    <n v="5"/>
    <x v="10"/>
    <s v="01"/>
    <s v="Grain"/>
    <x v="1"/>
    <n v="818"/>
  </r>
  <r>
    <x v="109"/>
    <x v="2"/>
    <s v="Feb"/>
    <n v="5"/>
    <x v="11"/>
    <s v="01"/>
    <s v="Grain"/>
    <x v="0"/>
    <n v="0"/>
  </r>
  <r>
    <x v="109"/>
    <x v="2"/>
    <s v="Feb"/>
    <n v="5"/>
    <x v="11"/>
    <s v="01"/>
    <s v="Grain"/>
    <x v="1"/>
    <n v="1"/>
  </r>
  <r>
    <x v="109"/>
    <x v="2"/>
    <s v="Feb"/>
    <n v="5"/>
    <x v="12"/>
    <s v="01"/>
    <s v="Grain"/>
    <x v="0"/>
    <n v="6027"/>
  </r>
  <r>
    <x v="109"/>
    <x v="2"/>
    <s v="Feb"/>
    <n v="5"/>
    <x v="12"/>
    <s v="01"/>
    <s v="Grain"/>
    <x v="1"/>
    <n v="1232"/>
  </r>
  <r>
    <x v="110"/>
    <x v="2"/>
    <s v="Feb"/>
    <n v="6"/>
    <x v="0"/>
    <s v="01"/>
    <s v="Grain"/>
    <x v="0"/>
    <n v="12465"/>
  </r>
  <r>
    <x v="110"/>
    <x v="2"/>
    <s v="Feb"/>
    <n v="6"/>
    <x v="0"/>
    <s v="01"/>
    <s v="Grain"/>
    <x v="1"/>
    <n v="309"/>
  </r>
  <r>
    <x v="110"/>
    <x v="2"/>
    <s v="Feb"/>
    <n v="6"/>
    <x v="1"/>
    <s v="01"/>
    <s v="Grain"/>
    <x v="0"/>
    <n v="0"/>
  </r>
  <r>
    <x v="110"/>
    <x v="2"/>
    <s v="Feb"/>
    <n v="6"/>
    <x v="1"/>
    <s v="01"/>
    <s v="Grain"/>
    <x v="1"/>
    <n v="0"/>
  </r>
  <r>
    <x v="110"/>
    <x v="2"/>
    <s v="Feb"/>
    <n v="6"/>
    <x v="2"/>
    <s v="01"/>
    <s v="Grain"/>
    <x v="0"/>
    <n v="3556"/>
  </r>
  <r>
    <x v="110"/>
    <x v="2"/>
    <s v="Feb"/>
    <n v="6"/>
    <x v="2"/>
    <s v="01"/>
    <s v="Grain"/>
    <x v="1"/>
    <n v="134"/>
  </r>
  <r>
    <x v="110"/>
    <x v="2"/>
    <s v="Feb"/>
    <n v="6"/>
    <x v="3"/>
    <s v="01"/>
    <s v="Grain"/>
    <x v="0"/>
    <n v="4949"/>
  </r>
  <r>
    <x v="110"/>
    <x v="2"/>
    <s v="Feb"/>
    <n v="6"/>
    <x v="3"/>
    <s v="01"/>
    <s v="Grain"/>
    <x v="1"/>
    <n v="245"/>
  </r>
  <r>
    <x v="110"/>
    <x v="2"/>
    <s v="Feb"/>
    <n v="6"/>
    <x v="4"/>
    <s v="01"/>
    <s v="Grain"/>
    <x v="0"/>
    <n v="1762"/>
  </r>
  <r>
    <x v="110"/>
    <x v="2"/>
    <s v="Feb"/>
    <n v="6"/>
    <x v="4"/>
    <s v="01"/>
    <s v="Grain"/>
    <x v="1"/>
    <n v="898"/>
  </r>
  <r>
    <x v="110"/>
    <x v="2"/>
    <s v="Feb"/>
    <n v="6"/>
    <x v="5"/>
    <s v="01"/>
    <s v="Grain"/>
    <x v="0"/>
    <n v="0"/>
  </r>
  <r>
    <x v="110"/>
    <x v="2"/>
    <s v="Feb"/>
    <n v="6"/>
    <x v="5"/>
    <s v="01"/>
    <s v="Grain"/>
    <x v="1"/>
    <n v="4"/>
  </r>
  <r>
    <x v="110"/>
    <x v="2"/>
    <s v="Feb"/>
    <n v="6"/>
    <x v="6"/>
    <s v="01"/>
    <s v="Grain"/>
    <x v="0"/>
    <n v="939"/>
  </r>
  <r>
    <x v="110"/>
    <x v="2"/>
    <s v="Feb"/>
    <n v="6"/>
    <x v="6"/>
    <s v="01"/>
    <s v="Grain"/>
    <x v="1"/>
    <n v="1353"/>
  </r>
  <r>
    <x v="110"/>
    <x v="2"/>
    <s v="Feb"/>
    <n v="6"/>
    <x v="7"/>
    <s v="01"/>
    <s v="Grain"/>
    <x v="0"/>
    <n v="778"/>
  </r>
  <r>
    <x v="110"/>
    <x v="2"/>
    <s v="Feb"/>
    <n v="6"/>
    <x v="7"/>
    <s v="01"/>
    <s v="Grain"/>
    <x v="1"/>
    <n v="555"/>
  </r>
  <r>
    <x v="110"/>
    <x v="2"/>
    <s v="Feb"/>
    <n v="6"/>
    <x v="8"/>
    <s v="01"/>
    <s v="Grain"/>
    <x v="0"/>
    <n v="431"/>
  </r>
  <r>
    <x v="110"/>
    <x v="2"/>
    <s v="Feb"/>
    <n v="6"/>
    <x v="8"/>
    <s v="01"/>
    <s v="Grain"/>
    <x v="1"/>
    <n v="978"/>
  </r>
  <r>
    <x v="110"/>
    <x v="2"/>
    <s v="Feb"/>
    <n v="6"/>
    <x v="9"/>
    <s v="01"/>
    <s v="Grain"/>
    <x v="0"/>
    <n v="0"/>
  </r>
  <r>
    <x v="110"/>
    <x v="2"/>
    <s v="Feb"/>
    <n v="6"/>
    <x v="9"/>
    <s v="01"/>
    <s v="Grain"/>
    <x v="1"/>
    <n v="0"/>
  </r>
  <r>
    <x v="110"/>
    <x v="2"/>
    <s v="Feb"/>
    <n v="6"/>
    <x v="10"/>
    <s v="01"/>
    <s v="Grain"/>
    <x v="0"/>
    <n v="2515"/>
  </r>
  <r>
    <x v="110"/>
    <x v="2"/>
    <s v="Feb"/>
    <n v="6"/>
    <x v="10"/>
    <s v="01"/>
    <s v="Grain"/>
    <x v="1"/>
    <n v="892"/>
  </r>
  <r>
    <x v="110"/>
    <x v="2"/>
    <s v="Feb"/>
    <n v="6"/>
    <x v="11"/>
    <s v="01"/>
    <s v="Grain"/>
    <x v="0"/>
    <n v="0"/>
  </r>
  <r>
    <x v="110"/>
    <x v="2"/>
    <s v="Feb"/>
    <n v="6"/>
    <x v="11"/>
    <s v="01"/>
    <s v="Grain"/>
    <x v="1"/>
    <n v="31"/>
  </r>
  <r>
    <x v="110"/>
    <x v="2"/>
    <s v="Feb"/>
    <n v="6"/>
    <x v="12"/>
    <s v="01"/>
    <s v="Grain"/>
    <x v="0"/>
    <n v="4668"/>
  </r>
  <r>
    <x v="110"/>
    <x v="2"/>
    <s v="Feb"/>
    <n v="6"/>
    <x v="12"/>
    <s v="01"/>
    <s v="Grain"/>
    <x v="1"/>
    <n v="1241"/>
  </r>
  <r>
    <x v="111"/>
    <x v="2"/>
    <s v="Feb"/>
    <n v="7"/>
    <x v="0"/>
    <s v="01"/>
    <s v="Grain"/>
    <x v="0"/>
    <n v="10065"/>
  </r>
  <r>
    <x v="111"/>
    <x v="2"/>
    <s v="Feb"/>
    <n v="7"/>
    <x v="0"/>
    <s v="01"/>
    <s v="Grain"/>
    <x v="1"/>
    <n v="391"/>
  </r>
  <r>
    <x v="111"/>
    <x v="2"/>
    <s v="Feb"/>
    <n v="7"/>
    <x v="1"/>
    <s v="01"/>
    <s v="Grain"/>
    <x v="0"/>
    <n v="0"/>
  </r>
  <r>
    <x v="111"/>
    <x v="2"/>
    <s v="Feb"/>
    <n v="7"/>
    <x v="1"/>
    <s v="01"/>
    <s v="Grain"/>
    <x v="1"/>
    <n v="0"/>
  </r>
  <r>
    <x v="111"/>
    <x v="2"/>
    <s v="Feb"/>
    <n v="7"/>
    <x v="2"/>
    <s v="01"/>
    <s v="Grain"/>
    <x v="0"/>
    <n v="4548"/>
  </r>
  <r>
    <x v="111"/>
    <x v="2"/>
    <s v="Feb"/>
    <n v="7"/>
    <x v="2"/>
    <s v="01"/>
    <s v="Grain"/>
    <x v="1"/>
    <n v="162"/>
  </r>
  <r>
    <x v="111"/>
    <x v="2"/>
    <s v="Feb"/>
    <n v="7"/>
    <x v="3"/>
    <s v="01"/>
    <s v="Grain"/>
    <x v="0"/>
    <n v="4924"/>
  </r>
  <r>
    <x v="111"/>
    <x v="2"/>
    <s v="Feb"/>
    <n v="7"/>
    <x v="3"/>
    <s v="01"/>
    <s v="Grain"/>
    <x v="1"/>
    <n v="207"/>
  </r>
  <r>
    <x v="111"/>
    <x v="2"/>
    <s v="Feb"/>
    <n v="7"/>
    <x v="4"/>
    <s v="01"/>
    <s v="Grain"/>
    <x v="0"/>
    <n v="2379"/>
  </r>
  <r>
    <x v="111"/>
    <x v="2"/>
    <s v="Feb"/>
    <n v="7"/>
    <x v="4"/>
    <s v="01"/>
    <s v="Grain"/>
    <x v="1"/>
    <n v="1315"/>
  </r>
  <r>
    <x v="111"/>
    <x v="2"/>
    <s v="Feb"/>
    <n v="7"/>
    <x v="5"/>
    <s v="01"/>
    <s v="Grain"/>
    <x v="0"/>
    <n v="0"/>
  </r>
  <r>
    <x v="111"/>
    <x v="2"/>
    <s v="Feb"/>
    <n v="7"/>
    <x v="5"/>
    <s v="01"/>
    <s v="Grain"/>
    <x v="1"/>
    <n v="1"/>
  </r>
  <r>
    <x v="111"/>
    <x v="2"/>
    <s v="Feb"/>
    <n v="7"/>
    <x v="6"/>
    <s v="01"/>
    <s v="Grain"/>
    <x v="0"/>
    <n v="1041"/>
  </r>
  <r>
    <x v="111"/>
    <x v="2"/>
    <s v="Feb"/>
    <n v="7"/>
    <x v="6"/>
    <s v="01"/>
    <s v="Grain"/>
    <x v="1"/>
    <n v="1188"/>
  </r>
  <r>
    <x v="111"/>
    <x v="2"/>
    <s v="Feb"/>
    <n v="7"/>
    <x v="7"/>
    <s v="01"/>
    <s v="Grain"/>
    <x v="0"/>
    <n v="806"/>
  </r>
  <r>
    <x v="111"/>
    <x v="2"/>
    <s v="Feb"/>
    <n v="7"/>
    <x v="7"/>
    <s v="01"/>
    <s v="Grain"/>
    <x v="1"/>
    <n v="444"/>
  </r>
  <r>
    <x v="111"/>
    <x v="2"/>
    <s v="Feb"/>
    <n v="7"/>
    <x v="8"/>
    <s v="01"/>
    <s v="Grain"/>
    <x v="0"/>
    <n v="366"/>
  </r>
  <r>
    <x v="111"/>
    <x v="2"/>
    <s v="Feb"/>
    <n v="7"/>
    <x v="8"/>
    <s v="01"/>
    <s v="Grain"/>
    <x v="1"/>
    <n v="1237"/>
  </r>
  <r>
    <x v="111"/>
    <x v="2"/>
    <s v="Feb"/>
    <n v="7"/>
    <x v="9"/>
    <s v="01"/>
    <s v="Grain"/>
    <x v="0"/>
    <n v="0"/>
  </r>
  <r>
    <x v="111"/>
    <x v="2"/>
    <s v="Feb"/>
    <n v="7"/>
    <x v="9"/>
    <s v="01"/>
    <s v="Grain"/>
    <x v="1"/>
    <n v="0"/>
  </r>
  <r>
    <x v="111"/>
    <x v="2"/>
    <s v="Feb"/>
    <n v="7"/>
    <x v="10"/>
    <s v="01"/>
    <s v="Grain"/>
    <x v="0"/>
    <n v="3087"/>
  </r>
  <r>
    <x v="111"/>
    <x v="2"/>
    <s v="Feb"/>
    <n v="7"/>
    <x v="10"/>
    <s v="01"/>
    <s v="Grain"/>
    <x v="1"/>
    <n v="1017"/>
  </r>
  <r>
    <x v="111"/>
    <x v="2"/>
    <s v="Feb"/>
    <n v="7"/>
    <x v="11"/>
    <s v="01"/>
    <s v="Grain"/>
    <x v="0"/>
    <n v="0"/>
  </r>
  <r>
    <x v="111"/>
    <x v="2"/>
    <s v="Feb"/>
    <n v="7"/>
    <x v="11"/>
    <s v="01"/>
    <s v="Grain"/>
    <x v="1"/>
    <n v="3"/>
  </r>
  <r>
    <x v="111"/>
    <x v="2"/>
    <s v="Feb"/>
    <n v="7"/>
    <x v="12"/>
    <s v="01"/>
    <s v="Grain"/>
    <x v="0"/>
    <n v="6567"/>
  </r>
  <r>
    <x v="111"/>
    <x v="2"/>
    <s v="Feb"/>
    <n v="7"/>
    <x v="12"/>
    <s v="01"/>
    <s v="Grain"/>
    <x v="1"/>
    <n v="1206"/>
  </r>
  <r>
    <x v="112"/>
    <x v="2"/>
    <s v="Feb"/>
    <n v="8"/>
    <x v="0"/>
    <s v="01"/>
    <s v="Grain"/>
    <x v="0"/>
    <n v="11019"/>
  </r>
  <r>
    <x v="112"/>
    <x v="2"/>
    <s v="Feb"/>
    <n v="8"/>
    <x v="0"/>
    <s v="01"/>
    <s v="Grain"/>
    <x v="1"/>
    <n v="176"/>
  </r>
  <r>
    <x v="112"/>
    <x v="2"/>
    <s v="Feb"/>
    <n v="8"/>
    <x v="1"/>
    <s v="01"/>
    <s v="Grain"/>
    <x v="0"/>
    <n v="0"/>
  </r>
  <r>
    <x v="112"/>
    <x v="2"/>
    <s v="Feb"/>
    <n v="8"/>
    <x v="1"/>
    <s v="01"/>
    <s v="Grain"/>
    <x v="1"/>
    <n v="0"/>
  </r>
  <r>
    <x v="112"/>
    <x v="2"/>
    <s v="Feb"/>
    <n v="8"/>
    <x v="2"/>
    <s v="01"/>
    <s v="Grain"/>
    <x v="0"/>
    <n v="3723"/>
  </r>
  <r>
    <x v="112"/>
    <x v="2"/>
    <s v="Feb"/>
    <n v="8"/>
    <x v="2"/>
    <s v="01"/>
    <s v="Grain"/>
    <x v="1"/>
    <n v="37"/>
  </r>
  <r>
    <x v="112"/>
    <x v="2"/>
    <s v="Feb"/>
    <n v="8"/>
    <x v="3"/>
    <s v="01"/>
    <s v="Grain"/>
    <x v="0"/>
    <n v="5465"/>
  </r>
  <r>
    <x v="112"/>
    <x v="2"/>
    <s v="Feb"/>
    <n v="8"/>
    <x v="3"/>
    <s v="01"/>
    <s v="Grain"/>
    <x v="1"/>
    <n v="283"/>
  </r>
  <r>
    <x v="112"/>
    <x v="2"/>
    <s v="Feb"/>
    <n v="8"/>
    <x v="4"/>
    <s v="01"/>
    <s v="Grain"/>
    <x v="0"/>
    <n v="2141"/>
  </r>
  <r>
    <x v="112"/>
    <x v="2"/>
    <s v="Feb"/>
    <n v="8"/>
    <x v="4"/>
    <s v="01"/>
    <s v="Grain"/>
    <x v="1"/>
    <n v="1228"/>
  </r>
  <r>
    <x v="112"/>
    <x v="2"/>
    <s v="Feb"/>
    <n v="8"/>
    <x v="5"/>
    <s v="01"/>
    <s v="Grain"/>
    <x v="0"/>
    <n v="0"/>
  </r>
  <r>
    <x v="112"/>
    <x v="2"/>
    <s v="Feb"/>
    <n v="8"/>
    <x v="5"/>
    <s v="01"/>
    <s v="Grain"/>
    <x v="1"/>
    <n v="6"/>
  </r>
  <r>
    <x v="112"/>
    <x v="2"/>
    <s v="Feb"/>
    <n v="8"/>
    <x v="6"/>
    <s v="01"/>
    <s v="Grain"/>
    <x v="0"/>
    <n v="1027"/>
  </r>
  <r>
    <x v="112"/>
    <x v="2"/>
    <s v="Feb"/>
    <n v="8"/>
    <x v="6"/>
    <s v="01"/>
    <s v="Grain"/>
    <x v="1"/>
    <n v="1670"/>
  </r>
  <r>
    <x v="112"/>
    <x v="2"/>
    <s v="Feb"/>
    <n v="8"/>
    <x v="7"/>
    <s v="01"/>
    <s v="Grain"/>
    <x v="0"/>
    <n v="836"/>
  </r>
  <r>
    <x v="112"/>
    <x v="2"/>
    <s v="Feb"/>
    <n v="8"/>
    <x v="7"/>
    <s v="01"/>
    <s v="Grain"/>
    <x v="1"/>
    <n v="438"/>
  </r>
  <r>
    <x v="112"/>
    <x v="2"/>
    <s v="Feb"/>
    <n v="8"/>
    <x v="8"/>
    <s v="01"/>
    <s v="Grain"/>
    <x v="0"/>
    <n v="413"/>
  </r>
  <r>
    <x v="112"/>
    <x v="2"/>
    <s v="Feb"/>
    <n v="8"/>
    <x v="8"/>
    <s v="01"/>
    <s v="Grain"/>
    <x v="1"/>
    <n v="1101"/>
  </r>
  <r>
    <x v="112"/>
    <x v="2"/>
    <s v="Feb"/>
    <n v="8"/>
    <x v="9"/>
    <s v="01"/>
    <s v="Grain"/>
    <x v="0"/>
    <n v="0"/>
  </r>
  <r>
    <x v="112"/>
    <x v="2"/>
    <s v="Feb"/>
    <n v="8"/>
    <x v="9"/>
    <s v="01"/>
    <s v="Grain"/>
    <x v="1"/>
    <n v="0"/>
  </r>
  <r>
    <x v="112"/>
    <x v="2"/>
    <s v="Feb"/>
    <n v="8"/>
    <x v="10"/>
    <s v="01"/>
    <s v="Grain"/>
    <x v="0"/>
    <n v="3268"/>
  </r>
  <r>
    <x v="112"/>
    <x v="2"/>
    <s v="Feb"/>
    <n v="8"/>
    <x v="10"/>
    <s v="01"/>
    <s v="Grain"/>
    <x v="1"/>
    <n v="841"/>
  </r>
  <r>
    <x v="112"/>
    <x v="2"/>
    <s v="Feb"/>
    <n v="8"/>
    <x v="11"/>
    <s v="01"/>
    <s v="Grain"/>
    <x v="0"/>
    <n v="0"/>
  </r>
  <r>
    <x v="112"/>
    <x v="2"/>
    <s v="Feb"/>
    <n v="8"/>
    <x v="11"/>
    <s v="01"/>
    <s v="Grain"/>
    <x v="1"/>
    <n v="28"/>
  </r>
  <r>
    <x v="112"/>
    <x v="2"/>
    <s v="Feb"/>
    <n v="8"/>
    <x v="12"/>
    <s v="01"/>
    <s v="Grain"/>
    <x v="0"/>
    <n v="5409"/>
  </r>
  <r>
    <x v="112"/>
    <x v="2"/>
    <s v="Feb"/>
    <n v="8"/>
    <x v="12"/>
    <s v="01"/>
    <s v="Grain"/>
    <x v="1"/>
    <n v="1633"/>
  </r>
  <r>
    <x v="113"/>
    <x v="2"/>
    <s v="Mar"/>
    <n v="9"/>
    <x v="0"/>
    <s v="01"/>
    <s v="Grain"/>
    <x v="0"/>
    <n v="10631"/>
  </r>
  <r>
    <x v="113"/>
    <x v="2"/>
    <s v="Mar"/>
    <n v="9"/>
    <x v="0"/>
    <s v="01"/>
    <s v="Grain"/>
    <x v="1"/>
    <n v="245"/>
  </r>
  <r>
    <x v="113"/>
    <x v="2"/>
    <s v="Mar"/>
    <n v="9"/>
    <x v="1"/>
    <s v="01"/>
    <s v="Grain"/>
    <x v="0"/>
    <n v="0"/>
  </r>
  <r>
    <x v="113"/>
    <x v="2"/>
    <s v="Mar"/>
    <n v="9"/>
    <x v="1"/>
    <s v="01"/>
    <s v="Grain"/>
    <x v="1"/>
    <n v="0"/>
  </r>
  <r>
    <x v="113"/>
    <x v="2"/>
    <s v="Mar"/>
    <n v="9"/>
    <x v="2"/>
    <s v="01"/>
    <s v="Grain"/>
    <x v="0"/>
    <n v="3801"/>
  </r>
  <r>
    <x v="113"/>
    <x v="2"/>
    <s v="Mar"/>
    <n v="9"/>
    <x v="2"/>
    <s v="01"/>
    <s v="Grain"/>
    <x v="1"/>
    <n v="49"/>
  </r>
  <r>
    <x v="113"/>
    <x v="2"/>
    <s v="Mar"/>
    <n v="9"/>
    <x v="3"/>
    <s v="01"/>
    <s v="Grain"/>
    <x v="0"/>
    <n v="6245"/>
  </r>
  <r>
    <x v="113"/>
    <x v="2"/>
    <s v="Mar"/>
    <n v="9"/>
    <x v="3"/>
    <s v="01"/>
    <s v="Grain"/>
    <x v="1"/>
    <n v="274"/>
  </r>
  <r>
    <x v="113"/>
    <x v="2"/>
    <s v="Mar"/>
    <n v="9"/>
    <x v="4"/>
    <s v="01"/>
    <s v="Grain"/>
    <x v="0"/>
    <n v="2658"/>
  </r>
  <r>
    <x v="113"/>
    <x v="2"/>
    <s v="Mar"/>
    <n v="9"/>
    <x v="4"/>
    <s v="01"/>
    <s v="Grain"/>
    <x v="1"/>
    <n v="1187"/>
  </r>
  <r>
    <x v="113"/>
    <x v="2"/>
    <s v="Mar"/>
    <n v="9"/>
    <x v="5"/>
    <s v="01"/>
    <s v="Grain"/>
    <x v="0"/>
    <n v="0"/>
  </r>
  <r>
    <x v="113"/>
    <x v="2"/>
    <s v="Mar"/>
    <n v="9"/>
    <x v="5"/>
    <s v="01"/>
    <s v="Grain"/>
    <x v="1"/>
    <n v="4"/>
  </r>
  <r>
    <x v="113"/>
    <x v="2"/>
    <s v="Mar"/>
    <n v="9"/>
    <x v="6"/>
    <s v="01"/>
    <s v="Grain"/>
    <x v="0"/>
    <n v="1018"/>
  </r>
  <r>
    <x v="113"/>
    <x v="2"/>
    <s v="Mar"/>
    <n v="9"/>
    <x v="6"/>
    <s v="01"/>
    <s v="Grain"/>
    <x v="1"/>
    <n v="1272"/>
  </r>
  <r>
    <x v="113"/>
    <x v="2"/>
    <s v="Mar"/>
    <n v="9"/>
    <x v="7"/>
    <s v="01"/>
    <s v="Grain"/>
    <x v="0"/>
    <n v="927"/>
  </r>
  <r>
    <x v="113"/>
    <x v="2"/>
    <s v="Mar"/>
    <n v="9"/>
    <x v="7"/>
    <s v="01"/>
    <s v="Grain"/>
    <x v="1"/>
    <n v="374"/>
  </r>
  <r>
    <x v="113"/>
    <x v="2"/>
    <s v="Mar"/>
    <n v="9"/>
    <x v="8"/>
    <s v="01"/>
    <s v="Grain"/>
    <x v="0"/>
    <n v="326"/>
  </r>
  <r>
    <x v="113"/>
    <x v="2"/>
    <s v="Mar"/>
    <n v="9"/>
    <x v="8"/>
    <s v="01"/>
    <s v="Grain"/>
    <x v="1"/>
    <n v="1115"/>
  </r>
  <r>
    <x v="113"/>
    <x v="2"/>
    <s v="Mar"/>
    <n v="9"/>
    <x v="9"/>
    <s v="01"/>
    <s v="Grain"/>
    <x v="0"/>
    <n v="0"/>
  </r>
  <r>
    <x v="113"/>
    <x v="2"/>
    <s v="Mar"/>
    <n v="9"/>
    <x v="9"/>
    <s v="01"/>
    <s v="Grain"/>
    <x v="1"/>
    <n v="0"/>
  </r>
  <r>
    <x v="113"/>
    <x v="2"/>
    <s v="Mar"/>
    <n v="9"/>
    <x v="10"/>
    <s v="01"/>
    <s v="Grain"/>
    <x v="0"/>
    <n v="3975"/>
  </r>
  <r>
    <x v="113"/>
    <x v="2"/>
    <s v="Mar"/>
    <n v="9"/>
    <x v="10"/>
    <s v="01"/>
    <s v="Grain"/>
    <x v="1"/>
    <n v="841"/>
  </r>
  <r>
    <x v="113"/>
    <x v="2"/>
    <s v="Mar"/>
    <n v="9"/>
    <x v="11"/>
    <s v="01"/>
    <s v="Grain"/>
    <x v="0"/>
    <n v="0"/>
  </r>
  <r>
    <x v="113"/>
    <x v="2"/>
    <s v="Mar"/>
    <n v="9"/>
    <x v="11"/>
    <s v="01"/>
    <s v="Grain"/>
    <x v="1"/>
    <n v="0"/>
  </r>
  <r>
    <x v="113"/>
    <x v="2"/>
    <s v="Mar"/>
    <n v="9"/>
    <x v="12"/>
    <s v="01"/>
    <s v="Grain"/>
    <x v="0"/>
    <n v="6003"/>
  </r>
  <r>
    <x v="113"/>
    <x v="2"/>
    <s v="Mar"/>
    <n v="9"/>
    <x v="12"/>
    <s v="01"/>
    <s v="Grain"/>
    <x v="1"/>
    <n v="1104"/>
  </r>
  <r>
    <x v="114"/>
    <x v="2"/>
    <s v="Mar"/>
    <n v="10"/>
    <x v="0"/>
    <s v="01"/>
    <s v="Grain"/>
    <x v="0"/>
    <n v="11832"/>
  </r>
  <r>
    <x v="114"/>
    <x v="2"/>
    <s v="Mar"/>
    <n v="10"/>
    <x v="0"/>
    <s v="01"/>
    <s v="Grain"/>
    <x v="1"/>
    <n v="260"/>
  </r>
  <r>
    <x v="114"/>
    <x v="2"/>
    <s v="Mar"/>
    <n v="10"/>
    <x v="1"/>
    <s v="01"/>
    <s v="Grain"/>
    <x v="0"/>
    <n v="0"/>
  </r>
  <r>
    <x v="114"/>
    <x v="2"/>
    <s v="Mar"/>
    <n v="10"/>
    <x v="1"/>
    <s v="01"/>
    <s v="Grain"/>
    <x v="1"/>
    <n v="0"/>
  </r>
  <r>
    <x v="114"/>
    <x v="2"/>
    <s v="Mar"/>
    <n v="10"/>
    <x v="2"/>
    <s v="01"/>
    <s v="Grain"/>
    <x v="0"/>
    <n v="4381"/>
  </r>
  <r>
    <x v="114"/>
    <x v="2"/>
    <s v="Mar"/>
    <n v="10"/>
    <x v="2"/>
    <s v="01"/>
    <s v="Grain"/>
    <x v="1"/>
    <n v="114"/>
  </r>
  <r>
    <x v="114"/>
    <x v="2"/>
    <s v="Mar"/>
    <n v="10"/>
    <x v="3"/>
    <s v="01"/>
    <s v="Grain"/>
    <x v="0"/>
    <n v="6136"/>
  </r>
  <r>
    <x v="114"/>
    <x v="2"/>
    <s v="Mar"/>
    <n v="10"/>
    <x v="3"/>
    <s v="01"/>
    <s v="Grain"/>
    <x v="1"/>
    <n v="318"/>
  </r>
  <r>
    <x v="114"/>
    <x v="2"/>
    <s v="Mar"/>
    <n v="10"/>
    <x v="4"/>
    <s v="01"/>
    <s v="Grain"/>
    <x v="0"/>
    <n v="2706"/>
  </r>
  <r>
    <x v="114"/>
    <x v="2"/>
    <s v="Mar"/>
    <n v="10"/>
    <x v="4"/>
    <s v="01"/>
    <s v="Grain"/>
    <x v="1"/>
    <n v="1356"/>
  </r>
  <r>
    <x v="114"/>
    <x v="2"/>
    <s v="Mar"/>
    <n v="10"/>
    <x v="5"/>
    <s v="01"/>
    <s v="Grain"/>
    <x v="0"/>
    <n v="0"/>
  </r>
  <r>
    <x v="114"/>
    <x v="2"/>
    <s v="Mar"/>
    <n v="10"/>
    <x v="5"/>
    <s v="01"/>
    <s v="Grain"/>
    <x v="1"/>
    <n v="5"/>
  </r>
  <r>
    <x v="114"/>
    <x v="2"/>
    <s v="Mar"/>
    <n v="10"/>
    <x v="6"/>
    <s v="01"/>
    <s v="Grain"/>
    <x v="0"/>
    <n v="799"/>
  </r>
  <r>
    <x v="114"/>
    <x v="2"/>
    <s v="Mar"/>
    <n v="10"/>
    <x v="6"/>
    <s v="01"/>
    <s v="Grain"/>
    <x v="1"/>
    <n v="1409"/>
  </r>
  <r>
    <x v="114"/>
    <x v="2"/>
    <s v="Mar"/>
    <n v="10"/>
    <x v="7"/>
    <s v="01"/>
    <s v="Grain"/>
    <x v="0"/>
    <n v="857"/>
  </r>
  <r>
    <x v="114"/>
    <x v="2"/>
    <s v="Mar"/>
    <n v="10"/>
    <x v="7"/>
    <s v="01"/>
    <s v="Grain"/>
    <x v="1"/>
    <n v="570"/>
  </r>
  <r>
    <x v="114"/>
    <x v="2"/>
    <s v="Mar"/>
    <n v="10"/>
    <x v="8"/>
    <s v="01"/>
    <s v="Grain"/>
    <x v="0"/>
    <n v="274"/>
  </r>
  <r>
    <x v="114"/>
    <x v="2"/>
    <s v="Mar"/>
    <n v="10"/>
    <x v="8"/>
    <s v="01"/>
    <s v="Grain"/>
    <x v="1"/>
    <n v="1547"/>
  </r>
  <r>
    <x v="114"/>
    <x v="2"/>
    <s v="Mar"/>
    <n v="10"/>
    <x v="9"/>
    <s v="01"/>
    <s v="Grain"/>
    <x v="0"/>
    <n v="0"/>
  </r>
  <r>
    <x v="114"/>
    <x v="2"/>
    <s v="Mar"/>
    <n v="10"/>
    <x v="9"/>
    <s v="01"/>
    <s v="Grain"/>
    <x v="1"/>
    <n v="0"/>
  </r>
  <r>
    <x v="114"/>
    <x v="2"/>
    <s v="Mar"/>
    <n v="10"/>
    <x v="10"/>
    <s v="01"/>
    <s v="Grain"/>
    <x v="0"/>
    <n v="3223"/>
  </r>
  <r>
    <x v="114"/>
    <x v="2"/>
    <s v="Mar"/>
    <n v="10"/>
    <x v="10"/>
    <s v="01"/>
    <s v="Grain"/>
    <x v="1"/>
    <n v="791"/>
  </r>
  <r>
    <x v="114"/>
    <x v="2"/>
    <s v="Mar"/>
    <n v="10"/>
    <x v="11"/>
    <s v="01"/>
    <s v="Grain"/>
    <x v="0"/>
    <n v="0"/>
  </r>
  <r>
    <x v="114"/>
    <x v="2"/>
    <s v="Mar"/>
    <n v="10"/>
    <x v="11"/>
    <s v="01"/>
    <s v="Grain"/>
    <x v="1"/>
    <n v="16"/>
  </r>
  <r>
    <x v="114"/>
    <x v="2"/>
    <s v="Mar"/>
    <n v="10"/>
    <x v="12"/>
    <s v="01"/>
    <s v="Grain"/>
    <x v="0"/>
    <n v="5591"/>
  </r>
  <r>
    <x v="114"/>
    <x v="2"/>
    <s v="Mar"/>
    <n v="10"/>
    <x v="12"/>
    <s v="01"/>
    <s v="Grain"/>
    <x v="1"/>
    <n v="1064"/>
  </r>
  <r>
    <x v="115"/>
    <x v="2"/>
    <s v="Mar"/>
    <n v="11"/>
    <x v="0"/>
    <s v="01"/>
    <s v="Grain"/>
    <x v="0"/>
    <n v="11465"/>
  </r>
  <r>
    <x v="115"/>
    <x v="2"/>
    <s v="Mar"/>
    <n v="11"/>
    <x v="0"/>
    <s v="01"/>
    <s v="Grain"/>
    <x v="1"/>
    <n v="134"/>
  </r>
  <r>
    <x v="115"/>
    <x v="2"/>
    <s v="Mar"/>
    <n v="11"/>
    <x v="1"/>
    <s v="01"/>
    <s v="Grain"/>
    <x v="0"/>
    <n v="0"/>
  </r>
  <r>
    <x v="115"/>
    <x v="2"/>
    <s v="Mar"/>
    <n v="11"/>
    <x v="1"/>
    <s v="01"/>
    <s v="Grain"/>
    <x v="1"/>
    <n v="0"/>
  </r>
  <r>
    <x v="115"/>
    <x v="2"/>
    <s v="Mar"/>
    <n v="11"/>
    <x v="2"/>
    <s v="01"/>
    <s v="Grain"/>
    <x v="0"/>
    <n v="4377"/>
  </r>
  <r>
    <x v="115"/>
    <x v="2"/>
    <s v="Mar"/>
    <n v="11"/>
    <x v="2"/>
    <s v="01"/>
    <s v="Grain"/>
    <x v="1"/>
    <n v="191"/>
  </r>
  <r>
    <x v="115"/>
    <x v="2"/>
    <s v="Mar"/>
    <n v="11"/>
    <x v="3"/>
    <s v="01"/>
    <s v="Grain"/>
    <x v="0"/>
    <n v="5740"/>
  </r>
  <r>
    <x v="115"/>
    <x v="2"/>
    <s v="Mar"/>
    <n v="11"/>
    <x v="3"/>
    <s v="01"/>
    <s v="Grain"/>
    <x v="1"/>
    <n v="240"/>
  </r>
  <r>
    <x v="115"/>
    <x v="2"/>
    <s v="Mar"/>
    <n v="11"/>
    <x v="4"/>
    <s v="01"/>
    <s v="Grain"/>
    <x v="0"/>
    <n v="2376"/>
  </r>
  <r>
    <x v="115"/>
    <x v="2"/>
    <s v="Mar"/>
    <n v="11"/>
    <x v="4"/>
    <s v="01"/>
    <s v="Grain"/>
    <x v="1"/>
    <n v="1626"/>
  </r>
  <r>
    <x v="115"/>
    <x v="2"/>
    <s v="Mar"/>
    <n v="11"/>
    <x v="5"/>
    <s v="01"/>
    <s v="Grain"/>
    <x v="0"/>
    <n v="0"/>
  </r>
  <r>
    <x v="115"/>
    <x v="2"/>
    <s v="Mar"/>
    <n v="11"/>
    <x v="5"/>
    <s v="01"/>
    <s v="Grain"/>
    <x v="1"/>
    <n v="10"/>
  </r>
  <r>
    <x v="115"/>
    <x v="2"/>
    <s v="Mar"/>
    <n v="11"/>
    <x v="6"/>
    <s v="01"/>
    <s v="Grain"/>
    <x v="0"/>
    <n v="553"/>
  </r>
  <r>
    <x v="115"/>
    <x v="2"/>
    <s v="Mar"/>
    <n v="11"/>
    <x v="6"/>
    <s v="01"/>
    <s v="Grain"/>
    <x v="1"/>
    <n v="1326"/>
  </r>
  <r>
    <x v="115"/>
    <x v="2"/>
    <s v="Mar"/>
    <n v="11"/>
    <x v="7"/>
    <s v="01"/>
    <s v="Grain"/>
    <x v="0"/>
    <n v="453"/>
  </r>
  <r>
    <x v="115"/>
    <x v="2"/>
    <s v="Mar"/>
    <n v="11"/>
    <x v="7"/>
    <s v="01"/>
    <s v="Grain"/>
    <x v="1"/>
    <n v="449"/>
  </r>
  <r>
    <x v="115"/>
    <x v="2"/>
    <s v="Mar"/>
    <n v="11"/>
    <x v="8"/>
    <s v="01"/>
    <s v="Grain"/>
    <x v="0"/>
    <n v="236"/>
  </r>
  <r>
    <x v="115"/>
    <x v="2"/>
    <s v="Mar"/>
    <n v="11"/>
    <x v="8"/>
    <s v="01"/>
    <s v="Grain"/>
    <x v="1"/>
    <n v="1173"/>
  </r>
  <r>
    <x v="115"/>
    <x v="2"/>
    <s v="Mar"/>
    <n v="11"/>
    <x v="9"/>
    <s v="01"/>
    <s v="Grain"/>
    <x v="0"/>
    <n v="0"/>
  </r>
  <r>
    <x v="115"/>
    <x v="2"/>
    <s v="Mar"/>
    <n v="11"/>
    <x v="9"/>
    <s v="01"/>
    <s v="Grain"/>
    <x v="1"/>
    <n v="0"/>
  </r>
  <r>
    <x v="115"/>
    <x v="2"/>
    <s v="Mar"/>
    <n v="11"/>
    <x v="10"/>
    <s v="01"/>
    <s v="Grain"/>
    <x v="0"/>
    <n v="2786"/>
  </r>
  <r>
    <x v="115"/>
    <x v="2"/>
    <s v="Mar"/>
    <n v="11"/>
    <x v="10"/>
    <s v="01"/>
    <s v="Grain"/>
    <x v="1"/>
    <n v="1083"/>
  </r>
  <r>
    <x v="115"/>
    <x v="2"/>
    <s v="Mar"/>
    <n v="11"/>
    <x v="11"/>
    <s v="01"/>
    <s v="Grain"/>
    <x v="0"/>
    <n v="0"/>
  </r>
  <r>
    <x v="115"/>
    <x v="2"/>
    <s v="Mar"/>
    <n v="11"/>
    <x v="11"/>
    <s v="01"/>
    <s v="Grain"/>
    <x v="1"/>
    <n v="7"/>
  </r>
  <r>
    <x v="115"/>
    <x v="2"/>
    <s v="Mar"/>
    <n v="11"/>
    <x v="12"/>
    <s v="01"/>
    <s v="Grain"/>
    <x v="0"/>
    <n v="6021"/>
  </r>
  <r>
    <x v="115"/>
    <x v="2"/>
    <s v="Mar"/>
    <n v="11"/>
    <x v="12"/>
    <s v="01"/>
    <s v="Grain"/>
    <x v="1"/>
    <n v="1790"/>
  </r>
  <r>
    <x v="116"/>
    <x v="2"/>
    <s v="Mar"/>
    <n v="12"/>
    <x v="0"/>
    <s v="01"/>
    <s v="Grain"/>
    <x v="0"/>
    <n v="11020"/>
  </r>
  <r>
    <x v="116"/>
    <x v="2"/>
    <s v="Mar"/>
    <n v="12"/>
    <x v="0"/>
    <s v="01"/>
    <s v="Grain"/>
    <x v="1"/>
    <n v="227"/>
  </r>
  <r>
    <x v="116"/>
    <x v="2"/>
    <s v="Mar"/>
    <n v="12"/>
    <x v="1"/>
    <s v="01"/>
    <s v="Grain"/>
    <x v="0"/>
    <n v="0"/>
  </r>
  <r>
    <x v="116"/>
    <x v="2"/>
    <s v="Mar"/>
    <n v="12"/>
    <x v="1"/>
    <s v="01"/>
    <s v="Grain"/>
    <x v="1"/>
    <n v="0"/>
  </r>
  <r>
    <x v="116"/>
    <x v="2"/>
    <s v="Mar"/>
    <n v="12"/>
    <x v="2"/>
    <s v="01"/>
    <s v="Grain"/>
    <x v="0"/>
    <n v="4103"/>
  </r>
  <r>
    <x v="116"/>
    <x v="2"/>
    <s v="Mar"/>
    <n v="12"/>
    <x v="2"/>
    <s v="01"/>
    <s v="Grain"/>
    <x v="1"/>
    <n v="271"/>
  </r>
  <r>
    <x v="116"/>
    <x v="2"/>
    <s v="Mar"/>
    <n v="12"/>
    <x v="3"/>
    <s v="01"/>
    <s v="Grain"/>
    <x v="0"/>
    <n v="5665"/>
  </r>
  <r>
    <x v="116"/>
    <x v="2"/>
    <s v="Mar"/>
    <n v="12"/>
    <x v="3"/>
    <s v="01"/>
    <s v="Grain"/>
    <x v="1"/>
    <n v="280"/>
  </r>
  <r>
    <x v="116"/>
    <x v="2"/>
    <s v="Mar"/>
    <n v="12"/>
    <x v="4"/>
    <s v="01"/>
    <s v="Grain"/>
    <x v="0"/>
    <n v="2361"/>
  </r>
  <r>
    <x v="116"/>
    <x v="2"/>
    <s v="Mar"/>
    <n v="12"/>
    <x v="4"/>
    <s v="01"/>
    <s v="Grain"/>
    <x v="1"/>
    <n v="1197"/>
  </r>
  <r>
    <x v="116"/>
    <x v="2"/>
    <s v="Mar"/>
    <n v="12"/>
    <x v="5"/>
    <s v="01"/>
    <s v="Grain"/>
    <x v="0"/>
    <n v="0"/>
  </r>
  <r>
    <x v="116"/>
    <x v="2"/>
    <s v="Mar"/>
    <n v="12"/>
    <x v="5"/>
    <s v="01"/>
    <s v="Grain"/>
    <x v="1"/>
    <n v="5"/>
  </r>
  <r>
    <x v="116"/>
    <x v="2"/>
    <s v="Mar"/>
    <n v="12"/>
    <x v="6"/>
    <s v="01"/>
    <s v="Grain"/>
    <x v="0"/>
    <n v="513"/>
  </r>
  <r>
    <x v="116"/>
    <x v="2"/>
    <s v="Mar"/>
    <n v="12"/>
    <x v="6"/>
    <s v="01"/>
    <s v="Grain"/>
    <x v="1"/>
    <n v="1579"/>
  </r>
  <r>
    <x v="116"/>
    <x v="2"/>
    <s v="Mar"/>
    <n v="12"/>
    <x v="7"/>
    <s v="01"/>
    <s v="Grain"/>
    <x v="0"/>
    <n v="904"/>
  </r>
  <r>
    <x v="116"/>
    <x v="2"/>
    <s v="Mar"/>
    <n v="12"/>
    <x v="7"/>
    <s v="01"/>
    <s v="Grain"/>
    <x v="1"/>
    <n v="433"/>
  </r>
  <r>
    <x v="116"/>
    <x v="2"/>
    <s v="Mar"/>
    <n v="12"/>
    <x v="8"/>
    <s v="01"/>
    <s v="Grain"/>
    <x v="0"/>
    <n v="306"/>
  </r>
  <r>
    <x v="116"/>
    <x v="2"/>
    <s v="Mar"/>
    <n v="12"/>
    <x v="8"/>
    <s v="01"/>
    <s v="Grain"/>
    <x v="1"/>
    <n v="1152"/>
  </r>
  <r>
    <x v="116"/>
    <x v="2"/>
    <s v="Mar"/>
    <n v="12"/>
    <x v="9"/>
    <s v="01"/>
    <s v="Grain"/>
    <x v="0"/>
    <n v="0"/>
  </r>
  <r>
    <x v="116"/>
    <x v="2"/>
    <s v="Mar"/>
    <n v="12"/>
    <x v="9"/>
    <s v="01"/>
    <s v="Grain"/>
    <x v="1"/>
    <n v="0"/>
  </r>
  <r>
    <x v="116"/>
    <x v="2"/>
    <s v="Mar"/>
    <n v="12"/>
    <x v="10"/>
    <s v="01"/>
    <s v="Grain"/>
    <x v="0"/>
    <n v="3062"/>
  </r>
  <r>
    <x v="116"/>
    <x v="2"/>
    <s v="Mar"/>
    <n v="12"/>
    <x v="10"/>
    <s v="01"/>
    <s v="Grain"/>
    <x v="1"/>
    <n v="681"/>
  </r>
  <r>
    <x v="116"/>
    <x v="2"/>
    <s v="Mar"/>
    <n v="12"/>
    <x v="11"/>
    <s v="01"/>
    <s v="Grain"/>
    <x v="0"/>
    <n v="0"/>
  </r>
  <r>
    <x v="116"/>
    <x v="2"/>
    <s v="Mar"/>
    <n v="12"/>
    <x v="11"/>
    <s v="01"/>
    <s v="Grain"/>
    <x v="1"/>
    <n v="5"/>
  </r>
  <r>
    <x v="116"/>
    <x v="2"/>
    <s v="Mar"/>
    <n v="12"/>
    <x v="12"/>
    <s v="01"/>
    <s v="Grain"/>
    <x v="0"/>
    <n v="5527"/>
  </r>
  <r>
    <x v="116"/>
    <x v="2"/>
    <s v="Mar"/>
    <n v="12"/>
    <x v="12"/>
    <s v="01"/>
    <s v="Grain"/>
    <x v="1"/>
    <n v="1130"/>
  </r>
  <r>
    <x v="117"/>
    <x v="2"/>
    <s v="Mar"/>
    <n v="13"/>
    <x v="0"/>
    <s v="01"/>
    <s v="Grain"/>
    <x v="0"/>
    <n v="10410"/>
  </r>
  <r>
    <x v="117"/>
    <x v="2"/>
    <s v="Mar"/>
    <n v="13"/>
    <x v="0"/>
    <s v="01"/>
    <s v="Grain"/>
    <x v="1"/>
    <n v="206"/>
  </r>
  <r>
    <x v="117"/>
    <x v="2"/>
    <s v="Mar"/>
    <n v="13"/>
    <x v="1"/>
    <s v="01"/>
    <s v="Grain"/>
    <x v="0"/>
    <n v="0"/>
  </r>
  <r>
    <x v="117"/>
    <x v="2"/>
    <s v="Mar"/>
    <n v="13"/>
    <x v="1"/>
    <s v="01"/>
    <s v="Grain"/>
    <x v="1"/>
    <n v="0"/>
  </r>
  <r>
    <x v="117"/>
    <x v="2"/>
    <s v="Mar"/>
    <n v="13"/>
    <x v="2"/>
    <s v="01"/>
    <s v="Grain"/>
    <x v="0"/>
    <n v="3923"/>
  </r>
  <r>
    <x v="117"/>
    <x v="2"/>
    <s v="Mar"/>
    <n v="13"/>
    <x v="2"/>
    <s v="01"/>
    <s v="Grain"/>
    <x v="1"/>
    <n v="49"/>
  </r>
  <r>
    <x v="117"/>
    <x v="2"/>
    <s v="Mar"/>
    <n v="13"/>
    <x v="3"/>
    <s v="01"/>
    <s v="Grain"/>
    <x v="0"/>
    <n v="4944"/>
  </r>
  <r>
    <x v="117"/>
    <x v="2"/>
    <s v="Mar"/>
    <n v="13"/>
    <x v="3"/>
    <s v="01"/>
    <s v="Grain"/>
    <x v="1"/>
    <n v="180"/>
  </r>
  <r>
    <x v="117"/>
    <x v="2"/>
    <s v="Mar"/>
    <n v="13"/>
    <x v="4"/>
    <s v="01"/>
    <s v="Grain"/>
    <x v="0"/>
    <n v="2033"/>
  </r>
  <r>
    <x v="117"/>
    <x v="2"/>
    <s v="Mar"/>
    <n v="13"/>
    <x v="4"/>
    <s v="01"/>
    <s v="Grain"/>
    <x v="1"/>
    <n v="1701"/>
  </r>
  <r>
    <x v="117"/>
    <x v="2"/>
    <s v="Mar"/>
    <n v="13"/>
    <x v="5"/>
    <s v="01"/>
    <s v="Grain"/>
    <x v="0"/>
    <n v="0"/>
  </r>
  <r>
    <x v="117"/>
    <x v="2"/>
    <s v="Mar"/>
    <n v="13"/>
    <x v="5"/>
    <s v="01"/>
    <s v="Grain"/>
    <x v="1"/>
    <n v="7"/>
  </r>
  <r>
    <x v="117"/>
    <x v="2"/>
    <s v="Mar"/>
    <n v="13"/>
    <x v="6"/>
    <s v="01"/>
    <s v="Grain"/>
    <x v="0"/>
    <n v="388"/>
  </r>
  <r>
    <x v="117"/>
    <x v="2"/>
    <s v="Mar"/>
    <n v="13"/>
    <x v="6"/>
    <s v="01"/>
    <s v="Grain"/>
    <x v="1"/>
    <n v="1616"/>
  </r>
  <r>
    <x v="117"/>
    <x v="2"/>
    <s v="Mar"/>
    <n v="13"/>
    <x v="7"/>
    <s v="01"/>
    <s v="Grain"/>
    <x v="0"/>
    <n v="668"/>
  </r>
  <r>
    <x v="117"/>
    <x v="2"/>
    <s v="Mar"/>
    <n v="13"/>
    <x v="7"/>
    <s v="01"/>
    <s v="Grain"/>
    <x v="1"/>
    <n v="403"/>
  </r>
  <r>
    <x v="117"/>
    <x v="2"/>
    <s v="Mar"/>
    <n v="13"/>
    <x v="8"/>
    <s v="01"/>
    <s v="Grain"/>
    <x v="0"/>
    <n v="310"/>
  </r>
  <r>
    <x v="117"/>
    <x v="2"/>
    <s v="Mar"/>
    <n v="13"/>
    <x v="8"/>
    <s v="01"/>
    <s v="Grain"/>
    <x v="1"/>
    <n v="1072"/>
  </r>
  <r>
    <x v="117"/>
    <x v="2"/>
    <s v="Mar"/>
    <n v="13"/>
    <x v="9"/>
    <s v="01"/>
    <s v="Grain"/>
    <x v="0"/>
    <n v="0"/>
  </r>
  <r>
    <x v="117"/>
    <x v="2"/>
    <s v="Mar"/>
    <n v="13"/>
    <x v="9"/>
    <s v="01"/>
    <s v="Grain"/>
    <x v="1"/>
    <n v="0"/>
  </r>
  <r>
    <x v="117"/>
    <x v="2"/>
    <s v="Mar"/>
    <n v="13"/>
    <x v="10"/>
    <s v="01"/>
    <s v="Grain"/>
    <x v="0"/>
    <n v="3216"/>
  </r>
  <r>
    <x v="117"/>
    <x v="2"/>
    <s v="Mar"/>
    <n v="13"/>
    <x v="10"/>
    <s v="01"/>
    <s v="Grain"/>
    <x v="1"/>
    <n v="804"/>
  </r>
  <r>
    <x v="117"/>
    <x v="2"/>
    <s v="Mar"/>
    <n v="13"/>
    <x v="11"/>
    <s v="01"/>
    <s v="Grain"/>
    <x v="0"/>
    <n v="0"/>
  </r>
  <r>
    <x v="117"/>
    <x v="2"/>
    <s v="Mar"/>
    <n v="13"/>
    <x v="11"/>
    <s v="01"/>
    <s v="Grain"/>
    <x v="1"/>
    <n v="38"/>
  </r>
  <r>
    <x v="117"/>
    <x v="2"/>
    <s v="Mar"/>
    <n v="13"/>
    <x v="12"/>
    <s v="01"/>
    <s v="Grain"/>
    <x v="0"/>
    <n v="5384"/>
  </r>
  <r>
    <x v="117"/>
    <x v="2"/>
    <s v="Mar"/>
    <n v="13"/>
    <x v="12"/>
    <s v="01"/>
    <s v="Grain"/>
    <x v="1"/>
    <n v="1234"/>
  </r>
  <r>
    <x v="118"/>
    <x v="2"/>
    <s v="Apr"/>
    <n v="14"/>
    <x v="0"/>
    <s v="01"/>
    <s v="Grain"/>
    <x v="0"/>
    <n v="9972"/>
  </r>
  <r>
    <x v="118"/>
    <x v="2"/>
    <s v="Apr"/>
    <n v="14"/>
    <x v="0"/>
    <s v="01"/>
    <s v="Grain"/>
    <x v="1"/>
    <n v="137"/>
  </r>
  <r>
    <x v="118"/>
    <x v="2"/>
    <s v="Apr"/>
    <n v="14"/>
    <x v="1"/>
    <s v="01"/>
    <s v="Grain"/>
    <x v="0"/>
    <n v="0"/>
  </r>
  <r>
    <x v="118"/>
    <x v="2"/>
    <s v="Apr"/>
    <n v="14"/>
    <x v="1"/>
    <s v="01"/>
    <s v="Grain"/>
    <x v="1"/>
    <n v="0"/>
  </r>
  <r>
    <x v="118"/>
    <x v="2"/>
    <s v="Apr"/>
    <n v="14"/>
    <x v="2"/>
    <s v="01"/>
    <s v="Grain"/>
    <x v="0"/>
    <n v="3601"/>
  </r>
  <r>
    <x v="118"/>
    <x v="2"/>
    <s v="Apr"/>
    <n v="14"/>
    <x v="2"/>
    <s v="01"/>
    <s v="Grain"/>
    <x v="1"/>
    <n v="162"/>
  </r>
  <r>
    <x v="118"/>
    <x v="2"/>
    <s v="Apr"/>
    <n v="14"/>
    <x v="3"/>
    <s v="01"/>
    <s v="Grain"/>
    <x v="0"/>
    <n v="6878"/>
  </r>
  <r>
    <x v="118"/>
    <x v="2"/>
    <s v="Apr"/>
    <n v="14"/>
    <x v="3"/>
    <s v="01"/>
    <s v="Grain"/>
    <x v="1"/>
    <n v="193"/>
  </r>
  <r>
    <x v="118"/>
    <x v="2"/>
    <s v="Apr"/>
    <n v="14"/>
    <x v="4"/>
    <s v="01"/>
    <s v="Grain"/>
    <x v="0"/>
    <n v="2401"/>
  </r>
  <r>
    <x v="118"/>
    <x v="2"/>
    <s v="Apr"/>
    <n v="14"/>
    <x v="4"/>
    <s v="01"/>
    <s v="Grain"/>
    <x v="1"/>
    <n v="1128"/>
  </r>
  <r>
    <x v="118"/>
    <x v="2"/>
    <s v="Apr"/>
    <n v="14"/>
    <x v="5"/>
    <s v="01"/>
    <s v="Grain"/>
    <x v="0"/>
    <n v="0"/>
  </r>
  <r>
    <x v="118"/>
    <x v="2"/>
    <s v="Apr"/>
    <n v="14"/>
    <x v="5"/>
    <s v="01"/>
    <s v="Grain"/>
    <x v="1"/>
    <n v="4"/>
  </r>
  <r>
    <x v="118"/>
    <x v="2"/>
    <s v="Apr"/>
    <n v="14"/>
    <x v="6"/>
    <s v="01"/>
    <s v="Grain"/>
    <x v="0"/>
    <n v="712"/>
  </r>
  <r>
    <x v="118"/>
    <x v="2"/>
    <s v="Apr"/>
    <n v="14"/>
    <x v="6"/>
    <s v="01"/>
    <s v="Grain"/>
    <x v="1"/>
    <n v="890"/>
  </r>
  <r>
    <x v="118"/>
    <x v="2"/>
    <s v="Apr"/>
    <n v="14"/>
    <x v="7"/>
    <s v="01"/>
    <s v="Grain"/>
    <x v="0"/>
    <n v="791"/>
  </r>
  <r>
    <x v="118"/>
    <x v="2"/>
    <s v="Apr"/>
    <n v="14"/>
    <x v="7"/>
    <s v="01"/>
    <s v="Grain"/>
    <x v="1"/>
    <n v="459"/>
  </r>
  <r>
    <x v="118"/>
    <x v="2"/>
    <s v="Apr"/>
    <n v="14"/>
    <x v="8"/>
    <s v="01"/>
    <s v="Grain"/>
    <x v="0"/>
    <n v="266"/>
  </r>
  <r>
    <x v="118"/>
    <x v="2"/>
    <s v="Apr"/>
    <n v="14"/>
    <x v="8"/>
    <s v="01"/>
    <s v="Grain"/>
    <x v="1"/>
    <n v="1079"/>
  </r>
  <r>
    <x v="118"/>
    <x v="2"/>
    <s v="Apr"/>
    <n v="14"/>
    <x v="9"/>
    <s v="01"/>
    <s v="Grain"/>
    <x v="0"/>
    <n v="0"/>
  </r>
  <r>
    <x v="118"/>
    <x v="2"/>
    <s v="Apr"/>
    <n v="14"/>
    <x v="9"/>
    <s v="01"/>
    <s v="Grain"/>
    <x v="1"/>
    <n v="0"/>
  </r>
  <r>
    <x v="118"/>
    <x v="2"/>
    <s v="Apr"/>
    <n v="14"/>
    <x v="10"/>
    <s v="01"/>
    <s v="Grain"/>
    <x v="0"/>
    <n v="2767"/>
  </r>
  <r>
    <x v="118"/>
    <x v="2"/>
    <s v="Apr"/>
    <n v="14"/>
    <x v="10"/>
    <s v="01"/>
    <s v="Grain"/>
    <x v="1"/>
    <n v="625"/>
  </r>
  <r>
    <x v="118"/>
    <x v="2"/>
    <s v="Apr"/>
    <n v="14"/>
    <x v="11"/>
    <s v="01"/>
    <s v="Grain"/>
    <x v="0"/>
    <n v="0"/>
  </r>
  <r>
    <x v="118"/>
    <x v="2"/>
    <s v="Apr"/>
    <n v="14"/>
    <x v="11"/>
    <s v="01"/>
    <s v="Grain"/>
    <x v="1"/>
    <n v="1"/>
  </r>
  <r>
    <x v="118"/>
    <x v="2"/>
    <s v="Apr"/>
    <n v="14"/>
    <x v="12"/>
    <s v="01"/>
    <s v="Grain"/>
    <x v="0"/>
    <n v="4269"/>
  </r>
  <r>
    <x v="118"/>
    <x v="2"/>
    <s v="Apr"/>
    <n v="14"/>
    <x v="12"/>
    <s v="01"/>
    <s v="Grain"/>
    <x v="1"/>
    <n v="925"/>
  </r>
  <r>
    <x v="119"/>
    <x v="2"/>
    <s v="Apr"/>
    <n v="15"/>
    <x v="0"/>
    <s v="01"/>
    <s v="Grain"/>
    <x v="0"/>
    <n v="10257"/>
  </r>
  <r>
    <x v="119"/>
    <x v="2"/>
    <s v="Apr"/>
    <n v="15"/>
    <x v="0"/>
    <s v="01"/>
    <s v="Grain"/>
    <x v="1"/>
    <n v="315"/>
  </r>
  <r>
    <x v="119"/>
    <x v="2"/>
    <s v="Apr"/>
    <n v="15"/>
    <x v="1"/>
    <s v="01"/>
    <s v="Grain"/>
    <x v="0"/>
    <n v="0"/>
  </r>
  <r>
    <x v="119"/>
    <x v="2"/>
    <s v="Apr"/>
    <n v="15"/>
    <x v="1"/>
    <s v="01"/>
    <s v="Grain"/>
    <x v="1"/>
    <n v="0"/>
  </r>
  <r>
    <x v="119"/>
    <x v="2"/>
    <s v="Apr"/>
    <n v="15"/>
    <x v="2"/>
    <s v="01"/>
    <s v="Grain"/>
    <x v="0"/>
    <n v="4159"/>
  </r>
  <r>
    <x v="119"/>
    <x v="2"/>
    <s v="Apr"/>
    <n v="15"/>
    <x v="2"/>
    <s v="01"/>
    <s v="Grain"/>
    <x v="1"/>
    <n v="21"/>
  </r>
  <r>
    <x v="119"/>
    <x v="2"/>
    <s v="Apr"/>
    <n v="15"/>
    <x v="3"/>
    <s v="01"/>
    <s v="Grain"/>
    <x v="0"/>
    <n v="5835"/>
  </r>
  <r>
    <x v="119"/>
    <x v="2"/>
    <s v="Apr"/>
    <n v="15"/>
    <x v="3"/>
    <s v="01"/>
    <s v="Grain"/>
    <x v="1"/>
    <n v="130"/>
  </r>
  <r>
    <x v="119"/>
    <x v="2"/>
    <s v="Apr"/>
    <n v="15"/>
    <x v="4"/>
    <s v="01"/>
    <s v="Grain"/>
    <x v="0"/>
    <n v="1460"/>
  </r>
  <r>
    <x v="119"/>
    <x v="2"/>
    <s v="Apr"/>
    <n v="15"/>
    <x v="4"/>
    <s v="01"/>
    <s v="Grain"/>
    <x v="1"/>
    <n v="1556"/>
  </r>
  <r>
    <x v="119"/>
    <x v="2"/>
    <s v="Apr"/>
    <n v="15"/>
    <x v="5"/>
    <s v="01"/>
    <s v="Grain"/>
    <x v="0"/>
    <n v="0"/>
  </r>
  <r>
    <x v="119"/>
    <x v="2"/>
    <s v="Apr"/>
    <n v="15"/>
    <x v="5"/>
    <s v="01"/>
    <s v="Grain"/>
    <x v="1"/>
    <n v="6"/>
  </r>
  <r>
    <x v="119"/>
    <x v="2"/>
    <s v="Apr"/>
    <n v="15"/>
    <x v="6"/>
    <s v="01"/>
    <s v="Grain"/>
    <x v="0"/>
    <n v="528"/>
  </r>
  <r>
    <x v="119"/>
    <x v="2"/>
    <s v="Apr"/>
    <n v="15"/>
    <x v="6"/>
    <s v="01"/>
    <s v="Grain"/>
    <x v="1"/>
    <n v="1488"/>
  </r>
  <r>
    <x v="119"/>
    <x v="2"/>
    <s v="Apr"/>
    <n v="15"/>
    <x v="7"/>
    <s v="01"/>
    <s v="Grain"/>
    <x v="0"/>
    <n v="688"/>
  </r>
  <r>
    <x v="119"/>
    <x v="2"/>
    <s v="Apr"/>
    <n v="15"/>
    <x v="7"/>
    <s v="01"/>
    <s v="Grain"/>
    <x v="1"/>
    <n v="716"/>
  </r>
  <r>
    <x v="119"/>
    <x v="2"/>
    <s v="Apr"/>
    <n v="15"/>
    <x v="8"/>
    <s v="01"/>
    <s v="Grain"/>
    <x v="0"/>
    <n v="286"/>
  </r>
  <r>
    <x v="119"/>
    <x v="2"/>
    <s v="Apr"/>
    <n v="15"/>
    <x v="8"/>
    <s v="01"/>
    <s v="Grain"/>
    <x v="1"/>
    <n v="970"/>
  </r>
  <r>
    <x v="119"/>
    <x v="2"/>
    <s v="Apr"/>
    <n v="15"/>
    <x v="9"/>
    <s v="01"/>
    <s v="Grain"/>
    <x v="0"/>
    <n v="0"/>
  </r>
  <r>
    <x v="119"/>
    <x v="2"/>
    <s v="Apr"/>
    <n v="15"/>
    <x v="9"/>
    <s v="01"/>
    <s v="Grain"/>
    <x v="1"/>
    <n v="0"/>
  </r>
  <r>
    <x v="119"/>
    <x v="2"/>
    <s v="Apr"/>
    <n v="15"/>
    <x v="10"/>
    <s v="01"/>
    <s v="Grain"/>
    <x v="0"/>
    <n v="2674"/>
  </r>
  <r>
    <x v="119"/>
    <x v="2"/>
    <s v="Apr"/>
    <n v="15"/>
    <x v="10"/>
    <s v="01"/>
    <s v="Grain"/>
    <x v="1"/>
    <n v="843"/>
  </r>
  <r>
    <x v="119"/>
    <x v="2"/>
    <s v="Apr"/>
    <n v="15"/>
    <x v="11"/>
    <s v="01"/>
    <s v="Grain"/>
    <x v="0"/>
    <n v="0"/>
  </r>
  <r>
    <x v="119"/>
    <x v="2"/>
    <s v="Apr"/>
    <n v="15"/>
    <x v="11"/>
    <s v="01"/>
    <s v="Grain"/>
    <x v="1"/>
    <n v="2"/>
  </r>
  <r>
    <x v="119"/>
    <x v="2"/>
    <s v="Apr"/>
    <n v="15"/>
    <x v="12"/>
    <s v="01"/>
    <s v="Grain"/>
    <x v="0"/>
    <n v="6066"/>
  </r>
  <r>
    <x v="119"/>
    <x v="2"/>
    <s v="Apr"/>
    <n v="15"/>
    <x v="12"/>
    <s v="01"/>
    <s v="Grain"/>
    <x v="1"/>
    <n v="986"/>
  </r>
  <r>
    <x v="120"/>
    <x v="2"/>
    <s v="Apr"/>
    <n v="16"/>
    <x v="0"/>
    <s v="01"/>
    <s v="Grain"/>
    <x v="0"/>
    <n v="8919"/>
  </r>
  <r>
    <x v="120"/>
    <x v="2"/>
    <s v="Apr"/>
    <n v="16"/>
    <x v="0"/>
    <s v="01"/>
    <s v="Grain"/>
    <x v="1"/>
    <n v="354"/>
  </r>
  <r>
    <x v="120"/>
    <x v="2"/>
    <s v="Apr"/>
    <n v="16"/>
    <x v="1"/>
    <s v="01"/>
    <s v="Grain"/>
    <x v="0"/>
    <n v="0"/>
  </r>
  <r>
    <x v="120"/>
    <x v="2"/>
    <s v="Apr"/>
    <n v="16"/>
    <x v="1"/>
    <s v="01"/>
    <s v="Grain"/>
    <x v="1"/>
    <n v="0"/>
  </r>
  <r>
    <x v="120"/>
    <x v="2"/>
    <s v="Apr"/>
    <n v="16"/>
    <x v="2"/>
    <s v="01"/>
    <s v="Grain"/>
    <x v="0"/>
    <n v="3880"/>
  </r>
  <r>
    <x v="120"/>
    <x v="2"/>
    <s v="Apr"/>
    <n v="16"/>
    <x v="2"/>
    <s v="01"/>
    <s v="Grain"/>
    <x v="1"/>
    <n v="39"/>
  </r>
  <r>
    <x v="120"/>
    <x v="2"/>
    <s v="Apr"/>
    <n v="16"/>
    <x v="3"/>
    <s v="01"/>
    <s v="Grain"/>
    <x v="0"/>
    <n v="6705"/>
  </r>
  <r>
    <x v="120"/>
    <x v="2"/>
    <s v="Apr"/>
    <n v="16"/>
    <x v="3"/>
    <s v="01"/>
    <s v="Grain"/>
    <x v="1"/>
    <n v="136"/>
  </r>
  <r>
    <x v="120"/>
    <x v="2"/>
    <s v="Apr"/>
    <n v="16"/>
    <x v="4"/>
    <s v="01"/>
    <s v="Grain"/>
    <x v="0"/>
    <n v="2182"/>
  </r>
  <r>
    <x v="120"/>
    <x v="2"/>
    <s v="Apr"/>
    <n v="16"/>
    <x v="4"/>
    <s v="01"/>
    <s v="Grain"/>
    <x v="1"/>
    <n v="1206"/>
  </r>
  <r>
    <x v="120"/>
    <x v="2"/>
    <s v="Apr"/>
    <n v="16"/>
    <x v="5"/>
    <s v="01"/>
    <s v="Grain"/>
    <x v="0"/>
    <n v="0"/>
  </r>
  <r>
    <x v="120"/>
    <x v="2"/>
    <s v="Apr"/>
    <n v="16"/>
    <x v="5"/>
    <s v="01"/>
    <s v="Grain"/>
    <x v="1"/>
    <n v="4"/>
  </r>
  <r>
    <x v="120"/>
    <x v="2"/>
    <s v="Apr"/>
    <n v="16"/>
    <x v="6"/>
    <s v="01"/>
    <s v="Grain"/>
    <x v="0"/>
    <n v="549"/>
  </r>
  <r>
    <x v="120"/>
    <x v="2"/>
    <s v="Apr"/>
    <n v="16"/>
    <x v="6"/>
    <s v="01"/>
    <s v="Grain"/>
    <x v="1"/>
    <n v="2177"/>
  </r>
  <r>
    <x v="120"/>
    <x v="2"/>
    <s v="Apr"/>
    <n v="16"/>
    <x v="7"/>
    <s v="01"/>
    <s v="Grain"/>
    <x v="0"/>
    <n v="670"/>
  </r>
  <r>
    <x v="120"/>
    <x v="2"/>
    <s v="Apr"/>
    <n v="16"/>
    <x v="7"/>
    <s v="01"/>
    <s v="Grain"/>
    <x v="1"/>
    <n v="378"/>
  </r>
  <r>
    <x v="120"/>
    <x v="2"/>
    <s v="Apr"/>
    <n v="16"/>
    <x v="8"/>
    <s v="01"/>
    <s v="Grain"/>
    <x v="0"/>
    <n v="348"/>
  </r>
  <r>
    <x v="120"/>
    <x v="2"/>
    <s v="Apr"/>
    <n v="16"/>
    <x v="8"/>
    <s v="01"/>
    <s v="Grain"/>
    <x v="1"/>
    <n v="1420"/>
  </r>
  <r>
    <x v="120"/>
    <x v="2"/>
    <s v="Apr"/>
    <n v="16"/>
    <x v="9"/>
    <s v="01"/>
    <s v="Grain"/>
    <x v="0"/>
    <n v="0"/>
  </r>
  <r>
    <x v="120"/>
    <x v="2"/>
    <s v="Apr"/>
    <n v="16"/>
    <x v="9"/>
    <s v="01"/>
    <s v="Grain"/>
    <x v="1"/>
    <n v="0"/>
  </r>
  <r>
    <x v="120"/>
    <x v="2"/>
    <s v="Apr"/>
    <n v="16"/>
    <x v="10"/>
    <s v="01"/>
    <s v="Grain"/>
    <x v="0"/>
    <n v="3508"/>
  </r>
  <r>
    <x v="120"/>
    <x v="2"/>
    <s v="Apr"/>
    <n v="16"/>
    <x v="10"/>
    <s v="01"/>
    <s v="Grain"/>
    <x v="1"/>
    <n v="1076"/>
  </r>
  <r>
    <x v="120"/>
    <x v="2"/>
    <s v="Apr"/>
    <n v="16"/>
    <x v="11"/>
    <s v="01"/>
    <s v="Grain"/>
    <x v="0"/>
    <n v="0"/>
  </r>
  <r>
    <x v="120"/>
    <x v="2"/>
    <s v="Apr"/>
    <n v="16"/>
    <x v="11"/>
    <s v="01"/>
    <s v="Grain"/>
    <x v="1"/>
    <n v="0"/>
  </r>
  <r>
    <x v="120"/>
    <x v="2"/>
    <s v="Apr"/>
    <n v="16"/>
    <x v="12"/>
    <s v="01"/>
    <s v="Grain"/>
    <x v="0"/>
    <n v="4885"/>
  </r>
  <r>
    <x v="120"/>
    <x v="2"/>
    <s v="Apr"/>
    <n v="16"/>
    <x v="12"/>
    <s v="01"/>
    <s v="Grain"/>
    <x v="1"/>
    <n v="814"/>
  </r>
  <r>
    <x v="121"/>
    <x v="2"/>
    <s v="Apr"/>
    <n v="17"/>
    <x v="0"/>
    <s v="01"/>
    <s v="Grain"/>
    <x v="0"/>
    <n v="10592"/>
  </r>
  <r>
    <x v="121"/>
    <x v="2"/>
    <s v="Apr"/>
    <n v="17"/>
    <x v="0"/>
    <s v="01"/>
    <s v="Grain"/>
    <x v="1"/>
    <n v="259"/>
  </r>
  <r>
    <x v="121"/>
    <x v="2"/>
    <s v="Apr"/>
    <n v="17"/>
    <x v="1"/>
    <s v="01"/>
    <s v="Grain"/>
    <x v="0"/>
    <n v="0"/>
  </r>
  <r>
    <x v="121"/>
    <x v="2"/>
    <s v="Apr"/>
    <n v="17"/>
    <x v="1"/>
    <s v="01"/>
    <s v="Grain"/>
    <x v="1"/>
    <n v="0"/>
  </r>
  <r>
    <x v="121"/>
    <x v="2"/>
    <s v="Apr"/>
    <n v="17"/>
    <x v="2"/>
    <s v="01"/>
    <s v="Grain"/>
    <x v="0"/>
    <n v="4000"/>
  </r>
  <r>
    <x v="121"/>
    <x v="2"/>
    <s v="Apr"/>
    <n v="17"/>
    <x v="2"/>
    <s v="01"/>
    <s v="Grain"/>
    <x v="1"/>
    <n v="61"/>
  </r>
  <r>
    <x v="121"/>
    <x v="2"/>
    <s v="Apr"/>
    <n v="17"/>
    <x v="3"/>
    <s v="01"/>
    <s v="Grain"/>
    <x v="0"/>
    <n v="5949"/>
  </r>
  <r>
    <x v="121"/>
    <x v="2"/>
    <s v="Apr"/>
    <n v="17"/>
    <x v="3"/>
    <s v="01"/>
    <s v="Grain"/>
    <x v="1"/>
    <n v="173"/>
  </r>
  <r>
    <x v="121"/>
    <x v="2"/>
    <s v="Apr"/>
    <n v="17"/>
    <x v="4"/>
    <s v="01"/>
    <s v="Grain"/>
    <x v="0"/>
    <n v="2613"/>
  </r>
  <r>
    <x v="121"/>
    <x v="2"/>
    <s v="Apr"/>
    <n v="17"/>
    <x v="4"/>
    <s v="01"/>
    <s v="Grain"/>
    <x v="1"/>
    <n v="929"/>
  </r>
  <r>
    <x v="121"/>
    <x v="2"/>
    <s v="Apr"/>
    <n v="17"/>
    <x v="5"/>
    <s v="01"/>
    <s v="Grain"/>
    <x v="0"/>
    <n v="0"/>
  </r>
  <r>
    <x v="121"/>
    <x v="2"/>
    <s v="Apr"/>
    <n v="17"/>
    <x v="5"/>
    <s v="01"/>
    <s v="Grain"/>
    <x v="1"/>
    <n v="2"/>
  </r>
  <r>
    <x v="121"/>
    <x v="2"/>
    <s v="Apr"/>
    <n v="17"/>
    <x v="6"/>
    <s v="01"/>
    <s v="Grain"/>
    <x v="0"/>
    <n v="450"/>
  </r>
  <r>
    <x v="121"/>
    <x v="2"/>
    <s v="Apr"/>
    <n v="17"/>
    <x v="6"/>
    <s v="01"/>
    <s v="Grain"/>
    <x v="1"/>
    <n v="1757"/>
  </r>
  <r>
    <x v="121"/>
    <x v="2"/>
    <s v="Apr"/>
    <n v="17"/>
    <x v="7"/>
    <s v="01"/>
    <s v="Grain"/>
    <x v="0"/>
    <n v="698"/>
  </r>
  <r>
    <x v="121"/>
    <x v="2"/>
    <s v="Apr"/>
    <n v="17"/>
    <x v="7"/>
    <s v="01"/>
    <s v="Grain"/>
    <x v="1"/>
    <n v="590"/>
  </r>
  <r>
    <x v="121"/>
    <x v="2"/>
    <s v="Apr"/>
    <n v="17"/>
    <x v="8"/>
    <s v="01"/>
    <s v="Grain"/>
    <x v="0"/>
    <n v="348"/>
  </r>
  <r>
    <x v="121"/>
    <x v="2"/>
    <s v="Apr"/>
    <n v="17"/>
    <x v="8"/>
    <s v="01"/>
    <s v="Grain"/>
    <x v="1"/>
    <n v="1030"/>
  </r>
  <r>
    <x v="121"/>
    <x v="2"/>
    <s v="Apr"/>
    <n v="17"/>
    <x v="9"/>
    <s v="01"/>
    <s v="Grain"/>
    <x v="0"/>
    <n v="0"/>
  </r>
  <r>
    <x v="121"/>
    <x v="2"/>
    <s v="Apr"/>
    <n v="17"/>
    <x v="9"/>
    <s v="01"/>
    <s v="Grain"/>
    <x v="1"/>
    <n v="0"/>
  </r>
  <r>
    <x v="121"/>
    <x v="2"/>
    <s v="Apr"/>
    <n v="17"/>
    <x v="10"/>
    <s v="01"/>
    <s v="Grain"/>
    <x v="0"/>
    <n v="3172"/>
  </r>
  <r>
    <x v="121"/>
    <x v="2"/>
    <s v="Apr"/>
    <n v="17"/>
    <x v="10"/>
    <s v="01"/>
    <s v="Grain"/>
    <x v="1"/>
    <n v="758"/>
  </r>
  <r>
    <x v="121"/>
    <x v="2"/>
    <s v="Apr"/>
    <n v="17"/>
    <x v="11"/>
    <s v="01"/>
    <s v="Grain"/>
    <x v="0"/>
    <n v="0"/>
  </r>
  <r>
    <x v="121"/>
    <x v="2"/>
    <s v="Apr"/>
    <n v="17"/>
    <x v="11"/>
    <s v="01"/>
    <s v="Grain"/>
    <x v="1"/>
    <n v="1"/>
  </r>
  <r>
    <x v="121"/>
    <x v="2"/>
    <s v="Apr"/>
    <n v="17"/>
    <x v="12"/>
    <s v="01"/>
    <s v="Grain"/>
    <x v="0"/>
    <n v="5240"/>
  </r>
  <r>
    <x v="121"/>
    <x v="2"/>
    <s v="Apr"/>
    <n v="17"/>
    <x v="12"/>
    <s v="01"/>
    <s v="Grain"/>
    <x v="1"/>
    <n v="436"/>
  </r>
  <r>
    <x v="122"/>
    <x v="2"/>
    <s v="May"/>
    <n v="18"/>
    <x v="0"/>
    <s v="01"/>
    <s v="Grain"/>
    <x v="0"/>
    <n v="8410"/>
  </r>
  <r>
    <x v="122"/>
    <x v="2"/>
    <s v="May"/>
    <n v="18"/>
    <x v="0"/>
    <s v="01"/>
    <s v="Grain"/>
    <x v="1"/>
    <n v="271"/>
  </r>
  <r>
    <x v="122"/>
    <x v="2"/>
    <s v="May"/>
    <n v="18"/>
    <x v="1"/>
    <s v="01"/>
    <s v="Grain"/>
    <x v="0"/>
    <n v="0"/>
  </r>
  <r>
    <x v="122"/>
    <x v="2"/>
    <s v="May"/>
    <n v="18"/>
    <x v="1"/>
    <s v="01"/>
    <s v="Grain"/>
    <x v="1"/>
    <n v="0"/>
  </r>
  <r>
    <x v="122"/>
    <x v="2"/>
    <s v="May"/>
    <n v="18"/>
    <x v="2"/>
    <s v="01"/>
    <s v="Grain"/>
    <x v="0"/>
    <n v="3601"/>
  </r>
  <r>
    <x v="122"/>
    <x v="2"/>
    <s v="May"/>
    <n v="18"/>
    <x v="2"/>
    <s v="01"/>
    <s v="Grain"/>
    <x v="1"/>
    <n v="222"/>
  </r>
  <r>
    <x v="122"/>
    <x v="2"/>
    <s v="May"/>
    <n v="18"/>
    <x v="3"/>
    <s v="01"/>
    <s v="Grain"/>
    <x v="0"/>
    <n v="6543"/>
  </r>
  <r>
    <x v="122"/>
    <x v="2"/>
    <s v="May"/>
    <n v="18"/>
    <x v="3"/>
    <s v="01"/>
    <s v="Grain"/>
    <x v="1"/>
    <n v="185"/>
  </r>
  <r>
    <x v="122"/>
    <x v="2"/>
    <s v="May"/>
    <n v="18"/>
    <x v="4"/>
    <s v="01"/>
    <s v="Grain"/>
    <x v="0"/>
    <n v="1795"/>
  </r>
  <r>
    <x v="122"/>
    <x v="2"/>
    <s v="May"/>
    <n v="18"/>
    <x v="4"/>
    <s v="01"/>
    <s v="Grain"/>
    <x v="1"/>
    <n v="994"/>
  </r>
  <r>
    <x v="122"/>
    <x v="2"/>
    <s v="May"/>
    <n v="18"/>
    <x v="5"/>
    <s v="01"/>
    <s v="Grain"/>
    <x v="0"/>
    <n v="0"/>
  </r>
  <r>
    <x v="122"/>
    <x v="2"/>
    <s v="May"/>
    <n v="18"/>
    <x v="5"/>
    <s v="01"/>
    <s v="Grain"/>
    <x v="1"/>
    <n v="9"/>
  </r>
  <r>
    <x v="122"/>
    <x v="2"/>
    <s v="May"/>
    <n v="18"/>
    <x v="6"/>
    <s v="01"/>
    <s v="Grain"/>
    <x v="0"/>
    <n v="796"/>
  </r>
  <r>
    <x v="122"/>
    <x v="2"/>
    <s v="May"/>
    <n v="18"/>
    <x v="6"/>
    <s v="01"/>
    <s v="Grain"/>
    <x v="1"/>
    <n v="1269"/>
  </r>
  <r>
    <x v="122"/>
    <x v="2"/>
    <s v="May"/>
    <n v="18"/>
    <x v="7"/>
    <s v="01"/>
    <s v="Grain"/>
    <x v="0"/>
    <n v="784"/>
  </r>
  <r>
    <x v="122"/>
    <x v="2"/>
    <s v="May"/>
    <n v="18"/>
    <x v="7"/>
    <s v="01"/>
    <s v="Grain"/>
    <x v="1"/>
    <n v="536"/>
  </r>
  <r>
    <x v="122"/>
    <x v="2"/>
    <s v="May"/>
    <n v="18"/>
    <x v="8"/>
    <s v="01"/>
    <s v="Grain"/>
    <x v="0"/>
    <n v="211"/>
  </r>
  <r>
    <x v="122"/>
    <x v="2"/>
    <s v="May"/>
    <n v="18"/>
    <x v="8"/>
    <s v="01"/>
    <s v="Grain"/>
    <x v="1"/>
    <n v="1172"/>
  </r>
  <r>
    <x v="122"/>
    <x v="2"/>
    <s v="May"/>
    <n v="18"/>
    <x v="9"/>
    <s v="01"/>
    <s v="Grain"/>
    <x v="0"/>
    <n v="0"/>
  </r>
  <r>
    <x v="122"/>
    <x v="2"/>
    <s v="May"/>
    <n v="18"/>
    <x v="9"/>
    <s v="01"/>
    <s v="Grain"/>
    <x v="1"/>
    <n v="0"/>
  </r>
  <r>
    <x v="122"/>
    <x v="2"/>
    <s v="May"/>
    <n v="18"/>
    <x v="10"/>
    <s v="01"/>
    <s v="Grain"/>
    <x v="0"/>
    <n v="3371"/>
  </r>
  <r>
    <x v="122"/>
    <x v="2"/>
    <s v="May"/>
    <n v="18"/>
    <x v="10"/>
    <s v="01"/>
    <s v="Grain"/>
    <x v="1"/>
    <n v="771"/>
  </r>
  <r>
    <x v="122"/>
    <x v="2"/>
    <s v="May"/>
    <n v="18"/>
    <x v="11"/>
    <s v="01"/>
    <s v="Grain"/>
    <x v="0"/>
    <n v="0"/>
  </r>
  <r>
    <x v="122"/>
    <x v="2"/>
    <s v="May"/>
    <n v="18"/>
    <x v="11"/>
    <s v="01"/>
    <s v="Grain"/>
    <x v="1"/>
    <n v="32"/>
  </r>
  <r>
    <x v="122"/>
    <x v="2"/>
    <s v="May"/>
    <n v="18"/>
    <x v="12"/>
    <s v="01"/>
    <s v="Grain"/>
    <x v="0"/>
    <n v="4954"/>
  </r>
  <r>
    <x v="122"/>
    <x v="2"/>
    <s v="May"/>
    <n v="18"/>
    <x v="12"/>
    <s v="01"/>
    <s v="Grain"/>
    <x v="1"/>
    <n v="1036"/>
  </r>
  <r>
    <x v="123"/>
    <x v="2"/>
    <s v="May"/>
    <n v="19"/>
    <x v="0"/>
    <s v="01"/>
    <s v="Grain"/>
    <x v="0"/>
    <n v="8880"/>
  </r>
  <r>
    <x v="123"/>
    <x v="2"/>
    <s v="May"/>
    <n v="19"/>
    <x v="0"/>
    <s v="01"/>
    <s v="Grain"/>
    <x v="1"/>
    <n v="308"/>
  </r>
  <r>
    <x v="123"/>
    <x v="2"/>
    <s v="May"/>
    <n v="19"/>
    <x v="1"/>
    <s v="01"/>
    <s v="Grain"/>
    <x v="0"/>
    <n v="0"/>
  </r>
  <r>
    <x v="123"/>
    <x v="2"/>
    <s v="May"/>
    <n v="19"/>
    <x v="1"/>
    <s v="01"/>
    <s v="Grain"/>
    <x v="1"/>
    <n v="0"/>
  </r>
  <r>
    <x v="123"/>
    <x v="2"/>
    <s v="May"/>
    <n v="19"/>
    <x v="2"/>
    <s v="01"/>
    <s v="Grain"/>
    <x v="0"/>
    <n v="4517"/>
  </r>
  <r>
    <x v="123"/>
    <x v="2"/>
    <s v="May"/>
    <n v="19"/>
    <x v="2"/>
    <s v="01"/>
    <s v="Grain"/>
    <x v="1"/>
    <n v="36"/>
  </r>
  <r>
    <x v="123"/>
    <x v="2"/>
    <s v="May"/>
    <n v="19"/>
    <x v="3"/>
    <s v="01"/>
    <s v="Grain"/>
    <x v="0"/>
    <n v="5274"/>
  </r>
  <r>
    <x v="123"/>
    <x v="2"/>
    <s v="May"/>
    <n v="19"/>
    <x v="3"/>
    <s v="01"/>
    <s v="Grain"/>
    <x v="1"/>
    <n v="207"/>
  </r>
  <r>
    <x v="123"/>
    <x v="2"/>
    <s v="May"/>
    <n v="19"/>
    <x v="4"/>
    <s v="01"/>
    <s v="Grain"/>
    <x v="0"/>
    <n v="2300"/>
  </r>
  <r>
    <x v="123"/>
    <x v="2"/>
    <s v="May"/>
    <n v="19"/>
    <x v="4"/>
    <s v="01"/>
    <s v="Grain"/>
    <x v="1"/>
    <n v="943"/>
  </r>
  <r>
    <x v="123"/>
    <x v="2"/>
    <s v="May"/>
    <n v="19"/>
    <x v="5"/>
    <s v="01"/>
    <s v="Grain"/>
    <x v="0"/>
    <n v="0"/>
  </r>
  <r>
    <x v="123"/>
    <x v="2"/>
    <s v="May"/>
    <n v="19"/>
    <x v="5"/>
    <s v="01"/>
    <s v="Grain"/>
    <x v="1"/>
    <n v="7"/>
  </r>
  <r>
    <x v="123"/>
    <x v="2"/>
    <s v="May"/>
    <n v="19"/>
    <x v="6"/>
    <s v="01"/>
    <s v="Grain"/>
    <x v="0"/>
    <n v="1360"/>
  </r>
  <r>
    <x v="123"/>
    <x v="2"/>
    <s v="May"/>
    <n v="19"/>
    <x v="6"/>
    <s v="01"/>
    <s v="Grain"/>
    <x v="1"/>
    <n v="1228"/>
  </r>
  <r>
    <x v="123"/>
    <x v="2"/>
    <s v="May"/>
    <n v="19"/>
    <x v="7"/>
    <s v="01"/>
    <s v="Grain"/>
    <x v="0"/>
    <n v="814"/>
  </r>
  <r>
    <x v="123"/>
    <x v="2"/>
    <s v="May"/>
    <n v="19"/>
    <x v="7"/>
    <s v="01"/>
    <s v="Grain"/>
    <x v="1"/>
    <n v="323"/>
  </r>
  <r>
    <x v="123"/>
    <x v="2"/>
    <s v="May"/>
    <n v="19"/>
    <x v="8"/>
    <s v="01"/>
    <s v="Grain"/>
    <x v="0"/>
    <n v="200"/>
  </r>
  <r>
    <x v="123"/>
    <x v="2"/>
    <s v="May"/>
    <n v="19"/>
    <x v="8"/>
    <s v="01"/>
    <s v="Grain"/>
    <x v="1"/>
    <n v="1129"/>
  </r>
  <r>
    <x v="123"/>
    <x v="2"/>
    <s v="May"/>
    <n v="19"/>
    <x v="9"/>
    <s v="01"/>
    <s v="Grain"/>
    <x v="0"/>
    <n v="0"/>
  </r>
  <r>
    <x v="123"/>
    <x v="2"/>
    <s v="May"/>
    <n v="19"/>
    <x v="9"/>
    <s v="01"/>
    <s v="Grain"/>
    <x v="1"/>
    <n v="0"/>
  </r>
  <r>
    <x v="123"/>
    <x v="2"/>
    <s v="May"/>
    <n v="19"/>
    <x v="10"/>
    <s v="01"/>
    <s v="Grain"/>
    <x v="0"/>
    <n v="3318"/>
  </r>
  <r>
    <x v="123"/>
    <x v="2"/>
    <s v="May"/>
    <n v="19"/>
    <x v="10"/>
    <s v="01"/>
    <s v="Grain"/>
    <x v="1"/>
    <n v="644"/>
  </r>
  <r>
    <x v="123"/>
    <x v="2"/>
    <s v="May"/>
    <n v="19"/>
    <x v="11"/>
    <s v="01"/>
    <s v="Grain"/>
    <x v="0"/>
    <n v="0"/>
  </r>
  <r>
    <x v="123"/>
    <x v="2"/>
    <s v="May"/>
    <n v="19"/>
    <x v="11"/>
    <s v="01"/>
    <s v="Grain"/>
    <x v="1"/>
    <n v="4"/>
  </r>
  <r>
    <x v="123"/>
    <x v="2"/>
    <s v="May"/>
    <n v="19"/>
    <x v="12"/>
    <s v="01"/>
    <s v="Grain"/>
    <x v="0"/>
    <n v="4368"/>
  </r>
  <r>
    <x v="123"/>
    <x v="2"/>
    <s v="May"/>
    <n v="19"/>
    <x v="12"/>
    <s v="01"/>
    <s v="Grain"/>
    <x v="1"/>
    <n v="768"/>
  </r>
  <r>
    <x v="124"/>
    <x v="2"/>
    <s v="May"/>
    <n v="20"/>
    <x v="0"/>
    <s v="01"/>
    <s v="Grain"/>
    <x v="0"/>
    <n v="9143"/>
  </r>
  <r>
    <x v="124"/>
    <x v="2"/>
    <s v="May"/>
    <n v="20"/>
    <x v="0"/>
    <s v="01"/>
    <s v="Grain"/>
    <x v="1"/>
    <n v="233"/>
  </r>
  <r>
    <x v="124"/>
    <x v="2"/>
    <s v="May"/>
    <n v="20"/>
    <x v="1"/>
    <s v="01"/>
    <s v="Grain"/>
    <x v="0"/>
    <n v="0"/>
  </r>
  <r>
    <x v="124"/>
    <x v="2"/>
    <s v="May"/>
    <n v="20"/>
    <x v="1"/>
    <s v="01"/>
    <s v="Grain"/>
    <x v="1"/>
    <n v="0"/>
  </r>
  <r>
    <x v="124"/>
    <x v="2"/>
    <s v="May"/>
    <n v="20"/>
    <x v="2"/>
    <s v="01"/>
    <s v="Grain"/>
    <x v="0"/>
    <n v="4069"/>
  </r>
  <r>
    <x v="124"/>
    <x v="2"/>
    <s v="May"/>
    <n v="20"/>
    <x v="2"/>
    <s v="01"/>
    <s v="Grain"/>
    <x v="1"/>
    <n v="17"/>
  </r>
  <r>
    <x v="124"/>
    <x v="2"/>
    <s v="May"/>
    <n v="20"/>
    <x v="3"/>
    <s v="01"/>
    <s v="Grain"/>
    <x v="0"/>
    <n v="5744"/>
  </r>
  <r>
    <x v="124"/>
    <x v="2"/>
    <s v="May"/>
    <n v="20"/>
    <x v="3"/>
    <s v="01"/>
    <s v="Grain"/>
    <x v="1"/>
    <n v="219"/>
  </r>
  <r>
    <x v="124"/>
    <x v="2"/>
    <s v="May"/>
    <n v="20"/>
    <x v="4"/>
    <s v="01"/>
    <s v="Grain"/>
    <x v="0"/>
    <n v="1999"/>
  </r>
  <r>
    <x v="124"/>
    <x v="2"/>
    <s v="May"/>
    <n v="20"/>
    <x v="4"/>
    <s v="01"/>
    <s v="Grain"/>
    <x v="1"/>
    <n v="1342"/>
  </r>
  <r>
    <x v="124"/>
    <x v="2"/>
    <s v="May"/>
    <n v="20"/>
    <x v="5"/>
    <s v="01"/>
    <s v="Grain"/>
    <x v="0"/>
    <n v="0"/>
  </r>
  <r>
    <x v="124"/>
    <x v="2"/>
    <s v="May"/>
    <n v="20"/>
    <x v="5"/>
    <s v="01"/>
    <s v="Grain"/>
    <x v="1"/>
    <n v="1"/>
  </r>
  <r>
    <x v="124"/>
    <x v="2"/>
    <s v="May"/>
    <n v="20"/>
    <x v="6"/>
    <s v="01"/>
    <s v="Grain"/>
    <x v="0"/>
    <n v="2178"/>
  </r>
  <r>
    <x v="124"/>
    <x v="2"/>
    <s v="May"/>
    <n v="20"/>
    <x v="6"/>
    <s v="01"/>
    <s v="Grain"/>
    <x v="1"/>
    <n v="1678"/>
  </r>
  <r>
    <x v="124"/>
    <x v="2"/>
    <s v="May"/>
    <n v="20"/>
    <x v="7"/>
    <s v="01"/>
    <s v="Grain"/>
    <x v="0"/>
    <n v="948"/>
  </r>
  <r>
    <x v="124"/>
    <x v="2"/>
    <s v="May"/>
    <n v="20"/>
    <x v="7"/>
    <s v="01"/>
    <s v="Grain"/>
    <x v="1"/>
    <n v="384"/>
  </r>
  <r>
    <x v="124"/>
    <x v="2"/>
    <s v="May"/>
    <n v="20"/>
    <x v="8"/>
    <s v="01"/>
    <s v="Grain"/>
    <x v="0"/>
    <n v="283"/>
  </r>
  <r>
    <x v="124"/>
    <x v="2"/>
    <s v="May"/>
    <n v="20"/>
    <x v="8"/>
    <s v="01"/>
    <s v="Grain"/>
    <x v="1"/>
    <n v="1189"/>
  </r>
  <r>
    <x v="124"/>
    <x v="2"/>
    <s v="May"/>
    <n v="20"/>
    <x v="9"/>
    <s v="01"/>
    <s v="Grain"/>
    <x v="0"/>
    <n v="0"/>
  </r>
  <r>
    <x v="124"/>
    <x v="2"/>
    <s v="May"/>
    <n v="20"/>
    <x v="9"/>
    <s v="01"/>
    <s v="Grain"/>
    <x v="1"/>
    <n v="0"/>
  </r>
  <r>
    <x v="124"/>
    <x v="2"/>
    <s v="May"/>
    <n v="20"/>
    <x v="10"/>
    <s v="01"/>
    <s v="Grain"/>
    <x v="0"/>
    <n v="2836"/>
  </r>
  <r>
    <x v="124"/>
    <x v="2"/>
    <s v="May"/>
    <n v="20"/>
    <x v="10"/>
    <s v="01"/>
    <s v="Grain"/>
    <x v="1"/>
    <n v="786"/>
  </r>
  <r>
    <x v="124"/>
    <x v="2"/>
    <s v="May"/>
    <n v="20"/>
    <x v="11"/>
    <s v="01"/>
    <s v="Grain"/>
    <x v="0"/>
    <n v="0"/>
  </r>
  <r>
    <x v="124"/>
    <x v="2"/>
    <s v="May"/>
    <n v="20"/>
    <x v="11"/>
    <s v="01"/>
    <s v="Grain"/>
    <x v="1"/>
    <n v="1"/>
  </r>
  <r>
    <x v="124"/>
    <x v="2"/>
    <s v="May"/>
    <n v="20"/>
    <x v="12"/>
    <s v="01"/>
    <s v="Grain"/>
    <x v="0"/>
    <n v="5397"/>
  </r>
  <r>
    <x v="124"/>
    <x v="2"/>
    <s v="May"/>
    <n v="20"/>
    <x v="12"/>
    <s v="01"/>
    <s v="Grain"/>
    <x v="1"/>
    <n v="755"/>
  </r>
  <r>
    <x v="125"/>
    <x v="2"/>
    <s v="May"/>
    <n v="21"/>
    <x v="0"/>
    <s v="01"/>
    <s v="Grain"/>
    <x v="0"/>
    <n v="9305"/>
  </r>
  <r>
    <x v="125"/>
    <x v="2"/>
    <s v="May"/>
    <n v="21"/>
    <x v="0"/>
    <s v="01"/>
    <s v="Grain"/>
    <x v="1"/>
    <n v="278"/>
  </r>
  <r>
    <x v="125"/>
    <x v="2"/>
    <s v="May"/>
    <n v="21"/>
    <x v="1"/>
    <s v="01"/>
    <s v="Grain"/>
    <x v="0"/>
    <n v="0"/>
  </r>
  <r>
    <x v="125"/>
    <x v="2"/>
    <s v="May"/>
    <n v="21"/>
    <x v="1"/>
    <s v="01"/>
    <s v="Grain"/>
    <x v="1"/>
    <n v="0"/>
  </r>
  <r>
    <x v="125"/>
    <x v="2"/>
    <s v="May"/>
    <n v="21"/>
    <x v="2"/>
    <s v="01"/>
    <s v="Grain"/>
    <x v="0"/>
    <n v="3899"/>
  </r>
  <r>
    <x v="125"/>
    <x v="2"/>
    <s v="May"/>
    <n v="21"/>
    <x v="2"/>
    <s v="01"/>
    <s v="Grain"/>
    <x v="1"/>
    <n v="25"/>
  </r>
  <r>
    <x v="125"/>
    <x v="2"/>
    <s v="May"/>
    <n v="21"/>
    <x v="3"/>
    <s v="01"/>
    <s v="Grain"/>
    <x v="0"/>
    <n v="5089"/>
  </r>
  <r>
    <x v="125"/>
    <x v="2"/>
    <s v="May"/>
    <n v="21"/>
    <x v="3"/>
    <s v="01"/>
    <s v="Grain"/>
    <x v="1"/>
    <n v="204"/>
  </r>
  <r>
    <x v="125"/>
    <x v="2"/>
    <s v="May"/>
    <n v="21"/>
    <x v="4"/>
    <s v="01"/>
    <s v="Grain"/>
    <x v="0"/>
    <n v="2410"/>
  </r>
  <r>
    <x v="125"/>
    <x v="2"/>
    <s v="May"/>
    <n v="21"/>
    <x v="4"/>
    <s v="01"/>
    <s v="Grain"/>
    <x v="1"/>
    <n v="1155"/>
  </r>
  <r>
    <x v="125"/>
    <x v="2"/>
    <s v="May"/>
    <n v="21"/>
    <x v="5"/>
    <s v="01"/>
    <s v="Grain"/>
    <x v="0"/>
    <n v="0"/>
  </r>
  <r>
    <x v="125"/>
    <x v="2"/>
    <s v="May"/>
    <n v="21"/>
    <x v="5"/>
    <s v="01"/>
    <s v="Grain"/>
    <x v="1"/>
    <n v="9"/>
  </r>
  <r>
    <x v="125"/>
    <x v="2"/>
    <s v="May"/>
    <n v="21"/>
    <x v="6"/>
    <s v="01"/>
    <s v="Grain"/>
    <x v="0"/>
    <n v="2286"/>
  </r>
  <r>
    <x v="125"/>
    <x v="2"/>
    <s v="May"/>
    <n v="21"/>
    <x v="6"/>
    <s v="01"/>
    <s v="Grain"/>
    <x v="1"/>
    <n v="1614"/>
  </r>
  <r>
    <x v="125"/>
    <x v="2"/>
    <s v="May"/>
    <n v="21"/>
    <x v="7"/>
    <s v="01"/>
    <s v="Grain"/>
    <x v="0"/>
    <n v="691"/>
  </r>
  <r>
    <x v="125"/>
    <x v="2"/>
    <s v="May"/>
    <n v="21"/>
    <x v="7"/>
    <s v="01"/>
    <s v="Grain"/>
    <x v="1"/>
    <n v="472"/>
  </r>
  <r>
    <x v="125"/>
    <x v="2"/>
    <s v="May"/>
    <n v="21"/>
    <x v="8"/>
    <s v="01"/>
    <s v="Grain"/>
    <x v="0"/>
    <n v="255"/>
  </r>
  <r>
    <x v="125"/>
    <x v="2"/>
    <s v="May"/>
    <n v="21"/>
    <x v="8"/>
    <s v="01"/>
    <s v="Grain"/>
    <x v="1"/>
    <n v="955"/>
  </r>
  <r>
    <x v="125"/>
    <x v="2"/>
    <s v="May"/>
    <n v="21"/>
    <x v="9"/>
    <s v="01"/>
    <s v="Grain"/>
    <x v="0"/>
    <n v="0"/>
  </r>
  <r>
    <x v="125"/>
    <x v="2"/>
    <s v="May"/>
    <n v="21"/>
    <x v="9"/>
    <s v="01"/>
    <s v="Grain"/>
    <x v="1"/>
    <n v="0"/>
  </r>
  <r>
    <x v="125"/>
    <x v="2"/>
    <s v="May"/>
    <n v="21"/>
    <x v="10"/>
    <s v="01"/>
    <s v="Grain"/>
    <x v="0"/>
    <n v="3022"/>
  </r>
  <r>
    <x v="125"/>
    <x v="2"/>
    <s v="May"/>
    <n v="21"/>
    <x v="10"/>
    <s v="01"/>
    <s v="Grain"/>
    <x v="1"/>
    <n v="804"/>
  </r>
  <r>
    <x v="125"/>
    <x v="2"/>
    <s v="May"/>
    <n v="21"/>
    <x v="11"/>
    <s v="01"/>
    <s v="Grain"/>
    <x v="0"/>
    <n v="0"/>
  </r>
  <r>
    <x v="125"/>
    <x v="2"/>
    <s v="May"/>
    <n v="21"/>
    <x v="11"/>
    <s v="01"/>
    <s v="Grain"/>
    <x v="1"/>
    <n v="4"/>
  </r>
  <r>
    <x v="125"/>
    <x v="2"/>
    <s v="May"/>
    <n v="21"/>
    <x v="12"/>
    <s v="01"/>
    <s v="Grain"/>
    <x v="0"/>
    <n v="4240"/>
  </r>
  <r>
    <x v="125"/>
    <x v="2"/>
    <s v="May"/>
    <n v="21"/>
    <x v="12"/>
    <s v="01"/>
    <s v="Grain"/>
    <x v="1"/>
    <n v="782"/>
  </r>
  <r>
    <x v="126"/>
    <x v="2"/>
    <s v="Jun"/>
    <n v="22"/>
    <x v="0"/>
    <s v="01"/>
    <s v="Grain"/>
    <x v="0"/>
    <n v="7496"/>
  </r>
  <r>
    <x v="126"/>
    <x v="2"/>
    <s v="Jun"/>
    <n v="22"/>
    <x v="0"/>
    <s v="01"/>
    <s v="Grain"/>
    <x v="1"/>
    <n v="272"/>
  </r>
  <r>
    <x v="126"/>
    <x v="2"/>
    <s v="Jun"/>
    <n v="22"/>
    <x v="1"/>
    <s v="01"/>
    <s v="Grain"/>
    <x v="0"/>
    <n v="0"/>
  </r>
  <r>
    <x v="126"/>
    <x v="2"/>
    <s v="Jun"/>
    <n v="22"/>
    <x v="1"/>
    <s v="01"/>
    <s v="Grain"/>
    <x v="1"/>
    <n v="0"/>
  </r>
  <r>
    <x v="126"/>
    <x v="2"/>
    <s v="Jun"/>
    <n v="22"/>
    <x v="2"/>
    <s v="01"/>
    <s v="Grain"/>
    <x v="0"/>
    <n v="3488"/>
  </r>
  <r>
    <x v="126"/>
    <x v="2"/>
    <s v="Jun"/>
    <n v="22"/>
    <x v="2"/>
    <s v="01"/>
    <s v="Grain"/>
    <x v="1"/>
    <n v="218"/>
  </r>
  <r>
    <x v="126"/>
    <x v="2"/>
    <s v="Jun"/>
    <n v="22"/>
    <x v="3"/>
    <s v="01"/>
    <s v="Grain"/>
    <x v="0"/>
    <n v="4377"/>
  </r>
  <r>
    <x v="126"/>
    <x v="2"/>
    <s v="Jun"/>
    <n v="22"/>
    <x v="3"/>
    <s v="01"/>
    <s v="Grain"/>
    <x v="1"/>
    <n v="309"/>
  </r>
  <r>
    <x v="126"/>
    <x v="2"/>
    <s v="Jun"/>
    <n v="22"/>
    <x v="4"/>
    <s v="01"/>
    <s v="Grain"/>
    <x v="0"/>
    <n v="2199"/>
  </r>
  <r>
    <x v="126"/>
    <x v="2"/>
    <s v="Jun"/>
    <n v="22"/>
    <x v="4"/>
    <s v="01"/>
    <s v="Grain"/>
    <x v="1"/>
    <n v="665"/>
  </r>
  <r>
    <x v="126"/>
    <x v="2"/>
    <s v="Jun"/>
    <n v="22"/>
    <x v="5"/>
    <s v="01"/>
    <s v="Grain"/>
    <x v="0"/>
    <n v="0"/>
  </r>
  <r>
    <x v="126"/>
    <x v="2"/>
    <s v="Jun"/>
    <n v="22"/>
    <x v="5"/>
    <s v="01"/>
    <s v="Grain"/>
    <x v="1"/>
    <n v="0"/>
  </r>
  <r>
    <x v="126"/>
    <x v="2"/>
    <s v="Jun"/>
    <n v="22"/>
    <x v="6"/>
    <s v="01"/>
    <s v="Grain"/>
    <x v="0"/>
    <n v="2189"/>
  </r>
  <r>
    <x v="126"/>
    <x v="2"/>
    <s v="Jun"/>
    <n v="22"/>
    <x v="6"/>
    <s v="01"/>
    <s v="Grain"/>
    <x v="1"/>
    <n v="806"/>
  </r>
  <r>
    <x v="126"/>
    <x v="2"/>
    <s v="Jun"/>
    <n v="22"/>
    <x v="7"/>
    <s v="01"/>
    <s v="Grain"/>
    <x v="0"/>
    <n v="445"/>
  </r>
  <r>
    <x v="126"/>
    <x v="2"/>
    <s v="Jun"/>
    <n v="22"/>
    <x v="7"/>
    <s v="01"/>
    <s v="Grain"/>
    <x v="1"/>
    <n v="196"/>
  </r>
  <r>
    <x v="126"/>
    <x v="2"/>
    <s v="Jun"/>
    <n v="22"/>
    <x v="8"/>
    <s v="01"/>
    <s v="Grain"/>
    <x v="0"/>
    <n v="304"/>
  </r>
  <r>
    <x v="126"/>
    <x v="2"/>
    <s v="Jun"/>
    <n v="22"/>
    <x v="8"/>
    <s v="01"/>
    <s v="Grain"/>
    <x v="1"/>
    <n v="1678"/>
  </r>
  <r>
    <x v="126"/>
    <x v="2"/>
    <s v="Jun"/>
    <n v="22"/>
    <x v="9"/>
    <s v="01"/>
    <s v="Grain"/>
    <x v="0"/>
    <n v="0"/>
  </r>
  <r>
    <x v="126"/>
    <x v="2"/>
    <s v="Jun"/>
    <n v="22"/>
    <x v="9"/>
    <s v="01"/>
    <s v="Grain"/>
    <x v="1"/>
    <n v="0"/>
  </r>
  <r>
    <x v="126"/>
    <x v="2"/>
    <s v="Jun"/>
    <n v="22"/>
    <x v="10"/>
    <s v="01"/>
    <s v="Grain"/>
    <x v="0"/>
    <n v="2752"/>
  </r>
  <r>
    <x v="126"/>
    <x v="2"/>
    <s v="Jun"/>
    <n v="22"/>
    <x v="10"/>
    <s v="01"/>
    <s v="Grain"/>
    <x v="1"/>
    <n v="685"/>
  </r>
  <r>
    <x v="126"/>
    <x v="2"/>
    <s v="Jun"/>
    <n v="22"/>
    <x v="11"/>
    <s v="01"/>
    <s v="Grain"/>
    <x v="0"/>
    <n v="0"/>
  </r>
  <r>
    <x v="126"/>
    <x v="2"/>
    <s v="Jun"/>
    <n v="22"/>
    <x v="11"/>
    <s v="01"/>
    <s v="Grain"/>
    <x v="1"/>
    <n v="26"/>
  </r>
  <r>
    <x v="126"/>
    <x v="2"/>
    <s v="Jun"/>
    <n v="22"/>
    <x v="12"/>
    <s v="01"/>
    <s v="Grain"/>
    <x v="0"/>
    <n v="4943"/>
  </r>
  <r>
    <x v="126"/>
    <x v="2"/>
    <s v="Jun"/>
    <n v="22"/>
    <x v="12"/>
    <s v="01"/>
    <s v="Grain"/>
    <x v="1"/>
    <n v="770"/>
  </r>
  <r>
    <x v="127"/>
    <x v="2"/>
    <s v="Jun"/>
    <n v="23"/>
    <x v="0"/>
    <s v="01"/>
    <s v="Grain"/>
    <x v="0"/>
    <n v="10603"/>
  </r>
  <r>
    <x v="127"/>
    <x v="2"/>
    <s v="Jun"/>
    <n v="23"/>
    <x v="0"/>
    <s v="01"/>
    <s v="Grain"/>
    <x v="1"/>
    <n v="388"/>
  </r>
  <r>
    <x v="127"/>
    <x v="2"/>
    <s v="Jun"/>
    <n v="23"/>
    <x v="1"/>
    <s v="01"/>
    <s v="Grain"/>
    <x v="0"/>
    <n v="0"/>
  </r>
  <r>
    <x v="127"/>
    <x v="2"/>
    <s v="Jun"/>
    <n v="23"/>
    <x v="1"/>
    <s v="01"/>
    <s v="Grain"/>
    <x v="1"/>
    <n v="0"/>
  </r>
  <r>
    <x v="127"/>
    <x v="2"/>
    <s v="Jun"/>
    <n v="23"/>
    <x v="2"/>
    <s v="01"/>
    <s v="Grain"/>
    <x v="0"/>
    <n v="3408"/>
  </r>
  <r>
    <x v="127"/>
    <x v="2"/>
    <s v="Jun"/>
    <n v="23"/>
    <x v="2"/>
    <s v="01"/>
    <s v="Grain"/>
    <x v="1"/>
    <n v="449"/>
  </r>
  <r>
    <x v="127"/>
    <x v="2"/>
    <s v="Jun"/>
    <n v="23"/>
    <x v="3"/>
    <s v="01"/>
    <s v="Grain"/>
    <x v="0"/>
    <n v="5834"/>
  </r>
  <r>
    <x v="127"/>
    <x v="2"/>
    <s v="Jun"/>
    <n v="23"/>
    <x v="3"/>
    <s v="01"/>
    <s v="Grain"/>
    <x v="1"/>
    <n v="344"/>
  </r>
  <r>
    <x v="127"/>
    <x v="2"/>
    <s v="Jun"/>
    <n v="23"/>
    <x v="4"/>
    <s v="01"/>
    <s v="Grain"/>
    <x v="0"/>
    <n v="1944"/>
  </r>
  <r>
    <x v="127"/>
    <x v="2"/>
    <s v="Jun"/>
    <n v="23"/>
    <x v="4"/>
    <s v="01"/>
    <s v="Grain"/>
    <x v="1"/>
    <n v="1407"/>
  </r>
  <r>
    <x v="127"/>
    <x v="2"/>
    <s v="Jun"/>
    <n v="23"/>
    <x v="5"/>
    <s v="01"/>
    <s v="Grain"/>
    <x v="0"/>
    <n v="0"/>
  </r>
  <r>
    <x v="127"/>
    <x v="2"/>
    <s v="Jun"/>
    <n v="23"/>
    <x v="5"/>
    <s v="01"/>
    <s v="Grain"/>
    <x v="1"/>
    <n v="1"/>
  </r>
  <r>
    <x v="127"/>
    <x v="2"/>
    <s v="Jun"/>
    <n v="23"/>
    <x v="6"/>
    <s v="01"/>
    <s v="Grain"/>
    <x v="0"/>
    <n v="2216"/>
  </r>
  <r>
    <x v="127"/>
    <x v="2"/>
    <s v="Jun"/>
    <n v="23"/>
    <x v="6"/>
    <s v="01"/>
    <s v="Grain"/>
    <x v="1"/>
    <n v="1473"/>
  </r>
  <r>
    <x v="127"/>
    <x v="2"/>
    <s v="Jun"/>
    <n v="23"/>
    <x v="7"/>
    <s v="01"/>
    <s v="Grain"/>
    <x v="0"/>
    <n v="792"/>
  </r>
  <r>
    <x v="127"/>
    <x v="2"/>
    <s v="Jun"/>
    <n v="23"/>
    <x v="7"/>
    <s v="01"/>
    <s v="Grain"/>
    <x v="1"/>
    <n v="743"/>
  </r>
  <r>
    <x v="127"/>
    <x v="2"/>
    <s v="Jun"/>
    <n v="23"/>
    <x v="8"/>
    <s v="01"/>
    <s v="Grain"/>
    <x v="0"/>
    <n v="293"/>
  </r>
  <r>
    <x v="127"/>
    <x v="2"/>
    <s v="Jun"/>
    <n v="23"/>
    <x v="8"/>
    <s v="01"/>
    <s v="Grain"/>
    <x v="1"/>
    <n v="1069"/>
  </r>
  <r>
    <x v="127"/>
    <x v="2"/>
    <s v="Jun"/>
    <n v="23"/>
    <x v="9"/>
    <s v="01"/>
    <s v="Grain"/>
    <x v="0"/>
    <n v="0"/>
  </r>
  <r>
    <x v="127"/>
    <x v="2"/>
    <s v="Jun"/>
    <n v="23"/>
    <x v="9"/>
    <s v="01"/>
    <s v="Grain"/>
    <x v="1"/>
    <n v="0"/>
  </r>
  <r>
    <x v="127"/>
    <x v="2"/>
    <s v="Jun"/>
    <n v="23"/>
    <x v="10"/>
    <s v="01"/>
    <s v="Grain"/>
    <x v="0"/>
    <n v="2682"/>
  </r>
  <r>
    <x v="127"/>
    <x v="2"/>
    <s v="Jun"/>
    <n v="23"/>
    <x v="10"/>
    <s v="01"/>
    <s v="Grain"/>
    <x v="1"/>
    <n v="790"/>
  </r>
  <r>
    <x v="127"/>
    <x v="2"/>
    <s v="Jun"/>
    <n v="23"/>
    <x v="11"/>
    <s v="01"/>
    <s v="Grain"/>
    <x v="0"/>
    <n v="0"/>
  </r>
  <r>
    <x v="127"/>
    <x v="2"/>
    <s v="Jun"/>
    <n v="23"/>
    <x v="11"/>
    <s v="01"/>
    <s v="Grain"/>
    <x v="1"/>
    <n v="5"/>
  </r>
  <r>
    <x v="127"/>
    <x v="2"/>
    <s v="Jun"/>
    <n v="23"/>
    <x v="12"/>
    <s v="01"/>
    <s v="Grain"/>
    <x v="0"/>
    <n v="4602"/>
  </r>
  <r>
    <x v="127"/>
    <x v="2"/>
    <s v="Jun"/>
    <n v="23"/>
    <x v="12"/>
    <s v="01"/>
    <s v="Grain"/>
    <x v="1"/>
    <n v="660"/>
  </r>
  <r>
    <x v="128"/>
    <x v="2"/>
    <s v="Jun"/>
    <n v="24"/>
    <x v="0"/>
    <s v="01"/>
    <s v="Grain"/>
    <x v="0"/>
    <n v="7719"/>
  </r>
  <r>
    <x v="128"/>
    <x v="2"/>
    <s v="Jun"/>
    <n v="24"/>
    <x v="0"/>
    <s v="01"/>
    <s v="Grain"/>
    <x v="1"/>
    <n v="234"/>
  </r>
  <r>
    <x v="128"/>
    <x v="2"/>
    <s v="Jun"/>
    <n v="24"/>
    <x v="1"/>
    <s v="01"/>
    <s v="Grain"/>
    <x v="0"/>
    <n v="0"/>
  </r>
  <r>
    <x v="128"/>
    <x v="2"/>
    <s v="Jun"/>
    <n v="24"/>
    <x v="1"/>
    <s v="01"/>
    <s v="Grain"/>
    <x v="1"/>
    <n v="0"/>
  </r>
  <r>
    <x v="128"/>
    <x v="2"/>
    <s v="Jun"/>
    <n v="24"/>
    <x v="2"/>
    <s v="01"/>
    <s v="Grain"/>
    <x v="0"/>
    <n v="2953"/>
  </r>
  <r>
    <x v="128"/>
    <x v="2"/>
    <s v="Jun"/>
    <n v="24"/>
    <x v="2"/>
    <s v="01"/>
    <s v="Grain"/>
    <x v="1"/>
    <n v="128"/>
  </r>
  <r>
    <x v="128"/>
    <x v="2"/>
    <s v="Jun"/>
    <n v="24"/>
    <x v="3"/>
    <s v="01"/>
    <s v="Grain"/>
    <x v="0"/>
    <n v="4916"/>
  </r>
  <r>
    <x v="128"/>
    <x v="2"/>
    <s v="Jun"/>
    <n v="24"/>
    <x v="3"/>
    <s v="01"/>
    <s v="Grain"/>
    <x v="1"/>
    <n v="357"/>
  </r>
  <r>
    <x v="128"/>
    <x v="2"/>
    <s v="Jun"/>
    <n v="24"/>
    <x v="4"/>
    <s v="01"/>
    <s v="Grain"/>
    <x v="0"/>
    <n v="1821"/>
  </r>
  <r>
    <x v="128"/>
    <x v="2"/>
    <s v="Jun"/>
    <n v="24"/>
    <x v="4"/>
    <s v="01"/>
    <s v="Grain"/>
    <x v="1"/>
    <n v="1225"/>
  </r>
  <r>
    <x v="128"/>
    <x v="2"/>
    <s v="Jun"/>
    <n v="24"/>
    <x v="5"/>
    <s v="01"/>
    <s v="Grain"/>
    <x v="0"/>
    <n v="0"/>
  </r>
  <r>
    <x v="128"/>
    <x v="2"/>
    <s v="Jun"/>
    <n v="24"/>
    <x v="5"/>
    <s v="01"/>
    <s v="Grain"/>
    <x v="1"/>
    <n v="6"/>
  </r>
  <r>
    <x v="128"/>
    <x v="2"/>
    <s v="Jun"/>
    <n v="24"/>
    <x v="6"/>
    <s v="01"/>
    <s v="Grain"/>
    <x v="0"/>
    <n v="2312"/>
  </r>
  <r>
    <x v="128"/>
    <x v="2"/>
    <s v="Jun"/>
    <n v="24"/>
    <x v="6"/>
    <s v="01"/>
    <s v="Grain"/>
    <x v="1"/>
    <n v="1079"/>
  </r>
  <r>
    <x v="128"/>
    <x v="2"/>
    <s v="Jun"/>
    <n v="24"/>
    <x v="7"/>
    <s v="01"/>
    <s v="Grain"/>
    <x v="0"/>
    <n v="741"/>
  </r>
  <r>
    <x v="128"/>
    <x v="2"/>
    <s v="Jun"/>
    <n v="24"/>
    <x v="7"/>
    <s v="01"/>
    <s v="Grain"/>
    <x v="1"/>
    <n v="462"/>
  </r>
  <r>
    <x v="128"/>
    <x v="2"/>
    <s v="Jun"/>
    <n v="24"/>
    <x v="8"/>
    <s v="01"/>
    <s v="Grain"/>
    <x v="0"/>
    <n v="247"/>
  </r>
  <r>
    <x v="128"/>
    <x v="2"/>
    <s v="Jun"/>
    <n v="24"/>
    <x v="8"/>
    <s v="01"/>
    <s v="Grain"/>
    <x v="1"/>
    <n v="1155"/>
  </r>
  <r>
    <x v="128"/>
    <x v="2"/>
    <s v="Jun"/>
    <n v="24"/>
    <x v="9"/>
    <s v="01"/>
    <s v="Grain"/>
    <x v="0"/>
    <n v="0"/>
  </r>
  <r>
    <x v="128"/>
    <x v="2"/>
    <s v="Jun"/>
    <n v="24"/>
    <x v="9"/>
    <s v="01"/>
    <s v="Grain"/>
    <x v="1"/>
    <n v="0"/>
  </r>
  <r>
    <x v="128"/>
    <x v="2"/>
    <s v="Jun"/>
    <n v="24"/>
    <x v="10"/>
    <s v="01"/>
    <s v="Grain"/>
    <x v="0"/>
    <n v="3383"/>
  </r>
  <r>
    <x v="128"/>
    <x v="2"/>
    <s v="Jun"/>
    <n v="24"/>
    <x v="10"/>
    <s v="01"/>
    <s v="Grain"/>
    <x v="1"/>
    <n v="603"/>
  </r>
  <r>
    <x v="128"/>
    <x v="2"/>
    <s v="Jun"/>
    <n v="24"/>
    <x v="11"/>
    <s v="01"/>
    <s v="Grain"/>
    <x v="0"/>
    <n v="0"/>
  </r>
  <r>
    <x v="128"/>
    <x v="2"/>
    <s v="Jun"/>
    <n v="24"/>
    <x v="11"/>
    <s v="01"/>
    <s v="Grain"/>
    <x v="1"/>
    <n v="6"/>
  </r>
  <r>
    <x v="128"/>
    <x v="2"/>
    <s v="Jun"/>
    <n v="24"/>
    <x v="12"/>
    <s v="01"/>
    <s v="Grain"/>
    <x v="0"/>
    <n v="4935"/>
  </r>
  <r>
    <x v="128"/>
    <x v="2"/>
    <s v="Jun"/>
    <n v="24"/>
    <x v="12"/>
    <s v="01"/>
    <s v="Grain"/>
    <x v="1"/>
    <n v="324"/>
  </r>
  <r>
    <x v="129"/>
    <x v="2"/>
    <s v="Jun"/>
    <n v="25"/>
    <x v="0"/>
    <s v="01"/>
    <s v="Grain"/>
    <x v="0"/>
    <n v="7824"/>
  </r>
  <r>
    <x v="129"/>
    <x v="2"/>
    <s v="Jun"/>
    <n v="25"/>
    <x v="0"/>
    <s v="01"/>
    <s v="Grain"/>
    <x v="1"/>
    <n v="232"/>
  </r>
  <r>
    <x v="129"/>
    <x v="2"/>
    <s v="Jun"/>
    <n v="25"/>
    <x v="1"/>
    <s v="01"/>
    <s v="Grain"/>
    <x v="0"/>
    <n v="0"/>
  </r>
  <r>
    <x v="129"/>
    <x v="2"/>
    <s v="Jun"/>
    <n v="25"/>
    <x v="1"/>
    <s v="01"/>
    <s v="Grain"/>
    <x v="1"/>
    <n v="0"/>
  </r>
  <r>
    <x v="129"/>
    <x v="2"/>
    <s v="Jun"/>
    <n v="25"/>
    <x v="2"/>
    <s v="01"/>
    <s v="Grain"/>
    <x v="0"/>
    <n v="2996"/>
  </r>
  <r>
    <x v="129"/>
    <x v="2"/>
    <s v="Jun"/>
    <n v="25"/>
    <x v="2"/>
    <s v="01"/>
    <s v="Grain"/>
    <x v="1"/>
    <n v="180"/>
  </r>
  <r>
    <x v="129"/>
    <x v="2"/>
    <s v="Jun"/>
    <n v="25"/>
    <x v="3"/>
    <s v="01"/>
    <s v="Grain"/>
    <x v="0"/>
    <n v="3992"/>
  </r>
  <r>
    <x v="129"/>
    <x v="2"/>
    <s v="Jun"/>
    <n v="25"/>
    <x v="3"/>
    <s v="01"/>
    <s v="Grain"/>
    <x v="1"/>
    <n v="227"/>
  </r>
  <r>
    <x v="129"/>
    <x v="2"/>
    <s v="Jun"/>
    <n v="25"/>
    <x v="4"/>
    <s v="01"/>
    <s v="Grain"/>
    <x v="0"/>
    <n v="2128"/>
  </r>
  <r>
    <x v="129"/>
    <x v="2"/>
    <s v="Jun"/>
    <n v="25"/>
    <x v="4"/>
    <s v="01"/>
    <s v="Grain"/>
    <x v="1"/>
    <n v="1657"/>
  </r>
  <r>
    <x v="129"/>
    <x v="2"/>
    <s v="Jun"/>
    <n v="25"/>
    <x v="5"/>
    <s v="01"/>
    <s v="Grain"/>
    <x v="0"/>
    <n v="0"/>
  </r>
  <r>
    <x v="129"/>
    <x v="2"/>
    <s v="Jun"/>
    <n v="25"/>
    <x v="5"/>
    <s v="01"/>
    <s v="Grain"/>
    <x v="1"/>
    <n v="0"/>
  </r>
  <r>
    <x v="129"/>
    <x v="2"/>
    <s v="Jun"/>
    <n v="25"/>
    <x v="6"/>
    <s v="01"/>
    <s v="Grain"/>
    <x v="0"/>
    <n v="1950"/>
  </r>
  <r>
    <x v="129"/>
    <x v="2"/>
    <s v="Jun"/>
    <n v="25"/>
    <x v="6"/>
    <s v="01"/>
    <s v="Grain"/>
    <x v="1"/>
    <n v="964"/>
  </r>
  <r>
    <x v="129"/>
    <x v="2"/>
    <s v="Jun"/>
    <n v="25"/>
    <x v="7"/>
    <s v="01"/>
    <s v="Grain"/>
    <x v="0"/>
    <n v="675"/>
  </r>
  <r>
    <x v="129"/>
    <x v="2"/>
    <s v="Jun"/>
    <n v="25"/>
    <x v="7"/>
    <s v="01"/>
    <s v="Grain"/>
    <x v="1"/>
    <n v="197"/>
  </r>
  <r>
    <x v="129"/>
    <x v="2"/>
    <s v="Jun"/>
    <n v="25"/>
    <x v="8"/>
    <s v="01"/>
    <s v="Grain"/>
    <x v="0"/>
    <n v="420"/>
  </r>
  <r>
    <x v="129"/>
    <x v="2"/>
    <s v="Jun"/>
    <n v="25"/>
    <x v="8"/>
    <s v="01"/>
    <s v="Grain"/>
    <x v="1"/>
    <n v="1844"/>
  </r>
  <r>
    <x v="129"/>
    <x v="2"/>
    <s v="Jun"/>
    <n v="25"/>
    <x v="9"/>
    <s v="01"/>
    <s v="Grain"/>
    <x v="0"/>
    <n v="0"/>
  </r>
  <r>
    <x v="129"/>
    <x v="2"/>
    <s v="Jun"/>
    <n v="25"/>
    <x v="9"/>
    <s v="01"/>
    <s v="Grain"/>
    <x v="1"/>
    <n v="0"/>
  </r>
  <r>
    <x v="129"/>
    <x v="2"/>
    <s v="Jun"/>
    <n v="25"/>
    <x v="10"/>
    <s v="01"/>
    <s v="Grain"/>
    <x v="0"/>
    <n v="2835"/>
  </r>
  <r>
    <x v="129"/>
    <x v="2"/>
    <s v="Jun"/>
    <n v="25"/>
    <x v="10"/>
    <s v="01"/>
    <s v="Grain"/>
    <x v="1"/>
    <n v="737"/>
  </r>
  <r>
    <x v="129"/>
    <x v="2"/>
    <s v="Jun"/>
    <n v="25"/>
    <x v="11"/>
    <s v="01"/>
    <s v="Grain"/>
    <x v="0"/>
    <n v="0"/>
  </r>
  <r>
    <x v="129"/>
    <x v="2"/>
    <s v="Jun"/>
    <n v="25"/>
    <x v="11"/>
    <s v="01"/>
    <s v="Grain"/>
    <x v="1"/>
    <n v="13"/>
  </r>
  <r>
    <x v="129"/>
    <x v="2"/>
    <s v="Jun"/>
    <n v="25"/>
    <x v="12"/>
    <s v="01"/>
    <s v="Grain"/>
    <x v="0"/>
    <n v="4607"/>
  </r>
  <r>
    <x v="129"/>
    <x v="2"/>
    <s v="Jun"/>
    <n v="25"/>
    <x v="12"/>
    <s v="01"/>
    <s v="Grain"/>
    <x v="1"/>
    <n v="393"/>
  </r>
  <r>
    <x v="130"/>
    <x v="2"/>
    <s v="Jun"/>
    <n v="26"/>
    <x v="0"/>
    <s v="01"/>
    <s v="Grain"/>
    <x v="0"/>
    <n v="9411"/>
  </r>
  <r>
    <x v="130"/>
    <x v="2"/>
    <s v="Jun"/>
    <n v="26"/>
    <x v="0"/>
    <s v="01"/>
    <s v="Grain"/>
    <x v="1"/>
    <n v="301"/>
  </r>
  <r>
    <x v="130"/>
    <x v="2"/>
    <s v="Jun"/>
    <n v="26"/>
    <x v="1"/>
    <s v="01"/>
    <s v="Grain"/>
    <x v="0"/>
    <n v="0"/>
  </r>
  <r>
    <x v="130"/>
    <x v="2"/>
    <s v="Jun"/>
    <n v="26"/>
    <x v="1"/>
    <s v="01"/>
    <s v="Grain"/>
    <x v="1"/>
    <n v="0"/>
  </r>
  <r>
    <x v="130"/>
    <x v="2"/>
    <s v="Jun"/>
    <n v="26"/>
    <x v="2"/>
    <s v="01"/>
    <s v="Grain"/>
    <x v="0"/>
    <n v="3711"/>
  </r>
  <r>
    <x v="130"/>
    <x v="2"/>
    <s v="Jun"/>
    <n v="26"/>
    <x v="2"/>
    <s v="01"/>
    <s v="Grain"/>
    <x v="1"/>
    <n v="44"/>
  </r>
  <r>
    <x v="130"/>
    <x v="2"/>
    <s v="Jun"/>
    <n v="26"/>
    <x v="3"/>
    <s v="01"/>
    <s v="Grain"/>
    <x v="0"/>
    <n v="4703"/>
  </r>
  <r>
    <x v="130"/>
    <x v="2"/>
    <s v="Jun"/>
    <n v="26"/>
    <x v="3"/>
    <s v="01"/>
    <s v="Grain"/>
    <x v="1"/>
    <n v="329"/>
  </r>
  <r>
    <x v="130"/>
    <x v="2"/>
    <s v="Jun"/>
    <n v="26"/>
    <x v="4"/>
    <s v="01"/>
    <s v="Grain"/>
    <x v="0"/>
    <n v="2116"/>
  </r>
  <r>
    <x v="130"/>
    <x v="2"/>
    <s v="Jun"/>
    <n v="26"/>
    <x v="4"/>
    <s v="01"/>
    <s v="Grain"/>
    <x v="1"/>
    <n v="1423"/>
  </r>
  <r>
    <x v="130"/>
    <x v="2"/>
    <s v="Jun"/>
    <n v="26"/>
    <x v="5"/>
    <s v="01"/>
    <s v="Grain"/>
    <x v="0"/>
    <n v="0"/>
  </r>
  <r>
    <x v="130"/>
    <x v="2"/>
    <s v="Jun"/>
    <n v="26"/>
    <x v="5"/>
    <s v="01"/>
    <s v="Grain"/>
    <x v="1"/>
    <n v="9"/>
  </r>
  <r>
    <x v="130"/>
    <x v="2"/>
    <s v="Jun"/>
    <n v="26"/>
    <x v="6"/>
    <s v="01"/>
    <s v="Grain"/>
    <x v="0"/>
    <n v="1961"/>
  </r>
  <r>
    <x v="130"/>
    <x v="2"/>
    <s v="Jun"/>
    <n v="26"/>
    <x v="6"/>
    <s v="01"/>
    <s v="Grain"/>
    <x v="1"/>
    <n v="909"/>
  </r>
  <r>
    <x v="130"/>
    <x v="2"/>
    <s v="Jun"/>
    <n v="26"/>
    <x v="7"/>
    <s v="01"/>
    <s v="Grain"/>
    <x v="0"/>
    <n v="733"/>
  </r>
  <r>
    <x v="130"/>
    <x v="2"/>
    <s v="Jun"/>
    <n v="26"/>
    <x v="7"/>
    <s v="01"/>
    <s v="Grain"/>
    <x v="1"/>
    <n v="423"/>
  </r>
  <r>
    <x v="130"/>
    <x v="2"/>
    <s v="Jun"/>
    <n v="26"/>
    <x v="8"/>
    <s v="01"/>
    <s v="Grain"/>
    <x v="0"/>
    <n v="247"/>
  </r>
  <r>
    <x v="130"/>
    <x v="2"/>
    <s v="Jun"/>
    <n v="26"/>
    <x v="8"/>
    <s v="01"/>
    <s v="Grain"/>
    <x v="1"/>
    <n v="800"/>
  </r>
  <r>
    <x v="130"/>
    <x v="2"/>
    <s v="Jun"/>
    <n v="26"/>
    <x v="9"/>
    <s v="01"/>
    <s v="Grain"/>
    <x v="0"/>
    <n v="0"/>
  </r>
  <r>
    <x v="130"/>
    <x v="2"/>
    <s v="Jun"/>
    <n v="26"/>
    <x v="9"/>
    <s v="01"/>
    <s v="Grain"/>
    <x v="1"/>
    <n v="0"/>
  </r>
  <r>
    <x v="130"/>
    <x v="2"/>
    <s v="Jun"/>
    <n v="26"/>
    <x v="10"/>
    <s v="01"/>
    <s v="Grain"/>
    <x v="0"/>
    <n v="3248"/>
  </r>
  <r>
    <x v="130"/>
    <x v="2"/>
    <s v="Jun"/>
    <n v="26"/>
    <x v="10"/>
    <s v="01"/>
    <s v="Grain"/>
    <x v="1"/>
    <n v="614"/>
  </r>
  <r>
    <x v="130"/>
    <x v="2"/>
    <s v="Jun"/>
    <n v="26"/>
    <x v="11"/>
    <s v="01"/>
    <s v="Grain"/>
    <x v="0"/>
    <n v="0"/>
  </r>
  <r>
    <x v="130"/>
    <x v="2"/>
    <s v="Jun"/>
    <n v="26"/>
    <x v="11"/>
    <s v="01"/>
    <s v="Grain"/>
    <x v="1"/>
    <n v="1"/>
  </r>
  <r>
    <x v="130"/>
    <x v="2"/>
    <s v="Jun"/>
    <n v="26"/>
    <x v="12"/>
    <s v="01"/>
    <s v="Grain"/>
    <x v="0"/>
    <n v="5472"/>
  </r>
  <r>
    <x v="130"/>
    <x v="2"/>
    <s v="Jun"/>
    <n v="26"/>
    <x v="12"/>
    <s v="01"/>
    <s v="Grain"/>
    <x v="1"/>
    <n v="498"/>
  </r>
  <r>
    <x v="131"/>
    <x v="2"/>
    <s v="Jul"/>
    <n v="27"/>
    <x v="0"/>
    <s v="01"/>
    <s v="Grain"/>
    <x v="0"/>
    <n v="9517"/>
  </r>
  <r>
    <x v="131"/>
    <x v="2"/>
    <s v="Jul"/>
    <n v="27"/>
    <x v="0"/>
    <s v="01"/>
    <s v="Grain"/>
    <x v="1"/>
    <n v="271"/>
  </r>
  <r>
    <x v="131"/>
    <x v="2"/>
    <s v="Jul"/>
    <n v="27"/>
    <x v="1"/>
    <s v="01"/>
    <s v="Grain"/>
    <x v="0"/>
    <n v="0"/>
  </r>
  <r>
    <x v="131"/>
    <x v="2"/>
    <s v="Jul"/>
    <n v="27"/>
    <x v="1"/>
    <s v="01"/>
    <s v="Grain"/>
    <x v="1"/>
    <n v="0"/>
  </r>
  <r>
    <x v="131"/>
    <x v="2"/>
    <s v="Jul"/>
    <n v="27"/>
    <x v="2"/>
    <s v="01"/>
    <s v="Grain"/>
    <x v="0"/>
    <n v="3833"/>
  </r>
  <r>
    <x v="131"/>
    <x v="2"/>
    <s v="Jul"/>
    <n v="27"/>
    <x v="2"/>
    <s v="01"/>
    <s v="Grain"/>
    <x v="1"/>
    <n v="65"/>
  </r>
  <r>
    <x v="131"/>
    <x v="2"/>
    <s v="Jul"/>
    <n v="27"/>
    <x v="3"/>
    <s v="01"/>
    <s v="Grain"/>
    <x v="0"/>
    <n v="4775"/>
  </r>
  <r>
    <x v="131"/>
    <x v="2"/>
    <s v="Jul"/>
    <n v="27"/>
    <x v="3"/>
    <s v="01"/>
    <s v="Grain"/>
    <x v="1"/>
    <n v="338"/>
  </r>
  <r>
    <x v="131"/>
    <x v="2"/>
    <s v="Jul"/>
    <n v="27"/>
    <x v="4"/>
    <s v="01"/>
    <s v="Grain"/>
    <x v="0"/>
    <n v="1653"/>
  </r>
  <r>
    <x v="131"/>
    <x v="2"/>
    <s v="Jul"/>
    <n v="27"/>
    <x v="4"/>
    <s v="01"/>
    <s v="Grain"/>
    <x v="1"/>
    <n v="794"/>
  </r>
  <r>
    <x v="131"/>
    <x v="2"/>
    <s v="Jul"/>
    <n v="27"/>
    <x v="5"/>
    <s v="01"/>
    <s v="Grain"/>
    <x v="0"/>
    <n v="0"/>
  </r>
  <r>
    <x v="131"/>
    <x v="2"/>
    <s v="Jul"/>
    <n v="27"/>
    <x v="5"/>
    <s v="01"/>
    <s v="Grain"/>
    <x v="1"/>
    <n v="6"/>
  </r>
  <r>
    <x v="131"/>
    <x v="2"/>
    <s v="Jul"/>
    <n v="27"/>
    <x v="6"/>
    <s v="01"/>
    <s v="Grain"/>
    <x v="0"/>
    <n v="1700"/>
  </r>
  <r>
    <x v="131"/>
    <x v="2"/>
    <s v="Jul"/>
    <n v="27"/>
    <x v="6"/>
    <s v="01"/>
    <s v="Grain"/>
    <x v="1"/>
    <n v="611"/>
  </r>
  <r>
    <x v="131"/>
    <x v="2"/>
    <s v="Jul"/>
    <n v="27"/>
    <x v="7"/>
    <s v="01"/>
    <s v="Grain"/>
    <x v="0"/>
    <n v="583"/>
  </r>
  <r>
    <x v="131"/>
    <x v="2"/>
    <s v="Jul"/>
    <n v="27"/>
    <x v="7"/>
    <s v="01"/>
    <s v="Grain"/>
    <x v="1"/>
    <n v="471"/>
  </r>
  <r>
    <x v="131"/>
    <x v="2"/>
    <s v="Jul"/>
    <n v="27"/>
    <x v="8"/>
    <s v="01"/>
    <s v="Grain"/>
    <x v="0"/>
    <n v="189"/>
  </r>
  <r>
    <x v="131"/>
    <x v="2"/>
    <s v="Jul"/>
    <n v="27"/>
    <x v="8"/>
    <s v="01"/>
    <s v="Grain"/>
    <x v="1"/>
    <n v="663"/>
  </r>
  <r>
    <x v="131"/>
    <x v="2"/>
    <s v="Jul"/>
    <n v="27"/>
    <x v="9"/>
    <s v="01"/>
    <s v="Grain"/>
    <x v="0"/>
    <n v="0"/>
  </r>
  <r>
    <x v="131"/>
    <x v="2"/>
    <s v="Jul"/>
    <n v="27"/>
    <x v="9"/>
    <s v="01"/>
    <s v="Grain"/>
    <x v="1"/>
    <n v="0"/>
  </r>
  <r>
    <x v="131"/>
    <x v="2"/>
    <s v="Jul"/>
    <n v="27"/>
    <x v="10"/>
    <s v="01"/>
    <s v="Grain"/>
    <x v="0"/>
    <n v="3086"/>
  </r>
  <r>
    <x v="131"/>
    <x v="2"/>
    <s v="Jul"/>
    <n v="27"/>
    <x v="10"/>
    <s v="01"/>
    <s v="Grain"/>
    <x v="1"/>
    <n v="999"/>
  </r>
  <r>
    <x v="131"/>
    <x v="2"/>
    <s v="Jul"/>
    <n v="27"/>
    <x v="11"/>
    <s v="01"/>
    <s v="Grain"/>
    <x v="0"/>
    <n v="0"/>
  </r>
  <r>
    <x v="131"/>
    <x v="2"/>
    <s v="Jul"/>
    <n v="27"/>
    <x v="11"/>
    <s v="01"/>
    <s v="Grain"/>
    <x v="1"/>
    <n v="33"/>
  </r>
  <r>
    <x v="131"/>
    <x v="2"/>
    <s v="Jul"/>
    <n v="27"/>
    <x v="12"/>
    <s v="01"/>
    <s v="Grain"/>
    <x v="0"/>
    <n v="5391"/>
  </r>
  <r>
    <x v="131"/>
    <x v="2"/>
    <s v="Jul"/>
    <n v="27"/>
    <x v="12"/>
    <s v="01"/>
    <s v="Grain"/>
    <x v="1"/>
    <n v="690"/>
  </r>
  <r>
    <x v="132"/>
    <x v="2"/>
    <s v="Jul"/>
    <n v="28"/>
    <x v="0"/>
    <s v="01"/>
    <s v="Grain"/>
    <x v="0"/>
    <n v="9884"/>
  </r>
  <r>
    <x v="132"/>
    <x v="2"/>
    <s v="Jul"/>
    <n v="28"/>
    <x v="0"/>
    <s v="01"/>
    <s v="Grain"/>
    <x v="1"/>
    <n v="187"/>
  </r>
  <r>
    <x v="132"/>
    <x v="2"/>
    <s v="Jul"/>
    <n v="28"/>
    <x v="1"/>
    <s v="01"/>
    <s v="Grain"/>
    <x v="0"/>
    <n v="0"/>
  </r>
  <r>
    <x v="132"/>
    <x v="2"/>
    <s v="Jul"/>
    <n v="28"/>
    <x v="1"/>
    <s v="01"/>
    <s v="Grain"/>
    <x v="1"/>
    <n v="0"/>
  </r>
  <r>
    <x v="132"/>
    <x v="2"/>
    <s v="Jul"/>
    <n v="28"/>
    <x v="2"/>
    <s v="01"/>
    <s v="Grain"/>
    <x v="0"/>
    <n v="3779"/>
  </r>
  <r>
    <x v="132"/>
    <x v="2"/>
    <s v="Jul"/>
    <n v="28"/>
    <x v="2"/>
    <s v="01"/>
    <s v="Grain"/>
    <x v="1"/>
    <n v="31"/>
  </r>
  <r>
    <x v="132"/>
    <x v="2"/>
    <s v="Jul"/>
    <n v="28"/>
    <x v="3"/>
    <s v="01"/>
    <s v="Grain"/>
    <x v="0"/>
    <n v="5829"/>
  </r>
  <r>
    <x v="132"/>
    <x v="2"/>
    <s v="Jul"/>
    <n v="28"/>
    <x v="3"/>
    <s v="01"/>
    <s v="Grain"/>
    <x v="1"/>
    <n v="237"/>
  </r>
  <r>
    <x v="132"/>
    <x v="2"/>
    <s v="Jul"/>
    <n v="28"/>
    <x v="4"/>
    <s v="01"/>
    <s v="Grain"/>
    <x v="0"/>
    <n v="2240"/>
  </r>
  <r>
    <x v="132"/>
    <x v="2"/>
    <s v="Jul"/>
    <n v="28"/>
    <x v="4"/>
    <s v="01"/>
    <s v="Grain"/>
    <x v="1"/>
    <n v="1569"/>
  </r>
  <r>
    <x v="132"/>
    <x v="2"/>
    <s v="Jul"/>
    <n v="28"/>
    <x v="5"/>
    <s v="01"/>
    <s v="Grain"/>
    <x v="0"/>
    <n v="0"/>
  </r>
  <r>
    <x v="132"/>
    <x v="2"/>
    <s v="Jul"/>
    <n v="28"/>
    <x v="5"/>
    <s v="01"/>
    <s v="Grain"/>
    <x v="1"/>
    <n v="0"/>
  </r>
  <r>
    <x v="132"/>
    <x v="2"/>
    <s v="Jul"/>
    <n v="28"/>
    <x v="6"/>
    <s v="01"/>
    <s v="Grain"/>
    <x v="0"/>
    <n v="1863"/>
  </r>
  <r>
    <x v="132"/>
    <x v="2"/>
    <s v="Jul"/>
    <n v="28"/>
    <x v="6"/>
    <s v="01"/>
    <s v="Grain"/>
    <x v="1"/>
    <n v="964"/>
  </r>
  <r>
    <x v="132"/>
    <x v="2"/>
    <s v="Jul"/>
    <n v="28"/>
    <x v="7"/>
    <s v="01"/>
    <s v="Grain"/>
    <x v="0"/>
    <n v="601"/>
  </r>
  <r>
    <x v="132"/>
    <x v="2"/>
    <s v="Jul"/>
    <n v="28"/>
    <x v="7"/>
    <s v="01"/>
    <s v="Grain"/>
    <x v="1"/>
    <n v="265"/>
  </r>
  <r>
    <x v="132"/>
    <x v="2"/>
    <s v="Jul"/>
    <n v="28"/>
    <x v="8"/>
    <s v="01"/>
    <s v="Grain"/>
    <x v="0"/>
    <n v="387"/>
  </r>
  <r>
    <x v="132"/>
    <x v="2"/>
    <s v="Jul"/>
    <n v="28"/>
    <x v="8"/>
    <s v="01"/>
    <s v="Grain"/>
    <x v="1"/>
    <n v="739"/>
  </r>
  <r>
    <x v="132"/>
    <x v="2"/>
    <s v="Jul"/>
    <n v="28"/>
    <x v="9"/>
    <s v="01"/>
    <s v="Grain"/>
    <x v="0"/>
    <n v="0"/>
  </r>
  <r>
    <x v="132"/>
    <x v="2"/>
    <s v="Jul"/>
    <n v="28"/>
    <x v="9"/>
    <s v="01"/>
    <s v="Grain"/>
    <x v="1"/>
    <n v="0"/>
  </r>
  <r>
    <x v="132"/>
    <x v="2"/>
    <s v="Jul"/>
    <n v="28"/>
    <x v="10"/>
    <s v="01"/>
    <s v="Grain"/>
    <x v="0"/>
    <n v="3018"/>
  </r>
  <r>
    <x v="132"/>
    <x v="2"/>
    <s v="Jul"/>
    <n v="28"/>
    <x v="10"/>
    <s v="01"/>
    <s v="Grain"/>
    <x v="1"/>
    <n v="800"/>
  </r>
  <r>
    <x v="132"/>
    <x v="2"/>
    <s v="Jul"/>
    <n v="28"/>
    <x v="11"/>
    <s v="01"/>
    <s v="Grain"/>
    <x v="0"/>
    <n v="0"/>
  </r>
  <r>
    <x v="132"/>
    <x v="2"/>
    <s v="Jul"/>
    <n v="28"/>
    <x v="11"/>
    <s v="01"/>
    <s v="Grain"/>
    <x v="1"/>
    <n v="3"/>
  </r>
  <r>
    <x v="132"/>
    <x v="2"/>
    <s v="Jul"/>
    <n v="28"/>
    <x v="12"/>
    <s v="01"/>
    <s v="Grain"/>
    <x v="0"/>
    <n v="4229"/>
  </r>
  <r>
    <x v="132"/>
    <x v="2"/>
    <s v="Jul"/>
    <n v="28"/>
    <x v="12"/>
    <s v="01"/>
    <s v="Grain"/>
    <x v="1"/>
    <n v="762"/>
  </r>
  <r>
    <x v="133"/>
    <x v="2"/>
    <s v="Jul"/>
    <n v="29"/>
    <x v="0"/>
    <s v="01"/>
    <s v="Grain"/>
    <x v="0"/>
    <n v="10030"/>
  </r>
  <r>
    <x v="133"/>
    <x v="2"/>
    <s v="Jul"/>
    <n v="29"/>
    <x v="0"/>
    <s v="01"/>
    <s v="Grain"/>
    <x v="1"/>
    <n v="185"/>
  </r>
  <r>
    <x v="133"/>
    <x v="2"/>
    <s v="Jul"/>
    <n v="29"/>
    <x v="1"/>
    <s v="01"/>
    <s v="Grain"/>
    <x v="0"/>
    <n v="0"/>
  </r>
  <r>
    <x v="133"/>
    <x v="2"/>
    <s v="Jul"/>
    <n v="29"/>
    <x v="1"/>
    <s v="01"/>
    <s v="Grain"/>
    <x v="1"/>
    <n v="0"/>
  </r>
  <r>
    <x v="133"/>
    <x v="2"/>
    <s v="Jul"/>
    <n v="29"/>
    <x v="2"/>
    <s v="01"/>
    <s v="Grain"/>
    <x v="0"/>
    <n v="3866"/>
  </r>
  <r>
    <x v="133"/>
    <x v="2"/>
    <s v="Jul"/>
    <n v="29"/>
    <x v="2"/>
    <s v="01"/>
    <s v="Grain"/>
    <x v="1"/>
    <n v="346"/>
  </r>
  <r>
    <x v="133"/>
    <x v="2"/>
    <s v="Jul"/>
    <n v="29"/>
    <x v="3"/>
    <s v="01"/>
    <s v="Grain"/>
    <x v="0"/>
    <n v="5382"/>
  </r>
  <r>
    <x v="133"/>
    <x v="2"/>
    <s v="Jul"/>
    <n v="29"/>
    <x v="3"/>
    <s v="01"/>
    <s v="Grain"/>
    <x v="1"/>
    <n v="441"/>
  </r>
  <r>
    <x v="133"/>
    <x v="2"/>
    <s v="Jul"/>
    <n v="29"/>
    <x v="4"/>
    <s v="01"/>
    <s v="Grain"/>
    <x v="0"/>
    <n v="1940"/>
  </r>
  <r>
    <x v="133"/>
    <x v="2"/>
    <s v="Jul"/>
    <n v="29"/>
    <x v="4"/>
    <s v="01"/>
    <s v="Grain"/>
    <x v="1"/>
    <n v="1273"/>
  </r>
  <r>
    <x v="133"/>
    <x v="2"/>
    <s v="Jul"/>
    <n v="29"/>
    <x v="5"/>
    <s v="01"/>
    <s v="Grain"/>
    <x v="0"/>
    <n v="0"/>
  </r>
  <r>
    <x v="133"/>
    <x v="2"/>
    <s v="Jul"/>
    <n v="29"/>
    <x v="5"/>
    <s v="01"/>
    <s v="Grain"/>
    <x v="1"/>
    <n v="8"/>
  </r>
  <r>
    <x v="133"/>
    <x v="2"/>
    <s v="Jul"/>
    <n v="29"/>
    <x v="6"/>
    <s v="01"/>
    <s v="Grain"/>
    <x v="0"/>
    <n v="1655"/>
  </r>
  <r>
    <x v="133"/>
    <x v="2"/>
    <s v="Jul"/>
    <n v="29"/>
    <x v="6"/>
    <s v="01"/>
    <s v="Grain"/>
    <x v="1"/>
    <n v="1728"/>
  </r>
  <r>
    <x v="133"/>
    <x v="2"/>
    <s v="Jul"/>
    <n v="29"/>
    <x v="7"/>
    <s v="01"/>
    <s v="Grain"/>
    <x v="0"/>
    <n v="406"/>
  </r>
  <r>
    <x v="133"/>
    <x v="2"/>
    <s v="Jul"/>
    <n v="29"/>
    <x v="7"/>
    <s v="01"/>
    <s v="Grain"/>
    <x v="1"/>
    <n v="268"/>
  </r>
  <r>
    <x v="133"/>
    <x v="2"/>
    <s v="Jul"/>
    <n v="29"/>
    <x v="8"/>
    <s v="01"/>
    <s v="Grain"/>
    <x v="0"/>
    <n v="334"/>
  </r>
  <r>
    <x v="133"/>
    <x v="2"/>
    <s v="Jul"/>
    <n v="29"/>
    <x v="8"/>
    <s v="01"/>
    <s v="Grain"/>
    <x v="1"/>
    <n v="735"/>
  </r>
  <r>
    <x v="133"/>
    <x v="2"/>
    <s v="Jul"/>
    <n v="29"/>
    <x v="9"/>
    <s v="01"/>
    <s v="Grain"/>
    <x v="0"/>
    <n v="0"/>
  </r>
  <r>
    <x v="133"/>
    <x v="2"/>
    <s v="Jul"/>
    <n v="29"/>
    <x v="9"/>
    <s v="01"/>
    <s v="Grain"/>
    <x v="1"/>
    <n v="0"/>
  </r>
  <r>
    <x v="133"/>
    <x v="2"/>
    <s v="Jul"/>
    <n v="29"/>
    <x v="10"/>
    <s v="01"/>
    <s v="Grain"/>
    <x v="0"/>
    <n v="2725"/>
  </r>
  <r>
    <x v="133"/>
    <x v="2"/>
    <s v="Jul"/>
    <n v="29"/>
    <x v="10"/>
    <s v="01"/>
    <s v="Grain"/>
    <x v="1"/>
    <n v="786"/>
  </r>
  <r>
    <x v="133"/>
    <x v="2"/>
    <s v="Jul"/>
    <n v="29"/>
    <x v="11"/>
    <s v="01"/>
    <s v="Grain"/>
    <x v="0"/>
    <n v="0"/>
  </r>
  <r>
    <x v="133"/>
    <x v="2"/>
    <s v="Jul"/>
    <n v="29"/>
    <x v="11"/>
    <s v="01"/>
    <s v="Grain"/>
    <x v="1"/>
    <n v="3"/>
  </r>
  <r>
    <x v="133"/>
    <x v="2"/>
    <s v="Jul"/>
    <n v="29"/>
    <x v="12"/>
    <s v="01"/>
    <s v="Grain"/>
    <x v="0"/>
    <n v="5851"/>
  </r>
  <r>
    <x v="133"/>
    <x v="2"/>
    <s v="Jul"/>
    <n v="29"/>
    <x v="12"/>
    <s v="01"/>
    <s v="Grain"/>
    <x v="1"/>
    <n v="1211"/>
  </r>
  <r>
    <x v="134"/>
    <x v="2"/>
    <s v="Jul"/>
    <n v="30"/>
    <x v="0"/>
    <s v="01"/>
    <s v="Grain"/>
    <x v="0"/>
    <n v="11152"/>
  </r>
  <r>
    <x v="134"/>
    <x v="2"/>
    <s v="Jul"/>
    <n v="30"/>
    <x v="0"/>
    <s v="01"/>
    <s v="Grain"/>
    <x v="1"/>
    <n v="128"/>
  </r>
  <r>
    <x v="134"/>
    <x v="2"/>
    <s v="Jul"/>
    <n v="30"/>
    <x v="1"/>
    <s v="01"/>
    <s v="Grain"/>
    <x v="0"/>
    <n v="0"/>
  </r>
  <r>
    <x v="134"/>
    <x v="2"/>
    <s v="Jul"/>
    <n v="30"/>
    <x v="1"/>
    <s v="01"/>
    <s v="Grain"/>
    <x v="1"/>
    <n v="0"/>
  </r>
  <r>
    <x v="134"/>
    <x v="2"/>
    <s v="Jul"/>
    <n v="30"/>
    <x v="2"/>
    <s v="01"/>
    <s v="Grain"/>
    <x v="0"/>
    <n v="3581"/>
  </r>
  <r>
    <x v="134"/>
    <x v="2"/>
    <s v="Jul"/>
    <n v="30"/>
    <x v="2"/>
    <s v="01"/>
    <s v="Grain"/>
    <x v="1"/>
    <n v="244"/>
  </r>
  <r>
    <x v="134"/>
    <x v="2"/>
    <s v="Jul"/>
    <n v="30"/>
    <x v="3"/>
    <s v="01"/>
    <s v="Grain"/>
    <x v="0"/>
    <n v="6025"/>
  </r>
  <r>
    <x v="134"/>
    <x v="2"/>
    <s v="Jul"/>
    <n v="30"/>
    <x v="3"/>
    <s v="01"/>
    <s v="Grain"/>
    <x v="1"/>
    <n v="255"/>
  </r>
  <r>
    <x v="134"/>
    <x v="2"/>
    <s v="Jul"/>
    <n v="30"/>
    <x v="4"/>
    <s v="01"/>
    <s v="Grain"/>
    <x v="0"/>
    <n v="1766"/>
  </r>
  <r>
    <x v="134"/>
    <x v="2"/>
    <s v="Jul"/>
    <n v="30"/>
    <x v="4"/>
    <s v="01"/>
    <s v="Grain"/>
    <x v="1"/>
    <n v="1461"/>
  </r>
  <r>
    <x v="134"/>
    <x v="2"/>
    <s v="Jul"/>
    <n v="30"/>
    <x v="5"/>
    <s v="01"/>
    <s v="Grain"/>
    <x v="0"/>
    <n v="0"/>
  </r>
  <r>
    <x v="134"/>
    <x v="2"/>
    <s v="Jul"/>
    <n v="30"/>
    <x v="5"/>
    <s v="01"/>
    <s v="Grain"/>
    <x v="1"/>
    <n v="11"/>
  </r>
  <r>
    <x v="134"/>
    <x v="2"/>
    <s v="Jul"/>
    <n v="30"/>
    <x v="6"/>
    <s v="01"/>
    <s v="Grain"/>
    <x v="0"/>
    <n v="1314"/>
  </r>
  <r>
    <x v="134"/>
    <x v="2"/>
    <s v="Jul"/>
    <n v="30"/>
    <x v="6"/>
    <s v="01"/>
    <s v="Grain"/>
    <x v="1"/>
    <n v="1690"/>
  </r>
  <r>
    <x v="134"/>
    <x v="2"/>
    <s v="Jul"/>
    <n v="30"/>
    <x v="7"/>
    <s v="01"/>
    <s v="Grain"/>
    <x v="0"/>
    <n v="538"/>
  </r>
  <r>
    <x v="134"/>
    <x v="2"/>
    <s v="Jul"/>
    <n v="30"/>
    <x v="7"/>
    <s v="01"/>
    <s v="Grain"/>
    <x v="1"/>
    <n v="441"/>
  </r>
  <r>
    <x v="134"/>
    <x v="2"/>
    <s v="Jul"/>
    <n v="30"/>
    <x v="8"/>
    <s v="01"/>
    <s v="Grain"/>
    <x v="0"/>
    <n v="420"/>
  </r>
  <r>
    <x v="134"/>
    <x v="2"/>
    <s v="Jul"/>
    <n v="30"/>
    <x v="8"/>
    <s v="01"/>
    <s v="Grain"/>
    <x v="1"/>
    <n v="994"/>
  </r>
  <r>
    <x v="134"/>
    <x v="2"/>
    <s v="Jul"/>
    <n v="30"/>
    <x v="9"/>
    <s v="01"/>
    <s v="Grain"/>
    <x v="0"/>
    <n v="0"/>
  </r>
  <r>
    <x v="134"/>
    <x v="2"/>
    <s v="Jul"/>
    <n v="30"/>
    <x v="9"/>
    <s v="01"/>
    <s v="Grain"/>
    <x v="1"/>
    <n v="0"/>
  </r>
  <r>
    <x v="134"/>
    <x v="2"/>
    <s v="Jul"/>
    <n v="30"/>
    <x v="10"/>
    <s v="01"/>
    <s v="Grain"/>
    <x v="0"/>
    <n v="2918"/>
  </r>
  <r>
    <x v="134"/>
    <x v="2"/>
    <s v="Jul"/>
    <n v="30"/>
    <x v="10"/>
    <s v="01"/>
    <s v="Grain"/>
    <x v="1"/>
    <n v="829"/>
  </r>
  <r>
    <x v="134"/>
    <x v="2"/>
    <s v="Jul"/>
    <n v="30"/>
    <x v="11"/>
    <s v="01"/>
    <s v="Grain"/>
    <x v="0"/>
    <n v="0"/>
  </r>
  <r>
    <x v="134"/>
    <x v="2"/>
    <s v="Jul"/>
    <n v="30"/>
    <x v="11"/>
    <s v="01"/>
    <s v="Grain"/>
    <x v="1"/>
    <n v="4"/>
  </r>
  <r>
    <x v="134"/>
    <x v="2"/>
    <s v="Jul"/>
    <n v="30"/>
    <x v="12"/>
    <s v="01"/>
    <s v="Grain"/>
    <x v="0"/>
    <n v="5801"/>
  </r>
  <r>
    <x v="134"/>
    <x v="2"/>
    <s v="Jul"/>
    <n v="30"/>
    <x v="12"/>
    <s v="01"/>
    <s v="Grain"/>
    <x v="1"/>
    <n v="1087"/>
  </r>
  <r>
    <x v="135"/>
    <x v="2"/>
    <s v="Aug"/>
    <n v="31"/>
    <x v="0"/>
    <s v="01"/>
    <s v="Grain"/>
    <x v="0"/>
    <n v="10190"/>
  </r>
  <r>
    <x v="135"/>
    <x v="2"/>
    <s v="Aug"/>
    <n v="31"/>
    <x v="0"/>
    <s v="01"/>
    <s v="Grain"/>
    <x v="1"/>
    <n v="344"/>
  </r>
  <r>
    <x v="135"/>
    <x v="2"/>
    <s v="Aug"/>
    <n v="31"/>
    <x v="1"/>
    <s v="01"/>
    <s v="Grain"/>
    <x v="0"/>
    <n v="0"/>
  </r>
  <r>
    <x v="135"/>
    <x v="2"/>
    <s v="Aug"/>
    <n v="31"/>
    <x v="1"/>
    <s v="01"/>
    <s v="Grain"/>
    <x v="1"/>
    <n v="0"/>
  </r>
  <r>
    <x v="135"/>
    <x v="2"/>
    <s v="Aug"/>
    <n v="31"/>
    <x v="2"/>
    <s v="01"/>
    <s v="Grain"/>
    <x v="0"/>
    <n v="3738"/>
  </r>
  <r>
    <x v="135"/>
    <x v="2"/>
    <s v="Aug"/>
    <n v="31"/>
    <x v="2"/>
    <s v="01"/>
    <s v="Grain"/>
    <x v="1"/>
    <n v="148"/>
  </r>
  <r>
    <x v="135"/>
    <x v="2"/>
    <s v="Aug"/>
    <n v="31"/>
    <x v="3"/>
    <s v="01"/>
    <s v="Grain"/>
    <x v="0"/>
    <n v="4948"/>
  </r>
  <r>
    <x v="135"/>
    <x v="2"/>
    <s v="Aug"/>
    <n v="31"/>
    <x v="3"/>
    <s v="01"/>
    <s v="Grain"/>
    <x v="1"/>
    <n v="369"/>
  </r>
  <r>
    <x v="135"/>
    <x v="2"/>
    <s v="Aug"/>
    <n v="31"/>
    <x v="4"/>
    <s v="01"/>
    <s v="Grain"/>
    <x v="0"/>
    <n v="1789"/>
  </r>
  <r>
    <x v="135"/>
    <x v="2"/>
    <s v="Aug"/>
    <n v="31"/>
    <x v="4"/>
    <s v="01"/>
    <s v="Grain"/>
    <x v="1"/>
    <n v="1479"/>
  </r>
  <r>
    <x v="135"/>
    <x v="2"/>
    <s v="Aug"/>
    <n v="31"/>
    <x v="5"/>
    <s v="01"/>
    <s v="Grain"/>
    <x v="0"/>
    <n v="0"/>
  </r>
  <r>
    <x v="135"/>
    <x v="2"/>
    <s v="Aug"/>
    <n v="31"/>
    <x v="5"/>
    <s v="01"/>
    <s v="Grain"/>
    <x v="1"/>
    <n v="0"/>
  </r>
  <r>
    <x v="135"/>
    <x v="2"/>
    <s v="Aug"/>
    <n v="31"/>
    <x v="6"/>
    <s v="01"/>
    <s v="Grain"/>
    <x v="0"/>
    <n v="1379"/>
  </r>
  <r>
    <x v="135"/>
    <x v="2"/>
    <s v="Aug"/>
    <n v="31"/>
    <x v="6"/>
    <s v="01"/>
    <s v="Grain"/>
    <x v="1"/>
    <n v="858"/>
  </r>
  <r>
    <x v="135"/>
    <x v="2"/>
    <s v="Aug"/>
    <n v="31"/>
    <x v="7"/>
    <s v="01"/>
    <s v="Grain"/>
    <x v="0"/>
    <n v="589"/>
  </r>
  <r>
    <x v="135"/>
    <x v="2"/>
    <s v="Aug"/>
    <n v="31"/>
    <x v="7"/>
    <s v="01"/>
    <s v="Grain"/>
    <x v="1"/>
    <n v="210"/>
  </r>
  <r>
    <x v="135"/>
    <x v="2"/>
    <s v="Aug"/>
    <n v="31"/>
    <x v="8"/>
    <s v="01"/>
    <s v="Grain"/>
    <x v="0"/>
    <n v="391"/>
  </r>
  <r>
    <x v="135"/>
    <x v="2"/>
    <s v="Aug"/>
    <n v="31"/>
    <x v="8"/>
    <s v="01"/>
    <s v="Grain"/>
    <x v="1"/>
    <n v="799"/>
  </r>
  <r>
    <x v="135"/>
    <x v="2"/>
    <s v="Aug"/>
    <n v="31"/>
    <x v="9"/>
    <s v="01"/>
    <s v="Grain"/>
    <x v="0"/>
    <n v="0"/>
  </r>
  <r>
    <x v="135"/>
    <x v="2"/>
    <s v="Aug"/>
    <n v="31"/>
    <x v="9"/>
    <s v="01"/>
    <s v="Grain"/>
    <x v="1"/>
    <n v="0"/>
  </r>
  <r>
    <x v="135"/>
    <x v="2"/>
    <s v="Aug"/>
    <n v="31"/>
    <x v="10"/>
    <s v="01"/>
    <s v="Grain"/>
    <x v="0"/>
    <n v="2782"/>
  </r>
  <r>
    <x v="135"/>
    <x v="2"/>
    <s v="Aug"/>
    <n v="31"/>
    <x v="10"/>
    <s v="01"/>
    <s v="Grain"/>
    <x v="1"/>
    <n v="1109"/>
  </r>
  <r>
    <x v="135"/>
    <x v="2"/>
    <s v="Aug"/>
    <n v="31"/>
    <x v="11"/>
    <s v="01"/>
    <s v="Grain"/>
    <x v="0"/>
    <n v="0"/>
  </r>
  <r>
    <x v="135"/>
    <x v="2"/>
    <s v="Aug"/>
    <n v="31"/>
    <x v="11"/>
    <s v="01"/>
    <s v="Grain"/>
    <x v="1"/>
    <n v="4"/>
  </r>
  <r>
    <x v="135"/>
    <x v="2"/>
    <s v="Aug"/>
    <n v="31"/>
    <x v="12"/>
    <s v="01"/>
    <s v="Grain"/>
    <x v="0"/>
    <n v="5280"/>
  </r>
  <r>
    <x v="135"/>
    <x v="2"/>
    <s v="Aug"/>
    <n v="31"/>
    <x v="12"/>
    <s v="01"/>
    <s v="Grain"/>
    <x v="1"/>
    <n v="1555"/>
  </r>
  <r>
    <x v="136"/>
    <x v="2"/>
    <s v="Aug"/>
    <n v="32"/>
    <x v="0"/>
    <s v="01"/>
    <s v="Grain"/>
    <x v="0"/>
    <n v="9542"/>
  </r>
  <r>
    <x v="136"/>
    <x v="2"/>
    <s v="Aug"/>
    <n v="32"/>
    <x v="0"/>
    <s v="01"/>
    <s v="Grain"/>
    <x v="1"/>
    <n v="332"/>
  </r>
  <r>
    <x v="136"/>
    <x v="2"/>
    <s v="Aug"/>
    <n v="32"/>
    <x v="1"/>
    <s v="01"/>
    <s v="Grain"/>
    <x v="0"/>
    <n v="0"/>
  </r>
  <r>
    <x v="136"/>
    <x v="2"/>
    <s v="Aug"/>
    <n v="32"/>
    <x v="1"/>
    <s v="01"/>
    <s v="Grain"/>
    <x v="1"/>
    <n v="0"/>
  </r>
  <r>
    <x v="136"/>
    <x v="2"/>
    <s v="Aug"/>
    <n v="32"/>
    <x v="2"/>
    <s v="01"/>
    <s v="Grain"/>
    <x v="0"/>
    <n v="3876"/>
  </r>
  <r>
    <x v="136"/>
    <x v="2"/>
    <s v="Aug"/>
    <n v="32"/>
    <x v="2"/>
    <s v="01"/>
    <s v="Grain"/>
    <x v="1"/>
    <n v="118"/>
  </r>
  <r>
    <x v="136"/>
    <x v="2"/>
    <s v="Aug"/>
    <n v="32"/>
    <x v="3"/>
    <s v="01"/>
    <s v="Grain"/>
    <x v="0"/>
    <n v="6023"/>
  </r>
  <r>
    <x v="136"/>
    <x v="2"/>
    <s v="Aug"/>
    <n v="32"/>
    <x v="3"/>
    <s v="01"/>
    <s v="Grain"/>
    <x v="1"/>
    <n v="550"/>
  </r>
  <r>
    <x v="136"/>
    <x v="2"/>
    <s v="Aug"/>
    <n v="32"/>
    <x v="4"/>
    <s v="01"/>
    <s v="Grain"/>
    <x v="0"/>
    <n v="1639"/>
  </r>
  <r>
    <x v="136"/>
    <x v="2"/>
    <s v="Aug"/>
    <n v="32"/>
    <x v="4"/>
    <s v="01"/>
    <s v="Grain"/>
    <x v="1"/>
    <n v="1442"/>
  </r>
  <r>
    <x v="136"/>
    <x v="2"/>
    <s v="Aug"/>
    <n v="32"/>
    <x v="5"/>
    <s v="01"/>
    <s v="Grain"/>
    <x v="0"/>
    <n v="0"/>
  </r>
  <r>
    <x v="136"/>
    <x v="2"/>
    <s v="Aug"/>
    <n v="32"/>
    <x v="5"/>
    <s v="01"/>
    <s v="Grain"/>
    <x v="1"/>
    <n v="2"/>
  </r>
  <r>
    <x v="136"/>
    <x v="2"/>
    <s v="Aug"/>
    <n v="32"/>
    <x v="6"/>
    <s v="01"/>
    <s v="Grain"/>
    <x v="0"/>
    <n v="1298"/>
  </r>
  <r>
    <x v="136"/>
    <x v="2"/>
    <s v="Aug"/>
    <n v="32"/>
    <x v="6"/>
    <s v="01"/>
    <s v="Grain"/>
    <x v="1"/>
    <n v="1242"/>
  </r>
  <r>
    <x v="136"/>
    <x v="2"/>
    <s v="Aug"/>
    <n v="32"/>
    <x v="7"/>
    <s v="01"/>
    <s v="Grain"/>
    <x v="0"/>
    <n v="595"/>
  </r>
  <r>
    <x v="136"/>
    <x v="2"/>
    <s v="Aug"/>
    <n v="32"/>
    <x v="7"/>
    <s v="01"/>
    <s v="Grain"/>
    <x v="1"/>
    <n v="534"/>
  </r>
  <r>
    <x v="136"/>
    <x v="2"/>
    <s v="Aug"/>
    <n v="32"/>
    <x v="8"/>
    <s v="01"/>
    <s v="Grain"/>
    <x v="0"/>
    <n v="365"/>
  </r>
  <r>
    <x v="136"/>
    <x v="2"/>
    <s v="Aug"/>
    <n v="32"/>
    <x v="8"/>
    <s v="01"/>
    <s v="Grain"/>
    <x v="1"/>
    <n v="1263"/>
  </r>
  <r>
    <x v="136"/>
    <x v="2"/>
    <s v="Aug"/>
    <n v="32"/>
    <x v="9"/>
    <s v="01"/>
    <s v="Grain"/>
    <x v="0"/>
    <n v="0"/>
  </r>
  <r>
    <x v="136"/>
    <x v="2"/>
    <s v="Aug"/>
    <n v="32"/>
    <x v="9"/>
    <s v="01"/>
    <s v="Grain"/>
    <x v="1"/>
    <n v="0"/>
  </r>
  <r>
    <x v="136"/>
    <x v="2"/>
    <s v="Aug"/>
    <n v="32"/>
    <x v="10"/>
    <s v="01"/>
    <s v="Grain"/>
    <x v="0"/>
    <n v="2550"/>
  </r>
  <r>
    <x v="136"/>
    <x v="2"/>
    <s v="Aug"/>
    <n v="32"/>
    <x v="10"/>
    <s v="01"/>
    <s v="Grain"/>
    <x v="1"/>
    <n v="816"/>
  </r>
  <r>
    <x v="136"/>
    <x v="2"/>
    <s v="Aug"/>
    <n v="32"/>
    <x v="11"/>
    <s v="01"/>
    <s v="Grain"/>
    <x v="0"/>
    <n v="0"/>
  </r>
  <r>
    <x v="136"/>
    <x v="2"/>
    <s v="Aug"/>
    <n v="32"/>
    <x v="11"/>
    <s v="01"/>
    <s v="Grain"/>
    <x v="1"/>
    <n v="4"/>
  </r>
  <r>
    <x v="136"/>
    <x v="2"/>
    <s v="Aug"/>
    <n v="32"/>
    <x v="12"/>
    <s v="01"/>
    <s v="Grain"/>
    <x v="0"/>
    <n v="4506"/>
  </r>
  <r>
    <x v="136"/>
    <x v="2"/>
    <s v="Aug"/>
    <n v="32"/>
    <x v="12"/>
    <s v="01"/>
    <s v="Grain"/>
    <x v="1"/>
    <n v="703"/>
  </r>
  <r>
    <x v="137"/>
    <x v="2"/>
    <s v="Aug"/>
    <n v="33"/>
    <x v="0"/>
    <s v="01"/>
    <s v="Grain"/>
    <x v="0"/>
    <n v="12431"/>
  </r>
  <r>
    <x v="137"/>
    <x v="2"/>
    <s v="Aug"/>
    <n v="33"/>
    <x v="0"/>
    <s v="01"/>
    <s v="Grain"/>
    <x v="1"/>
    <n v="330"/>
  </r>
  <r>
    <x v="137"/>
    <x v="2"/>
    <s v="Aug"/>
    <n v="33"/>
    <x v="1"/>
    <s v="01"/>
    <s v="Grain"/>
    <x v="0"/>
    <n v="0"/>
  </r>
  <r>
    <x v="137"/>
    <x v="2"/>
    <s v="Aug"/>
    <n v="33"/>
    <x v="1"/>
    <s v="01"/>
    <s v="Grain"/>
    <x v="1"/>
    <n v="0"/>
  </r>
  <r>
    <x v="137"/>
    <x v="2"/>
    <s v="Aug"/>
    <n v="33"/>
    <x v="2"/>
    <s v="01"/>
    <s v="Grain"/>
    <x v="0"/>
    <n v="3309"/>
  </r>
  <r>
    <x v="137"/>
    <x v="2"/>
    <s v="Aug"/>
    <n v="33"/>
    <x v="2"/>
    <s v="01"/>
    <s v="Grain"/>
    <x v="1"/>
    <n v="488"/>
  </r>
  <r>
    <x v="137"/>
    <x v="2"/>
    <s v="Aug"/>
    <n v="33"/>
    <x v="3"/>
    <s v="01"/>
    <s v="Grain"/>
    <x v="0"/>
    <n v="5204"/>
  </r>
  <r>
    <x v="137"/>
    <x v="2"/>
    <s v="Aug"/>
    <n v="33"/>
    <x v="3"/>
    <s v="01"/>
    <s v="Grain"/>
    <x v="1"/>
    <n v="329"/>
  </r>
  <r>
    <x v="137"/>
    <x v="2"/>
    <s v="Aug"/>
    <n v="33"/>
    <x v="4"/>
    <s v="01"/>
    <s v="Grain"/>
    <x v="0"/>
    <n v="1388"/>
  </r>
  <r>
    <x v="137"/>
    <x v="2"/>
    <s v="Aug"/>
    <n v="33"/>
    <x v="4"/>
    <s v="01"/>
    <s v="Grain"/>
    <x v="1"/>
    <n v="1254"/>
  </r>
  <r>
    <x v="137"/>
    <x v="2"/>
    <s v="Aug"/>
    <n v="33"/>
    <x v="5"/>
    <s v="01"/>
    <s v="Grain"/>
    <x v="0"/>
    <n v="0"/>
  </r>
  <r>
    <x v="137"/>
    <x v="2"/>
    <s v="Aug"/>
    <n v="33"/>
    <x v="5"/>
    <s v="01"/>
    <s v="Grain"/>
    <x v="1"/>
    <n v="11"/>
  </r>
  <r>
    <x v="137"/>
    <x v="2"/>
    <s v="Aug"/>
    <n v="33"/>
    <x v="6"/>
    <s v="01"/>
    <s v="Grain"/>
    <x v="0"/>
    <n v="844"/>
  </r>
  <r>
    <x v="137"/>
    <x v="2"/>
    <s v="Aug"/>
    <n v="33"/>
    <x v="6"/>
    <s v="01"/>
    <s v="Grain"/>
    <x v="1"/>
    <n v="1369"/>
  </r>
  <r>
    <x v="137"/>
    <x v="2"/>
    <s v="Aug"/>
    <n v="33"/>
    <x v="7"/>
    <s v="01"/>
    <s v="Grain"/>
    <x v="0"/>
    <n v="199"/>
  </r>
  <r>
    <x v="137"/>
    <x v="2"/>
    <s v="Aug"/>
    <n v="33"/>
    <x v="7"/>
    <s v="01"/>
    <s v="Grain"/>
    <x v="1"/>
    <n v="458"/>
  </r>
  <r>
    <x v="137"/>
    <x v="2"/>
    <s v="Aug"/>
    <n v="33"/>
    <x v="8"/>
    <s v="01"/>
    <s v="Grain"/>
    <x v="0"/>
    <n v="476"/>
  </r>
  <r>
    <x v="137"/>
    <x v="2"/>
    <s v="Aug"/>
    <n v="33"/>
    <x v="8"/>
    <s v="01"/>
    <s v="Grain"/>
    <x v="1"/>
    <n v="855"/>
  </r>
  <r>
    <x v="137"/>
    <x v="2"/>
    <s v="Aug"/>
    <n v="33"/>
    <x v="9"/>
    <s v="01"/>
    <s v="Grain"/>
    <x v="0"/>
    <n v="0"/>
  </r>
  <r>
    <x v="137"/>
    <x v="2"/>
    <s v="Aug"/>
    <n v="33"/>
    <x v="9"/>
    <s v="01"/>
    <s v="Grain"/>
    <x v="1"/>
    <n v="0"/>
  </r>
  <r>
    <x v="137"/>
    <x v="2"/>
    <s v="Aug"/>
    <n v="33"/>
    <x v="10"/>
    <s v="01"/>
    <s v="Grain"/>
    <x v="0"/>
    <n v="2464"/>
  </r>
  <r>
    <x v="137"/>
    <x v="2"/>
    <s v="Aug"/>
    <n v="33"/>
    <x v="10"/>
    <s v="01"/>
    <s v="Grain"/>
    <x v="1"/>
    <n v="1081"/>
  </r>
  <r>
    <x v="137"/>
    <x v="2"/>
    <s v="Aug"/>
    <n v="33"/>
    <x v="11"/>
    <s v="01"/>
    <s v="Grain"/>
    <x v="0"/>
    <n v="0"/>
  </r>
  <r>
    <x v="137"/>
    <x v="2"/>
    <s v="Aug"/>
    <n v="33"/>
    <x v="11"/>
    <s v="01"/>
    <s v="Grain"/>
    <x v="1"/>
    <n v="9"/>
  </r>
  <r>
    <x v="137"/>
    <x v="2"/>
    <s v="Aug"/>
    <n v="33"/>
    <x v="12"/>
    <s v="01"/>
    <s v="Grain"/>
    <x v="0"/>
    <n v="6063"/>
  </r>
  <r>
    <x v="137"/>
    <x v="2"/>
    <s v="Aug"/>
    <n v="33"/>
    <x v="12"/>
    <s v="01"/>
    <s v="Grain"/>
    <x v="1"/>
    <n v="1497"/>
  </r>
  <r>
    <x v="138"/>
    <x v="2"/>
    <s v="Aug"/>
    <n v="34"/>
    <x v="0"/>
    <s v="01"/>
    <s v="Grain"/>
    <x v="0"/>
    <n v="9748"/>
  </r>
  <r>
    <x v="138"/>
    <x v="2"/>
    <s v="Aug"/>
    <n v="34"/>
    <x v="0"/>
    <s v="01"/>
    <s v="Grain"/>
    <x v="1"/>
    <n v="271"/>
  </r>
  <r>
    <x v="138"/>
    <x v="2"/>
    <s v="Aug"/>
    <n v="34"/>
    <x v="1"/>
    <s v="01"/>
    <s v="Grain"/>
    <x v="0"/>
    <n v="0"/>
  </r>
  <r>
    <x v="138"/>
    <x v="2"/>
    <s v="Aug"/>
    <n v="34"/>
    <x v="1"/>
    <s v="01"/>
    <s v="Grain"/>
    <x v="1"/>
    <n v="0"/>
  </r>
  <r>
    <x v="138"/>
    <x v="2"/>
    <s v="Aug"/>
    <n v="34"/>
    <x v="2"/>
    <s v="01"/>
    <s v="Grain"/>
    <x v="0"/>
    <n v="3210"/>
  </r>
  <r>
    <x v="138"/>
    <x v="2"/>
    <s v="Aug"/>
    <n v="34"/>
    <x v="2"/>
    <s v="01"/>
    <s v="Grain"/>
    <x v="1"/>
    <n v="330"/>
  </r>
  <r>
    <x v="138"/>
    <x v="2"/>
    <s v="Aug"/>
    <n v="34"/>
    <x v="3"/>
    <s v="01"/>
    <s v="Grain"/>
    <x v="0"/>
    <n v="5605"/>
  </r>
  <r>
    <x v="138"/>
    <x v="2"/>
    <s v="Aug"/>
    <n v="34"/>
    <x v="3"/>
    <s v="01"/>
    <s v="Grain"/>
    <x v="1"/>
    <n v="556"/>
  </r>
  <r>
    <x v="138"/>
    <x v="2"/>
    <s v="Aug"/>
    <n v="34"/>
    <x v="4"/>
    <s v="01"/>
    <s v="Grain"/>
    <x v="0"/>
    <n v="1457"/>
  </r>
  <r>
    <x v="138"/>
    <x v="2"/>
    <s v="Aug"/>
    <n v="34"/>
    <x v="4"/>
    <s v="01"/>
    <s v="Grain"/>
    <x v="1"/>
    <n v="1531"/>
  </r>
  <r>
    <x v="138"/>
    <x v="2"/>
    <s v="Aug"/>
    <n v="34"/>
    <x v="5"/>
    <s v="01"/>
    <s v="Grain"/>
    <x v="0"/>
    <n v="0"/>
  </r>
  <r>
    <x v="138"/>
    <x v="2"/>
    <s v="Aug"/>
    <n v="34"/>
    <x v="5"/>
    <s v="01"/>
    <s v="Grain"/>
    <x v="1"/>
    <n v="3"/>
  </r>
  <r>
    <x v="138"/>
    <x v="2"/>
    <s v="Aug"/>
    <n v="34"/>
    <x v="6"/>
    <s v="01"/>
    <s v="Grain"/>
    <x v="0"/>
    <n v="946"/>
  </r>
  <r>
    <x v="138"/>
    <x v="2"/>
    <s v="Aug"/>
    <n v="34"/>
    <x v="6"/>
    <s v="01"/>
    <s v="Grain"/>
    <x v="1"/>
    <n v="1798"/>
  </r>
  <r>
    <x v="138"/>
    <x v="2"/>
    <s v="Aug"/>
    <n v="34"/>
    <x v="7"/>
    <s v="01"/>
    <s v="Grain"/>
    <x v="0"/>
    <n v="799"/>
  </r>
  <r>
    <x v="138"/>
    <x v="2"/>
    <s v="Aug"/>
    <n v="34"/>
    <x v="7"/>
    <s v="01"/>
    <s v="Grain"/>
    <x v="1"/>
    <n v="323"/>
  </r>
  <r>
    <x v="138"/>
    <x v="2"/>
    <s v="Aug"/>
    <n v="34"/>
    <x v="8"/>
    <s v="01"/>
    <s v="Grain"/>
    <x v="0"/>
    <n v="676"/>
  </r>
  <r>
    <x v="138"/>
    <x v="2"/>
    <s v="Aug"/>
    <n v="34"/>
    <x v="8"/>
    <s v="01"/>
    <s v="Grain"/>
    <x v="1"/>
    <n v="603"/>
  </r>
  <r>
    <x v="138"/>
    <x v="2"/>
    <s v="Aug"/>
    <n v="34"/>
    <x v="9"/>
    <s v="01"/>
    <s v="Grain"/>
    <x v="0"/>
    <n v="0"/>
  </r>
  <r>
    <x v="138"/>
    <x v="2"/>
    <s v="Aug"/>
    <n v="34"/>
    <x v="9"/>
    <s v="01"/>
    <s v="Grain"/>
    <x v="1"/>
    <n v="0"/>
  </r>
  <r>
    <x v="138"/>
    <x v="2"/>
    <s v="Aug"/>
    <n v="34"/>
    <x v="10"/>
    <s v="01"/>
    <s v="Grain"/>
    <x v="0"/>
    <n v="2448"/>
  </r>
  <r>
    <x v="138"/>
    <x v="2"/>
    <s v="Aug"/>
    <n v="34"/>
    <x v="10"/>
    <s v="01"/>
    <s v="Grain"/>
    <x v="1"/>
    <n v="935"/>
  </r>
  <r>
    <x v="138"/>
    <x v="2"/>
    <s v="Aug"/>
    <n v="34"/>
    <x v="11"/>
    <s v="01"/>
    <s v="Grain"/>
    <x v="0"/>
    <n v="0"/>
  </r>
  <r>
    <x v="138"/>
    <x v="2"/>
    <s v="Aug"/>
    <n v="34"/>
    <x v="11"/>
    <s v="01"/>
    <s v="Grain"/>
    <x v="1"/>
    <n v="1"/>
  </r>
  <r>
    <x v="138"/>
    <x v="2"/>
    <s v="Aug"/>
    <n v="34"/>
    <x v="12"/>
    <s v="01"/>
    <s v="Grain"/>
    <x v="0"/>
    <n v="7292"/>
  </r>
  <r>
    <x v="138"/>
    <x v="2"/>
    <s v="Aug"/>
    <n v="34"/>
    <x v="12"/>
    <s v="01"/>
    <s v="Grain"/>
    <x v="1"/>
    <n v="1087"/>
  </r>
  <r>
    <x v="139"/>
    <x v="2"/>
    <s v="Sep"/>
    <n v="35"/>
    <x v="0"/>
    <s v="01"/>
    <s v="Grain"/>
    <x v="0"/>
    <n v="13284"/>
  </r>
  <r>
    <x v="139"/>
    <x v="2"/>
    <s v="Sep"/>
    <n v="35"/>
    <x v="0"/>
    <s v="01"/>
    <s v="Grain"/>
    <x v="1"/>
    <n v="366"/>
  </r>
  <r>
    <x v="139"/>
    <x v="2"/>
    <s v="Sep"/>
    <n v="35"/>
    <x v="1"/>
    <s v="01"/>
    <s v="Grain"/>
    <x v="0"/>
    <n v="0"/>
  </r>
  <r>
    <x v="139"/>
    <x v="2"/>
    <s v="Sep"/>
    <n v="35"/>
    <x v="1"/>
    <s v="01"/>
    <s v="Grain"/>
    <x v="1"/>
    <n v="0"/>
  </r>
  <r>
    <x v="139"/>
    <x v="2"/>
    <s v="Sep"/>
    <n v="35"/>
    <x v="2"/>
    <s v="01"/>
    <s v="Grain"/>
    <x v="0"/>
    <n v="3678"/>
  </r>
  <r>
    <x v="139"/>
    <x v="2"/>
    <s v="Sep"/>
    <n v="35"/>
    <x v="2"/>
    <s v="01"/>
    <s v="Grain"/>
    <x v="1"/>
    <n v="525"/>
  </r>
  <r>
    <x v="139"/>
    <x v="2"/>
    <s v="Sep"/>
    <n v="35"/>
    <x v="3"/>
    <s v="01"/>
    <s v="Grain"/>
    <x v="0"/>
    <n v="6856"/>
  </r>
  <r>
    <x v="139"/>
    <x v="2"/>
    <s v="Sep"/>
    <n v="35"/>
    <x v="3"/>
    <s v="01"/>
    <s v="Grain"/>
    <x v="1"/>
    <n v="412"/>
  </r>
  <r>
    <x v="139"/>
    <x v="2"/>
    <s v="Sep"/>
    <n v="35"/>
    <x v="4"/>
    <s v="01"/>
    <s v="Grain"/>
    <x v="0"/>
    <n v="1395"/>
  </r>
  <r>
    <x v="139"/>
    <x v="2"/>
    <s v="Sep"/>
    <n v="35"/>
    <x v="4"/>
    <s v="01"/>
    <s v="Grain"/>
    <x v="1"/>
    <n v="1499"/>
  </r>
  <r>
    <x v="139"/>
    <x v="2"/>
    <s v="Sep"/>
    <n v="35"/>
    <x v="5"/>
    <s v="01"/>
    <s v="Grain"/>
    <x v="0"/>
    <n v="0"/>
  </r>
  <r>
    <x v="139"/>
    <x v="2"/>
    <s v="Sep"/>
    <n v="35"/>
    <x v="5"/>
    <s v="01"/>
    <s v="Grain"/>
    <x v="1"/>
    <n v="6"/>
  </r>
  <r>
    <x v="139"/>
    <x v="2"/>
    <s v="Sep"/>
    <n v="35"/>
    <x v="6"/>
    <s v="01"/>
    <s v="Grain"/>
    <x v="0"/>
    <n v="743"/>
  </r>
  <r>
    <x v="139"/>
    <x v="2"/>
    <s v="Sep"/>
    <n v="35"/>
    <x v="6"/>
    <s v="01"/>
    <s v="Grain"/>
    <x v="1"/>
    <n v="1477"/>
  </r>
  <r>
    <x v="139"/>
    <x v="2"/>
    <s v="Sep"/>
    <n v="35"/>
    <x v="7"/>
    <s v="01"/>
    <s v="Grain"/>
    <x v="0"/>
    <n v="487"/>
  </r>
  <r>
    <x v="139"/>
    <x v="2"/>
    <s v="Sep"/>
    <n v="35"/>
    <x v="7"/>
    <s v="01"/>
    <s v="Grain"/>
    <x v="1"/>
    <n v="630"/>
  </r>
  <r>
    <x v="139"/>
    <x v="2"/>
    <s v="Sep"/>
    <n v="35"/>
    <x v="8"/>
    <s v="01"/>
    <s v="Grain"/>
    <x v="0"/>
    <n v="515"/>
  </r>
  <r>
    <x v="139"/>
    <x v="2"/>
    <s v="Sep"/>
    <n v="35"/>
    <x v="8"/>
    <s v="01"/>
    <s v="Grain"/>
    <x v="1"/>
    <n v="959"/>
  </r>
  <r>
    <x v="139"/>
    <x v="2"/>
    <s v="Sep"/>
    <n v="35"/>
    <x v="9"/>
    <s v="01"/>
    <s v="Grain"/>
    <x v="0"/>
    <n v="0"/>
  </r>
  <r>
    <x v="139"/>
    <x v="2"/>
    <s v="Sep"/>
    <n v="35"/>
    <x v="9"/>
    <s v="01"/>
    <s v="Grain"/>
    <x v="1"/>
    <n v="0"/>
  </r>
  <r>
    <x v="139"/>
    <x v="2"/>
    <s v="Sep"/>
    <n v="35"/>
    <x v="10"/>
    <s v="01"/>
    <s v="Grain"/>
    <x v="0"/>
    <n v="2809"/>
  </r>
  <r>
    <x v="139"/>
    <x v="2"/>
    <s v="Sep"/>
    <n v="35"/>
    <x v="10"/>
    <s v="01"/>
    <s v="Grain"/>
    <x v="1"/>
    <n v="995"/>
  </r>
  <r>
    <x v="139"/>
    <x v="2"/>
    <s v="Sep"/>
    <n v="35"/>
    <x v="11"/>
    <s v="01"/>
    <s v="Grain"/>
    <x v="0"/>
    <n v="0"/>
  </r>
  <r>
    <x v="139"/>
    <x v="2"/>
    <s v="Sep"/>
    <n v="35"/>
    <x v="11"/>
    <s v="01"/>
    <s v="Grain"/>
    <x v="1"/>
    <n v="11"/>
  </r>
  <r>
    <x v="139"/>
    <x v="2"/>
    <s v="Sep"/>
    <n v="35"/>
    <x v="12"/>
    <s v="01"/>
    <s v="Grain"/>
    <x v="0"/>
    <n v="6052"/>
  </r>
  <r>
    <x v="139"/>
    <x v="2"/>
    <s v="Sep"/>
    <n v="35"/>
    <x v="12"/>
    <s v="01"/>
    <s v="Grain"/>
    <x v="1"/>
    <n v="1333"/>
  </r>
  <r>
    <x v="140"/>
    <x v="2"/>
    <s v="Sep"/>
    <n v="36"/>
    <x v="0"/>
    <s v="01"/>
    <s v="Grain"/>
    <x v="0"/>
    <n v="10282"/>
  </r>
  <r>
    <x v="140"/>
    <x v="2"/>
    <s v="Sep"/>
    <n v="36"/>
    <x v="0"/>
    <s v="01"/>
    <s v="Grain"/>
    <x v="1"/>
    <n v="132"/>
  </r>
  <r>
    <x v="140"/>
    <x v="2"/>
    <s v="Sep"/>
    <n v="36"/>
    <x v="1"/>
    <s v="01"/>
    <s v="Grain"/>
    <x v="0"/>
    <n v="0"/>
  </r>
  <r>
    <x v="140"/>
    <x v="2"/>
    <s v="Sep"/>
    <n v="36"/>
    <x v="1"/>
    <s v="01"/>
    <s v="Grain"/>
    <x v="1"/>
    <n v="0"/>
  </r>
  <r>
    <x v="140"/>
    <x v="2"/>
    <s v="Sep"/>
    <n v="36"/>
    <x v="2"/>
    <s v="01"/>
    <s v="Grain"/>
    <x v="0"/>
    <n v="3315"/>
  </r>
  <r>
    <x v="140"/>
    <x v="2"/>
    <s v="Sep"/>
    <n v="36"/>
    <x v="2"/>
    <s v="01"/>
    <s v="Grain"/>
    <x v="1"/>
    <n v="593"/>
  </r>
  <r>
    <x v="140"/>
    <x v="2"/>
    <s v="Sep"/>
    <n v="36"/>
    <x v="3"/>
    <s v="01"/>
    <s v="Grain"/>
    <x v="0"/>
    <n v="3841"/>
  </r>
  <r>
    <x v="140"/>
    <x v="2"/>
    <s v="Sep"/>
    <n v="36"/>
    <x v="3"/>
    <s v="01"/>
    <s v="Grain"/>
    <x v="1"/>
    <n v="299"/>
  </r>
  <r>
    <x v="140"/>
    <x v="2"/>
    <s v="Sep"/>
    <n v="36"/>
    <x v="4"/>
    <s v="01"/>
    <s v="Grain"/>
    <x v="0"/>
    <n v="1233"/>
  </r>
  <r>
    <x v="140"/>
    <x v="2"/>
    <s v="Sep"/>
    <n v="36"/>
    <x v="4"/>
    <s v="01"/>
    <s v="Grain"/>
    <x v="1"/>
    <n v="1830"/>
  </r>
  <r>
    <x v="140"/>
    <x v="2"/>
    <s v="Sep"/>
    <n v="36"/>
    <x v="5"/>
    <s v="01"/>
    <s v="Grain"/>
    <x v="0"/>
    <n v="0"/>
  </r>
  <r>
    <x v="140"/>
    <x v="2"/>
    <s v="Sep"/>
    <n v="36"/>
    <x v="5"/>
    <s v="01"/>
    <s v="Grain"/>
    <x v="1"/>
    <n v="4"/>
  </r>
  <r>
    <x v="140"/>
    <x v="2"/>
    <s v="Sep"/>
    <n v="36"/>
    <x v="6"/>
    <s v="01"/>
    <s v="Grain"/>
    <x v="0"/>
    <n v="989"/>
  </r>
  <r>
    <x v="140"/>
    <x v="2"/>
    <s v="Sep"/>
    <n v="36"/>
    <x v="6"/>
    <s v="01"/>
    <s v="Grain"/>
    <x v="1"/>
    <n v="1715"/>
  </r>
  <r>
    <x v="140"/>
    <x v="2"/>
    <s v="Sep"/>
    <n v="36"/>
    <x v="7"/>
    <s v="01"/>
    <s v="Grain"/>
    <x v="0"/>
    <n v="404"/>
  </r>
  <r>
    <x v="140"/>
    <x v="2"/>
    <s v="Sep"/>
    <n v="36"/>
    <x v="7"/>
    <s v="01"/>
    <s v="Grain"/>
    <x v="1"/>
    <n v="335"/>
  </r>
  <r>
    <x v="140"/>
    <x v="2"/>
    <s v="Sep"/>
    <n v="36"/>
    <x v="8"/>
    <s v="01"/>
    <s v="Grain"/>
    <x v="0"/>
    <n v="481"/>
  </r>
  <r>
    <x v="140"/>
    <x v="2"/>
    <s v="Sep"/>
    <n v="36"/>
    <x v="8"/>
    <s v="01"/>
    <s v="Grain"/>
    <x v="1"/>
    <n v="592"/>
  </r>
  <r>
    <x v="140"/>
    <x v="2"/>
    <s v="Sep"/>
    <n v="36"/>
    <x v="9"/>
    <s v="01"/>
    <s v="Grain"/>
    <x v="0"/>
    <n v="0"/>
  </r>
  <r>
    <x v="140"/>
    <x v="2"/>
    <s v="Sep"/>
    <n v="36"/>
    <x v="9"/>
    <s v="01"/>
    <s v="Grain"/>
    <x v="1"/>
    <n v="0"/>
  </r>
  <r>
    <x v="140"/>
    <x v="2"/>
    <s v="Sep"/>
    <n v="36"/>
    <x v="10"/>
    <s v="01"/>
    <s v="Grain"/>
    <x v="0"/>
    <n v="2061"/>
  </r>
  <r>
    <x v="140"/>
    <x v="2"/>
    <s v="Sep"/>
    <n v="36"/>
    <x v="10"/>
    <s v="01"/>
    <s v="Grain"/>
    <x v="1"/>
    <n v="1087"/>
  </r>
  <r>
    <x v="140"/>
    <x v="2"/>
    <s v="Sep"/>
    <n v="36"/>
    <x v="11"/>
    <s v="01"/>
    <s v="Grain"/>
    <x v="0"/>
    <n v="0"/>
  </r>
  <r>
    <x v="140"/>
    <x v="2"/>
    <s v="Sep"/>
    <n v="36"/>
    <x v="11"/>
    <s v="01"/>
    <s v="Grain"/>
    <x v="1"/>
    <n v="4"/>
  </r>
  <r>
    <x v="140"/>
    <x v="2"/>
    <s v="Sep"/>
    <n v="36"/>
    <x v="12"/>
    <s v="01"/>
    <s v="Grain"/>
    <x v="0"/>
    <n v="6782"/>
  </r>
  <r>
    <x v="140"/>
    <x v="2"/>
    <s v="Sep"/>
    <n v="36"/>
    <x v="12"/>
    <s v="01"/>
    <s v="Grain"/>
    <x v="1"/>
    <n v="1143"/>
  </r>
  <r>
    <x v="141"/>
    <x v="2"/>
    <s v="Sep"/>
    <n v="37"/>
    <x v="0"/>
    <s v="01"/>
    <s v="Grain"/>
    <x v="0"/>
    <n v="11499"/>
  </r>
  <r>
    <x v="141"/>
    <x v="2"/>
    <s v="Sep"/>
    <n v="37"/>
    <x v="0"/>
    <s v="01"/>
    <s v="Grain"/>
    <x v="1"/>
    <n v="157"/>
  </r>
  <r>
    <x v="141"/>
    <x v="2"/>
    <s v="Sep"/>
    <n v="37"/>
    <x v="1"/>
    <s v="01"/>
    <s v="Grain"/>
    <x v="0"/>
    <n v="0"/>
  </r>
  <r>
    <x v="141"/>
    <x v="2"/>
    <s v="Sep"/>
    <n v="37"/>
    <x v="1"/>
    <s v="01"/>
    <s v="Grain"/>
    <x v="1"/>
    <n v="0"/>
  </r>
  <r>
    <x v="141"/>
    <x v="2"/>
    <s v="Sep"/>
    <n v="37"/>
    <x v="2"/>
    <s v="01"/>
    <s v="Grain"/>
    <x v="0"/>
    <n v="3554"/>
  </r>
  <r>
    <x v="141"/>
    <x v="2"/>
    <s v="Sep"/>
    <n v="37"/>
    <x v="2"/>
    <s v="01"/>
    <s v="Grain"/>
    <x v="1"/>
    <n v="578"/>
  </r>
  <r>
    <x v="141"/>
    <x v="2"/>
    <s v="Sep"/>
    <n v="37"/>
    <x v="3"/>
    <s v="01"/>
    <s v="Grain"/>
    <x v="0"/>
    <n v="4675"/>
  </r>
  <r>
    <x v="141"/>
    <x v="2"/>
    <s v="Sep"/>
    <n v="37"/>
    <x v="3"/>
    <s v="01"/>
    <s v="Grain"/>
    <x v="1"/>
    <n v="447"/>
  </r>
  <r>
    <x v="141"/>
    <x v="2"/>
    <s v="Sep"/>
    <n v="37"/>
    <x v="4"/>
    <s v="01"/>
    <s v="Grain"/>
    <x v="0"/>
    <n v="2131"/>
  </r>
  <r>
    <x v="141"/>
    <x v="2"/>
    <s v="Sep"/>
    <n v="37"/>
    <x v="4"/>
    <s v="01"/>
    <s v="Grain"/>
    <x v="1"/>
    <n v="1435"/>
  </r>
  <r>
    <x v="141"/>
    <x v="2"/>
    <s v="Sep"/>
    <n v="37"/>
    <x v="5"/>
    <s v="01"/>
    <s v="Grain"/>
    <x v="0"/>
    <n v="0"/>
  </r>
  <r>
    <x v="141"/>
    <x v="2"/>
    <s v="Sep"/>
    <n v="37"/>
    <x v="5"/>
    <s v="01"/>
    <s v="Grain"/>
    <x v="1"/>
    <n v="8"/>
  </r>
  <r>
    <x v="141"/>
    <x v="2"/>
    <s v="Sep"/>
    <n v="37"/>
    <x v="6"/>
    <s v="01"/>
    <s v="Grain"/>
    <x v="0"/>
    <n v="1072"/>
  </r>
  <r>
    <x v="141"/>
    <x v="2"/>
    <s v="Sep"/>
    <n v="37"/>
    <x v="6"/>
    <s v="01"/>
    <s v="Grain"/>
    <x v="1"/>
    <n v="1517"/>
  </r>
  <r>
    <x v="141"/>
    <x v="2"/>
    <s v="Sep"/>
    <n v="37"/>
    <x v="7"/>
    <s v="01"/>
    <s v="Grain"/>
    <x v="0"/>
    <n v="572"/>
  </r>
  <r>
    <x v="141"/>
    <x v="2"/>
    <s v="Sep"/>
    <n v="37"/>
    <x v="7"/>
    <s v="01"/>
    <s v="Grain"/>
    <x v="1"/>
    <n v="461"/>
  </r>
  <r>
    <x v="141"/>
    <x v="2"/>
    <s v="Sep"/>
    <n v="37"/>
    <x v="8"/>
    <s v="01"/>
    <s v="Grain"/>
    <x v="0"/>
    <n v="456"/>
  </r>
  <r>
    <x v="141"/>
    <x v="2"/>
    <s v="Sep"/>
    <n v="37"/>
    <x v="8"/>
    <s v="01"/>
    <s v="Grain"/>
    <x v="1"/>
    <n v="884"/>
  </r>
  <r>
    <x v="141"/>
    <x v="2"/>
    <s v="Sep"/>
    <n v="37"/>
    <x v="9"/>
    <s v="01"/>
    <s v="Grain"/>
    <x v="0"/>
    <n v="0"/>
  </r>
  <r>
    <x v="141"/>
    <x v="2"/>
    <s v="Sep"/>
    <n v="37"/>
    <x v="9"/>
    <s v="01"/>
    <s v="Grain"/>
    <x v="1"/>
    <n v="0"/>
  </r>
  <r>
    <x v="141"/>
    <x v="2"/>
    <s v="Sep"/>
    <n v="37"/>
    <x v="10"/>
    <s v="01"/>
    <s v="Grain"/>
    <x v="0"/>
    <n v="3357"/>
  </r>
  <r>
    <x v="141"/>
    <x v="2"/>
    <s v="Sep"/>
    <n v="37"/>
    <x v="10"/>
    <s v="01"/>
    <s v="Grain"/>
    <x v="1"/>
    <n v="1027"/>
  </r>
  <r>
    <x v="141"/>
    <x v="2"/>
    <s v="Sep"/>
    <n v="37"/>
    <x v="11"/>
    <s v="01"/>
    <s v="Grain"/>
    <x v="0"/>
    <n v="0"/>
  </r>
  <r>
    <x v="141"/>
    <x v="2"/>
    <s v="Sep"/>
    <n v="37"/>
    <x v="11"/>
    <s v="01"/>
    <s v="Grain"/>
    <x v="1"/>
    <n v="4"/>
  </r>
  <r>
    <x v="141"/>
    <x v="2"/>
    <s v="Sep"/>
    <n v="37"/>
    <x v="12"/>
    <s v="01"/>
    <s v="Grain"/>
    <x v="0"/>
    <n v="5952"/>
  </r>
  <r>
    <x v="141"/>
    <x v="2"/>
    <s v="Sep"/>
    <n v="37"/>
    <x v="12"/>
    <s v="01"/>
    <s v="Grain"/>
    <x v="1"/>
    <n v="1229"/>
  </r>
  <r>
    <x v="142"/>
    <x v="2"/>
    <s v="Sep"/>
    <n v="38"/>
    <x v="0"/>
    <s v="01"/>
    <s v="Grain"/>
    <x v="0"/>
    <n v="10352"/>
  </r>
  <r>
    <x v="142"/>
    <x v="2"/>
    <s v="Sep"/>
    <n v="38"/>
    <x v="0"/>
    <s v="01"/>
    <s v="Grain"/>
    <x v="1"/>
    <n v="285"/>
  </r>
  <r>
    <x v="142"/>
    <x v="2"/>
    <s v="Sep"/>
    <n v="38"/>
    <x v="1"/>
    <s v="01"/>
    <s v="Grain"/>
    <x v="0"/>
    <n v="0"/>
  </r>
  <r>
    <x v="142"/>
    <x v="2"/>
    <s v="Sep"/>
    <n v="38"/>
    <x v="1"/>
    <s v="01"/>
    <s v="Grain"/>
    <x v="1"/>
    <n v="0"/>
  </r>
  <r>
    <x v="142"/>
    <x v="2"/>
    <s v="Sep"/>
    <n v="38"/>
    <x v="2"/>
    <s v="01"/>
    <s v="Grain"/>
    <x v="0"/>
    <n v="3536"/>
  </r>
  <r>
    <x v="142"/>
    <x v="2"/>
    <s v="Sep"/>
    <n v="38"/>
    <x v="2"/>
    <s v="01"/>
    <s v="Grain"/>
    <x v="1"/>
    <n v="275"/>
  </r>
  <r>
    <x v="142"/>
    <x v="2"/>
    <s v="Sep"/>
    <n v="38"/>
    <x v="3"/>
    <s v="01"/>
    <s v="Grain"/>
    <x v="0"/>
    <n v="4627"/>
  </r>
  <r>
    <x v="142"/>
    <x v="2"/>
    <s v="Sep"/>
    <n v="38"/>
    <x v="3"/>
    <s v="01"/>
    <s v="Grain"/>
    <x v="1"/>
    <n v="334"/>
  </r>
  <r>
    <x v="142"/>
    <x v="2"/>
    <s v="Sep"/>
    <n v="38"/>
    <x v="4"/>
    <s v="01"/>
    <s v="Grain"/>
    <x v="0"/>
    <n v="2276"/>
  </r>
  <r>
    <x v="142"/>
    <x v="2"/>
    <s v="Sep"/>
    <n v="38"/>
    <x v="4"/>
    <s v="01"/>
    <s v="Grain"/>
    <x v="1"/>
    <n v="1788"/>
  </r>
  <r>
    <x v="142"/>
    <x v="2"/>
    <s v="Sep"/>
    <n v="38"/>
    <x v="5"/>
    <s v="01"/>
    <s v="Grain"/>
    <x v="0"/>
    <n v="0"/>
  </r>
  <r>
    <x v="142"/>
    <x v="2"/>
    <s v="Sep"/>
    <n v="38"/>
    <x v="5"/>
    <s v="01"/>
    <s v="Grain"/>
    <x v="1"/>
    <n v="7"/>
  </r>
  <r>
    <x v="142"/>
    <x v="2"/>
    <s v="Sep"/>
    <n v="38"/>
    <x v="6"/>
    <s v="01"/>
    <s v="Grain"/>
    <x v="0"/>
    <n v="973"/>
  </r>
  <r>
    <x v="142"/>
    <x v="2"/>
    <s v="Sep"/>
    <n v="38"/>
    <x v="6"/>
    <s v="01"/>
    <s v="Grain"/>
    <x v="1"/>
    <n v="1776"/>
  </r>
  <r>
    <x v="142"/>
    <x v="2"/>
    <s v="Sep"/>
    <n v="38"/>
    <x v="7"/>
    <s v="01"/>
    <s v="Grain"/>
    <x v="0"/>
    <n v="611"/>
  </r>
  <r>
    <x v="142"/>
    <x v="2"/>
    <s v="Sep"/>
    <n v="38"/>
    <x v="7"/>
    <s v="01"/>
    <s v="Grain"/>
    <x v="1"/>
    <n v="303"/>
  </r>
  <r>
    <x v="142"/>
    <x v="2"/>
    <s v="Sep"/>
    <n v="38"/>
    <x v="8"/>
    <s v="01"/>
    <s v="Grain"/>
    <x v="0"/>
    <n v="443"/>
  </r>
  <r>
    <x v="142"/>
    <x v="2"/>
    <s v="Sep"/>
    <n v="38"/>
    <x v="8"/>
    <s v="01"/>
    <s v="Grain"/>
    <x v="1"/>
    <n v="822"/>
  </r>
  <r>
    <x v="142"/>
    <x v="2"/>
    <s v="Sep"/>
    <n v="38"/>
    <x v="9"/>
    <s v="01"/>
    <s v="Grain"/>
    <x v="0"/>
    <n v="0"/>
  </r>
  <r>
    <x v="142"/>
    <x v="2"/>
    <s v="Sep"/>
    <n v="38"/>
    <x v="9"/>
    <s v="01"/>
    <s v="Grain"/>
    <x v="1"/>
    <n v="0"/>
  </r>
  <r>
    <x v="142"/>
    <x v="2"/>
    <s v="Sep"/>
    <n v="38"/>
    <x v="10"/>
    <s v="01"/>
    <s v="Grain"/>
    <x v="0"/>
    <n v="3725"/>
  </r>
  <r>
    <x v="142"/>
    <x v="2"/>
    <s v="Sep"/>
    <n v="38"/>
    <x v="10"/>
    <s v="01"/>
    <s v="Grain"/>
    <x v="1"/>
    <n v="836"/>
  </r>
  <r>
    <x v="142"/>
    <x v="2"/>
    <s v="Sep"/>
    <n v="38"/>
    <x v="11"/>
    <s v="01"/>
    <s v="Grain"/>
    <x v="0"/>
    <n v="0"/>
  </r>
  <r>
    <x v="142"/>
    <x v="2"/>
    <s v="Sep"/>
    <n v="38"/>
    <x v="11"/>
    <s v="01"/>
    <s v="Grain"/>
    <x v="1"/>
    <n v="9"/>
  </r>
  <r>
    <x v="142"/>
    <x v="2"/>
    <s v="Sep"/>
    <n v="38"/>
    <x v="12"/>
    <s v="01"/>
    <s v="Grain"/>
    <x v="0"/>
    <n v="6216"/>
  </r>
  <r>
    <x v="142"/>
    <x v="2"/>
    <s v="Sep"/>
    <n v="38"/>
    <x v="12"/>
    <s v="01"/>
    <s v="Grain"/>
    <x v="1"/>
    <n v="779"/>
  </r>
  <r>
    <x v="143"/>
    <x v="2"/>
    <s v="Sep"/>
    <n v="39"/>
    <x v="0"/>
    <s v="01"/>
    <s v="Grain"/>
    <x v="0"/>
    <n v="10905"/>
  </r>
  <r>
    <x v="143"/>
    <x v="2"/>
    <s v="Sep"/>
    <n v="39"/>
    <x v="0"/>
    <s v="01"/>
    <s v="Grain"/>
    <x v="1"/>
    <n v="171"/>
  </r>
  <r>
    <x v="143"/>
    <x v="2"/>
    <s v="Sep"/>
    <n v="39"/>
    <x v="1"/>
    <s v="01"/>
    <s v="Grain"/>
    <x v="0"/>
    <n v="0"/>
  </r>
  <r>
    <x v="143"/>
    <x v="2"/>
    <s v="Sep"/>
    <n v="39"/>
    <x v="1"/>
    <s v="01"/>
    <s v="Grain"/>
    <x v="1"/>
    <n v="0"/>
  </r>
  <r>
    <x v="143"/>
    <x v="2"/>
    <s v="Sep"/>
    <n v="39"/>
    <x v="2"/>
    <s v="01"/>
    <s v="Grain"/>
    <x v="0"/>
    <n v="4119"/>
  </r>
  <r>
    <x v="143"/>
    <x v="2"/>
    <s v="Sep"/>
    <n v="39"/>
    <x v="2"/>
    <s v="01"/>
    <s v="Grain"/>
    <x v="1"/>
    <n v="334"/>
  </r>
  <r>
    <x v="143"/>
    <x v="2"/>
    <s v="Sep"/>
    <n v="39"/>
    <x v="3"/>
    <s v="01"/>
    <s v="Grain"/>
    <x v="0"/>
    <n v="5557"/>
  </r>
  <r>
    <x v="143"/>
    <x v="2"/>
    <s v="Sep"/>
    <n v="39"/>
    <x v="3"/>
    <s v="01"/>
    <s v="Grain"/>
    <x v="1"/>
    <n v="391"/>
  </r>
  <r>
    <x v="143"/>
    <x v="2"/>
    <s v="Sep"/>
    <n v="39"/>
    <x v="4"/>
    <s v="01"/>
    <s v="Grain"/>
    <x v="0"/>
    <n v="2196"/>
  </r>
  <r>
    <x v="143"/>
    <x v="2"/>
    <s v="Sep"/>
    <n v="39"/>
    <x v="4"/>
    <s v="01"/>
    <s v="Grain"/>
    <x v="1"/>
    <n v="1366"/>
  </r>
  <r>
    <x v="143"/>
    <x v="2"/>
    <s v="Sep"/>
    <n v="39"/>
    <x v="5"/>
    <s v="01"/>
    <s v="Grain"/>
    <x v="0"/>
    <n v="0"/>
  </r>
  <r>
    <x v="143"/>
    <x v="2"/>
    <s v="Sep"/>
    <n v="39"/>
    <x v="5"/>
    <s v="01"/>
    <s v="Grain"/>
    <x v="1"/>
    <n v="4"/>
  </r>
  <r>
    <x v="143"/>
    <x v="2"/>
    <s v="Sep"/>
    <n v="39"/>
    <x v="6"/>
    <s v="01"/>
    <s v="Grain"/>
    <x v="0"/>
    <n v="793"/>
  </r>
  <r>
    <x v="143"/>
    <x v="2"/>
    <s v="Sep"/>
    <n v="39"/>
    <x v="6"/>
    <s v="01"/>
    <s v="Grain"/>
    <x v="1"/>
    <n v="1791"/>
  </r>
  <r>
    <x v="143"/>
    <x v="2"/>
    <s v="Sep"/>
    <n v="39"/>
    <x v="7"/>
    <s v="01"/>
    <s v="Grain"/>
    <x v="0"/>
    <n v="948"/>
  </r>
  <r>
    <x v="143"/>
    <x v="2"/>
    <s v="Sep"/>
    <n v="39"/>
    <x v="7"/>
    <s v="01"/>
    <s v="Grain"/>
    <x v="1"/>
    <n v="501"/>
  </r>
  <r>
    <x v="143"/>
    <x v="2"/>
    <s v="Sep"/>
    <n v="39"/>
    <x v="8"/>
    <s v="01"/>
    <s v="Grain"/>
    <x v="0"/>
    <n v="281"/>
  </r>
  <r>
    <x v="143"/>
    <x v="2"/>
    <s v="Sep"/>
    <n v="39"/>
    <x v="8"/>
    <s v="01"/>
    <s v="Grain"/>
    <x v="1"/>
    <n v="667"/>
  </r>
  <r>
    <x v="143"/>
    <x v="2"/>
    <s v="Sep"/>
    <n v="39"/>
    <x v="9"/>
    <s v="01"/>
    <s v="Grain"/>
    <x v="0"/>
    <n v="0"/>
  </r>
  <r>
    <x v="143"/>
    <x v="2"/>
    <s v="Sep"/>
    <n v="39"/>
    <x v="9"/>
    <s v="01"/>
    <s v="Grain"/>
    <x v="1"/>
    <n v="0"/>
  </r>
  <r>
    <x v="143"/>
    <x v="2"/>
    <s v="Sep"/>
    <n v="39"/>
    <x v="10"/>
    <s v="01"/>
    <s v="Grain"/>
    <x v="0"/>
    <n v="3403"/>
  </r>
  <r>
    <x v="143"/>
    <x v="2"/>
    <s v="Sep"/>
    <n v="39"/>
    <x v="10"/>
    <s v="01"/>
    <s v="Grain"/>
    <x v="1"/>
    <n v="938"/>
  </r>
  <r>
    <x v="143"/>
    <x v="2"/>
    <s v="Sep"/>
    <n v="39"/>
    <x v="11"/>
    <s v="01"/>
    <s v="Grain"/>
    <x v="0"/>
    <n v="0"/>
  </r>
  <r>
    <x v="143"/>
    <x v="2"/>
    <s v="Sep"/>
    <n v="39"/>
    <x v="11"/>
    <s v="01"/>
    <s v="Grain"/>
    <x v="1"/>
    <n v="5"/>
  </r>
  <r>
    <x v="143"/>
    <x v="2"/>
    <s v="Sep"/>
    <n v="39"/>
    <x v="12"/>
    <s v="01"/>
    <s v="Grain"/>
    <x v="0"/>
    <n v="7525"/>
  </r>
  <r>
    <x v="143"/>
    <x v="2"/>
    <s v="Sep"/>
    <n v="39"/>
    <x v="12"/>
    <s v="01"/>
    <s v="Grain"/>
    <x v="1"/>
    <n v="617"/>
  </r>
  <r>
    <x v="144"/>
    <x v="2"/>
    <s v="Oct"/>
    <n v="40"/>
    <x v="0"/>
    <s v="01"/>
    <s v="Grain"/>
    <x v="0"/>
    <n v="11858"/>
  </r>
  <r>
    <x v="144"/>
    <x v="2"/>
    <s v="Oct"/>
    <n v="40"/>
    <x v="0"/>
    <s v="01"/>
    <s v="Grain"/>
    <x v="1"/>
    <n v="251"/>
  </r>
  <r>
    <x v="144"/>
    <x v="2"/>
    <s v="Oct"/>
    <n v="40"/>
    <x v="1"/>
    <s v="01"/>
    <s v="Grain"/>
    <x v="0"/>
    <n v="0"/>
  </r>
  <r>
    <x v="144"/>
    <x v="2"/>
    <s v="Oct"/>
    <n v="40"/>
    <x v="1"/>
    <s v="01"/>
    <s v="Grain"/>
    <x v="1"/>
    <n v="0"/>
  </r>
  <r>
    <x v="144"/>
    <x v="2"/>
    <s v="Oct"/>
    <n v="40"/>
    <x v="2"/>
    <s v="01"/>
    <s v="Grain"/>
    <x v="0"/>
    <n v="3930"/>
  </r>
  <r>
    <x v="144"/>
    <x v="2"/>
    <s v="Oct"/>
    <n v="40"/>
    <x v="2"/>
    <s v="01"/>
    <s v="Grain"/>
    <x v="1"/>
    <n v="660"/>
  </r>
  <r>
    <x v="144"/>
    <x v="2"/>
    <s v="Oct"/>
    <n v="40"/>
    <x v="3"/>
    <s v="01"/>
    <s v="Grain"/>
    <x v="0"/>
    <n v="5155"/>
  </r>
  <r>
    <x v="144"/>
    <x v="2"/>
    <s v="Oct"/>
    <n v="40"/>
    <x v="3"/>
    <s v="01"/>
    <s v="Grain"/>
    <x v="1"/>
    <n v="222"/>
  </r>
  <r>
    <x v="144"/>
    <x v="2"/>
    <s v="Oct"/>
    <n v="40"/>
    <x v="4"/>
    <s v="01"/>
    <s v="Grain"/>
    <x v="0"/>
    <n v="2640"/>
  </r>
  <r>
    <x v="144"/>
    <x v="2"/>
    <s v="Oct"/>
    <n v="40"/>
    <x v="4"/>
    <s v="01"/>
    <s v="Grain"/>
    <x v="1"/>
    <n v="1233"/>
  </r>
  <r>
    <x v="144"/>
    <x v="2"/>
    <s v="Oct"/>
    <n v="40"/>
    <x v="5"/>
    <s v="01"/>
    <s v="Grain"/>
    <x v="0"/>
    <n v="0"/>
  </r>
  <r>
    <x v="144"/>
    <x v="2"/>
    <s v="Oct"/>
    <n v="40"/>
    <x v="5"/>
    <s v="01"/>
    <s v="Grain"/>
    <x v="1"/>
    <n v="0"/>
  </r>
  <r>
    <x v="144"/>
    <x v="2"/>
    <s v="Oct"/>
    <n v="40"/>
    <x v="6"/>
    <s v="01"/>
    <s v="Grain"/>
    <x v="0"/>
    <n v="1115"/>
  </r>
  <r>
    <x v="144"/>
    <x v="2"/>
    <s v="Oct"/>
    <n v="40"/>
    <x v="6"/>
    <s v="01"/>
    <s v="Grain"/>
    <x v="1"/>
    <n v="566"/>
  </r>
  <r>
    <x v="144"/>
    <x v="2"/>
    <s v="Oct"/>
    <n v="40"/>
    <x v="7"/>
    <s v="01"/>
    <s v="Grain"/>
    <x v="0"/>
    <n v="870"/>
  </r>
  <r>
    <x v="144"/>
    <x v="2"/>
    <s v="Oct"/>
    <n v="40"/>
    <x v="7"/>
    <s v="01"/>
    <s v="Grain"/>
    <x v="1"/>
    <n v="257"/>
  </r>
  <r>
    <x v="144"/>
    <x v="2"/>
    <s v="Oct"/>
    <n v="40"/>
    <x v="8"/>
    <s v="01"/>
    <s v="Grain"/>
    <x v="0"/>
    <n v="350"/>
  </r>
  <r>
    <x v="144"/>
    <x v="2"/>
    <s v="Oct"/>
    <n v="40"/>
    <x v="8"/>
    <s v="01"/>
    <s v="Grain"/>
    <x v="1"/>
    <n v="1185"/>
  </r>
  <r>
    <x v="144"/>
    <x v="2"/>
    <s v="Oct"/>
    <n v="40"/>
    <x v="9"/>
    <s v="01"/>
    <s v="Grain"/>
    <x v="0"/>
    <n v="0"/>
  </r>
  <r>
    <x v="144"/>
    <x v="2"/>
    <s v="Oct"/>
    <n v="40"/>
    <x v="9"/>
    <s v="01"/>
    <s v="Grain"/>
    <x v="1"/>
    <n v="0"/>
  </r>
  <r>
    <x v="144"/>
    <x v="2"/>
    <s v="Oct"/>
    <n v="40"/>
    <x v="10"/>
    <s v="01"/>
    <s v="Grain"/>
    <x v="0"/>
    <n v="3422"/>
  </r>
  <r>
    <x v="144"/>
    <x v="2"/>
    <s v="Oct"/>
    <n v="40"/>
    <x v="10"/>
    <s v="01"/>
    <s v="Grain"/>
    <x v="1"/>
    <n v="805"/>
  </r>
  <r>
    <x v="144"/>
    <x v="2"/>
    <s v="Oct"/>
    <n v="40"/>
    <x v="11"/>
    <s v="01"/>
    <s v="Grain"/>
    <x v="0"/>
    <n v="0"/>
  </r>
  <r>
    <x v="144"/>
    <x v="2"/>
    <s v="Oct"/>
    <n v="40"/>
    <x v="11"/>
    <s v="01"/>
    <s v="Grain"/>
    <x v="1"/>
    <n v="9"/>
  </r>
  <r>
    <x v="144"/>
    <x v="2"/>
    <s v="Oct"/>
    <n v="40"/>
    <x v="12"/>
    <s v="01"/>
    <s v="Grain"/>
    <x v="0"/>
    <n v="5680"/>
  </r>
  <r>
    <x v="144"/>
    <x v="2"/>
    <s v="Oct"/>
    <n v="40"/>
    <x v="12"/>
    <s v="01"/>
    <s v="Grain"/>
    <x v="1"/>
    <n v="1464"/>
  </r>
  <r>
    <x v="145"/>
    <x v="2"/>
    <s v="Oct"/>
    <n v="41"/>
    <x v="0"/>
    <s v="01"/>
    <s v="Grain"/>
    <x v="0"/>
    <n v="12804"/>
  </r>
  <r>
    <x v="145"/>
    <x v="2"/>
    <s v="Oct"/>
    <n v="41"/>
    <x v="0"/>
    <s v="01"/>
    <s v="Grain"/>
    <x v="1"/>
    <n v="291"/>
  </r>
  <r>
    <x v="145"/>
    <x v="2"/>
    <s v="Oct"/>
    <n v="41"/>
    <x v="1"/>
    <s v="01"/>
    <s v="Grain"/>
    <x v="0"/>
    <n v="0"/>
  </r>
  <r>
    <x v="145"/>
    <x v="2"/>
    <s v="Oct"/>
    <n v="41"/>
    <x v="1"/>
    <s v="01"/>
    <s v="Grain"/>
    <x v="1"/>
    <n v="0"/>
  </r>
  <r>
    <x v="145"/>
    <x v="2"/>
    <s v="Oct"/>
    <n v="41"/>
    <x v="2"/>
    <s v="01"/>
    <s v="Grain"/>
    <x v="0"/>
    <n v="4696"/>
  </r>
  <r>
    <x v="145"/>
    <x v="2"/>
    <s v="Oct"/>
    <n v="41"/>
    <x v="2"/>
    <s v="01"/>
    <s v="Grain"/>
    <x v="1"/>
    <n v="1016"/>
  </r>
  <r>
    <x v="145"/>
    <x v="2"/>
    <s v="Oct"/>
    <n v="41"/>
    <x v="3"/>
    <s v="01"/>
    <s v="Grain"/>
    <x v="0"/>
    <n v="5760"/>
  </r>
  <r>
    <x v="145"/>
    <x v="2"/>
    <s v="Oct"/>
    <n v="41"/>
    <x v="3"/>
    <s v="01"/>
    <s v="Grain"/>
    <x v="1"/>
    <n v="489"/>
  </r>
  <r>
    <x v="145"/>
    <x v="2"/>
    <s v="Oct"/>
    <n v="41"/>
    <x v="4"/>
    <s v="01"/>
    <s v="Grain"/>
    <x v="0"/>
    <n v="2685"/>
  </r>
  <r>
    <x v="145"/>
    <x v="2"/>
    <s v="Oct"/>
    <n v="41"/>
    <x v="4"/>
    <s v="01"/>
    <s v="Grain"/>
    <x v="1"/>
    <n v="1390"/>
  </r>
  <r>
    <x v="145"/>
    <x v="2"/>
    <s v="Oct"/>
    <n v="41"/>
    <x v="5"/>
    <s v="01"/>
    <s v="Grain"/>
    <x v="0"/>
    <n v="0"/>
  </r>
  <r>
    <x v="145"/>
    <x v="2"/>
    <s v="Oct"/>
    <n v="41"/>
    <x v="5"/>
    <s v="01"/>
    <s v="Grain"/>
    <x v="1"/>
    <n v="10"/>
  </r>
  <r>
    <x v="145"/>
    <x v="2"/>
    <s v="Oct"/>
    <n v="41"/>
    <x v="6"/>
    <s v="01"/>
    <s v="Grain"/>
    <x v="0"/>
    <n v="771"/>
  </r>
  <r>
    <x v="145"/>
    <x v="2"/>
    <s v="Oct"/>
    <n v="41"/>
    <x v="6"/>
    <s v="01"/>
    <s v="Grain"/>
    <x v="1"/>
    <n v="937"/>
  </r>
  <r>
    <x v="145"/>
    <x v="2"/>
    <s v="Oct"/>
    <n v="41"/>
    <x v="7"/>
    <s v="01"/>
    <s v="Grain"/>
    <x v="0"/>
    <n v="930"/>
  </r>
  <r>
    <x v="145"/>
    <x v="2"/>
    <s v="Oct"/>
    <n v="41"/>
    <x v="7"/>
    <s v="01"/>
    <s v="Grain"/>
    <x v="1"/>
    <n v="671"/>
  </r>
  <r>
    <x v="145"/>
    <x v="2"/>
    <s v="Oct"/>
    <n v="41"/>
    <x v="8"/>
    <s v="01"/>
    <s v="Grain"/>
    <x v="0"/>
    <n v="480"/>
  </r>
  <r>
    <x v="145"/>
    <x v="2"/>
    <s v="Oct"/>
    <n v="41"/>
    <x v="8"/>
    <s v="01"/>
    <s v="Grain"/>
    <x v="1"/>
    <n v="1045"/>
  </r>
  <r>
    <x v="145"/>
    <x v="2"/>
    <s v="Oct"/>
    <n v="41"/>
    <x v="9"/>
    <s v="01"/>
    <s v="Grain"/>
    <x v="0"/>
    <n v="0"/>
  </r>
  <r>
    <x v="145"/>
    <x v="2"/>
    <s v="Oct"/>
    <n v="41"/>
    <x v="9"/>
    <s v="01"/>
    <s v="Grain"/>
    <x v="1"/>
    <n v="0"/>
  </r>
  <r>
    <x v="145"/>
    <x v="2"/>
    <s v="Oct"/>
    <n v="41"/>
    <x v="10"/>
    <s v="01"/>
    <s v="Grain"/>
    <x v="0"/>
    <n v="3674"/>
  </r>
  <r>
    <x v="145"/>
    <x v="2"/>
    <s v="Oct"/>
    <n v="41"/>
    <x v="10"/>
    <s v="01"/>
    <s v="Grain"/>
    <x v="1"/>
    <n v="1038"/>
  </r>
  <r>
    <x v="145"/>
    <x v="2"/>
    <s v="Oct"/>
    <n v="41"/>
    <x v="11"/>
    <s v="01"/>
    <s v="Grain"/>
    <x v="0"/>
    <n v="0"/>
  </r>
  <r>
    <x v="145"/>
    <x v="2"/>
    <s v="Oct"/>
    <n v="41"/>
    <x v="11"/>
    <s v="01"/>
    <s v="Grain"/>
    <x v="1"/>
    <n v="6"/>
  </r>
  <r>
    <x v="145"/>
    <x v="2"/>
    <s v="Oct"/>
    <n v="41"/>
    <x v="12"/>
    <s v="01"/>
    <s v="Grain"/>
    <x v="0"/>
    <n v="7726"/>
  </r>
  <r>
    <x v="145"/>
    <x v="2"/>
    <s v="Oct"/>
    <n v="41"/>
    <x v="12"/>
    <s v="01"/>
    <s v="Grain"/>
    <x v="1"/>
    <n v="1906"/>
  </r>
  <r>
    <x v="146"/>
    <x v="2"/>
    <s v="Oct"/>
    <n v="42"/>
    <x v="0"/>
    <s v="01"/>
    <s v="Grain"/>
    <x v="0"/>
    <n v="12525"/>
  </r>
  <r>
    <x v="146"/>
    <x v="2"/>
    <s v="Oct"/>
    <n v="42"/>
    <x v="0"/>
    <s v="01"/>
    <s v="Grain"/>
    <x v="1"/>
    <n v="180"/>
  </r>
  <r>
    <x v="146"/>
    <x v="2"/>
    <s v="Oct"/>
    <n v="42"/>
    <x v="1"/>
    <s v="01"/>
    <s v="Grain"/>
    <x v="0"/>
    <n v="0"/>
  </r>
  <r>
    <x v="146"/>
    <x v="2"/>
    <s v="Oct"/>
    <n v="42"/>
    <x v="1"/>
    <s v="01"/>
    <s v="Grain"/>
    <x v="1"/>
    <n v="0"/>
  </r>
  <r>
    <x v="146"/>
    <x v="2"/>
    <s v="Oct"/>
    <n v="42"/>
    <x v="2"/>
    <s v="01"/>
    <s v="Grain"/>
    <x v="0"/>
    <n v="4163"/>
  </r>
  <r>
    <x v="146"/>
    <x v="2"/>
    <s v="Oct"/>
    <n v="42"/>
    <x v="2"/>
    <s v="01"/>
    <s v="Grain"/>
    <x v="1"/>
    <n v="1252"/>
  </r>
  <r>
    <x v="146"/>
    <x v="2"/>
    <s v="Oct"/>
    <n v="42"/>
    <x v="3"/>
    <s v="01"/>
    <s v="Grain"/>
    <x v="0"/>
    <n v="5143"/>
  </r>
  <r>
    <x v="146"/>
    <x v="2"/>
    <s v="Oct"/>
    <n v="42"/>
    <x v="3"/>
    <s v="01"/>
    <s v="Grain"/>
    <x v="1"/>
    <n v="344"/>
  </r>
  <r>
    <x v="146"/>
    <x v="2"/>
    <s v="Oct"/>
    <n v="42"/>
    <x v="4"/>
    <s v="01"/>
    <s v="Grain"/>
    <x v="0"/>
    <n v="2497"/>
  </r>
  <r>
    <x v="146"/>
    <x v="2"/>
    <s v="Oct"/>
    <n v="42"/>
    <x v="4"/>
    <s v="01"/>
    <s v="Grain"/>
    <x v="1"/>
    <n v="1136"/>
  </r>
  <r>
    <x v="146"/>
    <x v="2"/>
    <s v="Oct"/>
    <n v="42"/>
    <x v="5"/>
    <s v="01"/>
    <s v="Grain"/>
    <x v="0"/>
    <n v="0"/>
  </r>
  <r>
    <x v="146"/>
    <x v="2"/>
    <s v="Oct"/>
    <n v="42"/>
    <x v="5"/>
    <s v="01"/>
    <s v="Grain"/>
    <x v="1"/>
    <n v="1"/>
  </r>
  <r>
    <x v="146"/>
    <x v="2"/>
    <s v="Oct"/>
    <n v="42"/>
    <x v="6"/>
    <s v="01"/>
    <s v="Grain"/>
    <x v="0"/>
    <n v="1231"/>
  </r>
  <r>
    <x v="146"/>
    <x v="2"/>
    <s v="Oct"/>
    <n v="42"/>
    <x v="6"/>
    <s v="01"/>
    <s v="Grain"/>
    <x v="1"/>
    <n v="1284"/>
  </r>
  <r>
    <x v="146"/>
    <x v="2"/>
    <s v="Oct"/>
    <n v="42"/>
    <x v="7"/>
    <s v="01"/>
    <s v="Grain"/>
    <x v="0"/>
    <n v="786"/>
  </r>
  <r>
    <x v="146"/>
    <x v="2"/>
    <s v="Oct"/>
    <n v="42"/>
    <x v="7"/>
    <s v="01"/>
    <s v="Grain"/>
    <x v="1"/>
    <n v="199"/>
  </r>
  <r>
    <x v="146"/>
    <x v="2"/>
    <s v="Oct"/>
    <n v="42"/>
    <x v="8"/>
    <s v="01"/>
    <s v="Grain"/>
    <x v="0"/>
    <n v="425"/>
  </r>
  <r>
    <x v="146"/>
    <x v="2"/>
    <s v="Oct"/>
    <n v="42"/>
    <x v="8"/>
    <s v="01"/>
    <s v="Grain"/>
    <x v="1"/>
    <n v="792"/>
  </r>
  <r>
    <x v="146"/>
    <x v="2"/>
    <s v="Oct"/>
    <n v="42"/>
    <x v="9"/>
    <s v="01"/>
    <s v="Grain"/>
    <x v="0"/>
    <n v="0"/>
  </r>
  <r>
    <x v="146"/>
    <x v="2"/>
    <s v="Oct"/>
    <n v="42"/>
    <x v="9"/>
    <s v="01"/>
    <s v="Grain"/>
    <x v="1"/>
    <n v="0"/>
  </r>
  <r>
    <x v="146"/>
    <x v="2"/>
    <s v="Oct"/>
    <n v="42"/>
    <x v="10"/>
    <s v="01"/>
    <s v="Grain"/>
    <x v="0"/>
    <n v="4036"/>
  </r>
  <r>
    <x v="146"/>
    <x v="2"/>
    <s v="Oct"/>
    <n v="42"/>
    <x v="10"/>
    <s v="01"/>
    <s v="Grain"/>
    <x v="1"/>
    <n v="959"/>
  </r>
  <r>
    <x v="146"/>
    <x v="2"/>
    <s v="Oct"/>
    <n v="42"/>
    <x v="11"/>
    <s v="01"/>
    <s v="Grain"/>
    <x v="0"/>
    <n v="0"/>
  </r>
  <r>
    <x v="146"/>
    <x v="2"/>
    <s v="Oct"/>
    <n v="42"/>
    <x v="11"/>
    <s v="01"/>
    <s v="Grain"/>
    <x v="1"/>
    <n v="8"/>
  </r>
  <r>
    <x v="146"/>
    <x v="2"/>
    <s v="Oct"/>
    <n v="42"/>
    <x v="12"/>
    <s v="01"/>
    <s v="Grain"/>
    <x v="0"/>
    <n v="7567"/>
  </r>
  <r>
    <x v="146"/>
    <x v="2"/>
    <s v="Oct"/>
    <n v="42"/>
    <x v="12"/>
    <s v="01"/>
    <s v="Grain"/>
    <x v="1"/>
    <n v="1745"/>
  </r>
  <r>
    <x v="147"/>
    <x v="2"/>
    <s v="Oct"/>
    <n v="43"/>
    <x v="0"/>
    <s v="01"/>
    <s v="Grain"/>
    <x v="0"/>
    <n v="11670"/>
  </r>
  <r>
    <x v="147"/>
    <x v="2"/>
    <s v="Oct"/>
    <n v="43"/>
    <x v="0"/>
    <s v="01"/>
    <s v="Grain"/>
    <x v="1"/>
    <n v="220"/>
  </r>
  <r>
    <x v="147"/>
    <x v="2"/>
    <s v="Oct"/>
    <n v="43"/>
    <x v="1"/>
    <s v="01"/>
    <s v="Grain"/>
    <x v="0"/>
    <n v="0"/>
  </r>
  <r>
    <x v="147"/>
    <x v="2"/>
    <s v="Oct"/>
    <n v="43"/>
    <x v="1"/>
    <s v="01"/>
    <s v="Grain"/>
    <x v="1"/>
    <n v="0"/>
  </r>
  <r>
    <x v="147"/>
    <x v="2"/>
    <s v="Oct"/>
    <n v="43"/>
    <x v="2"/>
    <s v="01"/>
    <s v="Grain"/>
    <x v="0"/>
    <n v="4417"/>
  </r>
  <r>
    <x v="147"/>
    <x v="2"/>
    <s v="Oct"/>
    <n v="43"/>
    <x v="2"/>
    <s v="01"/>
    <s v="Grain"/>
    <x v="1"/>
    <n v="822"/>
  </r>
  <r>
    <x v="147"/>
    <x v="2"/>
    <s v="Oct"/>
    <n v="43"/>
    <x v="3"/>
    <s v="01"/>
    <s v="Grain"/>
    <x v="0"/>
    <n v="4650"/>
  </r>
  <r>
    <x v="147"/>
    <x v="2"/>
    <s v="Oct"/>
    <n v="43"/>
    <x v="3"/>
    <s v="01"/>
    <s v="Grain"/>
    <x v="1"/>
    <n v="373"/>
  </r>
  <r>
    <x v="147"/>
    <x v="2"/>
    <s v="Oct"/>
    <n v="43"/>
    <x v="4"/>
    <s v="01"/>
    <s v="Grain"/>
    <x v="0"/>
    <n v="2510"/>
  </r>
  <r>
    <x v="147"/>
    <x v="2"/>
    <s v="Oct"/>
    <n v="43"/>
    <x v="4"/>
    <s v="01"/>
    <s v="Grain"/>
    <x v="1"/>
    <n v="1099"/>
  </r>
  <r>
    <x v="147"/>
    <x v="2"/>
    <s v="Oct"/>
    <n v="43"/>
    <x v="5"/>
    <s v="01"/>
    <s v="Grain"/>
    <x v="0"/>
    <n v="0"/>
  </r>
  <r>
    <x v="147"/>
    <x v="2"/>
    <s v="Oct"/>
    <n v="43"/>
    <x v="5"/>
    <s v="01"/>
    <s v="Grain"/>
    <x v="1"/>
    <n v="0"/>
  </r>
  <r>
    <x v="147"/>
    <x v="2"/>
    <s v="Oct"/>
    <n v="43"/>
    <x v="6"/>
    <s v="01"/>
    <s v="Grain"/>
    <x v="0"/>
    <n v="928"/>
  </r>
  <r>
    <x v="147"/>
    <x v="2"/>
    <s v="Oct"/>
    <n v="43"/>
    <x v="6"/>
    <s v="01"/>
    <s v="Grain"/>
    <x v="1"/>
    <n v="995"/>
  </r>
  <r>
    <x v="147"/>
    <x v="2"/>
    <s v="Oct"/>
    <n v="43"/>
    <x v="7"/>
    <s v="01"/>
    <s v="Grain"/>
    <x v="0"/>
    <n v="589"/>
  </r>
  <r>
    <x v="147"/>
    <x v="2"/>
    <s v="Oct"/>
    <n v="43"/>
    <x v="7"/>
    <s v="01"/>
    <s v="Grain"/>
    <x v="1"/>
    <n v="584"/>
  </r>
  <r>
    <x v="147"/>
    <x v="2"/>
    <s v="Oct"/>
    <n v="43"/>
    <x v="8"/>
    <s v="01"/>
    <s v="Grain"/>
    <x v="0"/>
    <n v="318"/>
  </r>
  <r>
    <x v="147"/>
    <x v="2"/>
    <s v="Oct"/>
    <n v="43"/>
    <x v="8"/>
    <s v="01"/>
    <s v="Grain"/>
    <x v="1"/>
    <n v="1165"/>
  </r>
  <r>
    <x v="147"/>
    <x v="2"/>
    <s v="Oct"/>
    <n v="43"/>
    <x v="9"/>
    <s v="01"/>
    <s v="Grain"/>
    <x v="0"/>
    <n v="0"/>
  </r>
  <r>
    <x v="147"/>
    <x v="2"/>
    <s v="Oct"/>
    <n v="43"/>
    <x v="9"/>
    <s v="01"/>
    <s v="Grain"/>
    <x v="1"/>
    <n v="0"/>
  </r>
  <r>
    <x v="147"/>
    <x v="2"/>
    <s v="Oct"/>
    <n v="43"/>
    <x v="10"/>
    <s v="01"/>
    <s v="Grain"/>
    <x v="0"/>
    <n v="3816"/>
  </r>
  <r>
    <x v="147"/>
    <x v="2"/>
    <s v="Oct"/>
    <n v="43"/>
    <x v="10"/>
    <s v="01"/>
    <s v="Grain"/>
    <x v="1"/>
    <n v="837"/>
  </r>
  <r>
    <x v="147"/>
    <x v="2"/>
    <s v="Oct"/>
    <n v="43"/>
    <x v="11"/>
    <s v="01"/>
    <s v="Grain"/>
    <x v="0"/>
    <n v="0"/>
  </r>
  <r>
    <x v="147"/>
    <x v="2"/>
    <s v="Oct"/>
    <n v="43"/>
    <x v="11"/>
    <s v="01"/>
    <s v="Grain"/>
    <x v="1"/>
    <n v="1"/>
  </r>
  <r>
    <x v="147"/>
    <x v="2"/>
    <s v="Oct"/>
    <n v="43"/>
    <x v="12"/>
    <s v="01"/>
    <s v="Grain"/>
    <x v="0"/>
    <n v="6546"/>
  </r>
  <r>
    <x v="147"/>
    <x v="2"/>
    <s v="Oct"/>
    <n v="43"/>
    <x v="12"/>
    <s v="01"/>
    <s v="Grain"/>
    <x v="1"/>
    <n v="1476"/>
  </r>
  <r>
    <x v="148"/>
    <x v="2"/>
    <s v="Nov"/>
    <n v="44"/>
    <x v="0"/>
    <s v="01"/>
    <s v="Grain"/>
    <x v="0"/>
    <n v="10782"/>
  </r>
  <r>
    <x v="148"/>
    <x v="2"/>
    <s v="Nov"/>
    <n v="44"/>
    <x v="0"/>
    <s v="01"/>
    <s v="Grain"/>
    <x v="1"/>
    <n v="469"/>
  </r>
  <r>
    <x v="148"/>
    <x v="2"/>
    <s v="Nov"/>
    <n v="44"/>
    <x v="1"/>
    <s v="01"/>
    <s v="Grain"/>
    <x v="0"/>
    <n v="0"/>
  </r>
  <r>
    <x v="148"/>
    <x v="2"/>
    <s v="Nov"/>
    <n v="44"/>
    <x v="1"/>
    <s v="01"/>
    <s v="Grain"/>
    <x v="1"/>
    <n v="0"/>
  </r>
  <r>
    <x v="148"/>
    <x v="2"/>
    <s v="Nov"/>
    <n v="44"/>
    <x v="2"/>
    <s v="01"/>
    <s v="Grain"/>
    <x v="0"/>
    <n v="4139"/>
  </r>
  <r>
    <x v="148"/>
    <x v="2"/>
    <s v="Nov"/>
    <n v="44"/>
    <x v="2"/>
    <s v="01"/>
    <s v="Grain"/>
    <x v="1"/>
    <n v="885"/>
  </r>
  <r>
    <x v="148"/>
    <x v="2"/>
    <s v="Nov"/>
    <n v="44"/>
    <x v="3"/>
    <s v="01"/>
    <s v="Grain"/>
    <x v="0"/>
    <n v="5842"/>
  </r>
  <r>
    <x v="148"/>
    <x v="2"/>
    <s v="Nov"/>
    <n v="44"/>
    <x v="3"/>
    <s v="01"/>
    <s v="Grain"/>
    <x v="1"/>
    <n v="454"/>
  </r>
  <r>
    <x v="148"/>
    <x v="2"/>
    <s v="Nov"/>
    <n v="44"/>
    <x v="4"/>
    <s v="01"/>
    <s v="Grain"/>
    <x v="0"/>
    <n v="2309"/>
  </r>
  <r>
    <x v="148"/>
    <x v="2"/>
    <s v="Nov"/>
    <n v="44"/>
    <x v="4"/>
    <s v="01"/>
    <s v="Grain"/>
    <x v="1"/>
    <n v="1418"/>
  </r>
  <r>
    <x v="148"/>
    <x v="2"/>
    <s v="Nov"/>
    <n v="44"/>
    <x v="5"/>
    <s v="01"/>
    <s v="Grain"/>
    <x v="0"/>
    <n v="0"/>
  </r>
  <r>
    <x v="148"/>
    <x v="2"/>
    <s v="Nov"/>
    <n v="44"/>
    <x v="5"/>
    <s v="01"/>
    <s v="Grain"/>
    <x v="1"/>
    <n v="6"/>
  </r>
  <r>
    <x v="148"/>
    <x v="2"/>
    <s v="Nov"/>
    <n v="44"/>
    <x v="6"/>
    <s v="01"/>
    <s v="Grain"/>
    <x v="0"/>
    <n v="803"/>
  </r>
  <r>
    <x v="148"/>
    <x v="2"/>
    <s v="Nov"/>
    <n v="44"/>
    <x v="6"/>
    <s v="01"/>
    <s v="Grain"/>
    <x v="1"/>
    <n v="739"/>
  </r>
  <r>
    <x v="148"/>
    <x v="2"/>
    <s v="Nov"/>
    <n v="44"/>
    <x v="7"/>
    <s v="01"/>
    <s v="Grain"/>
    <x v="0"/>
    <n v="740"/>
  </r>
  <r>
    <x v="148"/>
    <x v="2"/>
    <s v="Nov"/>
    <n v="44"/>
    <x v="7"/>
    <s v="01"/>
    <s v="Grain"/>
    <x v="1"/>
    <n v="547"/>
  </r>
  <r>
    <x v="148"/>
    <x v="2"/>
    <s v="Nov"/>
    <n v="44"/>
    <x v="8"/>
    <s v="01"/>
    <s v="Grain"/>
    <x v="0"/>
    <n v="362"/>
  </r>
  <r>
    <x v="148"/>
    <x v="2"/>
    <s v="Nov"/>
    <n v="44"/>
    <x v="8"/>
    <s v="01"/>
    <s v="Grain"/>
    <x v="1"/>
    <n v="1006"/>
  </r>
  <r>
    <x v="148"/>
    <x v="2"/>
    <s v="Nov"/>
    <n v="44"/>
    <x v="9"/>
    <s v="01"/>
    <s v="Grain"/>
    <x v="0"/>
    <n v="0"/>
  </r>
  <r>
    <x v="148"/>
    <x v="2"/>
    <s v="Nov"/>
    <n v="44"/>
    <x v="9"/>
    <s v="01"/>
    <s v="Grain"/>
    <x v="1"/>
    <n v="0"/>
  </r>
  <r>
    <x v="148"/>
    <x v="2"/>
    <s v="Nov"/>
    <n v="44"/>
    <x v="10"/>
    <s v="01"/>
    <s v="Grain"/>
    <x v="0"/>
    <n v="3416"/>
  </r>
  <r>
    <x v="148"/>
    <x v="2"/>
    <s v="Nov"/>
    <n v="44"/>
    <x v="10"/>
    <s v="01"/>
    <s v="Grain"/>
    <x v="1"/>
    <n v="885"/>
  </r>
  <r>
    <x v="148"/>
    <x v="2"/>
    <s v="Nov"/>
    <n v="44"/>
    <x v="11"/>
    <s v="01"/>
    <s v="Grain"/>
    <x v="0"/>
    <n v="0"/>
  </r>
  <r>
    <x v="148"/>
    <x v="2"/>
    <s v="Nov"/>
    <n v="44"/>
    <x v="11"/>
    <s v="01"/>
    <s v="Grain"/>
    <x v="1"/>
    <n v="5"/>
  </r>
  <r>
    <x v="148"/>
    <x v="2"/>
    <s v="Nov"/>
    <n v="44"/>
    <x v="12"/>
    <s v="01"/>
    <s v="Grain"/>
    <x v="0"/>
    <n v="6635"/>
  </r>
  <r>
    <x v="148"/>
    <x v="2"/>
    <s v="Nov"/>
    <n v="44"/>
    <x v="12"/>
    <s v="01"/>
    <s v="Grain"/>
    <x v="1"/>
    <n v="1679"/>
  </r>
  <r>
    <x v="149"/>
    <x v="2"/>
    <s v="Nov"/>
    <n v="45"/>
    <x v="0"/>
    <s v="01"/>
    <s v="Grain"/>
    <x v="0"/>
    <n v="12723"/>
  </r>
  <r>
    <x v="149"/>
    <x v="2"/>
    <s v="Nov"/>
    <n v="45"/>
    <x v="0"/>
    <s v="01"/>
    <s v="Grain"/>
    <x v="1"/>
    <n v="400"/>
  </r>
  <r>
    <x v="149"/>
    <x v="2"/>
    <s v="Nov"/>
    <n v="45"/>
    <x v="1"/>
    <s v="01"/>
    <s v="Grain"/>
    <x v="0"/>
    <n v="0"/>
  </r>
  <r>
    <x v="149"/>
    <x v="2"/>
    <s v="Nov"/>
    <n v="45"/>
    <x v="1"/>
    <s v="01"/>
    <s v="Grain"/>
    <x v="1"/>
    <n v="0"/>
  </r>
  <r>
    <x v="149"/>
    <x v="2"/>
    <s v="Nov"/>
    <n v="45"/>
    <x v="2"/>
    <s v="01"/>
    <s v="Grain"/>
    <x v="0"/>
    <n v="4462"/>
  </r>
  <r>
    <x v="149"/>
    <x v="2"/>
    <s v="Nov"/>
    <n v="45"/>
    <x v="2"/>
    <s v="01"/>
    <s v="Grain"/>
    <x v="1"/>
    <n v="1027"/>
  </r>
  <r>
    <x v="149"/>
    <x v="2"/>
    <s v="Nov"/>
    <n v="45"/>
    <x v="3"/>
    <s v="01"/>
    <s v="Grain"/>
    <x v="0"/>
    <n v="5751"/>
  </r>
  <r>
    <x v="149"/>
    <x v="2"/>
    <s v="Nov"/>
    <n v="45"/>
    <x v="3"/>
    <s v="01"/>
    <s v="Grain"/>
    <x v="1"/>
    <n v="353"/>
  </r>
  <r>
    <x v="149"/>
    <x v="2"/>
    <s v="Nov"/>
    <n v="45"/>
    <x v="4"/>
    <s v="01"/>
    <s v="Grain"/>
    <x v="0"/>
    <n v="2709"/>
  </r>
  <r>
    <x v="149"/>
    <x v="2"/>
    <s v="Nov"/>
    <n v="45"/>
    <x v="4"/>
    <s v="01"/>
    <s v="Grain"/>
    <x v="1"/>
    <n v="976"/>
  </r>
  <r>
    <x v="149"/>
    <x v="2"/>
    <s v="Nov"/>
    <n v="45"/>
    <x v="5"/>
    <s v="01"/>
    <s v="Grain"/>
    <x v="0"/>
    <n v="0"/>
  </r>
  <r>
    <x v="149"/>
    <x v="2"/>
    <s v="Nov"/>
    <n v="45"/>
    <x v="5"/>
    <s v="01"/>
    <s v="Grain"/>
    <x v="1"/>
    <n v="5"/>
  </r>
  <r>
    <x v="149"/>
    <x v="2"/>
    <s v="Nov"/>
    <n v="45"/>
    <x v="6"/>
    <s v="01"/>
    <s v="Grain"/>
    <x v="0"/>
    <n v="941"/>
  </r>
  <r>
    <x v="149"/>
    <x v="2"/>
    <s v="Nov"/>
    <n v="45"/>
    <x v="6"/>
    <s v="01"/>
    <s v="Grain"/>
    <x v="1"/>
    <n v="716"/>
  </r>
  <r>
    <x v="149"/>
    <x v="2"/>
    <s v="Nov"/>
    <n v="45"/>
    <x v="7"/>
    <s v="01"/>
    <s v="Grain"/>
    <x v="0"/>
    <n v="664"/>
  </r>
  <r>
    <x v="149"/>
    <x v="2"/>
    <s v="Nov"/>
    <n v="45"/>
    <x v="7"/>
    <s v="01"/>
    <s v="Grain"/>
    <x v="1"/>
    <n v="662"/>
  </r>
  <r>
    <x v="149"/>
    <x v="2"/>
    <s v="Nov"/>
    <n v="45"/>
    <x v="8"/>
    <s v="01"/>
    <s v="Grain"/>
    <x v="0"/>
    <n v="259"/>
  </r>
  <r>
    <x v="149"/>
    <x v="2"/>
    <s v="Nov"/>
    <n v="45"/>
    <x v="8"/>
    <s v="01"/>
    <s v="Grain"/>
    <x v="1"/>
    <n v="763"/>
  </r>
  <r>
    <x v="149"/>
    <x v="2"/>
    <s v="Nov"/>
    <n v="45"/>
    <x v="9"/>
    <s v="01"/>
    <s v="Grain"/>
    <x v="0"/>
    <n v="0"/>
  </r>
  <r>
    <x v="149"/>
    <x v="2"/>
    <s v="Nov"/>
    <n v="45"/>
    <x v="9"/>
    <s v="01"/>
    <s v="Grain"/>
    <x v="1"/>
    <n v="0"/>
  </r>
  <r>
    <x v="149"/>
    <x v="2"/>
    <s v="Nov"/>
    <n v="45"/>
    <x v="10"/>
    <s v="01"/>
    <s v="Grain"/>
    <x v="0"/>
    <n v="3603"/>
  </r>
  <r>
    <x v="149"/>
    <x v="2"/>
    <s v="Nov"/>
    <n v="45"/>
    <x v="10"/>
    <s v="01"/>
    <s v="Grain"/>
    <x v="1"/>
    <n v="763"/>
  </r>
  <r>
    <x v="149"/>
    <x v="2"/>
    <s v="Nov"/>
    <n v="45"/>
    <x v="11"/>
    <s v="01"/>
    <s v="Grain"/>
    <x v="0"/>
    <n v="0"/>
  </r>
  <r>
    <x v="149"/>
    <x v="2"/>
    <s v="Nov"/>
    <n v="45"/>
    <x v="11"/>
    <s v="01"/>
    <s v="Grain"/>
    <x v="1"/>
    <n v="6"/>
  </r>
  <r>
    <x v="149"/>
    <x v="2"/>
    <s v="Nov"/>
    <n v="45"/>
    <x v="12"/>
    <s v="01"/>
    <s v="Grain"/>
    <x v="0"/>
    <n v="6805"/>
  </r>
  <r>
    <x v="149"/>
    <x v="2"/>
    <s v="Nov"/>
    <n v="45"/>
    <x v="12"/>
    <s v="01"/>
    <s v="Grain"/>
    <x v="1"/>
    <n v="1054"/>
  </r>
  <r>
    <x v="150"/>
    <x v="2"/>
    <s v="Nov"/>
    <n v="46"/>
    <x v="0"/>
    <s v="01"/>
    <s v="Grain"/>
    <x v="0"/>
    <n v="12403"/>
  </r>
  <r>
    <x v="150"/>
    <x v="2"/>
    <s v="Nov"/>
    <n v="46"/>
    <x v="0"/>
    <s v="01"/>
    <s v="Grain"/>
    <x v="1"/>
    <n v="285"/>
  </r>
  <r>
    <x v="150"/>
    <x v="2"/>
    <s v="Nov"/>
    <n v="46"/>
    <x v="1"/>
    <s v="01"/>
    <s v="Grain"/>
    <x v="0"/>
    <n v="0"/>
  </r>
  <r>
    <x v="150"/>
    <x v="2"/>
    <s v="Nov"/>
    <n v="46"/>
    <x v="1"/>
    <s v="01"/>
    <s v="Grain"/>
    <x v="1"/>
    <n v="0"/>
  </r>
  <r>
    <x v="150"/>
    <x v="2"/>
    <s v="Nov"/>
    <n v="46"/>
    <x v="2"/>
    <s v="01"/>
    <s v="Grain"/>
    <x v="0"/>
    <n v="4098"/>
  </r>
  <r>
    <x v="150"/>
    <x v="2"/>
    <s v="Nov"/>
    <n v="46"/>
    <x v="2"/>
    <s v="01"/>
    <s v="Grain"/>
    <x v="1"/>
    <n v="597"/>
  </r>
  <r>
    <x v="150"/>
    <x v="2"/>
    <s v="Nov"/>
    <n v="46"/>
    <x v="3"/>
    <s v="01"/>
    <s v="Grain"/>
    <x v="0"/>
    <n v="5848"/>
  </r>
  <r>
    <x v="150"/>
    <x v="2"/>
    <s v="Nov"/>
    <n v="46"/>
    <x v="3"/>
    <s v="01"/>
    <s v="Grain"/>
    <x v="1"/>
    <n v="294"/>
  </r>
  <r>
    <x v="150"/>
    <x v="2"/>
    <s v="Nov"/>
    <n v="46"/>
    <x v="4"/>
    <s v="01"/>
    <s v="Grain"/>
    <x v="0"/>
    <n v="2023"/>
  </r>
  <r>
    <x v="150"/>
    <x v="2"/>
    <s v="Nov"/>
    <n v="46"/>
    <x v="4"/>
    <s v="01"/>
    <s v="Grain"/>
    <x v="1"/>
    <n v="2095"/>
  </r>
  <r>
    <x v="150"/>
    <x v="2"/>
    <s v="Nov"/>
    <n v="46"/>
    <x v="5"/>
    <s v="01"/>
    <s v="Grain"/>
    <x v="0"/>
    <n v="0"/>
  </r>
  <r>
    <x v="150"/>
    <x v="2"/>
    <s v="Nov"/>
    <n v="46"/>
    <x v="5"/>
    <s v="01"/>
    <s v="Grain"/>
    <x v="1"/>
    <n v="10"/>
  </r>
  <r>
    <x v="150"/>
    <x v="2"/>
    <s v="Nov"/>
    <n v="46"/>
    <x v="6"/>
    <s v="01"/>
    <s v="Grain"/>
    <x v="0"/>
    <n v="959"/>
  </r>
  <r>
    <x v="150"/>
    <x v="2"/>
    <s v="Nov"/>
    <n v="46"/>
    <x v="6"/>
    <s v="01"/>
    <s v="Grain"/>
    <x v="1"/>
    <n v="704"/>
  </r>
  <r>
    <x v="150"/>
    <x v="2"/>
    <s v="Nov"/>
    <n v="46"/>
    <x v="7"/>
    <s v="01"/>
    <s v="Grain"/>
    <x v="0"/>
    <n v="736"/>
  </r>
  <r>
    <x v="150"/>
    <x v="2"/>
    <s v="Nov"/>
    <n v="46"/>
    <x v="7"/>
    <s v="01"/>
    <s v="Grain"/>
    <x v="1"/>
    <n v="499"/>
  </r>
  <r>
    <x v="150"/>
    <x v="2"/>
    <s v="Nov"/>
    <n v="46"/>
    <x v="8"/>
    <s v="01"/>
    <s v="Grain"/>
    <x v="0"/>
    <n v="205"/>
  </r>
  <r>
    <x v="150"/>
    <x v="2"/>
    <s v="Nov"/>
    <n v="46"/>
    <x v="8"/>
    <s v="01"/>
    <s v="Grain"/>
    <x v="1"/>
    <n v="1073"/>
  </r>
  <r>
    <x v="150"/>
    <x v="2"/>
    <s v="Nov"/>
    <n v="46"/>
    <x v="9"/>
    <s v="01"/>
    <s v="Grain"/>
    <x v="0"/>
    <n v="0"/>
  </r>
  <r>
    <x v="150"/>
    <x v="2"/>
    <s v="Nov"/>
    <n v="46"/>
    <x v="9"/>
    <s v="01"/>
    <s v="Grain"/>
    <x v="1"/>
    <n v="0"/>
  </r>
  <r>
    <x v="150"/>
    <x v="2"/>
    <s v="Nov"/>
    <n v="46"/>
    <x v="10"/>
    <s v="01"/>
    <s v="Grain"/>
    <x v="0"/>
    <n v="3793"/>
  </r>
  <r>
    <x v="150"/>
    <x v="2"/>
    <s v="Nov"/>
    <n v="46"/>
    <x v="10"/>
    <s v="01"/>
    <s v="Grain"/>
    <x v="1"/>
    <n v="887"/>
  </r>
  <r>
    <x v="150"/>
    <x v="2"/>
    <s v="Nov"/>
    <n v="46"/>
    <x v="11"/>
    <s v="01"/>
    <s v="Grain"/>
    <x v="0"/>
    <n v="0"/>
  </r>
  <r>
    <x v="150"/>
    <x v="2"/>
    <s v="Nov"/>
    <n v="46"/>
    <x v="11"/>
    <s v="01"/>
    <s v="Grain"/>
    <x v="1"/>
    <n v="3"/>
  </r>
  <r>
    <x v="150"/>
    <x v="2"/>
    <s v="Nov"/>
    <n v="46"/>
    <x v="12"/>
    <s v="01"/>
    <s v="Grain"/>
    <x v="0"/>
    <n v="6673"/>
  </r>
  <r>
    <x v="150"/>
    <x v="2"/>
    <s v="Nov"/>
    <n v="46"/>
    <x v="12"/>
    <s v="01"/>
    <s v="Grain"/>
    <x v="1"/>
    <n v="1577"/>
  </r>
  <r>
    <x v="151"/>
    <x v="2"/>
    <s v="Nov"/>
    <n v="47"/>
    <x v="0"/>
    <s v="01"/>
    <s v="Grain"/>
    <x v="0"/>
    <n v="9512"/>
  </r>
  <r>
    <x v="151"/>
    <x v="2"/>
    <s v="Nov"/>
    <n v="47"/>
    <x v="0"/>
    <s v="01"/>
    <s v="Grain"/>
    <x v="1"/>
    <n v="162"/>
  </r>
  <r>
    <x v="151"/>
    <x v="2"/>
    <s v="Nov"/>
    <n v="47"/>
    <x v="1"/>
    <s v="01"/>
    <s v="Grain"/>
    <x v="0"/>
    <n v="0"/>
  </r>
  <r>
    <x v="151"/>
    <x v="2"/>
    <s v="Nov"/>
    <n v="47"/>
    <x v="1"/>
    <s v="01"/>
    <s v="Grain"/>
    <x v="1"/>
    <n v="0"/>
  </r>
  <r>
    <x v="151"/>
    <x v="2"/>
    <s v="Nov"/>
    <n v="47"/>
    <x v="2"/>
    <s v="01"/>
    <s v="Grain"/>
    <x v="0"/>
    <n v="3872"/>
  </r>
  <r>
    <x v="151"/>
    <x v="2"/>
    <s v="Nov"/>
    <n v="47"/>
    <x v="2"/>
    <s v="01"/>
    <s v="Grain"/>
    <x v="1"/>
    <n v="850"/>
  </r>
  <r>
    <x v="151"/>
    <x v="2"/>
    <s v="Nov"/>
    <n v="47"/>
    <x v="3"/>
    <s v="01"/>
    <s v="Grain"/>
    <x v="0"/>
    <n v="4578"/>
  </r>
  <r>
    <x v="151"/>
    <x v="2"/>
    <s v="Nov"/>
    <n v="47"/>
    <x v="3"/>
    <s v="01"/>
    <s v="Grain"/>
    <x v="1"/>
    <n v="298"/>
  </r>
  <r>
    <x v="151"/>
    <x v="2"/>
    <s v="Nov"/>
    <n v="47"/>
    <x v="4"/>
    <s v="01"/>
    <s v="Grain"/>
    <x v="0"/>
    <n v="2335"/>
  </r>
  <r>
    <x v="151"/>
    <x v="2"/>
    <s v="Nov"/>
    <n v="47"/>
    <x v="4"/>
    <s v="01"/>
    <s v="Grain"/>
    <x v="1"/>
    <n v="908"/>
  </r>
  <r>
    <x v="151"/>
    <x v="2"/>
    <s v="Nov"/>
    <n v="47"/>
    <x v="5"/>
    <s v="01"/>
    <s v="Grain"/>
    <x v="0"/>
    <n v="0"/>
  </r>
  <r>
    <x v="151"/>
    <x v="2"/>
    <s v="Nov"/>
    <n v="47"/>
    <x v="5"/>
    <s v="01"/>
    <s v="Grain"/>
    <x v="1"/>
    <n v="6"/>
  </r>
  <r>
    <x v="151"/>
    <x v="2"/>
    <s v="Nov"/>
    <n v="47"/>
    <x v="6"/>
    <s v="01"/>
    <s v="Grain"/>
    <x v="0"/>
    <n v="1060"/>
  </r>
  <r>
    <x v="151"/>
    <x v="2"/>
    <s v="Nov"/>
    <n v="47"/>
    <x v="6"/>
    <s v="01"/>
    <s v="Grain"/>
    <x v="1"/>
    <n v="1198"/>
  </r>
  <r>
    <x v="151"/>
    <x v="2"/>
    <s v="Nov"/>
    <n v="47"/>
    <x v="7"/>
    <s v="01"/>
    <s v="Grain"/>
    <x v="0"/>
    <n v="367"/>
  </r>
  <r>
    <x v="151"/>
    <x v="2"/>
    <s v="Nov"/>
    <n v="47"/>
    <x v="7"/>
    <s v="01"/>
    <s v="Grain"/>
    <x v="1"/>
    <n v="735"/>
  </r>
  <r>
    <x v="151"/>
    <x v="2"/>
    <s v="Nov"/>
    <n v="47"/>
    <x v="8"/>
    <s v="01"/>
    <s v="Grain"/>
    <x v="0"/>
    <n v="314"/>
  </r>
  <r>
    <x v="151"/>
    <x v="2"/>
    <s v="Nov"/>
    <n v="47"/>
    <x v="8"/>
    <s v="01"/>
    <s v="Grain"/>
    <x v="1"/>
    <n v="1109"/>
  </r>
  <r>
    <x v="151"/>
    <x v="2"/>
    <s v="Nov"/>
    <n v="47"/>
    <x v="9"/>
    <s v="01"/>
    <s v="Grain"/>
    <x v="0"/>
    <n v="0"/>
  </r>
  <r>
    <x v="151"/>
    <x v="2"/>
    <s v="Nov"/>
    <n v="47"/>
    <x v="9"/>
    <s v="01"/>
    <s v="Grain"/>
    <x v="1"/>
    <n v="0"/>
  </r>
  <r>
    <x v="151"/>
    <x v="2"/>
    <s v="Nov"/>
    <n v="47"/>
    <x v="10"/>
    <s v="01"/>
    <s v="Grain"/>
    <x v="0"/>
    <n v="2687"/>
  </r>
  <r>
    <x v="151"/>
    <x v="2"/>
    <s v="Nov"/>
    <n v="47"/>
    <x v="10"/>
    <s v="01"/>
    <s v="Grain"/>
    <x v="1"/>
    <n v="673"/>
  </r>
  <r>
    <x v="151"/>
    <x v="2"/>
    <s v="Nov"/>
    <n v="47"/>
    <x v="11"/>
    <s v="01"/>
    <s v="Grain"/>
    <x v="0"/>
    <n v="0"/>
  </r>
  <r>
    <x v="151"/>
    <x v="2"/>
    <s v="Nov"/>
    <n v="47"/>
    <x v="11"/>
    <s v="01"/>
    <s v="Grain"/>
    <x v="1"/>
    <n v="2"/>
  </r>
  <r>
    <x v="151"/>
    <x v="2"/>
    <s v="Nov"/>
    <n v="47"/>
    <x v="12"/>
    <s v="01"/>
    <s v="Grain"/>
    <x v="0"/>
    <n v="5415"/>
  </r>
  <r>
    <x v="151"/>
    <x v="2"/>
    <s v="Nov"/>
    <n v="47"/>
    <x v="12"/>
    <s v="01"/>
    <s v="Grain"/>
    <x v="1"/>
    <n v="1479"/>
  </r>
  <r>
    <x v="152"/>
    <x v="2"/>
    <s v="Dec"/>
    <n v="48"/>
    <x v="0"/>
    <s v="01"/>
    <s v="Grain"/>
    <x v="0"/>
    <n v="11590"/>
  </r>
  <r>
    <x v="152"/>
    <x v="2"/>
    <s v="Dec"/>
    <n v="48"/>
    <x v="0"/>
    <s v="01"/>
    <s v="Grain"/>
    <x v="1"/>
    <n v="248"/>
  </r>
  <r>
    <x v="152"/>
    <x v="2"/>
    <s v="Dec"/>
    <n v="48"/>
    <x v="1"/>
    <s v="01"/>
    <s v="Grain"/>
    <x v="0"/>
    <n v="0"/>
  </r>
  <r>
    <x v="152"/>
    <x v="2"/>
    <s v="Dec"/>
    <n v="48"/>
    <x v="1"/>
    <s v="01"/>
    <s v="Grain"/>
    <x v="1"/>
    <n v="0"/>
  </r>
  <r>
    <x v="152"/>
    <x v="2"/>
    <s v="Dec"/>
    <n v="48"/>
    <x v="2"/>
    <s v="01"/>
    <s v="Grain"/>
    <x v="0"/>
    <n v="4794"/>
  </r>
  <r>
    <x v="152"/>
    <x v="2"/>
    <s v="Dec"/>
    <n v="48"/>
    <x v="2"/>
    <s v="01"/>
    <s v="Grain"/>
    <x v="1"/>
    <n v="709"/>
  </r>
  <r>
    <x v="152"/>
    <x v="2"/>
    <s v="Dec"/>
    <n v="48"/>
    <x v="3"/>
    <s v="01"/>
    <s v="Grain"/>
    <x v="0"/>
    <n v="6203"/>
  </r>
  <r>
    <x v="152"/>
    <x v="2"/>
    <s v="Dec"/>
    <n v="48"/>
    <x v="3"/>
    <s v="01"/>
    <s v="Grain"/>
    <x v="1"/>
    <n v="308"/>
  </r>
  <r>
    <x v="152"/>
    <x v="2"/>
    <s v="Dec"/>
    <n v="48"/>
    <x v="4"/>
    <s v="01"/>
    <s v="Grain"/>
    <x v="0"/>
    <n v="2212"/>
  </r>
  <r>
    <x v="152"/>
    <x v="2"/>
    <s v="Dec"/>
    <n v="48"/>
    <x v="4"/>
    <s v="01"/>
    <s v="Grain"/>
    <x v="1"/>
    <n v="1610"/>
  </r>
  <r>
    <x v="152"/>
    <x v="2"/>
    <s v="Dec"/>
    <n v="48"/>
    <x v="5"/>
    <s v="01"/>
    <s v="Grain"/>
    <x v="0"/>
    <n v="0"/>
  </r>
  <r>
    <x v="152"/>
    <x v="2"/>
    <s v="Dec"/>
    <n v="48"/>
    <x v="5"/>
    <s v="01"/>
    <s v="Grain"/>
    <x v="1"/>
    <n v="4"/>
  </r>
  <r>
    <x v="152"/>
    <x v="2"/>
    <s v="Dec"/>
    <n v="48"/>
    <x v="6"/>
    <s v="01"/>
    <s v="Grain"/>
    <x v="0"/>
    <n v="1094"/>
  </r>
  <r>
    <x v="152"/>
    <x v="2"/>
    <s v="Dec"/>
    <n v="48"/>
    <x v="6"/>
    <s v="01"/>
    <s v="Grain"/>
    <x v="1"/>
    <n v="706"/>
  </r>
  <r>
    <x v="152"/>
    <x v="2"/>
    <s v="Dec"/>
    <n v="48"/>
    <x v="7"/>
    <s v="01"/>
    <s v="Grain"/>
    <x v="0"/>
    <n v="915"/>
  </r>
  <r>
    <x v="152"/>
    <x v="2"/>
    <s v="Dec"/>
    <n v="48"/>
    <x v="7"/>
    <s v="01"/>
    <s v="Grain"/>
    <x v="1"/>
    <n v="602"/>
  </r>
  <r>
    <x v="152"/>
    <x v="2"/>
    <s v="Dec"/>
    <n v="48"/>
    <x v="8"/>
    <s v="01"/>
    <s v="Grain"/>
    <x v="0"/>
    <n v="373"/>
  </r>
  <r>
    <x v="152"/>
    <x v="2"/>
    <s v="Dec"/>
    <n v="48"/>
    <x v="8"/>
    <s v="01"/>
    <s v="Grain"/>
    <x v="1"/>
    <n v="636"/>
  </r>
  <r>
    <x v="152"/>
    <x v="2"/>
    <s v="Dec"/>
    <n v="48"/>
    <x v="9"/>
    <s v="01"/>
    <s v="Grain"/>
    <x v="0"/>
    <n v="0"/>
  </r>
  <r>
    <x v="152"/>
    <x v="2"/>
    <s v="Dec"/>
    <n v="48"/>
    <x v="9"/>
    <s v="01"/>
    <s v="Grain"/>
    <x v="1"/>
    <n v="0"/>
  </r>
  <r>
    <x v="152"/>
    <x v="2"/>
    <s v="Dec"/>
    <n v="48"/>
    <x v="10"/>
    <s v="01"/>
    <s v="Grain"/>
    <x v="0"/>
    <n v="3981"/>
  </r>
  <r>
    <x v="152"/>
    <x v="2"/>
    <s v="Dec"/>
    <n v="48"/>
    <x v="10"/>
    <s v="01"/>
    <s v="Grain"/>
    <x v="1"/>
    <n v="840"/>
  </r>
  <r>
    <x v="152"/>
    <x v="2"/>
    <s v="Dec"/>
    <n v="48"/>
    <x v="11"/>
    <s v="01"/>
    <s v="Grain"/>
    <x v="0"/>
    <n v="0"/>
  </r>
  <r>
    <x v="152"/>
    <x v="2"/>
    <s v="Dec"/>
    <n v="48"/>
    <x v="11"/>
    <s v="01"/>
    <s v="Grain"/>
    <x v="1"/>
    <n v="4"/>
  </r>
  <r>
    <x v="152"/>
    <x v="2"/>
    <s v="Dec"/>
    <n v="48"/>
    <x v="12"/>
    <s v="01"/>
    <s v="Grain"/>
    <x v="0"/>
    <n v="6273"/>
  </r>
  <r>
    <x v="152"/>
    <x v="2"/>
    <s v="Dec"/>
    <n v="48"/>
    <x v="12"/>
    <s v="01"/>
    <s v="Grain"/>
    <x v="1"/>
    <n v="1259"/>
  </r>
  <r>
    <x v="153"/>
    <x v="2"/>
    <s v="Dec"/>
    <n v="49"/>
    <x v="0"/>
    <s v="01"/>
    <s v="Grain"/>
    <x v="0"/>
    <n v="11392"/>
  </r>
  <r>
    <x v="153"/>
    <x v="2"/>
    <s v="Dec"/>
    <n v="49"/>
    <x v="0"/>
    <s v="01"/>
    <s v="Grain"/>
    <x v="1"/>
    <n v="166"/>
  </r>
  <r>
    <x v="153"/>
    <x v="2"/>
    <s v="Dec"/>
    <n v="49"/>
    <x v="1"/>
    <s v="01"/>
    <s v="Grain"/>
    <x v="0"/>
    <n v="0"/>
  </r>
  <r>
    <x v="153"/>
    <x v="2"/>
    <s v="Dec"/>
    <n v="49"/>
    <x v="1"/>
    <s v="01"/>
    <s v="Grain"/>
    <x v="1"/>
    <n v="0"/>
  </r>
  <r>
    <x v="153"/>
    <x v="2"/>
    <s v="Dec"/>
    <n v="49"/>
    <x v="2"/>
    <s v="01"/>
    <s v="Grain"/>
    <x v="0"/>
    <n v="3779"/>
  </r>
  <r>
    <x v="153"/>
    <x v="2"/>
    <s v="Dec"/>
    <n v="49"/>
    <x v="2"/>
    <s v="01"/>
    <s v="Grain"/>
    <x v="1"/>
    <n v="635"/>
  </r>
  <r>
    <x v="153"/>
    <x v="2"/>
    <s v="Dec"/>
    <n v="49"/>
    <x v="3"/>
    <s v="01"/>
    <s v="Grain"/>
    <x v="0"/>
    <n v="5565"/>
  </r>
  <r>
    <x v="153"/>
    <x v="2"/>
    <s v="Dec"/>
    <n v="49"/>
    <x v="3"/>
    <s v="01"/>
    <s v="Grain"/>
    <x v="1"/>
    <n v="571"/>
  </r>
  <r>
    <x v="153"/>
    <x v="2"/>
    <s v="Dec"/>
    <n v="49"/>
    <x v="4"/>
    <s v="01"/>
    <s v="Grain"/>
    <x v="0"/>
    <n v="2655"/>
  </r>
  <r>
    <x v="153"/>
    <x v="2"/>
    <s v="Dec"/>
    <n v="49"/>
    <x v="4"/>
    <s v="01"/>
    <s v="Grain"/>
    <x v="1"/>
    <n v="1602"/>
  </r>
  <r>
    <x v="153"/>
    <x v="2"/>
    <s v="Dec"/>
    <n v="49"/>
    <x v="5"/>
    <s v="01"/>
    <s v="Grain"/>
    <x v="0"/>
    <n v="0"/>
  </r>
  <r>
    <x v="153"/>
    <x v="2"/>
    <s v="Dec"/>
    <n v="49"/>
    <x v="5"/>
    <s v="01"/>
    <s v="Grain"/>
    <x v="1"/>
    <n v="0"/>
  </r>
  <r>
    <x v="153"/>
    <x v="2"/>
    <s v="Dec"/>
    <n v="49"/>
    <x v="6"/>
    <s v="01"/>
    <s v="Grain"/>
    <x v="0"/>
    <n v="1111"/>
  </r>
  <r>
    <x v="153"/>
    <x v="2"/>
    <s v="Dec"/>
    <n v="49"/>
    <x v="6"/>
    <s v="01"/>
    <s v="Grain"/>
    <x v="1"/>
    <n v="955"/>
  </r>
  <r>
    <x v="153"/>
    <x v="2"/>
    <s v="Dec"/>
    <n v="49"/>
    <x v="7"/>
    <s v="01"/>
    <s v="Grain"/>
    <x v="0"/>
    <n v="756"/>
  </r>
  <r>
    <x v="153"/>
    <x v="2"/>
    <s v="Dec"/>
    <n v="49"/>
    <x v="7"/>
    <s v="01"/>
    <s v="Grain"/>
    <x v="1"/>
    <n v="340"/>
  </r>
  <r>
    <x v="153"/>
    <x v="2"/>
    <s v="Dec"/>
    <n v="49"/>
    <x v="8"/>
    <s v="01"/>
    <s v="Grain"/>
    <x v="0"/>
    <n v="311"/>
  </r>
  <r>
    <x v="153"/>
    <x v="2"/>
    <s v="Dec"/>
    <n v="49"/>
    <x v="8"/>
    <s v="01"/>
    <s v="Grain"/>
    <x v="1"/>
    <n v="1078"/>
  </r>
  <r>
    <x v="153"/>
    <x v="2"/>
    <s v="Dec"/>
    <n v="49"/>
    <x v="9"/>
    <s v="01"/>
    <s v="Grain"/>
    <x v="0"/>
    <n v="0"/>
  </r>
  <r>
    <x v="153"/>
    <x v="2"/>
    <s v="Dec"/>
    <n v="49"/>
    <x v="9"/>
    <s v="01"/>
    <s v="Grain"/>
    <x v="1"/>
    <n v="0"/>
  </r>
  <r>
    <x v="153"/>
    <x v="2"/>
    <s v="Dec"/>
    <n v="49"/>
    <x v="10"/>
    <s v="01"/>
    <s v="Grain"/>
    <x v="0"/>
    <n v="3014"/>
  </r>
  <r>
    <x v="153"/>
    <x v="2"/>
    <s v="Dec"/>
    <n v="49"/>
    <x v="10"/>
    <s v="01"/>
    <s v="Grain"/>
    <x v="1"/>
    <n v="708"/>
  </r>
  <r>
    <x v="153"/>
    <x v="2"/>
    <s v="Dec"/>
    <n v="49"/>
    <x v="11"/>
    <s v="01"/>
    <s v="Grain"/>
    <x v="0"/>
    <n v="0"/>
  </r>
  <r>
    <x v="153"/>
    <x v="2"/>
    <s v="Dec"/>
    <n v="49"/>
    <x v="11"/>
    <s v="01"/>
    <s v="Grain"/>
    <x v="1"/>
    <n v="4"/>
  </r>
  <r>
    <x v="153"/>
    <x v="2"/>
    <s v="Dec"/>
    <n v="49"/>
    <x v="12"/>
    <s v="01"/>
    <s v="Grain"/>
    <x v="0"/>
    <n v="5421"/>
  </r>
  <r>
    <x v="153"/>
    <x v="2"/>
    <s v="Dec"/>
    <n v="49"/>
    <x v="12"/>
    <s v="01"/>
    <s v="Grain"/>
    <x v="1"/>
    <n v="1355"/>
  </r>
  <r>
    <x v="154"/>
    <x v="2"/>
    <s v="Dec"/>
    <n v="50"/>
    <x v="0"/>
    <s v="01"/>
    <s v="Grain"/>
    <x v="0"/>
    <n v="12506"/>
  </r>
  <r>
    <x v="154"/>
    <x v="2"/>
    <s v="Dec"/>
    <n v="50"/>
    <x v="0"/>
    <s v="01"/>
    <s v="Grain"/>
    <x v="1"/>
    <n v="277"/>
  </r>
  <r>
    <x v="154"/>
    <x v="2"/>
    <s v="Dec"/>
    <n v="50"/>
    <x v="1"/>
    <s v="01"/>
    <s v="Grain"/>
    <x v="0"/>
    <n v="0"/>
  </r>
  <r>
    <x v="154"/>
    <x v="2"/>
    <s v="Dec"/>
    <n v="50"/>
    <x v="1"/>
    <s v="01"/>
    <s v="Grain"/>
    <x v="1"/>
    <n v="0"/>
  </r>
  <r>
    <x v="154"/>
    <x v="2"/>
    <s v="Dec"/>
    <n v="50"/>
    <x v="2"/>
    <s v="01"/>
    <s v="Grain"/>
    <x v="0"/>
    <n v="4270"/>
  </r>
  <r>
    <x v="154"/>
    <x v="2"/>
    <s v="Dec"/>
    <n v="50"/>
    <x v="2"/>
    <s v="01"/>
    <s v="Grain"/>
    <x v="1"/>
    <n v="443"/>
  </r>
  <r>
    <x v="154"/>
    <x v="2"/>
    <s v="Dec"/>
    <n v="50"/>
    <x v="3"/>
    <s v="01"/>
    <s v="Grain"/>
    <x v="0"/>
    <n v="4904"/>
  </r>
  <r>
    <x v="154"/>
    <x v="2"/>
    <s v="Dec"/>
    <n v="50"/>
    <x v="3"/>
    <s v="01"/>
    <s v="Grain"/>
    <x v="1"/>
    <n v="365"/>
  </r>
  <r>
    <x v="154"/>
    <x v="2"/>
    <s v="Dec"/>
    <n v="50"/>
    <x v="4"/>
    <s v="01"/>
    <s v="Grain"/>
    <x v="0"/>
    <n v="1692"/>
  </r>
  <r>
    <x v="154"/>
    <x v="2"/>
    <s v="Dec"/>
    <n v="50"/>
    <x v="4"/>
    <s v="01"/>
    <s v="Grain"/>
    <x v="1"/>
    <n v="893"/>
  </r>
  <r>
    <x v="154"/>
    <x v="2"/>
    <s v="Dec"/>
    <n v="50"/>
    <x v="5"/>
    <s v="01"/>
    <s v="Grain"/>
    <x v="0"/>
    <n v="0"/>
  </r>
  <r>
    <x v="154"/>
    <x v="2"/>
    <s v="Dec"/>
    <n v="50"/>
    <x v="5"/>
    <s v="01"/>
    <s v="Grain"/>
    <x v="1"/>
    <n v="6"/>
  </r>
  <r>
    <x v="154"/>
    <x v="2"/>
    <s v="Dec"/>
    <n v="50"/>
    <x v="6"/>
    <s v="01"/>
    <s v="Grain"/>
    <x v="0"/>
    <n v="944"/>
  </r>
  <r>
    <x v="154"/>
    <x v="2"/>
    <s v="Dec"/>
    <n v="50"/>
    <x v="6"/>
    <s v="01"/>
    <s v="Grain"/>
    <x v="1"/>
    <n v="702"/>
  </r>
  <r>
    <x v="154"/>
    <x v="2"/>
    <s v="Dec"/>
    <n v="50"/>
    <x v="7"/>
    <s v="01"/>
    <s v="Grain"/>
    <x v="0"/>
    <n v="675"/>
  </r>
  <r>
    <x v="154"/>
    <x v="2"/>
    <s v="Dec"/>
    <n v="50"/>
    <x v="7"/>
    <s v="01"/>
    <s v="Grain"/>
    <x v="1"/>
    <n v="350"/>
  </r>
  <r>
    <x v="154"/>
    <x v="2"/>
    <s v="Dec"/>
    <n v="50"/>
    <x v="8"/>
    <s v="01"/>
    <s v="Grain"/>
    <x v="0"/>
    <n v="269"/>
  </r>
  <r>
    <x v="154"/>
    <x v="2"/>
    <s v="Dec"/>
    <n v="50"/>
    <x v="8"/>
    <s v="01"/>
    <s v="Grain"/>
    <x v="1"/>
    <n v="550"/>
  </r>
  <r>
    <x v="154"/>
    <x v="2"/>
    <s v="Dec"/>
    <n v="50"/>
    <x v="9"/>
    <s v="01"/>
    <s v="Grain"/>
    <x v="0"/>
    <n v="0"/>
  </r>
  <r>
    <x v="154"/>
    <x v="2"/>
    <s v="Dec"/>
    <n v="50"/>
    <x v="9"/>
    <s v="01"/>
    <s v="Grain"/>
    <x v="1"/>
    <n v="0"/>
  </r>
  <r>
    <x v="154"/>
    <x v="2"/>
    <s v="Dec"/>
    <n v="50"/>
    <x v="10"/>
    <s v="01"/>
    <s v="Grain"/>
    <x v="0"/>
    <n v="3200"/>
  </r>
  <r>
    <x v="154"/>
    <x v="2"/>
    <s v="Dec"/>
    <n v="50"/>
    <x v="10"/>
    <s v="01"/>
    <s v="Grain"/>
    <x v="1"/>
    <n v="575"/>
  </r>
  <r>
    <x v="154"/>
    <x v="2"/>
    <s v="Dec"/>
    <n v="50"/>
    <x v="11"/>
    <s v="01"/>
    <s v="Grain"/>
    <x v="0"/>
    <n v="0"/>
  </r>
  <r>
    <x v="154"/>
    <x v="2"/>
    <s v="Dec"/>
    <n v="50"/>
    <x v="11"/>
    <s v="01"/>
    <s v="Grain"/>
    <x v="1"/>
    <n v="5"/>
  </r>
  <r>
    <x v="154"/>
    <x v="2"/>
    <s v="Dec"/>
    <n v="50"/>
    <x v="12"/>
    <s v="01"/>
    <s v="Grain"/>
    <x v="0"/>
    <n v="6515"/>
  </r>
  <r>
    <x v="154"/>
    <x v="2"/>
    <s v="Dec"/>
    <n v="50"/>
    <x v="12"/>
    <s v="01"/>
    <s v="Grain"/>
    <x v="1"/>
    <n v="1716"/>
  </r>
  <r>
    <x v="155"/>
    <x v="2"/>
    <s v="Dec"/>
    <n v="51"/>
    <x v="0"/>
    <s v="01"/>
    <s v="Grain"/>
    <x v="0"/>
    <n v="10105"/>
  </r>
  <r>
    <x v="155"/>
    <x v="2"/>
    <s v="Dec"/>
    <n v="51"/>
    <x v="0"/>
    <s v="01"/>
    <s v="Grain"/>
    <x v="1"/>
    <n v="246"/>
  </r>
  <r>
    <x v="155"/>
    <x v="2"/>
    <s v="Dec"/>
    <n v="51"/>
    <x v="1"/>
    <s v="01"/>
    <s v="Grain"/>
    <x v="0"/>
    <n v="0"/>
  </r>
  <r>
    <x v="155"/>
    <x v="2"/>
    <s v="Dec"/>
    <n v="51"/>
    <x v="1"/>
    <s v="01"/>
    <s v="Grain"/>
    <x v="1"/>
    <n v="0"/>
  </r>
  <r>
    <x v="155"/>
    <x v="2"/>
    <s v="Dec"/>
    <n v="51"/>
    <x v="2"/>
    <s v="01"/>
    <s v="Grain"/>
    <x v="0"/>
    <n v="3570"/>
  </r>
  <r>
    <x v="155"/>
    <x v="2"/>
    <s v="Dec"/>
    <n v="51"/>
    <x v="2"/>
    <s v="01"/>
    <s v="Grain"/>
    <x v="1"/>
    <n v="498"/>
  </r>
  <r>
    <x v="155"/>
    <x v="2"/>
    <s v="Dec"/>
    <n v="51"/>
    <x v="3"/>
    <s v="01"/>
    <s v="Grain"/>
    <x v="0"/>
    <n v="4829"/>
  </r>
  <r>
    <x v="155"/>
    <x v="2"/>
    <s v="Dec"/>
    <n v="51"/>
    <x v="3"/>
    <s v="01"/>
    <s v="Grain"/>
    <x v="1"/>
    <n v="296"/>
  </r>
  <r>
    <x v="155"/>
    <x v="2"/>
    <s v="Dec"/>
    <n v="51"/>
    <x v="4"/>
    <s v="01"/>
    <s v="Grain"/>
    <x v="0"/>
    <n v="2770"/>
  </r>
  <r>
    <x v="155"/>
    <x v="2"/>
    <s v="Dec"/>
    <n v="51"/>
    <x v="4"/>
    <s v="01"/>
    <s v="Grain"/>
    <x v="1"/>
    <n v="1307"/>
  </r>
  <r>
    <x v="155"/>
    <x v="2"/>
    <s v="Dec"/>
    <n v="51"/>
    <x v="5"/>
    <s v="01"/>
    <s v="Grain"/>
    <x v="0"/>
    <n v="0"/>
  </r>
  <r>
    <x v="155"/>
    <x v="2"/>
    <s v="Dec"/>
    <n v="51"/>
    <x v="5"/>
    <s v="01"/>
    <s v="Grain"/>
    <x v="1"/>
    <n v="2"/>
  </r>
  <r>
    <x v="155"/>
    <x v="2"/>
    <s v="Dec"/>
    <n v="51"/>
    <x v="6"/>
    <s v="01"/>
    <s v="Grain"/>
    <x v="0"/>
    <n v="849"/>
  </r>
  <r>
    <x v="155"/>
    <x v="2"/>
    <s v="Dec"/>
    <n v="51"/>
    <x v="6"/>
    <s v="01"/>
    <s v="Grain"/>
    <x v="1"/>
    <n v="838"/>
  </r>
  <r>
    <x v="155"/>
    <x v="2"/>
    <s v="Dec"/>
    <n v="51"/>
    <x v="7"/>
    <s v="01"/>
    <s v="Grain"/>
    <x v="0"/>
    <n v="468"/>
  </r>
  <r>
    <x v="155"/>
    <x v="2"/>
    <s v="Dec"/>
    <n v="51"/>
    <x v="7"/>
    <s v="01"/>
    <s v="Grain"/>
    <x v="1"/>
    <n v="399"/>
  </r>
  <r>
    <x v="155"/>
    <x v="2"/>
    <s v="Dec"/>
    <n v="51"/>
    <x v="8"/>
    <s v="01"/>
    <s v="Grain"/>
    <x v="0"/>
    <n v="315"/>
  </r>
  <r>
    <x v="155"/>
    <x v="2"/>
    <s v="Dec"/>
    <n v="51"/>
    <x v="8"/>
    <s v="01"/>
    <s v="Grain"/>
    <x v="1"/>
    <n v="697"/>
  </r>
  <r>
    <x v="155"/>
    <x v="2"/>
    <s v="Dec"/>
    <n v="51"/>
    <x v="9"/>
    <s v="01"/>
    <s v="Grain"/>
    <x v="0"/>
    <n v="0"/>
  </r>
  <r>
    <x v="155"/>
    <x v="2"/>
    <s v="Dec"/>
    <n v="51"/>
    <x v="9"/>
    <s v="01"/>
    <s v="Grain"/>
    <x v="1"/>
    <n v="0"/>
  </r>
  <r>
    <x v="155"/>
    <x v="2"/>
    <s v="Dec"/>
    <n v="51"/>
    <x v="10"/>
    <s v="01"/>
    <s v="Grain"/>
    <x v="0"/>
    <n v="2945"/>
  </r>
  <r>
    <x v="155"/>
    <x v="2"/>
    <s v="Dec"/>
    <n v="51"/>
    <x v="10"/>
    <s v="01"/>
    <s v="Grain"/>
    <x v="1"/>
    <n v="569"/>
  </r>
  <r>
    <x v="155"/>
    <x v="2"/>
    <s v="Dec"/>
    <n v="51"/>
    <x v="11"/>
    <s v="01"/>
    <s v="Grain"/>
    <x v="0"/>
    <n v="0"/>
  </r>
  <r>
    <x v="155"/>
    <x v="2"/>
    <s v="Dec"/>
    <n v="51"/>
    <x v="11"/>
    <s v="01"/>
    <s v="Grain"/>
    <x v="1"/>
    <n v="4"/>
  </r>
  <r>
    <x v="155"/>
    <x v="2"/>
    <s v="Dec"/>
    <n v="51"/>
    <x v="12"/>
    <s v="01"/>
    <s v="Grain"/>
    <x v="0"/>
    <n v="5646"/>
  </r>
  <r>
    <x v="155"/>
    <x v="2"/>
    <s v="Dec"/>
    <n v="51"/>
    <x v="12"/>
    <s v="01"/>
    <s v="Grain"/>
    <x v="1"/>
    <n v="1089"/>
  </r>
  <r>
    <x v="156"/>
    <x v="2"/>
    <s v="Dec"/>
    <n v="52"/>
    <x v="0"/>
    <s v="01"/>
    <s v="Grain"/>
    <x v="0"/>
    <n v="8160"/>
  </r>
  <r>
    <x v="156"/>
    <x v="2"/>
    <s v="Dec"/>
    <n v="52"/>
    <x v="0"/>
    <s v="01"/>
    <s v="Grain"/>
    <x v="1"/>
    <n v="324"/>
  </r>
  <r>
    <x v="156"/>
    <x v="2"/>
    <s v="Dec"/>
    <n v="52"/>
    <x v="1"/>
    <s v="01"/>
    <s v="Grain"/>
    <x v="0"/>
    <n v="0"/>
  </r>
  <r>
    <x v="156"/>
    <x v="2"/>
    <s v="Dec"/>
    <n v="52"/>
    <x v="1"/>
    <s v="01"/>
    <s v="Grain"/>
    <x v="1"/>
    <n v="0"/>
  </r>
  <r>
    <x v="156"/>
    <x v="2"/>
    <s v="Dec"/>
    <n v="52"/>
    <x v="2"/>
    <s v="01"/>
    <s v="Grain"/>
    <x v="0"/>
    <n v="2754"/>
  </r>
  <r>
    <x v="156"/>
    <x v="2"/>
    <s v="Dec"/>
    <n v="52"/>
    <x v="2"/>
    <s v="01"/>
    <s v="Grain"/>
    <x v="1"/>
    <n v="453"/>
  </r>
  <r>
    <x v="156"/>
    <x v="2"/>
    <s v="Dec"/>
    <n v="52"/>
    <x v="3"/>
    <s v="01"/>
    <s v="Grain"/>
    <x v="0"/>
    <n v="3530"/>
  </r>
  <r>
    <x v="156"/>
    <x v="2"/>
    <s v="Dec"/>
    <n v="52"/>
    <x v="3"/>
    <s v="01"/>
    <s v="Grain"/>
    <x v="1"/>
    <n v="245"/>
  </r>
  <r>
    <x v="156"/>
    <x v="2"/>
    <s v="Dec"/>
    <n v="52"/>
    <x v="4"/>
    <s v="01"/>
    <s v="Grain"/>
    <x v="0"/>
    <n v="1973"/>
  </r>
  <r>
    <x v="156"/>
    <x v="2"/>
    <s v="Dec"/>
    <n v="52"/>
    <x v="4"/>
    <s v="01"/>
    <s v="Grain"/>
    <x v="1"/>
    <n v="1376"/>
  </r>
  <r>
    <x v="156"/>
    <x v="2"/>
    <s v="Dec"/>
    <n v="52"/>
    <x v="5"/>
    <s v="01"/>
    <s v="Grain"/>
    <x v="0"/>
    <n v="0"/>
  </r>
  <r>
    <x v="156"/>
    <x v="2"/>
    <s v="Dec"/>
    <n v="52"/>
    <x v="5"/>
    <s v="01"/>
    <s v="Grain"/>
    <x v="1"/>
    <n v="5"/>
  </r>
  <r>
    <x v="156"/>
    <x v="2"/>
    <s v="Dec"/>
    <n v="52"/>
    <x v="6"/>
    <s v="01"/>
    <s v="Grain"/>
    <x v="0"/>
    <n v="845"/>
  </r>
  <r>
    <x v="156"/>
    <x v="2"/>
    <s v="Dec"/>
    <n v="52"/>
    <x v="6"/>
    <s v="01"/>
    <s v="Grain"/>
    <x v="1"/>
    <n v="356"/>
  </r>
  <r>
    <x v="156"/>
    <x v="2"/>
    <s v="Dec"/>
    <n v="52"/>
    <x v="7"/>
    <s v="01"/>
    <s v="Grain"/>
    <x v="0"/>
    <n v="402"/>
  </r>
  <r>
    <x v="156"/>
    <x v="2"/>
    <s v="Dec"/>
    <n v="52"/>
    <x v="7"/>
    <s v="01"/>
    <s v="Grain"/>
    <x v="1"/>
    <n v="544"/>
  </r>
  <r>
    <x v="156"/>
    <x v="2"/>
    <s v="Dec"/>
    <n v="52"/>
    <x v="8"/>
    <s v="01"/>
    <s v="Grain"/>
    <x v="0"/>
    <n v="152"/>
  </r>
  <r>
    <x v="156"/>
    <x v="2"/>
    <s v="Dec"/>
    <n v="52"/>
    <x v="8"/>
    <s v="01"/>
    <s v="Grain"/>
    <x v="1"/>
    <n v="697"/>
  </r>
  <r>
    <x v="156"/>
    <x v="2"/>
    <s v="Dec"/>
    <n v="52"/>
    <x v="9"/>
    <s v="01"/>
    <s v="Grain"/>
    <x v="0"/>
    <n v="0"/>
  </r>
  <r>
    <x v="156"/>
    <x v="2"/>
    <s v="Dec"/>
    <n v="52"/>
    <x v="9"/>
    <s v="01"/>
    <s v="Grain"/>
    <x v="1"/>
    <n v="0"/>
  </r>
  <r>
    <x v="156"/>
    <x v="2"/>
    <s v="Dec"/>
    <n v="52"/>
    <x v="10"/>
    <s v="01"/>
    <s v="Grain"/>
    <x v="0"/>
    <n v="2609"/>
  </r>
  <r>
    <x v="156"/>
    <x v="2"/>
    <s v="Dec"/>
    <n v="52"/>
    <x v="10"/>
    <s v="01"/>
    <s v="Grain"/>
    <x v="1"/>
    <n v="963"/>
  </r>
  <r>
    <x v="156"/>
    <x v="2"/>
    <s v="Dec"/>
    <n v="52"/>
    <x v="11"/>
    <s v="01"/>
    <s v="Grain"/>
    <x v="0"/>
    <n v="0"/>
  </r>
  <r>
    <x v="156"/>
    <x v="2"/>
    <s v="Dec"/>
    <n v="52"/>
    <x v="11"/>
    <s v="01"/>
    <s v="Grain"/>
    <x v="1"/>
    <n v="1"/>
  </r>
  <r>
    <x v="156"/>
    <x v="2"/>
    <s v="Dec"/>
    <n v="52"/>
    <x v="12"/>
    <s v="01"/>
    <s v="Grain"/>
    <x v="0"/>
    <n v="4991"/>
  </r>
  <r>
    <x v="156"/>
    <x v="2"/>
    <s v="Dec"/>
    <n v="52"/>
    <x v="12"/>
    <s v="01"/>
    <s v="Grain"/>
    <x v="1"/>
    <n v="973"/>
  </r>
  <r>
    <x v="157"/>
    <x v="3"/>
    <s v="Jan"/>
    <n v="1"/>
    <x v="0"/>
    <s v="01"/>
    <s v="Grain"/>
    <x v="0"/>
    <n v="11941"/>
  </r>
  <r>
    <x v="157"/>
    <x v="3"/>
    <s v="Jan"/>
    <n v="1"/>
    <x v="0"/>
    <s v="01"/>
    <s v="Grain"/>
    <x v="1"/>
    <n v="200"/>
  </r>
  <r>
    <x v="157"/>
    <x v="3"/>
    <s v="Jan"/>
    <n v="1"/>
    <x v="1"/>
    <s v="01"/>
    <s v="Grain"/>
    <x v="0"/>
    <n v="0"/>
  </r>
  <r>
    <x v="157"/>
    <x v="3"/>
    <s v="Jan"/>
    <n v="1"/>
    <x v="1"/>
    <s v="01"/>
    <s v="Grain"/>
    <x v="1"/>
    <n v="0"/>
  </r>
  <r>
    <x v="157"/>
    <x v="3"/>
    <s v="Jan"/>
    <n v="1"/>
    <x v="2"/>
    <s v="01"/>
    <s v="Grain"/>
    <x v="0"/>
    <n v="3603"/>
  </r>
  <r>
    <x v="157"/>
    <x v="3"/>
    <s v="Jan"/>
    <n v="1"/>
    <x v="2"/>
    <s v="01"/>
    <s v="Grain"/>
    <x v="1"/>
    <n v="357"/>
  </r>
  <r>
    <x v="157"/>
    <x v="3"/>
    <s v="Jan"/>
    <n v="1"/>
    <x v="3"/>
    <s v="01"/>
    <s v="Grain"/>
    <x v="0"/>
    <n v="5317"/>
  </r>
  <r>
    <x v="157"/>
    <x v="3"/>
    <s v="Jan"/>
    <n v="1"/>
    <x v="3"/>
    <s v="01"/>
    <s v="Grain"/>
    <x v="1"/>
    <n v="290"/>
  </r>
  <r>
    <x v="157"/>
    <x v="3"/>
    <s v="Jan"/>
    <n v="1"/>
    <x v="4"/>
    <s v="01"/>
    <s v="Grain"/>
    <x v="0"/>
    <n v="2648"/>
  </r>
  <r>
    <x v="157"/>
    <x v="3"/>
    <s v="Jan"/>
    <n v="1"/>
    <x v="4"/>
    <s v="01"/>
    <s v="Grain"/>
    <x v="1"/>
    <n v="1237"/>
  </r>
  <r>
    <x v="157"/>
    <x v="3"/>
    <s v="Jan"/>
    <n v="1"/>
    <x v="5"/>
    <s v="01"/>
    <s v="Grain"/>
    <x v="0"/>
    <n v="0"/>
  </r>
  <r>
    <x v="157"/>
    <x v="3"/>
    <s v="Jan"/>
    <n v="1"/>
    <x v="5"/>
    <s v="01"/>
    <s v="Grain"/>
    <x v="1"/>
    <n v="24"/>
  </r>
  <r>
    <x v="157"/>
    <x v="3"/>
    <s v="Jan"/>
    <n v="1"/>
    <x v="6"/>
    <s v="01"/>
    <s v="Grain"/>
    <x v="0"/>
    <n v="794"/>
  </r>
  <r>
    <x v="157"/>
    <x v="3"/>
    <s v="Jan"/>
    <n v="1"/>
    <x v="6"/>
    <s v="01"/>
    <s v="Grain"/>
    <x v="1"/>
    <n v="431"/>
  </r>
  <r>
    <x v="157"/>
    <x v="3"/>
    <s v="Jan"/>
    <n v="1"/>
    <x v="7"/>
    <s v="01"/>
    <s v="Grain"/>
    <x v="0"/>
    <n v="810"/>
  </r>
  <r>
    <x v="157"/>
    <x v="3"/>
    <s v="Jan"/>
    <n v="1"/>
    <x v="7"/>
    <s v="01"/>
    <s v="Grain"/>
    <x v="1"/>
    <n v="424"/>
  </r>
  <r>
    <x v="157"/>
    <x v="3"/>
    <s v="Jan"/>
    <n v="1"/>
    <x v="8"/>
    <s v="01"/>
    <s v="Grain"/>
    <x v="0"/>
    <n v="208"/>
  </r>
  <r>
    <x v="157"/>
    <x v="3"/>
    <s v="Jan"/>
    <n v="1"/>
    <x v="8"/>
    <s v="01"/>
    <s v="Grain"/>
    <x v="1"/>
    <n v="1102"/>
  </r>
  <r>
    <x v="157"/>
    <x v="3"/>
    <s v="Jan"/>
    <n v="1"/>
    <x v="9"/>
    <s v="01"/>
    <s v="Grain"/>
    <x v="0"/>
    <n v="0"/>
  </r>
  <r>
    <x v="157"/>
    <x v="3"/>
    <s v="Jan"/>
    <n v="1"/>
    <x v="9"/>
    <s v="01"/>
    <s v="Grain"/>
    <x v="1"/>
    <n v="0"/>
  </r>
  <r>
    <x v="157"/>
    <x v="3"/>
    <s v="Jan"/>
    <n v="1"/>
    <x v="10"/>
    <s v="01"/>
    <s v="Grain"/>
    <x v="0"/>
    <n v="3450"/>
  </r>
  <r>
    <x v="157"/>
    <x v="3"/>
    <s v="Jan"/>
    <n v="1"/>
    <x v="10"/>
    <s v="01"/>
    <s v="Grain"/>
    <x v="1"/>
    <n v="679"/>
  </r>
  <r>
    <x v="157"/>
    <x v="3"/>
    <s v="Jan"/>
    <n v="1"/>
    <x v="11"/>
    <s v="01"/>
    <s v="Grain"/>
    <x v="0"/>
    <n v="0"/>
  </r>
  <r>
    <x v="157"/>
    <x v="3"/>
    <s v="Jan"/>
    <n v="1"/>
    <x v="11"/>
    <s v="01"/>
    <s v="Grain"/>
    <x v="1"/>
    <n v="3"/>
  </r>
  <r>
    <x v="157"/>
    <x v="3"/>
    <s v="Jan"/>
    <n v="1"/>
    <x v="12"/>
    <s v="01"/>
    <s v="Grain"/>
    <x v="0"/>
    <n v="7231"/>
  </r>
  <r>
    <x v="157"/>
    <x v="3"/>
    <s v="Jan"/>
    <n v="1"/>
    <x v="12"/>
    <s v="01"/>
    <s v="Grain"/>
    <x v="1"/>
    <n v="787"/>
  </r>
  <r>
    <x v="158"/>
    <x v="3"/>
    <s v="Jan"/>
    <n v="2"/>
    <x v="0"/>
    <s v="01"/>
    <s v="Grain"/>
    <x v="0"/>
    <n v="11296"/>
  </r>
  <r>
    <x v="158"/>
    <x v="3"/>
    <s v="Jan"/>
    <n v="2"/>
    <x v="0"/>
    <s v="01"/>
    <s v="Grain"/>
    <x v="1"/>
    <n v="513"/>
  </r>
  <r>
    <x v="158"/>
    <x v="3"/>
    <s v="Jan"/>
    <n v="2"/>
    <x v="1"/>
    <s v="01"/>
    <s v="Grain"/>
    <x v="0"/>
    <n v="0"/>
  </r>
  <r>
    <x v="158"/>
    <x v="3"/>
    <s v="Jan"/>
    <n v="2"/>
    <x v="1"/>
    <s v="01"/>
    <s v="Grain"/>
    <x v="1"/>
    <n v="0"/>
  </r>
  <r>
    <x v="158"/>
    <x v="3"/>
    <s v="Jan"/>
    <n v="2"/>
    <x v="2"/>
    <s v="01"/>
    <s v="Grain"/>
    <x v="0"/>
    <n v="3975"/>
  </r>
  <r>
    <x v="158"/>
    <x v="3"/>
    <s v="Jan"/>
    <n v="2"/>
    <x v="2"/>
    <s v="01"/>
    <s v="Grain"/>
    <x v="1"/>
    <n v="559"/>
  </r>
  <r>
    <x v="158"/>
    <x v="3"/>
    <s v="Jan"/>
    <n v="2"/>
    <x v="3"/>
    <s v="01"/>
    <s v="Grain"/>
    <x v="0"/>
    <n v="4139"/>
  </r>
  <r>
    <x v="158"/>
    <x v="3"/>
    <s v="Jan"/>
    <n v="2"/>
    <x v="3"/>
    <s v="01"/>
    <s v="Grain"/>
    <x v="1"/>
    <n v="236"/>
  </r>
  <r>
    <x v="158"/>
    <x v="3"/>
    <s v="Jan"/>
    <n v="2"/>
    <x v="4"/>
    <s v="01"/>
    <s v="Grain"/>
    <x v="0"/>
    <n v="2521"/>
  </r>
  <r>
    <x v="158"/>
    <x v="3"/>
    <s v="Jan"/>
    <n v="2"/>
    <x v="4"/>
    <s v="01"/>
    <s v="Grain"/>
    <x v="1"/>
    <n v="1284"/>
  </r>
  <r>
    <x v="158"/>
    <x v="3"/>
    <s v="Jan"/>
    <n v="2"/>
    <x v="5"/>
    <s v="01"/>
    <s v="Grain"/>
    <x v="0"/>
    <n v="0"/>
  </r>
  <r>
    <x v="158"/>
    <x v="3"/>
    <s v="Jan"/>
    <n v="2"/>
    <x v="5"/>
    <s v="01"/>
    <s v="Grain"/>
    <x v="1"/>
    <n v="7"/>
  </r>
  <r>
    <x v="158"/>
    <x v="3"/>
    <s v="Jan"/>
    <n v="2"/>
    <x v="6"/>
    <s v="01"/>
    <s v="Grain"/>
    <x v="0"/>
    <n v="993"/>
  </r>
  <r>
    <x v="158"/>
    <x v="3"/>
    <s v="Jan"/>
    <n v="2"/>
    <x v="6"/>
    <s v="01"/>
    <s v="Grain"/>
    <x v="1"/>
    <n v="916"/>
  </r>
  <r>
    <x v="158"/>
    <x v="3"/>
    <s v="Jan"/>
    <n v="2"/>
    <x v="7"/>
    <s v="01"/>
    <s v="Grain"/>
    <x v="0"/>
    <n v="674"/>
  </r>
  <r>
    <x v="158"/>
    <x v="3"/>
    <s v="Jan"/>
    <n v="2"/>
    <x v="7"/>
    <s v="01"/>
    <s v="Grain"/>
    <x v="1"/>
    <n v="462"/>
  </r>
  <r>
    <x v="158"/>
    <x v="3"/>
    <s v="Jan"/>
    <n v="2"/>
    <x v="8"/>
    <s v="01"/>
    <s v="Grain"/>
    <x v="0"/>
    <n v="208"/>
  </r>
  <r>
    <x v="158"/>
    <x v="3"/>
    <s v="Jan"/>
    <n v="2"/>
    <x v="8"/>
    <s v="01"/>
    <s v="Grain"/>
    <x v="1"/>
    <n v="742"/>
  </r>
  <r>
    <x v="158"/>
    <x v="3"/>
    <s v="Jan"/>
    <n v="2"/>
    <x v="9"/>
    <s v="01"/>
    <s v="Grain"/>
    <x v="0"/>
    <n v="0"/>
  </r>
  <r>
    <x v="158"/>
    <x v="3"/>
    <s v="Jan"/>
    <n v="2"/>
    <x v="9"/>
    <s v="01"/>
    <s v="Grain"/>
    <x v="1"/>
    <n v="0"/>
  </r>
  <r>
    <x v="158"/>
    <x v="3"/>
    <s v="Jan"/>
    <n v="2"/>
    <x v="10"/>
    <s v="01"/>
    <s v="Grain"/>
    <x v="0"/>
    <n v="3179"/>
  </r>
  <r>
    <x v="158"/>
    <x v="3"/>
    <s v="Jan"/>
    <n v="2"/>
    <x v="10"/>
    <s v="01"/>
    <s v="Grain"/>
    <x v="1"/>
    <n v="772"/>
  </r>
  <r>
    <x v="158"/>
    <x v="3"/>
    <s v="Jan"/>
    <n v="2"/>
    <x v="11"/>
    <s v="01"/>
    <s v="Grain"/>
    <x v="0"/>
    <n v="0"/>
  </r>
  <r>
    <x v="158"/>
    <x v="3"/>
    <s v="Jan"/>
    <n v="2"/>
    <x v="11"/>
    <s v="01"/>
    <s v="Grain"/>
    <x v="1"/>
    <n v="3"/>
  </r>
  <r>
    <x v="158"/>
    <x v="3"/>
    <s v="Jan"/>
    <n v="2"/>
    <x v="12"/>
    <s v="01"/>
    <s v="Grain"/>
    <x v="0"/>
    <n v="6053"/>
  </r>
  <r>
    <x v="158"/>
    <x v="3"/>
    <s v="Jan"/>
    <n v="2"/>
    <x v="12"/>
    <s v="01"/>
    <s v="Grain"/>
    <x v="1"/>
    <n v="530"/>
  </r>
  <r>
    <x v="159"/>
    <x v="3"/>
    <s v="Jan"/>
    <n v="3"/>
    <x v="0"/>
    <s v="01"/>
    <s v="Grain"/>
    <x v="0"/>
    <n v="12023"/>
  </r>
  <r>
    <x v="159"/>
    <x v="3"/>
    <s v="Jan"/>
    <n v="3"/>
    <x v="0"/>
    <s v="01"/>
    <s v="Grain"/>
    <x v="1"/>
    <n v="386"/>
  </r>
  <r>
    <x v="159"/>
    <x v="3"/>
    <s v="Jan"/>
    <n v="3"/>
    <x v="1"/>
    <s v="01"/>
    <s v="Grain"/>
    <x v="0"/>
    <n v="0"/>
  </r>
  <r>
    <x v="159"/>
    <x v="3"/>
    <s v="Jan"/>
    <n v="3"/>
    <x v="1"/>
    <s v="01"/>
    <s v="Grain"/>
    <x v="1"/>
    <n v="0"/>
  </r>
  <r>
    <x v="159"/>
    <x v="3"/>
    <s v="Jan"/>
    <n v="3"/>
    <x v="2"/>
    <s v="01"/>
    <s v="Grain"/>
    <x v="0"/>
    <n v="3197"/>
  </r>
  <r>
    <x v="159"/>
    <x v="3"/>
    <s v="Jan"/>
    <n v="3"/>
    <x v="2"/>
    <s v="01"/>
    <s v="Grain"/>
    <x v="1"/>
    <n v="673"/>
  </r>
  <r>
    <x v="159"/>
    <x v="3"/>
    <s v="Jan"/>
    <n v="3"/>
    <x v="3"/>
    <s v="01"/>
    <s v="Grain"/>
    <x v="0"/>
    <n v="4402"/>
  </r>
  <r>
    <x v="159"/>
    <x v="3"/>
    <s v="Jan"/>
    <n v="3"/>
    <x v="3"/>
    <s v="01"/>
    <s v="Grain"/>
    <x v="1"/>
    <n v="401"/>
  </r>
  <r>
    <x v="159"/>
    <x v="3"/>
    <s v="Jan"/>
    <n v="3"/>
    <x v="4"/>
    <s v="01"/>
    <s v="Grain"/>
    <x v="0"/>
    <n v="2233"/>
  </r>
  <r>
    <x v="159"/>
    <x v="3"/>
    <s v="Jan"/>
    <n v="3"/>
    <x v="4"/>
    <s v="01"/>
    <s v="Grain"/>
    <x v="1"/>
    <n v="1436"/>
  </r>
  <r>
    <x v="159"/>
    <x v="3"/>
    <s v="Jan"/>
    <n v="3"/>
    <x v="5"/>
    <s v="01"/>
    <s v="Grain"/>
    <x v="0"/>
    <n v="0"/>
  </r>
  <r>
    <x v="159"/>
    <x v="3"/>
    <s v="Jan"/>
    <n v="3"/>
    <x v="5"/>
    <s v="01"/>
    <s v="Grain"/>
    <x v="1"/>
    <n v="2"/>
  </r>
  <r>
    <x v="159"/>
    <x v="3"/>
    <s v="Jan"/>
    <n v="3"/>
    <x v="6"/>
    <s v="01"/>
    <s v="Grain"/>
    <x v="0"/>
    <n v="1062"/>
  </r>
  <r>
    <x v="159"/>
    <x v="3"/>
    <s v="Jan"/>
    <n v="3"/>
    <x v="6"/>
    <s v="01"/>
    <s v="Grain"/>
    <x v="1"/>
    <n v="669"/>
  </r>
  <r>
    <x v="159"/>
    <x v="3"/>
    <s v="Jan"/>
    <n v="3"/>
    <x v="7"/>
    <s v="01"/>
    <s v="Grain"/>
    <x v="0"/>
    <n v="798"/>
  </r>
  <r>
    <x v="159"/>
    <x v="3"/>
    <s v="Jan"/>
    <n v="3"/>
    <x v="7"/>
    <s v="01"/>
    <s v="Grain"/>
    <x v="1"/>
    <n v="502"/>
  </r>
  <r>
    <x v="159"/>
    <x v="3"/>
    <s v="Jan"/>
    <n v="3"/>
    <x v="8"/>
    <s v="01"/>
    <s v="Grain"/>
    <x v="0"/>
    <n v="160"/>
  </r>
  <r>
    <x v="159"/>
    <x v="3"/>
    <s v="Jan"/>
    <n v="3"/>
    <x v="8"/>
    <s v="01"/>
    <s v="Grain"/>
    <x v="1"/>
    <n v="1045"/>
  </r>
  <r>
    <x v="159"/>
    <x v="3"/>
    <s v="Jan"/>
    <n v="3"/>
    <x v="9"/>
    <s v="01"/>
    <s v="Grain"/>
    <x v="0"/>
    <n v="0"/>
  </r>
  <r>
    <x v="159"/>
    <x v="3"/>
    <s v="Jan"/>
    <n v="3"/>
    <x v="9"/>
    <s v="01"/>
    <s v="Grain"/>
    <x v="1"/>
    <n v="0"/>
  </r>
  <r>
    <x v="159"/>
    <x v="3"/>
    <s v="Jan"/>
    <n v="3"/>
    <x v="10"/>
    <s v="01"/>
    <s v="Grain"/>
    <x v="0"/>
    <n v="2589"/>
  </r>
  <r>
    <x v="159"/>
    <x v="3"/>
    <s v="Jan"/>
    <n v="3"/>
    <x v="10"/>
    <s v="01"/>
    <s v="Grain"/>
    <x v="1"/>
    <n v="779"/>
  </r>
  <r>
    <x v="159"/>
    <x v="3"/>
    <s v="Jan"/>
    <n v="3"/>
    <x v="11"/>
    <s v="01"/>
    <s v="Grain"/>
    <x v="0"/>
    <n v="0"/>
  </r>
  <r>
    <x v="159"/>
    <x v="3"/>
    <s v="Jan"/>
    <n v="3"/>
    <x v="11"/>
    <s v="01"/>
    <s v="Grain"/>
    <x v="1"/>
    <n v="13"/>
  </r>
  <r>
    <x v="159"/>
    <x v="3"/>
    <s v="Jan"/>
    <n v="3"/>
    <x v="12"/>
    <s v="01"/>
    <s v="Grain"/>
    <x v="0"/>
    <n v="5777"/>
  </r>
  <r>
    <x v="159"/>
    <x v="3"/>
    <s v="Jan"/>
    <n v="3"/>
    <x v="12"/>
    <s v="01"/>
    <s v="Grain"/>
    <x v="1"/>
    <n v="1141"/>
  </r>
  <r>
    <x v="160"/>
    <x v="3"/>
    <s v="Jan"/>
    <n v="4"/>
    <x v="0"/>
    <s v="01"/>
    <s v="Grain"/>
    <x v="0"/>
    <n v="12391"/>
  </r>
  <r>
    <x v="160"/>
    <x v="3"/>
    <s v="Jan"/>
    <n v="4"/>
    <x v="0"/>
    <s v="01"/>
    <s v="Grain"/>
    <x v="1"/>
    <n v="282"/>
  </r>
  <r>
    <x v="160"/>
    <x v="3"/>
    <s v="Jan"/>
    <n v="4"/>
    <x v="1"/>
    <s v="01"/>
    <s v="Grain"/>
    <x v="0"/>
    <n v="0"/>
  </r>
  <r>
    <x v="160"/>
    <x v="3"/>
    <s v="Jan"/>
    <n v="4"/>
    <x v="1"/>
    <s v="01"/>
    <s v="Grain"/>
    <x v="1"/>
    <n v="0"/>
  </r>
  <r>
    <x v="160"/>
    <x v="3"/>
    <s v="Jan"/>
    <n v="4"/>
    <x v="2"/>
    <s v="01"/>
    <s v="Grain"/>
    <x v="0"/>
    <n v="4187"/>
  </r>
  <r>
    <x v="160"/>
    <x v="3"/>
    <s v="Jan"/>
    <n v="4"/>
    <x v="2"/>
    <s v="01"/>
    <s v="Grain"/>
    <x v="1"/>
    <n v="328"/>
  </r>
  <r>
    <x v="160"/>
    <x v="3"/>
    <s v="Jan"/>
    <n v="4"/>
    <x v="3"/>
    <s v="01"/>
    <s v="Grain"/>
    <x v="0"/>
    <n v="4431"/>
  </r>
  <r>
    <x v="160"/>
    <x v="3"/>
    <s v="Jan"/>
    <n v="4"/>
    <x v="3"/>
    <s v="01"/>
    <s v="Grain"/>
    <x v="1"/>
    <n v="374"/>
  </r>
  <r>
    <x v="160"/>
    <x v="3"/>
    <s v="Jan"/>
    <n v="4"/>
    <x v="4"/>
    <s v="01"/>
    <s v="Grain"/>
    <x v="0"/>
    <n v="2423"/>
  </r>
  <r>
    <x v="160"/>
    <x v="3"/>
    <s v="Jan"/>
    <n v="4"/>
    <x v="4"/>
    <s v="01"/>
    <s v="Grain"/>
    <x v="1"/>
    <n v="1159"/>
  </r>
  <r>
    <x v="160"/>
    <x v="3"/>
    <s v="Jan"/>
    <n v="4"/>
    <x v="5"/>
    <s v="01"/>
    <s v="Grain"/>
    <x v="0"/>
    <n v="0"/>
  </r>
  <r>
    <x v="160"/>
    <x v="3"/>
    <s v="Jan"/>
    <n v="4"/>
    <x v="5"/>
    <s v="01"/>
    <s v="Grain"/>
    <x v="1"/>
    <n v="0"/>
  </r>
  <r>
    <x v="160"/>
    <x v="3"/>
    <s v="Jan"/>
    <n v="4"/>
    <x v="6"/>
    <s v="01"/>
    <s v="Grain"/>
    <x v="0"/>
    <n v="1088"/>
  </r>
  <r>
    <x v="160"/>
    <x v="3"/>
    <s v="Jan"/>
    <n v="4"/>
    <x v="6"/>
    <s v="01"/>
    <s v="Grain"/>
    <x v="1"/>
    <n v="527"/>
  </r>
  <r>
    <x v="160"/>
    <x v="3"/>
    <s v="Jan"/>
    <n v="4"/>
    <x v="7"/>
    <s v="01"/>
    <s v="Grain"/>
    <x v="0"/>
    <n v="665"/>
  </r>
  <r>
    <x v="160"/>
    <x v="3"/>
    <s v="Jan"/>
    <n v="4"/>
    <x v="7"/>
    <s v="01"/>
    <s v="Grain"/>
    <x v="1"/>
    <n v="375"/>
  </r>
  <r>
    <x v="160"/>
    <x v="3"/>
    <s v="Jan"/>
    <n v="4"/>
    <x v="8"/>
    <s v="01"/>
    <s v="Grain"/>
    <x v="0"/>
    <n v="204"/>
  </r>
  <r>
    <x v="160"/>
    <x v="3"/>
    <s v="Jan"/>
    <n v="4"/>
    <x v="8"/>
    <s v="01"/>
    <s v="Grain"/>
    <x v="1"/>
    <n v="1171"/>
  </r>
  <r>
    <x v="160"/>
    <x v="3"/>
    <s v="Jan"/>
    <n v="4"/>
    <x v="9"/>
    <s v="01"/>
    <s v="Grain"/>
    <x v="0"/>
    <n v="0"/>
  </r>
  <r>
    <x v="160"/>
    <x v="3"/>
    <s v="Jan"/>
    <n v="4"/>
    <x v="9"/>
    <s v="01"/>
    <s v="Grain"/>
    <x v="1"/>
    <n v="0"/>
  </r>
  <r>
    <x v="160"/>
    <x v="3"/>
    <s v="Jan"/>
    <n v="4"/>
    <x v="10"/>
    <s v="01"/>
    <s v="Grain"/>
    <x v="0"/>
    <n v="3115"/>
  </r>
  <r>
    <x v="160"/>
    <x v="3"/>
    <s v="Jan"/>
    <n v="4"/>
    <x v="10"/>
    <s v="01"/>
    <s v="Grain"/>
    <x v="1"/>
    <n v="842"/>
  </r>
  <r>
    <x v="160"/>
    <x v="3"/>
    <s v="Jan"/>
    <n v="4"/>
    <x v="11"/>
    <s v="01"/>
    <s v="Grain"/>
    <x v="0"/>
    <n v="0"/>
  </r>
  <r>
    <x v="160"/>
    <x v="3"/>
    <s v="Jan"/>
    <n v="4"/>
    <x v="11"/>
    <s v="01"/>
    <s v="Grain"/>
    <x v="1"/>
    <n v="2"/>
  </r>
  <r>
    <x v="160"/>
    <x v="3"/>
    <s v="Jan"/>
    <n v="4"/>
    <x v="12"/>
    <s v="01"/>
    <s v="Grain"/>
    <x v="0"/>
    <n v="6499"/>
  </r>
  <r>
    <x v="160"/>
    <x v="3"/>
    <s v="Jan"/>
    <n v="4"/>
    <x v="12"/>
    <s v="01"/>
    <s v="Grain"/>
    <x v="1"/>
    <n v="1568"/>
  </r>
  <r>
    <x v="161"/>
    <x v="3"/>
    <s v="Feb"/>
    <n v="5"/>
    <x v="0"/>
    <s v="01"/>
    <s v="Grain"/>
    <x v="0"/>
    <n v="11781"/>
  </r>
  <r>
    <x v="161"/>
    <x v="3"/>
    <s v="Feb"/>
    <n v="5"/>
    <x v="0"/>
    <s v="01"/>
    <s v="Grain"/>
    <x v="1"/>
    <n v="164"/>
  </r>
  <r>
    <x v="161"/>
    <x v="3"/>
    <s v="Feb"/>
    <n v="5"/>
    <x v="1"/>
    <s v="01"/>
    <s v="Grain"/>
    <x v="0"/>
    <n v="0"/>
  </r>
  <r>
    <x v="161"/>
    <x v="3"/>
    <s v="Feb"/>
    <n v="5"/>
    <x v="1"/>
    <s v="01"/>
    <s v="Grain"/>
    <x v="1"/>
    <n v="0"/>
  </r>
  <r>
    <x v="161"/>
    <x v="3"/>
    <s v="Feb"/>
    <n v="5"/>
    <x v="2"/>
    <s v="01"/>
    <s v="Grain"/>
    <x v="0"/>
    <n v="3139"/>
  </r>
  <r>
    <x v="161"/>
    <x v="3"/>
    <s v="Feb"/>
    <n v="5"/>
    <x v="2"/>
    <s v="01"/>
    <s v="Grain"/>
    <x v="1"/>
    <n v="515"/>
  </r>
  <r>
    <x v="161"/>
    <x v="3"/>
    <s v="Feb"/>
    <n v="5"/>
    <x v="3"/>
    <s v="01"/>
    <s v="Grain"/>
    <x v="0"/>
    <n v="4447"/>
  </r>
  <r>
    <x v="161"/>
    <x v="3"/>
    <s v="Feb"/>
    <n v="5"/>
    <x v="3"/>
    <s v="01"/>
    <s v="Grain"/>
    <x v="1"/>
    <n v="279"/>
  </r>
  <r>
    <x v="161"/>
    <x v="3"/>
    <s v="Feb"/>
    <n v="5"/>
    <x v="4"/>
    <s v="01"/>
    <s v="Grain"/>
    <x v="0"/>
    <n v="1458"/>
  </r>
  <r>
    <x v="161"/>
    <x v="3"/>
    <s v="Feb"/>
    <n v="5"/>
    <x v="4"/>
    <s v="01"/>
    <s v="Grain"/>
    <x v="1"/>
    <n v="1054"/>
  </r>
  <r>
    <x v="161"/>
    <x v="3"/>
    <s v="Feb"/>
    <n v="5"/>
    <x v="5"/>
    <s v="01"/>
    <s v="Grain"/>
    <x v="0"/>
    <n v="0"/>
  </r>
  <r>
    <x v="161"/>
    <x v="3"/>
    <s v="Feb"/>
    <n v="5"/>
    <x v="5"/>
    <s v="01"/>
    <s v="Grain"/>
    <x v="1"/>
    <n v="1"/>
  </r>
  <r>
    <x v="161"/>
    <x v="3"/>
    <s v="Feb"/>
    <n v="5"/>
    <x v="6"/>
    <s v="01"/>
    <s v="Grain"/>
    <x v="0"/>
    <n v="1025"/>
  </r>
  <r>
    <x v="161"/>
    <x v="3"/>
    <s v="Feb"/>
    <n v="5"/>
    <x v="6"/>
    <s v="01"/>
    <s v="Grain"/>
    <x v="1"/>
    <n v="1265"/>
  </r>
  <r>
    <x v="161"/>
    <x v="3"/>
    <s v="Feb"/>
    <n v="5"/>
    <x v="7"/>
    <s v="01"/>
    <s v="Grain"/>
    <x v="0"/>
    <n v="576"/>
  </r>
  <r>
    <x v="161"/>
    <x v="3"/>
    <s v="Feb"/>
    <n v="5"/>
    <x v="7"/>
    <s v="01"/>
    <s v="Grain"/>
    <x v="1"/>
    <n v="374"/>
  </r>
  <r>
    <x v="161"/>
    <x v="3"/>
    <s v="Feb"/>
    <n v="5"/>
    <x v="8"/>
    <s v="01"/>
    <s v="Grain"/>
    <x v="0"/>
    <n v="160"/>
  </r>
  <r>
    <x v="161"/>
    <x v="3"/>
    <s v="Feb"/>
    <n v="5"/>
    <x v="8"/>
    <s v="01"/>
    <s v="Grain"/>
    <x v="1"/>
    <n v="695"/>
  </r>
  <r>
    <x v="161"/>
    <x v="3"/>
    <s v="Feb"/>
    <n v="5"/>
    <x v="9"/>
    <s v="01"/>
    <s v="Grain"/>
    <x v="0"/>
    <n v="0"/>
  </r>
  <r>
    <x v="161"/>
    <x v="3"/>
    <s v="Feb"/>
    <n v="5"/>
    <x v="9"/>
    <s v="01"/>
    <s v="Grain"/>
    <x v="1"/>
    <n v="0"/>
  </r>
  <r>
    <x v="161"/>
    <x v="3"/>
    <s v="Feb"/>
    <n v="5"/>
    <x v="10"/>
    <s v="01"/>
    <s v="Grain"/>
    <x v="0"/>
    <n v="2823"/>
  </r>
  <r>
    <x v="161"/>
    <x v="3"/>
    <s v="Feb"/>
    <n v="5"/>
    <x v="10"/>
    <s v="01"/>
    <s v="Grain"/>
    <x v="1"/>
    <n v="516"/>
  </r>
  <r>
    <x v="161"/>
    <x v="3"/>
    <s v="Feb"/>
    <n v="5"/>
    <x v="11"/>
    <s v="01"/>
    <s v="Grain"/>
    <x v="0"/>
    <n v="0"/>
  </r>
  <r>
    <x v="161"/>
    <x v="3"/>
    <s v="Feb"/>
    <n v="5"/>
    <x v="11"/>
    <s v="01"/>
    <s v="Grain"/>
    <x v="1"/>
    <n v="26"/>
  </r>
  <r>
    <x v="161"/>
    <x v="3"/>
    <s v="Feb"/>
    <n v="5"/>
    <x v="12"/>
    <s v="01"/>
    <s v="Grain"/>
    <x v="0"/>
    <n v="5503"/>
  </r>
  <r>
    <x v="161"/>
    <x v="3"/>
    <s v="Feb"/>
    <n v="5"/>
    <x v="12"/>
    <s v="01"/>
    <s v="Grain"/>
    <x v="1"/>
    <n v="768"/>
  </r>
  <r>
    <x v="162"/>
    <x v="3"/>
    <s v="Feb"/>
    <n v="6"/>
    <x v="0"/>
    <s v="01"/>
    <s v="Grain"/>
    <x v="0"/>
    <n v="10657"/>
  </r>
  <r>
    <x v="162"/>
    <x v="3"/>
    <s v="Feb"/>
    <n v="6"/>
    <x v="0"/>
    <s v="01"/>
    <s v="Grain"/>
    <x v="1"/>
    <n v="246"/>
  </r>
  <r>
    <x v="162"/>
    <x v="3"/>
    <s v="Feb"/>
    <n v="6"/>
    <x v="1"/>
    <s v="01"/>
    <s v="Grain"/>
    <x v="0"/>
    <n v="0"/>
  </r>
  <r>
    <x v="162"/>
    <x v="3"/>
    <s v="Feb"/>
    <n v="6"/>
    <x v="1"/>
    <s v="01"/>
    <s v="Grain"/>
    <x v="1"/>
    <n v="0"/>
  </r>
  <r>
    <x v="162"/>
    <x v="3"/>
    <s v="Feb"/>
    <n v="6"/>
    <x v="2"/>
    <s v="01"/>
    <s v="Grain"/>
    <x v="0"/>
    <n v="3951"/>
  </r>
  <r>
    <x v="162"/>
    <x v="3"/>
    <s v="Feb"/>
    <n v="6"/>
    <x v="2"/>
    <s v="01"/>
    <s v="Grain"/>
    <x v="1"/>
    <n v="335"/>
  </r>
  <r>
    <x v="162"/>
    <x v="3"/>
    <s v="Feb"/>
    <n v="6"/>
    <x v="3"/>
    <s v="01"/>
    <s v="Grain"/>
    <x v="0"/>
    <n v="4283"/>
  </r>
  <r>
    <x v="162"/>
    <x v="3"/>
    <s v="Feb"/>
    <n v="6"/>
    <x v="3"/>
    <s v="01"/>
    <s v="Grain"/>
    <x v="1"/>
    <n v="412"/>
  </r>
  <r>
    <x v="162"/>
    <x v="3"/>
    <s v="Feb"/>
    <n v="6"/>
    <x v="4"/>
    <s v="01"/>
    <s v="Grain"/>
    <x v="0"/>
    <n v="2398"/>
  </r>
  <r>
    <x v="162"/>
    <x v="3"/>
    <s v="Feb"/>
    <n v="6"/>
    <x v="4"/>
    <s v="01"/>
    <s v="Grain"/>
    <x v="1"/>
    <n v="731"/>
  </r>
  <r>
    <x v="162"/>
    <x v="3"/>
    <s v="Feb"/>
    <n v="6"/>
    <x v="5"/>
    <s v="01"/>
    <s v="Grain"/>
    <x v="0"/>
    <n v="0"/>
  </r>
  <r>
    <x v="162"/>
    <x v="3"/>
    <s v="Feb"/>
    <n v="6"/>
    <x v="5"/>
    <s v="01"/>
    <s v="Grain"/>
    <x v="1"/>
    <n v="5"/>
  </r>
  <r>
    <x v="162"/>
    <x v="3"/>
    <s v="Feb"/>
    <n v="6"/>
    <x v="6"/>
    <s v="01"/>
    <s v="Grain"/>
    <x v="0"/>
    <n v="1115"/>
  </r>
  <r>
    <x v="162"/>
    <x v="3"/>
    <s v="Feb"/>
    <n v="6"/>
    <x v="6"/>
    <s v="01"/>
    <s v="Grain"/>
    <x v="1"/>
    <n v="801"/>
  </r>
  <r>
    <x v="162"/>
    <x v="3"/>
    <s v="Feb"/>
    <n v="6"/>
    <x v="7"/>
    <s v="01"/>
    <s v="Grain"/>
    <x v="0"/>
    <n v="581"/>
  </r>
  <r>
    <x v="162"/>
    <x v="3"/>
    <s v="Feb"/>
    <n v="6"/>
    <x v="7"/>
    <s v="01"/>
    <s v="Grain"/>
    <x v="1"/>
    <n v="511"/>
  </r>
  <r>
    <x v="162"/>
    <x v="3"/>
    <s v="Feb"/>
    <n v="6"/>
    <x v="8"/>
    <s v="01"/>
    <s v="Grain"/>
    <x v="0"/>
    <n v="85"/>
  </r>
  <r>
    <x v="162"/>
    <x v="3"/>
    <s v="Feb"/>
    <n v="6"/>
    <x v="8"/>
    <s v="01"/>
    <s v="Grain"/>
    <x v="1"/>
    <n v="430"/>
  </r>
  <r>
    <x v="162"/>
    <x v="3"/>
    <s v="Feb"/>
    <n v="6"/>
    <x v="9"/>
    <s v="01"/>
    <s v="Grain"/>
    <x v="0"/>
    <n v="0"/>
  </r>
  <r>
    <x v="162"/>
    <x v="3"/>
    <s v="Feb"/>
    <n v="6"/>
    <x v="9"/>
    <s v="01"/>
    <s v="Grain"/>
    <x v="1"/>
    <n v="0"/>
  </r>
  <r>
    <x v="162"/>
    <x v="3"/>
    <s v="Feb"/>
    <n v="6"/>
    <x v="10"/>
    <s v="01"/>
    <s v="Grain"/>
    <x v="0"/>
    <n v="2633"/>
  </r>
  <r>
    <x v="162"/>
    <x v="3"/>
    <s v="Feb"/>
    <n v="6"/>
    <x v="10"/>
    <s v="01"/>
    <s v="Grain"/>
    <x v="1"/>
    <n v="447"/>
  </r>
  <r>
    <x v="162"/>
    <x v="3"/>
    <s v="Feb"/>
    <n v="6"/>
    <x v="11"/>
    <s v="01"/>
    <s v="Grain"/>
    <x v="0"/>
    <n v="0"/>
  </r>
  <r>
    <x v="162"/>
    <x v="3"/>
    <s v="Feb"/>
    <n v="6"/>
    <x v="11"/>
    <s v="01"/>
    <s v="Grain"/>
    <x v="1"/>
    <n v="5"/>
  </r>
  <r>
    <x v="162"/>
    <x v="3"/>
    <s v="Feb"/>
    <n v="6"/>
    <x v="12"/>
    <s v="01"/>
    <s v="Grain"/>
    <x v="0"/>
    <n v="5643"/>
  </r>
  <r>
    <x v="162"/>
    <x v="3"/>
    <s v="Feb"/>
    <n v="6"/>
    <x v="12"/>
    <s v="01"/>
    <s v="Grain"/>
    <x v="1"/>
    <n v="1059"/>
  </r>
  <r>
    <x v="163"/>
    <x v="3"/>
    <s v="Feb"/>
    <n v="7"/>
    <x v="0"/>
    <s v="01"/>
    <s v="Grain"/>
    <x v="0"/>
    <n v="11414"/>
  </r>
  <r>
    <x v="163"/>
    <x v="3"/>
    <s v="Feb"/>
    <n v="7"/>
    <x v="0"/>
    <s v="01"/>
    <s v="Grain"/>
    <x v="1"/>
    <n v="341"/>
  </r>
  <r>
    <x v="163"/>
    <x v="3"/>
    <s v="Feb"/>
    <n v="7"/>
    <x v="1"/>
    <s v="01"/>
    <s v="Grain"/>
    <x v="0"/>
    <n v="0"/>
  </r>
  <r>
    <x v="163"/>
    <x v="3"/>
    <s v="Feb"/>
    <n v="7"/>
    <x v="1"/>
    <s v="01"/>
    <s v="Grain"/>
    <x v="1"/>
    <n v="0"/>
  </r>
  <r>
    <x v="163"/>
    <x v="3"/>
    <s v="Feb"/>
    <n v="7"/>
    <x v="2"/>
    <s v="01"/>
    <s v="Grain"/>
    <x v="0"/>
    <n v="3601"/>
  </r>
  <r>
    <x v="163"/>
    <x v="3"/>
    <s v="Feb"/>
    <n v="7"/>
    <x v="2"/>
    <s v="01"/>
    <s v="Grain"/>
    <x v="1"/>
    <n v="385"/>
  </r>
  <r>
    <x v="163"/>
    <x v="3"/>
    <s v="Feb"/>
    <n v="7"/>
    <x v="3"/>
    <s v="01"/>
    <s v="Grain"/>
    <x v="0"/>
    <n v="5089"/>
  </r>
  <r>
    <x v="163"/>
    <x v="3"/>
    <s v="Feb"/>
    <n v="7"/>
    <x v="3"/>
    <s v="01"/>
    <s v="Grain"/>
    <x v="1"/>
    <n v="339"/>
  </r>
  <r>
    <x v="163"/>
    <x v="3"/>
    <s v="Feb"/>
    <n v="7"/>
    <x v="4"/>
    <s v="01"/>
    <s v="Grain"/>
    <x v="0"/>
    <n v="2039"/>
  </r>
  <r>
    <x v="163"/>
    <x v="3"/>
    <s v="Feb"/>
    <n v="7"/>
    <x v="4"/>
    <s v="01"/>
    <s v="Grain"/>
    <x v="1"/>
    <n v="1646"/>
  </r>
  <r>
    <x v="163"/>
    <x v="3"/>
    <s v="Feb"/>
    <n v="7"/>
    <x v="5"/>
    <s v="01"/>
    <s v="Grain"/>
    <x v="0"/>
    <n v="0"/>
  </r>
  <r>
    <x v="163"/>
    <x v="3"/>
    <s v="Feb"/>
    <n v="7"/>
    <x v="5"/>
    <s v="01"/>
    <s v="Grain"/>
    <x v="1"/>
    <n v="6"/>
  </r>
  <r>
    <x v="163"/>
    <x v="3"/>
    <s v="Feb"/>
    <n v="7"/>
    <x v="6"/>
    <s v="01"/>
    <s v="Grain"/>
    <x v="0"/>
    <n v="849"/>
  </r>
  <r>
    <x v="163"/>
    <x v="3"/>
    <s v="Feb"/>
    <n v="7"/>
    <x v="6"/>
    <s v="01"/>
    <s v="Grain"/>
    <x v="1"/>
    <n v="795"/>
  </r>
  <r>
    <x v="163"/>
    <x v="3"/>
    <s v="Feb"/>
    <n v="7"/>
    <x v="7"/>
    <s v="01"/>
    <s v="Grain"/>
    <x v="0"/>
    <n v="682"/>
  </r>
  <r>
    <x v="163"/>
    <x v="3"/>
    <s v="Feb"/>
    <n v="7"/>
    <x v="7"/>
    <s v="01"/>
    <s v="Grain"/>
    <x v="1"/>
    <n v="665"/>
  </r>
  <r>
    <x v="163"/>
    <x v="3"/>
    <s v="Feb"/>
    <n v="7"/>
    <x v="8"/>
    <s v="01"/>
    <s v="Grain"/>
    <x v="0"/>
    <n v="184"/>
  </r>
  <r>
    <x v="163"/>
    <x v="3"/>
    <s v="Feb"/>
    <n v="7"/>
    <x v="8"/>
    <s v="01"/>
    <s v="Grain"/>
    <x v="1"/>
    <n v="1158"/>
  </r>
  <r>
    <x v="163"/>
    <x v="3"/>
    <s v="Feb"/>
    <n v="7"/>
    <x v="9"/>
    <s v="01"/>
    <s v="Grain"/>
    <x v="0"/>
    <n v="0"/>
  </r>
  <r>
    <x v="163"/>
    <x v="3"/>
    <s v="Feb"/>
    <n v="7"/>
    <x v="9"/>
    <s v="01"/>
    <s v="Grain"/>
    <x v="1"/>
    <n v="0"/>
  </r>
  <r>
    <x v="163"/>
    <x v="3"/>
    <s v="Feb"/>
    <n v="7"/>
    <x v="10"/>
    <s v="01"/>
    <s v="Grain"/>
    <x v="0"/>
    <n v="2927"/>
  </r>
  <r>
    <x v="163"/>
    <x v="3"/>
    <s v="Feb"/>
    <n v="7"/>
    <x v="10"/>
    <s v="01"/>
    <s v="Grain"/>
    <x v="1"/>
    <n v="1093"/>
  </r>
  <r>
    <x v="163"/>
    <x v="3"/>
    <s v="Feb"/>
    <n v="7"/>
    <x v="11"/>
    <s v="01"/>
    <s v="Grain"/>
    <x v="0"/>
    <n v="0"/>
  </r>
  <r>
    <x v="163"/>
    <x v="3"/>
    <s v="Feb"/>
    <n v="7"/>
    <x v="11"/>
    <s v="01"/>
    <s v="Grain"/>
    <x v="1"/>
    <n v="0"/>
  </r>
  <r>
    <x v="163"/>
    <x v="3"/>
    <s v="Feb"/>
    <n v="7"/>
    <x v="12"/>
    <s v="01"/>
    <s v="Grain"/>
    <x v="0"/>
    <n v="6431"/>
  </r>
  <r>
    <x v="163"/>
    <x v="3"/>
    <s v="Feb"/>
    <n v="7"/>
    <x v="12"/>
    <s v="01"/>
    <s v="Grain"/>
    <x v="1"/>
    <n v="1263"/>
  </r>
  <r>
    <x v="164"/>
    <x v="3"/>
    <s v="Feb"/>
    <n v="8"/>
    <x v="0"/>
    <s v="01"/>
    <s v="Grain"/>
    <x v="0"/>
    <n v="11859"/>
  </r>
  <r>
    <x v="164"/>
    <x v="3"/>
    <s v="Feb"/>
    <n v="8"/>
    <x v="0"/>
    <s v="01"/>
    <s v="Grain"/>
    <x v="1"/>
    <n v="200"/>
  </r>
  <r>
    <x v="164"/>
    <x v="3"/>
    <s v="Feb"/>
    <n v="8"/>
    <x v="1"/>
    <s v="01"/>
    <s v="Grain"/>
    <x v="0"/>
    <n v="0"/>
  </r>
  <r>
    <x v="164"/>
    <x v="3"/>
    <s v="Feb"/>
    <n v="8"/>
    <x v="1"/>
    <s v="01"/>
    <s v="Grain"/>
    <x v="1"/>
    <n v="0"/>
  </r>
  <r>
    <x v="164"/>
    <x v="3"/>
    <s v="Feb"/>
    <n v="8"/>
    <x v="2"/>
    <s v="01"/>
    <s v="Grain"/>
    <x v="0"/>
    <n v="4170"/>
  </r>
  <r>
    <x v="164"/>
    <x v="3"/>
    <s v="Feb"/>
    <n v="8"/>
    <x v="2"/>
    <s v="01"/>
    <s v="Grain"/>
    <x v="1"/>
    <n v="331"/>
  </r>
  <r>
    <x v="164"/>
    <x v="3"/>
    <s v="Feb"/>
    <n v="8"/>
    <x v="3"/>
    <s v="01"/>
    <s v="Grain"/>
    <x v="0"/>
    <n v="4382"/>
  </r>
  <r>
    <x v="164"/>
    <x v="3"/>
    <s v="Feb"/>
    <n v="8"/>
    <x v="3"/>
    <s v="01"/>
    <s v="Grain"/>
    <x v="1"/>
    <n v="205"/>
  </r>
  <r>
    <x v="164"/>
    <x v="3"/>
    <s v="Feb"/>
    <n v="8"/>
    <x v="4"/>
    <s v="01"/>
    <s v="Grain"/>
    <x v="0"/>
    <n v="1546"/>
  </r>
  <r>
    <x v="164"/>
    <x v="3"/>
    <s v="Feb"/>
    <n v="8"/>
    <x v="4"/>
    <s v="01"/>
    <s v="Grain"/>
    <x v="1"/>
    <n v="1406"/>
  </r>
  <r>
    <x v="164"/>
    <x v="3"/>
    <s v="Feb"/>
    <n v="8"/>
    <x v="5"/>
    <s v="01"/>
    <s v="Grain"/>
    <x v="0"/>
    <n v="0"/>
  </r>
  <r>
    <x v="164"/>
    <x v="3"/>
    <s v="Feb"/>
    <n v="8"/>
    <x v="5"/>
    <s v="01"/>
    <s v="Grain"/>
    <x v="1"/>
    <n v="1"/>
  </r>
  <r>
    <x v="164"/>
    <x v="3"/>
    <s v="Feb"/>
    <n v="8"/>
    <x v="6"/>
    <s v="01"/>
    <s v="Grain"/>
    <x v="0"/>
    <n v="926"/>
  </r>
  <r>
    <x v="164"/>
    <x v="3"/>
    <s v="Feb"/>
    <n v="8"/>
    <x v="6"/>
    <s v="01"/>
    <s v="Grain"/>
    <x v="1"/>
    <n v="449"/>
  </r>
  <r>
    <x v="164"/>
    <x v="3"/>
    <s v="Feb"/>
    <n v="8"/>
    <x v="7"/>
    <s v="01"/>
    <s v="Grain"/>
    <x v="0"/>
    <n v="613"/>
  </r>
  <r>
    <x v="164"/>
    <x v="3"/>
    <s v="Feb"/>
    <n v="8"/>
    <x v="7"/>
    <s v="01"/>
    <s v="Grain"/>
    <x v="1"/>
    <n v="366"/>
  </r>
  <r>
    <x v="164"/>
    <x v="3"/>
    <s v="Feb"/>
    <n v="8"/>
    <x v="8"/>
    <s v="01"/>
    <s v="Grain"/>
    <x v="0"/>
    <n v="101"/>
  </r>
  <r>
    <x v="164"/>
    <x v="3"/>
    <s v="Feb"/>
    <n v="8"/>
    <x v="8"/>
    <s v="01"/>
    <s v="Grain"/>
    <x v="1"/>
    <n v="859"/>
  </r>
  <r>
    <x v="164"/>
    <x v="3"/>
    <s v="Feb"/>
    <n v="8"/>
    <x v="9"/>
    <s v="01"/>
    <s v="Grain"/>
    <x v="0"/>
    <n v="0"/>
  </r>
  <r>
    <x v="164"/>
    <x v="3"/>
    <s v="Feb"/>
    <n v="8"/>
    <x v="9"/>
    <s v="01"/>
    <s v="Grain"/>
    <x v="1"/>
    <n v="0"/>
  </r>
  <r>
    <x v="164"/>
    <x v="3"/>
    <s v="Feb"/>
    <n v="8"/>
    <x v="10"/>
    <s v="01"/>
    <s v="Grain"/>
    <x v="0"/>
    <n v="3149"/>
  </r>
  <r>
    <x v="164"/>
    <x v="3"/>
    <s v="Feb"/>
    <n v="8"/>
    <x v="10"/>
    <s v="01"/>
    <s v="Grain"/>
    <x v="1"/>
    <n v="954"/>
  </r>
  <r>
    <x v="164"/>
    <x v="3"/>
    <s v="Feb"/>
    <n v="8"/>
    <x v="11"/>
    <s v="01"/>
    <s v="Grain"/>
    <x v="0"/>
    <n v="0"/>
  </r>
  <r>
    <x v="164"/>
    <x v="3"/>
    <s v="Feb"/>
    <n v="8"/>
    <x v="11"/>
    <s v="01"/>
    <s v="Grain"/>
    <x v="1"/>
    <n v="1"/>
  </r>
  <r>
    <x v="164"/>
    <x v="3"/>
    <s v="Feb"/>
    <n v="8"/>
    <x v="12"/>
    <s v="01"/>
    <s v="Grain"/>
    <x v="0"/>
    <n v="6271"/>
  </r>
  <r>
    <x v="164"/>
    <x v="3"/>
    <s v="Feb"/>
    <n v="8"/>
    <x v="12"/>
    <s v="01"/>
    <s v="Grain"/>
    <x v="1"/>
    <n v="1135"/>
  </r>
  <r>
    <x v="165"/>
    <x v="3"/>
    <s v="Mar"/>
    <n v="9"/>
    <x v="0"/>
    <s v="01"/>
    <s v="Grain"/>
    <x v="0"/>
    <n v="10237"/>
  </r>
  <r>
    <x v="165"/>
    <x v="3"/>
    <s v="Mar"/>
    <n v="9"/>
    <x v="0"/>
    <s v="01"/>
    <s v="Grain"/>
    <x v="1"/>
    <n v="171"/>
  </r>
  <r>
    <x v="165"/>
    <x v="3"/>
    <s v="Mar"/>
    <n v="9"/>
    <x v="1"/>
    <s v="01"/>
    <s v="Grain"/>
    <x v="0"/>
    <n v="0"/>
  </r>
  <r>
    <x v="165"/>
    <x v="3"/>
    <s v="Mar"/>
    <n v="9"/>
    <x v="1"/>
    <s v="01"/>
    <s v="Grain"/>
    <x v="1"/>
    <n v="0"/>
  </r>
  <r>
    <x v="165"/>
    <x v="3"/>
    <s v="Mar"/>
    <n v="9"/>
    <x v="2"/>
    <s v="01"/>
    <s v="Grain"/>
    <x v="0"/>
    <n v="3715"/>
  </r>
  <r>
    <x v="165"/>
    <x v="3"/>
    <s v="Mar"/>
    <n v="9"/>
    <x v="2"/>
    <s v="01"/>
    <s v="Grain"/>
    <x v="1"/>
    <n v="530"/>
  </r>
  <r>
    <x v="165"/>
    <x v="3"/>
    <s v="Mar"/>
    <n v="9"/>
    <x v="3"/>
    <s v="01"/>
    <s v="Grain"/>
    <x v="0"/>
    <n v="3969"/>
  </r>
  <r>
    <x v="165"/>
    <x v="3"/>
    <s v="Mar"/>
    <n v="9"/>
    <x v="3"/>
    <s v="01"/>
    <s v="Grain"/>
    <x v="1"/>
    <n v="481"/>
  </r>
  <r>
    <x v="165"/>
    <x v="3"/>
    <s v="Mar"/>
    <n v="9"/>
    <x v="4"/>
    <s v="01"/>
    <s v="Grain"/>
    <x v="0"/>
    <n v="2280"/>
  </r>
  <r>
    <x v="165"/>
    <x v="3"/>
    <s v="Mar"/>
    <n v="9"/>
    <x v="4"/>
    <s v="01"/>
    <s v="Grain"/>
    <x v="1"/>
    <n v="1400"/>
  </r>
  <r>
    <x v="165"/>
    <x v="3"/>
    <s v="Mar"/>
    <n v="9"/>
    <x v="5"/>
    <s v="01"/>
    <s v="Grain"/>
    <x v="0"/>
    <n v="0"/>
  </r>
  <r>
    <x v="165"/>
    <x v="3"/>
    <s v="Mar"/>
    <n v="9"/>
    <x v="5"/>
    <s v="01"/>
    <s v="Grain"/>
    <x v="1"/>
    <n v="13"/>
  </r>
  <r>
    <x v="165"/>
    <x v="3"/>
    <s v="Mar"/>
    <n v="9"/>
    <x v="6"/>
    <s v="01"/>
    <s v="Grain"/>
    <x v="0"/>
    <n v="992"/>
  </r>
  <r>
    <x v="165"/>
    <x v="3"/>
    <s v="Mar"/>
    <n v="9"/>
    <x v="6"/>
    <s v="01"/>
    <s v="Grain"/>
    <x v="1"/>
    <n v="891"/>
  </r>
  <r>
    <x v="165"/>
    <x v="3"/>
    <s v="Mar"/>
    <n v="9"/>
    <x v="7"/>
    <s v="01"/>
    <s v="Grain"/>
    <x v="0"/>
    <n v="585"/>
  </r>
  <r>
    <x v="165"/>
    <x v="3"/>
    <s v="Mar"/>
    <n v="9"/>
    <x v="7"/>
    <s v="01"/>
    <s v="Grain"/>
    <x v="1"/>
    <n v="552"/>
  </r>
  <r>
    <x v="165"/>
    <x v="3"/>
    <s v="Mar"/>
    <n v="9"/>
    <x v="8"/>
    <s v="01"/>
    <s v="Grain"/>
    <x v="0"/>
    <n v="103"/>
  </r>
  <r>
    <x v="165"/>
    <x v="3"/>
    <s v="Mar"/>
    <n v="9"/>
    <x v="8"/>
    <s v="01"/>
    <s v="Grain"/>
    <x v="1"/>
    <n v="975"/>
  </r>
  <r>
    <x v="165"/>
    <x v="3"/>
    <s v="Mar"/>
    <n v="9"/>
    <x v="9"/>
    <s v="01"/>
    <s v="Grain"/>
    <x v="0"/>
    <n v="0"/>
  </r>
  <r>
    <x v="165"/>
    <x v="3"/>
    <s v="Mar"/>
    <n v="9"/>
    <x v="9"/>
    <s v="01"/>
    <s v="Grain"/>
    <x v="1"/>
    <n v="0"/>
  </r>
  <r>
    <x v="165"/>
    <x v="3"/>
    <s v="Mar"/>
    <n v="9"/>
    <x v="10"/>
    <s v="01"/>
    <s v="Grain"/>
    <x v="0"/>
    <n v="2961"/>
  </r>
  <r>
    <x v="165"/>
    <x v="3"/>
    <s v="Mar"/>
    <n v="9"/>
    <x v="10"/>
    <s v="01"/>
    <s v="Grain"/>
    <x v="1"/>
    <n v="642"/>
  </r>
  <r>
    <x v="165"/>
    <x v="3"/>
    <s v="Mar"/>
    <n v="9"/>
    <x v="11"/>
    <s v="01"/>
    <s v="Grain"/>
    <x v="0"/>
    <n v="0"/>
  </r>
  <r>
    <x v="165"/>
    <x v="3"/>
    <s v="Mar"/>
    <n v="9"/>
    <x v="11"/>
    <s v="01"/>
    <s v="Grain"/>
    <x v="1"/>
    <n v="27"/>
  </r>
  <r>
    <x v="165"/>
    <x v="3"/>
    <s v="Mar"/>
    <n v="9"/>
    <x v="12"/>
    <s v="01"/>
    <s v="Grain"/>
    <x v="0"/>
    <n v="6800"/>
  </r>
  <r>
    <x v="165"/>
    <x v="3"/>
    <s v="Mar"/>
    <n v="9"/>
    <x v="12"/>
    <s v="01"/>
    <s v="Grain"/>
    <x v="1"/>
    <n v="1468"/>
  </r>
  <r>
    <x v="166"/>
    <x v="3"/>
    <s v="Mar"/>
    <n v="10"/>
    <x v="0"/>
    <s v="01"/>
    <s v="Grain"/>
    <x v="0"/>
    <n v="10510"/>
  </r>
  <r>
    <x v="166"/>
    <x v="3"/>
    <s v="Mar"/>
    <n v="10"/>
    <x v="0"/>
    <s v="01"/>
    <s v="Grain"/>
    <x v="1"/>
    <n v="208"/>
  </r>
  <r>
    <x v="166"/>
    <x v="3"/>
    <s v="Mar"/>
    <n v="10"/>
    <x v="1"/>
    <s v="01"/>
    <s v="Grain"/>
    <x v="0"/>
    <n v="0"/>
  </r>
  <r>
    <x v="166"/>
    <x v="3"/>
    <s v="Mar"/>
    <n v="10"/>
    <x v="1"/>
    <s v="01"/>
    <s v="Grain"/>
    <x v="1"/>
    <n v="0"/>
  </r>
  <r>
    <x v="166"/>
    <x v="3"/>
    <s v="Mar"/>
    <n v="10"/>
    <x v="2"/>
    <s v="01"/>
    <s v="Grain"/>
    <x v="0"/>
    <n v="3997"/>
  </r>
  <r>
    <x v="166"/>
    <x v="3"/>
    <s v="Mar"/>
    <n v="10"/>
    <x v="2"/>
    <s v="01"/>
    <s v="Grain"/>
    <x v="1"/>
    <n v="386"/>
  </r>
  <r>
    <x v="166"/>
    <x v="3"/>
    <s v="Mar"/>
    <n v="10"/>
    <x v="3"/>
    <s v="01"/>
    <s v="Grain"/>
    <x v="0"/>
    <n v="4341"/>
  </r>
  <r>
    <x v="166"/>
    <x v="3"/>
    <s v="Mar"/>
    <n v="10"/>
    <x v="3"/>
    <s v="01"/>
    <s v="Grain"/>
    <x v="1"/>
    <n v="374"/>
  </r>
  <r>
    <x v="166"/>
    <x v="3"/>
    <s v="Mar"/>
    <n v="10"/>
    <x v="4"/>
    <s v="01"/>
    <s v="Grain"/>
    <x v="0"/>
    <n v="2229"/>
  </r>
  <r>
    <x v="166"/>
    <x v="3"/>
    <s v="Mar"/>
    <n v="10"/>
    <x v="4"/>
    <s v="01"/>
    <s v="Grain"/>
    <x v="1"/>
    <n v="1151"/>
  </r>
  <r>
    <x v="166"/>
    <x v="3"/>
    <s v="Mar"/>
    <n v="10"/>
    <x v="5"/>
    <s v="01"/>
    <s v="Grain"/>
    <x v="0"/>
    <n v="0"/>
  </r>
  <r>
    <x v="166"/>
    <x v="3"/>
    <s v="Mar"/>
    <n v="10"/>
    <x v="5"/>
    <s v="01"/>
    <s v="Grain"/>
    <x v="1"/>
    <n v="2"/>
  </r>
  <r>
    <x v="166"/>
    <x v="3"/>
    <s v="Mar"/>
    <n v="10"/>
    <x v="6"/>
    <s v="01"/>
    <s v="Grain"/>
    <x v="0"/>
    <n v="816"/>
  </r>
  <r>
    <x v="166"/>
    <x v="3"/>
    <s v="Mar"/>
    <n v="10"/>
    <x v="6"/>
    <s v="01"/>
    <s v="Grain"/>
    <x v="1"/>
    <n v="1300"/>
  </r>
  <r>
    <x v="166"/>
    <x v="3"/>
    <s v="Mar"/>
    <n v="10"/>
    <x v="7"/>
    <s v="01"/>
    <s v="Grain"/>
    <x v="0"/>
    <n v="744"/>
  </r>
  <r>
    <x v="166"/>
    <x v="3"/>
    <s v="Mar"/>
    <n v="10"/>
    <x v="7"/>
    <s v="01"/>
    <s v="Grain"/>
    <x v="1"/>
    <n v="613"/>
  </r>
  <r>
    <x v="166"/>
    <x v="3"/>
    <s v="Mar"/>
    <n v="10"/>
    <x v="8"/>
    <s v="01"/>
    <s v="Grain"/>
    <x v="0"/>
    <n v="311"/>
  </r>
  <r>
    <x v="166"/>
    <x v="3"/>
    <s v="Mar"/>
    <n v="10"/>
    <x v="8"/>
    <s v="01"/>
    <s v="Grain"/>
    <x v="1"/>
    <n v="1211"/>
  </r>
  <r>
    <x v="166"/>
    <x v="3"/>
    <s v="Mar"/>
    <n v="10"/>
    <x v="9"/>
    <s v="01"/>
    <s v="Grain"/>
    <x v="0"/>
    <n v="0"/>
  </r>
  <r>
    <x v="166"/>
    <x v="3"/>
    <s v="Mar"/>
    <n v="10"/>
    <x v="9"/>
    <s v="01"/>
    <s v="Grain"/>
    <x v="1"/>
    <n v="0"/>
  </r>
  <r>
    <x v="166"/>
    <x v="3"/>
    <s v="Mar"/>
    <n v="10"/>
    <x v="10"/>
    <s v="01"/>
    <s v="Grain"/>
    <x v="0"/>
    <n v="3162"/>
  </r>
  <r>
    <x v="166"/>
    <x v="3"/>
    <s v="Mar"/>
    <n v="10"/>
    <x v="10"/>
    <s v="01"/>
    <s v="Grain"/>
    <x v="1"/>
    <n v="757"/>
  </r>
  <r>
    <x v="166"/>
    <x v="3"/>
    <s v="Mar"/>
    <n v="10"/>
    <x v="11"/>
    <s v="01"/>
    <s v="Grain"/>
    <x v="0"/>
    <n v="0"/>
  </r>
  <r>
    <x v="166"/>
    <x v="3"/>
    <s v="Mar"/>
    <n v="10"/>
    <x v="11"/>
    <s v="01"/>
    <s v="Grain"/>
    <x v="1"/>
    <n v="3"/>
  </r>
  <r>
    <x v="166"/>
    <x v="3"/>
    <s v="Mar"/>
    <n v="10"/>
    <x v="12"/>
    <s v="01"/>
    <s v="Grain"/>
    <x v="0"/>
    <n v="6188"/>
  </r>
  <r>
    <x v="166"/>
    <x v="3"/>
    <s v="Mar"/>
    <n v="10"/>
    <x v="12"/>
    <s v="01"/>
    <s v="Grain"/>
    <x v="1"/>
    <n v="1205"/>
  </r>
  <r>
    <x v="167"/>
    <x v="3"/>
    <s v="Mar"/>
    <n v="11"/>
    <x v="0"/>
    <s v="01"/>
    <s v="Grain"/>
    <x v="0"/>
    <n v="11630"/>
  </r>
  <r>
    <x v="167"/>
    <x v="3"/>
    <s v="Mar"/>
    <n v="11"/>
    <x v="0"/>
    <s v="01"/>
    <s v="Grain"/>
    <x v="1"/>
    <n v="247"/>
  </r>
  <r>
    <x v="167"/>
    <x v="3"/>
    <s v="Mar"/>
    <n v="11"/>
    <x v="1"/>
    <s v="01"/>
    <s v="Grain"/>
    <x v="0"/>
    <n v="0"/>
  </r>
  <r>
    <x v="167"/>
    <x v="3"/>
    <s v="Mar"/>
    <n v="11"/>
    <x v="1"/>
    <s v="01"/>
    <s v="Grain"/>
    <x v="1"/>
    <n v="1"/>
  </r>
  <r>
    <x v="167"/>
    <x v="3"/>
    <s v="Mar"/>
    <n v="11"/>
    <x v="2"/>
    <s v="01"/>
    <s v="Grain"/>
    <x v="0"/>
    <n v="4382"/>
  </r>
  <r>
    <x v="167"/>
    <x v="3"/>
    <s v="Mar"/>
    <n v="11"/>
    <x v="2"/>
    <s v="01"/>
    <s v="Grain"/>
    <x v="1"/>
    <n v="527"/>
  </r>
  <r>
    <x v="167"/>
    <x v="3"/>
    <s v="Mar"/>
    <n v="11"/>
    <x v="3"/>
    <s v="01"/>
    <s v="Grain"/>
    <x v="0"/>
    <n v="4504"/>
  </r>
  <r>
    <x v="167"/>
    <x v="3"/>
    <s v="Mar"/>
    <n v="11"/>
    <x v="3"/>
    <s v="01"/>
    <s v="Grain"/>
    <x v="1"/>
    <n v="270"/>
  </r>
  <r>
    <x v="167"/>
    <x v="3"/>
    <s v="Mar"/>
    <n v="11"/>
    <x v="4"/>
    <s v="01"/>
    <s v="Grain"/>
    <x v="0"/>
    <n v="2053"/>
  </r>
  <r>
    <x v="167"/>
    <x v="3"/>
    <s v="Mar"/>
    <n v="11"/>
    <x v="4"/>
    <s v="01"/>
    <s v="Grain"/>
    <x v="1"/>
    <n v="1474"/>
  </r>
  <r>
    <x v="167"/>
    <x v="3"/>
    <s v="Mar"/>
    <n v="11"/>
    <x v="5"/>
    <s v="01"/>
    <s v="Grain"/>
    <x v="0"/>
    <n v="0"/>
  </r>
  <r>
    <x v="167"/>
    <x v="3"/>
    <s v="Mar"/>
    <n v="11"/>
    <x v="5"/>
    <s v="01"/>
    <s v="Grain"/>
    <x v="1"/>
    <n v="8"/>
  </r>
  <r>
    <x v="167"/>
    <x v="3"/>
    <s v="Mar"/>
    <n v="11"/>
    <x v="6"/>
    <s v="01"/>
    <s v="Grain"/>
    <x v="0"/>
    <n v="931"/>
  </r>
  <r>
    <x v="167"/>
    <x v="3"/>
    <s v="Mar"/>
    <n v="11"/>
    <x v="6"/>
    <s v="01"/>
    <s v="Grain"/>
    <x v="1"/>
    <n v="1009"/>
  </r>
  <r>
    <x v="167"/>
    <x v="3"/>
    <s v="Mar"/>
    <n v="11"/>
    <x v="7"/>
    <s v="01"/>
    <s v="Grain"/>
    <x v="0"/>
    <n v="581"/>
  </r>
  <r>
    <x v="167"/>
    <x v="3"/>
    <s v="Mar"/>
    <n v="11"/>
    <x v="7"/>
    <s v="01"/>
    <s v="Grain"/>
    <x v="1"/>
    <n v="618"/>
  </r>
  <r>
    <x v="167"/>
    <x v="3"/>
    <s v="Mar"/>
    <n v="11"/>
    <x v="8"/>
    <s v="01"/>
    <s v="Grain"/>
    <x v="0"/>
    <n v="190"/>
  </r>
  <r>
    <x v="167"/>
    <x v="3"/>
    <s v="Mar"/>
    <n v="11"/>
    <x v="8"/>
    <s v="01"/>
    <s v="Grain"/>
    <x v="1"/>
    <n v="780"/>
  </r>
  <r>
    <x v="167"/>
    <x v="3"/>
    <s v="Mar"/>
    <n v="11"/>
    <x v="9"/>
    <s v="01"/>
    <s v="Grain"/>
    <x v="0"/>
    <n v="0"/>
  </r>
  <r>
    <x v="167"/>
    <x v="3"/>
    <s v="Mar"/>
    <n v="11"/>
    <x v="9"/>
    <s v="01"/>
    <s v="Grain"/>
    <x v="1"/>
    <n v="0"/>
  </r>
  <r>
    <x v="167"/>
    <x v="3"/>
    <s v="Mar"/>
    <n v="11"/>
    <x v="10"/>
    <s v="01"/>
    <s v="Grain"/>
    <x v="0"/>
    <n v="2832"/>
  </r>
  <r>
    <x v="167"/>
    <x v="3"/>
    <s v="Mar"/>
    <n v="11"/>
    <x v="10"/>
    <s v="01"/>
    <s v="Grain"/>
    <x v="1"/>
    <n v="1156"/>
  </r>
  <r>
    <x v="167"/>
    <x v="3"/>
    <s v="Mar"/>
    <n v="11"/>
    <x v="11"/>
    <s v="01"/>
    <s v="Grain"/>
    <x v="0"/>
    <n v="0"/>
  </r>
  <r>
    <x v="167"/>
    <x v="3"/>
    <s v="Mar"/>
    <n v="11"/>
    <x v="11"/>
    <s v="01"/>
    <s v="Grain"/>
    <x v="1"/>
    <n v="0"/>
  </r>
  <r>
    <x v="167"/>
    <x v="3"/>
    <s v="Mar"/>
    <n v="11"/>
    <x v="12"/>
    <s v="01"/>
    <s v="Grain"/>
    <x v="0"/>
    <n v="6377"/>
  </r>
  <r>
    <x v="167"/>
    <x v="3"/>
    <s v="Mar"/>
    <n v="11"/>
    <x v="12"/>
    <s v="01"/>
    <s v="Grain"/>
    <x v="1"/>
    <n v="1234"/>
  </r>
  <r>
    <x v="168"/>
    <x v="3"/>
    <s v="Mar"/>
    <n v="12"/>
    <x v="0"/>
    <s v="01"/>
    <s v="Grain"/>
    <x v="0"/>
    <n v="11609"/>
  </r>
  <r>
    <x v="168"/>
    <x v="3"/>
    <s v="Mar"/>
    <n v="12"/>
    <x v="0"/>
    <s v="01"/>
    <s v="Grain"/>
    <x v="1"/>
    <n v="160"/>
  </r>
  <r>
    <x v="168"/>
    <x v="3"/>
    <s v="Mar"/>
    <n v="12"/>
    <x v="1"/>
    <s v="01"/>
    <s v="Grain"/>
    <x v="0"/>
    <n v="0"/>
  </r>
  <r>
    <x v="168"/>
    <x v="3"/>
    <s v="Mar"/>
    <n v="12"/>
    <x v="1"/>
    <s v="01"/>
    <s v="Grain"/>
    <x v="1"/>
    <n v="0"/>
  </r>
  <r>
    <x v="168"/>
    <x v="3"/>
    <s v="Mar"/>
    <n v="12"/>
    <x v="2"/>
    <s v="01"/>
    <s v="Grain"/>
    <x v="0"/>
    <n v="4139"/>
  </r>
  <r>
    <x v="168"/>
    <x v="3"/>
    <s v="Mar"/>
    <n v="12"/>
    <x v="2"/>
    <s v="01"/>
    <s v="Grain"/>
    <x v="1"/>
    <n v="370"/>
  </r>
  <r>
    <x v="168"/>
    <x v="3"/>
    <s v="Mar"/>
    <n v="12"/>
    <x v="3"/>
    <s v="01"/>
    <s v="Grain"/>
    <x v="0"/>
    <n v="5025"/>
  </r>
  <r>
    <x v="168"/>
    <x v="3"/>
    <s v="Mar"/>
    <n v="12"/>
    <x v="3"/>
    <s v="01"/>
    <s v="Grain"/>
    <x v="1"/>
    <n v="206"/>
  </r>
  <r>
    <x v="168"/>
    <x v="3"/>
    <s v="Mar"/>
    <n v="12"/>
    <x v="4"/>
    <s v="01"/>
    <s v="Grain"/>
    <x v="0"/>
    <n v="2138"/>
  </r>
  <r>
    <x v="168"/>
    <x v="3"/>
    <s v="Mar"/>
    <n v="12"/>
    <x v="4"/>
    <s v="01"/>
    <s v="Grain"/>
    <x v="1"/>
    <n v="1236"/>
  </r>
  <r>
    <x v="168"/>
    <x v="3"/>
    <s v="Mar"/>
    <n v="12"/>
    <x v="5"/>
    <s v="01"/>
    <s v="Grain"/>
    <x v="0"/>
    <n v="0"/>
  </r>
  <r>
    <x v="168"/>
    <x v="3"/>
    <s v="Mar"/>
    <n v="12"/>
    <x v="5"/>
    <s v="01"/>
    <s v="Grain"/>
    <x v="1"/>
    <n v="5"/>
  </r>
  <r>
    <x v="168"/>
    <x v="3"/>
    <s v="Mar"/>
    <n v="12"/>
    <x v="6"/>
    <s v="01"/>
    <s v="Grain"/>
    <x v="0"/>
    <n v="761"/>
  </r>
  <r>
    <x v="168"/>
    <x v="3"/>
    <s v="Mar"/>
    <n v="12"/>
    <x v="6"/>
    <s v="01"/>
    <s v="Grain"/>
    <x v="1"/>
    <n v="1225"/>
  </r>
  <r>
    <x v="168"/>
    <x v="3"/>
    <s v="Mar"/>
    <n v="12"/>
    <x v="7"/>
    <s v="01"/>
    <s v="Grain"/>
    <x v="0"/>
    <n v="613"/>
  </r>
  <r>
    <x v="168"/>
    <x v="3"/>
    <s v="Mar"/>
    <n v="12"/>
    <x v="7"/>
    <s v="01"/>
    <s v="Grain"/>
    <x v="1"/>
    <n v="538"/>
  </r>
  <r>
    <x v="168"/>
    <x v="3"/>
    <s v="Mar"/>
    <n v="12"/>
    <x v="8"/>
    <s v="01"/>
    <s v="Grain"/>
    <x v="0"/>
    <n v="223"/>
  </r>
  <r>
    <x v="168"/>
    <x v="3"/>
    <s v="Mar"/>
    <n v="12"/>
    <x v="8"/>
    <s v="01"/>
    <s v="Grain"/>
    <x v="1"/>
    <n v="1340"/>
  </r>
  <r>
    <x v="168"/>
    <x v="3"/>
    <s v="Mar"/>
    <n v="12"/>
    <x v="9"/>
    <s v="01"/>
    <s v="Grain"/>
    <x v="0"/>
    <n v="0"/>
  </r>
  <r>
    <x v="168"/>
    <x v="3"/>
    <s v="Mar"/>
    <n v="12"/>
    <x v="9"/>
    <s v="01"/>
    <s v="Grain"/>
    <x v="1"/>
    <n v="0"/>
  </r>
  <r>
    <x v="168"/>
    <x v="3"/>
    <s v="Mar"/>
    <n v="12"/>
    <x v="10"/>
    <s v="01"/>
    <s v="Grain"/>
    <x v="0"/>
    <n v="3556"/>
  </r>
  <r>
    <x v="168"/>
    <x v="3"/>
    <s v="Mar"/>
    <n v="12"/>
    <x v="10"/>
    <s v="01"/>
    <s v="Grain"/>
    <x v="1"/>
    <n v="866"/>
  </r>
  <r>
    <x v="168"/>
    <x v="3"/>
    <s v="Mar"/>
    <n v="12"/>
    <x v="11"/>
    <s v="01"/>
    <s v="Grain"/>
    <x v="0"/>
    <n v="0"/>
  </r>
  <r>
    <x v="168"/>
    <x v="3"/>
    <s v="Mar"/>
    <n v="12"/>
    <x v="11"/>
    <s v="01"/>
    <s v="Grain"/>
    <x v="1"/>
    <n v="6"/>
  </r>
  <r>
    <x v="168"/>
    <x v="3"/>
    <s v="Mar"/>
    <n v="12"/>
    <x v="12"/>
    <s v="01"/>
    <s v="Grain"/>
    <x v="0"/>
    <n v="6040"/>
  </r>
  <r>
    <x v="168"/>
    <x v="3"/>
    <s v="Mar"/>
    <n v="12"/>
    <x v="12"/>
    <s v="01"/>
    <s v="Grain"/>
    <x v="1"/>
    <n v="1239"/>
  </r>
  <r>
    <x v="169"/>
    <x v="3"/>
    <s v="Mar"/>
    <n v="13"/>
    <x v="0"/>
    <s v="01"/>
    <s v="Grain"/>
    <x v="0"/>
    <n v="11099"/>
  </r>
  <r>
    <x v="169"/>
    <x v="3"/>
    <s v="Mar"/>
    <n v="13"/>
    <x v="0"/>
    <s v="01"/>
    <s v="Grain"/>
    <x v="1"/>
    <n v="379"/>
  </r>
  <r>
    <x v="169"/>
    <x v="3"/>
    <s v="Mar"/>
    <n v="13"/>
    <x v="1"/>
    <s v="01"/>
    <s v="Grain"/>
    <x v="0"/>
    <n v="0"/>
  </r>
  <r>
    <x v="169"/>
    <x v="3"/>
    <s v="Mar"/>
    <n v="13"/>
    <x v="1"/>
    <s v="01"/>
    <s v="Grain"/>
    <x v="1"/>
    <n v="0"/>
  </r>
  <r>
    <x v="169"/>
    <x v="3"/>
    <s v="Mar"/>
    <n v="13"/>
    <x v="2"/>
    <s v="01"/>
    <s v="Grain"/>
    <x v="0"/>
    <n v="4863"/>
  </r>
  <r>
    <x v="169"/>
    <x v="3"/>
    <s v="Mar"/>
    <n v="13"/>
    <x v="2"/>
    <s v="01"/>
    <s v="Grain"/>
    <x v="1"/>
    <n v="711"/>
  </r>
  <r>
    <x v="169"/>
    <x v="3"/>
    <s v="Mar"/>
    <n v="13"/>
    <x v="3"/>
    <s v="01"/>
    <s v="Grain"/>
    <x v="0"/>
    <n v="5156"/>
  </r>
  <r>
    <x v="169"/>
    <x v="3"/>
    <s v="Mar"/>
    <n v="13"/>
    <x v="3"/>
    <s v="01"/>
    <s v="Grain"/>
    <x v="1"/>
    <n v="300"/>
  </r>
  <r>
    <x v="169"/>
    <x v="3"/>
    <s v="Mar"/>
    <n v="13"/>
    <x v="4"/>
    <s v="01"/>
    <s v="Grain"/>
    <x v="0"/>
    <n v="2061"/>
  </r>
  <r>
    <x v="169"/>
    <x v="3"/>
    <s v="Mar"/>
    <n v="13"/>
    <x v="4"/>
    <s v="01"/>
    <s v="Grain"/>
    <x v="1"/>
    <n v="1203"/>
  </r>
  <r>
    <x v="169"/>
    <x v="3"/>
    <s v="Mar"/>
    <n v="13"/>
    <x v="5"/>
    <s v="01"/>
    <s v="Grain"/>
    <x v="0"/>
    <n v="0"/>
  </r>
  <r>
    <x v="169"/>
    <x v="3"/>
    <s v="Mar"/>
    <n v="13"/>
    <x v="5"/>
    <s v="01"/>
    <s v="Grain"/>
    <x v="1"/>
    <n v="3"/>
  </r>
  <r>
    <x v="169"/>
    <x v="3"/>
    <s v="Mar"/>
    <n v="13"/>
    <x v="6"/>
    <s v="01"/>
    <s v="Grain"/>
    <x v="0"/>
    <n v="630"/>
  </r>
  <r>
    <x v="169"/>
    <x v="3"/>
    <s v="Mar"/>
    <n v="13"/>
    <x v="6"/>
    <s v="01"/>
    <s v="Grain"/>
    <x v="1"/>
    <n v="1450"/>
  </r>
  <r>
    <x v="169"/>
    <x v="3"/>
    <s v="Mar"/>
    <n v="13"/>
    <x v="7"/>
    <s v="01"/>
    <s v="Grain"/>
    <x v="0"/>
    <n v="721"/>
  </r>
  <r>
    <x v="169"/>
    <x v="3"/>
    <s v="Mar"/>
    <n v="13"/>
    <x v="7"/>
    <s v="01"/>
    <s v="Grain"/>
    <x v="1"/>
    <n v="605"/>
  </r>
  <r>
    <x v="169"/>
    <x v="3"/>
    <s v="Mar"/>
    <n v="13"/>
    <x v="8"/>
    <s v="01"/>
    <s v="Grain"/>
    <x v="0"/>
    <n v="286"/>
  </r>
  <r>
    <x v="169"/>
    <x v="3"/>
    <s v="Mar"/>
    <n v="13"/>
    <x v="8"/>
    <s v="01"/>
    <s v="Grain"/>
    <x v="1"/>
    <n v="1215"/>
  </r>
  <r>
    <x v="169"/>
    <x v="3"/>
    <s v="Mar"/>
    <n v="13"/>
    <x v="9"/>
    <s v="01"/>
    <s v="Grain"/>
    <x v="0"/>
    <n v="0"/>
  </r>
  <r>
    <x v="169"/>
    <x v="3"/>
    <s v="Mar"/>
    <n v="13"/>
    <x v="9"/>
    <s v="01"/>
    <s v="Grain"/>
    <x v="1"/>
    <n v="0"/>
  </r>
  <r>
    <x v="169"/>
    <x v="3"/>
    <s v="Mar"/>
    <n v="13"/>
    <x v="10"/>
    <s v="01"/>
    <s v="Grain"/>
    <x v="0"/>
    <n v="2971"/>
  </r>
  <r>
    <x v="169"/>
    <x v="3"/>
    <s v="Mar"/>
    <n v="13"/>
    <x v="10"/>
    <s v="01"/>
    <s v="Grain"/>
    <x v="1"/>
    <n v="669"/>
  </r>
  <r>
    <x v="169"/>
    <x v="3"/>
    <s v="Mar"/>
    <n v="13"/>
    <x v="11"/>
    <s v="01"/>
    <s v="Grain"/>
    <x v="0"/>
    <n v="0"/>
  </r>
  <r>
    <x v="169"/>
    <x v="3"/>
    <s v="Mar"/>
    <n v="13"/>
    <x v="11"/>
    <s v="01"/>
    <s v="Grain"/>
    <x v="1"/>
    <n v="4"/>
  </r>
  <r>
    <x v="169"/>
    <x v="3"/>
    <s v="Mar"/>
    <n v="13"/>
    <x v="12"/>
    <s v="01"/>
    <s v="Grain"/>
    <x v="0"/>
    <n v="6461"/>
  </r>
  <r>
    <x v="169"/>
    <x v="3"/>
    <s v="Mar"/>
    <n v="13"/>
    <x v="12"/>
    <s v="01"/>
    <s v="Grain"/>
    <x v="1"/>
    <n v="1226"/>
  </r>
  <r>
    <x v="170"/>
    <x v="3"/>
    <s v="Apr"/>
    <n v="14"/>
    <x v="0"/>
    <s v="01"/>
    <s v="Grain"/>
    <x v="0"/>
    <n v="11897"/>
  </r>
  <r>
    <x v="170"/>
    <x v="3"/>
    <s v="Apr"/>
    <n v="14"/>
    <x v="0"/>
    <s v="01"/>
    <s v="Grain"/>
    <x v="1"/>
    <n v="415"/>
  </r>
  <r>
    <x v="170"/>
    <x v="3"/>
    <s v="Apr"/>
    <n v="14"/>
    <x v="1"/>
    <s v="01"/>
    <s v="Grain"/>
    <x v="0"/>
    <n v="0"/>
  </r>
  <r>
    <x v="170"/>
    <x v="3"/>
    <s v="Apr"/>
    <n v="14"/>
    <x v="1"/>
    <s v="01"/>
    <s v="Grain"/>
    <x v="1"/>
    <n v="0"/>
  </r>
  <r>
    <x v="170"/>
    <x v="3"/>
    <s v="Apr"/>
    <n v="14"/>
    <x v="2"/>
    <s v="01"/>
    <s v="Grain"/>
    <x v="0"/>
    <n v="4584"/>
  </r>
  <r>
    <x v="170"/>
    <x v="3"/>
    <s v="Apr"/>
    <n v="14"/>
    <x v="2"/>
    <s v="01"/>
    <s v="Grain"/>
    <x v="1"/>
    <n v="262"/>
  </r>
  <r>
    <x v="170"/>
    <x v="3"/>
    <s v="Apr"/>
    <n v="14"/>
    <x v="3"/>
    <s v="01"/>
    <s v="Grain"/>
    <x v="0"/>
    <n v="4868"/>
  </r>
  <r>
    <x v="170"/>
    <x v="3"/>
    <s v="Apr"/>
    <n v="14"/>
    <x v="3"/>
    <s v="01"/>
    <s v="Grain"/>
    <x v="1"/>
    <n v="412"/>
  </r>
  <r>
    <x v="170"/>
    <x v="3"/>
    <s v="Apr"/>
    <n v="14"/>
    <x v="4"/>
    <s v="01"/>
    <s v="Grain"/>
    <x v="0"/>
    <n v="2187"/>
  </r>
  <r>
    <x v="170"/>
    <x v="3"/>
    <s v="Apr"/>
    <n v="14"/>
    <x v="4"/>
    <s v="01"/>
    <s v="Grain"/>
    <x v="1"/>
    <n v="2110"/>
  </r>
  <r>
    <x v="170"/>
    <x v="3"/>
    <s v="Apr"/>
    <n v="14"/>
    <x v="5"/>
    <s v="01"/>
    <s v="Grain"/>
    <x v="0"/>
    <n v="0"/>
  </r>
  <r>
    <x v="170"/>
    <x v="3"/>
    <s v="Apr"/>
    <n v="14"/>
    <x v="5"/>
    <s v="01"/>
    <s v="Grain"/>
    <x v="1"/>
    <n v="11"/>
  </r>
  <r>
    <x v="170"/>
    <x v="3"/>
    <s v="Apr"/>
    <n v="14"/>
    <x v="6"/>
    <s v="01"/>
    <s v="Grain"/>
    <x v="0"/>
    <n v="661"/>
  </r>
  <r>
    <x v="170"/>
    <x v="3"/>
    <s v="Apr"/>
    <n v="14"/>
    <x v="6"/>
    <s v="01"/>
    <s v="Grain"/>
    <x v="1"/>
    <n v="1494"/>
  </r>
  <r>
    <x v="170"/>
    <x v="3"/>
    <s v="Apr"/>
    <n v="14"/>
    <x v="7"/>
    <s v="01"/>
    <s v="Grain"/>
    <x v="0"/>
    <n v="619"/>
  </r>
  <r>
    <x v="170"/>
    <x v="3"/>
    <s v="Apr"/>
    <n v="14"/>
    <x v="7"/>
    <s v="01"/>
    <s v="Grain"/>
    <x v="1"/>
    <n v="401"/>
  </r>
  <r>
    <x v="170"/>
    <x v="3"/>
    <s v="Apr"/>
    <n v="14"/>
    <x v="8"/>
    <s v="01"/>
    <s v="Grain"/>
    <x v="0"/>
    <n v="309"/>
  </r>
  <r>
    <x v="170"/>
    <x v="3"/>
    <s v="Apr"/>
    <n v="14"/>
    <x v="8"/>
    <s v="01"/>
    <s v="Grain"/>
    <x v="1"/>
    <n v="1023"/>
  </r>
  <r>
    <x v="170"/>
    <x v="3"/>
    <s v="Apr"/>
    <n v="14"/>
    <x v="9"/>
    <s v="01"/>
    <s v="Grain"/>
    <x v="0"/>
    <n v="0"/>
  </r>
  <r>
    <x v="170"/>
    <x v="3"/>
    <s v="Apr"/>
    <n v="14"/>
    <x v="9"/>
    <s v="01"/>
    <s v="Grain"/>
    <x v="1"/>
    <n v="0"/>
  </r>
  <r>
    <x v="170"/>
    <x v="3"/>
    <s v="Apr"/>
    <n v="14"/>
    <x v="10"/>
    <s v="01"/>
    <s v="Grain"/>
    <x v="0"/>
    <n v="2923"/>
  </r>
  <r>
    <x v="170"/>
    <x v="3"/>
    <s v="Apr"/>
    <n v="14"/>
    <x v="10"/>
    <s v="01"/>
    <s v="Grain"/>
    <x v="1"/>
    <n v="899"/>
  </r>
  <r>
    <x v="170"/>
    <x v="3"/>
    <s v="Apr"/>
    <n v="14"/>
    <x v="11"/>
    <s v="01"/>
    <s v="Grain"/>
    <x v="0"/>
    <n v="0"/>
  </r>
  <r>
    <x v="170"/>
    <x v="3"/>
    <s v="Apr"/>
    <n v="14"/>
    <x v="11"/>
    <s v="01"/>
    <s v="Grain"/>
    <x v="1"/>
    <n v="3"/>
  </r>
  <r>
    <x v="170"/>
    <x v="3"/>
    <s v="Apr"/>
    <n v="14"/>
    <x v="12"/>
    <s v="01"/>
    <s v="Grain"/>
    <x v="0"/>
    <n v="5923"/>
  </r>
  <r>
    <x v="170"/>
    <x v="3"/>
    <s v="Apr"/>
    <n v="14"/>
    <x v="12"/>
    <s v="01"/>
    <s v="Grain"/>
    <x v="1"/>
    <n v="1095"/>
  </r>
  <r>
    <x v="171"/>
    <x v="3"/>
    <s v="Apr"/>
    <n v="15"/>
    <x v="0"/>
    <s v="01"/>
    <s v="Grain"/>
    <x v="0"/>
    <n v="11180"/>
  </r>
  <r>
    <x v="171"/>
    <x v="3"/>
    <s v="Apr"/>
    <n v="15"/>
    <x v="0"/>
    <s v="01"/>
    <s v="Grain"/>
    <x v="1"/>
    <n v="129"/>
  </r>
  <r>
    <x v="171"/>
    <x v="3"/>
    <s v="Apr"/>
    <n v="15"/>
    <x v="1"/>
    <s v="01"/>
    <s v="Grain"/>
    <x v="0"/>
    <n v="0"/>
  </r>
  <r>
    <x v="171"/>
    <x v="3"/>
    <s v="Apr"/>
    <n v="15"/>
    <x v="1"/>
    <s v="01"/>
    <s v="Grain"/>
    <x v="1"/>
    <n v="0"/>
  </r>
  <r>
    <x v="171"/>
    <x v="3"/>
    <s v="Apr"/>
    <n v="15"/>
    <x v="2"/>
    <s v="01"/>
    <s v="Grain"/>
    <x v="0"/>
    <n v="4375"/>
  </r>
  <r>
    <x v="171"/>
    <x v="3"/>
    <s v="Apr"/>
    <n v="15"/>
    <x v="2"/>
    <s v="01"/>
    <s v="Grain"/>
    <x v="1"/>
    <n v="86"/>
  </r>
  <r>
    <x v="171"/>
    <x v="3"/>
    <s v="Apr"/>
    <n v="15"/>
    <x v="3"/>
    <s v="01"/>
    <s v="Grain"/>
    <x v="0"/>
    <n v="4750"/>
  </r>
  <r>
    <x v="171"/>
    <x v="3"/>
    <s v="Apr"/>
    <n v="15"/>
    <x v="3"/>
    <s v="01"/>
    <s v="Grain"/>
    <x v="1"/>
    <n v="361"/>
  </r>
  <r>
    <x v="171"/>
    <x v="3"/>
    <s v="Apr"/>
    <n v="15"/>
    <x v="4"/>
    <s v="01"/>
    <s v="Grain"/>
    <x v="0"/>
    <n v="2282"/>
  </r>
  <r>
    <x v="171"/>
    <x v="3"/>
    <s v="Apr"/>
    <n v="15"/>
    <x v="4"/>
    <s v="01"/>
    <s v="Grain"/>
    <x v="1"/>
    <n v="1701"/>
  </r>
  <r>
    <x v="171"/>
    <x v="3"/>
    <s v="Apr"/>
    <n v="15"/>
    <x v="5"/>
    <s v="01"/>
    <s v="Grain"/>
    <x v="0"/>
    <n v="0"/>
  </r>
  <r>
    <x v="171"/>
    <x v="3"/>
    <s v="Apr"/>
    <n v="15"/>
    <x v="5"/>
    <s v="01"/>
    <s v="Grain"/>
    <x v="1"/>
    <n v="8"/>
  </r>
  <r>
    <x v="171"/>
    <x v="3"/>
    <s v="Apr"/>
    <n v="15"/>
    <x v="6"/>
    <s v="01"/>
    <s v="Grain"/>
    <x v="0"/>
    <n v="616"/>
  </r>
  <r>
    <x v="171"/>
    <x v="3"/>
    <s v="Apr"/>
    <n v="15"/>
    <x v="6"/>
    <s v="01"/>
    <s v="Grain"/>
    <x v="1"/>
    <n v="1392"/>
  </r>
  <r>
    <x v="171"/>
    <x v="3"/>
    <s v="Apr"/>
    <n v="15"/>
    <x v="7"/>
    <s v="01"/>
    <s v="Grain"/>
    <x v="0"/>
    <n v="833"/>
  </r>
  <r>
    <x v="171"/>
    <x v="3"/>
    <s v="Apr"/>
    <n v="15"/>
    <x v="7"/>
    <s v="01"/>
    <s v="Grain"/>
    <x v="1"/>
    <n v="625"/>
  </r>
  <r>
    <x v="171"/>
    <x v="3"/>
    <s v="Apr"/>
    <n v="15"/>
    <x v="8"/>
    <s v="01"/>
    <s v="Grain"/>
    <x v="0"/>
    <n v="247"/>
  </r>
  <r>
    <x v="171"/>
    <x v="3"/>
    <s v="Apr"/>
    <n v="15"/>
    <x v="8"/>
    <s v="01"/>
    <s v="Grain"/>
    <x v="1"/>
    <n v="1439"/>
  </r>
  <r>
    <x v="171"/>
    <x v="3"/>
    <s v="Apr"/>
    <n v="15"/>
    <x v="9"/>
    <s v="01"/>
    <s v="Grain"/>
    <x v="0"/>
    <n v="0"/>
  </r>
  <r>
    <x v="171"/>
    <x v="3"/>
    <s v="Apr"/>
    <n v="15"/>
    <x v="9"/>
    <s v="01"/>
    <s v="Grain"/>
    <x v="1"/>
    <n v="0"/>
  </r>
  <r>
    <x v="171"/>
    <x v="3"/>
    <s v="Apr"/>
    <n v="15"/>
    <x v="10"/>
    <s v="01"/>
    <s v="Grain"/>
    <x v="0"/>
    <n v="2829"/>
  </r>
  <r>
    <x v="171"/>
    <x v="3"/>
    <s v="Apr"/>
    <n v="15"/>
    <x v="10"/>
    <s v="01"/>
    <s v="Grain"/>
    <x v="1"/>
    <n v="957"/>
  </r>
  <r>
    <x v="171"/>
    <x v="3"/>
    <s v="Apr"/>
    <n v="15"/>
    <x v="11"/>
    <s v="01"/>
    <s v="Grain"/>
    <x v="0"/>
    <n v="0"/>
  </r>
  <r>
    <x v="171"/>
    <x v="3"/>
    <s v="Apr"/>
    <n v="15"/>
    <x v="11"/>
    <s v="01"/>
    <s v="Grain"/>
    <x v="1"/>
    <n v="4"/>
  </r>
  <r>
    <x v="171"/>
    <x v="3"/>
    <s v="Apr"/>
    <n v="15"/>
    <x v="12"/>
    <s v="01"/>
    <s v="Grain"/>
    <x v="0"/>
    <n v="6212"/>
  </r>
  <r>
    <x v="171"/>
    <x v="3"/>
    <s v="Apr"/>
    <n v="15"/>
    <x v="12"/>
    <s v="01"/>
    <s v="Grain"/>
    <x v="1"/>
    <n v="906"/>
  </r>
  <r>
    <x v="172"/>
    <x v="3"/>
    <s v="Apr"/>
    <n v="16"/>
    <x v="0"/>
    <s v="01"/>
    <s v="Grain"/>
    <x v="0"/>
    <n v="11847"/>
  </r>
  <r>
    <x v="172"/>
    <x v="3"/>
    <s v="Apr"/>
    <n v="16"/>
    <x v="0"/>
    <s v="01"/>
    <s v="Grain"/>
    <x v="1"/>
    <n v="81"/>
  </r>
  <r>
    <x v="172"/>
    <x v="3"/>
    <s v="Apr"/>
    <n v="16"/>
    <x v="1"/>
    <s v="01"/>
    <s v="Grain"/>
    <x v="0"/>
    <n v="0"/>
  </r>
  <r>
    <x v="172"/>
    <x v="3"/>
    <s v="Apr"/>
    <n v="16"/>
    <x v="1"/>
    <s v="01"/>
    <s v="Grain"/>
    <x v="1"/>
    <n v="0"/>
  </r>
  <r>
    <x v="172"/>
    <x v="3"/>
    <s v="Apr"/>
    <n v="16"/>
    <x v="2"/>
    <s v="01"/>
    <s v="Grain"/>
    <x v="0"/>
    <n v="3848"/>
  </r>
  <r>
    <x v="172"/>
    <x v="3"/>
    <s v="Apr"/>
    <n v="16"/>
    <x v="2"/>
    <s v="01"/>
    <s v="Grain"/>
    <x v="1"/>
    <n v="46"/>
  </r>
  <r>
    <x v="172"/>
    <x v="3"/>
    <s v="Apr"/>
    <n v="16"/>
    <x v="3"/>
    <s v="01"/>
    <s v="Grain"/>
    <x v="0"/>
    <n v="4408"/>
  </r>
  <r>
    <x v="172"/>
    <x v="3"/>
    <s v="Apr"/>
    <n v="16"/>
    <x v="3"/>
    <s v="01"/>
    <s v="Grain"/>
    <x v="1"/>
    <n v="293"/>
  </r>
  <r>
    <x v="172"/>
    <x v="3"/>
    <s v="Apr"/>
    <n v="16"/>
    <x v="4"/>
    <s v="01"/>
    <s v="Grain"/>
    <x v="0"/>
    <n v="2129"/>
  </r>
  <r>
    <x v="172"/>
    <x v="3"/>
    <s v="Apr"/>
    <n v="16"/>
    <x v="4"/>
    <s v="01"/>
    <s v="Grain"/>
    <x v="1"/>
    <n v="1859"/>
  </r>
  <r>
    <x v="172"/>
    <x v="3"/>
    <s v="Apr"/>
    <n v="16"/>
    <x v="5"/>
    <s v="01"/>
    <s v="Grain"/>
    <x v="0"/>
    <n v="0"/>
  </r>
  <r>
    <x v="172"/>
    <x v="3"/>
    <s v="Apr"/>
    <n v="16"/>
    <x v="5"/>
    <s v="01"/>
    <s v="Grain"/>
    <x v="1"/>
    <n v="9"/>
  </r>
  <r>
    <x v="172"/>
    <x v="3"/>
    <s v="Apr"/>
    <n v="16"/>
    <x v="6"/>
    <s v="01"/>
    <s v="Grain"/>
    <x v="0"/>
    <n v="405"/>
  </r>
  <r>
    <x v="172"/>
    <x v="3"/>
    <s v="Apr"/>
    <n v="16"/>
    <x v="6"/>
    <s v="01"/>
    <s v="Grain"/>
    <x v="1"/>
    <n v="1704"/>
  </r>
  <r>
    <x v="172"/>
    <x v="3"/>
    <s v="Apr"/>
    <n v="16"/>
    <x v="7"/>
    <s v="01"/>
    <s v="Grain"/>
    <x v="0"/>
    <n v="687"/>
  </r>
  <r>
    <x v="172"/>
    <x v="3"/>
    <s v="Apr"/>
    <n v="16"/>
    <x v="7"/>
    <s v="01"/>
    <s v="Grain"/>
    <x v="1"/>
    <n v="284"/>
  </r>
  <r>
    <x v="172"/>
    <x v="3"/>
    <s v="Apr"/>
    <n v="16"/>
    <x v="8"/>
    <s v="01"/>
    <s v="Grain"/>
    <x v="0"/>
    <n v="138"/>
  </r>
  <r>
    <x v="172"/>
    <x v="3"/>
    <s v="Apr"/>
    <n v="16"/>
    <x v="8"/>
    <s v="01"/>
    <s v="Grain"/>
    <x v="1"/>
    <n v="1153"/>
  </r>
  <r>
    <x v="172"/>
    <x v="3"/>
    <s v="Apr"/>
    <n v="16"/>
    <x v="9"/>
    <s v="01"/>
    <s v="Grain"/>
    <x v="0"/>
    <n v="0"/>
  </r>
  <r>
    <x v="172"/>
    <x v="3"/>
    <s v="Apr"/>
    <n v="16"/>
    <x v="9"/>
    <s v="01"/>
    <s v="Grain"/>
    <x v="1"/>
    <n v="0"/>
  </r>
  <r>
    <x v="172"/>
    <x v="3"/>
    <s v="Apr"/>
    <n v="16"/>
    <x v="10"/>
    <s v="01"/>
    <s v="Grain"/>
    <x v="0"/>
    <n v="2969"/>
  </r>
  <r>
    <x v="172"/>
    <x v="3"/>
    <s v="Apr"/>
    <n v="16"/>
    <x v="10"/>
    <s v="01"/>
    <s v="Grain"/>
    <x v="1"/>
    <n v="854"/>
  </r>
  <r>
    <x v="172"/>
    <x v="3"/>
    <s v="Apr"/>
    <n v="16"/>
    <x v="11"/>
    <s v="01"/>
    <s v="Grain"/>
    <x v="0"/>
    <n v="0"/>
  </r>
  <r>
    <x v="172"/>
    <x v="3"/>
    <s v="Apr"/>
    <n v="16"/>
    <x v="11"/>
    <s v="01"/>
    <s v="Grain"/>
    <x v="1"/>
    <n v="30"/>
  </r>
  <r>
    <x v="172"/>
    <x v="3"/>
    <s v="Apr"/>
    <n v="16"/>
    <x v="12"/>
    <s v="01"/>
    <s v="Grain"/>
    <x v="0"/>
    <n v="6744"/>
  </r>
  <r>
    <x v="172"/>
    <x v="3"/>
    <s v="Apr"/>
    <n v="16"/>
    <x v="12"/>
    <s v="01"/>
    <s v="Grain"/>
    <x v="1"/>
    <n v="836"/>
  </r>
  <r>
    <x v="173"/>
    <x v="3"/>
    <s v="Apr"/>
    <n v="17"/>
    <x v="0"/>
    <s v="01"/>
    <s v="Grain"/>
    <x v="0"/>
    <n v="13075"/>
  </r>
  <r>
    <x v="173"/>
    <x v="3"/>
    <s v="Apr"/>
    <n v="17"/>
    <x v="0"/>
    <s v="01"/>
    <s v="Grain"/>
    <x v="1"/>
    <n v="328"/>
  </r>
  <r>
    <x v="173"/>
    <x v="3"/>
    <s v="Apr"/>
    <n v="17"/>
    <x v="1"/>
    <s v="01"/>
    <s v="Grain"/>
    <x v="0"/>
    <n v="0"/>
  </r>
  <r>
    <x v="173"/>
    <x v="3"/>
    <s v="Apr"/>
    <n v="17"/>
    <x v="1"/>
    <s v="01"/>
    <s v="Grain"/>
    <x v="1"/>
    <n v="0"/>
  </r>
  <r>
    <x v="173"/>
    <x v="3"/>
    <s v="Apr"/>
    <n v="17"/>
    <x v="2"/>
    <s v="01"/>
    <s v="Grain"/>
    <x v="0"/>
    <n v="4308"/>
  </r>
  <r>
    <x v="173"/>
    <x v="3"/>
    <s v="Apr"/>
    <n v="17"/>
    <x v="2"/>
    <s v="01"/>
    <s v="Grain"/>
    <x v="1"/>
    <n v="100"/>
  </r>
  <r>
    <x v="173"/>
    <x v="3"/>
    <s v="Apr"/>
    <n v="17"/>
    <x v="3"/>
    <s v="01"/>
    <s v="Grain"/>
    <x v="0"/>
    <n v="6129"/>
  </r>
  <r>
    <x v="173"/>
    <x v="3"/>
    <s v="Apr"/>
    <n v="17"/>
    <x v="3"/>
    <s v="01"/>
    <s v="Grain"/>
    <x v="1"/>
    <n v="363"/>
  </r>
  <r>
    <x v="173"/>
    <x v="3"/>
    <s v="Apr"/>
    <n v="17"/>
    <x v="4"/>
    <s v="01"/>
    <s v="Grain"/>
    <x v="0"/>
    <n v="1871"/>
  </r>
  <r>
    <x v="173"/>
    <x v="3"/>
    <s v="Apr"/>
    <n v="17"/>
    <x v="4"/>
    <s v="01"/>
    <s v="Grain"/>
    <x v="1"/>
    <n v="1628"/>
  </r>
  <r>
    <x v="173"/>
    <x v="3"/>
    <s v="Apr"/>
    <n v="17"/>
    <x v="5"/>
    <s v="01"/>
    <s v="Grain"/>
    <x v="0"/>
    <n v="0"/>
  </r>
  <r>
    <x v="173"/>
    <x v="3"/>
    <s v="Apr"/>
    <n v="17"/>
    <x v="5"/>
    <s v="01"/>
    <s v="Grain"/>
    <x v="1"/>
    <n v="2"/>
  </r>
  <r>
    <x v="173"/>
    <x v="3"/>
    <s v="Apr"/>
    <n v="17"/>
    <x v="6"/>
    <s v="01"/>
    <s v="Grain"/>
    <x v="0"/>
    <n v="536"/>
  </r>
  <r>
    <x v="173"/>
    <x v="3"/>
    <s v="Apr"/>
    <n v="17"/>
    <x v="6"/>
    <s v="01"/>
    <s v="Grain"/>
    <x v="1"/>
    <n v="1498"/>
  </r>
  <r>
    <x v="173"/>
    <x v="3"/>
    <s v="Apr"/>
    <n v="17"/>
    <x v="7"/>
    <s v="01"/>
    <s v="Grain"/>
    <x v="0"/>
    <n v="529"/>
  </r>
  <r>
    <x v="173"/>
    <x v="3"/>
    <s v="Apr"/>
    <n v="17"/>
    <x v="7"/>
    <s v="01"/>
    <s v="Grain"/>
    <x v="1"/>
    <n v="426"/>
  </r>
  <r>
    <x v="173"/>
    <x v="3"/>
    <s v="Apr"/>
    <n v="17"/>
    <x v="8"/>
    <s v="01"/>
    <s v="Grain"/>
    <x v="0"/>
    <n v="102"/>
  </r>
  <r>
    <x v="173"/>
    <x v="3"/>
    <s v="Apr"/>
    <n v="17"/>
    <x v="8"/>
    <s v="01"/>
    <s v="Grain"/>
    <x v="1"/>
    <n v="1208"/>
  </r>
  <r>
    <x v="173"/>
    <x v="3"/>
    <s v="Apr"/>
    <n v="17"/>
    <x v="9"/>
    <s v="01"/>
    <s v="Grain"/>
    <x v="0"/>
    <n v="0"/>
  </r>
  <r>
    <x v="173"/>
    <x v="3"/>
    <s v="Apr"/>
    <n v="17"/>
    <x v="9"/>
    <s v="01"/>
    <s v="Grain"/>
    <x v="1"/>
    <n v="0"/>
  </r>
  <r>
    <x v="173"/>
    <x v="3"/>
    <s v="Apr"/>
    <n v="17"/>
    <x v="10"/>
    <s v="01"/>
    <s v="Grain"/>
    <x v="0"/>
    <n v="3198"/>
  </r>
  <r>
    <x v="173"/>
    <x v="3"/>
    <s v="Apr"/>
    <n v="17"/>
    <x v="10"/>
    <s v="01"/>
    <s v="Grain"/>
    <x v="1"/>
    <n v="845"/>
  </r>
  <r>
    <x v="173"/>
    <x v="3"/>
    <s v="Apr"/>
    <n v="17"/>
    <x v="11"/>
    <s v="01"/>
    <s v="Grain"/>
    <x v="0"/>
    <n v="0"/>
  </r>
  <r>
    <x v="173"/>
    <x v="3"/>
    <s v="Apr"/>
    <n v="17"/>
    <x v="11"/>
    <s v="01"/>
    <s v="Grain"/>
    <x v="1"/>
    <n v="5"/>
  </r>
  <r>
    <x v="173"/>
    <x v="3"/>
    <s v="Apr"/>
    <n v="17"/>
    <x v="12"/>
    <s v="01"/>
    <s v="Grain"/>
    <x v="0"/>
    <n v="5299"/>
  </r>
  <r>
    <x v="173"/>
    <x v="3"/>
    <s v="Apr"/>
    <n v="17"/>
    <x v="12"/>
    <s v="01"/>
    <s v="Grain"/>
    <x v="1"/>
    <n v="726"/>
  </r>
  <r>
    <x v="174"/>
    <x v="3"/>
    <s v="May"/>
    <n v="18"/>
    <x v="0"/>
    <s v="01"/>
    <s v="Grain"/>
    <x v="0"/>
    <n v="11448"/>
  </r>
  <r>
    <x v="174"/>
    <x v="3"/>
    <s v="May"/>
    <n v="18"/>
    <x v="0"/>
    <s v="01"/>
    <s v="Grain"/>
    <x v="1"/>
    <n v="265"/>
  </r>
  <r>
    <x v="174"/>
    <x v="3"/>
    <s v="May"/>
    <n v="18"/>
    <x v="1"/>
    <s v="01"/>
    <s v="Grain"/>
    <x v="0"/>
    <n v="0"/>
  </r>
  <r>
    <x v="174"/>
    <x v="3"/>
    <s v="May"/>
    <n v="18"/>
    <x v="1"/>
    <s v="01"/>
    <s v="Grain"/>
    <x v="1"/>
    <n v="0"/>
  </r>
  <r>
    <x v="174"/>
    <x v="3"/>
    <s v="May"/>
    <n v="18"/>
    <x v="2"/>
    <s v="01"/>
    <s v="Grain"/>
    <x v="0"/>
    <n v="4737"/>
  </r>
  <r>
    <x v="174"/>
    <x v="3"/>
    <s v="May"/>
    <n v="18"/>
    <x v="2"/>
    <s v="01"/>
    <s v="Grain"/>
    <x v="1"/>
    <n v="345"/>
  </r>
  <r>
    <x v="174"/>
    <x v="3"/>
    <s v="May"/>
    <n v="18"/>
    <x v="3"/>
    <s v="01"/>
    <s v="Grain"/>
    <x v="0"/>
    <n v="5049"/>
  </r>
  <r>
    <x v="174"/>
    <x v="3"/>
    <s v="May"/>
    <n v="18"/>
    <x v="3"/>
    <s v="01"/>
    <s v="Grain"/>
    <x v="1"/>
    <n v="359"/>
  </r>
  <r>
    <x v="174"/>
    <x v="3"/>
    <s v="May"/>
    <n v="18"/>
    <x v="4"/>
    <s v="01"/>
    <s v="Grain"/>
    <x v="0"/>
    <n v="1763"/>
  </r>
  <r>
    <x v="174"/>
    <x v="3"/>
    <s v="May"/>
    <n v="18"/>
    <x v="4"/>
    <s v="01"/>
    <s v="Grain"/>
    <x v="1"/>
    <n v="1699"/>
  </r>
  <r>
    <x v="174"/>
    <x v="3"/>
    <s v="May"/>
    <n v="18"/>
    <x v="5"/>
    <s v="01"/>
    <s v="Grain"/>
    <x v="0"/>
    <n v="0"/>
  </r>
  <r>
    <x v="174"/>
    <x v="3"/>
    <s v="May"/>
    <n v="18"/>
    <x v="5"/>
    <s v="01"/>
    <s v="Grain"/>
    <x v="1"/>
    <n v="3"/>
  </r>
  <r>
    <x v="174"/>
    <x v="3"/>
    <s v="May"/>
    <n v="18"/>
    <x v="6"/>
    <s v="01"/>
    <s v="Grain"/>
    <x v="0"/>
    <n v="585"/>
  </r>
  <r>
    <x v="174"/>
    <x v="3"/>
    <s v="May"/>
    <n v="18"/>
    <x v="6"/>
    <s v="01"/>
    <s v="Grain"/>
    <x v="1"/>
    <n v="2191"/>
  </r>
  <r>
    <x v="174"/>
    <x v="3"/>
    <s v="May"/>
    <n v="18"/>
    <x v="7"/>
    <s v="01"/>
    <s v="Grain"/>
    <x v="0"/>
    <n v="963"/>
  </r>
  <r>
    <x v="174"/>
    <x v="3"/>
    <s v="May"/>
    <n v="18"/>
    <x v="7"/>
    <s v="01"/>
    <s v="Grain"/>
    <x v="1"/>
    <n v="604"/>
  </r>
  <r>
    <x v="174"/>
    <x v="3"/>
    <s v="May"/>
    <n v="18"/>
    <x v="8"/>
    <s v="01"/>
    <s v="Grain"/>
    <x v="0"/>
    <n v="145"/>
  </r>
  <r>
    <x v="174"/>
    <x v="3"/>
    <s v="May"/>
    <n v="18"/>
    <x v="8"/>
    <s v="01"/>
    <s v="Grain"/>
    <x v="1"/>
    <n v="1366"/>
  </r>
  <r>
    <x v="174"/>
    <x v="3"/>
    <s v="May"/>
    <n v="18"/>
    <x v="9"/>
    <s v="01"/>
    <s v="Grain"/>
    <x v="0"/>
    <n v="0"/>
  </r>
  <r>
    <x v="174"/>
    <x v="3"/>
    <s v="May"/>
    <n v="18"/>
    <x v="9"/>
    <s v="01"/>
    <s v="Grain"/>
    <x v="1"/>
    <n v="0"/>
  </r>
  <r>
    <x v="174"/>
    <x v="3"/>
    <s v="May"/>
    <n v="18"/>
    <x v="10"/>
    <s v="01"/>
    <s v="Grain"/>
    <x v="0"/>
    <n v="2856"/>
  </r>
  <r>
    <x v="174"/>
    <x v="3"/>
    <s v="May"/>
    <n v="18"/>
    <x v="10"/>
    <s v="01"/>
    <s v="Grain"/>
    <x v="1"/>
    <n v="1023"/>
  </r>
  <r>
    <x v="174"/>
    <x v="3"/>
    <s v="May"/>
    <n v="18"/>
    <x v="11"/>
    <s v="01"/>
    <s v="Grain"/>
    <x v="0"/>
    <n v="0"/>
  </r>
  <r>
    <x v="174"/>
    <x v="3"/>
    <s v="May"/>
    <n v="18"/>
    <x v="11"/>
    <s v="01"/>
    <s v="Grain"/>
    <x v="1"/>
    <n v="7"/>
  </r>
  <r>
    <x v="174"/>
    <x v="3"/>
    <s v="May"/>
    <n v="18"/>
    <x v="12"/>
    <s v="01"/>
    <s v="Grain"/>
    <x v="0"/>
    <n v="6134"/>
  </r>
  <r>
    <x v="174"/>
    <x v="3"/>
    <s v="May"/>
    <n v="18"/>
    <x v="12"/>
    <s v="01"/>
    <s v="Grain"/>
    <x v="1"/>
    <n v="1109"/>
  </r>
  <r>
    <x v="175"/>
    <x v="3"/>
    <s v="May"/>
    <n v="19"/>
    <x v="0"/>
    <s v="01"/>
    <s v="Grain"/>
    <x v="0"/>
    <n v="10452"/>
  </r>
  <r>
    <x v="175"/>
    <x v="3"/>
    <s v="May"/>
    <n v="19"/>
    <x v="0"/>
    <s v="01"/>
    <s v="Grain"/>
    <x v="1"/>
    <n v="100"/>
  </r>
  <r>
    <x v="175"/>
    <x v="3"/>
    <s v="May"/>
    <n v="19"/>
    <x v="1"/>
    <s v="01"/>
    <s v="Grain"/>
    <x v="0"/>
    <n v="0"/>
  </r>
  <r>
    <x v="175"/>
    <x v="3"/>
    <s v="May"/>
    <n v="19"/>
    <x v="1"/>
    <s v="01"/>
    <s v="Grain"/>
    <x v="1"/>
    <n v="0"/>
  </r>
  <r>
    <x v="175"/>
    <x v="3"/>
    <s v="May"/>
    <n v="19"/>
    <x v="2"/>
    <s v="01"/>
    <s v="Grain"/>
    <x v="0"/>
    <n v="4131"/>
  </r>
  <r>
    <x v="175"/>
    <x v="3"/>
    <s v="May"/>
    <n v="19"/>
    <x v="2"/>
    <s v="01"/>
    <s v="Grain"/>
    <x v="1"/>
    <n v="180"/>
  </r>
  <r>
    <x v="175"/>
    <x v="3"/>
    <s v="May"/>
    <n v="19"/>
    <x v="3"/>
    <s v="01"/>
    <s v="Grain"/>
    <x v="0"/>
    <n v="5813"/>
  </r>
  <r>
    <x v="175"/>
    <x v="3"/>
    <s v="May"/>
    <n v="19"/>
    <x v="3"/>
    <s v="01"/>
    <s v="Grain"/>
    <x v="1"/>
    <n v="314"/>
  </r>
  <r>
    <x v="175"/>
    <x v="3"/>
    <s v="May"/>
    <n v="19"/>
    <x v="4"/>
    <s v="01"/>
    <s v="Grain"/>
    <x v="0"/>
    <n v="1865"/>
  </r>
  <r>
    <x v="175"/>
    <x v="3"/>
    <s v="May"/>
    <n v="19"/>
    <x v="4"/>
    <s v="01"/>
    <s v="Grain"/>
    <x v="1"/>
    <n v="1560"/>
  </r>
  <r>
    <x v="175"/>
    <x v="3"/>
    <s v="May"/>
    <n v="19"/>
    <x v="5"/>
    <s v="01"/>
    <s v="Grain"/>
    <x v="0"/>
    <n v="0"/>
  </r>
  <r>
    <x v="175"/>
    <x v="3"/>
    <s v="May"/>
    <n v="19"/>
    <x v="5"/>
    <s v="01"/>
    <s v="Grain"/>
    <x v="1"/>
    <n v="4"/>
  </r>
  <r>
    <x v="175"/>
    <x v="3"/>
    <s v="May"/>
    <n v="19"/>
    <x v="6"/>
    <s v="01"/>
    <s v="Grain"/>
    <x v="0"/>
    <n v="488"/>
  </r>
  <r>
    <x v="175"/>
    <x v="3"/>
    <s v="May"/>
    <n v="19"/>
    <x v="6"/>
    <s v="01"/>
    <s v="Grain"/>
    <x v="1"/>
    <n v="1151"/>
  </r>
  <r>
    <x v="175"/>
    <x v="3"/>
    <s v="May"/>
    <n v="19"/>
    <x v="7"/>
    <s v="01"/>
    <s v="Grain"/>
    <x v="0"/>
    <n v="536"/>
  </r>
  <r>
    <x v="175"/>
    <x v="3"/>
    <s v="May"/>
    <n v="19"/>
    <x v="7"/>
    <s v="01"/>
    <s v="Grain"/>
    <x v="1"/>
    <n v="592"/>
  </r>
  <r>
    <x v="175"/>
    <x v="3"/>
    <s v="May"/>
    <n v="19"/>
    <x v="8"/>
    <s v="01"/>
    <s v="Grain"/>
    <x v="0"/>
    <n v="310"/>
  </r>
  <r>
    <x v="175"/>
    <x v="3"/>
    <s v="May"/>
    <n v="19"/>
    <x v="8"/>
    <s v="01"/>
    <s v="Grain"/>
    <x v="1"/>
    <n v="1201"/>
  </r>
  <r>
    <x v="175"/>
    <x v="3"/>
    <s v="May"/>
    <n v="19"/>
    <x v="9"/>
    <s v="01"/>
    <s v="Grain"/>
    <x v="0"/>
    <n v="0"/>
  </r>
  <r>
    <x v="175"/>
    <x v="3"/>
    <s v="May"/>
    <n v="19"/>
    <x v="9"/>
    <s v="01"/>
    <s v="Grain"/>
    <x v="1"/>
    <n v="0"/>
  </r>
  <r>
    <x v="175"/>
    <x v="3"/>
    <s v="May"/>
    <n v="19"/>
    <x v="10"/>
    <s v="01"/>
    <s v="Grain"/>
    <x v="0"/>
    <n v="3389"/>
  </r>
  <r>
    <x v="175"/>
    <x v="3"/>
    <s v="May"/>
    <n v="19"/>
    <x v="10"/>
    <s v="01"/>
    <s v="Grain"/>
    <x v="1"/>
    <n v="615"/>
  </r>
  <r>
    <x v="175"/>
    <x v="3"/>
    <s v="May"/>
    <n v="19"/>
    <x v="11"/>
    <s v="01"/>
    <s v="Grain"/>
    <x v="0"/>
    <n v="0"/>
  </r>
  <r>
    <x v="175"/>
    <x v="3"/>
    <s v="May"/>
    <n v="19"/>
    <x v="11"/>
    <s v="01"/>
    <s v="Grain"/>
    <x v="1"/>
    <n v="4"/>
  </r>
  <r>
    <x v="175"/>
    <x v="3"/>
    <s v="May"/>
    <n v="19"/>
    <x v="12"/>
    <s v="01"/>
    <s v="Grain"/>
    <x v="0"/>
    <n v="6159"/>
  </r>
  <r>
    <x v="175"/>
    <x v="3"/>
    <s v="May"/>
    <n v="19"/>
    <x v="12"/>
    <s v="01"/>
    <s v="Grain"/>
    <x v="1"/>
    <n v="1107"/>
  </r>
  <r>
    <x v="176"/>
    <x v="3"/>
    <s v="May"/>
    <n v="20"/>
    <x v="0"/>
    <s v="01"/>
    <s v="Grain"/>
    <x v="0"/>
    <n v="11214"/>
  </r>
  <r>
    <x v="176"/>
    <x v="3"/>
    <s v="May"/>
    <n v="20"/>
    <x v="0"/>
    <s v="01"/>
    <s v="Grain"/>
    <x v="1"/>
    <n v="480"/>
  </r>
  <r>
    <x v="176"/>
    <x v="3"/>
    <s v="May"/>
    <n v="20"/>
    <x v="1"/>
    <s v="01"/>
    <s v="Grain"/>
    <x v="0"/>
    <n v="0"/>
  </r>
  <r>
    <x v="176"/>
    <x v="3"/>
    <s v="May"/>
    <n v="20"/>
    <x v="1"/>
    <s v="01"/>
    <s v="Grain"/>
    <x v="1"/>
    <n v="0"/>
  </r>
  <r>
    <x v="176"/>
    <x v="3"/>
    <s v="May"/>
    <n v="20"/>
    <x v="2"/>
    <s v="01"/>
    <s v="Grain"/>
    <x v="0"/>
    <n v="4323"/>
  </r>
  <r>
    <x v="176"/>
    <x v="3"/>
    <s v="May"/>
    <n v="20"/>
    <x v="2"/>
    <s v="01"/>
    <s v="Grain"/>
    <x v="1"/>
    <n v="210"/>
  </r>
  <r>
    <x v="176"/>
    <x v="3"/>
    <s v="May"/>
    <n v="20"/>
    <x v="3"/>
    <s v="01"/>
    <s v="Grain"/>
    <x v="0"/>
    <n v="5136"/>
  </r>
  <r>
    <x v="176"/>
    <x v="3"/>
    <s v="May"/>
    <n v="20"/>
    <x v="3"/>
    <s v="01"/>
    <s v="Grain"/>
    <x v="1"/>
    <n v="357"/>
  </r>
  <r>
    <x v="176"/>
    <x v="3"/>
    <s v="May"/>
    <n v="20"/>
    <x v="4"/>
    <s v="01"/>
    <s v="Grain"/>
    <x v="0"/>
    <n v="2018"/>
  </r>
  <r>
    <x v="176"/>
    <x v="3"/>
    <s v="May"/>
    <n v="20"/>
    <x v="4"/>
    <s v="01"/>
    <s v="Grain"/>
    <x v="1"/>
    <n v="1424"/>
  </r>
  <r>
    <x v="176"/>
    <x v="3"/>
    <s v="May"/>
    <n v="20"/>
    <x v="5"/>
    <s v="01"/>
    <s v="Grain"/>
    <x v="0"/>
    <n v="0"/>
  </r>
  <r>
    <x v="176"/>
    <x v="3"/>
    <s v="May"/>
    <n v="20"/>
    <x v="5"/>
    <s v="01"/>
    <s v="Grain"/>
    <x v="1"/>
    <n v="1"/>
  </r>
  <r>
    <x v="176"/>
    <x v="3"/>
    <s v="May"/>
    <n v="20"/>
    <x v="6"/>
    <s v="01"/>
    <s v="Grain"/>
    <x v="0"/>
    <n v="626"/>
  </r>
  <r>
    <x v="176"/>
    <x v="3"/>
    <s v="May"/>
    <n v="20"/>
    <x v="6"/>
    <s v="01"/>
    <s v="Grain"/>
    <x v="1"/>
    <n v="1277"/>
  </r>
  <r>
    <x v="176"/>
    <x v="3"/>
    <s v="May"/>
    <n v="20"/>
    <x v="7"/>
    <s v="01"/>
    <s v="Grain"/>
    <x v="0"/>
    <n v="874"/>
  </r>
  <r>
    <x v="176"/>
    <x v="3"/>
    <s v="May"/>
    <n v="20"/>
    <x v="7"/>
    <s v="01"/>
    <s v="Grain"/>
    <x v="1"/>
    <n v="551"/>
  </r>
  <r>
    <x v="176"/>
    <x v="3"/>
    <s v="May"/>
    <n v="20"/>
    <x v="8"/>
    <s v="01"/>
    <s v="Grain"/>
    <x v="0"/>
    <n v="223"/>
  </r>
  <r>
    <x v="176"/>
    <x v="3"/>
    <s v="May"/>
    <n v="20"/>
    <x v="8"/>
    <s v="01"/>
    <s v="Grain"/>
    <x v="1"/>
    <n v="1524"/>
  </r>
  <r>
    <x v="176"/>
    <x v="3"/>
    <s v="May"/>
    <n v="20"/>
    <x v="9"/>
    <s v="01"/>
    <s v="Grain"/>
    <x v="0"/>
    <n v="0"/>
  </r>
  <r>
    <x v="176"/>
    <x v="3"/>
    <s v="May"/>
    <n v="20"/>
    <x v="9"/>
    <s v="01"/>
    <s v="Grain"/>
    <x v="1"/>
    <n v="0"/>
  </r>
  <r>
    <x v="176"/>
    <x v="3"/>
    <s v="May"/>
    <n v="20"/>
    <x v="10"/>
    <s v="01"/>
    <s v="Grain"/>
    <x v="0"/>
    <n v="3373"/>
  </r>
  <r>
    <x v="176"/>
    <x v="3"/>
    <s v="May"/>
    <n v="20"/>
    <x v="10"/>
    <s v="01"/>
    <s v="Grain"/>
    <x v="1"/>
    <n v="758"/>
  </r>
  <r>
    <x v="176"/>
    <x v="3"/>
    <s v="May"/>
    <n v="20"/>
    <x v="11"/>
    <s v="01"/>
    <s v="Grain"/>
    <x v="0"/>
    <n v="0"/>
  </r>
  <r>
    <x v="176"/>
    <x v="3"/>
    <s v="May"/>
    <n v="20"/>
    <x v="11"/>
    <s v="01"/>
    <s v="Grain"/>
    <x v="1"/>
    <n v="28"/>
  </r>
  <r>
    <x v="176"/>
    <x v="3"/>
    <s v="May"/>
    <n v="20"/>
    <x v="12"/>
    <s v="01"/>
    <s v="Grain"/>
    <x v="0"/>
    <n v="5534"/>
  </r>
  <r>
    <x v="176"/>
    <x v="3"/>
    <s v="May"/>
    <n v="20"/>
    <x v="12"/>
    <s v="01"/>
    <s v="Grain"/>
    <x v="1"/>
    <n v="712"/>
  </r>
  <r>
    <x v="177"/>
    <x v="3"/>
    <s v="May"/>
    <n v="21"/>
    <x v="0"/>
    <s v="01"/>
    <s v="Grain"/>
    <x v="0"/>
    <n v="10928"/>
  </r>
  <r>
    <x v="177"/>
    <x v="3"/>
    <s v="May"/>
    <n v="21"/>
    <x v="0"/>
    <s v="01"/>
    <s v="Grain"/>
    <x v="1"/>
    <n v="349"/>
  </r>
  <r>
    <x v="177"/>
    <x v="3"/>
    <s v="May"/>
    <n v="21"/>
    <x v="1"/>
    <s v="01"/>
    <s v="Grain"/>
    <x v="0"/>
    <n v="0"/>
  </r>
  <r>
    <x v="177"/>
    <x v="3"/>
    <s v="May"/>
    <n v="21"/>
    <x v="1"/>
    <s v="01"/>
    <s v="Grain"/>
    <x v="1"/>
    <n v="0"/>
  </r>
  <r>
    <x v="177"/>
    <x v="3"/>
    <s v="May"/>
    <n v="21"/>
    <x v="2"/>
    <s v="01"/>
    <s v="Grain"/>
    <x v="0"/>
    <n v="3062"/>
  </r>
  <r>
    <x v="177"/>
    <x v="3"/>
    <s v="May"/>
    <n v="21"/>
    <x v="2"/>
    <s v="01"/>
    <s v="Grain"/>
    <x v="1"/>
    <n v="262"/>
  </r>
  <r>
    <x v="177"/>
    <x v="3"/>
    <s v="May"/>
    <n v="21"/>
    <x v="3"/>
    <s v="01"/>
    <s v="Grain"/>
    <x v="0"/>
    <n v="5571"/>
  </r>
  <r>
    <x v="177"/>
    <x v="3"/>
    <s v="May"/>
    <n v="21"/>
    <x v="3"/>
    <s v="01"/>
    <s v="Grain"/>
    <x v="1"/>
    <n v="496"/>
  </r>
  <r>
    <x v="177"/>
    <x v="3"/>
    <s v="May"/>
    <n v="21"/>
    <x v="4"/>
    <s v="01"/>
    <s v="Grain"/>
    <x v="0"/>
    <n v="1807"/>
  </r>
  <r>
    <x v="177"/>
    <x v="3"/>
    <s v="May"/>
    <n v="21"/>
    <x v="4"/>
    <s v="01"/>
    <s v="Grain"/>
    <x v="1"/>
    <n v="2267"/>
  </r>
  <r>
    <x v="177"/>
    <x v="3"/>
    <s v="May"/>
    <n v="21"/>
    <x v="5"/>
    <s v="01"/>
    <s v="Grain"/>
    <x v="0"/>
    <n v="0"/>
  </r>
  <r>
    <x v="177"/>
    <x v="3"/>
    <s v="May"/>
    <n v="21"/>
    <x v="5"/>
    <s v="01"/>
    <s v="Grain"/>
    <x v="1"/>
    <n v="1"/>
  </r>
  <r>
    <x v="177"/>
    <x v="3"/>
    <s v="May"/>
    <n v="21"/>
    <x v="6"/>
    <s v="01"/>
    <s v="Grain"/>
    <x v="0"/>
    <n v="681"/>
  </r>
  <r>
    <x v="177"/>
    <x v="3"/>
    <s v="May"/>
    <n v="21"/>
    <x v="6"/>
    <s v="01"/>
    <s v="Grain"/>
    <x v="1"/>
    <n v="1113"/>
  </r>
  <r>
    <x v="177"/>
    <x v="3"/>
    <s v="May"/>
    <n v="21"/>
    <x v="7"/>
    <s v="01"/>
    <s v="Grain"/>
    <x v="0"/>
    <n v="896"/>
  </r>
  <r>
    <x v="177"/>
    <x v="3"/>
    <s v="May"/>
    <n v="21"/>
    <x v="7"/>
    <s v="01"/>
    <s v="Grain"/>
    <x v="1"/>
    <n v="425"/>
  </r>
  <r>
    <x v="177"/>
    <x v="3"/>
    <s v="May"/>
    <n v="21"/>
    <x v="8"/>
    <s v="01"/>
    <s v="Grain"/>
    <x v="0"/>
    <n v="258"/>
  </r>
  <r>
    <x v="177"/>
    <x v="3"/>
    <s v="May"/>
    <n v="21"/>
    <x v="8"/>
    <s v="01"/>
    <s v="Grain"/>
    <x v="1"/>
    <n v="1063"/>
  </r>
  <r>
    <x v="177"/>
    <x v="3"/>
    <s v="May"/>
    <n v="21"/>
    <x v="9"/>
    <s v="01"/>
    <s v="Grain"/>
    <x v="0"/>
    <n v="0"/>
  </r>
  <r>
    <x v="177"/>
    <x v="3"/>
    <s v="May"/>
    <n v="21"/>
    <x v="9"/>
    <s v="01"/>
    <s v="Grain"/>
    <x v="1"/>
    <n v="0"/>
  </r>
  <r>
    <x v="177"/>
    <x v="3"/>
    <s v="May"/>
    <n v="21"/>
    <x v="10"/>
    <s v="01"/>
    <s v="Grain"/>
    <x v="0"/>
    <n v="3114"/>
  </r>
  <r>
    <x v="177"/>
    <x v="3"/>
    <s v="May"/>
    <n v="21"/>
    <x v="10"/>
    <s v="01"/>
    <s v="Grain"/>
    <x v="1"/>
    <n v="832"/>
  </r>
  <r>
    <x v="177"/>
    <x v="3"/>
    <s v="May"/>
    <n v="21"/>
    <x v="11"/>
    <s v="01"/>
    <s v="Grain"/>
    <x v="0"/>
    <n v="0"/>
  </r>
  <r>
    <x v="177"/>
    <x v="3"/>
    <s v="May"/>
    <n v="21"/>
    <x v="11"/>
    <s v="01"/>
    <s v="Grain"/>
    <x v="1"/>
    <n v="1"/>
  </r>
  <r>
    <x v="177"/>
    <x v="3"/>
    <s v="May"/>
    <n v="21"/>
    <x v="12"/>
    <s v="01"/>
    <s v="Grain"/>
    <x v="0"/>
    <n v="6507"/>
  </r>
  <r>
    <x v="177"/>
    <x v="3"/>
    <s v="May"/>
    <n v="21"/>
    <x v="12"/>
    <s v="01"/>
    <s v="Grain"/>
    <x v="1"/>
    <n v="682"/>
  </r>
  <r>
    <x v="178"/>
    <x v="3"/>
    <s v="Jun"/>
    <n v="22"/>
    <x v="0"/>
    <s v="01"/>
    <s v="Grain"/>
    <x v="0"/>
    <n v="8710"/>
  </r>
  <r>
    <x v="178"/>
    <x v="3"/>
    <s v="Jun"/>
    <n v="22"/>
    <x v="0"/>
    <s v="01"/>
    <s v="Grain"/>
    <x v="1"/>
    <n v="237"/>
  </r>
  <r>
    <x v="178"/>
    <x v="3"/>
    <s v="Jun"/>
    <n v="22"/>
    <x v="1"/>
    <s v="01"/>
    <s v="Grain"/>
    <x v="0"/>
    <n v="0"/>
  </r>
  <r>
    <x v="178"/>
    <x v="3"/>
    <s v="Jun"/>
    <n v="22"/>
    <x v="1"/>
    <s v="01"/>
    <s v="Grain"/>
    <x v="1"/>
    <n v="0"/>
  </r>
  <r>
    <x v="178"/>
    <x v="3"/>
    <s v="Jun"/>
    <n v="22"/>
    <x v="2"/>
    <s v="01"/>
    <s v="Grain"/>
    <x v="0"/>
    <n v="3458"/>
  </r>
  <r>
    <x v="178"/>
    <x v="3"/>
    <s v="Jun"/>
    <n v="22"/>
    <x v="2"/>
    <s v="01"/>
    <s v="Grain"/>
    <x v="1"/>
    <n v="297"/>
  </r>
  <r>
    <x v="178"/>
    <x v="3"/>
    <s v="Jun"/>
    <n v="22"/>
    <x v="3"/>
    <s v="01"/>
    <s v="Grain"/>
    <x v="0"/>
    <n v="4805"/>
  </r>
  <r>
    <x v="178"/>
    <x v="3"/>
    <s v="Jun"/>
    <n v="22"/>
    <x v="3"/>
    <s v="01"/>
    <s v="Grain"/>
    <x v="1"/>
    <n v="415"/>
  </r>
  <r>
    <x v="178"/>
    <x v="3"/>
    <s v="Jun"/>
    <n v="22"/>
    <x v="4"/>
    <s v="01"/>
    <s v="Grain"/>
    <x v="0"/>
    <n v="1704"/>
  </r>
  <r>
    <x v="178"/>
    <x v="3"/>
    <s v="Jun"/>
    <n v="22"/>
    <x v="4"/>
    <s v="01"/>
    <s v="Grain"/>
    <x v="1"/>
    <n v="1330"/>
  </r>
  <r>
    <x v="178"/>
    <x v="3"/>
    <s v="Jun"/>
    <n v="22"/>
    <x v="5"/>
    <s v="01"/>
    <s v="Grain"/>
    <x v="0"/>
    <n v="0"/>
  </r>
  <r>
    <x v="178"/>
    <x v="3"/>
    <s v="Jun"/>
    <n v="22"/>
    <x v="5"/>
    <s v="01"/>
    <s v="Grain"/>
    <x v="1"/>
    <n v="2"/>
  </r>
  <r>
    <x v="178"/>
    <x v="3"/>
    <s v="Jun"/>
    <n v="22"/>
    <x v="6"/>
    <s v="01"/>
    <s v="Grain"/>
    <x v="0"/>
    <n v="785"/>
  </r>
  <r>
    <x v="178"/>
    <x v="3"/>
    <s v="Jun"/>
    <n v="22"/>
    <x v="6"/>
    <s v="01"/>
    <s v="Grain"/>
    <x v="1"/>
    <n v="1157"/>
  </r>
  <r>
    <x v="178"/>
    <x v="3"/>
    <s v="Jun"/>
    <n v="22"/>
    <x v="7"/>
    <s v="01"/>
    <s v="Grain"/>
    <x v="0"/>
    <n v="985"/>
  </r>
  <r>
    <x v="178"/>
    <x v="3"/>
    <s v="Jun"/>
    <n v="22"/>
    <x v="7"/>
    <s v="01"/>
    <s v="Grain"/>
    <x v="1"/>
    <n v="365"/>
  </r>
  <r>
    <x v="178"/>
    <x v="3"/>
    <s v="Jun"/>
    <n v="22"/>
    <x v="8"/>
    <s v="01"/>
    <s v="Grain"/>
    <x v="0"/>
    <n v="326"/>
  </r>
  <r>
    <x v="178"/>
    <x v="3"/>
    <s v="Jun"/>
    <n v="22"/>
    <x v="8"/>
    <s v="01"/>
    <s v="Grain"/>
    <x v="1"/>
    <n v="833"/>
  </r>
  <r>
    <x v="178"/>
    <x v="3"/>
    <s v="Jun"/>
    <n v="22"/>
    <x v="9"/>
    <s v="01"/>
    <s v="Grain"/>
    <x v="0"/>
    <n v="0"/>
  </r>
  <r>
    <x v="178"/>
    <x v="3"/>
    <s v="Jun"/>
    <n v="22"/>
    <x v="9"/>
    <s v="01"/>
    <s v="Grain"/>
    <x v="1"/>
    <n v="0"/>
  </r>
  <r>
    <x v="178"/>
    <x v="3"/>
    <s v="Jun"/>
    <n v="22"/>
    <x v="10"/>
    <s v="01"/>
    <s v="Grain"/>
    <x v="0"/>
    <n v="3441"/>
  </r>
  <r>
    <x v="178"/>
    <x v="3"/>
    <s v="Jun"/>
    <n v="22"/>
    <x v="10"/>
    <s v="01"/>
    <s v="Grain"/>
    <x v="1"/>
    <n v="659"/>
  </r>
  <r>
    <x v="178"/>
    <x v="3"/>
    <s v="Jun"/>
    <n v="22"/>
    <x v="11"/>
    <s v="01"/>
    <s v="Grain"/>
    <x v="0"/>
    <n v="0"/>
  </r>
  <r>
    <x v="178"/>
    <x v="3"/>
    <s v="Jun"/>
    <n v="22"/>
    <x v="11"/>
    <s v="01"/>
    <s v="Grain"/>
    <x v="1"/>
    <n v="1"/>
  </r>
  <r>
    <x v="178"/>
    <x v="3"/>
    <s v="Jun"/>
    <n v="22"/>
    <x v="12"/>
    <s v="01"/>
    <s v="Grain"/>
    <x v="0"/>
    <n v="6024"/>
  </r>
  <r>
    <x v="178"/>
    <x v="3"/>
    <s v="Jun"/>
    <n v="22"/>
    <x v="12"/>
    <s v="01"/>
    <s v="Grain"/>
    <x v="1"/>
    <n v="1005"/>
  </r>
  <r>
    <x v="179"/>
    <x v="3"/>
    <s v="Jun"/>
    <n v="23"/>
    <x v="0"/>
    <s v="01"/>
    <s v="Grain"/>
    <x v="0"/>
    <n v="11236"/>
  </r>
  <r>
    <x v="179"/>
    <x v="3"/>
    <s v="Jun"/>
    <n v="23"/>
    <x v="0"/>
    <s v="01"/>
    <s v="Grain"/>
    <x v="1"/>
    <n v="239"/>
  </r>
  <r>
    <x v="179"/>
    <x v="3"/>
    <s v="Jun"/>
    <n v="23"/>
    <x v="1"/>
    <s v="01"/>
    <s v="Grain"/>
    <x v="0"/>
    <n v="0"/>
  </r>
  <r>
    <x v="179"/>
    <x v="3"/>
    <s v="Jun"/>
    <n v="23"/>
    <x v="1"/>
    <s v="01"/>
    <s v="Grain"/>
    <x v="1"/>
    <n v="0"/>
  </r>
  <r>
    <x v="179"/>
    <x v="3"/>
    <s v="Jun"/>
    <n v="23"/>
    <x v="2"/>
    <s v="01"/>
    <s v="Grain"/>
    <x v="0"/>
    <n v="3225"/>
  </r>
  <r>
    <x v="179"/>
    <x v="3"/>
    <s v="Jun"/>
    <n v="23"/>
    <x v="2"/>
    <s v="01"/>
    <s v="Grain"/>
    <x v="1"/>
    <n v="242"/>
  </r>
  <r>
    <x v="179"/>
    <x v="3"/>
    <s v="Jun"/>
    <n v="23"/>
    <x v="3"/>
    <s v="01"/>
    <s v="Grain"/>
    <x v="0"/>
    <n v="5444"/>
  </r>
  <r>
    <x v="179"/>
    <x v="3"/>
    <s v="Jun"/>
    <n v="23"/>
    <x v="3"/>
    <s v="01"/>
    <s v="Grain"/>
    <x v="1"/>
    <n v="429"/>
  </r>
  <r>
    <x v="179"/>
    <x v="3"/>
    <s v="Jun"/>
    <n v="23"/>
    <x v="4"/>
    <s v="01"/>
    <s v="Grain"/>
    <x v="0"/>
    <n v="1794"/>
  </r>
  <r>
    <x v="179"/>
    <x v="3"/>
    <s v="Jun"/>
    <n v="23"/>
    <x v="4"/>
    <s v="01"/>
    <s v="Grain"/>
    <x v="1"/>
    <n v="1211"/>
  </r>
  <r>
    <x v="179"/>
    <x v="3"/>
    <s v="Jun"/>
    <n v="23"/>
    <x v="5"/>
    <s v="01"/>
    <s v="Grain"/>
    <x v="0"/>
    <n v="0"/>
  </r>
  <r>
    <x v="179"/>
    <x v="3"/>
    <s v="Jun"/>
    <n v="23"/>
    <x v="5"/>
    <s v="01"/>
    <s v="Grain"/>
    <x v="1"/>
    <n v="3"/>
  </r>
  <r>
    <x v="179"/>
    <x v="3"/>
    <s v="Jun"/>
    <n v="23"/>
    <x v="6"/>
    <s v="01"/>
    <s v="Grain"/>
    <x v="0"/>
    <n v="746"/>
  </r>
  <r>
    <x v="179"/>
    <x v="3"/>
    <s v="Jun"/>
    <n v="23"/>
    <x v="6"/>
    <s v="01"/>
    <s v="Grain"/>
    <x v="1"/>
    <n v="1599"/>
  </r>
  <r>
    <x v="179"/>
    <x v="3"/>
    <s v="Jun"/>
    <n v="23"/>
    <x v="7"/>
    <s v="01"/>
    <s v="Grain"/>
    <x v="0"/>
    <n v="760"/>
  </r>
  <r>
    <x v="179"/>
    <x v="3"/>
    <s v="Jun"/>
    <n v="23"/>
    <x v="7"/>
    <s v="01"/>
    <s v="Grain"/>
    <x v="1"/>
    <n v="446"/>
  </r>
  <r>
    <x v="179"/>
    <x v="3"/>
    <s v="Jun"/>
    <n v="23"/>
    <x v="8"/>
    <s v="01"/>
    <s v="Grain"/>
    <x v="0"/>
    <n v="315"/>
  </r>
  <r>
    <x v="179"/>
    <x v="3"/>
    <s v="Jun"/>
    <n v="23"/>
    <x v="8"/>
    <s v="01"/>
    <s v="Grain"/>
    <x v="1"/>
    <n v="1176"/>
  </r>
  <r>
    <x v="179"/>
    <x v="3"/>
    <s v="Jun"/>
    <n v="23"/>
    <x v="9"/>
    <s v="01"/>
    <s v="Grain"/>
    <x v="0"/>
    <n v="0"/>
  </r>
  <r>
    <x v="179"/>
    <x v="3"/>
    <s v="Jun"/>
    <n v="23"/>
    <x v="9"/>
    <s v="01"/>
    <s v="Grain"/>
    <x v="1"/>
    <n v="0"/>
  </r>
  <r>
    <x v="179"/>
    <x v="3"/>
    <s v="Jun"/>
    <n v="23"/>
    <x v="10"/>
    <s v="01"/>
    <s v="Grain"/>
    <x v="0"/>
    <n v="2962"/>
  </r>
  <r>
    <x v="179"/>
    <x v="3"/>
    <s v="Jun"/>
    <n v="23"/>
    <x v="10"/>
    <s v="01"/>
    <s v="Grain"/>
    <x v="1"/>
    <n v="681"/>
  </r>
  <r>
    <x v="179"/>
    <x v="3"/>
    <s v="Jun"/>
    <n v="23"/>
    <x v="11"/>
    <s v="01"/>
    <s v="Grain"/>
    <x v="0"/>
    <n v="0"/>
  </r>
  <r>
    <x v="179"/>
    <x v="3"/>
    <s v="Jun"/>
    <n v="23"/>
    <x v="11"/>
    <s v="01"/>
    <s v="Grain"/>
    <x v="1"/>
    <n v="1"/>
  </r>
  <r>
    <x v="179"/>
    <x v="3"/>
    <s v="Jun"/>
    <n v="23"/>
    <x v="12"/>
    <s v="01"/>
    <s v="Grain"/>
    <x v="0"/>
    <n v="5247"/>
  </r>
  <r>
    <x v="179"/>
    <x v="3"/>
    <s v="Jun"/>
    <n v="23"/>
    <x v="12"/>
    <s v="01"/>
    <s v="Grain"/>
    <x v="1"/>
    <n v="952"/>
  </r>
  <r>
    <x v="180"/>
    <x v="3"/>
    <s v="Jun"/>
    <n v="24"/>
    <x v="0"/>
    <s v="01"/>
    <s v="Grain"/>
    <x v="0"/>
    <n v="9610"/>
  </r>
  <r>
    <x v="180"/>
    <x v="3"/>
    <s v="Jun"/>
    <n v="24"/>
    <x v="0"/>
    <s v="01"/>
    <s v="Grain"/>
    <x v="1"/>
    <n v="480"/>
  </r>
  <r>
    <x v="180"/>
    <x v="3"/>
    <s v="Jun"/>
    <n v="24"/>
    <x v="1"/>
    <s v="01"/>
    <s v="Grain"/>
    <x v="0"/>
    <n v="0"/>
  </r>
  <r>
    <x v="180"/>
    <x v="3"/>
    <s v="Jun"/>
    <n v="24"/>
    <x v="1"/>
    <s v="01"/>
    <s v="Grain"/>
    <x v="1"/>
    <n v="0"/>
  </r>
  <r>
    <x v="180"/>
    <x v="3"/>
    <s v="Jun"/>
    <n v="24"/>
    <x v="2"/>
    <s v="01"/>
    <s v="Grain"/>
    <x v="0"/>
    <n v="3514"/>
  </r>
  <r>
    <x v="180"/>
    <x v="3"/>
    <s v="Jun"/>
    <n v="24"/>
    <x v="2"/>
    <s v="01"/>
    <s v="Grain"/>
    <x v="1"/>
    <n v="82"/>
  </r>
  <r>
    <x v="180"/>
    <x v="3"/>
    <s v="Jun"/>
    <n v="24"/>
    <x v="3"/>
    <s v="01"/>
    <s v="Grain"/>
    <x v="0"/>
    <n v="5900"/>
  </r>
  <r>
    <x v="180"/>
    <x v="3"/>
    <s v="Jun"/>
    <n v="24"/>
    <x v="3"/>
    <s v="01"/>
    <s v="Grain"/>
    <x v="1"/>
    <n v="341"/>
  </r>
  <r>
    <x v="180"/>
    <x v="3"/>
    <s v="Jun"/>
    <n v="24"/>
    <x v="4"/>
    <s v="01"/>
    <s v="Grain"/>
    <x v="0"/>
    <n v="1540"/>
  </r>
  <r>
    <x v="180"/>
    <x v="3"/>
    <s v="Jun"/>
    <n v="24"/>
    <x v="4"/>
    <s v="01"/>
    <s v="Grain"/>
    <x v="1"/>
    <n v="2014"/>
  </r>
  <r>
    <x v="180"/>
    <x v="3"/>
    <s v="Jun"/>
    <n v="24"/>
    <x v="5"/>
    <s v="01"/>
    <s v="Grain"/>
    <x v="0"/>
    <n v="0"/>
  </r>
  <r>
    <x v="180"/>
    <x v="3"/>
    <s v="Jun"/>
    <n v="24"/>
    <x v="5"/>
    <s v="01"/>
    <s v="Grain"/>
    <x v="1"/>
    <n v="7"/>
  </r>
  <r>
    <x v="180"/>
    <x v="3"/>
    <s v="Jun"/>
    <n v="24"/>
    <x v="6"/>
    <s v="01"/>
    <s v="Grain"/>
    <x v="0"/>
    <n v="895"/>
  </r>
  <r>
    <x v="180"/>
    <x v="3"/>
    <s v="Jun"/>
    <n v="24"/>
    <x v="6"/>
    <s v="01"/>
    <s v="Grain"/>
    <x v="1"/>
    <n v="845"/>
  </r>
  <r>
    <x v="180"/>
    <x v="3"/>
    <s v="Jun"/>
    <n v="24"/>
    <x v="7"/>
    <s v="01"/>
    <s v="Grain"/>
    <x v="0"/>
    <n v="742"/>
  </r>
  <r>
    <x v="180"/>
    <x v="3"/>
    <s v="Jun"/>
    <n v="24"/>
    <x v="7"/>
    <s v="01"/>
    <s v="Grain"/>
    <x v="1"/>
    <n v="335"/>
  </r>
  <r>
    <x v="180"/>
    <x v="3"/>
    <s v="Jun"/>
    <n v="24"/>
    <x v="8"/>
    <s v="01"/>
    <s v="Grain"/>
    <x v="0"/>
    <n v="381"/>
  </r>
  <r>
    <x v="180"/>
    <x v="3"/>
    <s v="Jun"/>
    <n v="24"/>
    <x v="8"/>
    <s v="01"/>
    <s v="Grain"/>
    <x v="1"/>
    <n v="948"/>
  </r>
  <r>
    <x v="180"/>
    <x v="3"/>
    <s v="Jun"/>
    <n v="24"/>
    <x v="9"/>
    <s v="01"/>
    <s v="Grain"/>
    <x v="0"/>
    <n v="0"/>
  </r>
  <r>
    <x v="180"/>
    <x v="3"/>
    <s v="Jun"/>
    <n v="24"/>
    <x v="9"/>
    <s v="01"/>
    <s v="Grain"/>
    <x v="1"/>
    <n v="0"/>
  </r>
  <r>
    <x v="180"/>
    <x v="3"/>
    <s v="Jun"/>
    <n v="24"/>
    <x v="10"/>
    <s v="01"/>
    <s v="Grain"/>
    <x v="0"/>
    <n v="3245"/>
  </r>
  <r>
    <x v="180"/>
    <x v="3"/>
    <s v="Jun"/>
    <n v="24"/>
    <x v="10"/>
    <s v="01"/>
    <s v="Grain"/>
    <x v="1"/>
    <n v="885"/>
  </r>
  <r>
    <x v="180"/>
    <x v="3"/>
    <s v="Jun"/>
    <n v="24"/>
    <x v="11"/>
    <s v="01"/>
    <s v="Grain"/>
    <x v="0"/>
    <n v="0"/>
  </r>
  <r>
    <x v="180"/>
    <x v="3"/>
    <s v="Jun"/>
    <n v="24"/>
    <x v="11"/>
    <s v="01"/>
    <s v="Grain"/>
    <x v="1"/>
    <n v="1"/>
  </r>
  <r>
    <x v="180"/>
    <x v="3"/>
    <s v="Jun"/>
    <n v="24"/>
    <x v="12"/>
    <s v="01"/>
    <s v="Grain"/>
    <x v="0"/>
    <n v="6185"/>
  </r>
  <r>
    <x v="180"/>
    <x v="3"/>
    <s v="Jun"/>
    <n v="24"/>
    <x v="12"/>
    <s v="01"/>
    <s v="Grain"/>
    <x v="1"/>
    <n v="870"/>
  </r>
  <r>
    <x v="181"/>
    <x v="3"/>
    <s v="Jun"/>
    <n v="25"/>
    <x v="0"/>
    <s v="01"/>
    <s v="Grain"/>
    <x v="0"/>
    <n v="8949"/>
  </r>
  <r>
    <x v="181"/>
    <x v="3"/>
    <s v="Jun"/>
    <n v="25"/>
    <x v="0"/>
    <s v="01"/>
    <s v="Grain"/>
    <x v="1"/>
    <n v="126"/>
  </r>
  <r>
    <x v="181"/>
    <x v="3"/>
    <s v="Jun"/>
    <n v="25"/>
    <x v="1"/>
    <s v="01"/>
    <s v="Grain"/>
    <x v="0"/>
    <n v="0"/>
  </r>
  <r>
    <x v="181"/>
    <x v="3"/>
    <s v="Jun"/>
    <n v="25"/>
    <x v="1"/>
    <s v="01"/>
    <s v="Grain"/>
    <x v="1"/>
    <n v="0"/>
  </r>
  <r>
    <x v="181"/>
    <x v="3"/>
    <s v="Jun"/>
    <n v="25"/>
    <x v="2"/>
    <s v="01"/>
    <s v="Grain"/>
    <x v="0"/>
    <n v="3688"/>
  </r>
  <r>
    <x v="181"/>
    <x v="3"/>
    <s v="Jun"/>
    <n v="25"/>
    <x v="2"/>
    <s v="01"/>
    <s v="Grain"/>
    <x v="1"/>
    <n v="179"/>
  </r>
  <r>
    <x v="181"/>
    <x v="3"/>
    <s v="Jun"/>
    <n v="25"/>
    <x v="3"/>
    <s v="01"/>
    <s v="Grain"/>
    <x v="0"/>
    <n v="4522"/>
  </r>
  <r>
    <x v="181"/>
    <x v="3"/>
    <s v="Jun"/>
    <n v="25"/>
    <x v="3"/>
    <s v="01"/>
    <s v="Grain"/>
    <x v="1"/>
    <n v="369"/>
  </r>
  <r>
    <x v="181"/>
    <x v="3"/>
    <s v="Jun"/>
    <n v="25"/>
    <x v="4"/>
    <s v="01"/>
    <s v="Grain"/>
    <x v="0"/>
    <n v="1502"/>
  </r>
  <r>
    <x v="181"/>
    <x v="3"/>
    <s v="Jun"/>
    <n v="25"/>
    <x v="4"/>
    <s v="01"/>
    <s v="Grain"/>
    <x v="1"/>
    <n v="1488"/>
  </r>
  <r>
    <x v="181"/>
    <x v="3"/>
    <s v="Jun"/>
    <n v="25"/>
    <x v="5"/>
    <s v="01"/>
    <s v="Grain"/>
    <x v="0"/>
    <n v="0"/>
  </r>
  <r>
    <x v="181"/>
    <x v="3"/>
    <s v="Jun"/>
    <n v="25"/>
    <x v="5"/>
    <s v="01"/>
    <s v="Grain"/>
    <x v="1"/>
    <n v="8"/>
  </r>
  <r>
    <x v="181"/>
    <x v="3"/>
    <s v="Jun"/>
    <n v="25"/>
    <x v="6"/>
    <s v="01"/>
    <s v="Grain"/>
    <x v="0"/>
    <n v="827"/>
  </r>
  <r>
    <x v="181"/>
    <x v="3"/>
    <s v="Jun"/>
    <n v="25"/>
    <x v="6"/>
    <s v="01"/>
    <s v="Grain"/>
    <x v="1"/>
    <n v="1127"/>
  </r>
  <r>
    <x v="181"/>
    <x v="3"/>
    <s v="Jun"/>
    <n v="25"/>
    <x v="7"/>
    <s v="01"/>
    <s v="Grain"/>
    <x v="0"/>
    <n v="603"/>
  </r>
  <r>
    <x v="181"/>
    <x v="3"/>
    <s v="Jun"/>
    <n v="25"/>
    <x v="7"/>
    <s v="01"/>
    <s v="Grain"/>
    <x v="1"/>
    <n v="180"/>
  </r>
  <r>
    <x v="181"/>
    <x v="3"/>
    <s v="Jun"/>
    <n v="25"/>
    <x v="8"/>
    <s v="01"/>
    <s v="Grain"/>
    <x v="0"/>
    <n v="365"/>
  </r>
  <r>
    <x v="181"/>
    <x v="3"/>
    <s v="Jun"/>
    <n v="25"/>
    <x v="8"/>
    <s v="01"/>
    <s v="Grain"/>
    <x v="1"/>
    <n v="970"/>
  </r>
  <r>
    <x v="181"/>
    <x v="3"/>
    <s v="Jun"/>
    <n v="25"/>
    <x v="9"/>
    <s v="01"/>
    <s v="Grain"/>
    <x v="0"/>
    <n v="0"/>
  </r>
  <r>
    <x v="181"/>
    <x v="3"/>
    <s v="Jun"/>
    <n v="25"/>
    <x v="9"/>
    <s v="01"/>
    <s v="Grain"/>
    <x v="1"/>
    <n v="0"/>
  </r>
  <r>
    <x v="181"/>
    <x v="3"/>
    <s v="Jun"/>
    <n v="25"/>
    <x v="10"/>
    <s v="01"/>
    <s v="Grain"/>
    <x v="0"/>
    <n v="3389"/>
  </r>
  <r>
    <x v="181"/>
    <x v="3"/>
    <s v="Jun"/>
    <n v="25"/>
    <x v="10"/>
    <s v="01"/>
    <s v="Grain"/>
    <x v="1"/>
    <n v="820"/>
  </r>
  <r>
    <x v="181"/>
    <x v="3"/>
    <s v="Jun"/>
    <n v="25"/>
    <x v="11"/>
    <s v="01"/>
    <s v="Grain"/>
    <x v="0"/>
    <n v="0"/>
  </r>
  <r>
    <x v="181"/>
    <x v="3"/>
    <s v="Jun"/>
    <n v="25"/>
    <x v="11"/>
    <s v="01"/>
    <s v="Grain"/>
    <x v="1"/>
    <n v="3"/>
  </r>
  <r>
    <x v="181"/>
    <x v="3"/>
    <s v="Jun"/>
    <n v="25"/>
    <x v="12"/>
    <s v="01"/>
    <s v="Grain"/>
    <x v="0"/>
    <n v="6205"/>
  </r>
  <r>
    <x v="181"/>
    <x v="3"/>
    <s v="Jun"/>
    <n v="25"/>
    <x v="12"/>
    <s v="01"/>
    <s v="Grain"/>
    <x v="1"/>
    <n v="611"/>
  </r>
  <r>
    <x v="182"/>
    <x v="3"/>
    <s v="Jun"/>
    <n v="26"/>
    <x v="0"/>
    <s v="01"/>
    <s v="Grain"/>
    <x v="0"/>
    <n v="10589"/>
  </r>
  <r>
    <x v="182"/>
    <x v="3"/>
    <s v="Jun"/>
    <n v="26"/>
    <x v="0"/>
    <s v="01"/>
    <s v="Grain"/>
    <x v="1"/>
    <n v="492"/>
  </r>
  <r>
    <x v="182"/>
    <x v="3"/>
    <s v="Jun"/>
    <n v="26"/>
    <x v="1"/>
    <s v="01"/>
    <s v="Grain"/>
    <x v="0"/>
    <n v="0"/>
  </r>
  <r>
    <x v="182"/>
    <x v="3"/>
    <s v="Jun"/>
    <n v="26"/>
    <x v="1"/>
    <s v="01"/>
    <s v="Grain"/>
    <x v="1"/>
    <n v="0"/>
  </r>
  <r>
    <x v="182"/>
    <x v="3"/>
    <s v="Jun"/>
    <n v="26"/>
    <x v="2"/>
    <s v="01"/>
    <s v="Grain"/>
    <x v="0"/>
    <n v="3873"/>
  </r>
  <r>
    <x v="182"/>
    <x v="3"/>
    <s v="Jun"/>
    <n v="26"/>
    <x v="2"/>
    <s v="01"/>
    <s v="Grain"/>
    <x v="1"/>
    <n v="146"/>
  </r>
  <r>
    <x v="182"/>
    <x v="3"/>
    <s v="Jun"/>
    <n v="26"/>
    <x v="3"/>
    <s v="01"/>
    <s v="Grain"/>
    <x v="0"/>
    <n v="5558"/>
  </r>
  <r>
    <x v="182"/>
    <x v="3"/>
    <s v="Jun"/>
    <n v="26"/>
    <x v="3"/>
    <s v="01"/>
    <s v="Grain"/>
    <x v="1"/>
    <n v="301"/>
  </r>
  <r>
    <x v="182"/>
    <x v="3"/>
    <s v="Jun"/>
    <n v="26"/>
    <x v="4"/>
    <s v="01"/>
    <s v="Grain"/>
    <x v="0"/>
    <n v="1879"/>
  </r>
  <r>
    <x v="182"/>
    <x v="3"/>
    <s v="Jun"/>
    <n v="26"/>
    <x v="4"/>
    <s v="01"/>
    <s v="Grain"/>
    <x v="1"/>
    <n v="1725"/>
  </r>
  <r>
    <x v="182"/>
    <x v="3"/>
    <s v="Jun"/>
    <n v="26"/>
    <x v="5"/>
    <s v="01"/>
    <s v="Grain"/>
    <x v="0"/>
    <n v="0"/>
  </r>
  <r>
    <x v="182"/>
    <x v="3"/>
    <s v="Jun"/>
    <n v="26"/>
    <x v="5"/>
    <s v="01"/>
    <s v="Grain"/>
    <x v="1"/>
    <n v="0"/>
  </r>
  <r>
    <x v="182"/>
    <x v="3"/>
    <s v="Jun"/>
    <n v="26"/>
    <x v="6"/>
    <s v="01"/>
    <s v="Grain"/>
    <x v="0"/>
    <n v="809"/>
  </r>
  <r>
    <x v="182"/>
    <x v="3"/>
    <s v="Jun"/>
    <n v="26"/>
    <x v="6"/>
    <s v="01"/>
    <s v="Grain"/>
    <x v="1"/>
    <n v="849"/>
  </r>
  <r>
    <x v="182"/>
    <x v="3"/>
    <s v="Jun"/>
    <n v="26"/>
    <x v="7"/>
    <s v="01"/>
    <s v="Grain"/>
    <x v="0"/>
    <n v="1053"/>
  </r>
  <r>
    <x v="182"/>
    <x v="3"/>
    <s v="Jun"/>
    <n v="26"/>
    <x v="7"/>
    <s v="01"/>
    <s v="Grain"/>
    <x v="1"/>
    <n v="212"/>
  </r>
  <r>
    <x v="182"/>
    <x v="3"/>
    <s v="Jun"/>
    <n v="26"/>
    <x v="8"/>
    <s v="01"/>
    <s v="Grain"/>
    <x v="0"/>
    <n v="351"/>
  </r>
  <r>
    <x v="182"/>
    <x v="3"/>
    <s v="Jun"/>
    <n v="26"/>
    <x v="8"/>
    <s v="01"/>
    <s v="Grain"/>
    <x v="1"/>
    <n v="722"/>
  </r>
  <r>
    <x v="182"/>
    <x v="3"/>
    <s v="Jun"/>
    <n v="26"/>
    <x v="9"/>
    <s v="01"/>
    <s v="Grain"/>
    <x v="0"/>
    <n v="0"/>
  </r>
  <r>
    <x v="182"/>
    <x v="3"/>
    <s v="Jun"/>
    <n v="26"/>
    <x v="9"/>
    <s v="01"/>
    <s v="Grain"/>
    <x v="1"/>
    <n v="0"/>
  </r>
  <r>
    <x v="182"/>
    <x v="3"/>
    <s v="Jun"/>
    <n v="26"/>
    <x v="10"/>
    <s v="01"/>
    <s v="Grain"/>
    <x v="0"/>
    <n v="2967"/>
  </r>
  <r>
    <x v="182"/>
    <x v="3"/>
    <s v="Jun"/>
    <n v="26"/>
    <x v="10"/>
    <s v="01"/>
    <s v="Grain"/>
    <x v="1"/>
    <n v="805"/>
  </r>
  <r>
    <x v="182"/>
    <x v="3"/>
    <s v="Jun"/>
    <n v="26"/>
    <x v="11"/>
    <s v="01"/>
    <s v="Grain"/>
    <x v="0"/>
    <n v="0"/>
  </r>
  <r>
    <x v="182"/>
    <x v="3"/>
    <s v="Jun"/>
    <n v="26"/>
    <x v="11"/>
    <s v="01"/>
    <s v="Grain"/>
    <x v="1"/>
    <n v="1"/>
  </r>
  <r>
    <x v="182"/>
    <x v="3"/>
    <s v="Jun"/>
    <n v="26"/>
    <x v="12"/>
    <s v="01"/>
    <s v="Grain"/>
    <x v="0"/>
    <n v="5585"/>
  </r>
  <r>
    <x v="182"/>
    <x v="3"/>
    <s v="Jun"/>
    <n v="26"/>
    <x v="12"/>
    <s v="01"/>
    <s v="Grain"/>
    <x v="1"/>
    <n v="732"/>
  </r>
  <r>
    <x v="183"/>
    <x v="3"/>
    <s v="Jul"/>
    <n v="27"/>
    <x v="0"/>
    <s v="01"/>
    <s v="Grain"/>
    <x v="0"/>
    <n v="8093"/>
  </r>
  <r>
    <x v="183"/>
    <x v="3"/>
    <s v="Jul"/>
    <n v="27"/>
    <x v="0"/>
    <s v="01"/>
    <s v="Grain"/>
    <x v="1"/>
    <n v="149"/>
  </r>
  <r>
    <x v="183"/>
    <x v="3"/>
    <s v="Jul"/>
    <n v="27"/>
    <x v="1"/>
    <s v="01"/>
    <s v="Grain"/>
    <x v="0"/>
    <n v="0"/>
  </r>
  <r>
    <x v="183"/>
    <x v="3"/>
    <s v="Jul"/>
    <n v="27"/>
    <x v="1"/>
    <s v="01"/>
    <s v="Grain"/>
    <x v="1"/>
    <n v="0"/>
  </r>
  <r>
    <x v="183"/>
    <x v="3"/>
    <s v="Jul"/>
    <n v="27"/>
    <x v="2"/>
    <s v="01"/>
    <s v="Grain"/>
    <x v="0"/>
    <n v="3727"/>
  </r>
  <r>
    <x v="183"/>
    <x v="3"/>
    <s v="Jul"/>
    <n v="27"/>
    <x v="2"/>
    <s v="01"/>
    <s v="Grain"/>
    <x v="1"/>
    <n v="185"/>
  </r>
  <r>
    <x v="183"/>
    <x v="3"/>
    <s v="Jul"/>
    <n v="27"/>
    <x v="3"/>
    <s v="01"/>
    <s v="Grain"/>
    <x v="0"/>
    <n v="4636"/>
  </r>
  <r>
    <x v="183"/>
    <x v="3"/>
    <s v="Jul"/>
    <n v="27"/>
    <x v="3"/>
    <s v="01"/>
    <s v="Grain"/>
    <x v="1"/>
    <n v="325"/>
  </r>
  <r>
    <x v="183"/>
    <x v="3"/>
    <s v="Jul"/>
    <n v="27"/>
    <x v="4"/>
    <s v="01"/>
    <s v="Grain"/>
    <x v="0"/>
    <n v="1569"/>
  </r>
  <r>
    <x v="183"/>
    <x v="3"/>
    <s v="Jul"/>
    <n v="27"/>
    <x v="4"/>
    <s v="01"/>
    <s v="Grain"/>
    <x v="1"/>
    <n v="1686"/>
  </r>
  <r>
    <x v="183"/>
    <x v="3"/>
    <s v="Jul"/>
    <n v="27"/>
    <x v="5"/>
    <s v="01"/>
    <s v="Grain"/>
    <x v="0"/>
    <n v="0"/>
  </r>
  <r>
    <x v="183"/>
    <x v="3"/>
    <s v="Jul"/>
    <n v="27"/>
    <x v="5"/>
    <s v="01"/>
    <s v="Grain"/>
    <x v="1"/>
    <n v="5"/>
  </r>
  <r>
    <x v="183"/>
    <x v="3"/>
    <s v="Jul"/>
    <n v="27"/>
    <x v="6"/>
    <s v="01"/>
    <s v="Grain"/>
    <x v="0"/>
    <n v="753"/>
  </r>
  <r>
    <x v="183"/>
    <x v="3"/>
    <s v="Jul"/>
    <n v="27"/>
    <x v="6"/>
    <s v="01"/>
    <s v="Grain"/>
    <x v="1"/>
    <n v="1031"/>
  </r>
  <r>
    <x v="183"/>
    <x v="3"/>
    <s v="Jul"/>
    <n v="27"/>
    <x v="7"/>
    <s v="01"/>
    <s v="Grain"/>
    <x v="0"/>
    <n v="609"/>
  </r>
  <r>
    <x v="183"/>
    <x v="3"/>
    <s v="Jul"/>
    <n v="27"/>
    <x v="7"/>
    <s v="01"/>
    <s v="Grain"/>
    <x v="1"/>
    <n v="238"/>
  </r>
  <r>
    <x v="183"/>
    <x v="3"/>
    <s v="Jul"/>
    <n v="27"/>
    <x v="8"/>
    <s v="01"/>
    <s v="Grain"/>
    <x v="0"/>
    <n v="424"/>
  </r>
  <r>
    <x v="183"/>
    <x v="3"/>
    <s v="Jul"/>
    <n v="27"/>
    <x v="8"/>
    <s v="01"/>
    <s v="Grain"/>
    <x v="1"/>
    <n v="948"/>
  </r>
  <r>
    <x v="183"/>
    <x v="3"/>
    <s v="Jul"/>
    <n v="27"/>
    <x v="9"/>
    <s v="01"/>
    <s v="Grain"/>
    <x v="0"/>
    <n v="0"/>
  </r>
  <r>
    <x v="183"/>
    <x v="3"/>
    <s v="Jul"/>
    <n v="27"/>
    <x v="9"/>
    <s v="01"/>
    <s v="Grain"/>
    <x v="1"/>
    <n v="0"/>
  </r>
  <r>
    <x v="183"/>
    <x v="3"/>
    <s v="Jul"/>
    <n v="27"/>
    <x v="10"/>
    <s v="01"/>
    <s v="Grain"/>
    <x v="0"/>
    <n v="2671"/>
  </r>
  <r>
    <x v="183"/>
    <x v="3"/>
    <s v="Jul"/>
    <n v="27"/>
    <x v="10"/>
    <s v="01"/>
    <s v="Grain"/>
    <x v="1"/>
    <n v="652"/>
  </r>
  <r>
    <x v="183"/>
    <x v="3"/>
    <s v="Jul"/>
    <n v="27"/>
    <x v="11"/>
    <s v="01"/>
    <s v="Grain"/>
    <x v="0"/>
    <n v="0"/>
  </r>
  <r>
    <x v="183"/>
    <x v="3"/>
    <s v="Jul"/>
    <n v="27"/>
    <x v="11"/>
    <s v="01"/>
    <s v="Grain"/>
    <x v="1"/>
    <n v="4"/>
  </r>
  <r>
    <x v="183"/>
    <x v="3"/>
    <s v="Jul"/>
    <n v="27"/>
    <x v="12"/>
    <s v="01"/>
    <s v="Grain"/>
    <x v="0"/>
    <n v="5095"/>
  </r>
  <r>
    <x v="183"/>
    <x v="3"/>
    <s v="Jul"/>
    <n v="27"/>
    <x v="12"/>
    <s v="01"/>
    <s v="Grain"/>
    <x v="1"/>
    <n v="755"/>
  </r>
  <r>
    <x v="184"/>
    <x v="3"/>
    <s v="Jul"/>
    <n v="28"/>
    <x v="0"/>
    <s v="01"/>
    <s v="Grain"/>
    <x v="0"/>
    <n v="8280"/>
  </r>
  <r>
    <x v="184"/>
    <x v="3"/>
    <s v="Jul"/>
    <n v="28"/>
    <x v="0"/>
    <s v="01"/>
    <s v="Grain"/>
    <x v="1"/>
    <n v="306"/>
  </r>
  <r>
    <x v="184"/>
    <x v="3"/>
    <s v="Jul"/>
    <n v="28"/>
    <x v="1"/>
    <s v="01"/>
    <s v="Grain"/>
    <x v="0"/>
    <n v="0"/>
  </r>
  <r>
    <x v="184"/>
    <x v="3"/>
    <s v="Jul"/>
    <n v="28"/>
    <x v="1"/>
    <s v="01"/>
    <s v="Grain"/>
    <x v="1"/>
    <n v="0"/>
  </r>
  <r>
    <x v="184"/>
    <x v="3"/>
    <s v="Jul"/>
    <n v="28"/>
    <x v="2"/>
    <s v="01"/>
    <s v="Grain"/>
    <x v="0"/>
    <n v="3538"/>
  </r>
  <r>
    <x v="184"/>
    <x v="3"/>
    <s v="Jul"/>
    <n v="28"/>
    <x v="2"/>
    <s v="01"/>
    <s v="Grain"/>
    <x v="1"/>
    <n v="87"/>
  </r>
  <r>
    <x v="184"/>
    <x v="3"/>
    <s v="Jul"/>
    <n v="28"/>
    <x v="3"/>
    <s v="01"/>
    <s v="Grain"/>
    <x v="0"/>
    <n v="4813"/>
  </r>
  <r>
    <x v="184"/>
    <x v="3"/>
    <s v="Jul"/>
    <n v="28"/>
    <x v="3"/>
    <s v="01"/>
    <s v="Grain"/>
    <x v="1"/>
    <n v="347"/>
  </r>
  <r>
    <x v="184"/>
    <x v="3"/>
    <s v="Jul"/>
    <n v="28"/>
    <x v="4"/>
    <s v="01"/>
    <s v="Grain"/>
    <x v="0"/>
    <n v="1665"/>
  </r>
  <r>
    <x v="184"/>
    <x v="3"/>
    <s v="Jul"/>
    <n v="28"/>
    <x v="4"/>
    <s v="01"/>
    <s v="Grain"/>
    <x v="1"/>
    <n v="1676"/>
  </r>
  <r>
    <x v="184"/>
    <x v="3"/>
    <s v="Jul"/>
    <n v="28"/>
    <x v="5"/>
    <s v="01"/>
    <s v="Grain"/>
    <x v="0"/>
    <n v="0"/>
  </r>
  <r>
    <x v="184"/>
    <x v="3"/>
    <s v="Jul"/>
    <n v="28"/>
    <x v="5"/>
    <s v="01"/>
    <s v="Grain"/>
    <x v="1"/>
    <n v="0"/>
  </r>
  <r>
    <x v="184"/>
    <x v="3"/>
    <s v="Jul"/>
    <n v="28"/>
    <x v="6"/>
    <s v="01"/>
    <s v="Grain"/>
    <x v="0"/>
    <n v="823"/>
  </r>
  <r>
    <x v="184"/>
    <x v="3"/>
    <s v="Jul"/>
    <n v="28"/>
    <x v="6"/>
    <s v="01"/>
    <s v="Grain"/>
    <x v="1"/>
    <n v="1618"/>
  </r>
  <r>
    <x v="184"/>
    <x v="3"/>
    <s v="Jul"/>
    <n v="28"/>
    <x v="7"/>
    <s v="01"/>
    <s v="Grain"/>
    <x v="0"/>
    <n v="537"/>
  </r>
  <r>
    <x v="184"/>
    <x v="3"/>
    <s v="Jul"/>
    <n v="28"/>
    <x v="7"/>
    <s v="01"/>
    <s v="Grain"/>
    <x v="1"/>
    <n v="139"/>
  </r>
  <r>
    <x v="184"/>
    <x v="3"/>
    <s v="Jul"/>
    <n v="28"/>
    <x v="8"/>
    <s v="01"/>
    <s v="Grain"/>
    <x v="0"/>
    <n v="558"/>
  </r>
  <r>
    <x v="184"/>
    <x v="3"/>
    <s v="Jul"/>
    <n v="28"/>
    <x v="8"/>
    <s v="01"/>
    <s v="Grain"/>
    <x v="1"/>
    <n v="899"/>
  </r>
  <r>
    <x v="184"/>
    <x v="3"/>
    <s v="Jul"/>
    <n v="28"/>
    <x v="9"/>
    <s v="01"/>
    <s v="Grain"/>
    <x v="0"/>
    <n v="0"/>
  </r>
  <r>
    <x v="184"/>
    <x v="3"/>
    <s v="Jul"/>
    <n v="28"/>
    <x v="9"/>
    <s v="01"/>
    <s v="Grain"/>
    <x v="1"/>
    <n v="0"/>
  </r>
  <r>
    <x v="184"/>
    <x v="3"/>
    <s v="Jul"/>
    <n v="28"/>
    <x v="10"/>
    <s v="01"/>
    <s v="Grain"/>
    <x v="0"/>
    <n v="3329"/>
  </r>
  <r>
    <x v="184"/>
    <x v="3"/>
    <s v="Jul"/>
    <n v="28"/>
    <x v="10"/>
    <s v="01"/>
    <s v="Grain"/>
    <x v="1"/>
    <n v="631"/>
  </r>
  <r>
    <x v="184"/>
    <x v="3"/>
    <s v="Jul"/>
    <n v="28"/>
    <x v="11"/>
    <s v="01"/>
    <s v="Grain"/>
    <x v="0"/>
    <n v="0"/>
  </r>
  <r>
    <x v="184"/>
    <x v="3"/>
    <s v="Jul"/>
    <n v="28"/>
    <x v="11"/>
    <s v="01"/>
    <s v="Grain"/>
    <x v="1"/>
    <n v="3"/>
  </r>
  <r>
    <x v="184"/>
    <x v="3"/>
    <s v="Jul"/>
    <n v="28"/>
    <x v="12"/>
    <s v="01"/>
    <s v="Grain"/>
    <x v="0"/>
    <n v="5566"/>
  </r>
  <r>
    <x v="184"/>
    <x v="3"/>
    <s v="Jul"/>
    <n v="28"/>
    <x v="12"/>
    <s v="01"/>
    <s v="Grain"/>
    <x v="1"/>
    <n v="784"/>
  </r>
  <r>
    <x v="185"/>
    <x v="3"/>
    <s v="Jul"/>
    <n v="29"/>
    <x v="0"/>
    <s v="01"/>
    <s v="Grain"/>
    <x v="0"/>
    <n v="10592"/>
  </r>
  <r>
    <x v="185"/>
    <x v="3"/>
    <s v="Jul"/>
    <n v="29"/>
    <x v="0"/>
    <s v="01"/>
    <s v="Grain"/>
    <x v="1"/>
    <n v="449"/>
  </r>
  <r>
    <x v="185"/>
    <x v="3"/>
    <s v="Jul"/>
    <n v="29"/>
    <x v="1"/>
    <s v="01"/>
    <s v="Grain"/>
    <x v="0"/>
    <n v="0"/>
  </r>
  <r>
    <x v="185"/>
    <x v="3"/>
    <s v="Jul"/>
    <n v="29"/>
    <x v="1"/>
    <s v="01"/>
    <s v="Grain"/>
    <x v="1"/>
    <n v="0"/>
  </r>
  <r>
    <x v="185"/>
    <x v="3"/>
    <s v="Jul"/>
    <n v="29"/>
    <x v="2"/>
    <s v="01"/>
    <s v="Grain"/>
    <x v="0"/>
    <n v="3253"/>
  </r>
  <r>
    <x v="185"/>
    <x v="3"/>
    <s v="Jul"/>
    <n v="29"/>
    <x v="2"/>
    <s v="01"/>
    <s v="Grain"/>
    <x v="1"/>
    <n v="212"/>
  </r>
  <r>
    <x v="185"/>
    <x v="3"/>
    <s v="Jul"/>
    <n v="29"/>
    <x v="3"/>
    <s v="01"/>
    <s v="Grain"/>
    <x v="0"/>
    <n v="6325"/>
  </r>
  <r>
    <x v="185"/>
    <x v="3"/>
    <s v="Jul"/>
    <n v="29"/>
    <x v="3"/>
    <s v="01"/>
    <s v="Grain"/>
    <x v="1"/>
    <n v="501"/>
  </r>
  <r>
    <x v="185"/>
    <x v="3"/>
    <s v="Jul"/>
    <n v="29"/>
    <x v="4"/>
    <s v="01"/>
    <s v="Grain"/>
    <x v="0"/>
    <n v="1701"/>
  </r>
  <r>
    <x v="185"/>
    <x v="3"/>
    <s v="Jul"/>
    <n v="29"/>
    <x v="4"/>
    <s v="01"/>
    <s v="Grain"/>
    <x v="1"/>
    <n v="1521"/>
  </r>
  <r>
    <x v="185"/>
    <x v="3"/>
    <s v="Jul"/>
    <n v="29"/>
    <x v="5"/>
    <s v="01"/>
    <s v="Grain"/>
    <x v="0"/>
    <n v="0"/>
  </r>
  <r>
    <x v="185"/>
    <x v="3"/>
    <s v="Jul"/>
    <n v="29"/>
    <x v="5"/>
    <s v="01"/>
    <s v="Grain"/>
    <x v="1"/>
    <n v="9"/>
  </r>
  <r>
    <x v="185"/>
    <x v="3"/>
    <s v="Jul"/>
    <n v="29"/>
    <x v="6"/>
    <s v="01"/>
    <s v="Grain"/>
    <x v="0"/>
    <n v="619"/>
  </r>
  <r>
    <x v="185"/>
    <x v="3"/>
    <s v="Jul"/>
    <n v="29"/>
    <x v="6"/>
    <s v="01"/>
    <s v="Grain"/>
    <x v="1"/>
    <n v="1155"/>
  </r>
  <r>
    <x v="185"/>
    <x v="3"/>
    <s v="Jul"/>
    <n v="29"/>
    <x v="7"/>
    <s v="01"/>
    <s v="Grain"/>
    <x v="0"/>
    <n v="759"/>
  </r>
  <r>
    <x v="185"/>
    <x v="3"/>
    <s v="Jul"/>
    <n v="29"/>
    <x v="7"/>
    <s v="01"/>
    <s v="Grain"/>
    <x v="1"/>
    <n v="149"/>
  </r>
  <r>
    <x v="185"/>
    <x v="3"/>
    <s v="Jul"/>
    <n v="29"/>
    <x v="8"/>
    <s v="01"/>
    <s v="Grain"/>
    <x v="0"/>
    <n v="416"/>
  </r>
  <r>
    <x v="185"/>
    <x v="3"/>
    <s v="Jul"/>
    <n v="29"/>
    <x v="8"/>
    <s v="01"/>
    <s v="Grain"/>
    <x v="1"/>
    <n v="891"/>
  </r>
  <r>
    <x v="185"/>
    <x v="3"/>
    <s v="Jul"/>
    <n v="29"/>
    <x v="9"/>
    <s v="01"/>
    <s v="Grain"/>
    <x v="0"/>
    <n v="0"/>
  </r>
  <r>
    <x v="185"/>
    <x v="3"/>
    <s v="Jul"/>
    <n v="29"/>
    <x v="9"/>
    <s v="01"/>
    <s v="Grain"/>
    <x v="1"/>
    <n v="0"/>
  </r>
  <r>
    <x v="185"/>
    <x v="3"/>
    <s v="Jul"/>
    <n v="29"/>
    <x v="10"/>
    <s v="01"/>
    <s v="Grain"/>
    <x v="0"/>
    <n v="2745"/>
  </r>
  <r>
    <x v="185"/>
    <x v="3"/>
    <s v="Jul"/>
    <n v="29"/>
    <x v="10"/>
    <s v="01"/>
    <s v="Grain"/>
    <x v="1"/>
    <n v="812"/>
  </r>
  <r>
    <x v="185"/>
    <x v="3"/>
    <s v="Jul"/>
    <n v="29"/>
    <x v="11"/>
    <s v="01"/>
    <s v="Grain"/>
    <x v="0"/>
    <n v="0"/>
  </r>
  <r>
    <x v="185"/>
    <x v="3"/>
    <s v="Jul"/>
    <n v="29"/>
    <x v="11"/>
    <s v="01"/>
    <s v="Grain"/>
    <x v="1"/>
    <n v="1"/>
  </r>
  <r>
    <x v="185"/>
    <x v="3"/>
    <s v="Jul"/>
    <n v="29"/>
    <x v="12"/>
    <s v="01"/>
    <s v="Grain"/>
    <x v="0"/>
    <n v="5266"/>
  </r>
  <r>
    <x v="185"/>
    <x v="3"/>
    <s v="Jul"/>
    <n v="29"/>
    <x v="12"/>
    <s v="01"/>
    <s v="Grain"/>
    <x v="1"/>
    <n v="1205"/>
  </r>
  <r>
    <x v="186"/>
    <x v="3"/>
    <s v="Jul"/>
    <n v="30"/>
    <x v="0"/>
    <s v="01"/>
    <s v="Grain"/>
    <x v="0"/>
    <n v="9789"/>
  </r>
  <r>
    <x v="186"/>
    <x v="3"/>
    <s v="Jul"/>
    <n v="30"/>
    <x v="0"/>
    <s v="01"/>
    <s v="Grain"/>
    <x v="1"/>
    <n v="289"/>
  </r>
  <r>
    <x v="186"/>
    <x v="3"/>
    <s v="Jul"/>
    <n v="30"/>
    <x v="1"/>
    <s v="01"/>
    <s v="Grain"/>
    <x v="0"/>
    <n v="0"/>
  </r>
  <r>
    <x v="186"/>
    <x v="3"/>
    <s v="Jul"/>
    <n v="30"/>
    <x v="1"/>
    <s v="01"/>
    <s v="Grain"/>
    <x v="1"/>
    <n v="0"/>
  </r>
  <r>
    <x v="186"/>
    <x v="3"/>
    <s v="Jul"/>
    <n v="30"/>
    <x v="2"/>
    <s v="01"/>
    <s v="Grain"/>
    <x v="0"/>
    <n v="3358"/>
  </r>
  <r>
    <x v="186"/>
    <x v="3"/>
    <s v="Jul"/>
    <n v="30"/>
    <x v="2"/>
    <s v="01"/>
    <s v="Grain"/>
    <x v="1"/>
    <n v="370"/>
  </r>
  <r>
    <x v="186"/>
    <x v="3"/>
    <s v="Jul"/>
    <n v="30"/>
    <x v="3"/>
    <s v="01"/>
    <s v="Grain"/>
    <x v="0"/>
    <n v="6517"/>
  </r>
  <r>
    <x v="186"/>
    <x v="3"/>
    <s v="Jul"/>
    <n v="30"/>
    <x v="3"/>
    <s v="01"/>
    <s v="Grain"/>
    <x v="1"/>
    <n v="431"/>
  </r>
  <r>
    <x v="186"/>
    <x v="3"/>
    <s v="Jul"/>
    <n v="30"/>
    <x v="4"/>
    <s v="01"/>
    <s v="Grain"/>
    <x v="0"/>
    <n v="1693"/>
  </r>
  <r>
    <x v="186"/>
    <x v="3"/>
    <s v="Jul"/>
    <n v="30"/>
    <x v="4"/>
    <s v="01"/>
    <s v="Grain"/>
    <x v="1"/>
    <n v="1543"/>
  </r>
  <r>
    <x v="186"/>
    <x v="3"/>
    <s v="Jul"/>
    <n v="30"/>
    <x v="5"/>
    <s v="01"/>
    <s v="Grain"/>
    <x v="0"/>
    <n v="0"/>
  </r>
  <r>
    <x v="186"/>
    <x v="3"/>
    <s v="Jul"/>
    <n v="30"/>
    <x v="5"/>
    <s v="01"/>
    <s v="Grain"/>
    <x v="1"/>
    <n v="3"/>
  </r>
  <r>
    <x v="186"/>
    <x v="3"/>
    <s v="Jul"/>
    <n v="30"/>
    <x v="6"/>
    <s v="01"/>
    <s v="Grain"/>
    <x v="0"/>
    <n v="1040"/>
  </r>
  <r>
    <x v="186"/>
    <x v="3"/>
    <s v="Jul"/>
    <n v="30"/>
    <x v="6"/>
    <s v="01"/>
    <s v="Grain"/>
    <x v="1"/>
    <n v="1522"/>
  </r>
  <r>
    <x v="186"/>
    <x v="3"/>
    <s v="Jul"/>
    <n v="30"/>
    <x v="7"/>
    <s v="01"/>
    <s v="Grain"/>
    <x v="0"/>
    <n v="263"/>
  </r>
  <r>
    <x v="186"/>
    <x v="3"/>
    <s v="Jul"/>
    <n v="30"/>
    <x v="7"/>
    <s v="01"/>
    <s v="Grain"/>
    <x v="1"/>
    <n v="731"/>
  </r>
  <r>
    <x v="186"/>
    <x v="3"/>
    <s v="Jul"/>
    <n v="30"/>
    <x v="8"/>
    <s v="01"/>
    <s v="Grain"/>
    <x v="0"/>
    <n v="495"/>
  </r>
  <r>
    <x v="186"/>
    <x v="3"/>
    <s v="Jul"/>
    <n v="30"/>
    <x v="8"/>
    <s v="01"/>
    <s v="Grain"/>
    <x v="1"/>
    <n v="673"/>
  </r>
  <r>
    <x v="186"/>
    <x v="3"/>
    <s v="Jul"/>
    <n v="30"/>
    <x v="9"/>
    <s v="01"/>
    <s v="Grain"/>
    <x v="0"/>
    <n v="0"/>
  </r>
  <r>
    <x v="186"/>
    <x v="3"/>
    <s v="Jul"/>
    <n v="30"/>
    <x v="9"/>
    <s v="01"/>
    <s v="Grain"/>
    <x v="1"/>
    <n v="0"/>
  </r>
  <r>
    <x v="186"/>
    <x v="3"/>
    <s v="Jul"/>
    <n v="30"/>
    <x v="10"/>
    <s v="01"/>
    <s v="Grain"/>
    <x v="0"/>
    <n v="2977"/>
  </r>
  <r>
    <x v="186"/>
    <x v="3"/>
    <s v="Jul"/>
    <n v="30"/>
    <x v="10"/>
    <s v="01"/>
    <s v="Grain"/>
    <x v="1"/>
    <n v="677"/>
  </r>
  <r>
    <x v="186"/>
    <x v="3"/>
    <s v="Jul"/>
    <n v="30"/>
    <x v="11"/>
    <s v="01"/>
    <s v="Grain"/>
    <x v="0"/>
    <n v="0"/>
  </r>
  <r>
    <x v="186"/>
    <x v="3"/>
    <s v="Jul"/>
    <n v="30"/>
    <x v="11"/>
    <s v="01"/>
    <s v="Grain"/>
    <x v="1"/>
    <n v="0"/>
  </r>
  <r>
    <x v="186"/>
    <x v="3"/>
    <s v="Jul"/>
    <n v="30"/>
    <x v="12"/>
    <s v="01"/>
    <s v="Grain"/>
    <x v="0"/>
    <n v="5404"/>
  </r>
  <r>
    <x v="186"/>
    <x v="3"/>
    <s v="Jul"/>
    <n v="30"/>
    <x v="12"/>
    <s v="01"/>
    <s v="Grain"/>
    <x v="1"/>
    <n v="825"/>
  </r>
  <r>
    <x v="187"/>
    <x v="3"/>
    <s v="Aug"/>
    <n v="31"/>
    <x v="0"/>
    <s v="01"/>
    <s v="Grain"/>
    <x v="0"/>
    <n v="7167"/>
  </r>
  <r>
    <x v="187"/>
    <x v="3"/>
    <s v="Aug"/>
    <n v="31"/>
    <x v="0"/>
    <s v="01"/>
    <s v="Grain"/>
    <x v="1"/>
    <n v="347"/>
  </r>
  <r>
    <x v="187"/>
    <x v="3"/>
    <s v="Aug"/>
    <n v="31"/>
    <x v="1"/>
    <s v="01"/>
    <s v="Grain"/>
    <x v="0"/>
    <n v="0"/>
  </r>
  <r>
    <x v="187"/>
    <x v="3"/>
    <s v="Aug"/>
    <n v="31"/>
    <x v="1"/>
    <s v="01"/>
    <s v="Grain"/>
    <x v="1"/>
    <n v="0"/>
  </r>
  <r>
    <x v="187"/>
    <x v="3"/>
    <s v="Aug"/>
    <n v="31"/>
    <x v="2"/>
    <s v="01"/>
    <s v="Grain"/>
    <x v="0"/>
    <n v="3244"/>
  </r>
  <r>
    <x v="187"/>
    <x v="3"/>
    <s v="Aug"/>
    <n v="31"/>
    <x v="2"/>
    <s v="01"/>
    <s v="Grain"/>
    <x v="1"/>
    <n v="215"/>
  </r>
  <r>
    <x v="187"/>
    <x v="3"/>
    <s v="Aug"/>
    <n v="31"/>
    <x v="3"/>
    <s v="01"/>
    <s v="Grain"/>
    <x v="0"/>
    <n v="5916"/>
  </r>
  <r>
    <x v="187"/>
    <x v="3"/>
    <s v="Aug"/>
    <n v="31"/>
    <x v="3"/>
    <s v="01"/>
    <s v="Grain"/>
    <x v="1"/>
    <n v="313"/>
  </r>
  <r>
    <x v="187"/>
    <x v="3"/>
    <s v="Aug"/>
    <n v="31"/>
    <x v="4"/>
    <s v="01"/>
    <s v="Grain"/>
    <x v="0"/>
    <n v="1129"/>
  </r>
  <r>
    <x v="187"/>
    <x v="3"/>
    <s v="Aug"/>
    <n v="31"/>
    <x v="4"/>
    <s v="01"/>
    <s v="Grain"/>
    <x v="1"/>
    <n v="1316"/>
  </r>
  <r>
    <x v="187"/>
    <x v="3"/>
    <s v="Aug"/>
    <n v="31"/>
    <x v="5"/>
    <s v="01"/>
    <s v="Grain"/>
    <x v="0"/>
    <n v="0"/>
  </r>
  <r>
    <x v="187"/>
    <x v="3"/>
    <s v="Aug"/>
    <n v="31"/>
    <x v="5"/>
    <s v="01"/>
    <s v="Grain"/>
    <x v="1"/>
    <n v="3"/>
  </r>
  <r>
    <x v="187"/>
    <x v="3"/>
    <s v="Aug"/>
    <n v="31"/>
    <x v="6"/>
    <s v="01"/>
    <s v="Grain"/>
    <x v="0"/>
    <n v="1153"/>
  </r>
  <r>
    <x v="187"/>
    <x v="3"/>
    <s v="Aug"/>
    <n v="31"/>
    <x v="6"/>
    <s v="01"/>
    <s v="Grain"/>
    <x v="1"/>
    <n v="1588"/>
  </r>
  <r>
    <x v="187"/>
    <x v="3"/>
    <s v="Aug"/>
    <n v="31"/>
    <x v="7"/>
    <s v="01"/>
    <s v="Grain"/>
    <x v="0"/>
    <n v="560"/>
  </r>
  <r>
    <x v="187"/>
    <x v="3"/>
    <s v="Aug"/>
    <n v="31"/>
    <x v="7"/>
    <s v="01"/>
    <s v="Grain"/>
    <x v="1"/>
    <n v="313"/>
  </r>
  <r>
    <x v="187"/>
    <x v="3"/>
    <s v="Aug"/>
    <n v="31"/>
    <x v="8"/>
    <s v="01"/>
    <s v="Grain"/>
    <x v="0"/>
    <n v="339"/>
  </r>
  <r>
    <x v="187"/>
    <x v="3"/>
    <s v="Aug"/>
    <n v="31"/>
    <x v="8"/>
    <s v="01"/>
    <s v="Grain"/>
    <x v="1"/>
    <n v="795"/>
  </r>
  <r>
    <x v="187"/>
    <x v="3"/>
    <s v="Aug"/>
    <n v="31"/>
    <x v="9"/>
    <s v="01"/>
    <s v="Grain"/>
    <x v="0"/>
    <n v="0"/>
  </r>
  <r>
    <x v="187"/>
    <x v="3"/>
    <s v="Aug"/>
    <n v="31"/>
    <x v="9"/>
    <s v="01"/>
    <s v="Grain"/>
    <x v="1"/>
    <n v="0"/>
  </r>
  <r>
    <x v="187"/>
    <x v="3"/>
    <s v="Aug"/>
    <n v="31"/>
    <x v="10"/>
    <s v="01"/>
    <s v="Grain"/>
    <x v="0"/>
    <n v="2413"/>
  </r>
  <r>
    <x v="187"/>
    <x v="3"/>
    <s v="Aug"/>
    <n v="31"/>
    <x v="10"/>
    <s v="01"/>
    <s v="Grain"/>
    <x v="1"/>
    <n v="1063"/>
  </r>
  <r>
    <x v="187"/>
    <x v="3"/>
    <s v="Aug"/>
    <n v="31"/>
    <x v="11"/>
    <s v="01"/>
    <s v="Grain"/>
    <x v="0"/>
    <n v="0"/>
  </r>
  <r>
    <x v="187"/>
    <x v="3"/>
    <s v="Aug"/>
    <n v="31"/>
    <x v="11"/>
    <s v="01"/>
    <s v="Grain"/>
    <x v="1"/>
    <n v="6"/>
  </r>
  <r>
    <x v="187"/>
    <x v="3"/>
    <s v="Aug"/>
    <n v="31"/>
    <x v="12"/>
    <s v="01"/>
    <s v="Grain"/>
    <x v="0"/>
    <n v="4714"/>
  </r>
  <r>
    <x v="187"/>
    <x v="3"/>
    <s v="Aug"/>
    <n v="31"/>
    <x v="12"/>
    <s v="01"/>
    <s v="Grain"/>
    <x v="1"/>
    <n v="996"/>
  </r>
  <r>
    <x v="188"/>
    <x v="3"/>
    <s v="Aug"/>
    <n v="32"/>
    <x v="0"/>
    <s v="01"/>
    <s v="Grain"/>
    <x v="0"/>
    <n v="8993"/>
  </r>
  <r>
    <x v="188"/>
    <x v="3"/>
    <s v="Aug"/>
    <n v="32"/>
    <x v="0"/>
    <s v="01"/>
    <s v="Grain"/>
    <x v="1"/>
    <n v="398"/>
  </r>
  <r>
    <x v="188"/>
    <x v="3"/>
    <s v="Aug"/>
    <n v="32"/>
    <x v="1"/>
    <s v="01"/>
    <s v="Grain"/>
    <x v="0"/>
    <n v="0"/>
  </r>
  <r>
    <x v="188"/>
    <x v="3"/>
    <s v="Aug"/>
    <n v="32"/>
    <x v="1"/>
    <s v="01"/>
    <s v="Grain"/>
    <x v="1"/>
    <n v="0"/>
  </r>
  <r>
    <x v="188"/>
    <x v="3"/>
    <s v="Aug"/>
    <n v="32"/>
    <x v="2"/>
    <s v="01"/>
    <s v="Grain"/>
    <x v="0"/>
    <n v="3172"/>
  </r>
  <r>
    <x v="188"/>
    <x v="3"/>
    <s v="Aug"/>
    <n v="32"/>
    <x v="2"/>
    <s v="01"/>
    <s v="Grain"/>
    <x v="1"/>
    <n v="401"/>
  </r>
  <r>
    <x v="188"/>
    <x v="3"/>
    <s v="Aug"/>
    <n v="32"/>
    <x v="3"/>
    <s v="01"/>
    <s v="Grain"/>
    <x v="0"/>
    <n v="6333"/>
  </r>
  <r>
    <x v="188"/>
    <x v="3"/>
    <s v="Aug"/>
    <n v="32"/>
    <x v="3"/>
    <s v="01"/>
    <s v="Grain"/>
    <x v="1"/>
    <n v="365"/>
  </r>
  <r>
    <x v="188"/>
    <x v="3"/>
    <s v="Aug"/>
    <n v="32"/>
    <x v="4"/>
    <s v="01"/>
    <s v="Grain"/>
    <x v="0"/>
    <n v="1562"/>
  </r>
  <r>
    <x v="188"/>
    <x v="3"/>
    <s v="Aug"/>
    <n v="32"/>
    <x v="4"/>
    <s v="01"/>
    <s v="Grain"/>
    <x v="1"/>
    <n v="1512"/>
  </r>
  <r>
    <x v="188"/>
    <x v="3"/>
    <s v="Aug"/>
    <n v="32"/>
    <x v="5"/>
    <s v="01"/>
    <s v="Grain"/>
    <x v="0"/>
    <n v="0"/>
  </r>
  <r>
    <x v="188"/>
    <x v="3"/>
    <s v="Aug"/>
    <n v="32"/>
    <x v="5"/>
    <s v="01"/>
    <s v="Grain"/>
    <x v="1"/>
    <n v="7"/>
  </r>
  <r>
    <x v="188"/>
    <x v="3"/>
    <s v="Aug"/>
    <n v="32"/>
    <x v="6"/>
    <s v="01"/>
    <s v="Grain"/>
    <x v="0"/>
    <n v="1086"/>
  </r>
  <r>
    <x v="188"/>
    <x v="3"/>
    <s v="Aug"/>
    <n v="32"/>
    <x v="6"/>
    <s v="01"/>
    <s v="Grain"/>
    <x v="1"/>
    <n v="826"/>
  </r>
  <r>
    <x v="188"/>
    <x v="3"/>
    <s v="Aug"/>
    <n v="32"/>
    <x v="7"/>
    <s v="01"/>
    <s v="Grain"/>
    <x v="0"/>
    <n v="1086"/>
  </r>
  <r>
    <x v="188"/>
    <x v="3"/>
    <s v="Aug"/>
    <n v="32"/>
    <x v="7"/>
    <s v="01"/>
    <s v="Grain"/>
    <x v="1"/>
    <n v="102"/>
  </r>
  <r>
    <x v="188"/>
    <x v="3"/>
    <s v="Aug"/>
    <n v="32"/>
    <x v="8"/>
    <s v="01"/>
    <s v="Grain"/>
    <x v="0"/>
    <n v="336"/>
  </r>
  <r>
    <x v="188"/>
    <x v="3"/>
    <s v="Aug"/>
    <n v="32"/>
    <x v="8"/>
    <s v="01"/>
    <s v="Grain"/>
    <x v="1"/>
    <n v="819"/>
  </r>
  <r>
    <x v="188"/>
    <x v="3"/>
    <s v="Aug"/>
    <n v="32"/>
    <x v="9"/>
    <s v="01"/>
    <s v="Grain"/>
    <x v="0"/>
    <n v="0"/>
  </r>
  <r>
    <x v="188"/>
    <x v="3"/>
    <s v="Aug"/>
    <n v="32"/>
    <x v="9"/>
    <s v="01"/>
    <s v="Grain"/>
    <x v="1"/>
    <n v="0"/>
  </r>
  <r>
    <x v="188"/>
    <x v="3"/>
    <s v="Aug"/>
    <n v="32"/>
    <x v="10"/>
    <s v="01"/>
    <s v="Grain"/>
    <x v="0"/>
    <n v="2046"/>
  </r>
  <r>
    <x v="188"/>
    <x v="3"/>
    <s v="Aug"/>
    <n v="32"/>
    <x v="10"/>
    <s v="01"/>
    <s v="Grain"/>
    <x v="1"/>
    <n v="874"/>
  </r>
  <r>
    <x v="188"/>
    <x v="3"/>
    <s v="Aug"/>
    <n v="32"/>
    <x v="11"/>
    <s v="01"/>
    <s v="Grain"/>
    <x v="0"/>
    <n v="0"/>
  </r>
  <r>
    <x v="188"/>
    <x v="3"/>
    <s v="Aug"/>
    <n v="32"/>
    <x v="11"/>
    <s v="01"/>
    <s v="Grain"/>
    <x v="1"/>
    <n v="2"/>
  </r>
  <r>
    <x v="188"/>
    <x v="3"/>
    <s v="Aug"/>
    <n v="32"/>
    <x v="12"/>
    <s v="01"/>
    <s v="Grain"/>
    <x v="0"/>
    <n v="5032"/>
  </r>
  <r>
    <x v="188"/>
    <x v="3"/>
    <s v="Aug"/>
    <n v="32"/>
    <x v="12"/>
    <s v="01"/>
    <s v="Grain"/>
    <x v="1"/>
    <n v="449"/>
  </r>
  <r>
    <x v="189"/>
    <x v="3"/>
    <s v="Aug"/>
    <n v="33"/>
    <x v="0"/>
    <s v="01"/>
    <s v="Grain"/>
    <x v="0"/>
    <n v="8827"/>
  </r>
  <r>
    <x v="189"/>
    <x v="3"/>
    <s v="Aug"/>
    <n v="33"/>
    <x v="0"/>
    <s v="01"/>
    <s v="Grain"/>
    <x v="1"/>
    <n v="246"/>
  </r>
  <r>
    <x v="189"/>
    <x v="3"/>
    <s v="Aug"/>
    <n v="33"/>
    <x v="1"/>
    <s v="01"/>
    <s v="Grain"/>
    <x v="0"/>
    <n v="0"/>
  </r>
  <r>
    <x v="189"/>
    <x v="3"/>
    <s v="Aug"/>
    <n v="33"/>
    <x v="1"/>
    <s v="01"/>
    <s v="Grain"/>
    <x v="1"/>
    <n v="0"/>
  </r>
  <r>
    <x v="189"/>
    <x v="3"/>
    <s v="Aug"/>
    <n v="33"/>
    <x v="2"/>
    <s v="01"/>
    <s v="Grain"/>
    <x v="0"/>
    <n v="3240"/>
  </r>
  <r>
    <x v="189"/>
    <x v="3"/>
    <s v="Aug"/>
    <n v="33"/>
    <x v="2"/>
    <s v="01"/>
    <s v="Grain"/>
    <x v="1"/>
    <n v="485"/>
  </r>
  <r>
    <x v="189"/>
    <x v="3"/>
    <s v="Aug"/>
    <n v="33"/>
    <x v="3"/>
    <s v="01"/>
    <s v="Grain"/>
    <x v="0"/>
    <n v="5821"/>
  </r>
  <r>
    <x v="189"/>
    <x v="3"/>
    <s v="Aug"/>
    <n v="33"/>
    <x v="3"/>
    <s v="01"/>
    <s v="Grain"/>
    <x v="1"/>
    <n v="353"/>
  </r>
  <r>
    <x v="189"/>
    <x v="3"/>
    <s v="Aug"/>
    <n v="33"/>
    <x v="4"/>
    <s v="01"/>
    <s v="Grain"/>
    <x v="0"/>
    <n v="1128"/>
  </r>
  <r>
    <x v="189"/>
    <x v="3"/>
    <s v="Aug"/>
    <n v="33"/>
    <x v="4"/>
    <s v="01"/>
    <s v="Grain"/>
    <x v="1"/>
    <n v="1240"/>
  </r>
  <r>
    <x v="189"/>
    <x v="3"/>
    <s v="Aug"/>
    <n v="33"/>
    <x v="5"/>
    <s v="01"/>
    <s v="Grain"/>
    <x v="0"/>
    <n v="0"/>
  </r>
  <r>
    <x v="189"/>
    <x v="3"/>
    <s v="Aug"/>
    <n v="33"/>
    <x v="5"/>
    <s v="01"/>
    <s v="Grain"/>
    <x v="1"/>
    <n v="3"/>
  </r>
  <r>
    <x v="189"/>
    <x v="3"/>
    <s v="Aug"/>
    <n v="33"/>
    <x v="6"/>
    <s v="01"/>
    <s v="Grain"/>
    <x v="0"/>
    <n v="965"/>
  </r>
  <r>
    <x v="189"/>
    <x v="3"/>
    <s v="Aug"/>
    <n v="33"/>
    <x v="6"/>
    <s v="01"/>
    <s v="Grain"/>
    <x v="1"/>
    <n v="1303"/>
  </r>
  <r>
    <x v="189"/>
    <x v="3"/>
    <s v="Aug"/>
    <n v="33"/>
    <x v="7"/>
    <s v="01"/>
    <s v="Grain"/>
    <x v="0"/>
    <n v="584"/>
  </r>
  <r>
    <x v="189"/>
    <x v="3"/>
    <s v="Aug"/>
    <n v="33"/>
    <x v="7"/>
    <s v="01"/>
    <s v="Grain"/>
    <x v="1"/>
    <n v="178"/>
  </r>
  <r>
    <x v="189"/>
    <x v="3"/>
    <s v="Aug"/>
    <n v="33"/>
    <x v="8"/>
    <s v="01"/>
    <s v="Grain"/>
    <x v="0"/>
    <n v="246"/>
  </r>
  <r>
    <x v="189"/>
    <x v="3"/>
    <s v="Aug"/>
    <n v="33"/>
    <x v="8"/>
    <s v="01"/>
    <s v="Grain"/>
    <x v="1"/>
    <n v="952"/>
  </r>
  <r>
    <x v="189"/>
    <x v="3"/>
    <s v="Aug"/>
    <n v="33"/>
    <x v="9"/>
    <s v="01"/>
    <s v="Grain"/>
    <x v="0"/>
    <n v="0"/>
  </r>
  <r>
    <x v="189"/>
    <x v="3"/>
    <s v="Aug"/>
    <n v="33"/>
    <x v="9"/>
    <s v="01"/>
    <s v="Grain"/>
    <x v="1"/>
    <n v="0"/>
  </r>
  <r>
    <x v="189"/>
    <x v="3"/>
    <s v="Aug"/>
    <n v="33"/>
    <x v="10"/>
    <s v="01"/>
    <s v="Grain"/>
    <x v="0"/>
    <n v="2243"/>
  </r>
  <r>
    <x v="189"/>
    <x v="3"/>
    <s v="Aug"/>
    <n v="33"/>
    <x v="10"/>
    <s v="01"/>
    <s v="Grain"/>
    <x v="1"/>
    <n v="580"/>
  </r>
  <r>
    <x v="189"/>
    <x v="3"/>
    <s v="Aug"/>
    <n v="33"/>
    <x v="11"/>
    <s v="01"/>
    <s v="Grain"/>
    <x v="0"/>
    <n v="0"/>
  </r>
  <r>
    <x v="189"/>
    <x v="3"/>
    <s v="Aug"/>
    <n v="33"/>
    <x v="11"/>
    <s v="01"/>
    <s v="Grain"/>
    <x v="1"/>
    <n v="3"/>
  </r>
  <r>
    <x v="189"/>
    <x v="3"/>
    <s v="Aug"/>
    <n v="33"/>
    <x v="12"/>
    <s v="01"/>
    <s v="Grain"/>
    <x v="0"/>
    <n v="4965"/>
  </r>
  <r>
    <x v="189"/>
    <x v="3"/>
    <s v="Aug"/>
    <n v="33"/>
    <x v="12"/>
    <s v="01"/>
    <s v="Grain"/>
    <x v="1"/>
    <n v="388"/>
  </r>
  <r>
    <x v="190"/>
    <x v="3"/>
    <s v="Aug"/>
    <n v="34"/>
    <x v="0"/>
    <s v="01"/>
    <s v="Grain"/>
    <x v="0"/>
    <n v="8880"/>
  </r>
  <r>
    <x v="190"/>
    <x v="3"/>
    <s v="Aug"/>
    <n v="34"/>
    <x v="0"/>
    <s v="01"/>
    <s v="Grain"/>
    <x v="1"/>
    <n v="193"/>
  </r>
  <r>
    <x v="190"/>
    <x v="3"/>
    <s v="Aug"/>
    <n v="34"/>
    <x v="1"/>
    <s v="01"/>
    <s v="Grain"/>
    <x v="0"/>
    <n v="0"/>
  </r>
  <r>
    <x v="190"/>
    <x v="3"/>
    <s v="Aug"/>
    <n v="34"/>
    <x v="1"/>
    <s v="01"/>
    <s v="Grain"/>
    <x v="1"/>
    <n v="0"/>
  </r>
  <r>
    <x v="190"/>
    <x v="3"/>
    <s v="Aug"/>
    <n v="34"/>
    <x v="2"/>
    <s v="01"/>
    <s v="Grain"/>
    <x v="0"/>
    <n v="3396"/>
  </r>
  <r>
    <x v="190"/>
    <x v="3"/>
    <s v="Aug"/>
    <n v="34"/>
    <x v="2"/>
    <s v="01"/>
    <s v="Grain"/>
    <x v="1"/>
    <n v="316"/>
  </r>
  <r>
    <x v="190"/>
    <x v="3"/>
    <s v="Aug"/>
    <n v="34"/>
    <x v="3"/>
    <s v="01"/>
    <s v="Grain"/>
    <x v="0"/>
    <n v="5452"/>
  </r>
  <r>
    <x v="190"/>
    <x v="3"/>
    <s v="Aug"/>
    <n v="34"/>
    <x v="3"/>
    <s v="01"/>
    <s v="Grain"/>
    <x v="1"/>
    <n v="382"/>
  </r>
  <r>
    <x v="190"/>
    <x v="3"/>
    <s v="Aug"/>
    <n v="34"/>
    <x v="4"/>
    <s v="01"/>
    <s v="Grain"/>
    <x v="0"/>
    <n v="1034"/>
  </r>
  <r>
    <x v="190"/>
    <x v="3"/>
    <s v="Aug"/>
    <n v="34"/>
    <x v="4"/>
    <s v="01"/>
    <s v="Grain"/>
    <x v="1"/>
    <n v="782"/>
  </r>
  <r>
    <x v="190"/>
    <x v="3"/>
    <s v="Aug"/>
    <n v="34"/>
    <x v="5"/>
    <s v="01"/>
    <s v="Grain"/>
    <x v="0"/>
    <n v="0"/>
  </r>
  <r>
    <x v="190"/>
    <x v="3"/>
    <s v="Aug"/>
    <n v="34"/>
    <x v="5"/>
    <s v="01"/>
    <s v="Grain"/>
    <x v="1"/>
    <n v="5"/>
  </r>
  <r>
    <x v="190"/>
    <x v="3"/>
    <s v="Aug"/>
    <n v="34"/>
    <x v="6"/>
    <s v="01"/>
    <s v="Grain"/>
    <x v="0"/>
    <n v="1045"/>
  </r>
  <r>
    <x v="190"/>
    <x v="3"/>
    <s v="Aug"/>
    <n v="34"/>
    <x v="6"/>
    <s v="01"/>
    <s v="Grain"/>
    <x v="1"/>
    <n v="1220"/>
  </r>
  <r>
    <x v="190"/>
    <x v="3"/>
    <s v="Aug"/>
    <n v="34"/>
    <x v="7"/>
    <s v="01"/>
    <s v="Grain"/>
    <x v="0"/>
    <n v="623"/>
  </r>
  <r>
    <x v="190"/>
    <x v="3"/>
    <s v="Aug"/>
    <n v="34"/>
    <x v="7"/>
    <s v="01"/>
    <s v="Grain"/>
    <x v="1"/>
    <n v="12"/>
  </r>
  <r>
    <x v="190"/>
    <x v="3"/>
    <s v="Aug"/>
    <n v="34"/>
    <x v="8"/>
    <s v="01"/>
    <s v="Grain"/>
    <x v="0"/>
    <n v="331"/>
  </r>
  <r>
    <x v="190"/>
    <x v="3"/>
    <s v="Aug"/>
    <n v="34"/>
    <x v="8"/>
    <s v="01"/>
    <s v="Grain"/>
    <x v="1"/>
    <n v="768"/>
  </r>
  <r>
    <x v="190"/>
    <x v="3"/>
    <s v="Aug"/>
    <n v="34"/>
    <x v="9"/>
    <s v="01"/>
    <s v="Grain"/>
    <x v="0"/>
    <n v="0"/>
  </r>
  <r>
    <x v="190"/>
    <x v="3"/>
    <s v="Aug"/>
    <n v="34"/>
    <x v="9"/>
    <s v="01"/>
    <s v="Grain"/>
    <x v="1"/>
    <n v="0"/>
  </r>
  <r>
    <x v="190"/>
    <x v="3"/>
    <s v="Aug"/>
    <n v="34"/>
    <x v="10"/>
    <s v="01"/>
    <s v="Grain"/>
    <x v="0"/>
    <n v="2350"/>
  </r>
  <r>
    <x v="190"/>
    <x v="3"/>
    <s v="Aug"/>
    <n v="34"/>
    <x v="10"/>
    <s v="01"/>
    <s v="Grain"/>
    <x v="1"/>
    <n v="615"/>
  </r>
  <r>
    <x v="190"/>
    <x v="3"/>
    <s v="Aug"/>
    <n v="34"/>
    <x v="11"/>
    <s v="01"/>
    <s v="Grain"/>
    <x v="0"/>
    <n v="0"/>
  </r>
  <r>
    <x v="190"/>
    <x v="3"/>
    <s v="Aug"/>
    <n v="34"/>
    <x v="11"/>
    <s v="01"/>
    <s v="Grain"/>
    <x v="1"/>
    <n v="3"/>
  </r>
  <r>
    <x v="190"/>
    <x v="3"/>
    <s v="Aug"/>
    <n v="34"/>
    <x v="12"/>
    <s v="01"/>
    <s v="Grain"/>
    <x v="0"/>
    <n v="5173"/>
  </r>
  <r>
    <x v="190"/>
    <x v="3"/>
    <s v="Aug"/>
    <n v="34"/>
    <x v="12"/>
    <s v="01"/>
    <s v="Grain"/>
    <x v="1"/>
    <n v="1004"/>
  </r>
  <r>
    <x v="191"/>
    <x v="3"/>
    <s v="Aug"/>
    <n v="35"/>
    <x v="0"/>
    <s v="01"/>
    <s v="Grain"/>
    <x v="0"/>
    <n v="9868"/>
  </r>
  <r>
    <x v="191"/>
    <x v="3"/>
    <s v="Aug"/>
    <n v="35"/>
    <x v="0"/>
    <s v="01"/>
    <s v="Grain"/>
    <x v="1"/>
    <n v="602"/>
  </r>
  <r>
    <x v="191"/>
    <x v="3"/>
    <s v="Aug"/>
    <n v="35"/>
    <x v="1"/>
    <s v="01"/>
    <s v="Grain"/>
    <x v="0"/>
    <n v="0"/>
  </r>
  <r>
    <x v="191"/>
    <x v="3"/>
    <s v="Aug"/>
    <n v="35"/>
    <x v="1"/>
    <s v="01"/>
    <s v="Grain"/>
    <x v="1"/>
    <n v="0"/>
  </r>
  <r>
    <x v="191"/>
    <x v="3"/>
    <s v="Aug"/>
    <n v="35"/>
    <x v="2"/>
    <s v="01"/>
    <s v="Grain"/>
    <x v="0"/>
    <n v="3750"/>
  </r>
  <r>
    <x v="191"/>
    <x v="3"/>
    <s v="Aug"/>
    <n v="35"/>
    <x v="2"/>
    <s v="01"/>
    <s v="Grain"/>
    <x v="1"/>
    <n v="135"/>
  </r>
  <r>
    <x v="191"/>
    <x v="3"/>
    <s v="Aug"/>
    <n v="35"/>
    <x v="3"/>
    <s v="01"/>
    <s v="Grain"/>
    <x v="0"/>
    <n v="5723"/>
  </r>
  <r>
    <x v="191"/>
    <x v="3"/>
    <s v="Aug"/>
    <n v="35"/>
    <x v="3"/>
    <s v="01"/>
    <s v="Grain"/>
    <x v="1"/>
    <n v="251"/>
  </r>
  <r>
    <x v="191"/>
    <x v="3"/>
    <s v="Aug"/>
    <n v="35"/>
    <x v="4"/>
    <s v="01"/>
    <s v="Grain"/>
    <x v="0"/>
    <n v="1125"/>
  </r>
  <r>
    <x v="191"/>
    <x v="3"/>
    <s v="Aug"/>
    <n v="35"/>
    <x v="4"/>
    <s v="01"/>
    <s v="Grain"/>
    <x v="1"/>
    <n v="1422"/>
  </r>
  <r>
    <x v="191"/>
    <x v="3"/>
    <s v="Aug"/>
    <n v="35"/>
    <x v="5"/>
    <s v="01"/>
    <s v="Grain"/>
    <x v="0"/>
    <n v="0"/>
  </r>
  <r>
    <x v="191"/>
    <x v="3"/>
    <s v="Aug"/>
    <n v="35"/>
    <x v="5"/>
    <s v="01"/>
    <s v="Grain"/>
    <x v="1"/>
    <n v="8"/>
  </r>
  <r>
    <x v="191"/>
    <x v="3"/>
    <s v="Aug"/>
    <n v="35"/>
    <x v="6"/>
    <s v="01"/>
    <s v="Grain"/>
    <x v="0"/>
    <n v="999"/>
  </r>
  <r>
    <x v="191"/>
    <x v="3"/>
    <s v="Aug"/>
    <n v="35"/>
    <x v="6"/>
    <s v="01"/>
    <s v="Grain"/>
    <x v="1"/>
    <n v="1064"/>
  </r>
  <r>
    <x v="191"/>
    <x v="3"/>
    <s v="Aug"/>
    <n v="35"/>
    <x v="7"/>
    <s v="01"/>
    <s v="Grain"/>
    <x v="0"/>
    <n v="673"/>
  </r>
  <r>
    <x v="191"/>
    <x v="3"/>
    <s v="Aug"/>
    <n v="35"/>
    <x v="7"/>
    <s v="01"/>
    <s v="Grain"/>
    <x v="1"/>
    <n v="52"/>
  </r>
  <r>
    <x v="191"/>
    <x v="3"/>
    <s v="Aug"/>
    <n v="35"/>
    <x v="8"/>
    <s v="01"/>
    <s v="Grain"/>
    <x v="0"/>
    <n v="357"/>
  </r>
  <r>
    <x v="191"/>
    <x v="3"/>
    <s v="Aug"/>
    <n v="35"/>
    <x v="8"/>
    <s v="01"/>
    <s v="Grain"/>
    <x v="1"/>
    <n v="603"/>
  </r>
  <r>
    <x v="191"/>
    <x v="3"/>
    <s v="Aug"/>
    <n v="35"/>
    <x v="9"/>
    <s v="01"/>
    <s v="Grain"/>
    <x v="0"/>
    <n v="0"/>
  </r>
  <r>
    <x v="191"/>
    <x v="3"/>
    <s v="Aug"/>
    <n v="35"/>
    <x v="9"/>
    <s v="01"/>
    <s v="Grain"/>
    <x v="1"/>
    <n v="0"/>
  </r>
  <r>
    <x v="191"/>
    <x v="3"/>
    <s v="Aug"/>
    <n v="35"/>
    <x v="10"/>
    <s v="01"/>
    <s v="Grain"/>
    <x v="0"/>
    <n v="2149"/>
  </r>
  <r>
    <x v="191"/>
    <x v="3"/>
    <s v="Aug"/>
    <n v="35"/>
    <x v="10"/>
    <s v="01"/>
    <s v="Grain"/>
    <x v="1"/>
    <n v="775"/>
  </r>
  <r>
    <x v="191"/>
    <x v="3"/>
    <s v="Aug"/>
    <n v="35"/>
    <x v="11"/>
    <s v="01"/>
    <s v="Grain"/>
    <x v="0"/>
    <n v="0"/>
  </r>
  <r>
    <x v="191"/>
    <x v="3"/>
    <s v="Aug"/>
    <n v="35"/>
    <x v="11"/>
    <s v="01"/>
    <s v="Grain"/>
    <x v="1"/>
    <n v="2"/>
  </r>
  <r>
    <x v="191"/>
    <x v="3"/>
    <s v="Aug"/>
    <n v="35"/>
    <x v="12"/>
    <s v="01"/>
    <s v="Grain"/>
    <x v="0"/>
    <n v="5083"/>
  </r>
  <r>
    <x v="191"/>
    <x v="3"/>
    <s v="Aug"/>
    <n v="35"/>
    <x v="12"/>
    <s v="01"/>
    <s v="Grain"/>
    <x v="1"/>
    <n v="776"/>
  </r>
  <r>
    <x v="192"/>
    <x v="3"/>
    <s v="Sep"/>
    <n v="36"/>
    <x v="0"/>
    <s v="01"/>
    <s v="Grain"/>
    <x v="0"/>
    <n v="9432"/>
  </r>
  <r>
    <x v="192"/>
    <x v="3"/>
    <s v="Sep"/>
    <n v="36"/>
    <x v="0"/>
    <s v="01"/>
    <s v="Grain"/>
    <x v="1"/>
    <n v="147"/>
  </r>
  <r>
    <x v="192"/>
    <x v="3"/>
    <s v="Sep"/>
    <n v="36"/>
    <x v="1"/>
    <s v="01"/>
    <s v="Grain"/>
    <x v="0"/>
    <n v="0"/>
  </r>
  <r>
    <x v="192"/>
    <x v="3"/>
    <s v="Sep"/>
    <n v="36"/>
    <x v="1"/>
    <s v="01"/>
    <s v="Grain"/>
    <x v="1"/>
    <n v="0"/>
  </r>
  <r>
    <x v="192"/>
    <x v="3"/>
    <s v="Sep"/>
    <n v="36"/>
    <x v="2"/>
    <s v="01"/>
    <s v="Grain"/>
    <x v="0"/>
    <n v="3109"/>
  </r>
  <r>
    <x v="192"/>
    <x v="3"/>
    <s v="Sep"/>
    <n v="36"/>
    <x v="2"/>
    <s v="01"/>
    <s v="Grain"/>
    <x v="1"/>
    <n v="326"/>
  </r>
  <r>
    <x v="192"/>
    <x v="3"/>
    <s v="Sep"/>
    <n v="36"/>
    <x v="3"/>
    <s v="01"/>
    <s v="Grain"/>
    <x v="0"/>
    <n v="4322"/>
  </r>
  <r>
    <x v="192"/>
    <x v="3"/>
    <s v="Sep"/>
    <n v="36"/>
    <x v="3"/>
    <s v="01"/>
    <s v="Grain"/>
    <x v="1"/>
    <n v="430"/>
  </r>
  <r>
    <x v="192"/>
    <x v="3"/>
    <s v="Sep"/>
    <n v="36"/>
    <x v="4"/>
    <s v="01"/>
    <s v="Grain"/>
    <x v="0"/>
    <n v="617"/>
  </r>
  <r>
    <x v="192"/>
    <x v="3"/>
    <s v="Sep"/>
    <n v="36"/>
    <x v="4"/>
    <s v="01"/>
    <s v="Grain"/>
    <x v="1"/>
    <n v="1355"/>
  </r>
  <r>
    <x v="192"/>
    <x v="3"/>
    <s v="Sep"/>
    <n v="36"/>
    <x v="5"/>
    <s v="01"/>
    <s v="Grain"/>
    <x v="0"/>
    <n v="0"/>
  </r>
  <r>
    <x v="192"/>
    <x v="3"/>
    <s v="Sep"/>
    <n v="36"/>
    <x v="5"/>
    <s v="01"/>
    <s v="Grain"/>
    <x v="1"/>
    <n v="7"/>
  </r>
  <r>
    <x v="192"/>
    <x v="3"/>
    <s v="Sep"/>
    <n v="36"/>
    <x v="6"/>
    <s v="01"/>
    <s v="Grain"/>
    <x v="0"/>
    <n v="969"/>
  </r>
  <r>
    <x v="192"/>
    <x v="3"/>
    <s v="Sep"/>
    <n v="36"/>
    <x v="6"/>
    <s v="01"/>
    <s v="Grain"/>
    <x v="1"/>
    <n v="939"/>
  </r>
  <r>
    <x v="192"/>
    <x v="3"/>
    <s v="Sep"/>
    <n v="36"/>
    <x v="7"/>
    <s v="01"/>
    <s v="Grain"/>
    <x v="0"/>
    <n v="594"/>
  </r>
  <r>
    <x v="192"/>
    <x v="3"/>
    <s v="Sep"/>
    <n v="36"/>
    <x v="7"/>
    <s v="01"/>
    <s v="Grain"/>
    <x v="1"/>
    <n v="34"/>
  </r>
  <r>
    <x v="192"/>
    <x v="3"/>
    <s v="Sep"/>
    <n v="36"/>
    <x v="8"/>
    <s v="01"/>
    <s v="Grain"/>
    <x v="0"/>
    <n v="445"/>
  </r>
  <r>
    <x v="192"/>
    <x v="3"/>
    <s v="Sep"/>
    <n v="36"/>
    <x v="8"/>
    <s v="01"/>
    <s v="Grain"/>
    <x v="1"/>
    <n v="1153"/>
  </r>
  <r>
    <x v="192"/>
    <x v="3"/>
    <s v="Sep"/>
    <n v="36"/>
    <x v="9"/>
    <s v="01"/>
    <s v="Grain"/>
    <x v="0"/>
    <n v="0"/>
  </r>
  <r>
    <x v="192"/>
    <x v="3"/>
    <s v="Sep"/>
    <n v="36"/>
    <x v="9"/>
    <s v="01"/>
    <s v="Grain"/>
    <x v="1"/>
    <n v="0"/>
  </r>
  <r>
    <x v="192"/>
    <x v="3"/>
    <s v="Sep"/>
    <n v="36"/>
    <x v="10"/>
    <s v="01"/>
    <s v="Grain"/>
    <x v="0"/>
    <n v="1779"/>
  </r>
  <r>
    <x v="192"/>
    <x v="3"/>
    <s v="Sep"/>
    <n v="36"/>
    <x v="10"/>
    <s v="01"/>
    <s v="Grain"/>
    <x v="1"/>
    <n v="682"/>
  </r>
  <r>
    <x v="192"/>
    <x v="3"/>
    <s v="Sep"/>
    <n v="36"/>
    <x v="11"/>
    <s v="01"/>
    <s v="Grain"/>
    <x v="0"/>
    <n v="0"/>
  </r>
  <r>
    <x v="192"/>
    <x v="3"/>
    <s v="Sep"/>
    <n v="36"/>
    <x v="11"/>
    <s v="01"/>
    <s v="Grain"/>
    <x v="1"/>
    <n v="10"/>
  </r>
  <r>
    <x v="192"/>
    <x v="3"/>
    <s v="Sep"/>
    <n v="36"/>
    <x v="12"/>
    <s v="01"/>
    <s v="Grain"/>
    <x v="0"/>
    <n v="4866"/>
  </r>
  <r>
    <x v="192"/>
    <x v="3"/>
    <s v="Sep"/>
    <n v="36"/>
    <x v="12"/>
    <s v="01"/>
    <s v="Grain"/>
    <x v="1"/>
    <n v="987"/>
  </r>
  <r>
    <x v="193"/>
    <x v="3"/>
    <s v="Sep"/>
    <n v="37"/>
    <x v="0"/>
    <s v="01"/>
    <s v="Grain"/>
    <x v="0"/>
    <n v="10393"/>
  </r>
  <r>
    <x v="193"/>
    <x v="3"/>
    <s v="Sep"/>
    <n v="37"/>
    <x v="0"/>
    <s v="01"/>
    <s v="Grain"/>
    <x v="1"/>
    <n v="240"/>
  </r>
  <r>
    <x v="193"/>
    <x v="3"/>
    <s v="Sep"/>
    <n v="37"/>
    <x v="1"/>
    <s v="01"/>
    <s v="Grain"/>
    <x v="0"/>
    <n v="0"/>
  </r>
  <r>
    <x v="193"/>
    <x v="3"/>
    <s v="Sep"/>
    <n v="37"/>
    <x v="1"/>
    <s v="01"/>
    <s v="Grain"/>
    <x v="1"/>
    <n v="0"/>
  </r>
  <r>
    <x v="193"/>
    <x v="3"/>
    <s v="Sep"/>
    <n v="37"/>
    <x v="2"/>
    <s v="01"/>
    <s v="Grain"/>
    <x v="0"/>
    <n v="3504"/>
  </r>
  <r>
    <x v="193"/>
    <x v="3"/>
    <s v="Sep"/>
    <n v="37"/>
    <x v="2"/>
    <s v="01"/>
    <s v="Grain"/>
    <x v="1"/>
    <n v="289"/>
  </r>
  <r>
    <x v="193"/>
    <x v="3"/>
    <s v="Sep"/>
    <n v="37"/>
    <x v="3"/>
    <s v="01"/>
    <s v="Grain"/>
    <x v="0"/>
    <n v="4043"/>
  </r>
  <r>
    <x v="193"/>
    <x v="3"/>
    <s v="Sep"/>
    <n v="37"/>
    <x v="3"/>
    <s v="01"/>
    <s v="Grain"/>
    <x v="1"/>
    <n v="246"/>
  </r>
  <r>
    <x v="193"/>
    <x v="3"/>
    <s v="Sep"/>
    <n v="37"/>
    <x v="4"/>
    <s v="01"/>
    <s v="Grain"/>
    <x v="0"/>
    <n v="756"/>
  </r>
  <r>
    <x v="193"/>
    <x v="3"/>
    <s v="Sep"/>
    <n v="37"/>
    <x v="4"/>
    <s v="01"/>
    <s v="Grain"/>
    <x v="1"/>
    <n v="1356"/>
  </r>
  <r>
    <x v="193"/>
    <x v="3"/>
    <s v="Sep"/>
    <n v="37"/>
    <x v="5"/>
    <s v="01"/>
    <s v="Grain"/>
    <x v="0"/>
    <n v="0"/>
  </r>
  <r>
    <x v="193"/>
    <x v="3"/>
    <s v="Sep"/>
    <n v="37"/>
    <x v="5"/>
    <s v="01"/>
    <s v="Grain"/>
    <x v="1"/>
    <n v="9"/>
  </r>
  <r>
    <x v="193"/>
    <x v="3"/>
    <s v="Sep"/>
    <n v="37"/>
    <x v="6"/>
    <s v="01"/>
    <s v="Grain"/>
    <x v="0"/>
    <n v="769"/>
  </r>
  <r>
    <x v="193"/>
    <x v="3"/>
    <s v="Sep"/>
    <n v="37"/>
    <x v="6"/>
    <s v="01"/>
    <s v="Grain"/>
    <x v="1"/>
    <n v="1555"/>
  </r>
  <r>
    <x v="193"/>
    <x v="3"/>
    <s v="Sep"/>
    <n v="37"/>
    <x v="7"/>
    <s v="01"/>
    <s v="Grain"/>
    <x v="0"/>
    <n v="842"/>
  </r>
  <r>
    <x v="193"/>
    <x v="3"/>
    <s v="Sep"/>
    <n v="37"/>
    <x v="7"/>
    <s v="01"/>
    <s v="Grain"/>
    <x v="1"/>
    <n v="62"/>
  </r>
  <r>
    <x v="193"/>
    <x v="3"/>
    <s v="Sep"/>
    <n v="37"/>
    <x v="8"/>
    <s v="01"/>
    <s v="Grain"/>
    <x v="0"/>
    <n v="293"/>
  </r>
  <r>
    <x v="193"/>
    <x v="3"/>
    <s v="Sep"/>
    <n v="37"/>
    <x v="8"/>
    <s v="01"/>
    <s v="Grain"/>
    <x v="1"/>
    <n v="1102"/>
  </r>
  <r>
    <x v="193"/>
    <x v="3"/>
    <s v="Sep"/>
    <n v="37"/>
    <x v="9"/>
    <s v="01"/>
    <s v="Grain"/>
    <x v="0"/>
    <n v="0"/>
  </r>
  <r>
    <x v="193"/>
    <x v="3"/>
    <s v="Sep"/>
    <n v="37"/>
    <x v="9"/>
    <s v="01"/>
    <s v="Grain"/>
    <x v="1"/>
    <n v="0"/>
  </r>
  <r>
    <x v="193"/>
    <x v="3"/>
    <s v="Sep"/>
    <n v="37"/>
    <x v="10"/>
    <s v="01"/>
    <s v="Grain"/>
    <x v="0"/>
    <n v="2009"/>
  </r>
  <r>
    <x v="193"/>
    <x v="3"/>
    <s v="Sep"/>
    <n v="37"/>
    <x v="10"/>
    <s v="01"/>
    <s v="Grain"/>
    <x v="1"/>
    <n v="1034"/>
  </r>
  <r>
    <x v="193"/>
    <x v="3"/>
    <s v="Sep"/>
    <n v="37"/>
    <x v="11"/>
    <s v="01"/>
    <s v="Grain"/>
    <x v="0"/>
    <n v="0"/>
  </r>
  <r>
    <x v="193"/>
    <x v="3"/>
    <s v="Sep"/>
    <n v="37"/>
    <x v="11"/>
    <s v="01"/>
    <s v="Grain"/>
    <x v="1"/>
    <n v="1"/>
  </r>
  <r>
    <x v="193"/>
    <x v="3"/>
    <s v="Sep"/>
    <n v="37"/>
    <x v="12"/>
    <s v="01"/>
    <s v="Grain"/>
    <x v="0"/>
    <n v="5359"/>
  </r>
  <r>
    <x v="193"/>
    <x v="3"/>
    <s v="Sep"/>
    <n v="37"/>
    <x v="12"/>
    <s v="01"/>
    <s v="Grain"/>
    <x v="1"/>
    <n v="431"/>
  </r>
  <r>
    <x v="194"/>
    <x v="3"/>
    <s v="Sep"/>
    <n v="38"/>
    <x v="0"/>
    <s v="01"/>
    <s v="Grain"/>
    <x v="0"/>
    <n v="9084"/>
  </r>
  <r>
    <x v="194"/>
    <x v="3"/>
    <s v="Sep"/>
    <n v="38"/>
    <x v="0"/>
    <s v="01"/>
    <s v="Grain"/>
    <x v="1"/>
    <n v="261"/>
  </r>
  <r>
    <x v="194"/>
    <x v="3"/>
    <s v="Sep"/>
    <n v="38"/>
    <x v="1"/>
    <s v="01"/>
    <s v="Grain"/>
    <x v="0"/>
    <n v="0"/>
  </r>
  <r>
    <x v="194"/>
    <x v="3"/>
    <s v="Sep"/>
    <n v="38"/>
    <x v="1"/>
    <s v="01"/>
    <s v="Grain"/>
    <x v="1"/>
    <n v="0"/>
  </r>
  <r>
    <x v="194"/>
    <x v="3"/>
    <s v="Sep"/>
    <n v="38"/>
    <x v="2"/>
    <s v="01"/>
    <s v="Grain"/>
    <x v="0"/>
    <n v="4023"/>
  </r>
  <r>
    <x v="194"/>
    <x v="3"/>
    <s v="Sep"/>
    <n v="38"/>
    <x v="2"/>
    <s v="01"/>
    <s v="Grain"/>
    <x v="1"/>
    <n v="406"/>
  </r>
  <r>
    <x v="194"/>
    <x v="3"/>
    <s v="Sep"/>
    <n v="38"/>
    <x v="3"/>
    <s v="01"/>
    <s v="Grain"/>
    <x v="0"/>
    <n v="4447"/>
  </r>
  <r>
    <x v="194"/>
    <x v="3"/>
    <s v="Sep"/>
    <n v="38"/>
    <x v="3"/>
    <s v="01"/>
    <s v="Grain"/>
    <x v="1"/>
    <n v="149"/>
  </r>
  <r>
    <x v="194"/>
    <x v="3"/>
    <s v="Sep"/>
    <n v="38"/>
    <x v="4"/>
    <s v="01"/>
    <s v="Grain"/>
    <x v="0"/>
    <n v="1158"/>
  </r>
  <r>
    <x v="194"/>
    <x v="3"/>
    <s v="Sep"/>
    <n v="38"/>
    <x v="4"/>
    <s v="01"/>
    <s v="Grain"/>
    <x v="1"/>
    <n v="1385"/>
  </r>
  <r>
    <x v="194"/>
    <x v="3"/>
    <s v="Sep"/>
    <n v="38"/>
    <x v="5"/>
    <s v="01"/>
    <s v="Grain"/>
    <x v="0"/>
    <n v="0"/>
  </r>
  <r>
    <x v="194"/>
    <x v="3"/>
    <s v="Sep"/>
    <n v="38"/>
    <x v="5"/>
    <s v="01"/>
    <s v="Grain"/>
    <x v="1"/>
    <n v="0"/>
  </r>
  <r>
    <x v="194"/>
    <x v="3"/>
    <s v="Sep"/>
    <n v="38"/>
    <x v="6"/>
    <s v="01"/>
    <s v="Grain"/>
    <x v="0"/>
    <n v="1052"/>
  </r>
  <r>
    <x v="194"/>
    <x v="3"/>
    <s v="Sep"/>
    <n v="38"/>
    <x v="6"/>
    <s v="01"/>
    <s v="Grain"/>
    <x v="1"/>
    <n v="1234"/>
  </r>
  <r>
    <x v="194"/>
    <x v="3"/>
    <s v="Sep"/>
    <n v="38"/>
    <x v="7"/>
    <s v="01"/>
    <s v="Grain"/>
    <x v="0"/>
    <n v="1139"/>
  </r>
  <r>
    <x v="194"/>
    <x v="3"/>
    <s v="Sep"/>
    <n v="38"/>
    <x v="7"/>
    <s v="01"/>
    <s v="Grain"/>
    <x v="1"/>
    <n v="225"/>
  </r>
  <r>
    <x v="194"/>
    <x v="3"/>
    <s v="Sep"/>
    <n v="38"/>
    <x v="8"/>
    <s v="01"/>
    <s v="Grain"/>
    <x v="0"/>
    <n v="500"/>
  </r>
  <r>
    <x v="194"/>
    <x v="3"/>
    <s v="Sep"/>
    <n v="38"/>
    <x v="8"/>
    <s v="01"/>
    <s v="Grain"/>
    <x v="1"/>
    <n v="828"/>
  </r>
  <r>
    <x v="194"/>
    <x v="3"/>
    <s v="Sep"/>
    <n v="38"/>
    <x v="9"/>
    <s v="01"/>
    <s v="Grain"/>
    <x v="0"/>
    <n v="0"/>
  </r>
  <r>
    <x v="194"/>
    <x v="3"/>
    <s v="Sep"/>
    <n v="38"/>
    <x v="9"/>
    <s v="01"/>
    <s v="Grain"/>
    <x v="1"/>
    <n v="0"/>
  </r>
  <r>
    <x v="194"/>
    <x v="3"/>
    <s v="Sep"/>
    <n v="38"/>
    <x v="10"/>
    <s v="01"/>
    <s v="Grain"/>
    <x v="0"/>
    <n v="2208"/>
  </r>
  <r>
    <x v="194"/>
    <x v="3"/>
    <s v="Sep"/>
    <n v="38"/>
    <x v="10"/>
    <s v="01"/>
    <s v="Grain"/>
    <x v="1"/>
    <n v="710"/>
  </r>
  <r>
    <x v="194"/>
    <x v="3"/>
    <s v="Sep"/>
    <n v="38"/>
    <x v="11"/>
    <s v="01"/>
    <s v="Grain"/>
    <x v="0"/>
    <n v="0"/>
  </r>
  <r>
    <x v="194"/>
    <x v="3"/>
    <s v="Sep"/>
    <n v="38"/>
    <x v="11"/>
    <s v="01"/>
    <s v="Grain"/>
    <x v="1"/>
    <n v="26"/>
  </r>
  <r>
    <x v="194"/>
    <x v="3"/>
    <s v="Sep"/>
    <n v="38"/>
    <x v="12"/>
    <s v="01"/>
    <s v="Grain"/>
    <x v="0"/>
    <n v="4551"/>
  </r>
  <r>
    <x v="194"/>
    <x v="3"/>
    <s v="Sep"/>
    <n v="38"/>
    <x v="12"/>
    <s v="01"/>
    <s v="Grain"/>
    <x v="1"/>
    <n v="803"/>
  </r>
  <r>
    <x v="195"/>
    <x v="3"/>
    <s v="Sep"/>
    <n v="39"/>
    <x v="0"/>
    <s v="01"/>
    <s v="Grain"/>
    <x v="0"/>
    <n v="11582"/>
  </r>
  <r>
    <x v="195"/>
    <x v="3"/>
    <s v="Sep"/>
    <n v="39"/>
    <x v="0"/>
    <s v="01"/>
    <s v="Grain"/>
    <x v="1"/>
    <n v="384"/>
  </r>
  <r>
    <x v="195"/>
    <x v="3"/>
    <s v="Sep"/>
    <n v="39"/>
    <x v="1"/>
    <s v="01"/>
    <s v="Grain"/>
    <x v="0"/>
    <n v="0"/>
  </r>
  <r>
    <x v="195"/>
    <x v="3"/>
    <s v="Sep"/>
    <n v="39"/>
    <x v="1"/>
    <s v="01"/>
    <s v="Grain"/>
    <x v="1"/>
    <n v="0"/>
  </r>
  <r>
    <x v="195"/>
    <x v="3"/>
    <s v="Sep"/>
    <n v="39"/>
    <x v="2"/>
    <s v="01"/>
    <s v="Grain"/>
    <x v="0"/>
    <n v="3330"/>
  </r>
  <r>
    <x v="195"/>
    <x v="3"/>
    <s v="Sep"/>
    <n v="39"/>
    <x v="2"/>
    <s v="01"/>
    <s v="Grain"/>
    <x v="1"/>
    <n v="73"/>
  </r>
  <r>
    <x v="195"/>
    <x v="3"/>
    <s v="Sep"/>
    <n v="39"/>
    <x v="3"/>
    <s v="01"/>
    <s v="Grain"/>
    <x v="0"/>
    <n v="5242"/>
  </r>
  <r>
    <x v="195"/>
    <x v="3"/>
    <s v="Sep"/>
    <n v="39"/>
    <x v="3"/>
    <s v="01"/>
    <s v="Grain"/>
    <x v="1"/>
    <n v="254"/>
  </r>
  <r>
    <x v="195"/>
    <x v="3"/>
    <s v="Sep"/>
    <n v="39"/>
    <x v="4"/>
    <s v="01"/>
    <s v="Grain"/>
    <x v="0"/>
    <n v="863"/>
  </r>
  <r>
    <x v="195"/>
    <x v="3"/>
    <s v="Sep"/>
    <n v="39"/>
    <x v="4"/>
    <s v="01"/>
    <s v="Grain"/>
    <x v="1"/>
    <n v="1009"/>
  </r>
  <r>
    <x v="195"/>
    <x v="3"/>
    <s v="Sep"/>
    <n v="39"/>
    <x v="5"/>
    <s v="01"/>
    <s v="Grain"/>
    <x v="0"/>
    <n v="0"/>
  </r>
  <r>
    <x v="195"/>
    <x v="3"/>
    <s v="Sep"/>
    <n v="39"/>
    <x v="5"/>
    <s v="01"/>
    <s v="Grain"/>
    <x v="1"/>
    <n v="5"/>
  </r>
  <r>
    <x v="195"/>
    <x v="3"/>
    <s v="Sep"/>
    <n v="39"/>
    <x v="6"/>
    <s v="01"/>
    <s v="Grain"/>
    <x v="0"/>
    <n v="963"/>
  </r>
  <r>
    <x v="195"/>
    <x v="3"/>
    <s v="Sep"/>
    <n v="39"/>
    <x v="6"/>
    <s v="01"/>
    <s v="Grain"/>
    <x v="1"/>
    <n v="1311"/>
  </r>
  <r>
    <x v="195"/>
    <x v="3"/>
    <s v="Sep"/>
    <n v="39"/>
    <x v="7"/>
    <s v="01"/>
    <s v="Grain"/>
    <x v="0"/>
    <n v="990"/>
  </r>
  <r>
    <x v="195"/>
    <x v="3"/>
    <s v="Sep"/>
    <n v="39"/>
    <x v="7"/>
    <s v="01"/>
    <s v="Grain"/>
    <x v="1"/>
    <n v="27"/>
  </r>
  <r>
    <x v="195"/>
    <x v="3"/>
    <s v="Sep"/>
    <n v="39"/>
    <x v="8"/>
    <s v="01"/>
    <s v="Grain"/>
    <x v="0"/>
    <n v="296"/>
  </r>
  <r>
    <x v="195"/>
    <x v="3"/>
    <s v="Sep"/>
    <n v="39"/>
    <x v="8"/>
    <s v="01"/>
    <s v="Grain"/>
    <x v="1"/>
    <n v="975"/>
  </r>
  <r>
    <x v="195"/>
    <x v="3"/>
    <s v="Sep"/>
    <n v="39"/>
    <x v="9"/>
    <s v="01"/>
    <s v="Grain"/>
    <x v="0"/>
    <n v="0"/>
  </r>
  <r>
    <x v="195"/>
    <x v="3"/>
    <s v="Sep"/>
    <n v="39"/>
    <x v="9"/>
    <s v="01"/>
    <s v="Grain"/>
    <x v="1"/>
    <n v="0"/>
  </r>
  <r>
    <x v="195"/>
    <x v="3"/>
    <s v="Sep"/>
    <n v="39"/>
    <x v="10"/>
    <s v="01"/>
    <s v="Grain"/>
    <x v="0"/>
    <n v="2345"/>
  </r>
  <r>
    <x v="195"/>
    <x v="3"/>
    <s v="Sep"/>
    <n v="39"/>
    <x v="10"/>
    <s v="01"/>
    <s v="Grain"/>
    <x v="1"/>
    <n v="662"/>
  </r>
  <r>
    <x v="195"/>
    <x v="3"/>
    <s v="Sep"/>
    <n v="39"/>
    <x v="11"/>
    <s v="01"/>
    <s v="Grain"/>
    <x v="0"/>
    <n v="0"/>
  </r>
  <r>
    <x v="195"/>
    <x v="3"/>
    <s v="Sep"/>
    <n v="39"/>
    <x v="11"/>
    <s v="01"/>
    <s v="Grain"/>
    <x v="1"/>
    <n v="28"/>
  </r>
  <r>
    <x v="195"/>
    <x v="3"/>
    <s v="Sep"/>
    <n v="39"/>
    <x v="12"/>
    <s v="01"/>
    <s v="Grain"/>
    <x v="0"/>
    <n v="4914"/>
  </r>
  <r>
    <x v="195"/>
    <x v="3"/>
    <s v="Sep"/>
    <n v="39"/>
    <x v="12"/>
    <s v="01"/>
    <s v="Grain"/>
    <x v="1"/>
    <n v="450"/>
  </r>
  <r>
    <x v="196"/>
    <x v="3"/>
    <s v="Oct"/>
    <n v="40"/>
    <x v="0"/>
    <s v="01"/>
    <s v="Grain"/>
    <x v="0"/>
    <n v="9680"/>
  </r>
  <r>
    <x v="196"/>
    <x v="3"/>
    <s v="Oct"/>
    <n v="40"/>
    <x v="0"/>
    <s v="01"/>
    <s v="Grain"/>
    <x v="1"/>
    <n v="206"/>
  </r>
  <r>
    <x v="196"/>
    <x v="3"/>
    <s v="Oct"/>
    <n v="40"/>
    <x v="1"/>
    <s v="01"/>
    <s v="Grain"/>
    <x v="0"/>
    <n v="0"/>
  </r>
  <r>
    <x v="196"/>
    <x v="3"/>
    <s v="Oct"/>
    <n v="40"/>
    <x v="1"/>
    <s v="01"/>
    <s v="Grain"/>
    <x v="1"/>
    <n v="0"/>
  </r>
  <r>
    <x v="196"/>
    <x v="3"/>
    <s v="Oct"/>
    <n v="40"/>
    <x v="2"/>
    <s v="01"/>
    <s v="Grain"/>
    <x v="0"/>
    <n v="3870"/>
  </r>
  <r>
    <x v="196"/>
    <x v="3"/>
    <s v="Oct"/>
    <n v="40"/>
    <x v="2"/>
    <s v="01"/>
    <s v="Grain"/>
    <x v="1"/>
    <n v="194"/>
  </r>
  <r>
    <x v="196"/>
    <x v="3"/>
    <s v="Oct"/>
    <n v="40"/>
    <x v="3"/>
    <s v="01"/>
    <s v="Grain"/>
    <x v="0"/>
    <n v="5210"/>
  </r>
  <r>
    <x v="196"/>
    <x v="3"/>
    <s v="Oct"/>
    <n v="40"/>
    <x v="3"/>
    <s v="01"/>
    <s v="Grain"/>
    <x v="1"/>
    <n v="103"/>
  </r>
  <r>
    <x v="196"/>
    <x v="3"/>
    <s v="Oct"/>
    <n v="40"/>
    <x v="4"/>
    <s v="01"/>
    <s v="Grain"/>
    <x v="0"/>
    <n v="1875"/>
  </r>
  <r>
    <x v="196"/>
    <x v="3"/>
    <s v="Oct"/>
    <n v="40"/>
    <x v="4"/>
    <s v="01"/>
    <s v="Grain"/>
    <x v="1"/>
    <n v="943"/>
  </r>
  <r>
    <x v="196"/>
    <x v="3"/>
    <s v="Oct"/>
    <n v="40"/>
    <x v="5"/>
    <s v="01"/>
    <s v="Grain"/>
    <x v="0"/>
    <n v="0"/>
  </r>
  <r>
    <x v="196"/>
    <x v="3"/>
    <s v="Oct"/>
    <n v="40"/>
    <x v="5"/>
    <s v="01"/>
    <s v="Grain"/>
    <x v="1"/>
    <n v="2"/>
  </r>
  <r>
    <x v="196"/>
    <x v="3"/>
    <s v="Oct"/>
    <n v="40"/>
    <x v="6"/>
    <s v="01"/>
    <s v="Grain"/>
    <x v="0"/>
    <n v="945"/>
  </r>
  <r>
    <x v="196"/>
    <x v="3"/>
    <s v="Oct"/>
    <n v="40"/>
    <x v="6"/>
    <s v="01"/>
    <s v="Grain"/>
    <x v="1"/>
    <n v="948"/>
  </r>
  <r>
    <x v="196"/>
    <x v="3"/>
    <s v="Oct"/>
    <n v="40"/>
    <x v="7"/>
    <s v="01"/>
    <s v="Grain"/>
    <x v="0"/>
    <n v="838"/>
  </r>
  <r>
    <x v="196"/>
    <x v="3"/>
    <s v="Oct"/>
    <n v="40"/>
    <x v="7"/>
    <s v="01"/>
    <s v="Grain"/>
    <x v="1"/>
    <n v="273"/>
  </r>
  <r>
    <x v="196"/>
    <x v="3"/>
    <s v="Oct"/>
    <n v="40"/>
    <x v="8"/>
    <s v="01"/>
    <s v="Grain"/>
    <x v="0"/>
    <n v="365"/>
  </r>
  <r>
    <x v="196"/>
    <x v="3"/>
    <s v="Oct"/>
    <n v="40"/>
    <x v="8"/>
    <s v="01"/>
    <s v="Grain"/>
    <x v="1"/>
    <n v="1190"/>
  </r>
  <r>
    <x v="196"/>
    <x v="3"/>
    <s v="Oct"/>
    <n v="40"/>
    <x v="9"/>
    <s v="01"/>
    <s v="Grain"/>
    <x v="0"/>
    <n v="0"/>
  </r>
  <r>
    <x v="196"/>
    <x v="3"/>
    <s v="Oct"/>
    <n v="40"/>
    <x v="9"/>
    <s v="01"/>
    <s v="Grain"/>
    <x v="1"/>
    <n v="0"/>
  </r>
  <r>
    <x v="196"/>
    <x v="3"/>
    <s v="Oct"/>
    <n v="40"/>
    <x v="10"/>
    <s v="01"/>
    <s v="Grain"/>
    <x v="0"/>
    <n v="2963"/>
  </r>
  <r>
    <x v="196"/>
    <x v="3"/>
    <s v="Oct"/>
    <n v="40"/>
    <x v="10"/>
    <s v="01"/>
    <s v="Grain"/>
    <x v="1"/>
    <n v="633"/>
  </r>
  <r>
    <x v="196"/>
    <x v="3"/>
    <s v="Oct"/>
    <n v="40"/>
    <x v="11"/>
    <s v="01"/>
    <s v="Grain"/>
    <x v="0"/>
    <n v="0"/>
  </r>
  <r>
    <x v="196"/>
    <x v="3"/>
    <s v="Oct"/>
    <n v="40"/>
    <x v="11"/>
    <s v="01"/>
    <s v="Grain"/>
    <x v="1"/>
    <n v="1"/>
  </r>
  <r>
    <x v="196"/>
    <x v="3"/>
    <s v="Oct"/>
    <n v="40"/>
    <x v="12"/>
    <s v="01"/>
    <s v="Grain"/>
    <x v="0"/>
    <n v="6608"/>
  </r>
  <r>
    <x v="196"/>
    <x v="3"/>
    <s v="Oct"/>
    <n v="40"/>
    <x v="12"/>
    <s v="01"/>
    <s v="Grain"/>
    <x v="1"/>
    <n v="1862"/>
  </r>
  <r>
    <x v="197"/>
    <x v="3"/>
    <s v="Oct"/>
    <n v="41"/>
    <x v="0"/>
    <s v="01"/>
    <s v="Grain"/>
    <x v="0"/>
    <n v="10459"/>
  </r>
  <r>
    <x v="197"/>
    <x v="3"/>
    <s v="Oct"/>
    <n v="41"/>
    <x v="0"/>
    <s v="01"/>
    <s v="Grain"/>
    <x v="1"/>
    <n v="340"/>
  </r>
  <r>
    <x v="197"/>
    <x v="3"/>
    <s v="Oct"/>
    <n v="41"/>
    <x v="1"/>
    <s v="01"/>
    <s v="Grain"/>
    <x v="0"/>
    <n v="0"/>
  </r>
  <r>
    <x v="197"/>
    <x v="3"/>
    <s v="Oct"/>
    <n v="41"/>
    <x v="1"/>
    <s v="01"/>
    <s v="Grain"/>
    <x v="1"/>
    <n v="0"/>
  </r>
  <r>
    <x v="197"/>
    <x v="3"/>
    <s v="Oct"/>
    <n v="41"/>
    <x v="2"/>
    <s v="01"/>
    <s v="Grain"/>
    <x v="0"/>
    <n v="4786"/>
  </r>
  <r>
    <x v="197"/>
    <x v="3"/>
    <s v="Oct"/>
    <n v="41"/>
    <x v="2"/>
    <s v="01"/>
    <s v="Grain"/>
    <x v="1"/>
    <n v="482"/>
  </r>
  <r>
    <x v="197"/>
    <x v="3"/>
    <s v="Oct"/>
    <n v="41"/>
    <x v="3"/>
    <s v="01"/>
    <s v="Grain"/>
    <x v="0"/>
    <n v="5586"/>
  </r>
  <r>
    <x v="197"/>
    <x v="3"/>
    <s v="Oct"/>
    <n v="41"/>
    <x v="3"/>
    <s v="01"/>
    <s v="Grain"/>
    <x v="1"/>
    <n v="269"/>
  </r>
  <r>
    <x v="197"/>
    <x v="3"/>
    <s v="Oct"/>
    <n v="41"/>
    <x v="4"/>
    <s v="01"/>
    <s v="Grain"/>
    <x v="0"/>
    <n v="2448"/>
  </r>
  <r>
    <x v="197"/>
    <x v="3"/>
    <s v="Oct"/>
    <n v="41"/>
    <x v="4"/>
    <s v="01"/>
    <s v="Grain"/>
    <x v="1"/>
    <n v="1016"/>
  </r>
  <r>
    <x v="197"/>
    <x v="3"/>
    <s v="Oct"/>
    <n v="41"/>
    <x v="5"/>
    <s v="01"/>
    <s v="Grain"/>
    <x v="0"/>
    <n v="0"/>
  </r>
  <r>
    <x v="197"/>
    <x v="3"/>
    <s v="Oct"/>
    <n v="41"/>
    <x v="5"/>
    <s v="01"/>
    <s v="Grain"/>
    <x v="1"/>
    <n v="3"/>
  </r>
  <r>
    <x v="197"/>
    <x v="3"/>
    <s v="Oct"/>
    <n v="41"/>
    <x v="6"/>
    <s v="01"/>
    <s v="Grain"/>
    <x v="0"/>
    <n v="871"/>
  </r>
  <r>
    <x v="197"/>
    <x v="3"/>
    <s v="Oct"/>
    <n v="41"/>
    <x v="6"/>
    <s v="01"/>
    <s v="Grain"/>
    <x v="1"/>
    <n v="1176"/>
  </r>
  <r>
    <x v="197"/>
    <x v="3"/>
    <s v="Oct"/>
    <n v="41"/>
    <x v="7"/>
    <s v="01"/>
    <s v="Grain"/>
    <x v="0"/>
    <n v="754"/>
  </r>
  <r>
    <x v="197"/>
    <x v="3"/>
    <s v="Oct"/>
    <n v="41"/>
    <x v="7"/>
    <s v="01"/>
    <s v="Grain"/>
    <x v="1"/>
    <n v="413"/>
  </r>
  <r>
    <x v="197"/>
    <x v="3"/>
    <s v="Oct"/>
    <n v="41"/>
    <x v="8"/>
    <s v="01"/>
    <s v="Grain"/>
    <x v="0"/>
    <n v="368"/>
  </r>
  <r>
    <x v="197"/>
    <x v="3"/>
    <s v="Oct"/>
    <n v="41"/>
    <x v="8"/>
    <s v="01"/>
    <s v="Grain"/>
    <x v="1"/>
    <n v="772"/>
  </r>
  <r>
    <x v="197"/>
    <x v="3"/>
    <s v="Oct"/>
    <n v="41"/>
    <x v="9"/>
    <s v="01"/>
    <s v="Grain"/>
    <x v="0"/>
    <n v="0"/>
  </r>
  <r>
    <x v="197"/>
    <x v="3"/>
    <s v="Oct"/>
    <n v="41"/>
    <x v="9"/>
    <s v="01"/>
    <s v="Grain"/>
    <x v="1"/>
    <n v="0"/>
  </r>
  <r>
    <x v="197"/>
    <x v="3"/>
    <s v="Oct"/>
    <n v="41"/>
    <x v="10"/>
    <s v="01"/>
    <s v="Grain"/>
    <x v="0"/>
    <n v="3882"/>
  </r>
  <r>
    <x v="197"/>
    <x v="3"/>
    <s v="Oct"/>
    <n v="41"/>
    <x v="10"/>
    <s v="01"/>
    <s v="Grain"/>
    <x v="1"/>
    <n v="649"/>
  </r>
  <r>
    <x v="197"/>
    <x v="3"/>
    <s v="Oct"/>
    <n v="41"/>
    <x v="11"/>
    <s v="01"/>
    <s v="Grain"/>
    <x v="0"/>
    <n v="1"/>
  </r>
  <r>
    <x v="197"/>
    <x v="3"/>
    <s v="Oct"/>
    <n v="41"/>
    <x v="11"/>
    <s v="01"/>
    <s v="Grain"/>
    <x v="1"/>
    <n v="4"/>
  </r>
  <r>
    <x v="197"/>
    <x v="3"/>
    <s v="Oct"/>
    <n v="41"/>
    <x v="12"/>
    <s v="01"/>
    <s v="Grain"/>
    <x v="0"/>
    <n v="6178"/>
  </r>
  <r>
    <x v="197"/>
    <x v="3"/>
    <s v="Oct"/>
    <n v="41"/>
    <x v="12"/>
    <s v="01"/>
    <s v="Grain"/>
    <x v="1"/>
    <n v="1460"/>
  </r>
  <r>
    <x v="198"/>
    <x v="3"/>
    <s v="Oct"/>
    <n v="42"/>
    <x v="0"/>
    <s v="01"/>
    <s v="Grain"/>
    <x v="0"/>
    <n v="8853"/>
  </r>
  <r>
    <x v="198"/>
    <x v="3"/>
    <s v="Oct"/>
    <n v="42"/>
    <x v="0"/>
    <s v="01"/>
    <s v="Grain"/>
    <x v="1"/>
    <n v="132"/>
  </r>
  <r>
    <x v="198"/>
    <x v="3"/>
    <s v="Oct"/>
    <n v="42"/>
    <x v="1"/>
    <s v="01"/>
    <s v="Grain"/>
    <x v="0"/>
    <n v="0"/>
  </r>
  <r>
    <x v="198"/>
    <x v="3"/>
    <s v="Oct"/>
    <n v="42"/>
    <x v="1"/>
    <s v="01"/>
    <s v="Grain"/>
    <x v="1"/>
    <n v="0"/>
  </r>
  <r>
    <x v="198"/>
    <x v="3"/>
    <s v="Oct"/>
    <n v="42"/>
    <x v="2"/>
    <s v="01"/>
    <s v="Grain"/>
    <x v="0"/>
    <n v="4407"/>
  </r>
  <r>
    <x v="198"/>
    <x v="3"/>
    <s v="Oct"/>
    <n v="42"/>
    <x v="2"/>
    <s v="01"/>
    <s v="Grain"/>
    <x v="1"/>
    <n v="328"/>
  </r>
  <r>
    <x v="198"/>
    <x v="3"/>
    <s v="Oct"/>
    <n v="42"/>
    <x v="3"/>
    <s v="01"/>
    <s v="Grain"/>
    <x v="0"/>
    <n v="5233"/>
  </r>
  <r>
    <x v="198"/>
    <x v="3"/>
    <s v="Oct"/>
    <n v="42"/>
    <x v="3"/>
    <s v="01"/>
    <s v="Grain"/>
    <x v="1"/>
    <n v="473"/>
  </r>
  <r>
    <x v="198"/>
    <x v="3"/>
    <s v="Oct"/>
    <n v="42"/>
    <x v="4"/>
    <s v="01"/>
    <s v="Grain"/>
    <x v="0"/>
    <n v="2109"/>
  </r>
  <r>
    <x v="198"/>
    <x v="3"/>
    <s v="Oct"/>
    <n v="42"/>
    <x v="4"/>
    <s v="01"/>
    <s v="Grain"/>
    <x v="1"/>
    <n v="1091"/>
  </r>
  <r>
    <x v="198"/>
    <x v="3"/>
    <s v="Oct"/>
    <n v="42"/>
    <x v="5"/>
    <s v="01"/>
    <s v="Grain"/>
    <x v="0"/>
    <n v="0"/>
  </r>
  <r>
    <x v="198"/>
    <x v="3"/>
    <s v="Oct"/>
    <n v="42"/>
    <x v="5"/>
    <s v="01"/>
    <s v="Grain"/>
    <x v="1"/>
    <n v="5"/>
  </r>
  <r>
    <x v="198"/>
    <x v="3"/>
    <s v="Oct"/>
    <n v="42"/>
    <x v="6"/>
    <s v="01"/>
    <s v="Grain"/>
    <x v="0"/>
    <n v="1118"/>
  </r>
  <r>
    <x v="198"/>
    <x v="3"/>
    <s v="Oct"/>
    <n v="42"/>
    <x v="6"/>
    <s v="01"/>
    <s v="Grain"/>
    <x v="1"/>
    <n v="1947"/>
  </r>
  <r>
    <x v="198"/>
    <x v="3"/>
    <s v="Oct"/>
    <n v="42"/>
    <x v="7"/>
    <s v="01"/>
    <s v="Grain"/>
    <x v="0"/>
    <n v="889"/>
  </r>
  <r>
    <x v="198"/>
    <x v="3"/>
    <s v="Oct"/>
    <n v="42"/>
    <x v="7"/>
    <s v="01"/>
    <s v="Grain"/>
    <x v="1"/>
    <n v="689"/>
  </r>
  <r>
    <x v="198"/>
    <x v="3"/>
    <s v="Oct"/>
    <n v="42"/>
    <x v="8"/>
    <s v="01"/>
    <s v="Grain"/>
    <x v="0"/>
    <n v="375"/>
  </r>
  <r>
    <x v="198"/>
    <x v="3"/>
    <s v="Oct"/>
    <n v="42"/>
    <x v="8"/>
    <s v="01"/>
    <s v="Grain"/>
    <x v="1"/>
    <n v="1171"/>
  </r>
  <r>
    <x v="198"/>
    <x v="3"/>
    <s v="Oct"/>
    <n v="42"/>
    <x v="9"/>
    <s v="01"/>
    <s v="Grain"/>
    <x v="0"/>
    <n v="0"/>
  </r>
  <r>
    <x v="198"/>
    <x v="3"/>
    <s v="Oct"/>
    <n v="42"/>
    <x v="9"/>
    <s v="01"/>
    <s v="Grain"/>
    <x v="1"/>
    <n v="0"/>
  </r>
  <r>
    <x v="198"/>
    <x v="3"/>
    <s v="Oct"/>
    <n v="42"/>
    <x v="10"/>
    <s v="01"/>
    <s v="Grain"/>
    <x v="0"/>
    <n v="3492"/>
  </r>
  <r>
    <x v="198"/>
    <x v="3"/>
    <s v="Oct"/>
    <n v="42"/>
    <x v="10"/>
    <s v="01"/>
    <s v="Grain"/>
    <x v="1"/>
    <n v="640"/>
  </r>
  <r>
    <x v="198"/>
    <x v="3"/>
    <s v="Oct"/>
    <n v="42"/>
    <x v="11"/>
    <s v="01"/>
    <s v="Grain"/>
    <x v="0"/>
    <n v="0"/>
  </r>
  <r>
    <x v="198"/>
    <x v="3"/>
    <s v="Oct"/>
    <n v="42"/>
    <x v="11"/>
    <s v="01"/>
    <s v="Grain"/>
    <x v="1"/>
    <n v="0"/>
  </r>
  <r>
    <x v="198"/>
    <x v="3"/>
    <s v="Oct"/>
    <n v="42"/>
    <x v="12"/>
    <s v="01"/>
    <s v="Grain"/>
    <x v="0"/>
    <n v="5067"/>
  </r>
  <r>
    <x v="198"/>
    <x v="3"/>
    <s v="Oct"/>
    <n v="42"/>
    <x v="12"/>
    <s v="01"/>
    <s v="Grain"/>
    <x v="1"/>
    <n v="1710"/>
  </r>
  <r>
    <x v="199"/>
    <x v="3"/>
    <s v="Oct"/>
    <n v="43"/>
    <x v="0"/>
    <s v="01"/>
    <s v="Grain"/>
    <x v="0"/>
    <n v="11241"/>
  </r>
  <r>
    <x v="199"/>
    <x v="3"/>
    <s v="Oct"/>
    <n v="43"/>
    <x v="0"/>
    <s v="01"/>
    <s v="Grain"/>
    <x v="1"/>
    <n v="147"/>
  </r>
  <r>
    <x v="199"/>
    <x v="3"/>
    <s v="Oct"/>
    <n v="43"/>
    <x v="1"/>
    <s v="01"/>
    <s v="Grain"/>
    <x v="0"/>
    <n v="0"/>
  </r>
  <r>
    <x v="199"/>
    <x v="3"/>
    <s v="Oct"/>
    <n v="43"/>
    <x v="1"/>
    <s v="01"/>
    <s v="Grain"/>
    <x v="1"/>
    <n v="0"/>
  </r>
  <r>
    <x v="199"/>
    <x v="3"/>
    <s v="Oct"/>
    <n v="43"/>
    <x v="2"/>
    <s v="01"/>
    <s v="Grain"/>
    <x v="0"/>
    <n v="4654"/>
  </r>
  <r>
    <x v="199"/>
    <x v="3"/>
    <s v="Oct"/>
    <n v="43"/>
    <x v="2"/>
    <s v="01"/>
    <s v="Grain"/>
    <x v="1"/>
    <n v="481"/>
  </r>
  <r>
    <x v="199"/>
    <x v="3"/>
    <s v="Oct"/>
    <n v="43"/>
    <x v="3"/>
    <s v="01"/>
    <s v="Grain"/>
    <x v="0"/>
    <n v="5683"/>
  </r>
  <r>
    <x v="199"/>
    <x v="3"/>
    <s v="Oct"/>
    <n v="43"/>
    <x v="3"/>
    <s v="01"/>
    <s v="Grain"/>
    <x v="1"/>
    <n v="404"/>
  </r>
  <r>
    <x v="199"/>
    <x v="3"/>
    <s v="Oct"/>
    <n v="43"/>
    <x v="4"/>
    <s v="01"/>
    <s v="Grain"/>
    <x v="0"/>
    <n v="2409"/>
  </r>
  <r>
    <x v="199"/>
    <x v="3"/>
    <s v="Oct"/>
    <n v="43"/>
    <x v="4"/>
    <s v="01"/>
    <s v="Grain"/>
    <x v="1"/>
    <n v="1061"/>
  </r>
  <r>
    <x v="199"/>
    <x v="3"/>
    <s v="Oct"/>
    <n v="43"/>
    <x v="5"/>
    <s v="01"/>
    <s v="Grain"/>
    <x v="0"/>
    <n v="0"/>
  </r>
  <r>
    <x v="199"/>
    <x v="3"/>
    <s v="Oct"/>
    <n v="43"/>
    <x v="5"/>
    <s v="01"/>
    <s v="Grain"/>
    <x v="1"/>
    <n v="6"/>
  </r>
  <r>
    <x v="199"/>
    <x v="3"/>
    <s v="Oct"/>
    <n v="43"/>
    <x v="6"/>
    <s v="01"/>
    <s v="Grain"/>
    <x v="0"/>
    <n v="973"/>
  </r>
  <r>
    <x v="199"/>
    <x v="3"/>
    <s v="Oct"/>
    <n v="43"/>
    <x v="6"/>
    <s v="01"/>
    <s v="Grain"/>
    <x v="1"/>
    <n v="1389"/>
  </r>
  <r>
    <x v="199"/>
    <x v="3"/>
    <s v="Oct"/>
    <n v="43"/>
    <x v="7"/>
    <s v="01"/>
    <s v="Grain"/>
    <x v="0"/>
    <n v="734"/>
  </r>
  <r>
    <x v="199"/>
    <x v="3"/>
    <s v="Oct"/>
    <n v="43"/>
    <x v="7"/>
    <s v="01"/>
    <s v="Grain"/>
    <x v="1"/>
    <n v="354"/>
  </r>
  <r>
    <x v="199"/>
    <x v="3"/>
    <s v="Oct"/>
    <n v="43"/>
    <x v="8"/>
    <s v="01"/>
    <s v="Grain"/>
    <x v="0"/>
    <n v="362"/>
  </r>
  <r>
    <x v="199"/>
    <x v="3"/>
    <s v="Oct"/>
    <n v="43"/>
    <x v="8"/>
    <s v="01"/>
    <s v="Grain"/>
    <x v="1"/>
    <n v="1235"/>
  </r>
  <r>
    <x v="199"/>
    <x v="3"/>
    <s v="Oct"/>
    <n v="43"/>
    <x v="9"/>
    <s v="01"/>
    <s v="Grain"/>
    <x v="0"/>
    <n v="0"/>
  </r>
  <r>
    <x v="199"/>
    <x v="3"/>
    <s v="Oct"/>
    <n v="43"/>
    <x v="9"/>
    <s v="01"/>
    <s v="Grain"/>
    <x v="1"/>
    <n v="0"/>
  </r>
  <r>
    <x v="199"/>
    <x v="3"/>
    <s v="Oct"/>
    <n v="43"/>
    <x v="10"/>
    <s v="01"/>
    <s v="Grain"/>
    <x v="0"/>
    <n v="3317"/>
  </r>
  <r>
    <x v="199"/>
    <x v="3"/>
    <s v="Oct"/>
    <n v="43"/>
    <x v="10"/>
    <s v="01"/>
    <s v="Grain"/>
    <x v="1"/>
    <n v="595"/>
  </r>
  <r>
    <x v="199"/>
    <x v="3"/>
    <s v="Oct"/>
    <n v="43"/>
    <x v="11"/>
    <s v="01"/>
    <s v="Grain"/>
    <x v="0"/>
    <n v="0"/>
  </r>
  <r>
    <x v="199"/>
    <x v="3"/>
    <s v="Oct"/>
    <n v="43"/>
    <x v="11"/>
    <s v="01"/>
    <s v="Grain"/>
    <x v="1"/>
    <n v="0"/>
  </r>
  <r>
    <x v="199"/>
    <x v="3"/>
    <s v="Oct"/>
    <n v="43"/>
    <x v="12"/>
    <s v="01"/>
    <s v="Grain"/>
    <x v="0"/>
    <n v="6236"/>
  </r>
  <r>
    <x v="199"/>
    <x v="3"/>
    <s v="Oct"/>
    <n v="43"/>
    <x v="12"/>
    <s v="01"/>
    <s v="Grain"/>
    <x v="1"/>
    <n v="1501"/>
  </r>
  <r>
    <x v="200"/>
    <x v="3"/>
    <s v="Nov"/>
    <n v="44"/>
    <x v="0"/>
    <s v="01"/>
    <s v="Grain"/>
    <x v="0"/>
    <n v="9721"/>
  </r>
  <r>
    <x v="200"/>
    <x v="3"/>
    <s v="Nov"/>
    <n v="44"/>
    <x v="0"/>
    <s v="01"/>
    <s v="Grain"/>
    <x v="1"/>
    <n v="166"/>
  </r>
  <r>
    <x v="200"/>
    <x v="3"/>
    <s v="Nov"/>
    <n v="44"/>
    <x v="1"/>
    <s v="01"/>
    <s v="Grain"/>
    <x v="0"/>
    <n v="0"/>
  </r>
  <r>
    <x v="200"/>
    <x v="3"/>
    <s v="Nov"/>
    <n v="44"/>
    <x v="1"/>
    <s v="01"/>
    <s v="Grain"/>
    <x v="1"/>
    <n v="0"/>
  </r>
  <r>
    <x v="200"/>
    <x v="3"/>
    <s v="Nov"/>
    <n v="44"/>
    <x v="2"/>
    <s v="01"/>
    <s v="Grain"/>
    <x v="0"/>
    <n v="4214"/>
  </r>
  <r>
    <x v="200"/>
    <x v="3"/>
    <s v="Nov"/>
    <n v="44"/>
    <x v="2"/>
    <s v="01"/>
    <s v="Grain"/>
    <x v="1"/>
    <n v="234"/>
  </r>
  <r>
    <x v="200"/>
    <x v="3"/>
    <s v="Nov"/>
    <n v="44"/>
    <x v="3"/>
    <s v="01"/>
    <s v="Grain"/>
    <x v="0"/>
    <n v="6595"/>
  </r>
  <r>
    <x v="200"/>
    <x v="3"/>
    <s v="Nov"/>
    <n v="44"/>
    <x v="3"/>
    <s v="01"/>
    <s v="Grain"/>
    <x v="1"/>
    <n v="155"/>
  </r>
  <r>
    <x v="200"/>
    <x v="3"/>
    <s v="Nov"/>
    <n v="44"/>
    <x v="4"/>
    <s v="01"/>
    <s v="Grain"/>
    <x v="0"/>
    <n v="2683"/>
  </r>
  <r>
    <x v="200"/>
    <x v="3"/>
    <s v="Nov"/>
    <n v="44"/>
    <x v="4"/>
    <s v="01"/>
    <s v="Grain"/>
    <x v="1"/>
    <n v="640"/>
  </r>
  <r>
    <x v="200"/>
    <x v="3"/>
    <s v="Nov"/>
    <n v="44"/>
    <x v="5"/>
    <s v="01"/>
    <s v="Grain"/>
    <x v="0"/>
    <n v="0"/>
  </r>
  <r>
    <x v="200"/>
    <x v="3"/>
    <s v="Nov"/>
    <n v="44"/>
    <x v="5"/>
    <s v="01"/>
    <s v="Grain"/>
    <x v="1"/>
    <n v="3"/>
  </r>
  <r>
    <x v="200"/>
    <x v="3"/>
    <s v="Nov"/>
    <n v="44"/>
    <x v="6"/>
    <s v="01"/>
    <s v="Grain"/>
    <x v="0"/>
    <n v="1183"/>
  </r>
  <r>
    <x v="200"/>
    <x v="3"/>
    <s v="Nov"/>
    <n v="44"/>
    <x v="6"/>
    <s v="01"/>
    <s v="Grain"/>
    <x v="1"/>
    <n v="1576"/>
  </r>
  <r>
    <x v="200"/>
    <x v="3"/>
    <s v="Nov"/>
    <n v="44"/>
    <x v="7"/>
    <s v="01"/>
    <s v="Grain"/>
    <x v="0"/>
    <n v="957"/>
  </r>
  <r>
    <x v="200"/>
    <x v="3"/>
    <s v="Nov"/>
    <n v="44"/>
    <x v="7"/>
    <s v="01"/>
    <s v="Grain"/>
    <x v="1"/>
    <n v="666"/>
  </r>
  <r>
    <x v="200"/>
    <x v="3"/>
    <s v="Nov"/>
    <n v="44"/>
    <x v="8"/>
    <s v="01"/>
    <s v="Grain"/>
    <x v="0"/>
    <n v="259"/>
  </r>
  <r>
    <x v="200"/>
    <x v="3"/>
    <s v="Nov"/>
    <n v="44"/>
    <x v="8"/>
    <s v="01"/>
    <s v="Grain"/>
    <x v="1"/>
    <n v="1358"/>
  </r>
  <r>
    <x v="200"/>
    <x v="3"/>
    <s v="Nov"/>
    <n v="44"/>
    <x v="9"/>
    <s v="01"/>
    <s v="Grain"/>
    <x v="0"/>
    <n v="0"/>
  </r>
  <r>
    <x v="200"/>
    <x v="3"/>
    <s v="Nov"/>
    <n v="44"/>
    <x v="9"/>
    <s v="01"/>
    <s v="Grain"/>
    <x v="1"/>
    <n v="0"/>
  </r>
  <r>
    <x v="200"/>
    <x v="3"/>
    <s v="Nov"/>
    <n v="44"/>
    <x v="10"/>
    <s v="01"/>
    <s v="Grain"/>
    <x v="0"/>
    <n v="3247"/>
  </r>
  <r>
    <x v="200"/>
    <x v="3"/>
    <s v="Nov"/>
    <n v="44"/>
    <x v="10"/>
    <s v="01"/>
    <s v="Grain"/>
    <x v="1"/>
    <n v="701"/>
  </r>
  <r>
    <x v="200"/>
    <x v="3"/>
    <s v="Nov"/>
    <n v="44"/>
    <x v="11"/>
    <s v="01"/>
    <s v="Grain"/>
    <x v="0"/>
    <n v="0"/>
  </r>
  <r>
    <x v="200"/>
    <x v="3"/>
    <s v="Nov"/>
    <n v="44"/>
    <x v="11"/>
    <s v="01"/>
    <s v="Grain"/>
    <x v="1"/>
    <n v="9"/>
  </r>
  <r>
    <x v="200"/>
    <x v="3"/>
    <s v="Nov"/>
    <n v="44"/>
    <x v="12"/>
    <s v="01"/>
    <s v="Grain"/>
    <x v="0"/>
    <n v="4564"/>
  </r>
  <r>
    <x v="200"/>
    <x v="3"/>
    <s v="Nov"/>
    <n v="44"/>
    <x v="12"/>
    <s v="01"/>
    <s v="Grain"/>
    <x v="1"/>
    <n v="1334"/>
  </r>
  <r>
    <x v="201"/>
    <x v="3"/>
    <s v="Nov"/>
    <n v="45"/>
    <x v="0"/>
    <s v="01"/>
    <s v="Grain"/>
    <x v="0"/>
    <n v="11092"/>
  </r>
  <r>
    <x v="201"/>
    <x v="3"/>
    <s v="Nov"/>
    <n v="45"/>
    <x v="0"/>
    <s v="01"/>
    <s v="Grain"/>
    <x v="1"/>
    <n v="294"/>
  </r>
  <r>
    <x v="201"/>
    <x v="3"/>
    <s v="Nov"/>
    <n v="45"/>
    <x v="1"/>
    <s v="01"/>
    <s v="Grain"/>
    <x v="0"/>
    <n v="0"/>
  </r>
  <r>
    <x v="201"/>
    <x v="3"/>
    <s v="Nov"/>
    <n v="45"/>
    <x v="1"/>
    <s v="01"/>
    <s v="Grain"/>
    <x v="1"/>
    <n v="0"/>
  </r>
  <r>
    <x v="201"/>
    <x v="3"/>
    <s v="Nov"/>
    <n v="45"/>
    <x v="2"/>
    <s v="01"/>
    <s v="Grain"/>
    <x v="0"/>
    <n v="3798"/>
  </r>
  <r>
    <x v="201"/>
    <x v="3"/>
    <s v="Nov"/>
    <n v="45"/>
    <x v="2"/>
    <s v="01"/>
    <s v="Grain"/>
    <x v="1"/>
    <n v="88"/>
  </r>
  <r>
    <x v="201"/>
    <x v="3"/>
    <s v="Nov"/>
    <n v="45"/>
    <x v="3"/>
    <s v="01"/>
    <s v="Grain"/>
    <x v="0"/>
    <n v="5286"/>
  </r>
  <r>
    <x v="201"/>
    <x v="3"/>
    <s v="Nov"/>
    <n v="45"/>
    <x v="3"/>
    <s v="01"/>
    <s v="Grain"/>
    <x v="1"/>
    <n v="172"/>
  </r>
  <r>
    <x v="201"/>
    <x v="3"/>
    <s v="Nov"/>
    <n v="45"/>
    <x v="4"/>
    <s v="01"/>
    <s v="Grain"/>
    <x v="0"/>
    <n v="2687"/>
  </r>
  <r>
    <x v="201"/>
    <x v="3"/>
    <s v="Nov"/>
    <n v="45"/>
    <x v="4"/>
    <s v="01"/>
    <s v="Grain"/>
    <x v="1"/>
    <n v="778"/>
  </r>
  <r>
    <x v="201"/>
    <x v="3"/>
    <s v="Nov"/>
    <n v="45"/>
    <x v="5"/>
    <s v="01"/>
    <s v="Grain"/>
    <x v="0"/>
    <n v="0"/>
  </r>
  <r>
    <x v="201"/>
    <x v="3"/>
    <s v="Nov"/>
    <n v="45"/>
    <x v="5"/>
    <s v="01"/>
    <s v="Grain"/>
    <x v="1"/>
    <n v="13"/>
  </r>
  <r>
    <x v="201"/>
    <x v="3"/>
    <s v="Nov"/>
    <n v="45"/>
    <x v="6"/>
    <s v="01"/>
    <s v="Grain"/>
    <x v="0"/>
    <n v="998"/>
  </r>
  <r>
    <x v="201"/>
    <x v="3"/>
    <s v="Nov"/>
    <n v="45"/>
    <x v="6"/>
    <s v="01"/>
    <s v="Grain"/>
    <x v="1"/>
    <n v="1105"/>
  </r>
  <r>
    <x v="201"/>
    <x v="3"/>
    <s v="Nov"/>
    <n v="45"/>
    <x v="7"/>
    <s v="01"/>
    <s v="Grain"/>
    <x v="0"/>
    <n v="399"/>
  </r>
  <r>
    <x v="201"/>
    <x v="3"/>
    <s v="Nov"/>
    <n v="45"/>
    <x v="7"/>
    <s v="01"/>
    <s v="Grain"/>
    <x v="1"/>
    <n v="722"/>
  </r>
  <r>
    <x v="201"/>
    <x v="3"/>
    <s v="Nov"/>
    <n v="45"/>
    <x v="8"/>
    <s v="01"/>
    <s v="Grain"/>
    <x v="0"/>
    <n v="280"/>
  </r>
  <r>
    <x v="201"/>
    <x v="3"/>
    <s v="Nov"/>
    <n v="45"/>
    <x v="8"/>
    <s v="01"/>
    <s v="Grain"/>
    <x v="1"/>
    <n v="1793"/>
  </r>
  <r>
    <x v="201"/>
    <x v="3"/>
    <s v="Nov"/>
    <n v="45"/>
    <x v="9"/>
    <s v="01"/>
    <s v="Grain"/>
    <x v="0"/>
    <n v="0"/>
  </r>
  <r>
    <x v="201"/>
    <x v="3"/>
    <s v="Nov"/>
    <n v="45"/>
    <x v="9"/>
    <s v="01"/>
    <s v="Grain"/>
    <x v="1"/>
    <n v="0"/>
  </r>
  <r>
    <x v="201"/>
    <x v="3"/>
    <s v="Nov"/>
    <n v="45"/>
    <x v="10"/>
    <s v="01"/>
    <s v="Grain"/>
    <x v="0"/>
    <n v="2957"/>
  </r>
  <r>
    <x v="201"/>
    <x v="3"/>
    <s v="Nov"/>
    <n v="45"/>
    <x v="10"/>
    <s v="01"/>
    <s v="Grain"/>
    <x v="1"/>
    <n v="404"/>
  </r>
  <r>
    <x v="201"/>
    <x v="3"/>
    <s v="Nov"/>
    <n v="45"/>
    <x v="11"/>
    <s v="01"/>
    <s v="Grain"/>
    <x v="0"/>
    <n v="0"/>
  </r>
  <r>
    <x v="201"/>
    <x v="3"/>
    <s v="Nov"/>
    <n v="45"/>
    <x v="11"/>
    <s v="01"/>
    <s v="Grain"/>
    <x v="1"/>
    <n v="5"/>
  </r>
  <r>
    <x v="201"/>
    <x v="3"/>
    <s v="Nov"/>
    <n v="45"/>
    <x v="12"/>
    <s v="01"/>
    <s v="Grain"/>
    <x v="0"/>
    <n v="4563"/>
  </r>
  <r>
    <x v="201"/>
    <x v="3"/>
    <s v="Nov"/>
    <n v="45"/>
    <x v="12"/>
    <s v="01"/>
    <s v="Grain"/>
    <x v="1"/>
    <n v="1799"/>
  </r>
  <r>
    <x v="202"/>
    <x v="3"/>
    <s v="Nov"/>
    <n v="46"/>
    <x v="0"/>
    <s v="01"/>
    <s v="Grain"/>
    <x v="0"/>
    <n v="10855"/>
  </r>
  <r>
    <x v="202"/>
    <x v="3"/>
    <s v="Nov"/>
    <n v="46"/>
    <x v="0"/>
    <s v="01"/>
    <s v="Grain"/>
    <x v="1"/>
    <n v="180"/>
  </r>
  <r>
    <x v="202"/>
    <x v="3"/>
    <s v="Nov"/>
    <n v="46"/>
    <x v="1"/>
    <s v="01"/>
    <s v="Grain"/>
    <x v="0"/>
    <n v="0"/>
  </r>
  <r>
    <x v="202"/>
    <x v="3"/>
    <s v="Nov"/>
    <n v="46"/>
    <x v="1"/>
    <s v="01"/>
    <s v="Grain"/>
    <x v="1"/>
    <n v="0"/>
  </r>
  <r>
    <x v="202"/>
    <x v="3"/>
    <s v="Nov"/>
    <n v="46"/>
    <x v="2"/>
    <s v="01"/>
    <s v="Grain"/>
    <x v="0"/>
    <n v="3681"/>
  </r>
  <r>
    <x v="202"/>
    <x v="3"/>
    <s v="Nov"/>
    <n v="46"/>
    <x v="2"/>
    <s v="01"/>
    <s v="Grain"/>
    <x v="1"/>
    <n v="128"/>
  </r>
  <r>
    <x v="202"/>
    <x v="3"/>
    <s v="Nov"/>
    <n v="46"/>
    <x v="3"/>
    <s v="01"/>
    <s v="Grain"/>
    <x v="0"/>
    <n v="6769"/>
  </r>
  <r>
    <x v="202"/>
    <x v="3"/>
    <s v="Nov"/>
    <n v="46"/>
    <x v="3"/>
    <s v="01"/>
    <s v="Grain"/>
    <x v="1"/>
    <n v="219"/>
  </r>
  <r>
    <x v="202"/>
    <x v="3"/>
    <s v="Nov"/>
    <n v="46"/>
    <x v="4"/>
    <s v="01"/>
    <s v="Grain"/>
    <x v="0"/>
    <n v="2365"/>
  </r>
  <r>
    <x v="202"/>
    <x v="3"/>
    <s v="Nov"/>
    <n v="46"/>
    <x v="4"/>
    <s v="01"/>
    <s v="Grain"/>
    <x v="1"/>
    <n v="985"/>
  </r>
  <r>
    <x v="202"/>
    <x v="3"/>
    <s v="Nov"/>
    <n v="46"/>
    <x v="5"/>
    <s v="01"/>
    <s v="Grain"/>
    <x v="0"/>
    <n v="0"/>
  </r>
  <r>
    <x v="202"/>
    <x v="3"/>
    <s v="Nov"/>
    <n v="46"/>
    <x v="5"/>
    <s v="01"/>
    <s v="Grain"/>
    <x v="1"/>
    <n v="10"/>
  </r>
  <r>
    <x v="202"/>
    <x v="3"/>
    <s v="Nov"/>
    <n v="46"/>
    <x v="6"/>
    <s v="01"/>
    <s v="Grain"/>
    <x v="0"/>
    <n v="1093"/>
  </r>
  <r>
    <x v="202"/>
    <x v="3"/>
    <s v="Nov"/>
    <n v="46"/>
    <x v="6"/>
    <s v="01"/>
    <s v="Grain"/>
    <x v="1"/>
    <n v="1464"/>
  </r>
  <r>
    <x v="202"/>
    <x v="3"/>
    <s v="Nov"/>
    <n v="46"/>
    <x v="7"/>
    <s v="01"/>
    <s v="Grain"/>
    <x v="0"/>
    <n v="648"/>
  </r>
  <r>
    <x v="202"/>
    <x v="3"/>
    <s v="Nov"/>
    <n v="46"/>
    <x v="7"/>
    <s v="01"/>
    <s v="Grain"/>
    <x v="1"/>
    <n v="633"/>
  </r>
  <r>
    <x v="202"/>
    <x v="3"/>
    <s v="Nov"/>
    <n v="46"/>
    <x v="8"/>
    <s v="01"/>
    <s v="Grain"/>
    <x v="0"/>
    <n v="357"/>
  </r>
  <r>
    <x v="202"/>
    <x v="3"/>
    <s v="Nov"/>
    <n v="46"/>
    <x v="8"/>
    <s v="01"/>
    <s v="Grain"/>
    <x v="1"/>
    <n v="1097"/>
  </r>
  <r>
    <x v="202"/>
    <x v="3"/>
    <s v="Nov"/>
    <n v="46"/>
    <x v="9"/>
    <s v="01"/>
    <s v="Grain"/>
    <x v="0"/>
    <n v="0"/>
  </r>
  <r>
    <x v="202"/>
    <x v="3"/>
    <s v="Nov"/>
    <n v="46"/>
    <x v="9"/>
    <s v="01"/>
    <s v="Grain"/>
    <x v="1"/>
    <n v="0"/>
  </r>
  <r>
    <x v="202"/>
    <x v="3"/>
    <s v="Nov"/>
    <n v="46"/>
    <x v="10"/>
    <s v="01"/>
    <s v="Grain"/>
    <x v="0"/>
    <n v="3396"/>
  </r>
  <r>
    <x v="202"/>
    <x v="3"/>
    <s v="Nov"/>
    <n v="46"/>
    <x v="10"/>
    <s v="01"/>
    <s v="Grain"/>
    <x v="1"/>
    <n v="819"/>
  </r>
  <r>
    <x v="202"/>
    <x v="3"/>
    <s v="Nov"/>
    <n v="46"/>
    <x v="11"/>
    <s v="01"/>
    <s v="Grain"/>
    <x v="0"/>
    <n v="0"/>
  </r>
  <r>
    <x v="202"/>
    <x v="3"/>
    <s v="Nov"/>
    <n v="46"/>
    <x v="11"/>
    <s v="01"/>
    <s v="Grain"/>
    <x v="1"/>
    <n v="2"/>
  </r>
  <r>
    <x v="202"/>
    <x v="3"/>
    <s v="Nov"/>
    <n v="46"/>
    <x v="12"/>
    <s v="01"/>
    <s v="Grain"/>
    <x v="0"/>
    <n v="5117"/>
  </r>
  <r>
    <x v="202"/>
    <x v="3"/>
    <s v="Nov"/>
    <n v="46"/>
    <x v="12"/>
    <s v="01"/>
    <s v="Grain"/>
    <x v="1"/>
    <n v="1542"/>
  </r>
  <r>
    <x v="203"/>
    <x v="3"/>
    <s v="Nov"/>
    <n v="47"/>
    <x v="0"/>
    <s v="01"/>
    <s v="Grain"/>
    <x v="0"/>
    <n v="9771"/>
  </r>
  <r>
    <x v="203"/>
    <x v="3"/>
    <s v="Nov"/>
    <n v="47"/>
    <x v="0"/>
    <s v="01"/>
    <s v="Grain"/>
    <x v="1"/>
    <n v="222"/>
  </r>
  <r>
    <x v="203"/>
    <x v="3"/>
    <s v="Nov"/>
    <n v="47"/>
    <x v="1"/>
    <s v="01"/>
    <s v="Grain"/>
    <x v="0"/>
    <n v="0"/>
  </r>
  <r>
    <x v="203"/>
    <x v="3"/>
    <s v="Nov"/>
    <n v="47"/>
    <x v="1"/>
    <s v="01"/>
    <s v="Grain"/>
    <x v="1"/>
    <n v="0"/>
  </r>
  <r>
    <x v="203"/>
    <x v="3"/>
    <s v="Nov"/>
    <n v="47"/>
    <x v="2"/>
    <s v="01"/>
    <s v="Grain"/>
    <x v="0"/>
    <n v="3602"/>
  </r>
  <r>
    <x v="203"/>
    <x v="3"/>
    <s v="Nov"/>
    <n v="47"/>
    <x v="2"/>
    <s v="01"/>
    <s v="Grain"/>
    <x v="1"/>
    <n v="122"/>
  </r>
  <r>
    <x v="203"/>
    <x v="3"/>
    <s v="Nov"/>
    <n v="47"/>
    <x v="3"/>
    <s v="01"/>
    <s v="Grain"/>
    <x v="0"/>
    <n v="4667"/>
  </r>
  <r>
    <x v="203"/>
    <x v="3"/>
    <s v="Nov"/>
    <n v="47"/>
    <x v="3"/>
    <s v="01"/>
    <s v="Grain"/>
    <x v="1"/>
    <n v="154"/>
  </r>
  <r>
    <x v="203"/>
    <x v="3"/>
    <s v="Nov"/>
    <n v="47"/>
    <x v="4"/>
    <s v="01"/>
    <s v="Grain"/>
    <x v="0"/>
    <n v="3039"/>
  </r>
  <r>
    <x v="203"/>
    <x v="3"/>
    <s v="Nov"/>
    <n v="47"/>
    <x v="4"/>
    <s v="01"/>
    <s v="Grain"/>
    <x v="1"/>
    <n v="1192"/>
  </r>
  <r>
    <x v="203"/>
    <x v="3"/>
    <s v="Nov"/>
    <n v="47"/>
    <x v="5"/>
    <s v="01"/>
    <s v="Grain"/>
    <x v="0"/>
    <n v="0"/>
  </r>
  <r>
    <x v="203"/>
    <x v="3"/>
    <s v="Nov"/>
    <n v="47"/>
    <x v="5"/>
    <s v="01"/>
    <s v="Grain"/>
    <x v="1"/>
    <n v="5"/>
  </r>
  <r>
    <x v="203"/>
    <x v="3"/>
    <s v="Nov"/>
    <n v="47"/>
    <x v="6"/>
    <s v="01"/>
    <s v="Grain"/>
    <x v="0"/>
    <n v="906"/>
  </r>
  <r>
    <x v="203"/>
    <x v="3"/>
    <s v="Nov"/>
    <n v="47"/>
    <x v="6"/>
    <s v="01"/>
    <s v="Grain"/>
    <x v="1"/>
    <n v="1036"/>
  </r>
  <r>
    <x v="203"/>
    <x v="3"/>
    <s v="Nov"/>
    <n v="47"/>
    <x v="7"/>
    <s v="01"/>
    <s v="Grain"/>
    <x v="0"/>
    <n v="110"/>
  </r>
  <r>
    <x v="203"/>
    <x v="3"/>
    <s v="Nov"/>
    <n v="47"/>
    <x v="7"/>
    <s v="01"/>
    <s v="Grain"/>
    <x v="1"/>
    <n v="367"/>
  </r>
  <r>
    <x v="203"/>
    <x v="3"/>
    <s v="Nov"/>
    <n v="47"/>
    <x v="8"/>
    <s v="01"/>
    <s v="Grain"/>
    <x v="0"/>
    <n v="348"/>
  </r>
  <r>
    <x v="203"/>
    <x v="3"/>
    <s v="Nov"/>
    <n v="47"/>
    <x v="8"/>
    <s v="01"/>
    <s v="Grain"/>
    <x v="1"/>
    <n v="698"/>
  </r>
  <r>
    <x v="203"/>
    <x v="3"/>
    <s v="Nov"/>
    <n v="47"/>
    <x v="9"/>
    <s v="01"/>
    <s v="Grain"/>
    <x v="0"/>
    <n v="0"/>
  </r>
  <r>
    <x v="203"/>
    <x v="3"/>
    <s v="Nov"/>
    <n v="47"/>
    <x v="9"/>
    <s v="01"/>
    <s v="Grain"/>
    <x v="1"/>
    <n v="0"/>
  </r>
  <r>
    <x v="203"/>
    <x v="3"/>
    <s v="Nov"/>
    <n v="47"/>
    <x v="10"/>
    <s v="01"/>
    <s v="Grain"/>
    <x v="0"/>
    <n v="2506"/>
  </r>
  <r>
    <x v="203"/>
    <x v="3"/>
    <s v="Nov"/>
    <n v="47"/>
    <x v="10"/>
    <s v="01"/>
    <s v="Grain"/>
    <x v="1"/>
    <n v="794"/>
  </r>
  <r>
    <x v="203"/>
    <x v="3"/>
    <s v="Nov"/>
    <n v="47"/>
    <x v="11"/>
    <s v="01"/>
    <s v="Grain"/>
    <x v="0"/>
    <n v="0"/>
  </r>
  <r>
    <x v="203"/>
    <x v="3"/>
    <s v="Nov"/>
    <n v="47"/>
    <x v="11"/>
    <s v="01"/>
    <s v="Grain"/>
    <x v="1"/>
    <n v="7"/>
  </r>
  <r>
    <x v="203"/>
    <x v="3"/>
    <s v="Nov"/>
    <n v="47"/>
    <x v="12"/>
    <s v="01"/>
    <s v="Grain"/>
    <x v="0"/>
    <n v="4585"/>
  </r>
  <r>
    <x v="203"/>
    <x v="3"/>
    <s v="Nov"/>
    <n v="47"/>
    <x v="12"/>
    <s v="01"/>
    <s v="Grain"/>
    <x v="1"/>
    <n v="1317"/>
  </r>
  <r>
    <x v="204"/>
    <x v="3"/>
    <s v="Nov"/>
    <n v="48"/>
    <x v="0"/>
    <s v="01"/>
    <s v="Grain"/>
    <x v="0"/>
    <n v="11116"/>
  </r>
  <r>
    <x v="204"/>
    <x v="3"/>
    <s v="Nov"/>
    <n v="48"/>
    <x v="0"/>
    <s v="01"/>
    <s v="Grain"/>
    <x v="1"/>
    <n v="354"/>
  </r>
  <r>
    <x v="204"/>
    <x v="3"/>
    <s v="Nov"/>
    <n v="48"/>
    <x v="1"/>
    <s v="01"/>
    <s v="Grain"/>
    <x v="0"/>
    <n v="0"/>
  </r>
  <r>
    <x v="204"/>
    <x v="3"/>
    <s v="Nov"/>
    <n v="48"/>
    <x v="1"/>
    <s v="01"/>
    <s v="Grain"/>
    <x v="1"/>
    <n v="0"/>
  </r>
  <r>
    <x v="204"/>
    <x v="3"/>
    <s v="Nov"/>
    <n v="48"/>
    <x v="2"/>
    <s v="01"/>
    <s v="Grain"/>
    <x v="0"/>
    <n v="4108"/>
  </r>
  <r>
    <x v="204"/>
    <x v="3"/>
    <s v="Nov"/>
    <n v="48"/>
    <x v="2"/>
    <s v="01"/>
    <s v="Grain"/>
    <x v="1"/>
    <n v="60"/>
  </r>
  <r>
    <x v="204"/>
    <x v="3"/>
    <s v="Nov"/>
    <n v="48"/>
    <x v="3"/>
    <s v="01"/>
    <s v="Grain"/>
    <x v="0"/>
    <n v="6112"/>
  </r>
  <r>
    <x v="204"/>
    <x v="3"/>
    <s v="Nov"/>
    <n v="48"/>
    <x v="3"/>
    <s v="01"/>
    <s v="Grain"/>
    <x v="1"/>
    <n v="208"/>
  </r>
  <r>
    <x v="204"/>
    <x v="3"/>
    <s v="Nov"/>
    <n v="48"/>
    <x v="4"/>
    <s v="01"/>
    <s v="Grain"/>
    <x v="0"/>
    <n v="1490"/>
  </r>
  <r>
    <x v="204"/>
    <x v="3"/>
    <s v="Nov"/>
    <n v="48"/>
    <x v="4"/>
    <s v="01"/>
    <s v="Grain"/>
    <x v="1"/>
    <n v="1512"/>
  </r>
  <r>
    <x v="204"/>
    <x v="3"/>
    <s v="Nov"/>
    <n v="48"/>
    <x v="5"/>
    <s v="01"/>
    <s v="Grain"/>
    <x v="0"/>
    <n v="0"/>
  </r>
  <r>
    <x v="204"/>
    <x v="3"/>
    <s v="Nov"/>
    <n v="48"/>
    <x v="5"/>
    <s v="01"/>
    <s v="Grain"/>
    <x v="1"/>
    <n v="10"/>
  </r>
  <r>
    <x v="204"/>
    <x v="3"/>
    <s v="Nov"/>
    <n v="48"/>
    <x v="6"/>
    <s v="01"/>
    <s v="Grain"/>
    <x v="0"/>
    <n v="809"/>
  </r>
  <r>
    <x v="204"/>
    <x v="3"/>
    <s v="Nov"/>
    <n v="48"/>
    <x v="6"/>
    <s v="01"/>
    <s v="Grain"/>
    <x v="1"/>
    <n v="1348"/>
  </r>
  <r>
    <x v="204"/>
    <x v="3"/>
    <s v="Nov"/>
    <n v="48"/>
    <x v="7"/>
    <s v="01"/>
    <s v="Grain"/>
    <x v="0"/>
    <n v="393"/>
  </r>
  <r>
    <x v="204"/>
    <x v="3"/>
    <s v="Nov"/>
    <n v="48"/>
    <x v="7"/>
    <s v="01"/>
    <s v="Grain"/>
    <x v="1"/>
    <n v="503"/>
  </r>
  <r>
    <x v="204"/>
    <x v="3"/>
    <s v="Nov"/>
    <n v="48"/>
    <x v="8"/>
    <s v="01"/>
    <s v="Grain"/>
    <x v="0"/>
    <n v="307"/>
  </r>
  <r>
    <x v="204"/>
    <x v="3"/>
    <s v="Nov"/>
    <n v="48"/>
    <x v="8"/>
    <s v="01"/>
    <s v="Grain"/>
    <x v="1"/>
    <n v="916"/>
  </r>
  <r>
    <x v="204"/>
    <x v="3"/>
    <s v="Nov"/>
    <n v="48"/>
    <x v="9"/>
    <s v="01"/>
    <s v="Grain"/>
    <x v="0"/>
    <n v="0"/>
  </r>
  <r>
    <x v="204"/>
    <x v="3"/>
    <s v="Nov"/>
    <n v="48"/>
    <x v="9"/>
    <s v="01"/>
    <s v="Grain"/>
    <x v="1"/>
    <n v="0"/>
  </r>
  <r>
    <x v="204"/>
    <x v="3"/>
    <s v="Nov"/>
    <n v="48"/>
    <x v="10"/>
    <s v="01"/>
    <s v="Grain"/>
    <x v="0"/>
    <n v="3361"/>
  </r>
  <r>
    <x v="204"/>
    <x v="3"/>
    <s v="Nov"/>
    <n v="48"/>
    <x v="10"/>
    <s v="01"/>
    <s v="Grain"/>
    <x v="1"/>
    <n v="404"/>
  </r>
  <r>
    <x v="204"/>
    <x v="3"/>
    <s v="Nov"/>
    <n v="48"/>
    <x v="11"/>
    <s v="01"/>
    <s v="Grain"/>
    <x v="0"/>
    <n v="0"/>
  </r>
  <r>
    <x v="204"/>
    <x v="3"/>
    <s v="Nov"/>
    <n v="48"/>
    <x v="11"/>
    <s v="01"/>
    <s v="Grain"/>
    <x v="1"/>
    <n v="3"/>
  </r>
  <r>
    <x v="204"/>
    <x v="3"/>
    <s v="Nov"/>
    <n v="48"/>
    <x v="12"/>
    <s v="01"/>
    <s v="Grain"/>
    <x v="0"/>
    <n v="4683"/>
  </r>
  <r>
    <x v="204"/>
    <x v="3"/>
    <s v="Nov"/>
    <n v="48"/>
    <x v="12"/>
    <s v="01"/>
    <s v="Grain"/>
    <x v="1"/>
    <n v="1153"/>
  </r>
  <r>
    <x v="205"/>
    <x v="3"/>
    <s v="Dec"/>
    <n v="49"/>
    <x v="0"/>
    <s v="01"/>
    <s v="Grain"/>
    <x v="0"/>
    <n v="11705"/>
  </r>
  <r>
    <x v="205"/>
    <x v="3"/>
    <s v="Dec"/>
    <n v="49"/>
    <x v="0"/>
    <s v="01"/>
    <s v="Grain"/>
    <x v="1"/>
    <n v="456"/>
  </r>
  <r>
    <x v="205"/>
    <x v="3"/>
    <s v="Dec"/>
    <n v="49"/>
    <x v="1"/>
    <s v="01"/>
    <s v="Grain"/>
    <x v="0"/>
    <n v="0"/>
  </r>
  <r>
    <x v="205"/>
    <x v="3"/>
    <s v="Dec"/>
    <n v="49"/>
    <x v="1"/>
    <s v="01"/>
    <s v="Grain"/>
    <x v="1"/>
    <n v="0"/>
  </r>
  <r>
    <x v="205"/>
    <x v="3"/>
    <s v="Dec"/>
    <n v="49"/>
    <x v="2"/>
    <s v="01"/>
    <s v="Grain"/>
    <x v="0"/>
    <n v="4389"/>
  </r>
  <r>
    <x v="205"/>
    <x v="3"/>
    <s v="Dec"/>
    <n v="49"/>
    <x v="2"/>
    <s v="01"/>
    <s v="Grain"/>
    <x v="1"/>
    <n v="94"/>
  </r>
  <r>
    <x v="205"/>
    <x v="3"/>
    <s v="Dec"/>
    <n v="49"/>
    <x v="3"/>
    <s v="01"/>
    <s v="Grain"/>
    <x v="0"/>
    <n v="5461"/>
  </r>
  <r>
    <x v="205"/>
    <x v="3"/>
    <s v="Dec"/>
    <n v="49"/>
    <x v="3"/>
    <s v="01"/>
    <s v="Grain"/>
    <x v="1"/>
    <n v="313"/>
  </r>
  <r>
    <x v="205"/>
    <x v="3"/>
    <s v="Dec"/>
    <n v="49"/>
    <x v="4"/>
    <s v="01"/>
    <s v="Grain"/>
    <x v="0"/>
    <n v="2321"/>
  </r>
  <r>
    <x v="205"/>
    <x v="3"/>
    <s v="Dec"/>
    <n v="49"/>
    <x v="4"/>
    <s v="01"/>
    <s v="Grain"/>
    <x v="1"/>
    <n v="1920"/>
  </r>
  <r>
    <x v="205"/>
    <x v="3"/>
    <s v="Dec"/>
    <n v="49"/>
    <x v="5"/>
    <s v="01"/>
    <s v="Grain"/>
    <x v="0"/>
    <n v="0"/>
  </r>
  <r>
    <x v="205"/>
    <x v="3"/>
    <s v="Dec"/>
    <n v="49"/>
    <x v="5"/>
    <s v="01"/>
    <s v="Grain"/>
    <x v="1"/>
    <n v="6"/>
  </r>
  <r>
    <x v="205"/>
    <x v="3"/>
    <s v="Dec"/>
    <n v="49"/>
    <x v="6"/>
    <s v="01"/>
    <s v="Grain"/>
    <x v="0"/>
    <n v="618"/>
  </r>
  <r>
    <x v="205"/>
    <x v="3"/>
    <s v="Dec"/>
    <n v="49"/>
    <x v="6"/>
    <s v="01"/>
    <s v="Grain"/>
    <x v="1"/>
    <n v="856"/>
  </r>
  <r>
    <x v="205"/>
    <x v="3"/>
    <s v="Dec"/>
    <n v="49"/>
    <x v="7"/>
    <s v="01"/>
    <s v="Grain"/>
    <x v="0"/>
    <n v="442"/>
  </r>
  <r>
    <x v="205"/>
    <x v="3"/>
    <s v="Dec"/>
    <n v="49"/>
    <x v="7"/>
    <s v="01"/>
    <s v="Grain"/>
    <x v="1"/>
    <n v="575"/>
  </r>
  <r>
    <x v="205"/>
    <x v="3"/>
    <s v="Dec"/>
    <n v="49"/>
    <x v="8"/>
    <s v="01"/>
    <s v="Grain"/>
    <x v="0"/>
    <n v="341"/>
  </r>
  <r>
    <x v="205"/>
    <x v="3"/>
    <s v="Dec"/>
    <n v="49"/>
    <x v="8"/>
    <s v="01"/>
    <s v="Grain"/>
    <x v="1"/>
    <n v="921"/>
  </r>
  <r>
    <x v="205"/>
    <x v="3"/>
    <s v="Dec"/>
    <n v="49"/>
    <x v="9"/>
    <s v="01"/>
    <s v="Grain"/>
    <x v="0"/>
    <n v="0"/>
  </r>
  <r>
    <x v="205"/>
    <x v="3"/>
    <s v="Dec"/>
    <n v="49"/>
    <x v="9"/>
    <s v="01"/>
    <s v="Grain"/>
    <x v="1"/>
    <n v="0"/>
  </r>
  <r>
    <x v="205"/>
    <x v="3"/>
    <s v="Dec"/>
    <n v="49"/>
    <x v="10"/>
    <s v="01"/>
    <s v="Grain"/>
    <x v="0"/>
    <n v="2200"/>
  </r>
  <r>
    <x v="205"/>
    <x v="3"/>
    <s v="Dec"/>
    <n v="49"/>
    <x v="10"/>
    <s v="01"/>
    <s v="Grain"/>
    <x v="1"/>
    <n v="796"/>
  </r>
  <r>
    <x v="205"/>
    <x v="3"/>
    <s v="Dec"/>
    <n v="49"/>
    <x v="11"/>
    <s v="01"/>
    <s v="Grain"/>
    <x v="0"/>
    <n v="0"/>
  </r>
  <r>
    <x v="205"/>
    <x v="3"/>
    <s v="Dec"/>
    <n v="49"/>
    <x v="11"/>
    <s v="01"/>
    <s v="Grain"/>
    <x v="1"/>
    <n v="1"/>
  </r>
  <r>
    <x v="205"/>
    <x v="3"/>
    <s v="Dec"/>
    <n v="49"/>
    <x v="12"/>
    <s v="01"/>
    <s v="Grain"/>
    <x v="0"/>
    <n v="5358"/>
  </r>
  <r>
    <x v="205"/>
    <x v="3"/>
    <s v="Dec"/>
    <n v="49"/>
    <x v="12"/>
    <s v="01"/>
    <s v="Grain"/>
    <x v="1"/>
    <n v="1543"/>
  </r>
  <r>
    <x v="206"/>
    <x v="3"/>
    <s v="Dec"/>
    <n v="50"/>
    <x v="0"/>
    <s v="01"/>
    <s v="Grain"/>
    <x v="0"/>
    <n v="11872"/>
  </r>
  <r>
    <x v="206"/>
    <x v="3"/>
    <s v="Dec"/>
    <n v="50"/>
    <x v="0"/>
    <s v="01"/>
    <s v="Grain"/>
    <x v="1"/>
    <n v="355"/>
  </r>
  <r>
    <x v="206"/>
    <x v="3"/>
    <s v="Dec"/>
    <n v="50"/>
    <x v="1"/>
    <s v="01"/>
    <s v="Grain"/>
    <x v="0"/>
    <n v="0"/>
  </r>
  <r>
    <x v="206"/>
    <x v="3"/>
    <s v="Dec"/>
    <n v="50"/>
    <x v="1"/>
    <s v="01"/>
    <s v="Grain"/>
    <x v="1"/>
    <n v="0"/>
  </r>
  <r>
    <x v="206"/>
    <x v="3"/>
    <s v="Dec"/>
    <n v="50"/>
    <x v="2"/>
    <s v="01"/>
    <s v="Grain"/>
    <x v="0"/>
    <n v="3845"/>
  </r>
  <r>
    <x v="206"/>
    <x v="3"/>
    <s v="Dec"/>
    <n v="50"/>
    <x v="2"/>
    <s v="01"/>
    <s v="Grain"/>
    <x v="1"/>
    <n v="65"/>
  </r>
  <r>
    <x v="206"/>
    <x v="3"/>
    <s v="Dec"/>
    <n v="50"/>
    <x v="3"/>
    <s v="01"/>
    <s v="Grain"/>
    <x v="0"/>
    <n v="6893"/>
  </r>
  <r>
    <x v="206"/>
    <x v="3"/>
    <s v="Dec"/>
    <n v="50"/>
    <x v="3"/>
    <s v="01"/>
    <s v="Grain"/>
    <x v="1"/>
    <n v="235"/>
  </r>
  <r>
    <x v="206"/>
    <x v="3"/>
    <s v="Dec"/>
    <n v="50"/>
    <x v="4"/>
    <s v="01"/>
    <s v="Grain"/>
    <x v="0"/>
    <n v="2185"/>
  </r>
  <r>
    <x v="206"/>
    <x v="3"/>
    <s v="Dec"/>
    <n v="50"/>
    <x v="4"/>
    <s v="01"/>
    <s v="Grain"/>
    <x v="1"/>
    <n v="1312"/>
  </r>
  <r>
    <x v="206"/>
    <x v="3"/>
    <s v="Dec"/>
    <n v="50"/>
    <x v="5"/>
    <s v="01"/>
    <s v="Grain"/>
    <x v="0"/>
    <n v="0"/>
  </r>
  <r>
    <x v="206"/>
    <x v="3"/>
    <s v="Dec"/>
    <n v="50"/>
    <x v="5"/>
    <s v="01"/>
    <s v="Grain"/>
    <x v="1"/>
    <n v="13"/>
  </r>
  <r>
    <x v="206"/>
    <x v="3"/>
    <s v="Dec"/>
    <n v="50"/>
    <x v="6"/>
    <s v="01"/>
    <s v="Grain"/>
    <x v="0"/>
    <n v="574"/>
  </r>
  <r>
    <x v="206"/>
    <x v="3"/>
    <s v="Dec"/>
    <n v="50"/>
    <x v="6"/>
    <s v="01"/>
    <s v="Grain"/>
    <x v="1"/>
    <n v="1387"/>
  </r>
  <r>
    <x v="206"/>
    <x v="3"/>
    <s v="Dec"/>
    <n v="50"/>
    <x v="7"/>
    <s v="01"/>
    <s v="Grain"/>
    <x v="0"/>
    <n v="605"/>
  </r>
  <r>
    <x v="206"/>
    <x v="3"/>
    <s v="Dec"/>
    <n v="50"/>
    <x v="7"/>
    <s v="01"/>
    <s v="Grain"/>
    <x v="1"/>
    <n v="633"/>
  </r>
  <r>
    <x v="206"/>
    <x v="3"/>
    <s v="Dec"/>
    <n v="50"/>
    <x v="8"/>
    <s v="01"/>
    <s v="Grain"/>
    <x v="0"/>
    <n v="197"/>
  </r>
  <r>
    <x v="206"/>
    <x v="3"/>
    <s v="Dec"/>
    <n v="50"/>
    <x v="8"/>
    <s v="01"/>
    <s v="Grain"/>
    <x v="1"/>
    <n v="945"/>
  </r>
  <r>
    <x v="206"/>
    <x v="3"/>
    <s v="Dec"/>
    <n v="50"/>
    <x v="9"/>
    <s v="01"/>
    <s v="Grain"/>
    <x v="0"/>
    <n v="0"/>
  </r>
  <r>
    <x v="206"/>
    <x v="3"/>
    <s v="Dec"/>
    <n v="50"/>
    <x v="9"/>
    <s v="01"/>
    <s v="Grain"/>
    <x v="1"/>
    <n v="0"/>
  </r>
  <r>
    <x v="206"/>
    <x v="3"/>
    <s v="Dec"/>
    <n v="50"/>
    <x v="10"/>
    <s v="01"/>
    <s v="Grain"/>
    <x v="0"/>
    <n v="3114"/>
  </r>
  <r>
    <x v="206"/>
    <x v="3"/>
    <s v="Dec"/>
    <n v="50"/>
    <x v="10"/>
    <s v="01"/>
    <s v="Grain"/>
    <x v="1"/>
    <n v="951"/>
  </r>
  <r>
    <x v="206"/>
    <x v="3"/>
    <s v="Dec"/>
    <n v="50"/>
    <x v="11"/>
    <s v="01"/>
    <s v="Grain"/>
    <x v="0"/>
    <n v="0"/>
  </r>
  <r>
    <x v="206"/>
    <x v="3"/>
    <s v="Dec"/>
    <n v="50"/>
    <x v="11"/>
    <s v="01"/>
    <s v="Grain"/>
    <x v="1"/>
    <n v="8"/>
  </r>
  <r>
    <x v="206"/>
    <x v="3"/>
    <s v="Dec"/>
    <n v="50"/>
    <x v="12"/>
    <s v="01"/>
    <s v="Grain"/>
    <x v="0"/>
    <n v="5167"/>
  </r>
  <r>
    <x v="206"/>
    <x v="3"/>
    <s v="Dec"/>
    <n v="50"/>
    <x v="12"/>
    <s v="01"/>
    <s v="Grain"/>
    <x v="1"/>
    <n v="1285"/>
  </r>
  <r>
    <x v="207"/>
    <x v="3"/>
    <s v="Dec"/>
    <n v="51"/>
    <x v="0"/>
    <s v="01"/>
    <s v="Grain"/>
    <x v="0"/>
    <n v="10322"/>
  </r>
  <r>
    <x v="207"/>
    <x v="3"/>
    <s v="Dec"/>
    <n v="51"/>
    <x v="0"/>
    <s v="01"/>
    <s v="Grain"/>
    <x v="1"/>
    <n v="440"/>
  </r>
  <r>
    <x v="207"/>
    <x v="3"/>
    <s v="Dec"/>
    <n v="51"/>
    <x v="1"/>
    <s v="01"/>
    <s v="Grain"/>
    <x v="0"/>
    <n v="0"/>
  </r>
  <r>
    <x v="207"/>
    <x v="3"/>
    <s v="Dec"/>
    <n v="51"/>
    <x v="1"/>
    <s v="01"/>
    <s v="Grain"/>
    <x v="1"/>
    <n v="0"/>
  </r>
  <r>
    <x v="207"/>
    <x v="3"/>
    <s v="Dec"/>
    <n v="51"/>
    <x v="2"/>
    <s v="01"/>
    <s v="Grain"/>
    <x v="0"/>
    <n v="4021"/>
  </r>
  <r>
    <x v="207"/>
    <x v="3"/>
    <s v="Dec"/>
    <n v="51"/>
    <x v="2"/>
    <s v="01"/>
    <s v="Grain"/>
    <x v="1"/>
    <n v="99"/>
  </r>
  <r>
    <x v="207"/>
    <x v="3"/>
    <s v="Dec"/>
    <n v="51"/>
    <x v="3"/>
    <s v="01"/>
    <s v="Grain"/>
    <x v="0"/>
    <n v="5664"/>
  </r>
  <r>
    <x v="207"/>
    <x v="3"/>
    <s v="Dec"/>
    <n v="51"/>
    <x v="3"/>
    <s v="01"/>
    <s v="Grain"/>
    <x v="1"/>
    <n v="248"/>
  </r>
  <r>
    <x v="207"/>
    <x v="3"/>
    <s v="Dec"/>
    <n v="51"/>
    <x v="4"/>
    <s v="01"/>
    <s v="Grain"/>
    <x v="0"/>
    <n v="2646"/>
  </r>
  <r>
    <x v="207"/>
    <x v="3"/>
    <s v="Dec"/>
    <n v="51"/>
    <x v="4"/>
    <s v="01"/>
    <s v="Grain"/>
    <x v="1"/>
    <n v="1439"/>
  </r>
  <r>
    <x v="207"/>
    <x v="3"/>
    <s v="Dec"/>
    <n v="51"/>
    <x v="5"/>
    <s v="01"/>
    <s v="Grain"/>
    <x v="0"/>
    <n v="0"/>
  </r>
  <r>
    <x v="207"/>
    <x v="3"/>
    <s v="Dec"/>
    <n v="51"/>
    <x v="5"/>
    <s v="01"/>
    <s v="Grain"/>
    <x v="1"/>
    <n v="4"/>
  </r>
  <r>
    <x v="207"/>
    <x v="3"/>
    <s v="Dec"/>
    <n v="51"/>
    <x v="6"/>
    <s v="01"/>
    <s v="Grain"/>
    <x v="0"/>
    <n v="678"/>
  </r>
  <r>
    <x v="207"/>
    <x v="3"/>
    <s v="Dec"/>
    <n v="51"/>
    <x v="6"/>
    <s v="01"/>
    <s v="Grain"/>
    <x v="1"/>
    <n v="1159"/>
  </r>
  <r>
    <x v="207"/>
    <x v="3"/>
    <s v="Dec"/>
    <n v="51"/>
    <x v="7"/>
    <s v="01"/>
    <s v="Grain"/>
    <x v="0"/>
    <n v="442"/>
  </r>
  <r>
    <x v="207"/>
    <x v="3"/>
    <s v="Dec"/>
    <n v="51"/>
    <x v="7"/>
    <s v="01"/>
    <s v="Grain"/>
    <x v="1"/>
    <n v="497"/>
  </r>
  <r>
    <x v="207"/>
    <x v="3"/>
    <s v="Dec"/>
    <n v="51"/>
    <x v="8"/>
    <s v="01"/>
    <s v="Grain"/>
    <x v="0"/>
    <n v="333"/>
  </r>
  <r>
    <x v="207"/>
    <x v="3"/>
    <s v="Dec"/>
    <n v="51"/>
    <x v="8"/>
    <s v="01"/>
    <s v="Grain"/>
    <x v="1"/>
    <n v="656"/>
  </r>
  <r>
    <x v="207"/>
    <x v="3"/>
    <s v="Dec"/>
    <n v="51"/>
    <x v="9"/>
    <s v="01"/>
    <s v="Grain"/>
    <x v="0"/>
    <n v="0"/>
  </r>
  <r>
    <x v="207"/>
    <x v="3"/>
    <s v="Dec"/>
    <n v="51"/>
    <x v="9"/>
    <s v="01"/>
    <s v="Grain"/>
    <x v="1"/>
    <n v="0"/>
  </r>
  <r>
    <x v="207"/>
    <x v="3"/>
    <s v="Dec"/>
    <n v="51"/>
    <x v="10"/>
    <s v="01"/>
    <s v="Grain"/>
    <x v="0"/>
    <n v="2951"/>
  </r>
  <r>
    <x v="207"/>
    <x v="3"/>
    <s v="Dec"/>
    <n v="51"/>
    <x v="10"/>
    <s v="01"/>
    <s v="Grain"/>
    <x v="1"/>
    <n v="670"/>
  </r>
  <r>
    <x v="207"/>
    <x v="3"/>
    <s v="Dec"/>
    <n v="51"/>
    <x v="11"/>
    <s v="01"/>
    <s v="Grain"/>
    <x v="0"/>
    <n v="0"/>
  </r>
  <r>
    <x v="207"/>
    <x v="3"/>
    <s v="Dec"/>
    <n v="51"/>
    <x v="11"/>
    <s v="01"/>
    <s v="Grain"/>
    <x v="1"/>
    <n v="24"/>
  </r>
  <r>
    <x v="207"/>
    <x v="3"/>
    <s v="Dec"/>
    <n v="51"/>
    <x v="12"/>
    <s v="01"/>
    <s v="Grain"/>
    <x v="0"/>
    <n v="5049"/>
  </r>
  <r>
    <x v="207"/>
    <x v="3"/>
    <s v="Dec"/>
    <n v="51"/>
    <x v="12"/>
    <s v="01"/>
    <s v="Grain"/>
    <x v="1"/>
    <n v="1162"/>
  </r>
  <r>
    <x v="208"/>
    <x v="3"/>
    <s v="Dec"/>
    <n v="52"/>
    <x v="0"/>
    <s v="01"/>
    <s v="Grain"/>
    <x v="0"/>
    <n v="8841"/>
  </r>
  <r>
    <x v="208"/>
    <x v="3"/>
    <s v="Dec"/>
    <n v="52"/>
    <x v="0"/>
    <s v="01"/>
    <s v="Grain"/>
    <x v="1"/>
    <n v="234"/>
  </r>
  <r>
    <x v="208"/>
    <x v="3"/>
    <s v="Dec"/>
    <n v="52"/>
    <x v="1"/>
    <s v="01"/>
    <s v="Grain"/>
    <x v="0"/>
    <n v="0"/>
  </r>
  <r>
    <x v="208"/>
    <x v="3"/>
    <s v="Dec"/>
    <n v="52"/>
    <x v="1"/>
    <s v="01"/>
    <s v="Grain"/>
    <x v="1"/>
    <n v="0"/>
  </r>
  <r>
    <x v="208"/>
    <x v="3"/>
    <s v="Dec"/>
    <n v="52"/>
    <x v="2"/>
    <s v="01"/>
    <s v="Grain"/>
    <x v="0"/>
    <n v="3222"/>
  </r>
  <r>
    <x v="208"/>
    <x v="3"/>
    <s v="Dec"/>
    <n v="52"/>
    <x v="2"/>
    <s v="01"/>
    <s v="Grain"/>
    <x v="1"/>
    <n v="103"/>
  </r>
  <r>
    <x v="208"/>
    <x v="3"/>
    <s v="Dec"/>
    <n v="52"/>
    <x v="3"/>
    <s v="01"/>
    <s v="Grain"/>
    <x v="0"/>
    <n v="3212"/>
  </r>
  <r>
    <x v="208"/>
    <x v="3"/>
    <s v="Dec"/>
    <n v="52"/>
    <x v="3"/>
    <s v="01"/>
    <s v="Grain"/>
    <x v="1"/>
    <n v="207"/>
  </r>
  <r>
    <x v="208"/>
    <x v="3"/>
    <s v="Dec"/>
    <n v="52"/>
    <x v="4"/>
    <s v="01"/>
    <s v="Grain"/>
    <x v="0"/>
    <n v="1881"/>
  </r>
  <r>
    <x v="208"/>
    <x v="3"/>
    <s v="Dec"/>
    <n v="52"/>
    <x v="4"/>
    <s v="01"/>
    <s v="Grain"/>
    <x v="1"/>
    <n v="1208"/>
  </r>
  <r>
    <x v="208"/>
    <x v="3"/>
    <s v="Dec"/>
    <n v="52"/>
    <x v="5"/>
    <s v="01"/>
    <s v="Grain"/>
    <x v="0"/>
    <n v="0"/>
  </r>
  <r>
    <x v="208"/>
    <x v="3"/>
    <s v="Dec"/>
    <n v="52"/>
    <x v="5"/>
    <s v="01"/>
    <s v="Grain"/>
    <x v="1"/>
    <n v="2"/>
  </r>
  <r>
    <x v="208"/>
    <x v="3"/>
    <s v="Dec"/>
    <n v="52"/>
    <x v="6"/>
    <s v="01"/>
    <s v="Grain"/>
    <x v="0"/>
    <n v="471"/>
  </r>
  <r>
    <x v="208"/>
    <x v="3"/>
    <s v="Dec"/>
    <n v="52"/>
    <x v="6"/>
    <s v="01"/>
    <s v="Grain"/>
    <x v="1"/>
    <n v="857"/>
  </r>
  <r>
    <x v="208"/>
    <x v="3"/>
    <s v="Dec"/>
    <n v="52"/>
    <x v="7"/>
    <s v="01"/>
    <s v="Grain"/>
    <x v="0"/>
    <n v="403"/>
  </r>
  <r>
    <x v="208"/>
    <x v="3"/>
    <s v="Dec"/>
    <n v="52"/>
    <x v="7"/>
    <s v="01"/>
    <s v="Grain"/>
    <x v="1"/>
    <n v="303"/>
  </r>
  <r>
    <x v="208"/>
    <x v="3"/>
    <s v="Dec"/>
    <n v="52"/>
    <x v="8"/>
    <s v="01"/>
    <s v="Grain"/>
    <x v="0"/>
    <n v="365"/>
  </r>
  <r>
    <x v="208"/>
    <x v="3"/>
    <s v="Dec"/>
    <n v="52"/>
    <x v="8"/>
    <s v="01"/>
    <s v="Grain"/>
    <x v="1"/>
    <n v="987"/>
  </r>
  <r>
    <x v="208"/>
    <x v="3"/>
    <s v="Dec"/>
    <n v="52"/>
    <x v="9"/>
    <s v="01"/>
    <s v="Grain"/>
    <x v="0"/>
    <n v="0"/>
  </r>
  <r>
    <x v="208"/>
    <x v="3"/>
    <s v="Dec"/>
    <n v="52"/>
    <x v="9"/>
    <s v="01"/>
    <s v="Grain"/>
    <x v="1"/>
    <n v="0"/>
  </r>
  <r>
    <x v="208"/>
    <x v="3"/>
    <s v="Dec"/>
    <n v="52"/>
    <x v="10"/>
    <s v="01"/>
    <s v="Grain"/>
    <x v="0"/>
    <n v="2420"/>
  </r>
  <r>
    <x v="208"/>
    <x v="3"/>
    <s v="Dec"/>
    <n v="52"/>
    <x v="10"/>
    <s v="01"/>
    <s v="Grain"/>
    <x v="1"/>
    <n v="810"/>
  </r>
  <r>
    <x v="208"/>
    <x v="3"/>
    <s v="Dec"/>
    <n v="52"/>
    <x v="11"/>
    <s v="01"/>
    <s v="Grain"/>
    <x v="0"/>
    <n v="0"/>
  </r>
  <r>
    <x v="208"/>
    <x v="3"/>
    <s v="Dec"/>
    <n v="52"/>
    <x v="11"/>
    <s v="01"/>
    <s v="Grain"/>
    <x v="1"/>
    <n v="3"/>
  </r>
  <r>
    <x v="208"/>
    <x v="3"/>
    <s v="Dec"/>
    <n v="52"/>
    <x v="12"/>
    <s v="01"/>
    <s v="Grain"/>
    <x v="0"/>
    <n v="4206"/>
  </r>
  <r>
    <x v="208"/>
    <x v="3"/>
    <s v="Dec"/>
    <n v="52"/>
    <x v="12"/>
    <s v="01"/>
    <s v="Grain"/>
    <x v="1"/>
    <n v="651"/>
  </r>
  <r>
    <x v="209"/>
    <x v="4"/>
    <s v="Jan"/>
    <n v="1"/>
    <x v="0"/>
    <s v="01"/>
    <s v="Grain"/>
    <x v="0"/>
    <n v="10235"/>
  </r>
  <r>
    <x v="209"/>
    <x v="4"/>
    <s v="Jan"/>
    <n v="1"/>
    <x v="0"/>
    <s v="01"/>
    <s v="Grain"/>
    <x v="1"/>
    <n v="255"/>
  </r>
  <r>
    <x v="209"/>
    <x v="4"/>
    <s v="Jan"/>
    <n v="1"/>
    <x v="1"/>
    <s v="01"/>
    <s v="Grain"/>
    <x v="0"/>
    <n v="0"/>
  </r>
  <r>
    <x v="209"/>
    <x v="4"/>
    <s v="Jan"/>
    <n v="1"/>
    <x v="1"/>
    <s v="01"/>
    <s v="Grain"/>
    <x v="1"/>
    <n v="0"/>
  </r>
  <r>
    <x v="209"/>
    <x v="4"/>
    <s v="Jan"/>
    <n v="1"/>
    <x v="2"/>
    <s v="01"/>
    <s v="Grain"/>
    <x v="0"/>
    <n v="3531"/>
  </r>
  <r>
    <x v="209"/>
    <x v="4"/>
    <s v="Jan"/>
    <n v="1"/>
    <x v="2"/>
    <s v="01"/>
    <s v="Grain"/>
    <x v="1"/>
    <n v="43"/>
  </r>
  <r>
    <x v="209"/>
    <x v="4"/>
    <s v="Jan"/>
    <n v="1"/>
    <x v="3"/>
    <s v="01"/>
    <s v="Grain"/>
    <x v="0"/>
    <n v="4561"/>
  </r>
  <r>
    <x v="209"/>
    <x v="4"/>
    <s v="Jan"/>
    <n v="1"/>
    <x v="3"/>
    <s v="01"/>
    <s v="Grain"/>
    <x v="1"/>
    <n v="157"/>
  </r>
  <r>
    <x v="209"/>
    <x v="4"/>
    <s v="Jan"/>
    <n v="1"/>
    <x v="4"/>
    <s v="01"/>
    <s v="Grain"/>
    <x v="0"/>
    <n v="2222"/>
  </r>
  <r>
    <x v="209"/>
    <x v="4"/>
    <s v="Jan"/>
    <n v="1"/>
    <x v="4"/>
    <s v="01"/>
    <s v="Grain"/>
    <x v="1"/>
    <n v="1164"/>
  </r>
  <r>
    <x v="209"/>
    <x v="4"/>
    <s v="Jan"/>
    <n v="1"/>
    <x v="5"/>
    <s v="01"/>
    <s v="Grain"/>
    <x v="0"/>
    <n v="0"/>
  </r>
  <r>
    <x v="209"/>
    <x v="4"/>
    <s v="Jan"/>
    <n v="1"/>
    <x v="5"/>
    <s v="01"/>
    <s v="Grain"/>
    <x v="1"/>
    <n v="1"/>
  </r>
  <r>
    <x v="209"/>
    <x v="4"/>
    <s v="Jan"/>
    <n v="1"/>
    <x v="6"/>
    <s v="01"/>
    <s v="Grain"/>
    <x v="0"/>
    <n v="727"/>
  </r>
  <r>
    <x v="209"/>
    <x v="4"/>
    <s v="Jan"/>
    <n v="1"/>
    <x v="6"/>
    <s v="01"/>
    <s v="Grain"/>
    <x v="1"/>
    <n v="1471"/>
  </r>
  <r>
    <x v="209"/>
    <x v="4"/>
    <s v="Jan"/>
    <n v="1"/>
    <x v="7"/>
    <s v="01"/>
    <s v="Grain"/>
    <x v="0"/>
    <n v="426"/>
  </r>
  <r>
    <x v="209"/>
    <x v="4"/>
    <s v="Jan"/>
    <n v="1"/>
    <x v="7"/>
    <s v="01"/>
    <s v="Grain"/>
    <x v="1"/>
    <n v="661"/>
  </r>
  <r>
    <x v="209"/>
    <x v="4"/>
    <s v="Jan"/>
    <n v="1"/>
    <x v="8"/>
    <s v="01"/>
    <s v="Grain"/>
    <x v="0"/>
    <n v="168"/>
  </r>
  <r>
    <x v="209"/>
    <x v="4"/>
    <s v="Jan"/>
    <n v="1"/>
    <x v="8"/>
    <s v="01"/>
    <s v="Grain"/>
    <x v="1"/>
    <n v="896"/>
  </r>
  <r>
    <x v="209"/>
    <x v="4"/>
    <s v="Jan"/>
    <n v="1"/>
    <x v="9"/>
    <s v="01"/>
    <s v="Grain"/>
    <x v="0"/>
    <n v="0"/>
  </r>
  <r>
    <x v="209"/>
    <x v="4"/>
    <s v="Jan"/>
    <n v="1"/>
    <x v="9"/>
    <s v="01"/>
    <s v="Grain"/>
    <x v="1"/>
    <n v="0"/>
  </r>
  <r>
    <x v="209"/>
    <x v="4"/>
    <s v="Jan"/>
    <n v="1"/>
    <x v="10"/>
    <s v="01"/>
    <s v="Grain"/>
    <x v="0"/>
    <n v="3060"/>
  </r>
  <r>
    <x v="209"/>
    <x v="4"/>
    <s v="Jan"/>
    <n v="1"/>
    <x v="10"/>
    <s v="01"/>
    <s v="Grain"/>
    <x v="1"/>
    <n v="747"/>
  </r>
  <r>
    <x v="209"/>
    <x v="4"/>
    <s v="Jan"/>
    <n v="1"/>
    <x v="11"/>
    <s v="01"/>
    <s v="Grain"/>
    <x v="0"/>
    <n v="0"/>
  </r>
  <r>
    <x v="209"/>
    <x v="4"/>
    <s v="Jan"/>
    <n v="1"/>
    <x v="11"/>
    <s v="01"/>
    <s v="Grain"/>
    <x v="1"/>
    <n v="4"/>
  </r>
  <r>
    <x v="209"/>
    <x v="4"/>
    <s v="Jan"/>
    <n v="1"/>
    <x v="12"/>
    <s v="01"/>
    <s v="Grain"/>
    <x v="0"/>
    <n v="4860"/>
  </r>
  <r>
    <x v="209"/>
    <x v="4"/>
    <s v="Jan"/>
    <n v="1"/>
    <x v="12"/>
    <s v="01"/>
    <s v="Grain"/>
    <x v="1"/>
    <n v="930"/>
  </r>
  <r>
    <x v="210"/>
    <x v="4"/>
    <s v="Jan"/>
    <n v="2"/>
    <x v="0"/>
    <s v="01"/>
    <s v="Grain"/>
    <x v="0"/>
    <n v="10165"/>
  </r>
  <r>
    <x v="210"/>
    <x v="4"/>
    <s v="Jan"/>
    <n v="2"/>
    <x v="0"/>
    <s v="01"/>
    <s v="Grain"/>
    <x v="1"/>
    <n v="296"/>
  </r>
  <r>
    <x v="210"/>
    <x v="4"/>
    <s v="Jan"/>
    <n v="2"/>
    <x v="1"/>
    <s v="01"/>
    <s v="Grain"/>
    <x v="0"/>
    <n v="0"/>
  </r>
  <r>
    <x v="210"/>
    <x v="4"/>
    <s v="Jan"/>
    <n v="2"/>
    <x v="1"/>
    <s v="01"/>
    <s v="Grain"/>
    <x v="1"/>
    <n v="0"/>
  </r>
  <r>
    <x v="210"/>
    <x v="4"/>
    <s v="Jan"/>
    <n v="2"/>
    <x v="2"/>
    <s v="01"/>
    <s v="Grain"/>
    <x v="0"/>
    <n v="3909"/>
  </r>
  <r>
    <x v="210"/>
    <x v="4"/>
    <s v="Jan"/>
    <n v="2"/>
    <x v="2"/>
    <s v="01"/>
    <s v="Grain"/>
    <x v="1"/>
    <n v="27"/>
  </r>
  <r>
    <x v="210"/>
    <x v="4"/>
    <s v="Jan"/>
    <n v="2"/>
    <x v="3"/>
    <s v="01"/>
    <s v="Grain"/>
    <x v="0"/>
    <n v="5187"/>
  </r>
  <r>
    <x v="210"/>
    <x v="4"/>
    <s v="Jan"/>
    <n v="2"/>
    <x v="3"/>
    <s v="01"/>
    <s v="Grain"/>
    <x v="1"/>
    <n v="126"/>
  </r>
  <r>
    <x v="210"/>
    <x v="4"/>
    <s v="Jan"/>
    <n v="2"/>
    <x v="4"/>
    <s v="01"/>
    <s v="Grain"/>
    <x v="0"/>
    <n v="2262"/>
  </r>
  <r>
    <x v="210"/>
    <x v="4"/>
    <s v="Jan"/>
    <n v="2"/>
    <x v="4"/>
    <s v="01"/>
    <s v="Grain"/>
    <x v="1"/>
    <n v="1325"/>
  </r>
  <r>
    <x v="210"/>
    <x v="4"/>
    <s v="Jan"/>
    <n v="2"/>
    <x v="5"/>
    <s v="01"/>
    <s v="Grain"/>
    <x v="0"/>
    <n v="0"/>
  </r>
  <r>
    <x v="210"/>
    <x v="4"/>
    <s v="Jan"/>
    <n v="2"/>
    <x v="5"/>
    <s v="01"/>
    <s v="Grain"/>
    <x v="1"/>
    <n v="6"/>
  </r>
  <r>
    <x v="210"/>
    <x v="4"/>
    <s v="Jan"/>
    <n v="2"/>
    <x v="6"/>
    <s v="01"/>
    <s v="Grain"/>
    <x v="0"/>
    <n v="1006"/>
  </r>
  <r>
    <x v="210"/>
    <x v="4"/>
    <s v="Jan"/>
    <n v="2"/>
    <x v="6"/>
    <s v="01"/>
    <s v="Grain"/>
    <x v="1"/>
    <n v="1049"/>
  </r>
  <r>
    <x v="210"/>
    <x v="4"/>
    <s v="Jan"/>
    <n v="2"/>
    <x v="7"/>
    <s v="01"/>
    <s v="Grain"/>
    <x v="0"/>
    <n v="729"/>
  </r>
  <r>
    <x v="210"/>
    <x v="4"/>
    <s v="Jan"/>
    <n v="2"/>
    <x v="7"/>
    <s v="01"/>
    <s v="Grain"/>
    <x v="1"/>
    <n v="578"/>
  </r>
  <r>
    <x v="210"/>
    <x v="4"/>
    <s v="Jan"/>
    <n v="2"/>
    <x v="8"/>
    <s v="01"/>
    <s v="Grain"/>
    <x v="0"/>
    <n v="265"/>
  </r>
  <r>
    <x v="210"/>
    <x v="4"/>
    <s v="Jan"/>
    <n v="2"/>
    <x v="8"/>
    <s v="01"/>
    <s v="Grain"/>
    <x v="1"/>
    <n v="1530"/>
  </r>
  <r>
    <x v="210"/>
    <x v="4"/>
    <s v="Jan"/>
    <n v="2"/>
    <x v="9"/>
    <s v="01"/>
    <s v="Grain"/>
    <x v="0"/>
    <n v="0"/>
  </r>
  <r>
    <x v="210"/>
    <x v="4"/>
    <s v="Jan"/>
    <n v="2"/>
    <x v="9"/>
    <s v="01"/>
    <s v="Grain"/>
    <x v="1"/>
    <n v="0"/>
  </r>
  <r>
    <x v="210"/>
    <x v="4"/>
    <s v="Jan"/>
    <n v="2"/>
    <x v="10"/>
    <s v="01"/>
    <s v="Grain"/>
    <x v="0"/>
    <n v="2809"/>
  </r>
  <r>
    <x v="210"/>
    <x v="4"/>
    <s v="Jan"/>
    <n v="2"/>
    <x v="10"/>
    <s v="01"/>
    <s v="Grain"/>
    <x v="1"/>
    <n v="706"/>
  </r>
  <r>
    <x v="210"/>
    <x v="4"/>
    <s v="Jan"/>
    <n v="2"/>
    <x v="11"/>
    <s v="01"/>
    <s v="Grain"/>
    <x v="0"/>
    <n v="0"/>
  </r>
  <r>
    <x v="210"/>
    <x v="4"/>
    <s v="Jan"/>
    <n v="2"/>
    <x v="11"/>
    <s v="01"/>
    <s v="Grain"/>
    <x v="1"/>
    <n v="4"/>
  </r>
  <r>
    <x v="210"/>
    <x v="4"/>
    <s v="Jan"/>
    <n v="2"/>
    <x v="12"/>
    <s v="01"/>
    <s v="Grain"/>
    <x v="0"/>
    <n v="5391"/>
  </r>
  <r>
    <x v="210"/>
    <x v="4"/>
    <s v="Jan"/>
    <n v="2"/>
    <x v="12"/>
    <s v="01"/>
    <s v="Grain"/>
    <x v="1"/>
    <n v="1454"/>
  </r>
  <r>
    <x v="211"/>
    <x v="4"/>
    <s v="Jan"/>
    <n v="3"/>
    <x v="0"/>
    <s v="01"/>
    <s v="Grain"/>
    <x v="0"/>
    <n v="10087"/>
  </r>
  <r>
    <x v="211"/>
    <x v="4"/>
    <s v="Jan"/>
    <n v="3"/>
    <x v="0"/>
    <s v="01"/>
    <s v="Grain"/>
    <x v="1"/>
    <n v="164"/>
  </r>
  <r>
    <x v="211"/>
    <x v="4"/>
    <s v="Jan"/>
    <n v="3"/>
    <x v="1"/>
    <s v="01"/>
    <s v="Grain"/>
    <x v="0"/>
    <n v="0"/>
  </r>
  <r>
    <x v="211"/>
    <x v="4"/>
    <s v="Jan"/>
    <n v="3"/>
    <x v="1"/>
    <s v="01"/>
    <s v="Grain"/>
    <x v="1"/>
    <n v="0"/>
  </r>
  <r>
    <x v="211"/>
    <x v="4"/>
    <s v="Jan"/>
    <n v="3"/>
    <x v="2"/>
    <s v="01"/>
    <s v="Grain"/>
    <x v="0"/>
    <n v="2924"/>
  </r>
  <r>
    <x v="211"/>
    <x v="4"/>
    <s v="Jan"/>
    <n v="3"/>
    <x v="2"/>
    <s v="01"/>
    <s v="Grain"/>
    <x v="1"/>
    <n v="44"/>
  </r>
  <r>
    <x v="211"/>
    <x v="4"/>
    <s v="Jan"/>
    <n v="3"/>
    <x v="3"/>
    <s v="01"/>
    <s v="Grain"/>
    <x v="0"/>
    <n v="4528"/>
  </r>
  <r>
    <x v="211"/>
    <x v="4"/>
    <s v="Jan"/>
    <n v="3"/>
    <x v="3"/>
    <s v="01"/>
    <s v="Grain"/>
    <x v="1"/>
    <n v="264"/>
  </r>
  <r>
    <x v="211"/>
    <x v="4"/>
    <s v="Jan"/>
    <n v="3"/>
    <x v="4"/>
    <s v="01"/>
    <s v="Grain"/>
    <x v="0"/>
    <n v="2061"/>
  </r>
  <r>
    <x v="211"/>
    <x v="4"/>
    <s v="Jan"/>
    <n v="3"/>
    <x v="4"/>
    <s v="01"/>
    <s v="Grain"/>
    <x v="1"/>
    <n v="1273"/>
  </r>
  <r>
    <x v="211"/>
    <x v="4"/>
    <s v="Jan"/>
    <n v="3"/>
    <x v="5"/>
    <s v="01"/>
    <s v="Grain"/>
    <x v="0"/>
    <n v="0"/>
  </r>
  <r>
    <x v="211"/>
    <x v="4"/>
    <s v="Jan"/>
    <n v="3"/>
    <x v="5"/>
    <s v="01"/>
    <s v="Grain"/>
    <x v="1"/>
    <n v="0"/>
  </r>
  <r>
    <x v="211"/>
    <x v="4"/>
    <s v="Jan"/>
    <n v="3"/>
    <x v="6"/>
    <s v="01"/>
    <s v="Grain"/>
    <x v="0"/>
    <n v="717"/>
  </r>
  <r>
    <x v="211"/>
    <x v="4"/>
    <s v="Jan"/>
    <n v="3"/>
    <x v="6"/>
    <s v="01"/>
    <s v="Grain"/>
    <x v="1"/>
    <n v="1305"/>
  </r>
  <r>
    <x v="211"/>
    <x v="4"/>
    <s v="Jan"/>
    <n v="3"/>
    <x v="7"/>
    <s v="01"/>
    <s v="Grain"/>
    <x v="0"/>
    <n v="409"/>
  </r>
  <r>
    <x v="211"/>
    <x v="4"/>
    <s v="Jan"/>
    <n v="3"/>
    <x v="7"/>
    <s v="01"/>
    <s v="Grain"/>
    <x v="1"/>
    <n v="605"/>
  </r>
  <r>
    <x v="211"/>
    <x v="4"/>
    <s v="Jan"/>
    <n v="3"/>
    <x v="8"/>
    <s v="01"/>
    <s v="Grain"/>
    <x v="0"/>
    <n v="177"/>
  </r>
  <r>
    <x v="211"/>
    <x v="4"/>
    <s v="Jan"/>
    <n v="3"/>
    <x v="8"/>
    <s v="01"/>
    <s v="Grain"/>
    <x v="1"/>
    <n v="1202"/>
  </r>
  <r>
    <x v="211"/>
    <x v="4"/>
    <s v="Jan"/>
    <n v="3"/>
    <x v="9"/>
    <s v="01"/>
    <s v="Grain"/>
    <x v="0"/>
    <n v="0"/>
  </r>
  <r>
    <x v="211"/>
    <x v="4"/>
    <s v="Jan"/>
    <n v="3"/>
    <x v="9"/>
    <s v="01"/>
    <s v="Grain"/>
    <x v="1"/>
    <n v="0"/>
  </r>
  <r>
    <x v="211"/>
    <x v="4"/>
    <s v="Jan"/>
    <n v="3"/>
    <x v="10"/>
    <s v="01"/>
    <s v="Grain"/>
    <x v="0"/>
    <n v="2797"/>
  </r>
  <r>
    <x v="211"/>
    <x v="4"/>
    <s v="Jan"/>
    <n v="3"/>
    <x v="10"/>
    <s v="01"/>
    <s v="Grain"/>
    <x v="1"/>
    <n v="712"/>
  </r>
  <r>
    <x v="211"/>
    <x v="4"/>
    <s v="Jan"/>
    <n v="3"/>
    <x v="11"/>
    <s v="01"/>
    <s v="Grain"/>
    <x v="0"/>
    <n v="0"/>
  </r>
  <r>
    <x v="211"/>
    <x v="4"/>
    <s v="Jan"/>
    <n v="3"/>
    <x v="11"/>
    <s v="01"/>
    <s v="Grain"/>
    <x v="1"/>
    <n v="51"/>
  </r>
  <r>
    <x v="211"/>
    <x v="4"/>
    <s v="Jan"/>
    <n v="3"/>
    <x v="12"/>
    <s v="01"/>
    <s v="Grain"/>
    <x v="0"/>
    <n v="5562"/>
  </r>
  <r>
    <x v="211"/>
    <x v="4"/>
    <s v="Jan"/>
    <n v="3"/>
    <x v="12"/>
    <s v="01"/>
    <s v="Grain"/>
    <x v="1"/>
    <n v="1086"/>
  </r>
  <r>
    <x v="212"/>
    <x v="4"/>
    <s v="Jan"/>
    <n v="4"/>
    <x v="0"/>
    <s v="01"/>
    <s v="Grain"/>
    <x v="0"/>
    <n v="9035"/>
  </r>
  <r>
    <x v="212"/>
    <x v="4"/>
    <s v="Jan"/>
    <n v="4"/>
    <x v="0"/>
    <s v="01"/>
    <s v="Grain"/>
    <x v="1"/>
    <n v="301"/>
  </r>
  <r>
    <x v="212"/>
    <x v="4"/>
    <s v="Jan"/>
    <n v="4"/>
    <x v="1"/>
    <s v="01"/>
    <s v="Grain"/>
    <x v="0"/>
    <n v="0"/>
  </r>
  <r>
    <x v="212"/>
    <x v="4"/>
    <s v="Jan"/>
    <n v="4"/>
    <x v="1"/>
    <s v="01"/>
    <s v="Grain"/>
    <x v="1"/>
    <n v="0"/>
  </r>
  <r>
    <x v="212"/>
    <x v="4"/>
    <s v="Jan"/>
    <n v="4"/>
    <x v="2"/>
    <s v="01"/>
    <s v="Grain"/>
    <x v="0"/>
    <n v="3355"/>
  </r>
  <r>
    <x v="212"/>
    <x v="4"/>
    <s v="Jan"/>
    <n v="4"/>
    <x v="2"/>
    <s v="01"/>
    <s v="Grain"/>
    <x v="1"/>
    <n v="386"/>
  </r>
  <r>
    <x v="212"/>
    <x v="4"/>
    <s v="Jan"/>
    <n v="4"/>
    <x v="3"/>
    <s v="01"/>
    <s v="Grain"/>
    <x v="0"/>
    <n v="5938"/>
  </r>
  <r>
    <x v="212"/>
    <x v="4"/>
    <s v="Jan"/>
    <n v="4"/>
    <x v="3"/>
    <s v="01"/>
    <s v="Grain"/>
    <x v="1"/>
    <n v="242"/>
  </r>
  <r>
    <x v="212"/>
    <x v="4"/>
    <s v="Jan"/>
    <n v="4"/>
    <x v="4"/>
    <s v="01"/>
    <s v="Grain"/>
    <x v="0"/>
    <n v="2436"/>
  </r>
  <r>
    <x v="212"/>
    <x v="4"/>
    <s v="Jan"/>
    <n v="4"/>
    <x v="4"/>
    <s v="01"/>
    <s v="Grain"/>
    <x v="1"/>
    <n v="1652"/>
  </r>
  <r>
    <x v="212"/>
    <x v="4"/>
    <s v="Jan"/>
    <n v="4"/>
    <x v="5"/>
    <s v="01"/>
    <s v="Grain"/>
    <x v="0"/>
    <n v="0"/>
  </r>
  <r>
    <x v="212"/>
    <x v="4"/>
    <s v="Jan"/>
    <n v="4"/>
    <x v="5"/>
    <s v="01"/>
    <s v="Grain"/>
    <x v="1"/>
    <n v="12"/>
  </r>
  <r>
    <x v="212"/>
    <x v="4"/>
    <s v="Jan"/>
    <n v="4"/>
    <x v="6"/>
    <s v="01"/>
    <s v="Grain"/>
    <x v="0"/>
    <n v="919"/>
  </r>
  <r>
    <x v="212"/>
    <x v="4"/>
    <s v="Jan"/>
    <n v="4"/>
    <x v="6"/>
    <s v="01"/>
    <s v="Grain"/>
    <x v="1"/>
    <n v="1238"/>
  </r>
  <r>
    <x v="212"/>
    <x v="4"/>
    <s v="Jan"/>
    <n v="4"/>
    <x v="7"/>
    <s v="01"/>
    <s v="Grain"/>
    <x v="0"/>
    <n v="670"/>
  </r>
  <r>
    <x v="212"/>
    <x v="4"/>
    <s v="Jan"/>
    <n v="4"/>
    <x v="7"/>
    <s v="01"/>
    <s v="Grain"/>
    <x v="1"/>
    <n v="933"/>
  </r>
  <r>
    <x v="212"/>
    <x v="4"/>
    <s v="Jan"/>
    <n v="4"/>
    <x v="8"/>
    <s v="01"/>
    <s v="Grain"/>
    <x v="0"/>
    <n v="122"/>
  </r>
  <r>
    <x v="212"/>
    <x v="4"/>
    <s v="Jan"/>
    <n v="4"/>
    <x v="8"/>
    <s v="01"/>
    <s v="Grain"/>
    <x v="1"/>
    <n v="960"/>
  </r>
  <r>
    <x v="212"/>
    <x v="4"/>
    <s v="Jan"/>
    <n v="4"/>
    <x v="9"/>
    <s v="01"/>
    <s v="Grain"/>
    <x v="0"/>
    <n v="0"/>
  </r>
  <r>
    <x v="212"/>
    <x v="4"/>
    <s v="Jan"/>
    <n v="4"/>
    <x v="9"/>
    <s v="01"/>
    <s v="Grain"/>
    <x v="1"/>
    <n v="0"/>
  </r>
  <r>
    <x v="212"/>
    <x v="4"/>
    <s v="Jan"/>
    <n v="4"/>
    <x v="10"/>
    <s v="01"/>
    <s v="Grain"/>
    <x v="0"/>
    <n v="2898"/>
  </r>
  <r>
    <x v="212"/>
    <x v="4"/>
    <s v="Jan"/>
    <n v="4"/>
    <x v="10"/>
    <s v="01"/>
    <s v="Grain"/>
    <x v="1"/>
    <n v="530"/>
  </r>
  <r>
    <x v="212"/>
    <x v="4"/>
    <s v="Jan"/>
    <n v="4"/>
    <x v="11"/>
    <s v="01"/>
    <s v="Grain"/>
    <x v="0"/>
    <n v="0"/>
  </r>
  <r>
    <x v="212"/>
    <x v="4"/>
    <s v="Jan"/>
    <n v="4"/>
    <x v="11"/>
    <s v="01"/>
    <s v="Grain"/>
    <x v="1"/>
    <n v="0"/>
  </r>
  <r>
    <x v="212"/>
    <x v="4"/>
    <s v="Jan"/>
    <n v="4"/>
    <x v="12"/>
    <s v="01"/>
    <s v="Grain"/>
    <x v="0"/>
    <n v="5094"/>
  </r>
  <r>
    <x v="212"/>
    <x v="4"/>
    <s v="Jan"/>
    <n v="4"/>
    <x v="12"/>
    <s v="01"/>
    <s v="Grain"/>
    <x v="1"/>
    <n v="1336"/>
  </r>
  <r>
    <x v="213"/>
    <x v="4"/>
    <s v="Feb"/>
    <n v="5"/>
    <x v="0"/>
    <s v="01"/>
    <s v="Grain"/>
    <x v="0"/>
    <n v="9596"/>
  </r>
  <r>
    <x v="213"/>
    <x v="4"/>
    <s v="Feb"/>
    <n v="5"/>
    <x v="0"/>
    <s v="01"/>
    <s v="Grain"/>
    <x v="1"/>
    <n v="371"/>
  </r>
  <r>
    <x v="213"/>
    <x v="4"/>
    <s v="Feb"/>
    <n v="5"/>
    <x v="1"/>
    <s v="01"/>
    <s v="Grain"/>
    <x v="0"/>
    <n v="0"/>
  </r>
  <r>
    <x v="213"/>
    <x v="4"/>
    <s v="Feb"/>
    <n v="5"/>
    <x v="1"/>
    <s v="01"/>
    <s v="Grain"/>
    <x v="1"/>
    <n v="0"/>
  </r>
  <r>
    <x v="213"/>
    <x v="4"/>
    <s v="Feb"/>
    <n v="5"/>
    <x v="2"/>
    <s v="01"/>
    <s v="Grain"/>
    <x v="0"/>
    <n v="4536"/>
  </r>
  <r>
    <x v="213"/>
    <x v="4"/>
    <s v="Feb"/>
    <n v="5"/>
    <x v="2"/>
    <s v="01"/>
    <s v="Grain"/>
    <x v="1"/>
    <n v="63"/>
  </r>
  <r>
    <x v="213"/>
    <x v="4"/>
    <s v="Feb"/>
    <n v="5"/>
    <x v="3"/>
    <s v="01"/>
    <s v="Grain"/>
    <x v="0"/>
    <n v="5302"/>
  </r>
  <r>
    <x v="213"/>
    <x v="4"/>
    <s v="Feb"/>
    <n v="5"/>
    <x v="3"/>
    <s v="01"/>
    <s v="Grain"/>
    <x v="1"/>
    <n v="189"/>
  </r>
  <r>
    <x v="213"/>
    <x v="4"/>
    <s v="Feb"/>
    <n v="5"/>
    <x v="4"/>
    <s v="01"/>
    <s v="Grain"/>
    <x v="0"/>
    <n v="1911"/>
  </r>
  <r>
    <x v="213"/>
    <x v="4"/>
    <s v="Feb"/>
    <n v="5"/>
    <x v="4"/>
    <s v="01"/>
    <s v="Grain"/>
    <x v="1"/>
    <n v="811"/>
  </r>
  <r>
    <x v="213"/>
    <x v="4"/>
    <s v="Feb"/>
    <n v="5"/>
    <x v="5"/>
    <s v="01"/>
    <s v="Grain"/>
    <x v="0"/>
    <n v="0"/>
  </r>
  <r>
    <x v="213"/>
    <x v="4"/>
    <s v="Feb"/>
    <n v="5"/>
    <x v="5"/>
    <s v="01"/>
    <s v="Grain"/>
    <x v="1"/>
    <n v="7"/>
  </r>
  <r>
    <x v="213"/>
    <x v="4"/>
    <s v="Feb"/>
    <n v="5"/>
    <x v="6"/>
    <s v="01"/>
    <s v="Grain"/>
    <x v="0"/>
    <n v="808"/>
  </r>
  <r>
    <x v="213"/>
    <x v="4"/>
    <s v="Feb"/>
    <n v="5"/>
    <x v="6"/>
    <s v="01"/>
    <s v="Grain"/>
    <x v="1"/>
    <n v="570"/>
  </r>
  <r>
    <x v="213"/>
    <x v="4"/>
    <s v="Feb"/>
    <n v="5"/>
    <x v="7"/>
    <s v="01"/>
    <s v="Grain"/>
    <x v="0"/>
    <n v="400"/>
  </r>
  <r>
    <x v="213"/>
    <x v="4"/>
    <s v="Feb"/>
    <n v="5"/>
    <x v="7"/>
    <s v="01"/>
    <s v="Grain"/>
    <x v="1"/>
    <n v="695"/>
  </r>
  <r>
    <x v="213"/>
    <x v="4"/>
    <s v="Feb"/>
    <n v="5"/>
    <x v="8"/>
    <s v="01"/>
    <s v="Grain"/>
    <x v="0"/>
    <n v="183"/>
  </r>
  <r>
    <x v="213"/>
    <x v="4"/>
    <s v="Feb"/>
    <n v="5"/>
    <x v="8"/>
    <s v="01"/>
    <s v="Grain"/>
    <x v="1"/>
    <n v="1092"/>
  </r>
  <r>
    <x v="213"/>
    <x v="4"/>
    <s v="Feb"/>
    <n v="5"/>
    <x v="9"/>
    <s v="01"/>
    <s v="Grain"/>
    <x v="0"/>
    <n v="0"/>
  </r>
  <r>
    <x v="213"/>
    <x v="4"/>
    <s v="Feb"/>
    <n v="5"/>
    <x v="9"/>
    <s v="01"/>
    <s v="Grain"/>
    <x v="1"/>
    <n v="0"/>
  </r>
  <r>
    <x v="213"/>
    <x v="4"/>
    <s v="Feb"/>
    <n v="5"/>
    <x v="10"/>
    <s v="01"/>
    <s v="Grain"/>
    <x v="0"/>
    <n v="3178"/>
  </r>
  <r>
    <x v="213"/>
    <x v="4"/>
    <s v="Feb"/>
    <n v="5"/>
    <x v="10"/>
    <s v="01"/>
    <s v="Grain"/>
    <x v="1"/>
    <n v="533"/>
  </r>
  <r>
    <x v="213"/>
    <x v="4"/>
    <s v="Feb"/>
    <n v="5"/>
    <x v="11"/>
    <s v="01"/>
    <s v="Grain"/>
    <x v="0"/>
    <n v="0"/>
  </r>
  <r>
    <x v="213"/>
    <x v="4"/>
    <s v="Feb"/>
    <n v="5"/>
    <x v="11"/>
    <s v="01"/>
    <s v="Grain"/>
    <x v="1"/>
    <n v="3"/>
  </r>
  <r>
    <x v="213"/>
    <x v="4"/>
    <s v="Feb"/>
    <n v="5"/>
    <x v="12"/>
    <s v="01"/>
    <s v="Grain"/>
    <x v="0"/>
    <n v="4987"/>
  </r>
  <r>
    <x v="213"/>
    <x v="4"/>
    <s v="Feb"/>
    <n v="5"/>
    <x v="12"/>
    <s v="01"/>
    <s v="Grain"/>
    <x v="1"/>
    <n v="1233"/>
  </r>
  <r>
    <x v="214"/>
    <x v="4"/>
    <s v="Feb"/>
    <n v="6"/>
    <x v="0"/>
    <s v="01"/>
    <s v="Grain"/>
    <x v="0"/>
    <n v="11027"/>
  </r>
  <r>
    <x v="214"/>
    <x v="4"/>
    <s v="Feb"/>
    <n v="6"/>
    <x v="0"/>
    <s v="01"/>
    <s v="Grain"/>
    <x v="1"/>
    <n v="391"/>
  </r>
  <r>
    <x v="214"/>
    <x v="4"/>
    <s v="Feb"/>
    <n v="6"/>
    <x v="1"/>
    <s v="01"/>
    <s v="Grain"/>
    <x v="0"/>
    <n v="0"/>
  </r>
  <r>
    <x v="214"/>
    <x v="4"/>
    <s v="Feb"/>
    <n v="6"/>
    <x v="1"/>
    <s v="01"/>
    <s v="Grain"/>
    <x v="1"/>
    <n v="0"/>
  </r>
  <r>
    <x v="214"/>
    <x v="4"/>
    <s v="Feb"/>
    <n v="6"/>
    <x v="2"/>
    <s v="01"/>
    <s v="Grain"/>
    <x v="0"/>
    <n v="3998"/>
  </r>
  <r>
    <x v="214"/>
    <x v="4"/>
    <s v="Feb"/>
    <n v="6"/>
    <x v="2"/>
    <s v="01"/>
    <s v="Grain"/>
    <x v="1"/>
    <n v="479"/>
  </r>
  <r>
    <x v="214"/>
    <x v="4"/>
    <s v="Feb"/>
    <n v="6"/>
    <x v="3"/>
    <s v="01"/>
    <s v="Grain"/>
    <x v="0"/>
    <n v="5370"/>
  </r>
  <r>
    <x v="214"/>
    <x v="4"/>
    <s v="Feb"/>
    <n v="6"/>
    <x v="3"/>
    <s v="01"/>
    <s v="Grain"/>
    <x v="1"/>
    <n v="294"/>
  </r>
  <r>
    <x v="214"/>
    <x v="4"/>
    <s v="Feb"/>
    <n v="6"/>
    <x v="4"/>
    <s v="01"/>
    <s v="Grain"/>
    <x v="0"/>
    <n v="1985"/>
  </r>
  <r>
    <x v="214"/>
    <x v="4"/>
    <s v="Feb"/>
    <n v="6"/>
    <x v="4"/>
    <s v="01"/>
    <s v="Grain"/>
    <x v="1"/>
    <n v="1424"/>
  </r>
  <r>
    <x v="214"/>
    <x v="4"/>
    <s v="Feb"/>
    <n v="6"/>
    <x v="5"/>
    <s v="01"/>
    <s v="Grain"/>
    <x v="0"/>
    <n v="0"/>
  </r>
  <r>
    <x v="214"/>
    <x v="4"/>
    <s v="Feb"/>
    <n v="6"/>
    <x v="5"/>
    <s v="01"/>
    <s v="Grain"/>
    <x v="1"/>
    <n v="2"/>
  </r>
  <r>
    <x v="214"/>
    <x v="4"/>
    <s v="Feb"/>
    <n v="6"/>
    <x v="6"/>
    <s v="01"/>
    <s v="Grain"/>
    <x v="0"/>
    <n v="730"/>
  </r>
  <r>
    <x v="214"/>
    <x v="4"/>
    <s v="Feb"/>
    <n v="6"/>
    <x v="6"/>
    <s v="01"/>
    <s v="Grain"/>
    <x v="1"/>
    <n v="1751"/>
  </r>
  <r>
    <x v="214"/>
    <x v="4"/>
    <s v="Feb"/>
    <n v="6"/>
    <x v="7"/>
    <s v="01"/>
    <s v="Grain"/>
    <x v="0"/>
    <n v="618"/>
  </r>
  <r>
    <x v="214"/>
    <x v="4"/>
    <s v="Feb"/>
    <n v="6"/>
    <x v="7"/>
    <s v="01"/>
    <s v="Grain"/>
    <x v="1"/>
    <n v="865"/>
  </r>
  <r>
    <x v="214"/>
    <x v="4"/>
    <s v="Feb"/>
    <n v="6"/>
    <x v="8"/>
    <s v="01"/>
    <s v="Grain"/>
    <x v="0"/>
    <n v="176"/>
  </r>
  <r>
    <x v="214"/>
    <x v="4"/>
    <s v="Feb"/>
    <n v="6"/>
    <x v="8"/>
    <s v="01"/>
    <s v="Grain"/>
    <x v="1"/>
    <n v="923"/>
  </r>
  <r>
    <x v="214"/>
    <x v="4"/>
    <s v="Feb"/>
    <n v="6"/>
    <x v="9"/>
    <s v="01"/>
    <s v="Grain"/>
    <x v="0"/>
    <n v="0"/>
  </r>
  <r>
    <x v="214"/>
    <x v="4"/>
    <s v="Feb"/>
    <n v="6"/>
    <x v="9"/>
    <s v="01"/>
    <s v="Grain"/>
    <x v="1"/>
    <n v="0"/>
  </r>
  <r>
    <x v="214"/>
    <x v="4"/>
    <s v="Feb"/>
    <n v="6"/>
    <x v="10"/>
    <s v="01"/>
    <s v="Grain"/>
    <x v="0"/>
    <n v="3175"/>
  </r>
  <r>
    <x v="214"/>
    <x v="4"/>
    <s v="Feb"/>
    <n v="6"/>
    <x v="10"/>
    <s v="01"/>
    <s v="Grain"/>
    <x v="1"/>
    <n v="706"/>
  </r>
  <r>
    <x v="214"/>
    <x v="4"/>
    <s v="Feb"/>
    <n v="6"/>
    <x v="11"/>
    <s v="01"/>
    <s v="Grain"/>
    <x v="0"/>
    <n v="0"/>
  </r>
  <r>
    <x v="214"/>
    <x v="4"/>
    <s v="Feb"/>
    <n v="6"/>
    <x v="11"/>
    <s v="01"/>
    <s v="Grain"/>
    <x v="1"/>
    <n v="1"/>
  </r>
  <r>
    <x v="214"/>
    <x v="4"/>
    <s v="Feb"/>
    <n v="6"/>
    <x v="12"/>
    <s v="01"/>
    <s v="Grain"/>
    <x v="0"/>
    <n v="4527"/>
  </r>
  <r>
    <x v="214"/>
    <x v="4"/>
    <s v="Feb"/>
    <n v="6"/>
    <x v="12"/>
    <s v="01"/>
    <s v="Grain"/>
    <x v="1"/>
    <n v="898"/>
  </r>
  <r>
    <x v="215"/>
    <x v="4"/>
    <s v="Feb"/>
    <n v="7"/>
    <x v="0"/>
    <s v="01"/>
    <s v="Grain"/>
    <x v="0"/>
    <n v="9912"/>
  </r>
  <r>
    <x v="215"/>
    <x v="4"/>
    <s v="Feb"/>
    <n v="7"/>
    <x v="0"/>
    <s v="01"/>
    <s v="Grain"/>
    <x v="1"/>
    <n v="307"/>
  </r>
  <r>
    <x v="215"/>
    <x v="4"/>
    <s v="Feb"/>
    <n v="7"/>
    <x v="1"/>
    <s v="01"/>
    <s v="Grain"/>
    <x v="0"/>
    <n v="0"/>
  </r>
  <r>
    <x v="215"/>
    <x v="4"/>
    <s v="Feb"/>
    <n v="7"/>
    <x v="1"/>
    <s v="01"/>
    <s v="Grain"/>
    <x v="1"/>
    <n v="0"/>
  </r>
  <r>
    <x v="215"/>
    <x v="4"/>
    <s v="Feb"/>
    <n v="7"/>
    <x v="2"/>
    <s v="01"/>
    <s v="Grain"/>
    <x v="0"/>
    <n v="4240"/>
  </r>
  <r>
    <x v="215"/>
    <x v="4"/>
    <s v="Feb"/>
    <n v="7"/>
    <x v="2"/>
    <s v="01"/>
    <s v="Grain"/>
    <x v="1"/>
    <n v="380"/>
  </r>
  <r>
    <x v="215"/>
    <x v="4"/>
    <s v="Feb"/>
    <n v="7"/>
    <x v="3"/>
    <s v="01"/>
    <s v="Grain"/>
    <x v="0"/>
    <n v="4832"/>
  </r>
  <r>
    <x v="215"/>
    <x v="4"/>
    <s v="Feb"/>
    <n v="7"/>
    <x v="3"/>
    <s v="01"/>
    <s v="Grain"/>
    <x v="1"/>
    <n v="164"/>
  </r>
  <r>
    <x v="215"/>
    <x v="4"/>
    <s v="Feb"/>
    <n v="7"/>
    <x v="4"/>
    <s v="01"/>
    <s v="Grain"/>
    <x v="0"/>
    <n v="2825"/>
  </r>
  <r>
    <x v="215"/>
    <x v="4"/>
    <s v="Feb"/>
    <n v="7"/>
    <x v="4"/>
    <s v="01"/>
    <s v="Grain"/>
    <x v="1"/>
    <n v="1193"/>
  </r>
  <r>
    <x v="215"/>
    <x v="4"/>
    <s v="Feb"/>
    <n v="7"/>
    <x v="5"/>
    <s v="01"/>
    <s v="Grain"/>
    <x v="0"/>
    <n v="0"/>
  </r>
  <r>
    <x v="215"/>
    <x v="4"/>
    <s v="Feb"/>
    <n v="7"/>
    <x v="5"/>
    <s v="01"/>
    <s v="Grain"/>
    <x v="1"/>
    <n v="7"/>
  </r>
  <r>
    <x v="215"/>
    <x v="4"/>
    <s v="Feb"/>
    <n v="7"/>
    <x v="6"/>
    <s v="01"/>
    <s v="Grain"/>
    <x v="0"/>
    <n v="765"/>
  </r>
  <r>
    <x v="215"/>
    <x v="4"/>
    <s v="Feb"/>
    <n v="7"/>
    <x v="6"/>
    <s v="01"/>
    <s v="Grain"/>
    <x v="1"/>
    <n v="955"/>
  </r>
  <r>
    <x v="215"/>
    <x v="4"/>
    <s v="Feb"/>
    <n v="7"/>
    <x v="7"/>
    <s v="01"/>
    <s v="Grain"/>
    <x v="0"/>
    <n v="311"/>
  </r>
  <r>
    <x v="215"/>
    <x v="4"/>
    <s v="Feb"/>
    <n v="7"/>
    <x v="7"/>
    <s v="01"/>
    <s v="Grain"/>
    <x v="1"/>
    <n v="602"/>
  </r>
  <r>
    <x v="215"/>
    <x v="4"/>
    <s v="Feb"/>
    <n v="7"/>
    <x v="8"/>
    <s v="01"/>
    <s v="Grain"/>
    <x v="0"/>
    <n v="122"/>
  </r>
  <r>
    <x v="215"/>
    <x v="4"/>
    <s v="Feb"/>
    <n v="7"/>
    <x v="8"/>
    <s v="01"/>
    <s v="Grain"/>
    <x v="1"/>
    <n v="1440"/>
  </r>
  <r>
    <x v="215"/>
    <x v="4"/>
    <s v="Feb"/>
    <n v="7"/>
    <x v="9"/>
    <s v="01"/>
    <s v="Grain"/>
    <x v="0"/>
    <n v="0"/>
  </r>
  <r>
    <x v="215"/>
    <x v="4"/>
    <s v="Feb"/>
    <n v="7"/>
    <x v="9"/>
    <s v="01"/>
    <s v="Grain"/>
    <x v="1"/>
    <n v="0"/>
  </r>
  <r>
    <x v="215"/>
    <x v="4"/>
    <s v="Feb"/>
    <n v="7"/>
    <x v="10"/>
    <s v="01"/>
    <s v="Grain"/>
    <x v="0"/>
    <n v="2997"/>
  </r>
  <r>
    <x v="215"/>
    <x v="4"/>
    <s v="Feb"/>
    <n v="7"/>
    <x v="10"/>
    <s v="01"/>
    <s v="Grain"/>
    <x v="1"/>
    <n v="571"/>
  </r>
  <r>
    <x v="215"/>
    <x v="4"/>
    <s v="Feb"/>
    <n v="7"/>
    <x v="11"/>
    <s v="01"/>
    <s v="Grain"/>
    <x v="0"/>
    <n v="0"/>
  </r>
  <r>
    <x v="215"/>
    <x v="4"/>
    <s v="Feb"/>
    <n v="7"/>
    <x v="11"/>
    <s v="01"/>
    <s v="Grain"/>
    <x v="1"/>
    <n v="0"/>
  </r>
  <r>
    <x v="215"/>
    <x v="4"/>
    <s v="Feb"/>
    <n v="7"/>
    <x v="12"/>
    <s v="01"/>
    <s v="Grain"/>
    <x v="0"/>
    <n v="5649"/>
  </r>
  <r>
    <x v="215"/>
    <x v="4"/>
    <s v="Feb"/>
    <n v="7"/>
    <x v="12"/>
    <s v="01"/>
    <s v="Grain"/>
    <x v="1"/>
    <n v="1184"/>
  </r>
  <r>
    <x v="216"/>
    <x v="4"/>
    <s v="Feb"/>
    <n v="8"/>
    <x v="0"/>
    <s v="01"/>
    <s v="Grain"/>
    <x v="0"/>
    <n v="10252"/>
  </r>
  <r>
    <x v="216"/>
    <x v="4"/>
    <s v="Feb"/>
    <n v="8"/>
    <x v="0"/>
    <s v="01"/>
    <s v="Grain"/>
    <x v="1"/>
    <n v="200"/>
  </r>
  <r>
    <x v="216"/>
    <x v="4"/>
    <s v="Feb"/>
    <n v="8"/>
    <x v="1"/>
    <s v="01"/>
    <s v="Grain"/>
    <x v="0"/>
    <n v="0"/>
  </r>
  <r>
    <x v="216"/>
    <x v="4"/>
    <s v="Feb"/>
    <n v="8"/>
    <x v="1"/>
    <s v="01"/>
    <s v="Grain"/>
    <x v="1"/>
    <n v="0"/>
  </r>
  <r>
    <x v="216"/>
    <x v="4"/>
    <s v="Feb"/>
    <n v="8"/>
    <x v="2"/>
    <s v="01"/>
    <s v="Grain"/>
    <x v="0"/>
    <n v="3683"/>
  </r>
  <r>
    <x v="216"/>
    <x v="4"/>
    <s v="Feb"/>
    <n v="8"/>
    <x v="2"/>
    <s v="01"/>
    <s v="Grain"/>
    <x v="1"/>
    <n v="339"/>
  </r>
  <r>
    <x v="216"/>
    <x v="4"/>
    <s v="Feb"/>
    <n v="8"/>
    <x v="3"/>
    <s v="01"/>
    <s v="Grain"/>
    <x v="0"/>
    <n v="5099"/>
  </r>
  <r>
    <x v="216"/>
    <x v="4"/>
    <s v="Feb"/>
    <n v="8"/>
    <x v="3"/>
    <s v="01"/>
    <s v="Grain"/>
    <x v="1"/>
    <n v="313"/>
  </r>
  <r>
    <x v="216"/>
    <x v="4"/>
    <s v="Feb"/>
    <n v="8"/>
    <x v="4"/>
    <s v="01"/>
    <s v="Grain"/>
    <x v="0"/>
    <n v="1933"/>
  </r>
  <r>
    <x v="216"/>
    <x v="4"/>
    <s v="Feb"/>
    <n v="8"/>
    <x v="4"/>
    <s v="01"/>
    <s v="Grain"/>
    <x v="1"/>
    <n v="1158"/>
  </r>
  <r>
    <x v="216"/>
    <x v="4"/>
    <s v="Feb"/>
    <n v="8"/>
    <x v="5"/>
    <s v="01"/>
    <s v="Grain"/>
    <x v="0"/>
    <n v="0"/>
  </r>
  <r>
    <x v="216"/>
    <x v="4"/>
    <s v="Feb"/>
    <n v="8"/>
    <x v="5"/>
    <s v="01"/>
    <s v="Grain"/>
    <x v="1"/>
    <n v="2"/>
  </r>
  <r>
    <x v="216"/>
    <x v="4"/>
    <s v="Feb"/>
    <n v="8"/>
    <x v="6"/>
    <s v="01"/>
    <s v="Grain"/>
    <x v="0"/>
    <n v="633"/>
  </r>
  <r>
    <x v="216"/>
    <x v="4"/>
    <s v="Feb"/>
    <n v="8"/>
    <x v="6"/>
    <s v="01"/>
    <s v="Grain"/>
    <x v="1"/>
    <n v="1496"/>
  </r>
  <r>
    <x v="216"/>
    <x v="4"/>
    <s v="Feb"/>
    <n v="8"/>
    <x v="7"/>
    <s v="01"/>
    <s v="Grain"/>
    <x v="0"/>
    <n v="461"/>
  </r>
  <r>
    <x v="216"/>
    <x v="4"/>
    <s v="Feb"/>
    <n v="8"/>
    <x v="7"/>
    <s v="01"/>
    <s v="Grain"/>
    <x v="1"/>
    <n v="856"/>
  </r>
  <r>
    <x v="216"/>
    <x v="4"/>
    <s v="Feb"/>
    <n v="8"/>
    <x v="8"/>
    <s v="01"/>
    <s v="Grain"/>
    <x v="0"/>
    <n v="160"/>
  </r>
  <r>
    <x v="216"/>
    <x v="4"/>
    <s v="Feb"/>
    <n v="8"/>
    <x v="8"/>
    <s v="01"/>
    <s v="Grain"/>
    <x v="1"/>
    <n v="1556"/>
  </r>
  <r>
    <x v="216"/>
    <x v="4"/>
    <s v="Feb"/>
    <n v="8"/>
    <x v="9"/>
    <s v="01"/>
    <s v="Grain"/>
    <x v="0"/>
    <n v="0"/>
  </r>
  <r>
    <x v="216"/>
    <x v="4"/>
    <s v="Feb"/>
    <n v="8"/>
    <x v="9"/>
    <s v="01"/>
    <s v="Grain"/>
    <x v="1"/>
    <n v="0"/>
  </r>
  <r>
    <x v="216"/>
    <x v="4"/>
    <s v="Feb"/>
    <n v="8"/>
    <x v="10"/>
    <s v="01"/>
    <s v="Grain"/>
    <x v="0"/>
    <n v="2934"/>
  </r>
  <r>
    <x v="216"/>
    <x v="4"/>
    <s v="Feb"/>
    <n v="8"/>
    <x v="10"/>
    <s v="01"/>
    <s v="Grain"/>
    <x v="1"/>
    <n v="666"/>
  </r>
  <r>
    <x v="216"/>
    <x v="4"/>
    <s v="Feb"/>
    <n v="8"/>
    <x v="11"/>
    <s v="01"/>
    <s v="Grain"/>
    <x v="0"/>
    <n v="0"/>
  </r>
  <r>
    <x v="216"/>
    <x v="4"/>
    <s v="Feb"/>
    <n v="8"/>
    <x v="11"/>
    <s v="01"/>
    <s v="Grain"/>
    <x v="1"/>
    <n v="1"/>
  </r>
  <r>
    <x v="216"/>
    <x v="4"/>
    <s v="Feb"/>
    <n v="8"/>
    <x v="12"/>
    <s v="01"/>
    <s v="Grain"/>
    <x v="0"/>
    <n v="4996"/>
  </r>
  <r>
    <x v="216"/>
    <x v="4"/>
    <s v="Feb"/>
    <n v="8"/>
    <x v="12"/>
    <s v="01"/>
    <s v="Grain"/>
    <x v="1"/>
    <n v="1130"/>
  </r>
  <r>
    <x v="217"/>
    <x v="4"/>
    <s v="Feb"/>
    <n v="9"/>
    <x v="0"/>
    <s v="01"/>
    <s v="Grain"/>
    <x v="0"/>
    <n v="11249"/>
  </r>
  <r>
    <x v="217"/>
    <x v="4"/>
    <s v="Feb"/>
    <n v="9"/>
    <x v="0"/>
    <s v="01"/>
    <s v="Grain"/>
    <x v="1"/>
    <n v="491"/>
  </r>
  <r>
    <x v="217"/>
    <x v="4"/>
    <s v="Feb"/>
    <n v="9"/>
    <x v="1"/>
    <s v="01"/>
    <s v="Grain"/>
    <x v="0"/>
    <n v="0"/>
  </r>
  <r>
    <x v="217"/>
    <x v="4"/>
    <s v="Feb"/>
    <n v="9"/>
    <x v="1"/>
    <s v="01"/>
    <s v="Grain"/>
    <x v="1"/>
    <n v="0"/>
  </r>
  <r>
    <x v="217"/>
    <x v="4"/>
    <s v="Feb"/>
    <n v="9"/>
    <x v="2"/>
    <s v="01"/>
    <s v="Grain"/>
    <x v="0"/>
    <n v="3929"/>
  </r>
  <r>
    <x v="217"/>
    <x v="4"/>
    <s v="Feb"/>
    <n v="9"/>
    <x v="2"/>
    <s v="01"/>
    <s v="Grain"/>
    <x v="1"/>
    <n v="399"/>
  </r>
  <r>
    <x v="217"/>
    <x v="4"/>
    <s v="Feb"/>
    <n v="9"/>
    <x v="3"/>
    <s v="01"/>
    <s v="Grain"/>
    <x v="0"/>
    <n v="5442"/>
  </r>
  <r>
    <x v="217"/>
    <x v="4"/>
    <s v="Feb"/>
    <n v="9"/>
    <x v="3"/>
    <s v="01"/>
    <s v="Grain"/>
    <x v="1"/>
    <n v="149"/>
  </r>
  <r>
    <x v="217"/>
    <x v="4"/>
    <s v="Feb"/>
    <n v="9"/>
    <x v="4"/>
    <s v="01"/>
    <s v="Grain"/>
    <x v="0"/>
    <n v="2004"/>
  </r>
  <r>
    <x v="217"/>
    <x v="4"/>
    <s v="Feb"/>
    <n v="9"/>
    <x v="4"/>
    <s v="01"/>
    <s v="Grain"/>
    <x v="1"/>
    <n v="1607"/>
  </r>
  <r>
    <x v="217"/>
    <x v="4"/>
    <s v="Feb"/>
    <n v="9"/>
    <x v="5"/>
    <s v="01"/>
    <s v="Grain"/>
    <x v="0"/>
    <n v="0"/>
  </r>
  <r>
    <x v="217"/>
    <x v="4"/>
    <s v="Feb"/>
    <n v="9"/>
    <x v="5"/>
    <s v="01"/>
    <s v="Grain"/>
    <x v="1"/>
    <n v="1"/>
  </r>
  <r>
    <x v="217"/>
    <x v="4"/>
    <s v="Feb"/>
    <n v="9"/>
    <x v="6"/>
    <s v="01"/>
    <s v="Grain"/>
    <x v="0"/>
    <n v="578"/>
  </r>
  <r>
    <x v="217"/>
    <x v="4"/>
    <s v="Feb"/>
    <n v="9"/>
    <x v="6"/>
    <s v="01"/>
    <s v="Grain"/>
    <x v="1"/>
    <n v="1323"/>
  </r>
  <r>
    <x v="217"/>
    <x v="4"/>
    <s v="Feb"/>
    <n v="9"/>
    <x v="7"/>
    <s v="01"/>
    <s v="Grain"/>
    <x v="0"/>
    <n v="406"/>
  </r>
  <r>
    <x v="217"/>
    <x v="4"/>
    <s v="Feb"/>
    <n v="9"/>
    <x v="7"/>
    <s v="01"/>
    <s v="Grain"/>
    <x v="1"/>
    <n v="663"/>
  </r>
  <r>
    <x v="217"/>
    <x v="4"/>
    <s v="Feb"/>
    <n v="9"/>
    <x v="8"/>
    <s v="01"/>
    <s v="Grain"/>
    <x v="0"/>
    <n v="343"/>
  </r>
  <r>
    <x v="217"/>
    <x v="4"/>
    <s v="Feb"/>
    <n v="9"/>
    <x v="8"/>
    <s v="01"/>
    <s v="Grain"/>
    <x v="1"/>
    <n v="1304"/>
  </r>
  <r>
    <x v="217"/>
    <x v="4"/>
    <s v="Feb"/>
    <n v="9"/>
    <x v="9"/>
    <s v="01"/>
    <s v="Grain"/>
    <x v="0"/>
    <n v="0"/>
  </r>
  <r>
    <x v="217"/>
    <x v="4"/>
    <s v="Feb"/>
    <n v="9"/>
    <x v="9"/>
    <s v="01"/>
    <s v="Grain"/>
    <x v="1"/>
    <n v="0"/>
  </r>
  <r>
    <x v="217"/>
    <x v="4"/>
    <s v="Feb"/>
    <n v="9"/>
    <x v="10"/>
    <s v="01"/>
    <s v="Grain"/>
    <x v="0"/>
    <n v="3295"/>
  </r>
  <r>
    <x v="217"/>
    <x v="4"/>
    <s v="Feb"/>
    <n v="9"/>
    <x v="10"/>
    <s v="01"/>
    <s v="Grain"/>
    <x v="1"/>
    <n v="621"/>
  </r>
  <r>
    <x v="217"/>
    <x v="4"/>
    <s v="Feb"/>
    <n v="9"/>
    <x v="11"/>
    <s v="01"/>
    <s v="Grain"/>
    <x v="0"/>
    <n v="0"/>
  </r>
  <r>
    <x v="217"/>
    <x v="4"/>
    <s v="Feb"/>
    <n v="9"/>
    <x v="11"/>
    <s v="01"/>
    <s v="Grain"/>
    <x v="1"/>
    <n v="2"/>
  </r>
  <r>
    <x v="217"/>
    <x v="4"/>
    <s v="Feb"/>
    <n v="9"/>
    <x v="12"/>
    <s v="01"/>
    <s v="Grain"/>
    <x v="0"/>
    <n v="5272"/>
  </r>
  <r>
    <x v="217"/>
    <x v="4"/>
    <s v="Feb"/>
    <n v="9"/>
    <x v="12"/>
    <s v="01"/>
    <s v="Grain"/>
    <x v="1"/>
    <n v="1225"/>
  </r>
  <r>
    <x v="218"/>
    <x v="4"/>
    <s v="Mar"/>
    <n v="10"/>
    <x v="0"/>
    <s v="01"/>
    <s v="Grain"/>
    <x v="0"/>
    <n v="11565"/>
  </r>
  <r>
    <x v="218"/>
    <x v="4"/>
    <s v="Mar"/>
    <n v="10"/>
    <x v="0"/>
    <s v="01"/>
    <s v="Grain"/>
    <x v="1"/>
    <n v="217"/>
  </r>
  <r>
    <x v="218"/>
    <x v="4"/>
    <s v="Mar"/>
    <n v="10"/>
    <x v="1"/>
    <s v="01"/>
    <s v="Grain"/>
    <x v="0"/>
    <n v="0"/>
  </r>
  <r>
    <x v="218"/>
    <x v="4"/>
    <s v="Mar"/>
    <n v="10"/>
    <x v="1"/>
    <s v="01"/>
    <s v="Grain"/>
    <x v="1"/>
    <n v="0"/>
  </r>
  <r>
    <x v="218"/>
    <x v="4"/>
    <s v="Mar"/>
    <n v="10"/>
    <x v="2"/>
    <s v="01"/>
    <s v="Grain"/>
    <x v="0"/>
    <n v="3484"/>
  </r>
  <r>
    <x v="218"/>
    <x v="4"/>
    <s v="Mar"/>
    <n v="10"/>
    <x v="2"/>
    <s v="01"/>
    <s v="Grain"/>
    <x v="1"/>
    <n v="220"/>
  </r>
  <r>
    <x v="218"/>
    <x v="4"/>
    <s v="Mar"/>
    <n v="10"/>
    <x v="3"/>
    <s v="01"/>
    <s v="Grain"/>
    <x v="0"/>
    <n v="5469"/>
  </r>
  <r>
    <x v="218"/>
    <x v="4"/>
    <s v="Mar"/>
    <n v="10"/>
    <x v="3"/>
    <s v="01"/>
    <s v="Grain"/>
    <x v="1"/>
    <n v="164"/>
  </r>
  <r>
    <x v="218"/>
    <x v="4"/>
    <s v="Mar"/>
    <n v="10"/>
    <x v="4"/>
    <s v="01"/>
    <s v="Grain"/>
    <x v="0"/>
    <n v="1963"/>
  </r>
  <r>
    <x v="218"/>
    <x v="4"/>
    <s v="Mar"/>
    <n v="10"/>
    <x v="4"/>
    <s v="01"/>
    <s v="Grain"/>
    <x v="1"/>
    <n v="1091"/>
  </r>
  <r>
    <x v="218"/>
    <x v="4"/>
    <s v="Mar"/>
    <n v="10"/>
    <x v="5"/>
    <s v="01"/>
    <s v="Grain"/>
    <x v="0"/>
    <n v="0"/>
  </r>
  <r>
    <x v="218"/>
    <x v="4"/>
    <s v="Mar"/>
    <n v="10"/>
    <x v="5"/>
    <s v="01"/>
    <s v="Grain"/>
    <x v="1"/>
    <n v="12"/>
  </r>
  <r>
    <x v="218"/>
    <x v="4"/>
    <s v="Mar"/>
    <n v="10"/>
    <x v="6"/>
    <s v="01"/>
    <s v="Grain"/>
    <x v="0"/>
    <n v="502"/>
  </r>
  <r>
    <x v="218"/>
    <x v="4"/>
    <s v="Mar"/>
    <n v="10"/>
    <x v="6"/>
    <s v="01"/>
    <s v="Grain"/>
    <x v="1"/>
    <n v="1886"/>
  </r>
  <r>
    <x v="218"/>
    <x v="4"/>
    <s v="Mar"/>
    <n v="10"/>
    <x v="7"/>
    <s v="01"/>
    <s v="Grain"/>
    <x v="0"/>
    <n v="454"/>
  </r>
  <r>
    <x v="218"/>
    <x v="4"/>
    <s v="Mar"/>
    <n v="10"/>
    <x v="7"/>
    <s v="01"/>
    <s v="Grain"/>
    <x v="1"/>
    <n v="840"/>
  </r>
  <r>
    <x v="218"/>
    <x v="4"/>
    <s v="Mar"/>
    <n v="10"/>
    <x v="8"/>
    <s v="01"/>
    <s v="Grain"/>
    <x v="0"/>
    <n v="229"/>
  </r>
  <r>
    <x v="218"/>
    <x v="4"/>
    <s v="Mar"/>
    <n v="10"/>
    <x v="8"/>
    <s v="01"/>
    <s v="Grain"/>
    <x v="1"/>
    <n v="1506"/>
  </r>
  <r>
    <x v="218"/>
    <x v="4"/>
    <s v="Mar"/>
    <n v="10"/>
    <x v="9"/>
    <s v="01"/>
    <s v="Grain"/>
    <x v="0"/>
    <n v="0"/>
  </r>
  <r>
    <x v="218"/>
    <x v="4"/>
    <s v="Mar"/>
    <n v="10"/>
    <x v="9"/>
    <s v="01"/>
    <s v="Grain"/>
    <x v="1"/>
    <n v="0"/>
  </r>
  <r>
    <x v="218"/>
    <x v="4"/>
    <s v="Mar"/>
    <n v="10"/>
    <x v="10"/>
    <s v="01"/>
    <s v="Grain"/>
    <x v="0"/>
    <n v="2569"/>
  </r>
  <r>
    <x v="218"/>
    <x v="4"/>
    <s v="Mar"/>
    <n v="10"/>
    <x v="10"/>
    <s v="01"/>
    <s v="Grain"/>
    <x v="1"/>
    <n v="646"/>
  </r>
  <r>
    <x v="218"/>
    <x v="4"/>
    <s v="Mar"/>
    <n v="10"/>
    <x v="11"/>
    <s v="01"/>
    <s v="Grain"/>
    <x v="0"/>
    <n v="0"/>
  </r>
  <r>
    <x v="218"/>
    <x v="4"/>
    <s v="Mar"/>
    <n v="10"/>
    <x v="11"/>
    <s v="01"/>
    <s v="Grain"/>
    <x v="1"/>
    <n v="0"/>
  </r>
  <r>
    <x v="218"/>
    <x v="4"/>
    <s v="Mar"/>
    <n v="10"/>
    <x v="12"/>
    <s v="01"/>
    <s v="Grain"/>
    <x v="0"/>
    <n v="4548"/>
  </r>
  <r>
    <x v="218"/>
    <x v="4"/>
    <s v="Mar"/>
    <n v="10"/>
    <x v="12"/>
    <s v="01"/>
    <s v="Grain"/>
    <x v="1"/>
    <n v="1203"/>
  </r>
  <r>
    <x v="219"/>
    <x v="4"/>
    <s v="Mar"/>
    <n v="11"/>
    <x v="0"/>
    <s v="01"/>
    <s v="Grain"/>
    <x v="0"/>
    <n v="10780"/>
  </r>
  <r>
    <x v="219"/>
    <x v="4"/>
    <s v="Mar"/>
    <n v="11"/>
    <x v="0"/>
    <s v="01"/>
    <s v="Grain"/>
    <x v="1"/>
    <n v="212"/>
  </r>
  <r>
    <x v="219"/>
    <x v="4"/>
    <s v="Mar"/>
    <n v="11"/>
    <x v="1"/>
    <s v="01"/>
    <s v="Grain"/>
    <x v="0"/>
    <n v="0"/>
  </r>
  <r>
    <x v="219"/>
    <x v="4"/>
    <s v="Mar"/>
    <n v="11"/>
    <x v="1"/>
    <s v="01"/>
    <s v="Grain"/>
    <x v="1"/>
    <n v="0"/>
  </r>
  <r>
    <x v="219"/>
    <x v="4"/>
    <s v="Mar"/>
    <n v="11"/>
    <x v="2"/>
    <s v="01"/>
    <s v="Grain"/>
    <x v="0"/>
    <n v="3707"/>
  </r>
  <r>
    <x v="219"/>
    <x v="4"/>
    <s v="Mar"/>
    <n v="11"/>
    <x v="2"/>
    <s v="01"/>
    <s v="Grain"/>
    <x v="1"/>
    <n v="52"/>
  </r>
  <r>
    <x v="219"/>
    <x v="4"/>
    <s v="Mar"/>
    <n v="11"/>
    <x v="3"/>
    <s v="01"/>
    <s v="Grain"/>
    <x v="0"/>
    <n v="4648"/>
  </r>
  <r>
    <x v="219"/>
    <x v="4"/>
    <s v="Mar"/>
    <n v="11"/>
    <x v="3"/>
    <s v="01"/>
    <s v="Grain"/>
    <x v="1"/>
    <n v="249"/>
  </r>
  <r>
    <x v="219"/>
    <x v="4"/>
    <s v="Mar"/>
    <n v="11"/>
    <x v="4"/>
    <s v="01"/>
    <s v="Grain"/>
    <x v="0"/>
    <n v="2384"/>
  </r>
  <r>
    <x v="219"/>
    <x v="4"/>
    <s v="Mar"/>
    <n v="11"/>
    <x v="4"/>
    <s v="01"/>
    <s v="Grain"/>
    <x v="1"/>
    <n v="1198"/>
  </r>
  <r>
    <x v="219"/>
    <x v="4"/>
    <s v="Mar"/>
    <n v="11"/>
    <x v="5"/>
    <s v="01"/>
    <s v="Grain"/>
    <x v="0"/>
    <n v="0"/>
  </r>
  <r>
    <x v="219"/>
    <x v="4"/>
    <s v="Mar"/>
    <n v="11"/>
    <x v="5"/>
    <s v="01"/>
    <s v="Grain"/>
    <x v="1"/>
    <n v="2"/>
  </r>
  <r>
    <x v="219"/>
    <x v="4"/>
    <s v="Mar"/>
    <n v="11"/>
    <x v="6"/>
    <s v="01"/>
    <s v="Grain"/>
    <x v="0"/>
    <n v="337"/>
  </r>
  <r>
    <x v="219"/>
    <x v="4"/>
    <s v="Mar"/>
    <n v="11"/>
    <x v="6"/>
    <s v="01"/>
    <s v="Grain"/>
    <x v="1"/>
    <n v="1454"/>
  </r>
  <r>
    <x v="219"/>
    <x v="4"/>
    <s v="Mar"/>
    <n v="11"/>
    <x v="7"/>
    <s v="01"/>
    <s v="Grain"/>
    <x v="0"/>
    <n v="633"/>
  </r>
  <r>
    <x v="219"/>
    <x v="4"/>
    <s v="Mar"/>
    <n v="11"/>
    <x v="7"/>
    <s v="01"/>
    <s v="Grain"/>
    <x v="1"/>
    <n v="589"/>
  </r>
  <r>
    <x v="219"/>
    <x v="4"/>
    <s v="Mar"/>
    <n v="11"/>
    <x v="8"/>
    <s v="01"/>
    <s v="Grain"/>
    <x v="0"/>
    <n v="309"/>
  </r>
  <r>
    <x v="219"/>
    <x v="4"/>
    <s v="Mar"/>
    <n v="11"/>
    <x v="8"/>
    <s v="01"/>
    <s v="Grain"/>
    <x v="1"/>
    <n v="1151"/>
  </r>
  <r>
    <x v="219"/>
    <x v="4"/>
    <s v="Mar"/>
    <n v="11"/>
    <x v="9"/>
    <s v="01"/>
    <s v="Grain"/>
    <x v="0"/>
    <n v="0"/>
  </r>
  <r>
    <x v="219"/>
    <x v="4"/>
    <s v="Mar"/>
    <n v="11"/>
    <x v="9"/>
    <s v="01"/>
    <s v="Grain"/>
    <x v="1"/>
    <n v="0"/>
  </r>
  <r>
    <x v="219"/>
    <x v="4"/>
    <s v="Mar"/>
    <n v="11"/>
    <x v="10"/>
    <s v="01"/>
    <s v="Grain"/>
    <x v="0"/>
    <n v="2817"/>
  </r>
  <r>
    <x v="219"/>
    <x v="4"/>
    <s v="Mar"/>
    <n v="11"/>
    <x v="10"/>
    <s v="01"/>
    <s v="Grain"/>
    <x v="1"/>
    <n v="588"/>
  </r>
  <r>
    <x v="219"/>
    <x v="4"/>
    <s v="Mar"/>
    <n v="11"/>
    <x v="11"/>
    <s v="01"/>
    <s v="Grain"/>
    <x v="0"/>
    <n v="0"/>
  </r>
  <r>
    <x v="219"/>
    <x v="4"/>
    <s v="Mar"/>
    <n v="11"/>
    <x v="11"/>
    <s v="01"/>
    <s v="Grain"/>
    <x v="1"/>
    <n v="0"/>
  </r>
  <r>
    <x v="219"/>
    <x v="4"/>
    <s v="Mar"/>
    <n v="11"/>
    <x v="12"/>
    <s v="01"/>
    <s v="Grain"/>
    <x v="0"/>
    <n v="4887"/>
  </r>
  <r>
    <x v="219"/>
    <x v="4"/>
    <s v="Mar"/>
    <n v="11"/>
    <x v="12"/>
    <s v="01"/>
    <s v="Grain"/>
    <x v="1"/>
    <n v="1068"/>
  </r>
  <r>
    <x v="220"/>
    <x v="4"/>
    <s v="Mar"/>
    <n v="12"/>
    <x v="0"/>
    <s v="01"/>
    <s v="Grain"/>
    <x v="0"/>
    <n v="9419"/>
  </r>
  <r>
    <x v="220"/>
    <x v="4"/>
    <s v="Mar"/>
    <n v="12"/>
    <x v="0"/>
    <s v="01"/>
    <s v="Grain"/>
    <x v="1"/>
    <n v="196"/>
  </r>
  <r>
    <x v="220"/>
    <x v="4"/>
    <s v="Mar"/>
    <n v="12"/>
    <x v="1"/>
    <s v="01"/>
    <s v="Grain"/>
    <x v="0"/>
    <n v="0"/>
  </r>
  <r>
    <x v="220"/>
    <x v="4"/>
    <s v="Mar"/>
    <n v="12"/>
    <x v="1"/>
    <s v="01"/>
    <s v="Grain"/>
    <x v="1"/>
    <n v="0"/>
  </r>
  <r>
    <x v="220"/>
    <x v="4"/>
    <s v="Mar"/>
    <n v="12"/>
    <x v="2"/>
    <s v="01"/>
    <s v="Grain"/>
    <x v="0"/>
    <n v="3558"/>
  </r>
  <r>
    <x v="220"/>
    <x v="4"/>
    <s v="Mar"/>
    <n v="12"/>
    <x v="2"/>
    <s v="01"/>
    <s v="Grain"/>
    <x v="1"/>
    <n v="168"/>
  </r>
  <r>
    <x v="220"/>
    <x v="4"/>
    <s v="Mar"/>
    <n v="12"/>
    <x v="3"/>
    <s v="01"/>
    <s v="Grain"/>
    <x v="0"/>
    <n v="4864"/>
  </r>
  <r>
    <x v="220"/>
    <x v="4"/>
    <s v="Mar"/>
    <n v="12"/>
    <x v="3"/>
    <s v="01"/>
    <s v="Grain"/>
    <x v="1"/>
    <n v="222"/>
  </r>
  <r>
    <x v="220"/>
    <x v="4"/>
    <s v="Mar"/>
    <n v="12"/>
    <x v="4"/>
    <s v="01"/>
    <s v="Grain"/>
    <x v="0"/>
    <n v="2278"/>
  </r>
  <r>
    <x v="220"/>
    <x v="4"/>
    <s v="Mar"/>
    <n v="12"/>
    <x v="4"/>
    <s v="01"/>
    <s v="Grain"/>
    <x v="1"/>
    <n v="1255"/>
  </r>
  <r>
    <x v="220"/>
    <x v="4"/>
    <s v="Mar"/>
    <n v="12"/>
    <x v="5"/>
    <s v="01"/>
    <s v="Grain"/>
    <x v="0"/>
    <n v="0"/>
  </r>
  <r>
    <x v="220"/>
    <x v="4"/>
    <s v="Mar"/>
    <n v="12"/>
    <x v="5"/>
    <s v="01"/>
    <s v="Grain"/>
    <x v="1"/>
    <n v="5"/>
  </r>
  <r>
    <x v="220"/>
    <x v="4"/>
    <s v="Mar"/>
    <n v="12"/>
    <x v="6"/>
    <s v="01"/>
    <s v="Grain"/>
    <x v="0"/>
    <n v="539"/>
  </r>
  <r>
    <x v="220"/>
    <x v="4"/>
    <s v="Mar"/>
    <n v="12"/>
    <x v="6"/>
    <s v="01"/>
    <s v="Grain"/>
    <x v="1"/>
    <n v="1502"/>
  </r>
  <r>
    <x v="220"/>
    <x v="4"/>
    <s v="Mar"/>
    <n v="12"/>
    <x v="7"/>
    <s v="01"/>
    <s v="Grain"/>
    <x v="0"/>
    <n v="426"/>
  </r>
  <r>
    <x v="220"/>
    <x v="4"/>
    <s v="Mar"/>
    <n v="12"/>
    <x v="7"/>
    <s v="01"/>
    <s v="Grain"/>
    <x v="1"/>
    <n v="714"/>
  </r>
  <r>
    <x v="220"/>
    <x v="4"/>
    <s v="Mar"/>
    <n v="12"/>
    <x v="8"/>
    <s v="01"/>
    <s v="Grain"/>
    <x v="0"/>
    <n v="164"/>
  </r>
  <r>
    <x v="220"/>
    <x v="4"/>
    <s v="Mar"/>
    <n v="12"/>
    <x v="8"/>
    <s v="01"/>
    <s v="Grain"/>
    <x v="1"/>
    <n v="1014"/>
  </r>
  <r>
    <x v="220"/>
    <x v="4"/>
    <s v="Mar"/>
    <n v="12"/>
    <x v="9"/>
    <s v="01"/>
    <s v="Grain"/>
    <x v="0"/>
    <n v="0"/>
  </r>
  <r>
    <x v="220"/>
    <x v="4"/>
    <s v="Mar"/>
    <n v="12"/>
    <x v="9"/>
    <s v="01"/>
    <s v="Grain"/>
    <x v="1"/>
    <n v="0"/>
  </r>
  <r>
    <x v="220"/>
    <x v="4"/>
    <s v="Mar"/>
    <n v="12"/>
    <x v="10"/>
    <s v="01"/>
    <s v="Grain"/>
    <x v="0"/>
    <n v="2494"/>
  </r>
  <r>
    <x v="220"/>
    <x v="4"/>
    <s v="Mar"/>
    <n v="12"/>
    <x v="10"/>
    <s v="01"/>
    <s v="Grain"/>
    <x v="1"/>
    <n v="532"/>
  </r>
  <r>
    <x v="220"/>
    <x v="4"/>
    <s v="Mar"/>
    <n v="12"/>
    <x v="11"/>
    <s v="01"/>
    <s v="Grain"/>
    <x v="0"/>
    <n v="0"/>
  </r>
  <r>
    <x v="220"/>
    <x v="4"/>
    <s v="Mar"/>
    <n v="12"/>
    <x v="11"/>
    <s v="01"/>
    <s v="Grain"/>
    <x v="1"/>
    <n v="2"/>
  </r>
  <r>
    <x v="220"/>
    <x v="4"/>
    <s v="Mar"/>
    <n v="12"/>
    <x v="12"/>
    <s v="01"/>
    <s v="Grain"/>
    <x v="0"/>
    <n v="5983"/>
  </r>
  <r>
    <x v="220"/>
    <x v="4"/>
    <s v="Mar"/>
    <n v="12"/>
    <x v="12"/>
    <s v="01"/>
    <s v="Grain"/>
    <x v="1"/>
    <n v="1522"/>
  </r>
  <r>
    <x v="221"/>
    <x v="4"/>
    <s v="Mar"/>
    <n v="13"/>
    <x v="0"/>
    <s v="01"/>
    <s v="Grain"/>
    <x v="0"/>
    <n v="11216"/>
  </r>
  <r>
    <x v="221"/>
    <x v="4"/>
    <s v="Mar"/>
    <n v="13"/>
    <x v="0"/>
    <s v="01"/>
    <s v="Grain"/>
    <x v="1"/>
    <n v="195"/>
  </r>
  <r>
    <x v="221"/>
    <x v="4"/>
    <s v="Mar"/>
    <n v="13"/>
    <x v="1"/>
    <s v="01"/>
    <s v="Grain"/>
    <x v="0"/>
    <n v="0"/>
  </r>
  <r>
    <x v="221"/>
    <x v="4"/>
    <s v="Mar"/>
    <n v="13"/>
    <x v="1"/>
    <s v="01"/>
    <s v="Grain"/>
    <x v="1"/>
    <n v="0"/>
  </r>
  <r>
    <x v="221"/>
    <x v="4"/>
    <s v="Mar"/>
    <n v="13"/>
    <x v="2"/>
    <s v="01"/>
    <s v="Grain"/>
    <x v="0"/>
    <n v="3738"/>
  </r>
  <r>
    <x v="221"/>
    <x v="4"/>
    <s v="Mar"/>
    <n v="13"/>
    <x v="2"/>
    <s v="01"/>
    <s v="Grain"/>
    <x v="1"/>
    <n v="275"/>
  </r>
  <r>
    <x v="221"/>
    <x v="4"/>
    <s v="Mar"/>
    <n v="13"/>
    <x v="3"/>
    <s v="01"/>
    <s v="Grain"/>
    <x v="0"/>
    <n v="6454"/>
  </r>
  <r>
    <x v="221"/>
    <x v="4"/>
    <s v="Mar"/>
    <n v="13"/>
    <x v="3"/>
    <s v="01"/>
    <s v="Grain"/>
    <x v="1"/>
    <n v="234"/>
  </r>
  <r>
    <x v="221"/>
    <x v="4"/>
    <s v="Mar"/>
    <n v="13"/>
    <x v="4"/>
    <s v="01"/>
    <s v="Grain"/>
    <x v="0"/>
    <n v="2068"/>
  </r>
  <r>
    <x v="221"/>
    <x v="4"/>
    <s v="Mar"/>
    <n v="13"/>
    <x v="4"/>
    <s v="01"/>
    <s v="Grain"/>
    <x v="1"/>
    <n v="1193"/>
  </r>
  <r>
    <x v="221"/>
    <x v="4"/>
    <s v="Mar"/>
    <n v="13"/>
    <x v="5"/>
    <s v="01"/>
    <s v="Grain"/>
    <x v="0"/>
    <n v="0"/>
  </r>
  <r>
    <x v="221"/>
    <x v="4"/>
    <s v="Mar"/>
    <n v="13"/>
    <x v="5"/>
    <s v="01"/>
    <s v="Grain"/>
    <x v="1"/>
    <n v="6"/>
  </r>
  <r>
    <x v="221"/>
    <x v="4"/>
    <s v="Mar"/>
    <n v="13"/>
    <x v="6"/>
    <s v="01"/>
    <s v="Grain"/>
    <x v="0"/>
    <n v="673"/>
  </r>
  <r>
    <x v="221"/>
    <x v="4"/>
    <s v="Mar"/>
    <n v="13"/>
    <x v="6"/>
    <s v="01"/>
    <s v="Grain"/>
    <x v="1"/>
    <n v="1669"/>
  </r>
  <r>
    <x v="221"/>
    <x v="4"/>
    <s v="Mar"/>
    <n v="13"/>
    <x v="7"/>
    <s v="01"/>
    <s v="Grain"/>
    <x v="0"/>
    <n v="253"/>
  </r>
  <r>
    <x v="221"/>
    <x v="4"/>
    <s v="Mar"/>
    <n v="13"/>
    <x v="7"/>
    <s v="01"/>
    <s v="Grain"/>
    <x v="1"/>
    <n v="837"/>
  </r>
  <r>
    <x v="221"/>
    <x v="4"/>
    <s v="Mar"/>
    <n v="13"/>
    <x v="8"/>
    <s v="01"/>
    <s v="Grain"/>
    <x v="0"/>
    <n v="212"/>
  </r>
  <r>
    <x v="221"/>
    <x v="4"/>
    <s v="Mar"/>
    <n v="13"/>
    <x v="8"/>
    <s v="01"/>
    <s v="Grain"/>
    <x v="1"/>
    <n v="1690"/>
  </r>
  <r>
    <x v="221"/>
    <x v="4"/>
    <s v="Mar"/>
    <n v="13"/>
    <x v="9"/>
    <s v="01"/>
    <s v="Grain"/>
    <x v="0"/>
    <n v="0"/>
  </r>
  <r>
    <x v="221"/>
    <x v="4"/>
    <s v="Mar"/>
    <n v="13"/>
    <x v="9"/>
    <s v="01"/>
    <s v="Grain"/>
    <x v="1"/>
    <n v="0"/>
  </r>
  <r>
    <x v="221"/>
    <x v="4"/>
    <s v="Mar"/>
    <n v="13"/>
    <x v="10"/>
    <s v="01"/>
    <s v="Grain"/>
    <x v="0"/>
    <n v="2589"/>
  </r>
  <r>
    <x v="221"/>
    <x v="4"/>
    <s v="Mar"/>
    <n v="13"/>
    <x v="10"/>
    <s v="01"/>
    <s v="Grain"/>
    <x v="1"/>
    <n v="771"/>
  </r>
  <r>
    <x v="221"/>
    <x v="4"/>
    <s v="Mar"/>
    <n v="13"/>
    <x v="11"/>
    <s v="01"/>
    <s v="Grain"/>
    <x v="0"/>
    <n v="0"/>
  </r>
  <r>
    <x v="221"/>
    <x v="4"/>
    <s v="Mar"/>
    <n v="13"/>
    <x v="11"/>
    <s v="01"/>
    <s v="Grain"/>
    <x v="1"/>
    <n v="1"/>
  </r>
  <r>
    <x v="221"/>
    <x v="4"/>
    <s v="Mar"/>
    <n v="13"/>
    <x v="12"/>
    <s v="01"/>
    <s v="Grain"/>
    <x v="0"/>
    <n v="5071"/>
  </r>
  <r>
    <x v="221"/>
    <x v="4"/>
    <s v="Mar"/>
    <n v="13"/>
    <x v="12"/>
    <s v="01"/>
    <s v="Grain"/>
    <x v="1"/>
    <n v="889"/>
  </r>
  <r>
    <x v="222"/>
    <x v="4"/>
    <s v="Apr"/>
    <n v="14"/>
    <x v="0"/>
    <s v="01"/>
    <s v="Grain"/>
    <x v="0"/>
    <n v="9403"/>
  </r>
  <r>
    <x v="222"/>
    <x v="4"/>
    <s v="Apr"/>
    <n v="14"/>
    <x v="0"/>
    <s v="01"/>
    <s v="Grain"/>
    <x v="1"/>
    <n v="234"/>
  </r>
  <r>
    <x v="222"/>
    <x v="4"/>
    <s v="Apr"/>
    <n v="14"/>
    <x v="1"/>
    <s v="01"/>
    <s v="Grain"/>
    <x v="0"/>
    <n v="0"/>
  </r>
  <r>
    <x v="222"/>
    <x v="4"/>
    <s v="Apr"/>
    <n v="14"/>
    <x v="1"/>
    <s v="01"/>
    <s v="Grain"/>
    <x v="1"/>
    <n v="0"/>
  </r>
  <r>
    <x v="222"/>
    <x v="4"/>
    <s v="Apr"/>
    <n v="14"/>
    <x v="2"/>
    <s v="01"/>
    <s v="Grain"/>
    <x v="0"/>
    <n v="4633"/>
  </r>
  <r>
    <x v="222"/>
    <x v="4"/>
    <s v="Apr"/>
    <n v="14"/>
    <x v="2"/>
    <s v="01"/>
    <s v="Grain"/>
    <x v="1"/>
    <n v="123"/>
  </r>
  <r>
    <x v="222"/>
    <x v="4"/>
    <s v="Apr"/>
    <n v="14"/>
    <x v="3"/>
    <s v="01"/>
    <s v="Grain"/>
    <x v="0"/>
    <n v="4290"/>
  </r>
  <r>
    <x v="222"/>
    <x v="4"/>
    <s v="Apr"/>
    <n v="14"/>
    <x v="3"/>
    <s v="01"/>
    <s v="Grain"/>
    <x v="1"/>
    <n v="176"/>
  </r>
  <r>
    <x v="222"/>
    <x v="4"/>
    <s v="Apr"/>
    <n v="14"/>
    <x v="4"/>
    <s v="01"/>
    <s v="Grain"/>
    <x v="0"/>
    <n v="2026"/>
  </r>
  <r>
    <x v="222"/>
    <x v="4"/>
    <s v="Apr"/>
    <n v="14"/>
    <x v="4"/>
    <s v="01"/>
    <s v="Grain"/>
    <x v="1"/>
    <n v="1166"/>
  </r>
  <r>
    <x v="222"/>
    <x v="4"/>
    <s v="Apr"/>
    <n v="14"/>
    <x v="5"/>
    <s v="01"/>
    <s v="Grain"/>
    <x v="0"/>
    <n v="0"/>
  </r>
  <r>
    <x v="222"/>
    <x v="4"/>
    <s v="Apr"/>
    <n v="14"/>
    <x v="5"/>
    <s v="01"/>
    <s v="Grain"/>
    <x v="1"/>
    <n v="5"/>
  </r>
  <r>
    <x v="222"/>
    <x v="4"/>
    <s v="Apr"/>
    <n v="14"/>
    <x v="6"/>
    <s v="01"/>
    <s v="Grain"/>
    <x v="0"/>
    <n v="343"/>
  </r>
  <r>
    <x v="222"/>
    <x v="4"/>
    <s v="Apr"/>
    <n v="14"/>
    <x v="6"/>
    <s v="01"/>
    <s v="Grain"/>
    <x v="1"/>
    <n v="1925"/>
  </r>
  <r>
    <x v="222"/>
    <x v="4"/>
    <s v="Apr"/>
    <n v="14"/>
    <x v="7"/>
    <s v="01"/>
    <s v="Grain"/>
    <x v="0"/>
    <n v="347"/>
  </r>
  <r>
    <x v="222"/>
    <x v="4"/>
    <s v="Apr"/>
    <n v="14"/>
    <x v="7"/>
    <s v="01"/>
    <s v="Grain"/>
    <x v="1"/>
    <n v="859"/>
  </r>
  <r>
    <x v="222"/>
    <x v="4"/>
    <s v="Apr"/>
    <n v="14"/>
    <x v="8"/>
    <s v="01"/>
    <s v="Grain"/>
    <x v="0"/>
    <n v="251"/>
  </r>
  <r>
    <x v="222"/>
    <x v="4"/>
    <s v="Apr"/>
    <n v="14"/>
    <x v="8"/>
    <s v="01"/>
    <s v="Grain"/>
    <x v="1"/>
    <n v="1407"/>
  </r>
  <r>
    <x v="222"/>
    <x v="4"/>
    <s v="Apr"/>
    <n v="14"/>
    <x v="9"/>
    <s v="01"/>
    <s v="Grain"/>
    <x v="0"/>
    <n v="0"/>
  </r>
  <r>
    <x v="222"/>
    <x v="4"/>
    <s v="Apr"/>
    <n v="14"/>
    <x v="9"/>
    <s v="01"/>
    <s v="Grain"/>
    <x v="1"/>
    <n v="0"/>
  </r>
  <r>
    <x v="222"/>
    <x v="4"/>
    <s v="Apr"/>
    <n v="14"/>
    <x v="10"/>
    <s v="01"/>
    <s v="Grain"/>
    <x v="0"/>
    <n v="2314"/>
  </r>
  <r>
    <x v="222"/>
    <x v="4"/>
    <s v="Apr"/>
    <n v="14"/>
    <x v="10"/>
    <s v="01"/>
    <s v="Grain"/>
    <x v="1"/>
    <n v="876"/>
  </r>
  <r>
    <x v="222"/>
    <x v="4"/>
    <s v="Apr"/>
    <n v="14"/>
    <x v="11"/>
    <s v="01"/>
    <s v="Grain"/>
    <x v="0"/>
    <n v="0"/>
  </r>
  <r>
    <x v="222"/>
    <x v="4"/>
    <s v="Apr"/>
    <n v="14"/>
    <x v="11"/>
    <s v="01"/>
    <s v="Grain"/>
    <x v="1"/>
    <n v="2"/>
  </r>
  <r>
    <x v="222"/>
    <x v="4"/>
    <s v="Apr"/>
    <n v="14"/>
    <x v="12"/>
    <s v="01"/>
    <s v="Grain"/>
    <x v="0"/>
    <n v="5589"/>
  </r>
  <r>
    <x v="222"/>
    <x v="4"/>
    <s v="Apr"/>
    <n v="14"/>
    <x v="12"/>
    <s v="01"/>
    <s v="Grain"/>
    <x v="1"/>
    <n v="603"/>
  </r>
  <r>
    <x v="223"/>
    <x v="4"/>
    <s v="Apr"/>
    <n v="15"/>
    <x v="0"/>
    <s v="01"/>
    <s v="Grain"/>
    <x v="0"/>
    <n v="9976"/>
  </r>
  <r>
    <x v="223"/>
    <x v="4"/>
    <s v="Apr"/>
    <n v="15"/>
    <x v="0"/>
    <s v="01"/>
    <s v="Grain"/>
    <x v="1"/>
    <n v="148"/>
  </r>
  <r>
    <x v="223"/>
    <x v="4"/>
    <s v="Apr"/>
    <n v="15"/>
    <x v="1"/>
    <s v="01"/>
    <s v="Grain"/>
    <x v="0"/>
    <n v="0"/>
  </r>
  <r>
    <x v="223"/>
    <x v="4"/>
    <s v="Apr"/>
    <n v="15"/>
    <x v="1"/>
    <s v="01"/>
    <s v="Grain"/>
    <x v="1"/>
    <n v="0"/>
  </r>
  <r>
    <x v="223"/>
    <x v="4"/>
    <s v="Apr"/>
    <n v="15"/>
    <x v="2"/>
    <s v="01"/>
    <s v="Grain"/>
    <x v="0"/>
    <n v="4841"/>
  </r>
  <r>
    <x v="223"/>
    <x v="4"/>
    <s v="Apr"/>
    <n v="15"/>
    <x v="2"/>
    <s v="01"/>
    <s v="Grain"/>
    <x v="1"/>
    <n v="173"/>
  </r>
  <r>
    <x v="223"/>
    <x v="4"/>
    <s v="Apr"/>
    <n v="15"/>
    <x v="3"/>
    <s v="01"/>
    <s v="Grain"/>
    <x v="0"/>
    <n v="4226"/>
  </r>
  <r>
    <x v="223"/>
    <x v="4"/>
    <s v="Apr"/>
    <n v="15"/>
    <x v="3"/>
    <s v="01"/>
    <s v="Grain"/>
    <x v="1"/>
    <n v="257"/>
  </r>
  <r>
    <x v="223"/>
    <x v="4"/>
    <s v="Apr"/>
    <n v="15"/>
    <x v="4"/>
    <s v="01"/>
    <s v="Grain"/>
    <x v="0"/>
    <n v="1710"/>
  </r>
  <r>
    <x v="223"/>
    <x v="4"/>
    <s v="Apr"/>
    <n v="15"/>
    <x v="4"/>
    <s v="01"/>
    <s v="Grain"/>
    <x v="1"/>
    <n v="1429"/>
  </r>
  <r>
    <x v="223"/>
    <x v="4"/>
    <s v="Apr"/>
    <n v="15"/>
    <x v="5"/>
    <s v="01"/>
    <s v="Grain"/>
    <x v="0"/>
    <n v="0"/>
  </r>
  <r>
    <x v="223"/>
    <x v="4"/>
    <s v="Apr"/>
    <n v="15"/>
    <x v="5"/>
    <s v="01"/>
    <s v="Grain"/>
    <x v="1"/>
    <n v="10"/>
  </r>
  <r>
    <x v="223"/>
    <x v="4"/>
    <s v="Apr"/>
    <n v="15"/>
    <x v="6"/>
    <s v="01"/>
    <s v="Grain"/>
    <x v="0"/>
    <n v="632"/>
  </r>
  <r>
    <x v="223"/>
    <x v="4"/>
    <s v="Apr"/>
    <n v="15"/>
    <x v="6"/>
    <s v="01"/>
    <s v="Grain"/>
    <x v="1"/>
    <n v="1550"/>
  </r>
  <r>
    <x v="223"/>
    <x v="4"/>
    <s v="Apr"/>
    <n v="15"/>
    <x v="7"/>
    <s v="01"/>
    <s v="Grain"/>
    <x v="0"/>
    <n v="582"/>
  </r>
  <r>
    <x v="223"/>
    <x v="4"/>
    <s v="Apr"/>
    <n v="15"/>
    <x v="7"/>
    <s v="01"/>
    <s v="Grain"/>
    <x v="1"/>
    <n v="559"/>
  </r>
  <r>
    <x v="223"/>
    <x v="4"/>
    <s v="Apr"/>
    <n v="15"/>
    <x v="8"/>
    <s v="01"/>
    <s v="Grain"/>
    <x v="0"/>
    <n v="225"/>
  </r>
  <r>
    <x v="223"/>
    <x v="4"/>
    <s v="Apr"/>
    <n v="15"/>
    <x v="8"/>
    <s v="01"/>
    <s v="Grain"/>
    <x v="1"/>
    <n v="1187"/>
  </r>
  <r>
    <x v="223"/>
    <x v="4"/>
    <s v="Apr"/>
    <n v="15"/>
    <x v="9"/>
    <s v="01"/>
    <s v="Grain"/>
    <x v="0"/>
    <n v="0"/>
  </r>
  <r>
    <x v="223"/>
    <x v="4"/>
    <s v="Apr"/>
    <n v="15"/>
    <x v="9"/>
    <s v="01"/>
    <s v="Grain"/>
    <x v="1"/>
    <n v="0"/>
  </r>
  <r>
    <x v="223"/>
    <x v="4"/>
    <s v="Apr"/>
    <n v="15"/>
    <x v="10"/>
    <s v="01"/>
    <s v="Grain"/>
    <x v="0"/>
    <n v="2703"/>
  </r>
  <r>
    <x v="223"/>
    <x v="4"/>
    <s v="Apr"/>
    <n v="15"/>
    <x v="10"/>
    <s v="01"/>
    <s v="Grain"/>
    <x v="1"/>
    <n v="611"/>
  </r>
  <r>
    <x v="223"/>
    <x v="4"/>
    <s v="Apr"/>
    <n v="15"/>
    <x v="11"/>
    <s v="01"/>
    <s v="Grain"/>
    <x v="0"/>
    <n v="0"/>
  </r>
  <r>
    <x v="223"/>
    <x v="4"/>
    <s v="Apr"/>
    <n v="15"/>
    <x v="11"/>
    <s v="01"/>
    <s v="Grain"/>
    <x v="1"/>
    <n v="0"/>
  </r>
  <r>
    <x v="223"/>
    <x v="4"/>
    <s v="Apr"/>
    <n v="15"/>
    <x v="12"/>
    <s v="01"/>
    <s v="Grain"/>
    <x v="0"/>
    <n v="4533"/>
  </r>
  <r>
    <x v="223"/>
    <x v="4"/>
    <s v="Apr"/>
    <n v="15"/>
    <x v="12"/>
    <s v="01"/>
    <s v="Grain"/>
    <x v="1"/>
    <n v="756"/>
  </r>
  <r>
    <x v="224"/>
    <x v="4"/>
    <s v="Apr"/>
    <n v="16"/>
    <x v="0"/>
    <s v="01"/>
    <s v="Grain"/>
    <x v="0"/>
    <n v="9976"/>
  </r>
  <r>
    <x v="224"/>
    <x v="4"/>
    <s v="Apr"/>
    <n v="16"/>
    <x v="0"/>
    <s v="01"/>
    <s v="Grain"/>
    <x v="1"/>
    <n v="163"/>
  </r>
  <r>
    <x v="224"/>
    <x v="4"/>
    <s v="Apr"/>
    <n v="16"/>
    <x v="1"/>
    <s v="01"/>
    <s v="Grain"/>
    <x v="0"/>
    <n v="0"/>
  </r>
  <r>
    <x v="224"/>
    <x v="4"/>
    <s v="Apr"/>
    <n v="16"/>
    <x v="1"/>
    <s v="01"/>
    <s v="Grain"/>
    <x v="1"/>
    <n v="0"/>
  </r>
  <r>
    <x v="224"/>
    <x v="4"/>
    <s v="Apr"/>
    <n v="16"/>
    <x v="2"/>
    <s v="01"/>
    <s v="Grain"/>
    <x v="0"/>
    <n v="4504"/>
  </r>
  <r>
    <x v="224"/>
    <x v="4"/>
    <s v="Apr"/>
    <n v="16"/>
    <x v="2"/>
    <s v="01"/>
    <s v="Grain"/>
    <x v="1"/>
    <n v="119"/>
  </r>
  <r>
    <x v="224"/>
    <x v="4"/>
    <s v="Apr"/>
    <n v="16"/>
    <x v="3"/>
    <s v="01"/>
    <s v="Grain"/>
    <x v="0"/>
    <n v="5574"/>
  </r>
  <r>
    <x v="224"/>
    <x v="4"/>
    <s v="Apr"/>
    <n v="16"/>
    <x v="3"/>
    <s v="01"/>
    <s v="Grain"/>
    <x v="1"/>
    <n v="148"/>
  </r>
  <r>
    <x v="224"/>
    <x v="4"/>
    <s v="Apr"/>
    <n v="16"/>
    <x v="4"/>
    <s v="01"/>
    <s v="Grain"/>
    <x v="0"/>
    <n v="1843"/>
  </r>
  <r>
    <x v="224"/>
    <x v="4"/>
    <s v="Apr"/>
    <n v="16"/>
    <x v="4"/>
    <s v="01"/>
    <s v="Grain"/>
    <x v="1"/>
    <n v="1356"/>
  </r>
  <r>
    <x v="224"/>
    <x v="4"/>
    <s v="Apr"/>
    <n v="16"/>
    <x v="5"/>
    <s v="01"/>
    <s v="Grain"/>
    <x v="0"/>
    <n v="0"/>
  </r>
  <r>
    <x v="224"/>
    <x v="4"/>
    <s v="Apr"/>
    <n v="16"/>
    <x v="5"/>
    <s v="01"/>
    <s v="Grain"/>
    <x v="1"/>
    <n v="5"/>
  </r>
  <r>
    <x v="224"/>
    <x v="4"/>
    <s v="Apr"/>
    <n v="16"/>
    <x v="6"/>
    <s v="01"/>
    <s v="Grain"/>
    <x v="0"/>
    <n v="542"/>
  </r>
  <r>
    <x v="224"/>
    <x v="4"/>
    <s v="Apr"/>
    <n v="16"/>
    <x v="6"/>
    <s v="01"/>
    <s v="Grain"/>
    <x v="1"/>
    <n v="1924"/>
  </r>
  <r>
    <x v="224"/>
    <x v="4"/>
    <s v="Apr"/>
    <n v="16"/>
    <x v="7"/>
    <s v="01"/>
    <s v="Grain"/>
    <x v="0"/>
    <n v="579"/>
  </r>
  <r>
    <x v="224"/>
    <x v="4"/>
    <s v="Apr"/>
    <n v="16"/>
    <x v="7"/>
    <s v="01"/>
    <s v="Grain"/>
    <x v="1"/>
    <n v="774"/>
  </r>
  <r>
    <x v="224"/>
    <x v="4"/>
    <s v="Apr"/>
    <n v="16"/>
    <x v="8"/>
    <s v="01"/>
    <s v="Grain"/>
    <x v="0"/>
    <n v="348"/>
  </r>
  <r>
    <x v="224"/>
    <x v="4"/>
    <s v="Apr"/>
    <n v="16"/>
    <x v="8"/>
    <s v="01"/>
    <s v="Grain"/>
    <x v="1"/>
    <n v="1133"/>
  </r>
  <r>
    <x v="224"/>
    <x v="4"/>
    <s v="Apr"/>
    <n v="16"/>
    <x v="9"/>
    <s v="01"/>
    <s v="Grain"/>
    <x v="0"/>
    <n v="0"/>
  </r>
  <r>
    <x v="224"/>
    <x v="4"/>
    <s v="Apr"/>
    <n v="16"/>
    <x v="9"/>
    <s v="01"/>
    <s v="Grain"/>
    <x v="1"/>
    <n v="0"/>
  </r>
  <r>
    <x v="224"/>
    <x v="4"/>
    <s v="Apr"/>
    <n v="16"/>
    <x v="10"/>
    <s v="01"/>
    <s v="Grain"/>
    <x v="0"/>
    <n v="2946"/>
  </r>
  <r>
    <x v="224"/>
    <x v="4"/>
    <s v="Apr"/>
    <n v="16"/>
    <x v="10"/>
    <s v="01"/>
    <s v="Grain"/>
    <x v="1"/>
    <n v="493"/>
  </r>
  <r>
    <x v="224"/>
    <x v="4"/>
    <s v="Apr"/>
    <n v="16"/>
    <x v="11"/>
    <s v="01"/>
    <s v="Grain"/>
    <x v="0"/>
    <n v="0"/>
  </r>
  <r>
    <x v="224"/>
    <x v="4"/>
    <s v="Apr"/>
    <n v="16"/>
    <x v="11"/>
    <s v="01"/>
    <s v="Grain"/>
    <x v="1"/>
    <n v="0"/>
  </r>
  <r>
    <x v="224"/>
    <x v="4"/>
    <s v="Apr"/>
    <n v="16"/>
    <x v="12"/>
    <s v="01"/>
    <s v="Grain"/>
    <x v="0"/>
    <n v="4684"/>
  </r>
  <r>
    <x v="224"/>
    <x v="4"/>
    <s v="Apr"/>
    <n v="16"/>
    <x v="12"/>
    <s v="01"/>
    <s v="Grain"/>
    <x v="1"/>
    <n v="1076"/>
  </r>
  <r>
    <x v="225"/>
    <x v="4"/>
    <s v="Apr"/>
    <n v="17"/>
    <x v="0"/>
    <s v="01"/>
    <s v="Grain"/>
    <x v="0"/>
    <n v="9863"/>
  </r>
  <r>
    <x v="225"/>
    <x v="4"/>
    <s v="Apr"/>
    <n v="17"/>
    <x v="0"/>
    <s v="01"/>
    <s v="Grain"/>
    <x v="1"/>
    <n v="191"/>
  </r>
  <r>
    <x v="225"/>
    <x v="4"/>
    <s v="Apr"/>
    <n v="17"/>
    <x v="1"/>
    <s v="01"/>
    <s v="Grain"/>
    <x v="0"/>
    <n v="0"/>
  </r>
  <r>
    <x v="225"/>
    <x v="4"/>
    <s v="Apr"/>
    <n v="17"/>
    <x v="1"/>
    <s v="01"/>
    <s v="Grain"/>
    <x v="1"/>
    <n v="0"/>
  </r>
  <r>
    <x v="225"/>
    <x v="4"/>
    <s v="Apr"/>
    <n v="17"/>
    <x v="2"/>
    <s v="01"/>
    <s v="Grain"/>
    <x v="0"/>
    <n v="3695"/>
  </r>
  <r>
    <x v="225"/>
    <x v="4"/>
    <s v="Apr"/>
    <n v="17"/>
    <x v="2"/>
    <s v="01"/>
    <s v="Grain"/>
    <x v="1"/>
    <n v="137"/>
  </r>
  <r>
    <x v="225"/>
    <x v="4"/>
    <s v="Apr"/>
    <n v="17"/>
    <x v="3"/>
    <s v="01"/>
    <s v="Grain"/>
    <x v="0"/>
    <n v="4387"/>
  </r>
  <r>
    <x v="225"/>
    <x v="4"/>
    <s v="Apr"/>
    <n v="17"/>
    <x v="3"/>
    <s v="01"/>
    <s v="Grain"/>
    <x v="1"/>
    <n v="137"/>
  </r>
  <r>
    <x v="225"/>
    <x v="4"/>
    <s v="Apr"/>
    <n v="17"/>
    <x v="4"/>
    <s v="01"/>
    <s v="Grain"/>
    <x v="0"/>
    <n v="1114"/>
  </r>
  <r>
    <x v="225"/>
    <x v="4"/>
    <s v="Apr"/>
    <n v="17"/>
    <x v="4"/>
    <s v="01"/>
    <s v="Grain"/>
    <x v="1"/>
    <n v="1172"/>
  </r>
  <r>
    <x v="225"/>
    <x v="4"/>
    <s v="Apr"/>
    <n v="17"/>
    <x v="5"/>
    <s v="01"/>
    <s v="Grain"/>
    <x v="0"/>
    <n v="0"/>
  </r>
  <r>
    <x v="225"/>
    <x v="4"/>
    <s v="Apr"/>
    <n v="17"/>
    <x v="5"/>
    <s v="01"/>
    <s v="Grain"/>
    <x v="1"/>
    <n v="1"/>
  </r>
  <r>
    <x v="225"/>
    <x v="4"/>
    <s v="Apr"/>
    <n v="17"/>
    <x v="6"/>
    <s v="01"/>
    <s v="Grain"/>
    <x v="0"/>
    <n v="590"/>
  </r>
  <r>
    <x v="225"/>
    <x v="4"/>
    <s v="Apr"/>
    <n v="17"/>
    <x v="6"/>
    <s v="01"/>
    <s v="Grain"/>
    <x v="1"/>
    <n v="1466"/>
  </r>
  <r>
    <x v="225"/>
    <x v="4"/>
    <s v="Apr"/>
    <n v="17"/>
    <x v="7"/>
    <s v="01"/>
    <s v="Grain"/>
    <x v="0"/>
    <n v="519"/>
  </r>
  <r>
    <x v="225"/>
    <x v="4"/>
    <s v="Apr"/>
    <n v="17"/>
    <x v="7"/>
    <s v="01"/>
    <s v="Grain"/>
    <x v="1"/>
    <n v="702"/>
  </r>
  <r>
    <x v="225"/>
    <x v="4"/>
    <s v="Apr"/>
    <n v="17"/>
    <x v="8"/>
    <s v="01"/>
    <s v="Grain"/>
    <x v="0"/>
    <n v="190"/>
  </r>
  <r>
    <x v="225"/>
    <x v="4"/>
    <s v="Apr"/>
    <n v="17"/>
    <x v="8"/>
    <s v="01"/>
    <s v="Grain"/>
    <x v="1"/>
    <n v="1298"/>
  </r>
  <r>
    <x v="225"/>
    <x v="4"/>
    <s v="Apr"/>
    <n v="17"/>
    <x v="9"/>
    <s v="01"/>
    <s v="Grain"/>
    <x v="0"/>
    <n v="0"/>
  </r>
  <r>
    <x v="225"/>
    <x v="4"/>
    <s v="Apr"/>
    <n v="17"/>
    <x v="9"/>
    <s v="01"/>
    <s v="Grain"/>
    <x v="1"/>
    <n v="0"/>
  </r>
  <r>
    <x v="225"/>
    <x v="4"/>
    <s v="Apr"/>
    <n v="17"/>
    <x v="10"/>
    <s v="01"/>
    <s v="Grain"/>
    <x v="0"/>
    <n v="2969"/>
  </r>
  <r>
    <x v="225"/>
    <x v="4"/>
    <s v="Apr"/>
    <n v="17"/>
    <x v="10"/>
    <s v="01"/>
    <s v="Grain"/>
    <x v="1"/>
    <n v="547"/>
  </r>
  <r>
    <x v="225"/>
    <x v="4"/>
    <s v="Apr"/>
    <n v="17"/>
    <x v="11"/>
    <s v="01"/>
    <s v="Grain"/>
    <x v="0"/>
    <n v="0"/>
  </r>
  <r>
    <x v="225"/>
    <x v="4"/>
    <s v="Apr"/>
    <n v="17"/>
    <x v="11"/>
    <s v="01"/>
    <s v="Grain"/>
    <x v="1"/>
    <n v="2"/>
  </r>
  <r>
    <x v="225"/>
    <x v="4"/>
    <s v="Apr"/>
    <n v="17"/>
    <x v="12"/>
    <s v="01"/>
    <s v="Grain"/>
    <x v="0"/>
    <n v="5215"/>
  </r>
  <r>
    <x v="225"/>
    <x v="4"/>
    <s v="Apr"/>
    <n v="17"/>
    <x v="12"/>
    <s v="01"/>
    <s v="Grain"/>
    <x v="1"/>
    <n v="1121"/>
  </r>
  <r>
    <x v="226"/>
    <x v="4"/>
    <s v="May"/>
    <n v="18"/>
    <x v="0"/>
    <s v="01"/>
    <s v="Grain"/>
    <x v="0"/>
    <n v="8727"/>
  </r>
  <r>
    <x v="226"/>
    <x v="4"/>
    <s v="May"/>
    <n v="18"/>
    <x v="0"/>
    <s v="01"/>
    <s v="Grain"/>
    <x v="1"/>
    <n v="288"/>
  </r>
  <r>
    <x v="226"/>
    <x v="4"/>
    <s v="May"/>
    <n v="18"/>
    <x v="1"/>
    <s v="01"/>
    <s v="Grain"/>
    <x v="0"/>
    <n v="0"/>
  </r>
  <r>
    <x v="226"/>
    <x v="4"/>
    <s v="May"/>
    <n v="18"/>
    <x v="1"/>
    <s v="01"/>
    <s v="Grain"/>
    <x v="1"/>
    <n v="0"/>
  </r>
  <r>
    <x v="226"/>
    <x v="4"/>
    <s v="May"/>
    <n v="18"/>
    <x v="2"/>
    <s v="01"/>
    <s v="Grain"/>
    <x v="0"/>
    <n v="4082"/>
  </r>
  <r>
    <x v="226"/>
    <x v="4"/>
    <s v="May"/>
    <n v="18"/>
    <x v="2"/>
    <s v="01"/>
    <s v="Grain"/>
    <x v="1"/>
    <n v="119"/>
  </r>
  <r>
    <x v="226"/>
    <x v="4"/>
    <s v="May"/>
    <n v="18"/>
    <x v="3"/>
    <s v="01"/>
    <s v="Grain"/>
    <x v="0"/>
    <n v="4741"/>
  </r>
  <r>
    <x v="226"/>
    <x v="4"/>
    <s v="May"/>
    <n v="18"/>
    <x v="3"/>
    <s v="01"/>
    <s v="Grain"/>
    <x v="1"/>
    <n v="253"/>
  </r>
  <r>
    <x v="226"/>
    <x v="4"/>
    <s v="May"/>
    <n v="18"/>
    <x v="4"/>
    <s v="01"/>
    <s v="Grain"/>
    <x v="0"/>
    <n v="1719"/>
  </r>
  <r>
    <x v="226"/>
    <x v="4"/>
    <s v="May"/>
    <n v="18"/>
    <x v="4"/>
    <s v="01"/>
    <s v="Grain"/>
    <x v="1"/>
    <n v="1675"/>
  </r>
  <r>
    <x v="226"/>
    <x v="4"/>
    <s v="May"/>
    <n v="18"/>
    <x v="5"/>
    <s v="01"/>
    <s v="Grain"/>
    <x v="0"/>
    <n v="0"/>
  </r>
  <r>
    <x v="226"/>
    <x v="4"/>
    <s v="May"/>
    <n v="18"/>
    <x v="5"/>
    <s v="01"/>
    <s v="Grain"/>
    <x v="1"/>
    <n v="9"/>
  </r>
  <r>
    <x v="226"/>
    <x v="4"/>
    <s v="May"/>
    <n v="18"/>
    <x v="6"/>
    <s v="01"/>
    <s v="Grain"/>
    <x v="0"/>
    <n v="389"/>
  </r>
  <r>
    <x v="226"/>
    <x v="4"/>
    <s v="May"/>
    <n v="18"/>
    <x v="6"/>
    <s v="01"/>
    <s v="Grain"/>
    <x v="1"/>
    <n v="1893"/>
  </r>
  <r>
    <x v="226"/>
    <x v="4"/>
    <s v="May"/>
    <n v="18"/>
    <x v="7"/>
    <s v="01"/>
    <s v="Grain"/>
    <x v="0"/>
    <n v="359"/>
  </r>
  <r>
    <x v="226"/>
    <x v="4"/>
    <s v="May"/>
    <n v="18"/>
    <x v="7"/>
    <s v="01"/>
    <s v="Grain"/>
    <x v="1"/>
    <n v="670"/>
  </r>
  <r>
    <x v="226"/>
    <x v="4"/>
    <s v="May"/>
    <n v="18"/>
    <x v="8"/>
    <s v="01"/>
    <s v="Grain"/>
    <x v="0"/>
    <n v="120"/>
  </r>
  <r>
    <x v="226"/>
    <x v="4"/>
    <s v="May"/>
    <n v="18"/>
    <x v="8"/>
    <s v="01"/>
    <s v="Grain"/>
    <x v="1"/>
    <n v="1246"/>
  </r>
  <r>
    <x v="226"/>
    <x v="4"/>
    <s v="May"/>
    <n v="18"/>
    <x v="9"/>
    <s v="01"/>
    <s v="Grain"/>
    <x v="0"/>
    <n v="0"/>
  </r>
  <r>
    <x v="226"/>
    <x v="4"/>
    <s v="May"/>
    <n v="18"/>
    <x v="9"/>
    <s v="01"/>
    <s v="Grain"/>
    <x v="1"/>
    <n v="0"/>
  </r>
  <r>
    <x v="226"/>
    <x v="4"/>
    <s v="May"/>
    <n v="18"/>
    <x v="10"/>
    <s v="01"/>
    <s v="Grain"/>
    <x v="0"/>
    <n v="2622"/>
  </r>
  <r>
    <x v="226"/>
    <x v="4"/>
    <s v="May"/>
    <n v="18"/>
    <x v="10"/>
    <s v="01"/>
    <s v="Grain"/>
    <x v="1"/>
    <n v="337"/>
  </r>
  <r>
    <x v="226"/>
    <x v="4"/>
    <s v="May"/>
    <n v="18"/>
    <x v="11"/>
    <s v="01"/>
    <s v="Grain"/>
    <x v="0"/>
    <n v="0"/>
  </r>
  <r>
    <x v="226"/>
    <x v="4"/>
    <s v="May"/>
    <n v="18"/>
    <x v="11"/>
    <s v="01"/>
    <s v="Grain"/>
    <x v="1"/>
    <n v="0"/>
  </r>
  <r>
    <x v="226"/>
    <x v="4"/>
    <s v="May"/>
    <n v="18"/>
    <x v="12"/>
    <s v="01"/>
    <s v="Grain"/>
    <x v="0"/>
    <n v="4465"/>
  </r>
  <r>
    <x v="226"/>
    <x v="4"/>
    <s v="May"/>
    <n v="18"/>
    <x v="12"/>
    <s v="01"/>
    <s v="Grain"/>
    <x v="1"/>
    <n v="672"/>
  </r>
  <r>
    <x v="227"/>
    <x v="4"/>
    <s v="May"/>
    <n v="19"/>
    <x v="0"/>
    <s v="01"/>
    <s v="Grain"/>
    <x v="0"/>
    <n v="9336"/>
  </r>
  <r>
    <x v="227"/>
    <x v="4"/>
    <s v="May"/>
    <n v="19"/>
    <x v="0"/>
    <s v="01"/>
    <s v="Grain"/>
    <x v="1"/>
    <n v="404"/>
  </r>
  <r>
    <x v="227"/>
    <x v="4"/>
    <s v="May"/>
    <n v="19"/>
    <x v="1"/>
    <s v="01"/>
    <s v="Grain"/>
    <x v="0"/>
    <n v="0"/>
  </r>
  <r>
    <x v="227"/>
    <x v="4"/>
    <s v="May"/>
    <n v="19"/>
    <x v="1"/>
    <s v="01"/>
    <s v="Grain"/>
    <x v="1"/>
    <n v="0"/>
  </r>
  <r>
    <x v="227"/>
    <x v="4"/>
    <s v="May"/>
    <n v="19"/>
    <x v="2"/>
    <s v="01"/>
    <s v="Grain"/>
    <x v="0"/>
    <n v="3774"/>
  </r>
  <r>
    <x v="227"/>
    <x v="4"/>
    <s v="May"/>
    <n v="19"/>
    <x v="2"/>
    <s v="01"/>
    <s v="Grain"/>
    <x v="1"/>
    <n v="82"/>
  </r>
  <r>
    <x v="227"/>
    <x v="4"/>
    <s v="May"/>
    <n v="19"/>
    <x v="3"/>
    <s v="01"/>
    <s v="Grain"/>
    <x v="0"/>
    <n v="3989"/>
  </r>
  <r>
    <x v="227"/>
    <x v="4"/>
    <s v="May"/>
    <n v="19"/>
    <x v="3"/>
    <s v="01"/>
    <s v="Grain"/>
    <x v="1"/>
    <n v="153"/>
  </r>
  <r>
    <x v="227"/>
    <x v="4"/>
    <s v="May"/>
    <n v="19"/>
    <x v="4"/>
    <s v="01"/>
    <s v="Grain"/>
    <x v="0"/>
    <n v="2207"/>
  </r>
  <r>
    <x v="227"/>
    <x v="4"/>
    <s v="May"/>
    <n v="19"/>
    <x v="4"/>
    <s v="01"/>
    <s v="Grain"/>
    <x v="1"/>
    <n v="1268"/>
  </r>
  <r>
    <x v="227"/>
    <x v="4"/>
    <s v="May"/>
    <n v="19"/>
    <x v="5"/>
    <s v="01"/>
    <s v="Grain"/>
    <x v="0"/>
    <n v="0"/>
  </r>
  <r>
    <x v="227"/>
    <x v="4"/>
    <s v="May"/>
    <n v="19"/>
    <x v="5"/>
    <s v="01"/>
    <s v="Grain"/>
    <x v="1"/>
    <n v="2"/>
  </r>
  <r>
    <x v="227"/>
    <x v="4"/>
    <s v="May"/>
    <n v="19"/>
    <x v="6"/>
    <s v="01"/>
    <s v="Grain"/>
    <x v="0"/>
    <n v="405"/>
  </r>
  <r>
    <x v="227"/>
    <x v="4"/>
    <s v="May"/>
    <n v="19"/>
    <x v="6"/>
    <s v="01"/>
    <s v="Grain"/>
    <x v="1"/>
    <n v="1417"/>
  </r>
  <r>
    <x v="227"/>
    <x v="4"/>
    <s v="May"/>
    <n v="19"/>
    <x v="7"/>
    <s v="01"/>
    <s v="Grain"/>
    <x v="0"/>
    <n v="636"/>
  </r>
  <r>
    <x v="227"/>
    <x v="4"/>
    <s v="May"/>
    <n v="19"/>
    <x v="7"/>
    <s v="01"/>
    <s v="Grain"/>
    <x v="1"/>
    <n v="589"/>
  </r>
  <r>
    <x v="227"/>
    <x v="4"/>
    <s v="May"/>
    <n v="19"/>
    <x v="8"/>
    <s v="01"/>
    <s v="Grain"/>
    <x v="0"/>
    <n v="248"/>
  </r>
  <r>
    <x v="227"/>
    <x v="4"/>
    <s v="May"/>
    <n v="19"/>
    <x v="8"/>
    <s v="01"/>
    <s v="Grain"/>
    <x v="1"/>
    <n v="1369"/>
  </r>
  <r>
    <x v="227"/>
    <x v="4"/>
    <s v="May"/>
    <n v="19"/>
    <x v="9"/>
    <s v="01"/>
    <s v="Grain"/>
    <x v="0"/>
    <n v="0"/>
  </r>
  <r>
    <x v="227"/>
    <x v="4"/>
    <s v="May"/>
    <n v="19"/>
    <x v="9"/>
    <s v="01"/>
    <s v="Grain"/>
    <x v="1"/>
    <n v="0"/>
  </r>
  <r>
    <x v="227"/>
    <x v="4"/>
    <s v="May"/>
    <n v="19"/>
    <x v="10"/>
    <s v="01"/>
    <s v="Grain"/>
    <x v="0"/>
    <n v="2687"/>
  </r>
  <r>
    <x v="227"/>
    <x v="4"/>
    <s v="May"/>
    <n v="19"/>
    <x v="10"/>
    <s v="01"/>
    <s v="Grain"/>
    <x v="1"/>
    <n v="510"/>
  </r>
  <r>
    <x v="227"/>
    <x v="4"/>
    <s v="May"/>
    <n v="19"/>
    <x v="11"/>
    <s v="01"/>
    <s v="Grain"/>
    <x v="0"/>
    <n v="0"/>
  </r>
  <r>
    <x v="227"/>
    <x v="4"/>
    <s v="May"/>
    <n v="19"/>
    <x v="11"/>
    <s v="01"/>
    <s v="Grain"/>
    <x v="1"/>
    <n v="2"/>
  </r>
  <r>
    <x v="227"/>
    <x v="4"/>
    <s v="May"/>
    <n v="19"/>
    <x v="12"/>
    <s v="01"/>
    <s v="Grain"/>
    <x v="0"/>
    <n v="4908"/>
  </r>
  <r>
    <x v="227"/>
    <x v="4"/>
    <s v="May"/>
    <n v="19"/>
    <x v="12"/>
    <s v="01"/>
    <s v="Grain"/>
    <x v="1"/>
    <n v="896"/>
  </r>
  <r>
    <x v="228"/>
    <x v="4"/>
    <s v="May"/>
    <n v="20"/>
    <x v="0"/>
    <s v="01"/>
    <s v="Grain"/>
    <x v="0"/>
    <n v="10360"/>
  </r>
  <r>
    <x v="228"/>
    <x v="4"/>
    <s v="May"/>
    <n v="20"/>
    <x v="0"/>
    <s v="01"/>
    <s v="Grain"/>
    <x v="1"/>
    <n v="475"/>
  </r>
  <r>
    <x v="228"/>
    <x v="4"/>
    <s v="May"/>
    <n v="20"/>
    <x v="1"/>
    <s v="01"/>
    <s v="Grain"/>
    <x v="0"/>
    <n v="0"/>
  </r>
  <r>
    <x v="228"/>
    <x v="4"/>
    <s v="May"/>
    <n v="20"/>
    <x v="1"/>
    <s v="01"/>
    <s v="Grain"/>
    <x v="1"/>
    <n v="0"/>
  </r>
  <r>
    <x v="228"/>
    <x v="4"/>
    <s v="May"/>
    <n v="20"/>
    <x v="2"/>
    <s v="01"/>
    <s v="Grain"/>
    <x v="0"/>
    <n v="3822"/>
  </r>
  <r>
    <x v="228"/>
    <x v="4"/>
    <s v="May"/>
    <n v="20"/>
    <x v="2"/>
    <s v="01"/>
    <s v="Grain"/>
    <x v="1"/>
    <n v="104"/>
  </r>
  <r>
    <x v="228"/>
    <x v="4"/>
    <s v="May"/>
    <n v="20"/>
    <x v="3"/>
    <s v="01"/>
    <s v="Grain"/>
    <x v="0"/>
    <n v="4343"/>
  </r>
  <r>
    <x v="228"/>
    <x v="4"/>
    <s v="May"/>
    <n v="20"/>
    <x v="3"/>
    <s v="01"/>
    <s v="Grain"/>
    <x v="1"/>
    <n v="283"/>
  </r>
  <r>
    <x v="228"/>
    <x v="4"/>
    <s v="May"/>
    <n v="20"/>
    <x v="4"/>
    <s v="01"/>
    <s v="Grain"/>
    <x v="0"/>
    <n v="1258"/>
  </r>
  <r>
    <x v="228"/>
    <x v="4"/>
    <s v="May"/>
    <n v="20"/>
    <x v="4"/>
    <s v="01"/>
    <s v="Grain"/>
    <x v="1"/>
    <n v="1608"/>
  </r>
  <r>
    <x v="228"/>
    <x v="4"/>
    <s v="May"/>
    <n v="20"/>
    <x v="5"/>
    <s v="01"/>
    <s v="Grain"/>
    <x v="0"/>
    <n v="0"/>
  </r>
  <r>
    <x v="228"/>
    <x v="4"/>
    <s v="May"/>
    <n v="20"/>
    <x v="5"/>
    <s v="01"/>
    <s v="Grain"/>
    <x v="1"/>
    <n v="6"/>
  </r>
  <r>
    <x v="228"/>
    <x v="4"/>
    <s v="May"/>
    <n v="20"/>
    <x v="6"/>
    <s v="01"/>
    <s v="Grain"/>
    <x v="0"/>
    <n v="584"/>
  </r>
  <r>
    <x v="228"/>
    <x v="4"/>
    <s v="May"/>
    <n v="20"/>
    <x v="6"/>
    <s v="01"/>
    <s v="Grain"/>
    <x v="1"/>
    <n v="1520"/>
  </r>
  <r>
    <x v="228"/>
    <x v="4"/>
    <s v="May"/>
    <n v="20"/>
    <x v="7"/>
    <s v="01"/>
    <s v="Grain"/>
    <x v="0"/>
    <n v="569"/>
  </r>
  <r>
    <x v="228"/>
    <x v="4"/>
    <s v="May"/>
    <n v="20"/>
    <x v="7"/>
    <s v="01"/>
    <s v="Grain"/>
    <x v="1"/>
    <n v="672"/>
  </r>
  <r>
    <x v="228"/>
    <x v="4"/>
    <s v="May"/>
    <n v="20"/>
    <x v="8"/>
    <s v="01"/>
    <s v="Grain"/>
    <x v="0"/>
    <n v="248"/>
  </r>
  <r>
    <x v="228"/>
    <x v="4"/>
    <s v="May"/>
    <n v="20"/>
    <x v="8"/>
    <s v="01"/>
    <s v="Grain"/>
    <x v="1"/>
    <n v="914"/>
  </r>
  <r>
    <x v="228"/>
    <x v="4"/>
    <s v="May"/>
    <n v="20"/>
    <x v="9"/>
    <s v="01"/>
    <s v="Grain"/>
    <x v="0"/>
    <n v="0"/>
  </r>
  <r>
    <x v="228"/>
    <x v="4"/>
    <s v="May"/>
    <n v="20"/>
    <x v="9"/>
    <s v="01"/>
    <s v="Grain"/>
    <x v="1"/>
    <n v="0"/>
  </r>
  <r>
    <x v="228"/>
    <x v="4"/>
    <s v="May"/>
    <n v="20"/>
    <x v="10"/>
    <s v="01"/>
    <s v="Grain"/>
    <x v="0"/>
    <n v="2888"/>
  </r>
  <r>
    <x v="228"/>
    <x v="4"/>
    <s v="May"/>
    <n v="20"/>
    <x v="10"/>
    <s v="01"/>
    <s v="Grain"/>
    <x v="1"/>
    <n v="744"/>
  </r>
  <r>
    <x v="228"/>
    <x v="4"/>
    <s v="May"/>
    <n v="20"/>
    <x v="11"/>
    <s v="01"/>
    <s v="Grain"/>
    <x v="0"/>
    <n v="0"/>
  </r>
  <r>
    <x v="228"/>
    <x v="4"/>
    <s v="May"/>
    <n v="20"/>
    <x v="11"/>
    <s v="01"/>
    <s v="Grain"/>
    <x v="1"/>
    <n v="4"/>
  </r>
  <r>
    <x v="228"/>
    <x v="4"/>
    <s v="May"/>
    <n v="20"/>
    <x v="12"/>
    <s v="01"/>
    <s v="Grain"/>
    <x v="0"/>
    <n v="6228"/>
  </r>
  <r>
    <x v="228"/>
    <x v="4"/>
    <s v="May"/>
    <n v="20"/>
    <x v="12"/>
    <s v="01"/>
    <s v="Grain"/>
    <x v="1"/>
    <n v="1275"/>
  </r>
  <r>
    <x v="229"/>
    <x v="4"/>
    <s v="May"/>
    <n v="21"/>
    <x v="0"/>
    <s v="01"/>
    <s v="Grain"/>
    <x v="0"/>
    <n v="10334"/>
  </r>
  <r>
    <x v="229"/>
    <x v="4"/>
    <s v="May"/>
    <n v="21"/>
    <x v="0"/>
    <s v="01"/>
    <s v="Grain"/>
    <x v="1"/>
    <n v="394"/>
  </r>
  <r>
    <x v="229"/>
    <x v="4"/>
    <s v="May"/>
    <n v="21"/>
    <x v="1"/>
    <s v="01"/>
    <s v="Grain"/>
    <x v="0"/>
    <n v="0"/>
  </r>
  <r>
    <x v="229"/>
    <x v="4"/>
    <s v="May"/>
    <n v="21"/>
    <x v="1"/>
    <s v="01"/>
    <s v="Grain"/>
    <x v="1"/>
    <n v="0"/>
  </r>
  <r>
    <x v="229"/>
    <x v="4"/>
    <s v="May"/>
    <n v="21"/>
    <x v="2"/>
    <s v="01"/>
    <s v="Grain"/>
    <x v="0"/>
    <n v="3366"/>
  </r>
  <r>
    <x v="229"/>
    <x v="4"/>
    <s v="May"/>
    <n v="21"/>
    <x v="2"/>
    <s v="01"/>
    <s v="Grain"/>
    <x v="1"/>
    <n v="108"/>
  </r>
  <r>
    <x v="229"/>
    <x v="4"/>
    <s v="May"/>
    <n v="21"/>
    <x v="3"/>
    <s v="01"/>
    <s v="Grain"/>
    <x v="0"/>
    <n v="2143"/>
  </r>
  <r>
    <x v="229"/>
    <x v="4"/>
    <s v="May"/>
    <n v="21"/>
    <x v="3"/>
    <s v="01"/>
    <s v="Grain"/>
    <x v="1"/>
    <n v="210"/>
  </r>
  <r>
    <x v="229"/>
    <x v="4"/>
    <s v="May"/>
    <n v="21"/>
    <x v="4"/>
    <s v="01"/>
    <s v="Grain"/>
    <x v="0"/>
    <n v="1677"/>
  </r>
  <r>
    <x v="229"/>
    <x v="4"/>
    <s v="May"/>
    <n v="21"/>
    <x v="4"/>
    <s v="01"/>
    <s v="Grain"/>
    <x v="1"/>
    <n v="2094"/>
  </r>
  <r>
    <x v="229"/>
    <x v="4"/>
    <s v="May"/>
    <n v="21"/>
    <x v="5"/>
    <s v="01"/>
    <s v="Grain"/>
    <x v="0"/>
    <n v="0"/>
  </r>
  <r>
    <x v="229"/>
    <x v="4"/>
    <s v="May"/>
    <n v="21"/>
    <x v="5"/>
    <s v="01"/>
    <s v="Grain"/>
    <x v="1"/>
    <n v="5"/>
  </r>
  <r>
    <x v="229"/>
    <x v="4"/>
    <s v="May"/>
    <n v="21"/>
    <x v="6"/>
    <s v="01"/>
    <s v="Grain"/>
    <x v="0"/>
    <n v="1001"/>
  </r>
  <r>
    <x v="229"/>
    <x v="4"/>
    <s v="May"/>
    <n v="21"/>
    <x v="6"/>
    <s v="01"/>
    <s v="Grain"/>
    <x v="1"/>
    <n v="1096"/>
  </r>
  <r>
    <x v="229"/>
    <x v="4"/>
    <s v="May"/>
    <n v="21"/>
    <x v="7"/>
    <s v="01"/>
    <s v="Grain"/>
    <x v="0"/>
    <n v="539"/>
  </r>
  <r>
    <x v="229"/>
    <x v="4"/>
    <s v="May"/>
    <n v="21"/>
    <x v="7"/>
    <s v="01"/>
    <s v="Grain"/>
    <x v="1"/>
    <n v="666"/>
  </r>
  <r>
    <x v="229"/>
    <x v="4"/>
    <s v="May"/>
    <n v="21"/>
    <x v="8"/>
    <s v="01"/>
    <s v="Grain"/>
    <x v="0"/>
    <n v="279"/>
  </r>
  <r>
    <x v="229"/>
    <x v="4"/>
    <s v="May"/>
    <n v="21"/>
    <x v="8"/>
    <s v="01"/>
    <s v="Grain"/>
    <x v="1"/>
    <n v="1291"/>
  </r>
  <r>
    <x v="229"/>
    <x v="4"/>
    <s v="May"/>
    <n v="21"/>
    <x v="9"/>
    <s v="01"/>
    <s v="Grain"/>
    <x v="0"/>
    <n v="0"/>
  </r>
  <r>
    <x v="229"/>
    <x v="4"/>
    <s v="May"/>
    <n v="21"/>
    <x v="9"/>
    <s v="01"/>
    <s v="Grain"/>
    <x v="1"/>
    <n v="0"/>
  </r>
  <r>
    <x v="229"/>
    <x v="4"/>
    <s v="May"/>
    <n v="21"/>
    <x v="10"/>
    <s v="01"/>
    <s v="Grain"/>
    <x v="0"/>
    <n v="2891"/>
  </r>
  <r>
    <x v="229"/>
    <x v="4"/>
    <s v="May"/>
    <n v="21"/>
    <x v="10"/>
    <s v="01"/>
    <s v="Grain"/>
    <x v="1"/>
    <n v="675"/>
  </r>
  <r>
    <x v="229"/>
    <x v="4"/>
    <s v="May"/>
    <n v="21"/>
    <x v="11"/>
    <s v="01"/>
    <s v="Grain"/>
    <x v="0"/>
    <n v="0"/>
  </r>
  <r>
    <x v="229"/>
    <x v="4"/>
    <s v="May"/>
    <n v="21"/>
    <x v="11"/>
    <s v="01"/>
    <s v="Grain"/>
    <x v="1"/>
    <n v="1"/>
  </r>
  <r>
    <x v="229"/>
    <x v="4"/>
    <s v="May"/>
    <n v="21"/>
    <x v="12"/>
    <s v="01"/>
    <s v="Grain"/>
    <x v="0"/>
    <n v="5510"/>
  </r>
  <r>
    <x v="229"/>
    <x v="4"/>
    <s v="May"/>
    <n v="21"/>
    <x v="12"/>
    <s v="01"/>
    <s v="Grain"/>
    <x v="1"/>
    <n v="1034"/>
  </r>
  <r>
    <x v="230"/>
    <x v="4"/>
    <s v="May"/>
    <n v="22"/>
    <x v="0"/>
    <s v="01"/>
    <s v="Grain"/>
    <x v="0"/>
    <n v="8823"/>
  </r>
  <r>
    <x v="230"/>
    <x v="4"/>
    <s v="May"/>
    <n v="22"/>
    <x v="0"/>
    <s v="01"/>
    <s v="Grain"/>
    <x v="1"/>
    <n v="172"/>
  </r>
  <r>
    <x v="230"/>
    <x v="4"/>
    <s v="May"/>
    <n v="22"/>
    <x v="1"/>
    <s v="01"/>
    <s v="Grain"/>
    <x v="0"/>
    <n v="0"/>
  </r>
  <r>
    <x v="230"/>
    <x v="4"/>
    <s v="May"/>
    <n v="22"/>
    <x v="1"/>
    <s v="01"/>
    <s v="Grain"/>
    <x v="1"/>
    <n v="0"/>
  </r>
  <r>
    <x v="230"/>
    <x v="4"/>
    <s v="May"/>
    <n v="22"/>
    <x v="2"/>
    <s v="01"/>
    <s v="Grain"/>
    <x v="0"/>
    <n v="3350"/>
  </r>
  <r>
    <x v="230"/>
    <x v="4"/>
    <s v="May"/>
    <n v="22"/>
    <x v="2"/>
    <s v="01"/>
    <s v="Grain"/>
    <x v="1"/>
    <n v="140"/>
  </r>
  <r>
    <x v="230"/>
    <x v="4"/>
    <s v="May"/>
    <n v="22"/>
    <x v="3"/>
    <s v="01"/>
    <s v="Grain"/>
    <x v="0"/>
    <n v="3138"/>
  </r>
  <r>
    <x v="230"/>
    <x v="4"/>
    <s v="May"/>
    <n v="22"/>
    <x v="3"/>
    <s v="01"/>
    <s v="Grain"/>
    <x v="1"/>
    <n v="78"/>
  </r>
  <r>
    <x v="230"/>
    <x v="4"/>
    <s v="May"/>
    <n v="22"/>
    <x v="4"/>
    <s v="01"/>
    <s v="Grain"/>
    <x v="0"/>
    <n v="1683"/>
  </r>
  <r>
    <x v="230"/>
    <x v="4"/>
    <s v="May"/>
    <n v="22"/>
    <x v="4"/>
    <s v="01"/>
    <s v="Grain"/>
    <x v="1"/>
    <n v="1442"/>
  </r>
  <r>
    <x v="230"/>
    <x v="4"/>
    <s v="May"/>
    <n v="22"/>
    <x v="5"/>
    <s v="01"/>
    <s v="Grain"/>
    <x v="0"/>
    <n v="0"/>
  </r>
  <r>
    <x v="230"/>
    <x v="4"/>
    <s v="May"/>
    <n v="22"/>
    <x v="5"/>
    <s v="01"/>
    <s v="Grain"/>
    <x v="1"/>
    <n v="0"/>
  </r>
  <r>
    <x v="230"/>
    <x v="4"/>
    <s v="May"/>
    <n v="22"/>
    <x v="6"/>
    <s v="01"/>
    <s v="Grain"/>
    <x v="0"/>
    <n v="826"/>
  </r>
  <r>
    <x v="230"/>
    <x v="4"/>
    <s v="May"/>
    <n v="22"/>
    <x v="6"/>
    <s v="01"/>
    <s v="Grain"/>
    <x v="1"/>
    <n v="1226"/>
  </r>
  <r>
    <x v="230"/>
    <x v="4"/>
    <s v="May"/>
    <n v="22"/>
    <x v="7"/>
    <s v="01"/>
    <s v="Grain"/>
    <x v="0"/>
    <n v="548"/>
  </r>
  <r>
    <x v="230"/>
    <x v="4"/>
    <s v="May"/>
    <n v="22"/>
    <x v="7"/>
    <s v="01"/>
    <s v="Grain"/>
    <x v="1"/>
    <n v="472"/>
  </r>
  <r>
    <x v="230"/>
    <x v="4"/>
    <s v="May"/>
    <n v="22"/>
    <x v="8"/>
    <s v="01"/>
    <s v="Grain"/>
    <x v="0"/>
    <n v="299"/>
  </r>
  <r>
    <x v="230"/>
    <x v="4"/>
    <s v="May"/>
    <n v="22"/>
    <x v="8"/>
    <s v="01"/>
    <s v="Grain"/>
    <x v="1"/>
    <n v="1283"/>
  </r>
  <r>
    <x v="230"/>
    <x v="4"/>
    <s v="May"/>
    <n v="22"/>
    <x v="9"/>
    <s v="01"/>
    <s v="Grain"/>
    <x v="0"/>
    <n v="0"/>
  </r>
  <r>
    <x v="230"/>
    <x v="4"/>
    <s v="May"/>
    <n v="22"/>
    <x v="9"/>
    <s v="01"/>
    <s v="Grain"/>
    <x v="1"/>
    <n v="0"/>
  </r>
  <r>
    <x v="230"/>
    <x v="4"/>
    <s v="May"/>
    <n v="22"/>
    <x v="10"/>
    <s v="01"/>
    <s v="Grain"/>
    <x v="0"/>
    <n v="2696"/>
  </r>
  <r>
    <x v="230"/>
    <x v="4"/>
    <s v="May"/>
    <n v="22"/>
    <x v="10"/>
    <s v="01"/>
    <s v="Grain"/>
    <x v="1"/>
    <n v="609"/>
  </r>
  <r>
    <x v="230"/>
    <x v="4"/>
    <s v="May"/>
    <n v="22"/>
    <x v="11"/>
    <s v="01"/>
    <s v="Grain"/>
    <x v="0"/>
    <n v="0"/>
  </r>
  <r>
    <x v="230"/>
    <x v="4"/>
    <s v="May"/>
    <n v="22"/>
    <x v="11"/>
    <s v="01"/>
    <s v="Grain"/>
    <x v="1"/>
    <n v="3"/>
  </r>
  <r>
    <x v="230"/>
    <x v="4"/>
    <s v="May"/>
    <n v="22"/>
    <x v="12"/>
    <s v="01"/>
    <s v="Grain"/>
    <x v="0"/>
    <n v="5768"/>
  </r>
  <r>
    <x v="230"/>
    <x v="4"/>
    <s v="May"/>
    <n v="22"/>
    <x v="12"/>
    <s v="01"/>
    <s v="Grain"/>
    <x v="1"/>
    <n v="640"/>
  </r>
  <r>
    <x v="231"/>
    <x v="4"/>
    <s v="Jun"/>
    <n v="23"/>
    <x v="0"/>
    <s v="01"/>
    <s v="Grain"/>
    <x v="0"/>
    <n v="8430"/>
  </r>
  <r>
    <x v="231"/>
    <x v="4"/>
    <s v="Jun"/>
    <n v="23"/>
    <x v="0"/>
    <s v="01"/>
    <s v="Grain"/>
    <x v="1"/>
    <n v="455"/>
  </r>
  <r>
    <x v="231"/>
    <x v="4"/>
    <s v="Jun"/>
    <n v="23"/>
    <x v="1"/>
    <s v="01"/>
    <s v="Grain"/>
    <x v="0"/>
    <n v="0"/>
  </r>
  <r>
    <x v="231"/>
    <x v="4"/>
    <s v="Jun"/>
    <n v="23"/>
    <x v="1"/>
    <s v="01"/>
    <s v="Grain"/>
    <x v="1"/>
    <n v="0"/>
  </r>
  <r>
    <x v="231"/>
    <x v="4"/>
    <s v="Jun"/>
    <n v="23"/>
    <x v="2"/>
    <s v="01"/>
    <s v="Grain"/>
    <x v="0"/>
    <n v="3419"/>
  </r>
  <r>
    <x v="231"/>
    <x v="4"/>
    <s v="Jun"/>
    <n v="23"/>
    <x v="2"/>
    <s v="01"/>
    <s v="Grain"/>
    <x v="1"/>
    <n v="45"/>
  </r>
  <r>
    <x v="231"/>
    <x v="4"/>
    <s v="Jun"/>
    <n v="23"/>
    <x v="3"/>
    <s v="01"/>
    <s v="Grain"/>
    <x v="0"/>
    <n v="4197"/>
  </r>
  <r>
    <x v="231"/>
    <x v="4"/>
    <s v="Jun"/>
    <n v="23"/>
    <x v="3"/>
    <s v="01"/>
    <s v="Grain"/>
    <x v="1"/>
    <n v="181"/>
  </r>
  <r>
    <x v="231"/>
    <x v="4"/>
    <s v="Jun"/>
    <n v="23"/>
    <x v="4"/>
    <s v="01"/>
    <s v="Grain"/>
    <x v="0"/>
    <n v="1842"/>
  </r>
  <r>
    <x v="231"/>
    <x v="4"/>
    <s v="Jun"/>
    <n v="23"/>
    <x v="4"/>
    <s v="01"/>
    <s v="Grain"/>
    <x v="1"/>
    <n v="1143"/>
  </r>
  <r>
    <x v="231"/>
    <x v="4"/>
    <s v="Jun"/>
    <n v="23"/>
    <x v="5"/>
    <s v="01"/>
    <s v="Grain"/>
    <x v="0"/>
    <n v="0"/>
  </r>
  <r>
    <x v="231"/>
    <x v="4"/>
    <s v="Jun"/>
    <n v="23"/>
    <x v="5"/>
    <s v="01"/>
    <s v="Grain"/>
    <x v="1"/>
    <n v="1"/>
  </r>
  <r>
    <x v="231"/>
    <x v="4"/>
    <s v="Jun"/>
    <n v="23"/>
    <x v="6"/>
    <s v="01"/>
    <s v="Grain"/>
    <x v="0"/>
    <n v="837"/>
  </r>
  <r>
    <x v="231"/>
    <x v="4"/>
    <s v="Jun"/>
    <n v="23"/>
    <x v="6"/>
    <s v="01"/>
    <s v="Grain"/>
    <x v="1"/>
    <n v="1058"/>
  </r>
  <r>
    <x v="231"/>
    <x v="4"/>
    <s v="Jun"/>
    <n v="23"/>
    <x v="7"/>
    <s v="01"/>
    <s v="Grain"/>
    <x v="0"/>
    <n v="769"/>
  </r>
  <r>
    <x v="231"/>
    <x v="4"/>
    <s v="Jun"/>
    <n v="23"/>
    <x v="7"/>
    <s v="01"/>
    <s v="Grain"/>
    <x v="1"/>
    <n v="580"/>
  </r>
  <r>
    <x v="231"/>
    <x v="4"/>
    <s v="Jun"/>
    <n v="23"/>
    <x v="8"/>
    <s v="01"/>
    <s v="Grain"/>
    <x v="0"/>
    <n v="246"/>
  </r>
  <r>
    <x v="231"/>
    <x v="4"/>
    <s v="Jun"/>
    <n v="23"/>
    <x v="8"/>
    <s v="01"/>
    <s v="Grain"/>
    <x v="1"/>
    <n v="945"/>
  </r>
  <r>
    <x v="231"/>
    <x v="4"/>
    <s v="Jun"/>
    <n v="23"/>
    <x v="9"/>
    <s v="01"/>
    <s v="Grain"/>
    <x v="0"/>
    <n v="0"/>
  </r>
  <r>
    <x v="231"/>
    <x v="4"/>
    <s v="Jun"/>
    <n v="23"/>
    <x v="9"/>
    <s v="01"/>
    <s v="Grain"/>
    <x v="1"/>
    <n v="0"/>
  </r>
  <r>
    <x v="231"/>
    <x v="4"/>
    <s v="Jun"/>
    <n v="23"/>
    <x v="10"/>
    <s v="01"/>
    <s v="Grain"/>
    <x v="0"/>
    <n v="2854"/>
  </r>
  <r>
    <x v="231"/>
    <x v="4"/>
    <s v="Jun"/>
    <n v="23"/>
    <x v="10"/>
    <s v="01"/>
    <s v="Grain"/>
    <x v="1"/>
    <n v="758"/>
  </r>
  <r>
    <x v="231"/>
    <x v="4"/>
    <s v="Jun"/>
    <n v="23"/>
    <x v="11"/>
    <s v="01"/>
    <s v="Grain"/>
    <x v="0"/>
    <n v="0"/>
  </r>
  <r>
    <x v="231"/>
    <x v="4"/>
    <s v="Jun"/>
    <n v="23"/>
    <x v="11"/>
    <s v="01"/>
    <s v="Grain"/>
    <x v="1"/>
    <n v="3"/>
  </r>
  <r>
    <x v="231"/>
    <x v="4"/>
    <s v="Jun"/>
    <n v="23"/>
    <x v="12"/>
    <s v="01"/>
    <s v="Grain"/>
    <x v="0"/>
    <n v="5617"/>
  </r>
  <r>
    <x v="231"/>
    <x v="4"/>
    <s v="Jun"/>
    <n v="23"/>
    <x v="12"/>
    <s v="01"/>
    <s v="Grain"/>
    <x v="1"/>
    <n v="742"/>
  </r>
  <r>
    <x v="232"/>
    <x v="4"/>
    <s v="Jun"/>
    <n v="24"/>
    <x v="0"/>
    <s v="01"/>
    <s v="Grain"/>
    <x v="0"/>
    <n v="8444"/>
  </r>
  <r>
    <x v="232"/>
    <x v="4"/>
    <s v="Jun"/>
    <n v="24"/>
    <x v="0"/>
    <s v="01"/>
    <s v="Grain"/>
    <x v="1"/>
    <n v="303"/>
  </r>
  <r>
    <x v="232"/>
    <x v="4"/>
    <s v="Jun"/>
    <n v="24"/>
    <x v="1"/>
    <s v="01"/>
    <s v="Grain"/>
    <x v="0"/>
    <n v="0"/>
  </r>
  <r>
    <x v="232"/>
    <x v="4"/>
    <s v="Jun"/>
    <n v="24"/>
    <x v="1"/>
    <s v="01"/>
    <s v="Grain"/>
    <x v="1"/>
    <n v="0"/>
  </r>
  <r>
    <x v="232"/>
    <x v="4"/>
    <s v="Jun"/>
    <n v="24"/>
    <x v="2"/>
    <s v="01"/>
    <s v="Grain"/>
    <x v="0"/>
    <n v="3677"/>
  </r>
  <r>
    <x v="232"/>
    <x v="4"/>
    <s v="Jun"/>
    <n v="24"/>
    <x v="2"/>
    <s v="01"/>
    <s v="Grain"/>
    <x v="1"/>
    <n v="21"/>
  </r>
  <r>
    <x v="232"/>
    <x v="4"/>
    <s v="Jun"/>
    <n v="24"/>
    <x v="3"/>
    <s v="01"/>
    <s v="Grain"/>
    <x v="0"/>
    <n v="4722"/>
  </r>
  <r>
    <x v="232"/>
    <x v="4"/>
    <s v="Jun"/>
    <n v="24"/>
    <x v="3"/>
    <s v="01"/>
    <s v="Grain"/>
    <x v="1"/>
    <n v="276"/>
  </r>
  <r>
    <x v="232"/>
    <x v="4"/>
    <s v="Jun"/>
    <n v="24"/>
    <x v="4"/>
    <s v="01"/>
    <s v="Grain"/>
    <x v="0"/>
    <n v="1670"/>
  </r>
  <r>
    <x v="232"/>
    <x v="4"/>
    <s v="Jun"/>
    <n v="24"/>
    <x v="4"/>
    <s v="01"/>
    <s v="Grain"/>
    <x v="1"/>
    <n v="1675"/>
  </r>
  <r>
    <x v="232"/>
    <x v="4"/>
    <s v="Jun"/>
    <n v="24"/>
    <x v="5"/>
    <s v="01"/>
    <s v="Grain"/>
    <x v="0"/>
    <n v="0"/>
  </r>
  <r>
    <x v="232"/>
    <x v="4"/>
    <s v="Jun"/>
    <n v="24"/>
    <x v="5"/>
    <s v="01"/>
    <s v="Grain"/>
    <x v="1"/>
    <n v="5"/>
  </r>
  <r>
    <x v="232"/>
    <x v="4"/>
    <s v="Jun"/>
    <n v="24"/>
    <x v="6"/>
    <s v="01"/>
    <s v="Grain"/>
    <x v="0"/>
    <n v="902"/>
  </r>
  <r>
    <x v="232"/>
    <x v="4"/>
    <s v="Jun"/>
    <n v="24"/>
    <x v="6"/>
    <s v="01"/>
    <s v="Grain"/>
    <x v="1"/>
    <n v="1179"/>
  </r>
  <r>
    <x v="232"/>
    <x v="4"/>
    <s v="Jun"/>
    <n v="24"/>
    <x v="7"/>
    <s v="01"/>
    <s v="Grain"/>
    <x v="0"/>
    <n v="564"/>
  </r>
  <r>
    <x v="232"/>
    <x v="4"/>
    <s v="Jun"/>
    <n v="24"/>
    <x v="7"/>
    <s v="01"/>
    <s v="Grain"/>
    <x v="1"/>
    <n v="627"/>
  </r>
  <r>
    <x v="232"/>
    <x v="4"/>
    <s v="Jun"/>
    <n v="24"/>
    <x v="8"/>
    <s v="01"/>
    <s v="Grain"/>
    <x v="0"/>
    <n v="148"/>
  </r>
  <r>
    <x v="232"/>
    <x v="4"/>
    <s v="Jun"/>
    <n v="24"/>
    <x v="8"/>
    <s v="01"/>
    <s v="Grain"/>
    <x v="1"/>
    <n v="773"/>
  </r>
  <r>
    <x v="232"/>
    <x v="4"/>
    <s v="Jun"/>
    <n v="24"/>
    <x v="9"/>
    <s v="01"/>
    <s v="Grain"/>
    <x v="0"/>
    <n v="0"/>
  </r>
  <r>
    <x v="232"/>
    <x v="4"/>
    <s v="Jun"/>
    <n v="24"/>
    <x v="9"/>
    <s v="01"/>
    <s v="Grain"/>
    <x v="1"/>
    <n v="0"/>
  </r>
  <r>
    <x v="232"/>
    <x v="4"/>
    <s v="Jun"/>
    <n v="24"/>
    <x v="10"/>
    <s v="01"/>
    <s v="Grain"/>
    <x v="0"/>
    <n v="2849"/>
  </r>
  <r>
    <x v="232"/>
    <x v="4"/>
    <s v="Jun"/>
    <n v="24"/>
    <x v="10"/>
    <s v="01"/>
    <s v="Grain"/>
    <x v="1"/>
    <n v="817"/>
  </r>
  <r>
    <x v="232"/>
    <x v="4"/>
    <s v="Jun"/>
    <n v="24"/>
    <x v="11"/>
    <s v="01"/>
    <s v="Grain"/>
    <x v="0"/>
    <n v="1"/>
  </r>
  <r>
    <x v="232"/>
    <x v="4"/>
    <s v="Jun"/>
    <n v="24"/>
    <x v="11"/>
    <s v="01"/>
    <s v="Grain"/>
    <x v="1"/>
    <n v="24"/>
  </r>
  <r>
    <x v="232"/>
    <x v="4"/>
    <s v="Jun"/>
    <n v="24"/>
    <x v="12"/>
    <s v="01"/>
    <s v="Grain"/>
    <x v="0"/>
    <n v="5137"/>
  </r>
  <r>
    <x v="232"/>
    <x v="4"/>
    <s v="Jun"/>
    <n v="24"/>
    <x v="12"/>
    <s v="01"/>
    <s v="Grain"/>
    <x v="1"/>
    <n v="1030"/>
  </r>
  <r>
    <x v="233"/>
    <x v="4"/>
    <s v="Jun"/>
    <n v="25"/>
    <x v="0"/>
    <s v="01"/>
    <s v="Grain"/>
    <x v="0"/>
    <n v="9015"/>
  </r>
  <r>
    <x v="233"/>
    <x v="4"/>
    <s v="Jun"/>
    <n v="25"/>
    <x v="0"/>
    <s v="01"/>
    <s v="Grain"/>
    <x v="1"/>
    <n v="216"/>
  </r>
  <r>
    <x v="233"/>
    <x v="4"/>
    <s v="Jun"/>
    <n v="25"/>
    <x v="1"/>
    <s v="01"/>
    <s v="Grain"/>
    <x v="0"/>
    <n v="0"/>
  </r>
  <r>
    <x v="233"/>
    <x v="4"/>
    <s v="Jun"/>
    <n v="25"/>
    <x v="1"/>
    <s v="01"/>
    <s v="Grain"/>
    <x v="1"/>
    <n v="0"/>
  </r>
  <r>
    <x v="233"/>
    <x v="4"/>
    <s v="Jun"/>
    <n v="25"/>
    <x v="2"/>
    <s v="01"/>
    <s v="Grain"/>
    <x v="0"/>
    <n v="3306"/>
  </r>
  <r>
    <x v="233"/>
    <x v="4"/>
    <s v="Jun"/>
    <n v="25"/>
    <x v="2"/>
    <s v="01"/>
    <s v="Grain"/>
    <x v="1"/>
    <n v="193"/>
  </r>
  <r>
    <x v="233"/>
    <x v="4"/>
    <s v="Jun"/>
    <n v="25"/>
    <x v="3"/>
    <s v="01"/>
    <s v="Grain"/>
    <x v="0"/>
    <n v="4093"/>
  </r>
  <r>
    <x v="233"/>
    <x v="4"/>
    <s v="Jun"/>
    <n v="25"/>
    <x v="3"/>
    <s v="01"/>
    <s v="Grain"/>
    <x v="1"/>
    <n v="226"/>
  </r>
  <r>
    <x v="233"/>
    <x v="4"/>
    <s v="Jun"/>
    <n v="25"/>
    <x v="4"/>
    <s v="01"/>
    <s v="Grain"/>
    <x v="0"/>
    <n v="1579"/>
  </r>
  <r>
    <x v="233"/>
    <x v="4"/>
    <s v="Jun"/>
    <n v="25"/>
    <x v="4"/>
    <s v="01"/>
    <s v="Grain"/>
    <x v="1"/>
    <n v="1638"/>
  </r>
  <r>
    <x v="233"/>
    <x v="4"/>
    <s v="Jun"/>
    <n v="25"/>
    <x v="5"/>
    <s v="01"/>
    <s v="Grain"/>
    <x v="0"/>
    <n v="0"/>
  </r>
  <r>
    <x v="233"/>
    <x v="4"/>
    <s v="Jun"/>
    <n v="25"/>
    <x v="5"/>
    <s v="01"/>
    <s v="Grain"/>
    <x v="1"/>
    <n v="4"/>
  </r>
  <r>
    <x v="233"/>
    <x v="4"/>
    <s v="Jun"/>
    <n v="25"/>
    <x v="6"/>
    <s v="01"/>
    <s v="Grain"/>
    <x v="0"/>
    <n v="1054"/>
  </r>
  <r>
    <x v="233"/>
    <x v="4"/>
    <s v="Jun"/>
    <n v="25"/>
    <x v="6"/>
    <s v="01"/>
    <s v="Grain"/>
    <x v="1"/>
    <n v="1059"/>
  </r>
  <r>
    <x v="233"/>
    <x v="4"/>
    <s v="Jun"/>
    <n v="25"/>
    <x v="7"/>
    <s v="01"/>
    <s v="Grain"/>
    <x v="0"/>
    <n v="567"/>
  </r>
  <r>
    <x v="233"/>
    <x v="4"/>
    <s v="Jun"/>
    <n v="25"/>
    <x v="7"/>
    <s v="01"/>
    <s v="Grain"/>
    <x v="1"/>
    <n v="411"/>
  </r>
  <r>
    <x v="233"/>
    <x v="4"/>
    <s v="Jun"/>
    <n v="25"/>
    <x v="8"/>
    <s v="01"/>
    <s v="Grain"/>
    <x v="0"/>
    <n v="201"/>
  </r>
  <r>
    <x v="233"/>
    <x v="4"/>
    <s v="Jun"/>
    <n v="25"/>
    <x v="8"/>
    <s v="01"/>
    <s v="Grain"/>
    <x v="1"/>
    <n v="710"/>
  </r>
  <r>
    <x v="233"/>
    <x v="4"/>
    <s v="Jun"/>
    <n v="25"/>
    <x v="9"/>
    <s v="01"/>
    <s v="Grain"/>
    <x v="0"/>
    <n v="0"/>
  </r>
  <r>
    <x v="233"/>
    <x v="4"/>
    <s v="Jun"/>
    <n v="25"/>
    <x v="9"/>
    <s v="01"/>
    <s v="Grain"/>
    <x v="1"/>
    <n v="0"/>
  </r>
  <r>
    <x v="233"/>
    <x v="4"/>
    <s v="Jun"/>
    <n v="25"/>
    <x v="10"/>
    <s v="01"/>
    <s v="Grain"/>
    <x v="0"/>
    <n v="2713"/>
  </r>
  <r>
    <x v="233"/>
    <x v="4"/>
    <s v="Jun"/>
    <n v="25"/>
    <x v="10"/>
    <s v="01"/>
    <s v="Grain"/>
    <x v="1"/>
    <n v="470"/>
  </r>
  <r>
    <x v="233"/>
    <x v="4"/>
    <s v="Jun"/>
    <n v="25"/>
    <x v="11"/>
    <s v="01"/>
    <s v="Grain"/>
    <x v="0"/>
    <n v="0"/>
  </r>
  <r>
    <x v="233"/>
    <x v="4"/>
    <s v="Jun"/>
    <n v="25"/>
    <x v="11"/>
    <s v="01"/>
    <s v="Grain"/>
    <x v="1"/>
    <n v="2"/>
  </r>
  <r>
    <x v="233"/>
    <x v="4"/>
    <s v="Jun"/>
    <n v="25"/>
    <x v="12"/>
    <s v="01"/>
    <s v="Grain"/>
    <x v="0"/>
    <n v="6246"/>
  </r>
  <r>
    <x v="233"/>
    <x v="4"/>
    <s v="Jun"/>
    <n v="25"/>
    <x v="12"/>
    <s v="01"/>
    <s v="Grain"/>
    <x v="1"/>
    <n v="940"/>
  </r>
  <r>
    <x v="234"/>
    <x v="4"/>
    <s v="Jun"/>
    <n v="26"/>
    <x v="0"/>
    <s v="01"/>
    <s v="Grain"/>
    <x v="0"/>
    <n v="8710"/>
  </r>
  <r>
    <x v="234"/>
    <x v="4"/>
    <s v="Jun"/>
    <n v="26"/>
    <x v="0"/>
    <s v="01"/>
    <s v="Grain"/>
    <x v="1"/>
    <n v="385"/>
  </r>
  <r>
    <x v="234"/>
    <x v="4"/>
    <s v="Jun"/>
    <n v="26"/>
    <x v="1"/>
    <s v="01"/>
    <s v="Grain"/>
    <x v="0"/>
    <n v="0"/>
  </r>
  <r>
    <x v="234"/>
    <x v="4"/>
    <s v="Jun"/>
    <n v="26"/>
    <x v="1"/>
    <s v="01"/>
    <s v="Grain"/>
    <x v="1"/>
    <n v="0"/>
  </r>
  <r>
    <x v="234"/>
    <x v="4"/>
    <s v="Jun"/>
    <n v="26"/>
    <x v="2"/>
    <s v="01"/>
    <s v="Grain"/>
    <x v="0"/>
    <n v="4211"/>
  </r>
  <r>
    <x v="234"/>
    <x v="4"/>
    <s v="Jun"/>
    <n v="26"/>
    <x v="2"/>
    <s v="01"/>
    <s v="Grain"/>
    <x v="1"/>
    <n v="239"/>
  </r>
  <r>
    <x v="234"/>
    <x v="4"/>
    <s v="Jun"/>
    <n v="26"/>
    <x v="3"/>
    <s v="01"/>
    <s v="Grain"/>
    <x v="0"/>
    <n v="4656"/>
  </r>
  <r>
    <x v="234"/>
    <x v="4"/>
    <s v="Jun"/>
    <n v="26"/>
    <x v="3"/>
    <s v="01"/>
    <s v="Grain"/>
    <x v="1"/>
    <n v="187"/>
  </r>
  <r>
    <x v="234"/>
    <x v="4"/>
    <s v="Jun"/>
    <n v="26"/>
    <x v="4"/>
    <s v="01"/>
    <s v="Grain"/>
    <x v="0"/>
    <n v="1376"/>
  </r>
  <r>
    <x v="234"/>
    <x v="4"/>
    <s v="Jun"/>
    <n v="26"/>
    <x v="4"/>
    <s v="01"/>
    <s v="Grain"/>
    <x v="1"/>
    <n v="1090"/>
  </r>
  <r>
    <x v="234"/>
    <x v="4"/>
    <s v="Jun"/>
    <n v="26"/>
    <x v="5"/>
    <s v="01"/>
    <s v="Grain"/>
    <x v="0"/>
    <n v="0"/>
  </r>
  <r>
    <x v="234"/>
    <x v="4"/>
    <s v="Jun"/>
    <n v="26"/>
    <x v="5"/>
    <s v="01"/>
    <s v="Grain"/>
    <x v="1"/>
    <n v="0"/>
  </r>
  <r>
    <x v="234"/>
    <x v="4"/>
    <s v="Jun"/>
    <n v="26"/>
    <x v="6"/>
    <s v="01"/>
    <s v="Grain"/>
    <x v="0"/>
    <n v="1148"/>
  </r>
  <r>
    <x v="234"/>
    <x v="4"/>
    <s v="Jun"/>
    <n v="26"/>
    <x v="6"/>
    <s v="01"/>
    <s v="Grain"/>
    <x v="1"/>
    <n v="760"/>
  </r>
  <r>
    <x v="234"/>
    <x v="4"/>
    <s v="Jun"/>
    <n v="26"/>
    <x v="7"/>
    <s v="01"/>
    <s v="Grain"/>
    <x v="0"/>
    <n v="487"/>
  </r>
  <r>
    <x v="234"/>
    <x v="4"/>
    <s v="Jun"/>
    <n v="26"/>
    <x v="7"/>
    <s v="01"/>
    <s v="Grain"/>
    <x v="1"/>
    <n v="506"/>
  </r>
  <r>
    <x v="234"/>
    <x v="4"/>
    <s v="Jun"/>
    <n v="26"/>
    <x v="8"/>
    <s v="01"/>
    <s v="Grain"/>
    <x v="0"/>
    <n v="176"/>
  </r>
  <r>
    <x v="234"/>
    <x v="4"/>
    <s v="Jun"/>
    <n v="26"/>
    <x v="8"/>
    <s v="01"/>
    <s v="Grain"/>
    <x v="1"/>
    <n v="873"/>
  </r>
  <r>
    <x v="234"/>
    <x v="4"/>
    <s v="Jun"/>
    <n v="26"/>
    <x v="9"/>
    <s v="01"/>
    <s v="Grain"/>
    <x v="0"/>
    <n v="0"/>
  </r>
  <r>
    <x v="234"/>
    <x v="4"/>
    <s v="Jun"/>
    <n v="26"/>
    <x v="9"/>
    <s v="01"/>
    <s v="Grain"/>
    <x v="1"/>
    <n v="0"/>
  </r>
  <r>
    <x v="234"/>
    <x v="4"/>
    <s v="Jun"/>
    <n v="26"/>
    <x v="10"/>
    <s v="01"/>
    <s v="Grain"/>
    <x v="0"/>
    <n v="2939"/>
  </r>
  <r>
    <x v="234"/>
    <x v="4"/>
    <s v="Jun"/>
    <n v="26"/>
    <x v="10"/>
    <s v="01"/>
    <s v="Grain"/>
    <x v="1"/>
    <n v="565"/>
  </r>
  <r>
    <x v="234"/>
    <x v="4"/>
    <s v="Jun"/>
    <n v="26"/>
    <x v="11"/>
    <s v="01"/>
    <s v="Grain"/>
    <x v="0"/>
    <n v="0"/>
  </r>
  <r>
    <x v="234"/>
    <x v="4"/>
    <s v="Jun"/>
    <n v="26"/>
    <x v="11"/>
    <s v="01"/>
    <s v="Grain"/>
    <x v="1"/>
    <n v="57"/>
  </r>
  <r>
    <x v="234"/>
    <x v="4"/>
    <s v="Jun"/>
    <n v="26"/>
    <x v="12"/>
    <s v="01"/>
    <s v="Grain"/>
    <x v="0"/>
    <n v="4909"/>
  </r>
  <r>
    <x v="234"/>
    <x v="4"/>
    <s v="Jun"/>
    <n v="26"/>
    <x v="12"/>
    <s v="01"/>
    <s v="Grain"/>
    <x v="1"/>
    <n v="910"/>
  </r>
  <r>
    <x v="235"/>
    <x v="4"/>
    <s v="Jul"/>
    <n v="27"/>
    <x v="0"/>
    <s v="01"/>
    <s v="Grain"/>
    <x v="0"/>
    <n v="7575"/>
  </r>
  <r>
    <x v="235"/>
    <x v="4"/>
    <s v="Jul"/>
    <n v="27"/>
    <x v="0"/>
    <s v="01"/>
    <s v="Grain"/>
    <x v="1"/>
    <n v="285"/>
  </r>
  <r>
    <x v="235"/>
    <x v="4"/>
    <s v="Jul"/>
    <n v="27"/>
    <x v="1"/>
    <s v="01"/>
    <s v="Grain"/>
    <x v="0"/>
    <n v="0"/>
  </r>
  <r>
    <x v="235"/>
    <x v="4"/>
    <s v="Jul"/>
    <n v="27"/>
    <x v="1"/>
    <s v="01"/>
    <s v="Grain"/>
    <x v="1"/>
    <n v="0"/>
  </r>
  <r>
    <x v="235"/>
    <x v="4"/>
    <s v="Jul"/>
    <n v="27"/>
    <x v="2"/>
    <s v="01"/>
    <s v="Grain"/>
    <x v="0"/>
    <n v="3525"/>
  </r>
  <r>
    <x v="235"/>
    <x v="4"/>
    <s v="Jul"/>
    <n v="27"/>
    <x v="2"/>
    <s v="01"/>
    <s v="Grain"/>
    <x v="1"/>
    <n v="210"/>
  </r>
  <r>
    <x v="235"/>
    <x v="4"/>
    <s v="Jul"/>
    <n v="27"/>
    <x v="3"/>
    <s v="01"/>
    <s v="Grain"/>
    <x v="0"/>
    <n v="3896"/>
  </r>
  <r>
    <x v="235"/>
    <x v="4"/>
    <s v="Jul"/>
    <n v="27"/>
    <x v="3"/>
    <s v="01"/>
    <s v="Grain"/>
    <x v="1"/>
    <n v="192"/>
  </r>
  <r>
    <x v="235"/>
    <x v="4"/>
    <s v="Jul"/>
    <n v="27"/>
    <x v="4"/>
    <s v="01"/>
    <s v="Grain"/>
    <x v="0"/>
    <n v="1472"/>
  </r>
  <r>
    <x v="235"/>
    <x v="4"/>
    <s v="Jul"/>
    <n v="27"/>
    <x v="4"/>
    <s v="01"/>
    <s v="Grain"/>
    <x v="1"/>
    <n v="1502"/>
  </r>
  <r>
    <x v="235"/>
    <x v="4"/>
    <s v="Jul"/>
    <n v="27"/>
    <x v="5"/>
    <s v="01"/>
    <s v="Grain"/>
    <x v="0"/>
    <n v="0"/>
  </r>
  <r>
    <x v="235"/>
    <x v="4"/>
    <s v="Jul"/>
    <n v="27"/>
    <x v="5"/>
    <s v="01"/>
    <s v="Grain"/>
    <x v="1"/>
    <n v="7"/>
  </r>
  <r>
    <x v="235"/>
    <x v="4"/>
    <s v="Jul"/>
    <n v="27"/>
    <x v="6"/>
    <s v="01"/>
    <s v="Grain"/>
    <x v="0"/>
    <n v="876"/>
  </r>
  <r>
    <x v="235"/>
    <x v="4"/>
    <s v="Jul"/>
    <n v="27"/>
    <x v="6"/>
    <s v="01"/>
    <s v="Grain"/>
    <x v="1"/>
    <n v="827"/>
  </r>
  <r>
    <x v="235"/>
    <x v="4"/>
    <s v="Jul"/>
    <n v="27"/>
    <x v="7"/>
    <s v="01"/>
    <s v="Grain"/>
    <x v="0"/>
    <n v="404"/>
  </r>
  <r>
    <x v="235"/>
    <x v="4"/>
    <s v="Jul"/>
    <n v="27"/>
    <x v="7"/>
    <s v="01"/>
    <s v="Grain"/>
    <x v="1"/>
    <n v="466"/>
  </r>
  <r>
    <x v="235"/>
    <x v="4"/>
    <s v="Jul"/>
    <n v="27"/>
    <x v="8"/>
    <s v="01"/>
    <s v="Grain"/>
    <x v="0"/>
    <n v="190"/>
  </r>
  <r>
    <x v="235"/>
    <x v="4"/>
    <s v="Jul"/>
    <n v="27"/>
    <x v="8"/>
    <s v="01"/>
    <s v="Grain"/>
    <x v="1"/>
    <n v="828"/>
  </r>
  <r>
    <x v="235"/>
    <x v="4"/>
    <s v="Jul"/>
    <n v="27"/>
    <x v="9"/>
    <s v="01"/>
    <s v="Grain"/>
    <x v="0"/>
    <n v="0"/>
  </r>
  <r>
    <x v="235"/>
    <x v="4"/>
    <s v="Jul"/>
    <n v="27"/>
    <x v="9"/>
    <s v="01"/>
    <s v="Grain"/>
    <x v="1"/>
    <n v="0"/>
  </r>
  <r>
    <x v="235"/>
    <x v="4"/>
    <s v="Jul"/>
    <n v="27"/>
    <x v="10"/>
    <s v="01"/>
    <s v="Grain"/>
    <x v="0"/>
    <n v="2529"/>
  </r>
  <r>
    <x v="235"/>
    <x v="4"/>
    <s v="Jul"/>
    <n v="27"/>
    <x v="10"/>
    <s v="01"/>
    <s v="Grain"/>
    <x v="1"/>
    <n v="835"/>
  </r>
  <r>
    <x v="235"/>
    <x v="4"/>
    <s v="Jul"/>
    <n v="27"/>
    <x v="11"/>
    <s v="01"/>
    <s v="Grain"/>
    <x v="0"/>
    <n v="0"/>
  </r>
  <r>
    <x v="235"/>
    <x v="4"/>
    <s v="Jul"/>
    <n v="27"/>
    <x v="11"/>
    <s v="01"/>
    <s v="Grain"/>
    <x v="1"/>
    <n v="50"/>
  </r>
  <r>
    <x v="235"/>
    <x v="4"/>
    <s v="Jul"/>
    <n v="27"/>
    <x v="12"/>
    <s v="01"/>
    <s v="Grain"/>
    <x v="0"/>
    <n v="4365"/>
  </r>
  <r>
    <x v="235"/>
    <x v="4"/>
    <s v="Jul"/>
    <n v="27"/>
    <x v="12"/>
    <s v="01"/>
    <s v="Grain"/>
    <x v="1"/>
    <n v="869"/>
  </r>
  <r>
    <x v="236"/>
    <x v="4"/>
    <s v="Jul"/>
    <n v="28"/>
    <x v="0"/>
    <s v="01"/>
    <s v="Grain"/>
    <x v="0"/>
    <n v="8595"/>
  </r>
  <r>
    <x v="236"/>
    <x v="4"/>
    <s v="Jul"/>
    <n v="28"/>
    <x v="0"/>
    <s v="01"/>
    <s v="Grain"/>
    <x v="1"/>
    <n v="491"/>
  </r>
  <r>
    <x v="236"/>
    <x v="4"/>
    <s v="Jul"/>
    <n v="28"/>
    <x v="1"/>
    <s v="01"/>
    <s v="Grain"/>
    <x v="0"/>
    <n v="0"/>
  </r>
  <r>
    <x v="236"/>
    <x v="4"/>
    <s v="Jul"/>
    <n v="28"/>
    <x v="1"/>
    <s v="01"/>
    <s v="Grain"/>
    <x v="1"/>
    <n v="0"/>
  </r>
  <r>
    <x v="236"/>
    <x v="4"/>
    <s v="Jul"/>
    <n v="28"/>
    <x v="2"/>
    <s v="01"/>
    <s v="Grain"/>
    <x v="0"/>
    <n v="4410"/>
  </r>
  <r>
    <x v="236"/>
    <x v="4"/>
    <s v="Jul"/>
    <n v="28"/>
    <x v="2"/>
    <s v="01"/>
    <s v="Grain"/>
    <x v="1"/>
    <n v="442"/>
  </r>
  <r>
    <x v="236"/>
    <x v="4"/>
    <s v="Jul"/>
    <n v="28"/>
    <x v="3"/>
    <s v="01"/>
    <s v="Grain"/>
    <x v="0"/>
    <n v="5115"/>
  </r>
  <r>
    <x v="236"/>
    <x v="4"/>
    <s v="Jul"/>
    <n v="28"/>
    <x v="3"/>
    <s v="01"/>
    <s v="Grain"/>
    <x v="1"/>
    <n v="110"/>
  </r>
  <r>
    <x v="236"/>
    <x v="4"/>
    <s v="Jul"/>
    <n v="28"/>
    <x v="4"/>
    <s v="01"/>
    <s v="Grain"/>
    <x v="0"/>
    <n v="1395"/>
  </r>
  <r>
    <x v="236"/>
    <x v="4"/>
    <s v="Jul"/>
    <n v="28"/>
    <x v="4"/>
    <s v="01"/>
    <s v="Grain"/>
    <x v="1"/>
    <n v="1029"/>
  </r>
  <r>
    <x v="236"/>
    <x v="4"/>
    <s v="Jul"/>
    <n v="28"/>
    <x v="5"/>
    <s v="01"/>
    <s v="Grain"/>
    <x v="0"/>
    <n v="0"/>
  </r>
  <r>
    <x v="236"/>
    <x v="4"/>
    <s v="Jul"/>
    <n v="28"/>
    <x v="5"/>
    <s v="01"/>
    <s v="Grain"/>
    <x v="1"/>
    <n v="4"/>
  </r>
  <r>
    <x v="236"/>
    <x v="4"/>
    <s v="Jul"/>
    <n v="28"/>
    <x v="6"/>
    <s v="01"/>
    <s v="Grain"/>
    <x v="0"/>
    <n v="686"/>
  </r>
  <r>
    <x v="236"/>
    <x v="4"/>
    <s v="Jul"/>
    <n v="28"/>
    <x v="6"/>
    <s v="01"/>
    <s v="Grain"/>
    <x v="1"/>
    <n v="1119"/>
  </r>
  <r>
    <x v="236"/>
    <x v="4"/>
    <s v="Jul"/>
    <n v="28"/>
    <x v="7"/>
    <s v="01"/>
    <s v="Grain"/>
    <x v="0"/>
    <n v="390"/>
  </r>
  <r>
    <x v="236"/>
    <x v="4"/>
    <s v="Jul"/>
    <n v="28"/>
    <x v="7"/>
    <s v="01"/>
    <s v="Grain"/>
    <x v="1"/>
    <n v="462"/>
  </r>
  <r>
    <x v="236"/>
    <x v="4"/>
    <s v="Jul"/>
    <n v="28"/>
    <x v="8"/>
    <s v="01"/>
    <s v="Grain"/>
    <x v="0"/>
    <n v="169"/>
  </r>
  <r>
    <x v="236"/>
    <x v="4"/>
    <s v="Jul"/>
    <n v="28"/>
    <x v="8"/>
    <s v="01"/>
    <s v="Grain"/>
    <x v="1"/>
    <n v="890"/>
  </r>
  <r>
    <x v="236"/>
    <x v="4"/>
    <s v="Jul"/>
    <n v="28"/>
    <x v="9"/>
    <s v="01"/>
    <s v="Grain"/>
    <x v="0"/>
    <n v="0"/>
  </r>
  <r>
    <x v="236"/>
    <x v="4"/>
    <s v="Jul"/>
    <n v="28"/>
    <x v="9"/>
    <s v="01"/>
    <s v="Grain"/>
    <x v="1"/>
    <n v="0"/>
  </r>
  <r>
    <x v="236"/>
    <x v="4"/>
    <s v="Jul"/>
    <n v="28"/>
    <x v="10"/>
    <s v="01"/>
    <s v="Grain"/>
    <x v="0"/>
    <n v="2792"/>
  </r>
  <r>
    <x v="236"/>
    <x v="4"/>
    <s v="Jul"/>
    <n v="28"/>
    <x v="10"/>
    <s v="01"/>
    <s v="Grain"/>
    <x v="1"/>
    <n v="591"/>
  </r>
  <r>
    <x v="236"/>
    <x v="4"/>
    <s v="Jul"/>
    <n v="28"/>
    <x v="11"/>
    <s v="01"/>
    <s v="Grain"/>
    <x v="0"/>
    <n v="0"/>
  </r>
  <r>
    <x v="236"/>
    <x v="4"/>
    <s v="Jul"/>
    <n v="28"/>
    <x v="11"/>
    <s v="01"/>
    <s v="Grain"/>
    <x v="1"/>
    <n v="24"/>
  </r>
  <r>
    <x v="236"/>
    <x v="4"/>
    <s v="Jul"/>
    <n v="28"/>
    <x v="12"/>
    <s v="01"/>
    <s v="Grain"/>
    <x v="0"/>
    <n v="5004"/>
  </r>
  <r>
    <x v="236"/>
    <x v="4"/>
    <s v="Jul"/>
    <n v="28"/>
    <x v="12"/>
    <s v="01"/>
    <s v="Grain"/>
    <x v="1"/>
    <n v="534"/>
  </r>
  <r>
    <x v="237"/>
    <x v="4"/>
    <s v="Jul"/>
    <n v="29"/>
    <x v="0"/>
    <s v="01"/>
    <s v="Grain"/>
    <x v="0"/>
    <n v="7648"/>
  </r>
  <r>
    <x v="237"/>
    <x v="4"/>
    <s v="Jul"/>
    <n v="29"/>
    <x v="0"/>
    <s v="01"/>
    <s v="Grain"/>
    <x v="1"/>
    <n v="224"/>
  </r>
  <r>
    <x v="237"/>
    <x v="4"/>
    <s v="Jul"/>
    <n v="29"/>
    <x v="1"/>
    <s v="01"/>
    <s v="Grain"/>
    <x v="0"/>
    <n v="0"/>
  </r>
  <r>
    <x v="237"/>
    <x v="4"/>
    <s v="Jul"/>
    <n v="29"/>
    <x v="1"/>
    <s v="01"/>
    <s v="Grain"/>
    <x v="1"/>
    <n v="0"/>
  </r>
  <r>
    <x v="237"/>
    <x v="4"/>
    <s v="Jul"/>
    <n v="29"/>
    <x v="2"/>
    <s v="01"/>
    <s v="Grain"/>
    <x v="0"/>
    <n v="3619"/>
  </r>
  <r>
    <x v="237"/>
    <x v="4"/>
    <s v="Jul"/>
    <n v="29"/>
    <x v="2"/>
    <s v="01"/>
    <s v="Grain"/>
    <x v="1"/>
    <n v="334"/>
  </r>
  <r>
    <x v="237"/>
    <x v="4"/>
    <s v="Jul"/>
    <n v="29"/>
    <x v="3"/>
    <s v="01"/>
    <s v="Grain"/>
    <x v="0"/>
    <n v="4441"/>
  </r>
  <r>
    <x v="237"/>
    <x v="4"/>
    <s v="Jul"/>
    <n v="29"/>
    <x v="3"/>
    <s v="01"/>
    <s v="Grain"/>
    <x v="1"/>
    <n v="272"/>
  </r>
  <r>
    <x v="237"/>
    <x v="4"/>
    <s v="Jul"/>
    <n v="29"/>
    <x v="4"/>
    <s v="01"/>
    <s v="Grain"/>
    <x v="0"/>
    <n v="1403"/>
  </r>
  <r>
    <x v="237"/>
    <x v="4"/>
    <s v="Jul"/>
    <n v="29"/>
    <x v="4"/>
    <s v="01"/>
    <s v="Grain"/>
    <x v="1"/>
    <n v="1425"/>
  </r>
  <r>
    <x v="237"/>
    <x v="4"/>
    <s v="Jul"/>
    <n v="29"/>
    <x v="5"/>
    <s v="01"/>
    <s v="Grain"/>
    <x v="0"/>
    <n v="0"/>
  </r>
  <r>
    <x v="237"/>
    <x v="4"/>
    <s v="Jul"/>
    <n v="29"/>
    <x v="5"/>
    <s v="01"/>
    <s v="Grain"/>
    <x v="1"/>
    <n v="7"/>
  </r>
  <r>
    <x v="237"/>
    <x v="4"/>
    <s v="Jul"/>
    <n v="29"/>
    <x v="6"/>
    <s v="01"/>
    <s v="Grain"/>
    <x v="0"/>
    <n v="935"/>
  </r>
  <r>
    <x v="237"/>
    <x v="4"/>
    <s v="Jul"/>
    <n v="29"/>
    <x v="6"/>
    <s v="01"/>
    <s v="Grain"/>
    <x v="1"/>
    <n v="632"/>
  </r>
  <r>
    <x v="237"/>
    <x v="4"/>
    <s v="Jul"/>
    <n v="29"/>
    <x v="7"/>
    <s v="01"/>
    <s v="Grain"/>
    <x v="0"/>
    <n v="377"/>
  </r>
  <r>
    <x v="237"/>
    <x v="4"/>
    <s v="Jul"/>
    <n v="29"/>
    <x v="7"/>
    <s v="01"/>
    <s v="Grain"/>
    <x v="1"/>
    <n v="403"/>
  </r>
  <r>
    <x v="237"/>
    <x v="4"/>
    <s v="Jul"/>
    <n v="29"/>
    <x v="8"/>
    <s v="01"/>
    <s v="Grain"/>
    <x v="0"/>
    <n v="260"/>
  </r>
  <r>
    <x v="237"/>
    <x v="4"/>
    <s v="Jul"/>
    <n v="29"/>
    <x v="8"/>
    <s v="01"/>
    <s v="Grain"/>
    <x v="1"/>
    <n v="896"/>
  </r>
  <r>
    <x v="237"/>
    <x v="4"/>
    <s v="Jul"/>
    <n v="29"/>
    <x v="9"/>
    <s v="01"/>
    <s v="Grain"/>
    <x v="0"/>
    <n v="0"/>
  </r>
  <r>
    <x v="237"/>
    <x v="4"/>
    <s v="Jul"/>
    <n v="29"/>
    <x v="9"/>
    <s v="01"/>
    <s v="Grain"/>
    <x v="1"/>
    <n v="0"/>
  </r>
  <r>
    <x v="237"/>
    <x v="4"/>
    <s v="Jul"/>
    <n v="29"/>
    <x v="10"/>
    <s v="01"/>
    <s v="Grain"/>
    <x v="0"/>
    <n v="3078"/>
  </r>
  <r>
    <x v="237"/>
    <x v="4"/>
    <s v="Jul"/>
    <n v="29"/>
    <x v="10"/>
    <s v="01"/>
    <s v="Grain"/>
    <x v="1"/>
    <n v="551"/>
  </r>
  <r>
    <x v="237"/>
    <x v="4"/>
    <s v="Jul"/>
    <n v="29"/>
    <x v="11"/>
    <s v="01"/>
    <s v="Grain"/>
    <x v="0"/>
    <n v="0"/>
  </r>
  <r>
    <x v="237"/>
    <x v="4"/>
    <s v="Jul"/>
    <n v="29"/>
    <x v="11"/>
    <s v="01"/>
    <s v="Grain"/>
    <x v="1"/>
    <n v="27"/>
  </r>
  <r>
    <x v="237"/>
    <x v="4"/>
    <s v="Jul"/>
    <n v="29"/>
    <x v="12"/>
    <s v="01"/>
    <s v="Grain"/>
    <x v="0"/>
    <n v="5204"/>
  </r>
  <r>
    <x v="237"/>
    <x v="4"/>
    <s v="Jul"/>
    <n v="29"/>
    <x v="12"/>
    <s v="01"/>
    <s v="Grain"/>
    <x v="1"/>
    <n v="1063"/>
  </r>
  <r>
    <x v="238"/>
    <x v="4"/>
    <s v="Jul"/>
    <n v="30"/>
    <x v="0"/>
    <s v="01"/>
    <s v="Grain"/>
    <x v="0"/>
    <n v="8577"/>
  </r>
  <r>
    <x v="238"/>
    <x v="4"/>
    <s v="Jul"/>
    <n v="30"/>
    <x v="0"/>
    <s v="01"/>
    <s v="Grain"/>
    <x v="1"/>
    <n v="566"/>
  </r>
  <r>
    <x v="238"/>
    <x v="4"/>
    <s v="Jul"/>
    <n v="30"/>
    <x v="1"/>
    <s v="01"/>
    <s v="Grain"/>
    <x v="0"/>
    <n v="0"/>
  </r>
  <r>
    <x v="238"/>
    <x v="4"/>
    <s v="Jul"/>
    <n v="30"/>
    <x v="1"/>
    <s v="01"/>
    <s v="Grain"/>
    <x v="1"/>
    <n v="0"/>
  </r>
  <r>
    <x v="238"/>
    <x v="4"/>
    <s v="Jul"/>
    <n v="30"/>
    <x v="2"/>
    <s v="01"/>
    <s v="Grain"/>
    <x v="0"/>
    <n v="3814"/>
  </r>
  <r>
    <x v="238"/>
    <x v="4"/>
    <s v="Jul"/>
    <n v="30"/>
    <x v="2"/>
    <s v="01"/>
    <s v="Grain"/>
    <x v="1"/>
    <n v="609"/>
  </r>
  <r>
    <x v="238"/>
    <x v="4"/>
    <s v="Jul"/>
    <n v="30"/>
    <x v="3"/>
    <s v="01"/>
    <s v="Grain"/>
    <x v="0"/>
    <n v="4717"/>
  </r>
  <r>
    <x v="238"/>
    <x v="4"/>
    <s v="Jul"/>
    <n v="30"/>
    <x v="3"/>
    <s v="01"/>
    <s v="Grain"/>
    <x v="1"/>
    <n v="398"/>
  </r>
  <r>
    <x v="238"/>
    <x v="4"/>
    <s v="Jul"/>
    <n v="30"/>
    <x v="4"/>
    <s v="01"/>
    <s v="Grain"/>
    <x v="0"/>
    <n v="1085"/>
  </r>
  <r>
    <x v="238"/>
    <x v="4"/>
    <s v="Jul"/>
    <n v="30"/>
    <x v="4"/>
    <s v="01"/>
    <s v="Grain"/>
    <x v="1"/>
    <n v="1145"/>
  </r>
  <r>
    <x v="238"/>
    <x v="4"/>
    <s v="Jul"/>
    <n v="30"/>
    <x v="5"/>
    <s v="01"/>
    <s v="Grain"/>
    <x v="0"/>
    <n v="0"/>
  </r>
  <r>
    <x v="238"/>
    <x v="4"/>
    <s v="Jul"/>
    <n v="30"/>
    <x v="5"/>
    <s v="01"/>
    <s v="Grain"/>
    <x v="1"/>
    <n v="4"/>
  </r>
  <r>
    <x v="238"/>
    <x v="4"/>
    <s v="Jul"/>
    <n v="30"/>
    <x v="6"/>
    <s v="01"/>
    <s v="Grain"/>
    <x v="0"/>
    <n v="956"/>
  </r>
  <r>
    <x v="238"/>
    <x v="4"/>
    <s v="Jul"/>
    <n v="30"/>
    <x v="6"/>
    <s v="01"/>
    <s v="Grain"/>
    <x v="1"/>
    <n v="702"/>
  </r>
  <r>
    <x v="238"/>
    <x v="4"/>
    <s v="Jul"/>
    <n v="30"/>
    <x v="7"/>
    <s v="01"/>
    <s v="Grain"/>
    <x v="0"/>
    <n v="557"/>
  </r>
  <r>
    <x v="238"/>
    <x v="4"/>
    <s v="Jul"/>
    <n v="30"/>
    <x v="7"/>
    <s v="01"/>
    <s v="Grain"/>
    <x v="1"/>
    <n v="443"/>
  </r>
  <r>
    <x v="238"/>
    <x v="4"/>
    <s v="Jul"/>
    <n v="30"/>
    <x v="8"/>
    <s v="01"/>
    <s v="Grain"/>
    <x v="0"/>
    <n v="283"/>
  </r>
  <r>
    <x v="238"/>
    <x v="4"/>
    <s v="Jul"/>
    <n v="30"/>
    <x v="8"/>
    <s v="01"/>
    <s v="Grain"/>
    <x v="1"/>
    <n v="808"/>
  </r>
  <r>
    <x v="238"/>
    <x v="4"/>
    <s v="Jul"/>
    <n v="30"/>
    <x v="9"/>
    <s v="01"/>
    <s v="Grain"/>
    <x v="0"/>
    <n v="0"/>
  </r>
  <r>
    <x v="238"/>
    <x v="4"/>
    <s v="Jul"/>
    <n v="30"/>
    <x v="9"/>
    <s v="01"/>
    <s v="Grain"/>
    <x v="1"/>
    <n v="0"/>
  </r>
  <r>
    <x v="238"/>
    <x v="4"/>
    <s v="Jul"/>
    <n v="30"/>
    <x v="10"/>
    <s v="01"/>
    <s v="Grain"/>
    <x v="0"/>
    <n v="3070"/>
  </r>
  <r>
    <x v="238"/>
    <x v="4"/>
    <s v="Jul"/>
    <n v="30"/>
    <x v="10"/>
    <s v="01"/>
    <s v="Grain"/>
    <x v="1"/>
    <n v="528"/>
  </r>
  <r>
    <x v="238"/>
    <x v="4"/>
    <s v="Jul"/>
    <n v="30"/>
    <x v="11"/>
    <s v="01"/>
    <s v="Grain"/>
    <x v="0"/>
    <n v="0"/>
  </r>
  <r>
    <x v="238"/>
    <x v="4"/>
    <s v="Jul"/>
    <n v="30"/>
    <x v="11"/>
    <s v="01"/>
    <s v="Grain"/>
    <x v="1"/>
    <n v="54"/>
  </r>
  <r>
    <x v="238"/>
    <x v="4"/>
    <s v="Jul"/>
    <n v="30"/>
    <x v="12"/>
    <s v="01"/>
    <s v="Grain"/>
    <x v="0"/>
    <n v="5348"/>
  </r>
  <r>
    <x v="238"/>
    <x v="4"/>
    <s v="Jul"/>
    <n v="30"/>
    <x v="12"/>
    <s v="01"/>
    <s v="Grain"/>
    <x v="1"/>
    <n v="1304"/>
  </r>
  <r>
    <x v="239"/>
    <x v="4"/>
    <s v="Aug"/>
    <n v="31"/>
    <x v="0"/>
    <s v="01"/>
    <s v="Grain"/>
    <x v="0"/>
    <n v="9454"/>
  </r>
  <r>
    <x v="239"/>
    <x v="4"/>
    <s v="Aug"/>
    <n v="31"/>
    <x v="0"/>
    <s v="01"/>
    <s v="Grain"/>
    <x v="1"/>
    <n v="577"/>
  </r>
  <r>
    <x v="239"/>
    <x v="4"/>
    <s v="Aug"/>
    <n v="31"/>
    <x v="1"/>
    <s v="01"/>
    <s v="Grain"/>
    <x v="0"/>
    <n v="0"/>
  </r>
  <r>
    <x v="239"/>
    <x v="4"/>
    <s v="Aug"/>
    <n v="31"/>
    <x v="1"/>
    <s v="01"/>
    <s v="Grain"/>
    <x v="1"/>
    <n v="0"/>
  </r>
  <r>
    <x v="239"/>
    <x v="4"/>
    <s v="Aug"/>
    <n v="31"/>
    <x v="2"/>
    <s v="01"/>
    <s v="Grain"/>
    <x v="0"/>
    <n v="3826"/>
  </r>
  <r>
    <x v="239"/>
    <x v="4"/>
    <s v="Aug"/>
    <n v="31"/>
    <x v="2"/>
    <s v="01"/>
    <s v="Grain"/>
    <x v="1"/>
    <n v="976"/>
  </r>
  <r>
    <x v="239"/>
    <x v="4"/>
    <s v="Aug"/>
    <n v="31"/>
    <x v="3"/>
    <s v="01"/>
    <s v="Grain"/>
    <x v="0"/>
    <n v="5383"/>
  </r>
  <r>
    <x v="239"/>
    <x v="4"/>
    <s v="Aug"/>
    <n v="31"/>
    <x v="3"/>
    <s v="01"/>
    <s v="Grain"/>
    <x v="1"/>
    <n v="206"/>
  </r>
  <r>
    <x v="239"/>
    <x v="4"/>
    <s v="Aug"/>
    <n v="31"/>
    <x v="4"/>
    <s v="01"/>
    <s v="Grain"/>
    <x v="0"/>
    <n v="842"/>
  </r>
  <r>
    <x v="239"/>
    <x v="4"/>
    <s v="Aug"/>
    <n v="31"/>
    <x v="4"/>
    <s v="01"/>
    <s v="Grain"/>
    <x v="1"/>
    <n v="1458"/>
  </r>
  <r>
    <x v="239"/>
    <x v="4"/>
    <s v="Aug"/>
    <n v="31"/>
    <x v="5"/>
    <s v="01"/>
    <s v="Grain"/>
    <x v="0"/>
    <n v="0"/>
  </r>
  <r>
    <x v="239"/>
    <x v="4"/>
    <s v="Aug"/>
    <n v="31"/>
    <x v="5"/>
    <s v="01"/>
    <s v="Grain"/>
    <x v="1"/>
    <n v="0"/>
  </r>
  <r>
    <x v="239"/>
    <x v="4"/>
    <s v="Aug"/>
    <n v="31"/>
    <x v="6"/>
    <s v="01"/>
    <s v="Grain"/>
    <x v="0"/>
    <n v="958"/>
  </r>
  <r>
    <x v="239"/>
    <x v="4"/>
    <s v="Aug"/>
    <n v="31"/>
    <x v="6"/>
    <s v="01"/>
    <s v="Grain"/>
    <x v="1"/>
    <n v="1143"/>
  </r>
  <r>
    <x v="239"/>
    <x v="4"/>
    <s v="Aug"/>
    <n v="31"/>
    <x v="7"/>
    <s v="01"/>
    <s v="Grain"/>
    <x v="0"/>
    <n v="717"/>
  </r>
  <r>
    <x v="239"/>
    <x v="4"/>
    <s v="Aug"/>
    <n v="31"/>
    <x v="7"/>
    <s v="01"/>
    <s v="Grain"/>
    <x v="1"/>
    <n v="257"/>
  </r>
  <r>
    <x v="239"/>
    <x v="4"/>
    <s v="Aug"/>
    <n v="31"/>
    <x v="8"/>
    <s v="01"/>
    <s v="Grain"/>
    <x v="0"/>
    <n v="273"/>
  </r>
  <r>
    <x v="239"/>
    <x v="4"/>
    <s v="Aug"/>
    <n v="31"/>
    <x v="8"/>
    <s v="01"/>
    <s v="Grain"/>
    <x v="1"/>
    <n v="700"/>
  </r>
  <r>
    <x v="239"/>
    <x v="4"/>
    <s v="Aug"/>
    <n v="31"/>
    <x v="9"/>
    <s v="01"/>
    <s v="Grain"/>
    <x v="0"/>
    <n v="0"/>
  </r>
  <r>
    <x v="239"/>
    <x v="4"/>
    <s v="Aug"/>
    <n v="31"/>
    <x v="9"/>
    <s v="01"/>
    <s v="Grain"/>
    <x v="1"/>
    <n v="0"/>
  </r>
  <r>
    <x v="239"/>
    <x v="4"/>
    <s v="Aug"/>
    <n v="31"/>
    <x v="10"/>
    <s v="01"/>
    <s v="Grain"/>
    <x v="0"/>
    <n v="2971"/>
  </r>
  <r>
    <x v="239"/>
    <x v="4"/>
    <s v="Aug"/>
    <n v="31"/>
    <x v="10"/>
    <s v="01"/>
    <s v="Grain"/>
    <x v="1"/>
    <n v="693"/>
  </r>
  <r>
    <x v="239"/>
    <x v="4"/>
    <s v="Aug"/>
    <n v="31"/>
    <x v="11"/>
    <s v="01"/>
    <s v="Grain"/>
    <x v="0"/>
    <n v="0"/>
  </r>
  <r>
    <x v="239"/>
    <x v="4"/>
    <s v="Aug"/>
    <n v="31"/>
    <x v="11"/>
    <s v="01"/>
    <s v="Grain"/>
    <x v="1"/>
    <n v="80"/>
  </r>
  <r>
    <x v="239"/>
    <x v="4"/>
    <s v="Aug"/>
    <n v="31"/>
    <x v="12"/>
    <s v="01"/>
    <s v="Grain"/>
    <x v="0"/>
    <n v="3816"/>
  </r>
  <r>
    <x v="239"/>
    <x v="4"/>
    <s v="Aug"/>
    <n v="31"/>
    <x v="12"/>
    <s v="01"/>
    <s v="Grain"/>
    <x v="1"/>
    <n v="1031"/>
  </r>
  <r>
    <x v="240"/>
    <x v="4"/>
    <s v="Aug"/>
    <n v="32"/>
    <x v="0"/>
    <s v="01"/>
    <s v="Grain"/>
    <x v="0"/>
    <n v="10174"/>
  </r>
  <r>
    <x v="240"/>
    <x v="4"/>
    <s v="Aug"/>
    <n v="32"/>
    <x v="0"/>
    <s v="01"/>
    <s v="Grain"/>
    <x v="1"/>
    <n v="275"/>
  </r>
  <r>
    <x v="240"/>
    <x v="4"/>
    <s v="Aug"/>
    <n v="32"/>
    <x v="1"/>
    <s v="01"/>
    <s v="Grain"/>
    <x v="0"/>
    <n v="0"/>
  </r>
  <r>
    <x v="240"/>
    <x v="4"/>
    <s v="Aug"/>
    <n v="32"/>
    <x v="1"/>
    <s v="01"/>
    <s v="Grain"/>
    <x v="1"/>
    <n v="0"/>
  </r>
  <r>
    <x v="240"/>
    <x v="4"/>
    <s v="Aug"/>
    <n v="32"/>
    <x v="2"/>
    <s v="01"/>
    <s v="Grain"/>
    <x v="0"/>
    <n v="3575"/>
  </r>
  <r>
    <x v="240"/>
    <x v="4"/>
    <s v="Aug"/>
    <n v="32"/>
    <x v="2"/>
    <s v="01"/>
    <s v="Grain"/>
    <x v="1"/>
    <n v="160"/>
  </r>
  <r>
    <x v="240"/>
    <x v="4"/>
    <s v="Aug"/>
    <n v="32"/>
    <x v="3"/>
    <s v="01"/>
    <s v="Grain"/>
    <x v="0"/>
    <n v="5091"/>
  </r>
  <r>
    <x v="240"/>
    <x v="4"/>
    <s v="Aug"/>
    <n v="32"/>
    <x v="3"/>
    <s v="01"/>
    <s v="Grain"/>
    <x v="1"/>
    <n v="328"/>
  </r>
  <r>
    <x v="240"/>
    <x v="4"/>
    <s v="Aug"/>
    <n v="32"/>
    <x v="4"/>
    <s v="01"/>
    <s v="Grain"/>
    <x v="0"/>
    <n v="1086"/>
  </r>
  <r>
    <x v="240"/>
    <x v="4"/>
    <s v="Aug"/>
    <n v="32"/>
    <x v="4"/>
    <s v="01"/>
    <s v="Grain"/>
    <x v="1"/>
    <n v="1011"/>
  </r>
  <r>
    <x v="240"/>
    <x v="4"/>
    <s v="Aug"/>
    <n v="32"/>
    <x v="5"/>
    <s v="01"/>
    <s v="Grain"/>
    <x v="0"/>
    <n v="0"/>
  </r>
  <r>
    <x v="240"/>
    <x v="4"/>
    <s v="Aug"/>
    <n v="32"/>
    <x v="5"/>
    <s v="01"/>
    <s v="Grain"/>
    <x v="1"/>
    <n v="10"/>
  </r>
  <r>
    <x v="240"/>
    <x v="4"/>
    <s v="Aug"/>
    <n v="32"/>
    <x v="6"/>
    <s v="01"/>
    <s v="Grain"/>
    <x v="0"/>
    <n v="785"/>
  </r>
  <r>
    <x v="240"/>
    <x v="4"/>
    <s v="Aug"/>
    <n v="32"/>
    <x v="6"/>
    <s v="01"/>
    <s v="Grain"/>
    <x v="1"/>
    <n v="1187"/>
  </r>
  <r>
    <x v="240"/>
    <x v="4"/>
    <s v="Aug"/>
    <n v="32"/>
    <x v="7"/>
    <s v="01"/>
    <s v="Grain"/>
    <x v="0"/>
    <n v="478"/>
  </r>
  <r>
    <x v="240"/>
    <x v="4"/>
    <s v="Aug"/>
    <n v="32"/>
    <x v="7"/>
    <s v="01"/>
    <s v="Grain"/>
    <x v="1"/>
    <n v="307"/>
  </r>
  <r>
    <x v="240"/>
    <x v="4"/>
    <s v="Aug"/>
    <n v="32"/>
    <x v="8"/>
    <s v="01"/>
    <s v="Grain"/>
    <x v="0"/>
    <n v="264"/>
  </r>
  <r>
    <x v="240"/>
    <x v="4"/>
    <s v="Aug"/>
    <n v="32"/>
    <x v="8"/>
    <s v="01"/>
    <s v="Grain"/>
    <x v="1"/>
    <n v="1154"/>
  </r>
  <r>
    <x v="240"/>
    <x v="4"/>
    <s v="Aug"/>
    <n v="32"/>
    <x v="9"/>
    <s v="01"/>
    <s v="Grain"/>
    <x v="0"/>
    <n v="0"/>
  </r>
  <r>
    <x v="240"/>
    <x v="4"/>
    <s v="Aug"/>
    <n v="32"/>
    <x v="9"/>
    <s v="01"/>
    <s v="Grain"/>
    <x v="1"/>
    <n v="0"/>
  </r>
  <r>
    <x v="240"/>
    <x v="4"/>
    <s v="Aug"/>
    <n v="32"/>
    <x v="10"/>
    <s v="01"/>
    <s v="Grain"/>
    <x v="0"/>
    <n v="2530"/>
  </r>
  <r>
    <x v="240"/>
    <x v="4"/>
    <s v="Aug"/>
    <n v="32"/>
    <x v="10"/>
    <s v="01"/>
    <s v="Grain"/>
    <x v="1"/>
    <n v="657"/>
  </r>
  <r>
    <x v="240"/>
    <x v="4"/>
    <s v="Aug"/>
    <n v="32"/>
    <x v="11"/>
    <s v="01"/>
    <s v="Grain"/>
    <x v="0"/>
    <n v="0"/>
  </r>
  <r>
    <x v="240"/>
    <x v="4"/>
    <s v="Aug"/>
    <n v="32"/>
    <x v="11"/>
    <s v="01"/>
    <s v="Grain"/>
    <x v="1"/>
    <n v="27"/>
  </r>
  <r>
    <x v="240"/>
    <x v="4"/>
    <s v="Aug"/>
    <n v="32"/>
    <x v="12"/>
    <s v="01"/>
    <s v="Grain"/>
    <x v="0"/>
    <n v="4644"/>
  </r>
  <r>
    <x v="240"/>
    <x v="4"/>
    <s v="Aug"/>
    <n v="32"/>
    <x v="12"/>
    <s v="01"/>
    <s v="Grain"/>
    <x v="1"/>
    <n v="1001"/>
  </r>
  <r>
    <x v="241"/>
    <x v="4"/>
    <s v="Aug"/>
    <n v="33"/>
    <x v="0"/>
    <s v="01"/>
    <s v="Grain"/>
    <x v="0"/>
    <n v="10231"/>
  </r>
  <r>
    <x v="241"/>
    <x v="4"/>
    <s v="Aug"/>
    <n v="33"/>
    <x v="0"/>
    <s v="01"/>
    <s v="Grain"/>
    <x v="1"/>
    <n v="324"/>
  </r>
  <r>
    <x v="241"/>
    <x v="4"/>
    <s v="Aug"/>
    <n v="33"/>
    <x v="1"/>
    <s v="01"/>
    <s v="Grain"/>
    <x v="0"/>
    <n v="0"/>
  </r>
  <r>
    <x v="241"/>
    <x v="4"/>
    <s v="Aug"/>
    <n v="33"/>
    <x v="1"/>
    <s v="01"/>
    <s v="Grain"/>
    <x v="1"/>
    <n v="0"/>
  </r>
  <r>
    <x v="241"/>
    <x v="4"/>
    <s v="Aug"/>
    <n v="33"/>
    <x v="2"/>
    <s v="01"/>
    <s v="Grain"/>
    <x v="0"/>
    <n v="3835"/>
  </r>
  <r>
    <x v="241"/>
    <x v="4"/>
    <s v="Aug"/>
    <n v="33"/>
    <x v="2"/>
    <s v="01"/>
    <s v="Grain"/>
    <x v="1"/>
    <n v="685"/>
  </r>
  <r>
    <x v="241"/>
    <x v="4"/>
    <s v="Aug"/>
    <n v="33"/>
    <x v="3"/>
    <s v="01"/>
    <s v="Grain"/>
    <x v="0"/>
    <n v="5560"/>
  </r>
  <r>
    <x v="241"/>
    <x v="4"/>
    <s v="Aug"/>
    <n v="33"/>
    <x v="3"/>
    <s v="01"/>
    <s v="Grain"/>
    <x v="1"/>
    <n v="285"/>
  </r>
  <r>
    <x v="241"/>
    <x v="4"/>
    <s v="Aug"/>
    <n v="33"/>
    <x v="4"/>
    <s v="01"/>
    <s v="Grain"/>
    <x v="0"/>
    <n v="950"/>
  </r>
  <r>
    <x v="241"/>
    <x v="4"/>
    <s v="Aug"/>
    <n v="33"/>
    <x v="4"/>
    <s v="01"/>
    <s v="Grain"/>
    <x v="1"/>
    <n v="1164"/>
  </r>
  <r>
    <x v="241"/>
    <x v="4"/>
    <s v="Aug"/>
    <n v="33"/>
    <x v="5"/>
    <s v="01"/>
    <s v="Grain"/>
    <x v="0"/>
    <n v="0"/>
  </r>
  <r>
    <x v="241"/>
    <x v="4"/>
    <s v="Aug"/>
    <n v="33"/>
    <x v="5"/>
    <s v="01"/>
    <s v="Grain"/>
    <x v="1"/>
    <n v="3"/>
  </r>
  <r>
    <x v="241"/>
    <x v="4"/>
    <s v="Aug"/>
    <n v="33"/>
    <x v="6"/>
    <s v="01"/>
    <s v="Grain"/>
    <x v="0"/>
    <n v="745"/>
  </r>
  <r>
    <x v="241"/>
    <x v="4"/>
    <s v="Aug"/>
    <n v="33"/>
    <x v="6"/>
    <s v="01"/>
    <s v="Grain"/>
    <x v="1"/>
    <n v="909"/>
  </r>
  <r>
    <x v="241"/>
    <x v="4"/>
    <s v="Aug"/>
    <n v="33"/>
    <x v="7"/>
    <s v="01"/>
    <s v="Grain"/>
    <x v="0"/>
    <n v="468"/>
  </r>
  <r>
    <x v="241"/>
    <x v="4"/>
    <s v="Aug"/>
    <n v="33"/>
    <x v="7"/>
    <s v="01"/>
    <s v="Grain"/>
    <x v="1"/>
    <n v="157"/>
  </r>
  <r>
    <x v="241"/>
    <x v="4"/>
    <s v="Aug"/>
    <n v="33"/>
    <x v="8"/>
    <s v="01"/>
    <s v="Grain"/>
    <x v="0"/>
    <n v="265"/>
  </r>
  <r>
    <x v="241"/>
    <x v="4"/>
    <s v="Aug"/>
    <n v="33"/>
    <x v="8"/>
    <s v="01"/>
    <s v="Grain"/>
    <x v="1"/>
    <n v="869"/>
  </r>
  <r>
    <x v="241"/>
    <x v="4"/>
    <s v="Aug"/>
    <n v="33"/>
    <x v="9"/>
    <s v="01"/>
    <s v="Grain"/>
    <x v="0"/>
    <n v="0"/>
  </r>
  <r>
    <x v="241"/>
    <x v="4"/>
    <s v="Aug"/>
    <n v="33"/>
    <x v="9"/>
    <s v="01"/>
    <s v="Grain"/>
    <x v="1"/>
    <n v="0"/>
  </r>
  <r>
    <x v="241"/>
    <x v="4"/>
    <s v="Aug"/>
    <n v="33"/>
    <x v="10"/>
    <s v="01"/>
    <s v="Grain"/>
    <x v="0"/>
    <n v="2668"/>
  </r>
  <r>
    <x v="241"/>
    <x v="4"/>
    <s v="Aug"/>
    <n v="33"/>
    <x v="10"/>
    <s v="01"/>
    <s v="Grain"/>
    <x v="1"/>
    <n v="661"/>
  </r>
  <r>
    <x v="241"/>
    <x v="4"/>
    <s v="Aug"/>
    <n v="33"/>
    <x v="11"/>
    <s v="01"/>
    <s v="Grain"/>
    <x v="0"/>
    <n v="0"/>
  </r>
  <r>
    <x v="241"/>
    <x v="4"/>
    <s v="Aug"/>
    <n v="33"/>
    <x v="11"/>
    <s v="01"/>
    <s v="Grain"/>
    <x v="1"/>
    <n v="6"/>
  </r>
  <r>
    <x v="241"/>
    <x v="4"/>
    <s v="Aug"/>
    <n v="33"/>
    <x v="12"/>
    <s v="01"/>
    <s v="Grain"/>
    <x v="0"/>
    <n v="3740"/>
  </r>
  <r>
    <x v="241"/>
    <x v="4"/>
    <s v="Aug"/>
    <n v="33"/>
    <x v="12"/>
    <s v="01"/>
    <s v="Grain"/>
    <x v="1"/>
    <n v="1315"/>
  </r>
  <r>
    <x v="242"/>
    <x v="4"/>
    <s v="Aug"/>
    <n v="34"/>
    <x v="0"/>
    <s v="01"/>
    <s v="Grain"/>
    <x v="0"/>
    <n v="10231"/>
  </r>
  <r>
    <x v="242"/>
    <x v="4"/>
    <s v="Aug"/>
    <n v="34"/>
    <x v="0"/>
    <s v="01"/>
    <s v="Grain"/>
    <x v="1"/>
    <n v="581"/>
  </r>
  <r>
    <x v="242"/>
    <x v="4"/>
    <s v="Aug"/>
    <n v="34"/>
    <x v="1"/>
    <s v="01"/>
    <s v="Grain"/>
    <x v="0"/>
    <n v="0"/>
  </r>
  <r>
    <x v="242"/>
    <x v="4"/>
    <s v="Aug"/>
    <n v="34"/>
    <x v="1"/>
    <s v="01"/>
    <s v="Grain"/>
    <x v="1"/>
    <n v="0"/>
  </r>
  <r>
    <x v="242"/>
    <x v="4"/>
    <s v="Aug"/>
    <n v="34"/>
    <x v="2"/>
    <s v="01"/>
    <s v="Grain"/>
    <x v="0"/>
    <n v="3859"/>
  </r>
  <r>
    <x v="242"/>
    <x v="4"/>
    <s v="Aug"/>
    <n v="34"/>
    <x v="2"/>
    <s v="01"/>
    <s v="Grain"/>
    <x v="1"/>
    <n v="76"/>
  </r>
  <r>
    <x v="242"/>
    <x v="4"/>
    <s v="Aug"/>
    <n v="34"/>
    <x v="3"/>
    <s v="01"/>
    <s v="Grain"/>
    <x v="0"/>
    <n v="4866"/>
  </r>
  <r>
    <x v="242"/>
    <x v="4"/>
    <s v="Aug"/>
    <n v="34"/>
    <x v="3"/>
    <s v="01"/>
    <s v="Grain"/>
    <x v="1"/>
    <n v="317"/>
  </r>
  <r>
    <x v="242"/>
    <x v="4"/>
    <s v="Aug"/>
    <n v="34"/>
    <x v="4"/>
    <s v="01"/>
    <s v="Grain"/>
    <x v="0"/>
    <n v="1043"/>
  </r>
  <r>
    <x v="242"/>
    <x v="4"/>
    <s v="Aug"/>
    <n v="34"/>
    <x v="4"/>
    <s v="01"/>
    <s v="Grain"/>
    <x v="1"/>
    <n v="1361"/>
  </r>
  <r>
    <x v="242"/>
    <x v="4"/>
    <s v="Aug"/>
    <n v="34"/>
    <x v="5"/>
    <s v="01"/>
    <s v="Grain"/>
    <x v="0"/>
    <n v="0"/>
  </r>
  <r>
    <x v="242"/>
    <x v="4"/>
    <s v="Aug"/>
    <n v="34"/>
    <x v="5"/>
    <s v="01"/>
    <s v="Grain"/>
    <x v="1"/>
    <n v="2"/>
  </r>
  <r>
    <x v="242"/>
    <x v="4"/>
    <s v="Aug"/>
    <n v="34"/>
    <x v="6"/>
    <s v="01"/>
    <s v="Grain"/>
    <x v="0"/>
    <n v="894"/>
  </r>
  <r>
    <x v="242"/>
    <x v="4"/>
    <s v="Aug"/>
    <n v="34"/>
    <x v="6"/>
    <s v="01"/>
    <s v="Grain"/>
    <x v="1"/>
    <n v="821"/>
  </r>
  <r>
    <x v="242"/>
    <x v="4"/>
    <s v="Aug"/>
    <n v="34"/>
    <x v="7"/>
    <s v="01"/>
    <s v="Grain"/>
    <x v="0"/>
    <n v="468"/>
  </r>
  <r>
    <x v="242"/>
    <x v="4"/>
    <s v="Aug"/>
    <n v="34"/>
    <x v="7"/>
    <s v="01"/>
    <s v="Grain"/>
    <x v="1"/>
    <n v="160"/>
  </r>
  <r>
    <x v="242"/>
    <x v="4"/>
    <s v="Aug"/>
    <n v="34"/>
    <x v="8"/>
    <s v="01"/>
    <s v="Grain"/>
    <x v="0"/>
    <n v="226"/>
  </r>
  <r>
    <x v="242"/>
    <x v="4"/>
    <s v="Aug"/>
    <n v="34"/>
    <x v="8"/>
    <s v="01"/>
    <s v="Grain"/>
    <x v="1"/>
    <n v="543"/>
  </r>
  <r>
    <x v="242"/>
    <x v="4"/>
    <s v="Aug"/>
    <n v="34"/>
    <x v="9"/>
    <s v="01"/>
    <s v="Grain"/>
    <x v="0"/>
    <n v="0"/>
  </r>
  <r>
    <x v="242"/>
    <x v="4"/>
    <s v="Aug"/>
    <n v="34"/>
    <x v="9"/>
    <s v="01"/>
    <s v="Grain"/>
    <x v="1"/>
    <n v="0"/>
  </r>
  <r>
    <x v="242"/>
    <x v="4"/>
    <s v="Aug"/>
    <n v="34"/>
    <x v="10"/>
    <s v="01"/>
    <s v="Grain"/>
    <x v="0"/>
    <n v="2588"/>
  </r>
  <r>
    <x v="242"/>
    <x v="4"/>
    <s v="Aug"/>
    <n v="34"/>
    <x v="10"/>
    <s v="01"/>
    <s v="Grain"/>
    <x v="1"/>
    <n v="832"/>
  </r>
  <r>
    <x v="242"/>
    <x v="4"/>
    <s v="Aug"/>
    <n v="34"/>
    <x v="11"/>
    <s v="01"/>
    <s v="Grain"/>
    <x v="0"/>
    <n v="0"/>
  </r>
  <r>
    <x v="242"/>
    <x v="4"/>
    <s v="Aug"/>
    <n v="34"/>
    <x v="11"/>
    <s v="01"/>
    <s v="Grain"/>
    <x v="1"/>
    <n v="25"/>
  </r>
  <r>
    <x v="242"/>
    <x v="4"/>
    <s v="Aug"/>
    <n v="34"/>
    <x v="12"/>
    <s v="01"/>
    <s v="Grain"/>
    <x v="0"/>
    <n v="4471"/>
  </r>
  <r>
    <x v="242"/>
    <x v="4"/>
    <s v="Aug"/>
    <n v="34"/>
    <x v="12"/>
    <s v="01"/>
    <s v="Grain"/>
    <x v="1"/>
    <n v="1028"/>
  </r>
  <r>
    <x v="243"/>
    <x v="4"/>
    <s v="Aug"/>
    <n v="35"/>
    <x v="0"/>
    <s v="01"/>
    <s v="Grain"/>
    <x v="0"/>
    <n v="9583"/>
  </r>
  <r>
    <x v="243"/>
    <x v="4"/>
    <s v="Aug"/>
    <n v="35"/>
    <x v="0"/>
    <s v="01"/>
    <s v="Grain"/>
    <x v="1"/>
    <n v="283"/>
  </r>
  <r>
    <x v="243"/>
    <x v="4"/>
    <s v="Aug"/>
    <n v="35"/>
    <x v="1"/>
    <s v="01"/>
    <s v="Grain"/>
    <x v="0"/>
    <n v="0"/>
  </r>
  <r>
    <x v="243"/>
    <x v="4"/>
    <s v="Aug"/>
    <n v="35"/>
    <x v="1"/>
    <s v="01"/>
    <s v="Grain"/>
    <x v="1"/>
    <n v="0"/>
  </r>
  <r>
    <x v="243"/>
    <x v="4"/>
    <s v="Aug"/>
    <n v="35"/>
    <x v="2"/>
    <s v="01"/>
    <s v="Grain"/>
    <x v="0"/>
    <n v="3638"/>
  </r>
  <r>
    <x v="243"/>
    <x v="4"/>
    <s v="Aug"/>
    <n v="35"/>
    <x v="2"/>
    <s v="01"/>
    <s v="Grain"/>
    <x v="1"/>
    <n v="231"/>
  </r>
  <r>
    <x v="243"/>
    <x v="4"/>
    <s v="Aug"/>
    <n v="35"/>
    <x v="3"/>
    <s v="01"/>
    <s v="Grain"/>
    <x v="0"/>
    <n v="4237"/>
  </r>
  <r>
    <x v="243"/>
    <x v="4"/>
    <s v="Aug"/>
    <n v="35"/>
    <x v="3"/>
    <s v="01"/>
    <s v="Grain"/>
    <x v="1"/>
    <n v="165"/>
  </r>
  <r>
    <x v="243"/>
    <x v="4"/>
    <s v="Aug"/>
    <n v="35"/>
    <x v="4"/>
    <s v="01"/>
    <s v="Grain"/>
    <x v="0"/>
    <n v="971"/>
  </r>
  <r>
    <x v="243"/>
    <x v="4"/>
    <s v="Aug"/>
    <n v="35"/>
    <x v="4"/>
    <s v="01"/>
    <s v="Grain"/>
    <x v="1"/>
    <n v="960"/>
  </r>
  <r>
    <x v="243"/>
    <x v="4"/>
    <s v="Aug"/>
    <n v="35"/>
    <x v="5"/>
    <s v="01"/>
    <s v="Grain"/>
    <x v="0"/>
    <n v="0"/>
  </r>
  <r>
    <x v="243"/>
    <x v="4"/>
    <s v="Aug"/>
    <n v="35"/>
    <x v="5"/>
    <s v="01"/>
    <s v="Grain"/>
    <x v="1"/>
    <n v="0"/>
  </r>
  <r>
    <x v="243"/>
    <x v="4"/>
    <s v="Aug"/>
    <n v="35"/>
    <x v="6"/>
    <s v="01"/>
    <s v="Grain"/>
    <x v="0"/>
    <n v="1024"/>
  </r>
  <r>
    <x v="243"/>
    <x v="4"/>
    <s v="Aug"/>
    <n v="35"/>
    <x v="6"/>
    <s v="01"/>
    <s v="Grain"/>
    <x v="1"/>
    <n v="801"/>
  </r>
  <r>
    <x v="243"/>
    <x v="4"/>
    <s v="Aug"/>
    <n v="35"/>
    <x v="7"/>
    <s v="01"/>
    <s v="Grain"/>
    <x v="0"/>
    <n v="588"/>
  </r>
  <r>
    <x v="243"/>
    <x v="4"/>
    <s v="Aug"/>
    <n v="35"/>
    <x v="7"/>
    <s v="01"/>
    <s v="Grain"/>
    <x v="1"/>
    <n v="101"/>
  </r>
  <r>
    <x v="243"/>
    <x v="4"/>
    <s v="Aug"/>
    <n v="35"/>
    <x v="8"/>
    <s v="01"/>
    <s v="Grain"/>
    <x v="0"/>
    <n v="440"/>
  </r>
  <r>
    <x v="243"/>
    <x v="4"/>
    <s v="Aug"/>
    <n v="35"/>
    <x v="8"/>
    <s v="01"/>
    <s v="Grain"/>
    <x v="1"/>
    <n v="808"/>
  </r>
  <r>
    <x v="243"/>
    <x v="4"/>
    <s v="Aug"/>
    <n v="35"/>
    <x v="9"/>
    <s v="01"/>
    <s v="Grain"/>
    <x v="0"/>
    <n v="0"/>
  </r>
  <r>
    <x v="243"/>
    <x v="4"/>
    <s v="Aug"/>
    <n v="35"/>
    <x v="9"/>
    <s v="01"/>
    <s v="Grain"/>
    <x v="1"/>
    <n v="0"/>
  </r>
  <r>
    <x v="243"/>
    <x v="4"/>
    <s v="Aug"/>
    <n v="35"/>
    <x v="10"/>
    <s v="01"/>
    <s v="Grain"/>
    <x v="0"/>
    <n v="2366"/>
  </r>
  <r>
    <x v="243"/>
    <x v="4"/>
    <s v="Aug"/>
    <n v="35"/>
    <x v="10"/>
    <s v="01"/>
    <s v="Grain"/>
    <x v="1"/>
    <n v="738"/>
  </r>
  <r>
    <x v="243"/>
    <x v="4"/>
    <s v="Aug"/>
    <n v="35"/>
    <x v="11"/>
    <s v="01"/>
    <s v="Grain"/>
    <x v="0"/>
    <n v="0"/>
  </r>
  <r>
    <x v="243"/>
    <x v="4"/>
    <s v="Aug"/>
    <n v="35"/>
    <x v="11"/>
    <s v="01"/>
    <s v="Grain"/>
    <x v="1"/>
    <n v="2"/>
  </r>
  <r>
    <x v="243"/>
    <x v="4"/>
    <s v="Aug"/>
    <n v="35"/>
    <x v="12"/>
    <s v="01"/>
    <s v="Grain"/>
    <x v="0"/>
    <n v="3855"/>
  </r>
  <r>
    <x v="243"/>
    <x v="4"/>
    <s v="Aug"/>
    <n v="35"/>
    <x v="12"/>
    <s v="01"/>
    <s v="Grain"/>
    <x v="1"/>
    <n v="1010"/>
  </r>
  <r>
    <x v="244"/>
    <x v="4"/>
    <s v="Sep"/>
    <n v="36"/>
    <x v="0"/>
    <s v="01"/>
    <s v="Grain"/>
    <x v="0"/>
    <n v="8564"/>
  </r>
  <r>
    <x v="244"/>
    <x v="4"/>
    <s v="Sep"/>
    <n v="36"/>
    <x v="0"/>
    <s v="01"/>
    <s v="Grain"/>
    <x v="1"/>
    <n v="270"/>
  </r>
  <r>
    <x v="244"/>
    <x v="4"/>
    <s v="Sep"/>
    <n v="36"/>
    <x v="1"/>
    <s v="01"/>
    <s v="Grain"/>
    <x v="0"/>
    <n v="0"/>
  </r>
  <r>
    <x v="244"/>
    <x v="4"/>
    <s v="Sep"/>
    <n v="36"/>
    <x v="1"/>
    <s v="01"/>
    <s v="Grain"/>
    <x v="1"/>
    <n v="0"/>
  </r>
  <r>
    <x v="244"/>
    <x v="4"/>
    <s v="Sep"/>
    <n v="36"/>
    <x v="2"/>
    <s v="01"/>
    <s v="Grain"/>
    <x v="0"/>
    <n v="2978"/>
  </r>
  <r>
    <x v="244"/>
    <x v="4"/>
    <s v="Sep"/>
    <n v="36"/>
    <x v="2"/>
    <s v="01"/>
    <s v="Grain"/>
    <x v="1"/>
    <n v="150"/>
  </r>
  <r>
    <x v="244"/>
    <x v="4"/>
    <s v="Sep"/>
    <n v="36"/>
    <x v="3"/>
    <s v="01"/>
    <s v="Grain"/>
    <x v="0"/>
    <n v="5095"/>
  </r>
  <r>
    <x v="244"/>
    <x v="4"/>
    <s v="Sep"/>
    <n v="36"/>
    <x v="3"/>
    <s v="01"/>
    <s v="Grain"/>
    <x v="1"/>
    <n v="180"/>
  </r>
  <r>
    <x v="244"/>
    <x v="4"/>
    <s v="Sep"/>
    <n v="36"/>
    <x v="4"/>
    <s v="01"/>
    <s v="Grain"/>
    <x v="0"/>
    <n v="480"/>
  </r>
  <r>
    <x v="244"/>
    <x v="4"/>
    <s v="Sep"/>
    <n v="36"/>
    <x v="4"/>
    <s v="01"/>
    <s v="Grain"/>
    <x v="1"/>
    <n v="1440"/>
  </r>
  <r>
    <x v="244"/>
    <x v="4"/>
    <s v="Sep"/>
    <n v="36"/>
    <x v="5"/>
    <s v="01"/>
    <s v="Grain"/>
    <x v="0"/>
    <n v="0"/>
  </r>
  <r>
    <x v="244"/>
    <x v="4"/>
    <s v="Sep"/>
    <n v="36"/>
    <x v="5"/>
    <s v="01"/>
    <s v="Grain"/>
    <x v="1"/>
    <n v="1"/>
  </r>
  <r>
    <x v="244"/>
    <x v="4"/>
    <s v="Sep"/>
    <n v="36"/>
    <x v="6"/>
    <s v="01"/>
    <s v="Grain"/>
    <x v="0"/>
    <n v="1098"/>
  </r>
  <r>
    <x v="244"/>
    <x v="4"/>
    <s v="Sep"/>
    <n v="36"/>
    <x v="6"/>
    <s v="01"/>
    <s v="Grain"/>
    <x v="1"/>
    <n v="765"/>
  </r>
  <r>
    <x v="244"/>
    <x v="4"/>
    <s v="Sep"/>
    <n v="36"/>
    <x v="7"/>
    <s v="01"/>
    <s v="Grain"/>
    <x v="0"/>
    <n v="773"/>
  </r>
  <r>
    <x v="244"/>
    <x v="4"/>
    <s v="Sep"/>
    <n v="36"/>
    <x v="7"/>
    <s v="01"/>
    <s v="Grain"/>
    <x v="1"/>
    <n v="260"/>
  </r>
  <r>
    <x v="244"/>
    <x v="4"/>
    <s v="Sep"/>
    <n v="36"/>
    <x v="8"/>
    <s v="01"/>
    <s v="Grain"/>
    <x v="0"/>
    <n v="342"/>
  </r>
  <r>
    <x v="244"/>
    <x v="4"/>
    <s v="Sep"/>
    <n v="36"/>
    <x v="8"/>
    <s v="01"/>
    <s v="Grain"/>
    <x v="1"/>
    <n v="860"/>
  </r>
  <r>
    <x v="244"/>
    <x v="4"/>
    <s v="Sep"/>
    <n v="36"/>
    <x v="9"/>
    <s v="01"/>
    <s v="Grain"/>
    <x v="0"/>
    <n v="0"/>
  </r>
  <r>
    <x v="244"/>
    <x v="4"/>
    <s v="Sep"/>
    <n v="36"/>
    <x v="9"/>
    <s v="01"/>
    <s v="Grain"/>
    <x v="1"/>
    <n v="0"/>
  </r>
  <r>
    <x v="244"/>
    <x v="4"/>
    <s v="Sep"/>
    <n v="36"/>
    <x v="10"/>
    <s v="01"/>
    <s v="Grain"/>
    <x v="0"/>
    <n v="2142"/>
  </r>
  <r>
    <x v="244"/>
    <x v="4"/>
    <s v="Sep"/>
    <n v="36"/>
    <x v="10"/>
    <s v="01"/>
    <s v="Grain"/>
    <x v="1"/>
    <n v="780"/>
  </r>
  <r>
    <x v="244"/>
    <x v="4"/>
    <s v="Sep"/>
    <n v="36"/>
    <x v="11"/>
    <s v="01"/>
    <s v="Grain"/>
    <x v="0"/>
    <n v="0"/>
  </r>
  <r>
    <x v="244"/>
    <x v="4"/>
    <s v="Sep"/>
    <n v="36"/>
    <x v="11"/>
    <s v="01"/>
    <s v="Grain"/>
    <x v="1"/>
    <n v="3"/>
  </r>
  <r>
    <x v="244"/>
    <x v="4"/>
    <s v="Sep"/>
    <n v="36"/>
    <x v="12"/>
    <s v="01"/>
    <s v="Grain"/>
    <x v="0"/>
    <n v="3401"/>
  </r>
  <r>
    <x v="244"/>
    <x v="4"/>
    <s v="Sep"/>
    <n v="36"/>
    <x v="12"/>
    <s v="01"/>
    <s v="Grain"/>
    <x v="1"/>
    <n v="645"/>
  </r>
  <r>
    <x v="245"/>
    <x v="4"/>
    <s v="Sep"/>
    <n v="37"/>
    <x v="0"/>
    <s v="01"/>
    <s v="Grain"/>
    <x v="0"/>
    <n v="11551"/>
  </r>
  <r>
    <x v="245"/>
    <x v="4"/>
    <s v="Sep"/>
    <n v="37"/>
    <x v="0"/>
    <s v="01"/>
    <s v="Grain"/>
    <x v="1"/>
    <n v="198"/>
  </r>
  <r>
    <x v="245"/>
    <x v="4"/>
    <s v="Sep"/>
    <n v="37"/>
    <x v="1"/>
    <s v="01"/>
    <s v="Grain"/>
    <x v="0"/>
    <n v="0"/>
  </r>
  <r>
    <x v="245"/>
    <x v="4"/>
    <s v="Sep"/>
    <n v="37"/>
    <x v="1"/>
    <s v="01"/>
    <s v="Grain"/>
    <x v="1"/>
    <n v="0"/>
  </r>
  <r>
    <x v="245"/>
    <x v="4"/>
    <s v="Sep"/>
    <n v="37"/>
    <x v="2"/>
    <s v="01"/>
    <s v="Grain"/>
    <x v="0"/>
    <n v="4306"/>
  </r>
  <r>
    <x v="245"/>
    <x v="4"/>
    <s v="Sep"/>
    <n v="37"/>
    <x v="2"/>
    <s v="01"/>
    <s v="Grain"/>
    <x v="1"/>
    <n v="241"/>
  </r>
  <r>
    <x v="245"/>
    <x v="4"/>
    <s v="Sep"/>
    <n v="37"/>
    <x v="3"/>
    <s v="01"/>
    <s v="Grain"/>
    <x v="0"/>
    <n v="5653"/>
  </r>
  <r>
    <x v="245"/>
    <x v="4"/>
    <s v="Sep"/>
    <n v="37"/>
    <x v="3"/>
    <s v="01"/>
    <s v="Grain"/>
    <x v="1"/>
    <n v="257"/>
  </r>
  <r>
    <x v="245"/>
    <x v="4"/>
    <s v="Sep"/>
    <n v="37"/>
    <x v="4"/>
    <s v="01"/>
    <s v="Grain"/>
    <x v="0"/>
    <n v="889"/>
  </r>
  <r>
    <x v="245"/>
    <x v="4"/>
    <s v="Sep"/>
    <n v="37"/>
    <x v="4"/>
    <s v="01"/>
    <s v="Grain"/>
    <x v="1"/>
    <n v="1358"/>
  </r>
  <r>
    <x v="245"/>
    <x v="4"/>
    <s v="Sep"/>
    <n v="37"/>
    <x v="5"/>
    <s v="01"/>
    <s v="Grain"/>
    <x v="0"/>
    <n v="0"/>
  </r>
  <r>
    <x v="245"/>
    <x v="4"/>
    <s v="Sep"/>
    <n v="37"/>
    <x v="5"/>
    <s v="01"/>
    <s v="Grain"/>
    <x v="1"/>
    <n v="7"/>
  </r>
  <r>
    <x v="245"/>
    <x v="4"/>
    <s v="Sep"/>
    <n v="37"/>
    <x v="6"/>
    <s v="01"/>
    <s v="Grain"/>
    <x v="0"/>
    <n v="828"/>
  </r>
  <r>
    <x v="245"/>
    <x v="4"/>
    <s v="Sep"/>
    <n v="37"/>
    <x v="6"/>
    <s v="01"/>
    <s v="Grain"/>
    <x v="1"/>
    <n v="785"/>
  </r>
  <r>
    <x v="245"/>
    <x v="4"/>
    <s v="Sep"/>
    <n v="37"/>
    <x v="7"/>
    <s v="01"/>
    <s v="Grain"/>
    <x v="0"/>
    <n v="667"/>
  </r>
  <r>
    <x v="245"/>
    <x v="4"/>
    <s v="Sep"/>
    <n v="37"/>
    <x v="7"/>
    <s v="01"/>
    <s v="Grain"/>
    <x v="1"/>
    <n v="352"/>
  </r>
  <r>
    <x v="245"/>
    <x v="4"/>
    <s v="Sep"/>
    <n v="37"/>
    <x v="8"/>
    <s v="01"/>
    <s v="Grain"/>
    <x v="0"/>
    <n v="299"/>
  </r>
  <r>
    <x v="245"/>
    <x v="4"/>
    <s v="Sep"/>
    <n v="37"/>
    <x v="8"/>
    <s v="01"/>
    <s v="Grain"/>
    <x v="1"/>
    <n v="842"/>
  </r>
  <r>
    <x v="245"/>
    <x v="4"/>
    <s v="Sep"/>
    <n v="37"/>
    <x v="9"/>
    <s v="01"/>
    <s v="Grain"/>
    <x v="0"/>
    <n v="0"/>
  </r>
  <r>
    <x v="245"/>
    <x v="4"/>
    <s v="Sep"/>
    <n v="37"/>
    <x v="9"/>
    <s v="01"/>
    <s v="Grain"/>
    <x v="1"/>
    <n v="0"/>
  </r>
  <r>
    <x v="245"/>
    <x v="4"/>
    <s v="Sep"/>
    <n v="37"/>
    <x v="10"/>
    <s v="01"/>
    <s v="Grain"/>
    <x v="0"/>
    <n v="2221"/>
  </r>
  <r>
    <x v="245"/>
    <x v="4"/>
    <s v="Sep"/>
    <n v="37"/>
    <x v="10"/>
    <s v="01"/>
    <s v="Grain"/>
    <x v="1"/>
    <n v="663"/>
  </r>
  <r>
    <x v="245"/>
    <x v="4"/>
    <s v="Sep"/>
    <n v="37"/>
    <x v="11"/>
    <s v="01"/>
    <s v="Grain"/>
    <x v="0"/>
    <n v="0"/>
  </r>
  <r>
    <x v="245"/>
    <x v="4"/>
    <s v="Sep"/>
    <n v="37"/>
    <x v="11"/>
    <s v="01"/>
    <s v="Grain"/>
    <x v="1"/>
    <n v="2"/>
  </r>
  <r>
    <x v="245"/>
    <x v="4"/>
    <s v="Sep"/>
    <n v="37"/>
    <x v="12"/>
    <s v="01"/>
    <s v="Grain"/>
    <x v="0"/>
    <n v="4346"/>
  </r>
  <r>
    <x v="245"/>
    <x v="4"/>
    <s v="Sep"/>
    <n v="37"/>
    <x v="12"/>
    <s v="01"/>
    <s v="Grain"/>
    <x v="1"/>
    <n v="1037"/>
  </r>
  <r>
    <x v="246"/>
    <x v="4"/>
    <s v="Sep"/>
    <n v="38"/>
    <x v="0"/>
    <s v="01"/>
    <s v="Grain"/>
    <x v="0"/>
    <n v="12352"/>
  </r>
  <r>
    <x v="246"/>
    <x v="4"/>
    <s v="Sep"/>
    <n v="38"/>
    <x v="0"/>
    <s v="01"/>
    <s v="Grain"/>
    <x v="1"/>
    <n v="224"/>
  </r>
  <r>
    <x v="246"/>
    <x v="4"/>
    <s v="Sep"/>
    <n v="38"/>
    <x v="1"/>
    <s v="01"/>
    <s v="Grain"/>
    <x v="0"/>
    <n v="0"/>
  </r>
  <r>
    <x v="246"/>
    <x v="4"/>
    <s v="Sep"/>
    <n v="38"/>
    <x v="1"/>
    <s v="01"/>
    <s v="Grain"/>
    <x v="1"/>
    <n v="0"/>
  </r>
  <r>
    <x v="246"/>
    <x v="4"/>
    <s v="Sep"/>
    <n v="38"/>
    <x v="2"/>
    <s v="01"/>
    <s v="Grain"/>
    <x v="0"/>
    <n v="3742"/>
  </r>
  <r>
    <x v="246"/>
    <x v="4"/>
    <s v="Sep"/>
    <n v="38"/>
    <x v="2"/>
    <s v="01"/>
    <s v="Grain"/>
    <x v="1"/>
    <n v="194"/>
  </r>
  <r>
    <x v="246"/>
    <x v="4"/>
    <s v="Sep"/>
    <n v="38"/>
    <x v="3"/>
    <s v="01"/>
    <s v="Grain"/>
    <x v="0"/>
    <n v="6174"/>
  </r>
  <r>
    <x v="246"/>
    <x v="4"/>
    <s v="Sep"/>
    <n v="38"/>
    <x v="3"/>
    <s v="01"/>
    <s v="Grain"/>
    <x v="1"/>
    <n v="200"/>
  </r>
  <r>
    <x v="246"/>
    <x v="4"/>
    <s v="Sep"/>
    <n v="38"/>
    <x v="4"/>
    <s v="01"/>
    <s v="Grain"/>
    <x v="0"/>
    <n v="949"/>
  </r>
  <r>
    <x v="246"/>
    <x v="4"/>
    <s v="Sep"/>
    <n v="38"/>
    <x v="4"/>
    <s v="01"/>
    <s v="Grain"/>
    <x v="1"/>
    <n v="1136"/>
  </r>
  <r>
    <x v="246"/>
    <x v="4"/>
    <s v="Sep"/>
    <n v="38"/>
    <x v="5"/>
    <s v="01"/>
    <s v="Grain"/>
    <x v="0"/>
    <n v="0"/>
  </r>
  <r>
    <x v="246"/>
    <x v="4"/>
    <s v="Sep"/>
    <n v="38"/>
    <x v="5"/>
    <s v="01"/>
    <s v="Grain"/>
    <x v="1"/>
    <n v="4"/>
  </r>
  <r>
    <x v="246"/>
    <x v="4"/>
    <s v="Sep"/>
    <n v="38"/>
    <x v="6"/>
    <s v="01"/>
    <s v="Grain"/>
    <x v="0"/>
    <n v="898"/>
  </r>
  <r>
    <x v="246"/>
    <x v="4"/>
    <s v="Sep"/>
    <n v="38"/>
    <x v="6"/>
    <s v="01"/>
    <s v="Grain"/>
    <x v="1"/>
    <n v="1073"/>
  </r>
  <r>
    <x v="246"/>
    <x v="4"/>
    <s v="Sep"/>
    <n v="38"/>
    <x v="7"/>
    <s v="01"/>
    <s v="Grain"/>
    <x v="0"/>
    <n v="402"/>
  </r>
  <r>
    <x v="246"/>
    <x v="4"/>
    <s v="Sep"/>
    <n v="38"/>
    <x v="7"/>
    <s v="01"/>
    <s v="Grain"/>
    <x v="1"/>
    <n v="384"/>
  </r>
  <r>
    <x v="246"/>
    <x v="4"/>
    <s v="Sep"/>
    <n v="38"/>
    <x v="8"/>
    <s v="01"/>
    <s v="Grain"/>
    <x v="0"/>
    <n v="147"/>
  </r>
  <r>
    <x v="246"/>
    <x v="4"/>
    <s v="Sep"/>
    <n v="38"/>
    <x v="8"/>
    <s v="01"/>
    <s v="Grain"/>
    <x v="1"/>
    <n v="844"/>
  </r>
  <r>
    <x v="246"/>
    <x v="4"/>
    <s v="Sep"/>
    <n v="38"/>
    <x v="9"/>
    <s v="01"/>
    <s v="Grain"/>
    <x v="0"/>
    <n v="0"/>
  </r>
  <r>
    <x v="246"/>
    <x v="4"/>
    <s v="Sep"/>
    <n v="38"/>
    <x v="9"/>
    <s v="01"/>
    <s v="Grain"/>
    <x v="1"/>
    <n v="0"/>
  </r>
  <r>
    <x v="246"/>
    <x v="4"/>
    <s v="Sep"/>
    <n v="38"/>
    <x v="10"/>
    <s v="01"/>
    <s v="Grain"/>
    <x v="0"/>
    <n v="2393"/>
  </r>
  <r>
    <x v="246"/>
    <x v="4"/>
    <s v="Sep"/>
    <n v="38"/>
    <x v="10"/>
    <s v="01"/>
    <s v="Grain"/>
    <x v="1"/>
    <n v="809"/>
  </r>
  <r>
    <x v="246"/>
    <x v="4"/>
    <s v="Sep"/>
    <n v="38"/>
    <x v="11"/>
    <s v="01"/>
    <s v="Grain"/>
    <x v="0"/>
    <n v="0"/>
  </r>
  <r>
    <x v="246"/>
    <x v="4"/>
    <s v="Sep"/>
    <n v="38"/>
    <x v="11"/>
    <s v="01"/>
    <s v="Grain"/>
    <x v="1"/>
    <n v="2"/>
  </r>
  <r>
    <x v="246"/>
    <x v="4"/>
    <s v="Sep"/>
    <n v="38"/>
    <x v="12"/>
    <s v="01"/>
    <s v="Grain"/>
    <x v="0"/>
    <n v="3843"/>
  </r>
  <r>
    <x v="246"/>
    <x v="4"/>
    <s v="Sep"/>
    <n v="38"/>
    <x v="12"/>
    <s v="01"/>
    <s v="Grain"/>
    <x v="1"/>
    <n v="1682"/>
  </r>
  <r>
    <x v="247"/>
    <x v="4"/>
    <s v="Sep"/>
    <n v="39"/>
    <x v="0"/>
    <s v="01"/>
    <s v="Grain"/>
    <x v="0"/>
    <n v="11032"/>
  </r>
  <r>
    <x v="247"/>
    <x v="4"/>
    <s v="Sep"/>
    <n v="39"/>
    <x v="0"/>
    <s v="01"/>
    <s v="Grain"/>
    <x v="1"/>
    <n v="288"/>
  </r>
  <r>
    <x v="247"/>
    <x v="4"/>
    <s v="Sep"/>
    <n v="39"/>
    <x v="1"/>
    <s v="01"/>
    <s v="Grain"/>
    <x v="0"/>
    <n v="0"/>
  </r>
  <r>
    <x v="247"/>
    <x v="4"/>
    <s v="Sep"/>
    <n v="39"/>
    <x v="1"/>
    <s v="01"/>
    <s v="Grain"/>
    <x v="1"/>
    <n v="0"/>
  </r>
  <r>
    <x v="247"/>
    <x v="4"/>
    <s v="Sep"/>
    <n v="39"/>
    <x v="2"/>
    <s v="01"/>
    <s v="Grain"/>
    <x v="0"/>
    <n v="4061"/>
  </r>
  <r>
    <x v="247"/>
    <x v="4"/>
    <s v="Sep"/>
    <n v="39"/>
    <x v="2"/>
    <s v="01"/>
    <s v="Grain"/>
    <x v="1"/>
    <n v="949"/>
  </r>
  <r>
    <x v="247"/>
    <x v="4"/>
    <s v="Sep"/>
    <n v="39"/>
    <x v="3"/>
    <s v="01"/>
    <s v="Grain"/>
    <x v="0"/>
    <n v="6034"/>
  </r>
  <r>
    <x v="247"/>
    <x v="4"/>
    <s v="Sep"/>
    <n v="39"/>
    <x v="3"/>
    <s v="01"/>
    <s v="Grain"/>
    <x v="1"/>
    <n v="161"/>
  </r>
  <r>
    <x v="247"/>
    <x v="4"/>
    <s v="Sep"/>
    <n v="39"/>
    <x v="4"/>
    <s v="01"/>
    <s v="Grain"/>
    <x v="0"/>
    <n v="1037"/>
  </r>
  <r>
    <x v="247"/>
    <x v="4"/>
    <s v="Sep"/>
    <n v="39"/>
    <x v="4"/>
    <s v="01"/>
    <s v="Grain"/>
    <x v="1"/>
    <n v="837"/>
  </r>
  <r>
    <x v="247"/>
    <x v="4"/>
    <s v="Sep"/>
    <n v="39"/>
    <x v="5"/>
    <s v="01"/>
    <s v="Grain"/>
    <x v="0"/>
    <n v="0"/>
  </r>
  <r>
    <x v="247"/>
    <x v="4"/>
    <s v="Sep"/>
    <n v="39"/>
    <x v="5"/>
    <s v="01"/>
    <s v="Grain"/>
    <x v="1"/>
    <n v="4"/>
  </r>
  <r>
    <x v="247"/>
    <x v="4"/>
    <s v="Sep"/>
    <n v="39"/>
    <x v="6"/>
    <s v="01"/>
    <s v="Grain"/>
    <x v="0"/>
    <n v="511"/>
  </r>
  <r>
    <x v="247"/>
    <x v="4"/>
    <s v="Sep"/>
    <n v="39"/>
    <x v="6"/>
    <s v="01"/>
    <s v="Grain"/>
    <x v="1"/>
    <n v="831"/>
  </r>
  <r>
    <x v="247"/>
    <x v="4"/>
    <s v="Sep"/>
    <n v="39"/>
    <x v="7"/>
    <s v="01"/>
    <s v="Grain"/>
    <x v="0"/>
    <n v="521"/>
  </r>
  <r>
    <x v="247"/>
    <x v="4"/>
    <s v="Sep"/>
    <n v="39"/>
    <x v="7"/>
    <s v="01"/>
    <s v="Grain"/>
    <x v="1"/>
    <n v="546"/>
  </r>
  <r>
    <x v="247"/>
    <x v="4"/>
    <s v="Sep"/>
    <n v="39"/>
    <x v="8"/>
    <s v="01"/>
    <s v="Grain"/>
    <x v="0"/>
    <n v="157"/>
  </r>
  <r>
    <x v="247"/>
    <x v="4"/>
    <s v="Sep"/>
    <n v="39"/>
    <x v="8"/>
    <s v="01"/>
    <s v="Grain"/>
    <x v="1"/>
    <n v="747"/>
  </r>
  <r>
    <x v="247"/>
    <x v="4"/>
    <s v="Sep"/>
    <n v="39"/>
    <x v="9"/>
    <s v="01"/>
    <s v="Grain"/>
    <x v="0"/>
    <n v="0"/>
  </r>
  <r>
    <x v="247"/>
    <x v="4"/>
    <s v="Sep"/>
    <n v="39"/>
    <x v="9"/>
    <s v="01"/>
    <s v="Grain"/>
    <x v="1"/>
    <n v="0"/>
  </r>
  <r>
    <x v="247"/>
    <x v="4"/>
    <s v="Sep"/>
    <n v="39"/>
    <x v="10"/>
    <s v="01"/>
    <s v="Grain"/>
    <x v="0"/>
    <n v="2517"/>
  </r>
  <r>
    <x v="247"/>
    <x v="4"/>
    <s v="Sep"/>
    <n v="39"/>
    <x v="10"/>
    <s v="01"/>
    <s v="Grain"/>
    <x v="1"/>
    <n v="493"/>
  </r>
  <r>
    <x v="247"/>
    <x v="4"/>
    <s v="Sep"/>
    <n v="39"/>
    <x v="11"/>
    <s v="01"/>
    <s v="Grain"/>
    <x v="0"/>
    <n v="0"/>
  </r>
  <r>
    <x v="247"/>
    <x v="4"/>
    <s v="Sep"/>
    <n v="39"/>
    <x v="11"/>
    <s v="01"/>
    <s v="Grain"/>
    <x v="1"/>
    <n v="2"/>
  </r>
  <r>
    <x v="247"/>
    <x v="4"/>
    <s v="Sep"/>
    <n v="39"/>
    <x v="12"/>
    <s v="01"/>
    <s v="Grain"/>
    <x v="0"/>
    <n v="6451"/>
  </r>
  <r>
    <x v="247"/>
    <x v="4"/>
    <s v="Sep"/>
    <n v="39"/>
    <x v="12"/>
    <s v="01"/>
    <s v="Grain"/>
    <x v="1"/>
    <n v="1590"/>
  </r>
  <r>
    <x v="248"/>
    <x v="4"/>
    <s v="Oct"/>
    <n v="40"/>
    <x v="0"/>
    <s v="01"/>
    <s v="Grain"/>
    <x v="0"/>
    <n v="12048"/>
  </r>
  <r>
    <x v="248"/>
    <x v="4"/>
    <s v="Oct"/>
    <n v="40"/>
    <x v="0"/>
    <s v="01"/>
    <s v="Grain"/>
    <x v="1"/>
    <n v="220"/>
  </r>
  <r>
    <x v="248"/>
    <x v="4"/>
    <s v="Oct"/>
    <n v="40"/>
    <x v="1"/>
    <s v="01"/>
    <s v="Grain"/>
    <x v="0"/>
    <n v="0"/>
  </r>
  <r>
    <x v="248"/>
    <x v="4"/>
    <s v="Oct"/>
    <n v="40"/>
    <x v="1"/>
    <s v="01"/>
    <s v="Grain"/>
    <x v="1"/>
    <n v="0"/>
  </r>
  <r>
    <x v="248"/>
    <x v="4"/>
    <s v="Oct"/>
    <n v="40"/>
    <x v="2"/>
    <s v="01"/>
    <s v="Grain"/>
    <x v="0"/>
    <n v="4190"/>
  </r>
  <r>
    <x v="248"/>
    <x v="4"/>
    <s v="Oct"/>
    <n v="40"/>
    <x v="2"/>
    <s v="01"/>
    <s v="Grain"/>
    <x v="1"/>
    <n v="1260"/>
  </r>
  <r>
    <x v="248"/>
    <x v="4"/>
    <s v="Oct"/>
    <n v="40"/>
    <x v="3"/>
    <s v="01"/>
    <s v="Grain"/>
    <x v="0"/>
    <n v="5534"/>
  </r>
  <r>
    <x v="248"/>
    <x v="4"/>
    <s v="Oct"/>
    <n v="40"/>
    <x v="3"/>
    <s v="01"/>
    <s v="Grain"/>
    <x v="1"/>
    <n v="75"/>
  </r>
  <r>
    <x v="248"/>
    <x v="4"/>
    <s v="Oct"/>
    <n v="40"/>
    <x v="4"/>
    <s v="01"/>
    <s v="Grain"/>
    <x v="0"/>
    <n v="1500"/>
  </r>
  <r>
    <x v="248"/>
    <x v="4"/>
    <s v="Oct"/>
    <n v="40"/>
    <x v="4"/>
    <s v="01"/>
    <s v="Grain"/>
    <x v="1"/>
    <n v="1552"/>
  </r>
  <r>
    <x v="248"/>
    <x v="4"/>
    <s v="Oct"/>
    <n v="40"/>
    <x v="5"/>
    <s v="01"/>
    <s v="Grain"/>
    <x v="0"/>
    <n v="0"/>
  </r>
  <r>
    <x v="248"/>
    <x v="4"/>
    <s v="Oct"/>
    <n v="40"/>
    <x v="5"/>
    <s v="01"/>
    <s v="Grain"/>
    <x v="1"/>
    <n v="6"/>
  </r>
  <r>
    <x v="248"/>
    <x v="4"/>
    <s v="Oct"/>
    <n v="40"/>
    <x v="6"/>
    <s v="01"/>
    <s v="Grain"/>
    <x v="0"/>
    <n v="572"/>
  </r>
  <r>
    <x v="248"/>
    <x v="4"/>
    <s v="Oct"/>
    <n v="40"/>
    <x v="6"/>
    <s v="01"/>
    <s v="Grain"/>
    <x v="1"/>
    <n v="1810"/>
  </r>
  <r>
    <x v="248"/>
    <x v="4"/>
    <s v="Oct"/>
    <n v="40"/>
    <x v="7"/>
    <s v="01"/>
    <s v="Grain"/>
    <x v="0"/>
    <n v="503"/>
  </r>
  <r>
    <x v="248"/>
    <x v="4"/>
    <s v="Oct"/>
    <n v="40"/>
    <x v="7"/>
    <s v="01"/>
    <s v="Grain"/>
    <x v="1"/>
    <n v="257"/>
  </r>
  <r>
    <x v="248"/>
    <x v="4"/>
    <s v="Oct"/>
    <n v="40"/>
    <x v="8"/>
    <s v="01"/>
    <s v="Grain"/>
    <x v="0"/>
    <n v="235"/>
  </r>
  <r>
    <x v="248"/>
    <x v="4"/>
    <s v="Oct"/>
    <n v="40"/>
    <x v="8"/>
    <s v="01"/>
    <s v="Grain"/>
    <x v="1"/>
    <n v="1005"/>
  </r>
  <r>
    <x v="248"/>
    <x v="4"/>
    <s v="Oct"/>
    <n v="40"/>
    <x v="9"/>
    <s v="01"/>
    <s v="Grain"/>
    <x v="0"/>
    <n v="0"/>
  </r>
  <r>
    <x v="248"/>
    <x v="4"/>
    <s v="Oct"/>
    <n v="40"/>
    <x v="9"/>
    <s v="01"/>
    <s v="Grain"/>
    <x v="1"/>
    <n v="0"/>
  </r>
  <r>
    <x v="248"/>
    <x v="4"/>
    <s v="Oct"/>
    <n v="40"/>
    <x v="10"/>
    <s v="01"/>
    <s v="Grain"/>
    <x v="0"/>
    <n v="2647"/>
  </r>
  <r>
    <x v="248"/>
    <x v="4"/>
    <s v="Oct"/>
    <n v="40"/>
    <x v="10"/>
    <s v="01"/>
    <s v="Grain"/>
    <x v="1"/>
    <n v="703"/>
  </r>
  <r>
    <x v="248"/>
    <x v="4"/>
    <s v="Oct"/>
    <n v="40"/>
    <x v="11"/>
    <s v="01"/>
    <s v="Grain"/>
    <x v="0"/>
    <n v="0"/>
  </r>
  <r>
    <x v="248"/>
    <x v="4"/>
    <s v="Oct"/>
    <n v="40"/>
    <x v="11"/>
    <s v="01"/>
    <s v="Grain"/>
    <x v="1"/>
    <n v="15"/>
  </r>
  <r>
    <x v="248"/>
    <x v="4"/>
    <s v="Oct"/>
    <n v="40"/>
    <x v="12"/>
    <s v="01"/>
    <s v="Grain"/>
    <x v="0"/>
    <n v="4260"/>
  </r>
  <r>
    <x v="248"/>
    <x v="4"/>
    <s v="Oct"/>
    <n v="40"/>
    <x v="12"/>
    <s v="01"/>
    <s v="Grain"/>
    <x v="1"/>
    <n v="1531"/>
  </r>
  <r>
    <x v="249"/>
    <x v="4"/>
    <s v="Oct"/>
    <n v="41"/>
    <x v="0"/>
    <s v="01"/>
    <s v="Grain"/>
    <x v="0"/>
    <n v="11976"/>
  </r>
  <r>
    <x v="249"/>
    <x v="4"/>
    <s v="Oct"/>
    <n v="41"/>
    <x v="0"/>
    <s v="01"/>
    <s v="Grain"/>
    <x v="1"/>
    <n v="314"/>
  </r>
  <r>
    <x v="249"/>
    <x v="4"/>
    <s v="Oct"/>
    <n v="41"/>
    <x v="1"/>
    <s v="01"/>
    <s v="Grain"/>
    <x v="0"/>
    <n v="0"/>
  </r>
  <r>
    <x v="249"/>
    <x v="4"/>
    <s v="Oct"/>
    <n v="41"/>
    <x v="1"/>
    <s v="01"/>
    <s v="Grain"/>
    <x v="1"/>
    <n v="0"/>
  </r>
  <r>
    <x v="249"/>
    <x v="4"/>
    <s v="Oct"/>
    <n v="41"/>
    <x v="2"/>
    <s v="01"/>
    <s v="Grain"/>
    <x v="0"/>
    <n v="4345"/>
  </r>
  <r>
    <x v="249"/>
    <x v="4"/>
    <s v="Oct"/>
    <n v="41"/>
    <x v="2"/>
    <s v="01"/>
    <s v="Grain"/>
    <x v="1"/>
    <n v="1785"/>
  </r>
  <r>
    <x v="249"/>
    <x v="4"/>
    <s v="Oct"/>
    <n v="41"/>
    <x v="3"/>
    <s v="01"/>
    <s v="Grain"/>
    <x v="0"/>
    <n v="5358"/>
  </r>
  <r>
    <x v="249"/>
    <x v="4"/>
    <s v="Oct"/>
    <n v="41"/>
    <x v="3"/>
    <s v="01"/>
    <s v="Grain"/>
    <x v="1"/>
    <n v="84"/>
  </r>
  <r>
    <x v="249"/>
    <x v="4"/>
    <s v="Oct"/>
    <n v="41"/>
    <x v="4"/>
    <s v="01"/>
    <s v="Grain"/>
    <x v="0"/>
    <n v="1753"/>
  </r>
  <r>
    <x v="249"/>
    <x v="4"/>
    <s v="Oct"/>
    <n v="41"/>
    <x v="4"/>
    <s v="01"/>
    <s v="Grain"/>
    <x v="1"/>
    <n v="1254"/>
  </r>
  <r>
    <x v="249"/>
    <x v="4"/>
    <s v="Oct"/>
    <n v="41"/>
    <x v="5"/>
    <s v="01"/>
    <s v="Grain"/>
    <x v="0"/>
    <n v="0"/>
  </r>
  <r>
    <x v="249"/>
    <x v="4"/>
    <s v="Oct"/>
    <n v="41"/>
    <x v="5"/>
    <s v="01"/>
    <s v="Grain"/>
    <x v="1"/>
    <n v="11"/>
  </r>
  <r>
    <x v="249"/>
    <x v="4"/>
    <s v="Oct"/>
    <n v="41"/>
    <x v="6"/>
    <s v="01"/>
    <s v="Grain"/>
    <x v="0"/>
    <n v="699"/>
  </r>
  <r>
    <x v="249"/>
    <x v="4"/>
    <s v="Oct"/>
    <n v="41"/>
    <x v="6"/>
    <s v="01"/>
    <s v="Grain"/>
    <x v="1"/>
    <n v="920"/>
  </r>
  <r>
    <x v="249"/>
    <x v="4"/>
    <s v="Oct"/>
    <n v="41"/>
    <x v="7"/>
    <s v="01"/>
    <s v="Grain"/>
    <x v="0"/>
    <n v="338"/>
  </r>
  <r>
    <x v="249"/>
    <x v="4"/>
    <s v="Oct"/>
    <n v="41"/>
    <x v="7"/>
    <s v="01"/>
    <s v="Grain"/>
    <x v="1"/>
    <n v="578"/>
  </r>
  <r>
    <x v="249"/>
    <x v="4"/>
    <s v="Oct"/>
    <n v="41"/>
    <x v="8"/>
    <s v="01"/>
    <s v="Grain"/>
    <x v="0"/>
    <n v="203"/>
  </r>
  <r>
    <x v="249"/>
    <x v="4"/>
    <s v="Oct"/>
    <n v="41"/>
    <x v="8"/>
    <s v="01"/>
    <s v="Grain"/>
    <x v="1"/>
    <n v="839"/>
  </r>
  <r>
    <x v="249"/>
    <x v="4"/>
    <s v="Oct"/>
    <n v="41"/>
    <x v="9"/>
    <s v="01"/>
    <s v="Grain"/>
    <x v="0"/>
    <n v="0"/>
  </r>
  <r>
    <x v="249"/>
    <x v="4"/>
    <s v="Oct"/>
    <n v="41"/>
    <x v="9"/>
    <s v="01"/>
    <s v="Grain"/>
    <x v="1"/>
    <n v="0"/>
  </r>
  <r>
    <x v="249"/>
    <x v="4"/>
    <s v="Oct"/>
    <n v="41"/>
    <x v="10"/>
    <s v="01"/>
    <s v="Grain"/>
    <x v="0"/>
    <n v="3201"/>
  </r>
  <r>
    <x v="249"/>
    <x v="4"/>
    <s v="Oct"/>
    <n v="41"/>
    <x v="10"/>
    <s v="01"/>
    <s v="Grain"/>
    <x v="1"/>
    <n v="642"/>
  </r>
  <r>
    <x v="249"/>
    <x v="4"/>
    <s v="Oct"/>
    <n v="41"/>
    <x v="11"/>
    <s v="01"/>
    <s v="Grain"/>
    <x v="0"/>
    <n v="0"/>
  </r>
  <r>
    <x v="249"/>
    <x v="4"/>
    <s v="Oct"/>
    <n v="41"/>
    <x v="11"/>
    <s v="01"/>
    <s v="Grain"/>
    <x v="1"/>
    <n v="4"/>
  </r>
  <r>
    <x v="249"/>
    <x v="4"/>
    <s v="Oct"/>
    <n v="41"/>
    <x v="12"/>
    <s v="01"/>
    <s v="Grain"/>
    <x v="0"/>
    <n v="4980"/>
  </r>
  <r>
    <x v="249"/>
    <x v="4"/>
    <s v="Oct"/>
    <n v="41"/>
    <x v="12"/>
    <s v="01"/>
    <s v="Grain"/>
    <x v="1"/>
    <n v="1830"/>
  </r>
  <r>
    <x v="250"/>
    <x v="4"/>
    <s v="Oct"/>
    <n v="42"/>
    <x v="0"/>
    <s v="01"/>
    <s v="Grain"/>
    <x v="0"/>
    <n v="11126"/>
  </r>
  <r>
    <x v="250"/>
    <x v="4"/>
    <s v="Oct"/>
    <n v="42"/>
    <x v="0"/>
    <s v="01"/>
    <s v="Grain"/>
    <x v="1"/>
    <n v="213"/>
  </r>
  <r>
    <x v="250"/>
    <x v="4"/>
    <s v="Oct"/>
    <n v="42"/>
    <x v="1"/>
    <s v="01"/>
    <s v="Grain"/>
    <x v="0"/>
    <n v="0"/>
  </r>
  <r>
    <x v="250"/>
    <x v="4"/>
    <s v="Oct"/>
    <n v="42"/>
    <x v="1"/>
    <s v="01"/>
    <s v="Grain"/>
    <x v="1"/>
    <n v="0"/>
  </r>
  <r>
    <x v="250"/>
    <x v="4"/>
    <s v="Oct"/>
    <n v="42"/>
    <x v="2"/>
    <s v="01"/>
    <s v="Grain"/>
    <x v="0"/>
    <n v="4324"/>
  </r>
  <r>
    <x v="250"/>
    <x v="4"/>
    <s v="Oct"/>
    <n v="42"/>
    <x v="2"/>
    <s v="01"/>
    <s v="Grain"/>
    <x v="1"/>
    <n v="1181"/>
  </r>
  <r>
    <x v="250"/>
    <x v="4"/>
    <s v="Oct"/>
    <n v="42"/>
    <x v="3"/>
    <s v="01"/>
    <s v="Grain"/>
    <x v="0"/>
    <n v="5871"/>
  </r>
  <r>
    <x v="250"/>
    <x v="4"/>
    <s v="Oct"/>
    <n v="42"/>
    <x v="3"/>
    <s v="01"/>
    <s v="Grain"/>
    <x v="1"/>
    <n v="96"/>
  </r>
  <r>
    <x v="250"/>
    <x v="4"/>
    <s v="Oct"/>
    <n v="42"/>
    <x v="4"/>
    <s v="01"/>
    <s v="Grain"/>
    <x v="0"/>
    <n v="2044"/>
  </r>
  <r>
    <x v="250"/>
    <x v="4"/>
    <s v="Oct"/>
    <n v="42"/>
    <x v="4"/>
    <s v="01"/>
    <s v="Grain"/>
    <x v="1"/>
    <n v="1703"/>
  </r>
  <r>
    <x v="250"/>
    <x v="4"/>
    <s v="Oct"/>
    <n v="42"/>
    <x v="5"/>
    <s v="01"/>
    <s v="Grain"/>
    <x v="0"/>
    <n v="0"/>
  </r>
  <r>
    <x v="250"/>
    <x v="4"/>
    <s v="Oct"/>
    <n v="42"/>
    <x v="5"/>
    <s v="01"/>
    <s v="Grain"/>
    <x v="1"/>
    <n v="0"/>
  </r>
  <r>
    <x v="250"/>
    <x v="4"/>
    <s v="Oct"/>
    <n v="42"/>
    <x v="6"/>
    <s v="01"/>
    <s v="Grain"/>
    <x v="0"/>
    <n v="738"/>
  </r>
  <r>
    <x v="250"/>
    <x v="4"/>
    <s v="Oct"/>
    <n v="42"/>
    <x v="6"/>
    <s v="01"/>
    <s v="Grain"/>
    <x v="1"/>
    <n v="1243"/>
  </r>
  <r>
    <x v="250"/>
    <x v="4"/>
    <s v="Oct"/>
    <n v="42"/>
    <x v="7"/>
    <s v="01"/>
    <s v="Grain"/>
    <x v="0"/>
    <n v="712"/>
  </r>
  <r>
    <x v="250"/>
    <x v="4"/>
    <s v="Oct"/>
    <n v="42"/>
    <x v="7"/>
    <s v="01"/>
    <s v="Grain"/>
    <x v="1"/>
    <n v="541"/>
  </r>
  <r>
    <x v="250"/>
    <x v="4"/>
    <s v="Oct"/>
    <n v="42"/>
    <x v="8"/>
    <s v="01"/>
    <s v="Grain"/>
    <x v="0"/>
    <n v="281"/>
  </r>
  <r>
    <x v="250"/>
    <x v="4"/>
    <s v="Oct"/>
    <n v="42"/>
    <x v="8"/>
    <s v="01"/>
    <s v="Grain"/>
    <x v="1"/>
    <n v="666"/>
  </r>
  <r>
    <x v="250"/>
    <x v="4"/>
    <s v="Oct"/>
    <n v="42"/>
    <x v="9"/>
    <s v="01"/>
    <s v="Grain"/>
    <x v="0"/>
    <n v="0"/>
  </r>
  <r>
    <x v="250"/>
    <x v="4"/>
    <s v="Oct"/>
    <n v="42"/>
    <x v="9"/>
    <s v="01"/>
    <s v="Grain"/>
    <x v="1"/>
    <n v="0"/>
  </r>
  <r>
    <x v="250"/>
    <x v="4"/>
    <s v="Oct"/>
    <n v="42"/>
    <x v="10"/>
    <s v="01"/>
    <s v="Grain"/>
    <x v="0"/>
    <n v="2676"/>
  </r>
  <r>
    <x v="250"/>
    <x v="4"/>
    <s v="Oct"/>
    <n v="42"/>
    <x v="10"/>
    <s v="01"/>
    <s v="Grain"/>
    <x v="1"/>
    <n v="619"/>
  </r>
  <r>
    <x v="250"/>
    <x v="4"/>
    <s v="Oct"/>
    <n v="42"/>
    <x v="11"/>
    <s v="01"/>
    <s v="Grain"/>
    <x v="0"/>
    <n v="0"/>
  </r>
  <r>
    <x v="250"/>
    <x v="4"/>
    <s v="Oct"/>
    <n v="42"/>
    <x v="11"/>
    <s v="01"/>
    <s v="Grain"/>
    <x v="1"/>
    <n v="2"/>
  </r>
  <r>
    <x v="250"/>
    <x v="4"/>
    <s v="Oct"/>
    <n v="42"/>
    <x v="12"/>
    <s v="01"/>
    <s v="Grain"/>
    <x v="0"/>
    <n v="3837"/>
  </r>
  <r>
    <x v="250"/>
    <x v="4"/>
    <s v="Oct"/>
    <n v="42"/>
    <x v="12"/>
    <s v="01"/>
    <s v="Grain"/>
    <x v="1"/>
    <n v="1592"/>
  </r>
  <r>
    <x v="251"/>
    <x v="4"/>
    <s v="Oct"/>
    <n v="43"/>
    <x v="0"/>
    <s v="01"/>
    <s v="Grain"/>
    <x v="0"/>
    <n v="10169"/>
  </r>
  <r>
    <x v="251"/>
    <x v="4"/>
    <s v="Oct"/>
    <n v="43"/>
    <x v="0"/>
    <s v="01"/>
    <s v="Grain"/>
    <x v="1"/>
    <n v="205"/>
  </r>
  <r>
    <x v="251"/>
    <x v="4"/>
    <s v="Oct"/>
    <n v="43"/>
    <x v="1"/>
    <s v="01"/>
    <s v="Grain"/>
    <x v="0"/>
    <n v="0"/>
  </r>
  <r>
    <x v="251"/>
    <x v="4"/>
    <s v="Oct"/>
    <n v="43"/>
    <x v="1"/>
    <s v="01"/>
    <s v="Grain"/>
    <x v="1"/>
    <n v="0"/>
  </r>
  <r>
    <x v="251"/>
    <x v="4"/>
    <s v="Oct"/>
    <n v="43"/>
    <x v="2"/>
    <s v="01"/>
    <s v="Grain"/>
    <x v="0"/>
    <n v="4728"/>
  </r>
  <r>
    <x v="251"/>
    <x v="4"/>
    <s v="Oct"/>
    <n v="43"/>
    <x v="2"/>
    <s v="01"/>
    <s v="Grain"/>
    <x v="1"/>
    <n v="1023"/>
  </r>
  <r>
    <x v="251"/>
    <x v="4"/>
    <s v="Oct"/>
    <n v="43"/>
    <x v="3"/>
    <s v="01"/>
    <s v="Grain"/>
    <x v="0"/>
    <n v="6622"/>
  </r>
  <r>
    <x v="251"/>
    <x v="4"/>
    <s v="Oct"/>
    <n v="43"/>
    <x v="3"/>
    <s v="01"/>
    <s v="Grain"/>
    <x v="1"/>
    <n v="217"/>
  </r>
  <r>
    <x v="251"/>
    <x v="4"/>
    <s v="Oct"/>
    <n v="43"/>
    <x v="4"/>
    <s v="01"/>
    <s v="Grain"/>
    <x v="0"/>
    <n v="1664"/>
  </r>
  <r>
    <x v="251"/>
    <x v="4"/>
    <s v="Oct"/>
    <n v="43"/>
    <x v="4"/>
    <s v="01"/>
    <s v="Grain"/>
    <x v="1"/>
    <n v="1454"/>
  </r>
  <r>
    <x v="251"/>
    <x v="4"/>
    <s v="Oct"/>
    <n v="43"/>
    <x v="5"/>
    <s v="01"/>
    <s v="Grain"/>
    <x v="0"/>
    <n v="0"/>
  </r>
  <r>
    <x v="251"/>
    <x v="4"/>
    <s v="Oct"/>
    <n v="43"/>
    <x v="5"/>
    <s v="01"/>
    <s v="Grain"/>
    <x v="1"/>
    <n v="5"/>
  </r>
  <r>
    <x v="251"/>
    <x v="4"/>
    <s v="Oct"/>
    <n v="43"/>
    <x v="6"/>
    <s v="01"/>
    <s v="Grain"/>
    <x v="0"/>
    <n v="879"/>
  </r>
  <r>
    <x v="251"/>
    <x v="4"/>
    <s v="Oct"/>
    <n v="43"/>
    <x v="6"/>
    <s v="01"/>
    <s v="Grain"/>
    <x v="1"/>
    <n v="961"/>
  </r>
  <r>
    <x v="251"/>
    <x v="4"/>
    <s v="Oct"/>
    <n v="43"/>
    <x v="7"/>
    <s v="01"/>
    <s v="Grain"/>
    <x v="0"/>
    <n v="496"/>
  </r>
  <r>
    <x v="251"/>
    <x v="4"/>
    <s v="Oct"/>
    <n v="43"/>
    <x v="7"/>
    <s v="01"/>
    <s v="Grain"/>
    <x v="1"/>
    <n v="401"/>
  </r>
  <r>
    <x v="251"/>
    <x v="4"/>
    <s v="Oct"/>
    <n v="43"/>
    <x v="8"/>
    <s v="01"/>
    <s v="Grain"/>
    <x v="0"/>
    <n v="340"/>
  </r>
  <r>
    <x v="251"/>
    <x v="4"/>
    <s v="Oct"/>
    <n v="43"/>
    <x v="8"/>
    <s v="01"/>
    <s v="Grain"/>
    <x v="1"/>
    <n v="1121"/>
  </r>
  <r>
    <x v="251"/>
    <x v="4"/>
    <s v="Oct"/>
    <n v="43"/>
    <x v="9"/>
    <s v="01"/>
    <s v="Grain"/>
    <x v="0"/>
    <n v="0"/>
  </r>
  <r>
    <x v="251"/>
    <x v="4"/>
    <s v="Oct"/>
    <n v="43"/>
    <x v="9"/>
    <s v="01"/>
    <s v="Grain"/>
    <x v="1"/>
    <n v="0"/>
  </r>
  <r>
    <x v="251"/>
    <x v="4"/>
    <s v="Oct"/>
    <n v="43"/>
    <x v="10"/>
    <s v="01"/>
    <s v="Grain"/>
    <x v="0"/>
    <n v="3575"/>
  </r>
  <r>
    <x v="251"/>
    <x v="4"/>
    <s v="Oct"/>
    <n v="43"/>
    <x v="10"/>
    <s v="01"/>
    <s v="Grain"/>
    <x v="1"/>
    <n v="585"/>
  </r>
  <r>
    <x v="251"/>
    <x v="4"/>
    <s v="Oct"/>
    <n v="43"/>
    <x v="11"/>
    <s v="01"/>
    <s v="Grain"/>
    <x v="0"/>
    <n v="0"/>
  </r>
  <r>
    <x v="251"/>
    <x v="4"/>
    <s v="Oct"/>
    <n v="43"/>
    <x v="11"/>
    <s v="01"/>
    <s v="Grain"/>
    <x v="1"/>
    <n v="3"/>
  </r>
  <r>
    <x v="251"/>
    <x v="4"/>
    <s v="Oct"/>
    <n v="43"/>
    <x v="12"/>
    <s v="01"/>
    <s v="Grain"/>
    <x v="0"/>
    <n v="3465"/>
  </r>
  <r>
    <x v="251"/>
    <x v="4"/>
    <s v="Oct"/>
    <n v="43"/>
    <x v="12"/>
    <s v="01"/>
    <s v="Grain"/>
    <x v="1"/>
    <n v="1129"/>
  </r>
  <r>
    <x v="252"/>
    <x v="4"/>
    <s v="Oct"/>
    <n v="44"/>
    <x v="0"/>
    <s v="01"/>
    <s v="Grain"/>
    <x v="0"/>
    <n v="10462"/>
  </r>
  <r>
    <x v="252"/>
    <x v="4"/>
    <s v="Oct"/>
    <n v="44"/>
    <x v="0"/>
    <s v="01"/>
    <s v="Grain"/>
    <x v="1"/>
    <n v="300"/>
  </r>
  <r>
    <x v="252"/>
    <x v="4"/>
    <s v="Oct"/>
    <n v="44"/>
    <x v="1"/>
    <s v="01"/>
    <s v="Grain"/>
    <x v="0"/>
    <n v="0"/>
  </r>
  <r>
    <x v="252"/>
    <x v="4"/>
    <s v="Oct"/>
    <n v="44"/>
    <x v="1"/>
    <s v="01"/>
    <s v="Grain"/>
    <x v="1"/>
    <n v="0"/>
  </r>
  <r>
    <x v="252"/>
    <x v="4"/>
    <s v="Oct"/>
    <n v="44"/>
    <x v="2"/>
    <s v="01"/>
    <s v="Grain"/>
    <x v="0"/>
    <n v="4481"/>
  </r>
  <r>
    <x v="252"/>
    <x v="4"/>
    <s v="Oct"/>
    <n v="44"/>
    <x v="2"/>
    <s v="01"/>
    <s v="Grain"/>
    <x v="1"/>
    <n v="1004"/>
  </r>
  <r>
    <x v="252"/>
    <x v="4"/>
    <s v="Oct"/>
    <n v="44"/>
    <x v="3"/>
    <s v="01"/>
    <s v="Grain"/>
    <x v="0"/>
    <n v="6039"/>
  </r>
  <r>
    <x v="252"/>
    <x v="4"/>
    <s v="Oct"/>
    <n v="44"/>
    <x v="3"/>
    <s v="01"/>
    <s v="Grain"/>
    <x v="1"/>
    <n v="138"/>
  </r>
  <r>
    <x v="252"/>
    <x v="4"/>
    <s v="Oct"/>
    <n v="44"/>
    <x v="4"/>
    <s v="01"/>
    <s v="Grain"/>
    <x v="0"/>
    <n v="1897"/>
  </r>
  <r>
    <x v="252"/>
    <x v="4"/>
    <s v="Oct"/>
    <n v="44"/>
    <x v="4"/>
    <s v="01"/>
    <s v="Grain"/>
    <x v="1"/>
    <n v="1445"/>
  </r>
  <r>
    <x v="252"/>
    <x v="4"/>
    <s v="Oct"/>
    <n v="44"/>
    <x v="5"/>
    <s v="01"/>
    <s v="Grain"/>
    <x v="0"/>
    <n v="0"/>
  </r>
  <r>
    <x v="252"/>
    <x v="4"/>
    <s v="Oct"/>
    <n v="44"/>
    <x v="5"/>
    <s v="01"/>
    <s v="Grain"/>
    <x v="1"/>
    <n v="5"/>
  </r>
  <r>
    <x v="252"/>
    <x v="4"/>
    <s v="Oct"/>
    <n v="44"/>
    <x v="6"/>
    <s v="01"/>
    <s v="Grain"/>
    <x v="0"/>
    <n v="576"/>
  </r>
  <r>
    <x v="252"/>
    <x v="4"/>
    <s v="Oct"/>
    <n v="44"/>
    <x v="6"/>
    <s v="01"/>
    <s v="Grain"/>
    <x v="1"/>
    <n v="796"/>
  </r>
  <r>
    <x v="252"/>
    <x v="4"/>
    <s v="Oct"/>
    <n v="44"/>
    <x v="7"/>
    <s v="01"/>
    <s v="Grain"/>
    <x v="0"/>
    <n v="611"/>
  </r>
  <r>
    <x v="252"/>
    <x v="4"/>
    <s v="Oct"/>
    <n v="44"/>
    <x v="7"/>
    <s v="01"/>
    <s v="Grain"/>
    <x v="1"/>
    <n v="399"/>
  </r>
  <r>
    <x v="252"/>
    <x v="4"/>
    <s v="Oct"/>
    <n v="44"/>
    <x v="8"/>
    <s v="01"/>
    <s v="Grain"/>
    <x v="0"/>
    <n v="134"/>
  </r>
  <r>
    <x v="252"/>
    <x v="4"/>
    <s v="Oct"/>
    <n v="44"/>
    <x v="8"/>
    <s v="01"/>
    <s v="Grain"/>
    <x v="1"/>
    <n v="876"/>
  </r>
  <r>
    <x v="252"/>
    <x v="4"/>
    <s v="Oct"/>
    <n v="44"/>
    <x v="9"/>
    <s v="01"/>
    <s v="Grain"/>
    <x v="0"/>
    <n v="0"/>
  </r>
  <r>
    <x v="252"/>
    <x v="4"/>
    <s v="Oct"/>
    <n v="44"/>
    <x v="9"/>
    <s v="01"/>
    <s v="Grain"/>
    <x v="1"/>
    <n v="0"/>
  </r>
  <r>
    <x v="252"/>
    <x v="4"/>
    <s v="Oct"/>
    <n v="44"/>
    <x v="10"/>
    <s v="01"/>
    <s v="Grain"/>
    <x v="0"/>
    <n v="2987"/>
  </r>
  <r>
    <x v="252"/>
    <x v="4"/>
    <s v="Oct"/>
    <n v="44"/>
    <x v="10"/>
    <s v="01"/>
    <s v="Grain"/>
    <x v="1"/>
    <n v="510"/>
  </r>
  <r>
    <x v="252"/>
    <x v="4"/>
    <s v="Oct"/>
    <n v="44"/>
    <x v="11"/>
    <s v="01"/>
    <s v="Grain"/>
    <x v="0"/>
    <n v="0"/>
  </r>
  <r>
    <x v="252"/>
    <x v="4"/>
    <s v="Oct"/>
    <n v="44"/>
    <x v="11"/>
    <s v="01"/>
    <s v="Grain"/>
    <x v="1"/>
    <n v="2"/>
  </r>
  <r>
    <x v="252"/>
    <x v="4"/>
    <s v="Oct"/>
    <n v="44"/>
    <x v="12"/>
    <s v="01"/>
    <s v="Grain"/>
    <x v="0"/>
    <n v="3129"/>
  </r>
  <r>
    <x v="252"/>
    <x v="4"/>
    <s v="Oct"/>
    <n v="44"/>
    <x v="12"/>
    <s v="01"/>
    <s v="Grain"/>
    <x v="1"/>
    <n v="1768"/>
  </r>
  <r>
    <x v="253"/>
    <x v="4"/>
    <s v="Nov"/>
    <n v="45"/>
    <x v="0"/>
    <s v="01"/>
    <s v="Grain"/>
    <x v="0"/>
    <n v="9815"/>
  </r>
  <r>
    <x v="253"/>
    <x v="4"/>
    <s v="Nov"/>
    <n v="45"/>
    <x v="0"/>
    <s v="01"/>
    <s v="Grain"/>
    <x v="1"/>
    <n v="145"/>
  </r>
  <r>
    <x v="253"/>
    <x v="4"/>
    <s v="Nov"/>
    <n v="45"/>
    <x v="1"/>
    <s v="01"/>
    <s v="Grain"/>
    <x v="0"/>
    <n v="0"/>
  </r>
  <r>
    <x v="253"/>
    <x v="4"/>
    <s v="Nov"/>
    <n v="45"/>
    <x v="1"/>
    <s v="01"/>
    <s v="Grain"/>
    <x v="1"/>
    <n v="0"/>
  </r>
  <r>
    <x v="253"/>
    <x v="4"/>
    <s v="Nov"/>
    <n v="45"/>
    <x v="2"/>
    <s v="01"/>
    <s v="Grain"/>
    <x v="0"/>
    <n v="4111"/>
  </r>
  <r>
    <x v="253"/>
    <x v="4"/>
    <s v="Nov"/>
    <n v="45"/>
    <x v="2"/>
    <s v="01"/>
    <s v="Grain"/>
    <x v="1"/>
    <n v="1064"/>
  </r>
  <r>
    <x v="253"/>
    <x v="4"/>
    <s v="Nov"/>
    <n v="45"/>
    <x v="3"/>
    <s v="01"/>
    <s v="Grain"/>
    <x v="0"/>
    <n v="6112"/>
  </r>
  <r>
    <x v="253"/>
    <x v="4"/>
    <s v="Nov"/>
    <n v="45"/>
    <x v="3"/>
    <s v="01"/>
    <s v="Grain"/>
    <x v="1"/>
    <n v="167"/>
  </r>
  <r>
    <x v="253"/>
    <x v="4"/>
    <s v="Nov"/>
    <n v="45"/>
    <x v="4"/>
    <s v="01"/>
    <s v="Grain"/>
    <x v="0"/>
    <n v="1806"/>
  </r>
  <r>
    <x v="253"/>
    <x v="4"/>
    <s v="Nov"/>
    <n v="45"/>
    <x v="4"/>
    <s v="01"/>
    <s v="Grain"/>
    <x v="1"/>
    <n v="1494"/>
  </r>
  <r>
    <x v="253"/>
    <x v="4"/>
    <s v="Nov"/>
    <n v="45"/>
    <x v="5"/>
    <s v="01"/>
    <s v="Grain"/>
    <x v="0"/>
    <n v="0"/>
  </r>
  <r>
    <x v="253"/>
    <x v="4"/>
    <s v="Nov"/>
    <n v="45"/>
    <x v="5"/>
    <s v="01"/>
    <s v="Grain"/>
    <x v="1"/>
    <n v="6"/>
  </r>
  <r>
    <x v="253"/>
    <x v="4"/>
    <s v="Nov"/>
    <n v="45"/>
    <x v="6"/>
    <s v="01"/>
    <s v="Grain"/>
    <x v="0"/>
    <n v="1012"/>
  </r>
  <r>
    <x v="253"/>
    <x v="4"/>
    <s v="Nov"/>
    <n v="45"/>
    <x v="6"/>
    <s v="01"/>
    <s v="Grain"/>
    <x v="1"/>
    <n v="823"/>
  </r>
  <r>
    <x v="253"/>
    <x v="4"/>
    <s v="Nov"/>
    <n v="45"/>
    <x v="7"/>
    <s v="01"/>
    <s v="Grain"/>
    <x v="0"/>
    <n v="545"/>
  </r>
  <r>
    <x v="253"/>
    <x v="4"/>
    <s v="Nov"/>
    <n v="45"/>
    <x v="7"/>
    <s v="01"/>
    <s v="Grain"/>
    <x v="1"/>
    <n v="453"/>
  </r>
  <r>
    <x v="253"/>
    <x v="4"/>
    <s v="Nov"/>
    <n v="45"/>
    <x v="8"/>
    <s v="01"/>
    <s v="Grain"/>
    <x v="0"/>
    <n v="161"/>
  </r>
  <r>
    <x v="253"/>
    <x v="4"/>
    <s v="Nov"/>
    <n v="45"/>
    <x v="8"/>
    <s v="01"/>
    <s v="Grain"/>
    <x v="1"/>
    <n v="1142"/>
  </r>
  <r>
    <x v="253"/>
    <x v="4"/>
    <s v="Nov"/>
    <n v="45"/>
    <x v="9"/>
    <s v="01"/>
    <s v="Grain"/>
    <x v="0"/>
    <n v="0"/>
  </r>
  <r>
    <x v="253"/>
    <x v="4"/>
    <s v="Nov"/>
    <n v="45"/>
    <x v="9"/>
    <s v="01"/>
    <s v="Grain"/>
    <x v="1"/>
    <n v="0"/>
  </r>
  <r>
    <x v="253"/>
    <x v="4"/>
    <s v="Nov"/>
    <n v="45"/>
    <x v="10"/>
    <s v="01"/>
    <s v="Grain"/>
    <x v="0"/>
    <n v="3338"/>
  </r>
  <r>
    <x v="253"/>
    <x v="4"/>
    <s v="Nov"/>
    <n v="45"/>
    <x v="10"/>
    <s v="01"/>
    <s v="Grain"/>
    <x v="1"/>
    <n v="772"/>
  </r>
  <r>
    <x v="253"/>
    <x v="4"/>
    <s v="Nov"/>
    <n v="45"/>
    <x v="11"/>
    <s v="01"/>
    <s v="Grain"/>
    <x v="0"/>
    <n v="0"/>
  </r>
  <r>
    <x v="253"/>
    <x v="4"/>
    <s v="Nov"/>
    <n v="45"/>
    <x v="11"/>
    <s v="01"/>
    <s v="Grain"/>
    <x v="1"/>
    <n v="2"/>
  </r>
  <r>
    <x v="253"/>
    <x v="4"/>
    <s v="Nov"/>
    <n v="45"/>
    <x v="12"/>
    <s v="01"/>
    <s v="Grain"/>
    <x v="0"/>
    <n v="4068"/>
  </r>
  <r>
    <x v="253"/>
    <x v="4"/>
    <s v="Nov"/>
    <n v="45"/>
    <x v="12"/>
    <s v="01"/>
    <s v="Grain"/>
    <x v="1"/>
    <n v="1500"/>
  </r>
  <r>
    <x v="254"/>
    <x v="4"/>
    <s v="Nov"/>
    <n v="46"/>
    <x v="0"/>
    <s v="01"/>
    <s v="Grain"/>
    <x v="0"/>
    <n v="10872"/>
  </r>
  <r>
    <x v="254"/>
    <x v="4"/>
    <s v="Nov"/>
    <n v="46"/>
    <x v="0"/>
    <s v="01"/>
    <s v="Grain"/>
    <x v="1"/>
    <n v="177"/>
  </r>
  <r>
    <x v="254"/>
    <x v="4"/>
    <s v="Nov"/>
    <n v="46"/>
    <x v="1"/>
    <s v="01"/>
    <s v="Grain"/>
    <x v="0"/>
    <n v="0"/>
  </r>
  <r>
    <x v="254"/>
    <x v="4"/>
    <s v="Nov"/>
    <n v="46"/>
    <x v="1"/>
    <s v="01"/>
    <s v="Grain"/>
    <x v="1"/>
    <n v="0"/>
  </r>
  <r>
    <x v="254"/>
    <x v="4"/>
    <s v="Nov"/>
    <n v="46"/>
    <x v="2"/>
    <s v="01"/>
    <s v="Grain"/>
    <x v="0"/>
    <n v="4440"/>
  </r>
  <r>
    <x v="254"/>
    <x v="4"/>
    <s v="Nov"/>
    <n v="46"/>
    <x v="2"/>
    <s v="01"/>
    <s v="Grain"/>
    <x v="1"/>
    <n v="1288"/>
  </r>
  <r>
    <x v="254"/>
    <x v="4"/>
    <s v="Nov"/>
    <n v="46"/>
    <x v="3"/>
    <s v="01"/>
    <s v="Grain"/>
    <x v="0"/>
    <n v="6669"/>
  </r>
  <r>
    <x v="254"/>
    <x v="4"/>
    <s v="Nov"/>
    <n v="46"/>
    <x v="3"/>
    <s v="01"/>
    <s v="Grain"/>
    <x v="1"/>
    <n v="188"/>
  </r>
  <r>
    <x v="254"/>
    <x v="4"/>
    <s v="Nov"/>
    <n v="46"/>
    <x v="4"/>
    <s v="01"/>
    <s v="Grain"/>
    <x v="0"/>
    <n v="1775"/>
  </r>
  <r>
    <x v="254"/>
    <x v="4"/>
    <s v="Nov"/>
    <n v="46"/>
    <x v="4"/>
    <s v="01"/>
    <s v="Grain"/>
    <x v="1"/>
    <n v="1486"/>
  </r>
  <r>
    <x v="254"/>
    <x v="4"/>
    <s v="Nov"/>
    <n v="46"/>
    <x v="5"/>
    <s v="01"/>
    <s v="Grain"/>
    <x v="0"/>
    <n v="0"/>
  </r>
  <r>
    <x v="254"/>
    <x v="4"/>
    <s v="Nov"/>
    <n v="46"/>
    <x v="5"/>
    <s v="01"/>
    <s v="Grain"/>
    <x v="1"/>
    <n v="1"/>
  </r>
  <r>
    <x v="254"/>
    <x v="4"/>
    <s v="Nov"/>
    <n v="46"/>
    <x v="6"/>
    <s v="01"/>
    <s v="Grain"/>
    <x v="0"/>
    <n v="905"/>
  </r>
  <r>
    <x v="254"/>
    <x v="4"/>
    <s v="Nov"/>
    <n v="46"/>
    <x v="6"/>
    <s v="01"/>
    <s v="Grain"/>
    <x v="1"/>
    <n v="954"/>
  </r>
  <r>
    <x v="254"/>
    <x v="4"/>
    <s v="Nov"/>
    <n v="46"/>
    <x v="7"/>
    <s v="01"/>
    <s v="Grain"/>
    <x v="0"/>
    <n v="643"/>
  </r>
  <r>
    <x v="254"/>
    <x v="4"/>
    <s v="Nov"/>
    <n v="46"/>
    <x v="7"/>
    <s v="01"/>
    <s v="Grain"/>
    <x v="1"/>
    <n v="496"/>
  </r>
  <r>
    <x v="254"/>
    <x v="4"/>
    <s v="Nov"/>
    <n v="46"/>
    <x v="8"/>
    <s v="01"/>
    <s v="Grain"/>
    <x v="0"/>
    <n v="198"/>
  </r>
  <r>
    <x v="254"/>
    <x v="4"/>
    <s v="Nov"/>
    <n v="46"/>
    <x v="8"/>
    <s v="01"/>
    <s v="Grain"/>
    <x v="1"/>
    <n v="821"/>
  </r>
  <r>
    <x v="254"/>
    <x v="4"/>
    <s v="Nov"/>
    <n v="46"/>
    <x v="9"/>
    <s v="01"/>
    <s v="Grain"/>
    <x v="0"/>
    <n v="0"/>
  </r>
  <r>
    <x v="254"/>
    <x v="4"/>
    <s v="Nov"/>
    <n v="46"/>
    <x v="9"/>
    <s v="01"/>
    <s v="Grain"/>
    <x v="1"/>
    <n v="0"/>
  </r>
  <r>
    <x v="254"/>
    <x v="4"/>
    <s v="Nov"/>
    <n v="46"/>
    <x v="10"/>
    <s v="01"/>
    <s v="Grain"/>
    <x v="0"/>
    <n v="2887"/>
  </r>
  <r>
    <x v="254"/>
    <x v="4"/>
    <s v="Nov"/>
    <n v="46"/>
    <x v="10"/>
    <s v="01"/>
    <s v="Grain"/>
    <x v="1"/>
    <n v="543"/>
  </r>
  <r>
    <x v="254"/>
    <x v="4"/>
    <s v="Nov"/>
    <n v="46"/>
    <x v="11"/>
    <s v="01"/>
    <s v="Grain"/>
    <x v="0"/>
    <n v="0"/>
  </r>
  <r>
    <x v="254"/>
    <x v="4"/>
    <s v="Nov"/>
    <n v="46"/>
    <x v="11"/>
    <s v="01"/>
    <s v="Grain"/>
    <x v="1"/>
    <n v="1"/>
  </r>
  <r>
    <x v="254"/>
    <x v="4"/>
    <s v="Nov"/>
    <n v="46"/>
    <x v="12"/>
    <s v="01"/>
    <s v="Grain"/>
    <x v="0"/>
    <n v="3345"/>
  </r>
  <r>
    <x v="254"/>
    <x v="4"/>
    <s v="Nov"/>
    <n v="46"/>
    <x v="12"/>
    <s v="01"/>
    <s v="Grain"/>
    <x v="1"/>
    <n v="1513"/>
  </r>
  <r>
    <x v="255"/>
    <x v="4"/>
    <s v="Nov"/>
    <n v="47"/>
    <x v="0"/>
    <s v="01"/>
    <s v="Grain"/>
    <x v="0"/>
    <n v="8383"/>
  </r>
  <r>
    <x v="255"/>
    <x v="4"/>
    <s v="Nov"/>
    <n v="47"/>
    <x v="0"/>
    <s v="01"/>
    <s v="Grain"/>
    <x v="1"/>
    <n v="276"/>
  </r>
  <r>
    <x v="255"/>
    <x v="4"/>
    <s v="Nov"/>
    <n v="47"/>
    <x v="1"/>
    <s v="01"/>
    <s v="Grain"/>
    <x v="0"/>
    <n v="0"/>
  </r>
  <r>
    <x v="255"/>
    <x v="4"/>
    <s v="Nov"/>
    <n v="47"/>
    <x v="1"/>
    <s v="01"/>
    <s v="Grain"/>
    <x v="1"/>
    <n v="0"/>
  </r>
  <r>
    <x v="255"/>
    <x v="4"/>
    <s v="Nov"/>
    <n v="47"/>
    <x v="2"/>
    <s v="01"/>
    <s v="Grain"/>
    <x v="0"/>
    <n v="4424"/>
  </r>
  <r>
    <x v="255"/>
    <x v="4"/>
    <s v="Nov"/>
    <n v="47"/>
    <x v="2"/>
    <s v="01"/>
    <s v="Grain"/>
    <x v="1"/>
    <n v="1596"/>
  </r>
  <r>
    <x v="255"/>
    <x v="4"/>
    <s v="Nov"/>
    <n v="47"/>
    <x v="3"/>
    <s v="01"/>
    <s v="Grain"/>
    <x v="0"/>
    <n v="5882"/>
  </r>
  <r>
    <x v="255"/>
    <x v="4"/>
    <s v="Nov"/>
    <n v="47"/>
    <x v="3"/>
    <s v="01"/>
    <s v="Grain"/>
    <x v="1"/>
    <n v="130"/>
  </r>
  <r>
    <x v="255"/>
    <x v="4"/>
    <s v="Nov"/>
    <n v="47"/>
    <x v="4"/>
    <s v="01"/>
    <s v="Grain"/>
    <x v="0"/>
    <n v="1503"/>
  </r>
  <r>
    <x v="255"/>
    <x v="4"/>
    <s v="Nov"/>
    <n v="47"/>
    <x v="4"/>
    <s v="01"/>
    <s v="Grain"/>
    <x v="1"/>
    <n v="1501"/>
  </r>
  <r>
    <x v="255"/>
    <x v="4"/>
    <s v="Nov"/>
    <n v="47"/>
    <x v="5"/>
    <s v="01"/>
    <s v="Grain"/>
    <x v="0"/>
    <n v="0"/>
  </r>
  <r>
    <x v="255"/>
    <x v="4"/>
    <s v="Nov"/>
    <n v="47"/>
    <x v="5"/>
    <s v="01"/>
    <s v="Grain"/>
    <x v="1"/>
    <n v="0"/>
  </r>
  <r>
    <x v="255"/>
    <x v="4"/>
    <s v="Nov"/>
    <n v="47"/>
    <x v="6"/>
    <s v="01"/>
    <s v="Grain"/>
    <x v="0"/>
    <n v="866"/>
  </r>
  <r>
    <x v="255"/>
    <x v="4"/>
    <s v="Nov"/>
    <n v="47"/>
    <x v="6"/>
    <s v="01"/>
    <s v="Grain"/>
    <x v="1"/>
    <n v="697"/>
  </r>
  <r>
    <x v="255"/>
    <x v="4"/>
    <s v="Nov"/>
    <n v="47"/>
    <x v="7"/>
    <s v="01"/>
    <s v="Grain"/>
    <x v="0"/>
    <n v="503"/>
  </r>
  <r>
    <x v="255"/>
    <x v="4"/>
    <s v="Nov"/>
    <n v="47"/>
    <x v="7"/>
    <s v="01"/>
    <s v="Grain"/>
    <x v="1"/>
    <n v="443"/>
  </r>
  <r>
    <x v="255"/>
    <x v="4"/>
    <s v="Nov"/>
    <n v="47"/>
    <x v="8"/>
    <s v="01"/>
    <s v="Grain"/>
    <x v="0"/>
    <n v="246"/>
  </r>
  <r>
    <x v="255"/>
    <x v="4"/>
    <s v="Nov"/>
    <n v="47"/>
    <x v="8"/>
    <s v="01"/>
    <s v="Grain"/>
    <x v="1"/>
    <n v="652"/>
  </r>
  <r>
    <x v="255"/>
    <x v="4"/>
    <s v="Nov"/>
    <n v="47"/>
    <x v="9"/>
    <s v="01"/>
    <s v="Grain"/>
    <x v="0"/>
    <n v="0"/>
  </r>
  <r>
    <x v="255"/>
    <x v="4"/>
    <s v="Nov"/>
    <n v="47"/>
    <x v="9"/>
    <s v="01"/>
    <s v="Grain"/>
    <x v="1"/>
    <n v="0"/>
  </r>
  <r>
    <x v="255"/>
    <x v="4"/>
    <s v="Nov"/>
    <n v="47"/>
    <x v="10"/>
    <s v="01"/>
    <s v="Grain"/>
    <x v="0"/>
    <n v="2838"/>
  </r>
  <r>
    <x v="255"/>
    <x v="4"/>
    <s v="Nov"/>
    <n v="47"/>
    <x v="10"/>
    <s v="01"/>
    <s v="Grain"/>
    <x v="1"/>
    <n v="892"/>
  </r>
  <r>
    <x v="255"/>
    <x v="4"/>
    <s v="Nov"/>
    <n v="47"/>
    <x v="11"/>
    <s v="01"/>
    <s v="Grain"/>
    <x v="0"/>
    <n v="5"/>
  </r>
  <r>
    <x v="255"/>
    <x v="4"/>
    <s v="Nov"/>
    <n v="47"/>
    <x v="11"/>
    <s v="01"/>
    <s v="Grain"/>
    <x v="1"/>
    <n v="1"/>
  </r>
  <r>
    <x v="255"/>
    <x v="4"/>
    <s v="Nov"/>
    <n v="47"/>
    <x v="12"/>
    <s v="01"/>
    <s v="Grain"/>
    <x v="0"/>
    <n v="3392"/>
  </r>
  <r>
    <x v="255"/>
    <x v="4"/>
    <s v="Nov"/>
    <n v="47"/>
    <x v="12"/>
    <s v="01"/>
    <s v="Grain"/>
    <x v="1"/>
    <n v="1287"/>
  </r>
  <r>
    <x v="256"/>
    <x v="4"/>
    <s v="Nov"/>
    <n v="48"/>
    <x v="0"/>
    <s v="01"/>
    <s v="Grain"/>
    <x v="0"/>
    <n v="10813"/>
  </r>
  <r>
    <x v="256"/>
    <x v="4"/>
    <s v="Nov"/>
    <n v="48"/>
    <x v="0"/>
    <s v="01"/>
    <s v="Grain"/>
    <x v="1"/>
    <n v="259"/>
  </r>
  <r>
    <x v="256"/>
    <x v="4"/>
    <s v="Nov"/>
    <n v="48"/>
    <x v="1"/>
    <s v="01"/>
    <s v="Grain"/>
    <x v="0"/>
    <n v="0"/>
  </r>
  <r>
    <x v="256"/>
    <x v="4"/>
    <s v="Nov"/>
    <n v="48"/>
    <x v="1"/>
    <s v="01"/>
    <s v="Grain"/>
    <x v="1"/>
    <n v="0"/>
  </r>
  <r>
    <x v="256"/>
    <x v="4"/>
    <s v="Nov"/>
    <n v="48"/>
    <x v="2"/>
    <s v="01"/>
    <s v="Grain"/>
    <x v="0"/>
    <n v="3615"/>
  </r>
  <r>
    <x v="256"/>
    <x v="4"/>
    <s v="Nov"/>
    <n v="48"/>
    <x v="2"/>
    <s v="01"/>
    <s v="Grain"/>
    <x v="1"/>
    <n v="1386"/>
  </r>
  <r>
    <x v="256"/>
    <x v="4"/>
    <s v="Nov"/>
    <n v="48"/>
    <x v="3"/>
    <s v="01"/>
    <s v="Grain"/>
    <x v="0"/>
    <n v="5824"/>
  </r>
  <r>
    <x v="256"/>
    <x v="4"/>
    <s v="Nov"/>
    <n v="48"/>
    <x v="3"/>
    <s v="01"/>
    <s v="Grain"/>
    <x v="1"/>
    <n v="197"/>
  </r>
  <r>
    <x v="256"/>
    <x v="4"/>
    <s v="Nov"/>
    <n v="48"/>
    <x v="4"/>
    <s v="01"/>
    <s v="Grain"/>
    <x v="0"/>
    <n v="1776"/>
  </r>
  <r>
    <x v="256"/>
    <x v="4"/>
    <s v="Nov"/>
    <n v="48"/>
    <x v="4"/>
    <s v="01"/>
    <s v="Grain"/>
    <x v="1"/>
    <n v="1795"/>
  </r>
  <r>
    <x v="256"/>
    <x v="4"/>
    <s v="Nov"/>
    <n v="48"/>
    <x v="5"/>
    <s v="01"/>
    <s v="Grain"/>
    <x v="0"/>
    <n v="0"/>
  </r>
  <r>
    <x v="256"/>
    <x v="4"/>
    <s v="Nov"/>
    <n v="48"/>
    <x v="5"/>
    <s v="01"/>
    <s v="Grain"/>
    <x v="1"/>
    <n v="10"/>
  </r>
  <r>
    <x v="256"/>
    <x v="4"/>
    <s v="Nov"/>
    <n v="48"/>
    <x v="6"/>
    <s v="01"/>
    <s v="Grain"/>
    <x v="0"/>
    <n v="985"/>
  </r>
  <r>
    <x v="256"/>
    <x v="4"/>
    <s v="Nov"/>
    <n v="48"/>
    <x v="6"/>
    <s v="01"/>
    <s v="Grain"/>
    <x v="1"/>
    <n v="373"/>
  </r>
  <r>
    <x v="256"/>
    <x v="4"/>
    <s v="Nov"/>
    <n v="48"/>
    <x v="7"/>
    <s v="01"/>
    <s v="Grain"/>
    <x v="0"/>
    <n v="649"/>
  </r>
  <r>
    <x v="256"/>
    <x v="4"/>
    <s v="Nov"/>
    <n v="48"/>
    <x v="7"/>
    <s v="01"/>
    <s v="Grain"/>
    <x v="1"/>
    <n v="314"/>
  </r>
  <r>
    <x v="256"/>
    <x v="4"/>
    <s v="Nov"/>
    <n v="48"/>
    <x v="8"/>
    <s v="01"/>
    <s v="Grain"/>
    <x v="0"/>
    <n v="291"/>
  </r>
  <r>
    <x v="256"/>
    <x v="4"/>
    <s v="Nov"/>
    <n v="48"/>
    <x v="8"/>
    <s v="01"/>
    <s v="Grain"/>
    <x v="1"/>
    <n v="947"/>
  </r>
  <r>
    <x v="256"/>
    <x v="4"/>
    <s v="Nov"/>
    <n v="48"/>
    <x v="9"/>
    <s v="01"/>
    <s v="Grain"/>
    <x v="0"/>
    <n v="0"/>
  </r>
  <r>
    <x v="256"/>
    <x v="4"/>
    <s v="Nov"/>
    <n v="48"/>
    <x v="9"/>
    <s v="01"/>
    <s v="Grain"/>
    <x v="1"/>
    <n v="0"/>
  </r>
  <r>
    <x v="256"/>
    <x v="4"/>
    <s v="Nov"/>
    <n v="48"/>
    <x v="10"/>
    <s v="01"/>
    <s v="Grain"/>
    <x v="0"/>
    <n v="2897"/>
  </r>
  <r>
    <x v="256"/>
    <x v="4"/>
    <s v="Nov"/>
    <n v="48"/>
    <x v="10"/>
    <s v="01"/>
    <s v="Grain"/>
    <x v="1"/>
    <n v="794"/>
  </r>
  <r>
    <x v="256"/>
    <x v="4"/>
    <s v="Nov"/>
    <n v="48"/>
    <x v="11"/>
    <s v="01"/>
    <s v="Grain"/>
    <x v="0"/>
    <n v="0"/>
  </r>
  <r>
    <x v="256"/>
    <x v="4"/>
    <s v="Nov"/>
    <n v="48"/>
    <x v="11"/>
    <s v="01"/>
    <s v="Grain"/>
    <x v="1"/>
    <n v="2"/>
  </r>
  <r>
    <x v="256"/>
    <x v="4"/>
    <s v="Nov"/>
    <n v="48"/>
    <x v="12"/>
    <s v="01"/>
    <s v="Grain"/>
    <x v="0"/>
    <n v="4211"/>
  </r>
  <r>
    <x v="256"/>
    <x v="4"/>
    <s v="Nov"/>
    <n v="48"/>
    <x v="12"/>
    <s v="01"/>
    <s v="Grain"/>
    <x v="1"/>
    <n v="956"/>
  </r>
  <r>
    <x v="257"/>
    <x v="4"/>
    <s v="Dec"/>
    <n v="49"/>
    <x v="0"/>
    <s v="01"/>
    <s v="Grain"/>
    <x v="0"/>
    <n v="9488"/>
  </r>
  <r>
    <x v="257"/>
    <x v="4"/>
    <s v="Dec"/>
    <n v="49"/>
    <x v="0"/>
    <s v="01"/>
    <s v="Grain"/>
    <x v="1"/>
    <n v="200"/>
  </r>
  <r>
    <x v="257"/>
    <x v="4"/>
    <s v="Dec"/>
    <n v="49"/>
    <x v="1"/>
    <s v="01"/>
    <s v="Grain"/>
    <x v="0"/>
    <n v="0"/>
  </r>
  <r>
    <x v="257"/>
    <x v="4"/>
    <s v="Dec"/>
    <n v="49"/>
    <x v="1"/>
    <s v="01"/>
    <s v="Grain"/>
    <x v="1"/>
    <n v="0"/>
  </r>
  <r>
    <x v="257"/>
    <x v="4"/>
    <s v="Dec"/>
    <n v="49"/>
    <x v="2"/>
    <s v="01"/>
    <s v="Grain"/>
    <x v="0"/>
    <n v="4133"/>
  </r>
  <r>
    <x v="257"/>
    <x v="4"/>
    <s v="Dec"/>
    <n v="49"/>
    <x v="2"/>
    <s v="01"/>
    <s v="Grain"/>
    <x v="1"/>
    <n v="1240"/>
  </r>
  <r>
    <x v="257"/>
    <x v="4"/>
    <s v="Dec"/>
    <n v="49"/>
    <x v="3"/>
    <s v="01"/>
    <s v="Grain"/>
    <x v="0"/>
    <n v="5849"/>
  </r>
  <r>
    <x v="257"/>
    <x v="4"/>
    <s v="Dec"/>
    <n v="49"/>
    <x v="3"/>
    <s v="01"/>
    <s v="Grain"/>
    <x v="1"/>
    <n v="168"/>
  </r>
  <r>
    <x v="257"/>
    <x v="4"/>
    <s v="Dec"/>
    <n v="49"/>
    <x v="4"/>
    <s v="01"/>
    <s v="Grain"/>
    <x v="0"/>
    <n v="1751"/>
  </r>
  <r>
    <x v="257"/>
    <x v="4"/>
    <s v="Dec"/>
    <n v="49"/>
    <x v="4"/>
    <s v="01"/>
    <s v="Grain"/>
    <x v="1"/>
    <n v="1655"/>
  </r>
  <r>
    <x v="257"/>
    <x v="4"/>
    <s v="Dec"/>
    <n v="49"/>
    <x v="5"/>
    <s v="01"/>
    <s v="Grain"/>
    <x v="0"/>
    <n v="0"/>
  </r>
  <r>
    <x v="257"/>
    <x v="4"/>
    <s v="Dec"/>
    <n v="49"/>
    <x v="5"/>
    <s v="01"/>
    <s v="Grain"/>
    <x v="1"/>
    <n v="5"/>
  </r>
  <r>
    <x v="257"/>
    <x v="4"/>
    <s v="Dec"/>
    <n v="49"/>
    <x v="6"/>
    <s v="01"/>
    <s v="Grain"/>
    <x v="0"/>
    <n v="953"/>
  </r>
  <r>
    <x v="257"/>
    <x v="4"/>
    <s v="Dec"/>
    <n v="49"/>
    <x v="6"/>
    <s v="01"/>
    <s v="Grain"/>
    <x v="1"/>
    <n v="785"/>
  </r>
  <r>
    <x v="257"/>
    <x v="4"/>
    <s v="Dec"/>
    <n v="49"/>
    <x v="7"/>
    <s v="01"/>
    <s v="Grain"/>
    <x v="0"/>
    <n v="571"/>
  </r>
  <r>
    <x v="257"/>
    <x v="4"/>
    <s v="Dec"/>
    <n v="49"/>
    <x v="7"/>
    <s v="01"/>
    <s v="Grain"/>
    <x v="1"/>
    <n v="428"/>
  </r>
  <r>
    <x v="257"/>
    <x v="4"/>
    <s v="Dec"/>
    <n v="49"/>
    <x v="8"/>
    <s v="01"/>
    <s v="Grain"/>
    <x v="0"/>
    <n v="202"/>
  </r>
  <r>
    <x v="257"/>
    <x v="4"/>
    <s v="Dec"/>
    <n v="49"/>
    <x v="8"/>
    <s v="01"/>
    <s v="Grain"/>
    <x v="1"/>
    <n v="751"/>
  </r>
  <r>
    <x v="257"/>
    <x v="4"/>
    <s v="Dec"/>
    <n v="49"/>
    <x v="9"/>
    <s v="01"/>
    <s v="Grain"/>
    <x v="0"/>
    <n v="0"/>
  </r>
  <r>
    <x v="257"/>
    <x v="4"/>
    <s v="Dec"/>
    <n v="49"/>
    <x v="9"/>
    <s v="01"/>
    <s v="Grain"/>
    <x v="1"/>
    <n v="0"/>
  </r>
  <r>
    <x v="257"/>
    <x v="4"/>
    <s v="Dec"/>
    <n v="49"/>
    <x v="10"/>
    <s v="01"/>
    <s v="Grain"/>
    <x v="0"/>
    <n v="2959"/>
  </r>
  <r>
    <x v="257"/>
    <x v="4"/>
    <s v="Dec"/>
    <n v="49"/>
    <x v="10"/>
    <s v="01"/>
    <s v="Grain"/>
    <x v="1"/>
    <n v="1024"/>
  </r>
  <r>
    <x v="257"/>
    <x v="4"/>
    <s v="Dec"/>
    <n v="49"/>
    <x v="11"/>
    <s v="01"/>
    <s v="Grain"/>
    <x v="0"/>
    <n v="0"/>
  </r>
  <r>
    <x v="257"/>
    <x v="4"/>
    <s v="Dec"/>
    <n v="49"/>
    <x v="11"/>
    <s v="01"/>
    <s v="Grain"/>
    <x v="1"/>
    <n v="3"/>
  </r>
  <r>
    <x v="257"/>
    <x v="4"/>
    <s v="Dec"/>
    <n v="49"/>
    <x v="12"/>
    <s v="01"/>
    <s v="Grain"/>
    <x v="0"/>
    <n v="3862"/>
  </r>
  <r>
    <x v="257"/>
    <x v="4"/>
    <s v="Dec"/>
    <n v="49"/>
    <x v="12"/>
    <s v="01"/>
    <s v="Grain"/>
    <x v="1"/>
    <n v="1468"/>
  </r>
  <r>
    <x v="258"/>
    <x v="4"/>
    <s v="Dec"/>
    <n v="50"/>
    <x v="0"/>
    <s v="01"/>
    <s v="Grain"/>
    <x v="0"/>
    <n v="10625"/>
  </r>
  <r>
    <x v="258"/>
    <x v="4"/>
    <s v="Dec"/>
    <n v="50"/>
    <x v="0"/>
    <s v="01"/>
    <s v="Grain"/>
    <x v="1"/>
    <n v="400"/>
  </r>
  <r>
    <x v="258"/>
    <x v="4"/>
    <s v="Dec"/>
    <n v="50"/>
    <x v="1"/>
    <s v="01"/>
    <s v="Grain"/>
    <x v="0"/>
    <n v="0"/>
  </r>
  <r>
    <x v="258"/>
    <x v="4"/>
    <s v="Dec"/>
    <n v="50"/>
    <x v="1"/>
    <s v="01"/>
    <s v="Grain"/>
    <x v="1"/>
    <n v="0"/>
  </r>
  <r>
    <x v="258"/>
    <x v="4"/>
    <s v="Dec"/>
    <n v="50"/>
    <x v="2"/>
    <s v="01"/>
    <s v="Grain"/>
    <x v="0"/>
    <n v="4149"/>
  </r>
  <r>
    <x v="258"/>
    <x v="4"/>
    <s v="Dec"/>
    <n v="50"/>
    <x v="2"/>
    <s v="01"/>
    <s v="Grain"/>
    <x v="1"/>
    <n v="1460"/>
  </r>
  <r>
    <x v="258"/>
    <x v="4"/>
    <s v="Dec"/>
    <n v="50"/>
    <x v="3"/>
    <s v="01"/>
    <s v="Grain"/>
    <x v="0"/>
    <n v="6683"/>
  </r>
  <r>
    <x v="258"/>
    <x v="4"/>
    <s v="Dec"/>
    <n v="50"/>
    <x v="3"/>
    <s v="01"/>
    <s v="Grain"/>
    <x v="1"/>
    <n v="193"/>
  </r>
  <r>
    <x v="258"/>
    <x v="4"/>
    <s v="Dec"/>
    <n v="50"/>
    <x v="4"/>
    <s v="01"/>
    <s v="Grain"/>
    <x v="0"/>
    <n v="1757"/>
  </r>
  <r>
    <x v="258"/>
    <x v="4"/>
    <s v="Dec"/>
    <n v="50"/>
    <x v="4"/>
    <s v="01"/>
    <s v="Grain"/>
    <x v="1"/>
    <n v="1431"/>
  </r>
  <r>
    <x v="258"/>
    <x v="4"/>
    <s v="Dec"/>
    <n v="50"/>
    <x v="5"/>
    <s v="01"/>
    <s v="Grain"/>
    <x v="0"/>
    <n v="0"/>
  </r>
  <r>
    <x v="258"/>
    <x v="4"/>
    <s v="Dec"/>
    <n v="50"/>
    <x v="5"/>
    <s v="01"/>
    <s v="Grain"/>
    <x v="1"/>
    <n v="7"/>
  </r>
  <r>
    <x v="258"/>
    <x v="4"/>
    <s v="Dec"/>
    <n v="50"/>
    <x v="6"/>
    <s v="01"/>
    <s v="Grain"/>
    <x v="0"/>
    <n v="990"/>
  </r>
  <r>
    <x v="258"/>
    <x v="4"/>
    <s v="Dec"/>
    <n v="50"/>
    <x v="6"/>
    <s v="01"/>
    <s v="Grain"/>
    <x v="1"/>
    <n v="511"/>
  </r>
  <r>
    <x v="258"/>
    <x v="4"/>
    <s v="Dec"/>
    <n v="50"/>
    <x v="7"/>
    <s v="01"/>
    <s v="Grain"/>
    <x v="0"/>
    <n v="424"/>
  </r>
  <r>
    <x v="258"/>
    <x v="4"/>
    <s v="Dec"/>
    <n v="50"/>
    <x v="7"/>
    <s v="01"/>
    <s v="Grain"/>
    <x v="1"/>
    <n v="473"/>
  </r>
  <r>
    <x v="258"/>
    <x v="4"/>
    <s v="Dec"/>
    <n v="50"/>
    <x v="8"/>
    <s v="01"/>
    <s v="Grain"/>
    <x v="0"/>
    <n v="378"/>
  </r>
  <r>
    <x v="258"/>
    <x v="4"/>
    <s v="Dec"/>
    <n v="50"/>
    <x v="8"/>
    <s v="01"/>
    <s v="Grain"/>
    <x v="1"/>
    <n v="623"/>
  </r>
  <r>
    <x v="258"/>
    <x v="4"/>
    <s v="Dec"/>
    <n v="50"/>
    <x v="9"/>
    <s v="01"/>
    <s v="Grain"/>
    <x v="0"/>
    <n v="0"/>
  </r>
  <r>
    <x v="258"/>
    <x v="4"/>
    <s v="Dec"/>
    <n v="50"/>
    <x v="9"/>
    <s v="01"/>
    <s v="Grain"/>
    <x v="1"/>
    <n v="0"/>
  </r>
  <r>
    <x v="258"/>
    <x v="4"/>
    <s v="Dec"/>
    <n v="50"/>
    <x v="10"/>
    <s v="01"/>
    <s v="Grain"/>
    <x v="0"/>
    <n v="3180"/>
  </r>
  <r>
    <x v="258"/>
    <x v="4"/>
    <s v="Dec"/>
    <n v="50"/>
    <x v="10"/>
    <s v="01"/>
    <s v="Grain"/>
    <x v="1"/>
    <n v="812"/>
  </r>
  <r>
    <x v="258"/>
    <x v="4"/>
    <s v="Dec"/>
    <n v="50"/>
    <x v="11"/>
    <s v="01"/>
    <s v="Grain"/>
    <x v="0"/>
    <n v="0"/>
  </r>
  <r>
    <x v="258"/>
    <x v="4"/>
    <s v="Dec"/>
    <n v="50"/>
    <x v="11"/>
    <s v="01"/>
    <s v="Grain"/>
    <x v="1"/>
    <n v="4"/>
  </r>
  <r>
    <x v="258"/>
    <x v="4"/>
    <s v="Dec"/>
    <n v="50"/>
    <x v="12"/>
    <s v="01"/>
    <s v="Grain"/>
    <x v="0"/>
    <n v="4454"/>
  </r>
  <r>
    <x v="258"/>
    <x v="4"/>
    <s v="Dec"/>
    <n v="50"/>
    <x v="12"/>
    <s v="01"/>
    <s v="Grain"/>
    <x v="1"/>
    <n v="1462"/>
  </r>
  <r>
    <x v="259"/>
    <x v="4"/>
    <s v="Dec"/>
    <n v="51"/>
    <x v="0"/>
    <s v="01"/>
    <s v="Grain"/>
    <x v="0"/>
    <n v="10857"/>
  </r>
  <r>
    <x v="259"/>
    <x v="4"/>
    <s v="Dec"/>
    <n v="51"/>
    <x v="0"/>
    <s v="01"/>
    <s v="Grain"/>
    <x v="1"/>
    <n v="250"/>
  </r>
  <r>
    <x v="259"/>
    <x v="4"/>
    <s v="Dec"/>
    <n v="51"/>
    <x v="1"/>
    <s v="01"/>
    <s v="Grain"/>
    <x v="0"/>
    <n v="0"/>
  </r>
  <r>
    <x v="259"/>
    <x v="4"/>
    <s v="Dec"/>
    <n v="51"/>
    <x v="1"/>
    <s v="01"/>
    <s v="Grain"/>
    <x v="1"/>
    <n v="0"/>
  </r>
  <r>
    <x v="259"/>
    <x v="4"/>
    <s v="Dec"/>
    <n v="51"/>
    <x v="2"/>
    <s v="01"/>
    <s v="Grain"/>
    <x v="0"/>
    <n v="3893"/>
  </r>
  <r>
    <x v="259"/>
    <x v="4"/>
    <s v="Dec"/>
    <n v="51"/>
    <x v="2"/>
    <s v="01"/>
    <s v="Grain"/>
    <x v="1"/>
    <n v="1429"/>
  </r>
  <r>
    <x v="259"/>
    <x v="4"/>
    <s v="Dec"/>
    <n v="51"/>
    <x v="3"/>
    <s v="01"/>
    <s v="Grain"/>
    <x v="0"/>
    <n v="6202"/>
  </r>
  <r>
    <x v="259"/>
    <x v="4"/>
    <s v="Dec"/>
    <n v="51"/>
    <x v="3"/>
    <s v="01"/>
    <s v="Grain"/>
    <x v="1"/>
    <n v="124"/>
  </r>
  <r>
    <x v="259"/>
    <x v="4"/>
    <s v="Dec"/>
    <n v="51"/>
    <x v="4"/>
    <s v="01"/>
    <s v="Grain"/>
    <x v="0"/>
    <n v="1540"/>
  </r>
  <r>
    <x v="259"/>
    <x v="4"/>
    <s v="Dec"/>
    <n v="51"/>
    <x v="4"/>
    <s v="01"/>
    <s v="Grain"/>
    <x v="1"/>
    <n v="1225"/>
  </r>
  <r>
    <x v="259"/>
    <x v="4"/>
    <s v="Dec"/>
    <n v="51"/>
    <x v="5"/>
    <s v="01"/>
    <s v="Grain"/>
    <x v="0"/>
    <n v="0"/>
  </r>
  <r>
    <x v="259"/>
    <x v="4"/>
    <s v="Dec"/>
    <n v="51"/>
    <x v="5"/>
    <s v="01"/>
    <s v="Grain"/>
    <x v="1"/>
    <n v="0"/>
  </r>
  <r>
    <x v="259"/>
    <x v="4"/>
    <s v="Dec"/>
    <n v="51"/>
    <x v="6"/>
    <s v="01"/>
    <s v="Grain"/>
    <x v="0"/>
    <n v="1097"/>
  </r>
  <r>
    <x v="259"/>
    <x v="4"/>
    <s v="Dec"/>
    <n v="51"/>
    <x v="6"/>
    <s v="01"/>
    <s v="Grain"/>
    <x v="1"/>
    <n v="384"/>
  </r>
  <r>
    <x v="259"/>
    <x v="4"/>
    <s v="Dec"/>
    <n v="51"/>
    <x v="7"/>
    <s v="01"/>
    <s v="Grain"/>
    <x v="0"/>
    <n v="561"/>
  </r>
  <r>
    <x v="259"/>
    <x v="4"/>
    <s v="Dec"/>
    <n v="51"/>
    <x v="7"/>
    <s v="01"/>
    <s v="Grain"/>
    <x v="1"/>
    <n v="468"/>
  </r>
  <r>
    <x v="259"/>
    <x v="4"/>
    <s v="Dec"/>
    <n v="51"/>
    <x v="8"/>
    <s v="01"/>
    <s v="Grain"/>
    <x v="0"/>
    <n v="303"/>
  </r>
  <r>
    <x v="259"/>
    <x v="4"/>
    <s v="Dec"/>
    <n v="51"/>
    <x v="8"/>
    <s v="01"/>
    <s v="Grain"/>
    <x v="1"/>
    <n v="728"/>
  </r>
  <r>
    <x v="259"/>
    <x v="4"/>
    <s v="Dec"/>
    <n v="51"/>
    <x v="9"/>
    <s v="01"/>
    <s v="Grain"/>
    <x v="0"/>
    <n v="0"/>
  </r>
  <r>
    <x v="259"/>
    <x v="4"/>
    <s v="Dec"/>
    <n v="51"/>
    <x v="9"/>
    <s v="01"/>
    <s v="Grain"/>
    <x v="1"/>
    <n v="0"/>
  </r>
  <r>
    <x v="259"/>
    <x v="4"/>
    <s v="Dec"/>
    <n v="51"/>
    <x v="10"/>
    <s v="01"/>
    <s v="Grain"/>
    <x v="0"/>
    <n v="2773"/>
  </r>
  <r>
    <x v="259"/>
    <x v="4"/>
    <s v="Dec"/>
    <n v="51"/>
    <x v="10"/>
    <s v="01"/>
    <s v="Grain"/>
    <x v="1"/>
    <n v="872"/>
  </r>
  <r>
    <x v="259"/>
    <x v="4"/>
    <s v="Dec"/>
    <n v="51"/>
    <x v="11"/>
    <s v="01"/>
    <s v="Grain"/>
    <x v="0"/>
    <n v="0"/>
  </r>
  <r>
    <x v="259"/>
    <x v="4"/>
    <s v="Dec"/>
    <n v="51"/>
    <x v="11"/>
    <s v="01"/>
    <s v="Grain"/>
    <x v="1"/>
    <n v="1"/>
  </r>
  <r>
    <x v="259"/>
    <x v="4"/>
    <s v="Dec"/>
    <n v="51"/>
    <x v="12"/>
    <s v="01"/>
    <s v="Grain"/>
    <x v="0"/>
    <n v="4296"/>
  </r>
  <r>
    <x v="259"/>
    <x v="4"/>
    <s v="Dec"/>
    <n v="51"/>
    <x v="12"/>
    <s v="01"/>
    <s v="Grain"/>
    <x v="1"/>
    <n v="1375"/>
  </r>
  <r>
    <x v="260"/>
    <x v="4"/>
    <s v="Dec"/>
    <n v="52"/>
    <x v="0"/>
    <s v="01"/>
    <s v="Grain"/>
    <x v="0"/>
    <n v="7502"/>
  </r>
  <r>
    <x v="260"/>
    <x v="4"/>
    <s v="Dec"/>
    <n v="52"/>
    <x v="0"/>
    <s v="01"/>
    <s v="Grain"/>
    <x v="1"/>
    <n v="192"/>
  </r>
  <r>
    <x v="260"/>
    <x v="4"/>
    <s v="Dec"/>
    <n v="52"/>
    <x v="1"/>
    <s v="01"/>
    <s v="Grain"/>
    <x v="0"/>
    <n v="0"/>
  </r>
  <r>
    <x v="260"/>
    <x v="4"/>
    <s v="Dec"/>
    <n v="52"/>
    <x v="1"/>
    <s v="01"/>
    <s v="Grain"/>
    <x v="1"/>
    <n v="0"/>
  </r>
  <r>
    <x v="260"/>
    <x v="4"/>
    <s v="Dec"/>
    <n v="52"/>
    <x v="2"/>
    <s v="01"/>
    <s v="Grain"/>
    <x v="0"/>
    <n v="3593"/>
  </r>
  <r>
    <x v="260"/>
    <x v="4"/>
    <s v="Dec"/>
    <n v="52"/>
    <x v="2"/>
    <s v="01"/>
    <s v="Grain"/>
    <x v="1"/>
    <n v="921"/>
  </r>
  <r>
    <x v="260"/>
    <x v="4"/>
    <s v="Dec"/>
    <n v="52"/>
    <x v="3"/>
    <s v="01"/>
    <s v="Grain"/>
    <x v="0"/>
    <n v="4348"/>
  </r>
  <r>
    <x v="260"/>
    <x v="4"/>
    <s v="Dec"/>
    <n v="52"/>
    <x v="3"/>
    <s v="01"/>
    <s v="Grain"/>
    <x v="1"/>
    <n v="136"/>
  </r>
  <r>
    <x v="260"/>
    <x v="4"/>
    <s v="Dec"/>
    <n v="52"/>
    <x v="4"/>
    <s v="01"/>
    <s v="Grain"/>
    <x v="0"/>
    <n v="980"/>
  </r>
  <r>
    <x v="260"/>
    <x v="4"/>
    <s v="Dec"/>
    <n v="52"/>
    <x v="4"/>
    <s v="01"/>
    <s v="Grain"/>
    <x v="1"/>
    <n v="1387"/>
  </r>
  <r>
    <x v="260"/>
    <x v="4"/>
    <s v="Dec"/>
    <n v="52"/>
    <x v="5"/>
    <s v="01"/>
    <s v="Grain"/>
    <x v="0"/>
    <n v="0"/>
  </r>
  <r>
    <x v="260"/>
    <x v="4"/>
    <s v="Dec"/>
    <n v="52"/>
    <x v="5"/>
    <s v="01"/>
    <s v="Grain"/>
    <x v="1"/>
    <n v="4"/>
  </r>
  <r>
    <x v="260"/>
    <x v="4"/>
    <s v="Dec"/>
    <n v="52"/>
    <x v="6"/>
    <s v="01"/>
    <s v="Grain"/>
    <x v="0"/>
    <n v="492"/>
  </r>
  <r>
    <x v="260"/>
    <x v="4"/>
    <s v="Dec"/>
    <n v="52"/>
    <x v="6"/>
    <s v="01"/>
    <s v="Grain"/>
    <x v="1"/>
    <n v="436"/>
  </r>
  <r>
    <x v="260"/>
    <x v="4"/>
    <s v="Dec"/>
    <n v="52"/>
    <x v="7"/>
    <s v="01"/>
    <s v="Grain"/>
    <x v="0"/>
    <n v="309"/>
  </r>
  <r>
    <x v="260"/>
    <x v="4"/>
    <s v="Dec"/>
    <n v="52"/>
    <x v="7"/>
    <s v="01"/>
    <s v="Grain"/>
    <x v="1"/>
    <n v="411"/>
  </r>
  <r>
    <x v="260"/>
    <x v="4"/>
    <s v="Dec"/>
    <n v="52"/>
    <x v="8"/>
    <s v="01"/>
    <s v="Grain"/>
    <x v="0"/>
    <n v="112"/>
  </r>
  <r>
    <x v="260"/>
    <x v="4"/>
    <s v="Dec"/>
    <n v="52"/>
    <x v="8"/>
    <s v="01"/>
    <s v="Grain"/>
    <x v="1"/>
    <n v="571"/>
  </r>
  <r>
    <x v="260"/>
    <x v="4"/>
    <s v="Dec"/>
    <n v="52"/>
    <x v="9"/>
    <s v="01"/>
    <s v="Grain"/>
    <x v="0"/>
    <n v="0"/>
  </r>
  <r>
    <x v="260"/>
    <x v="4"/>
    <s v="Dec"/>
    <n v="52"/>
    <x v="9"/>
    <s v="01"/>
    <s v="Grain"/>
    <x v="1"/>
    <n v="0"/>
  </r>
  <r>
    <x v="260"/>
    <x v="4"/>
    <s v="Dec"/>
    <n v="52"/>
    <x v="10"/>
    <s v="01"/>
    <s v="Grain"/>
    <x v="0"/>
    <n v="1860"/>
  </r>
  <r>
    <x v="260"/>
    <x v="4"/>
    <s v="Dec"/>
    <n v="52"/>
    <x v="10"/>
    <s v="01"/>
    <s v="Grain"/>
    <x v="1"/>
    <n v="734"/>
  </r>
  <r>
    <x v="260"/>
    <x v="4"/>
    <s v="Dec"/>
    <n v="52"/>
    <x v="11"/>
    <s v="01"/>
    <s v="Grain"/>
    <x v="0"/>
    <n v="0"/>
  </r>
  <r>
    <x v="260"/>
    <x v="4"/>
    <s v="Dec"/>
    <n v="52"/>
    <x v="11"/>
    <s v="01"/>
    <s v="Grain"/>
    <x v="1"/>
    <n v="1"/>
  </r>
  <r>
    <x v="260"/>
    <x v="4"/>
    <s v="Dec"/>
    <n v="52"/>
    <x v="12"/>
    <s v="01"/>
    <s v="Grain"/>
    <x v="0"/>
    <n v="2654"/>
  </r>
  <r>
    <x v="260"/>
    <x v="4"/>
    <s v="Dec"/>
    <n v="52"/>
    <x v="12"/>
    <s v="01"/>
    <s v="Grain"/>
    <x v="1"/>
    <n v="726"/>
  </r>
  <r>
    <x v="261"/>
    <x v="5"/>
    <s v="Jan"/>
    <n v="1"/>
    <x v="0"/>
    <s v="01"/>
    <s v="Grain"/>
    <x v="0"/>
    <n v="9793"/>
  </r>
  <r>
    <x v="261"/>
    <x v="5"/>
    <s v="Jan"/>
    <n v="1"/>
    <x v="0"/>
    <s v="01"/>
    <s v="Grain"/>
    <x v="1"/>
    <n v="180"/>
  </r>
  <r>
    <x v="261"/>
    <x v="5"/>
    <s v="Jan"/>
    <n v="1"/>
    <x v="1"/>
    <s v="01"/>
    <s v="Grain"/>
    <x v="0"/>
    <n v="0"/>
  </r>
  <r>
    <x v="261"/>
    <x v="5"/>
    <s v="Jan"/>
    <n v="1"/>
    <x v="1"/>
    <s v="01"/>
    <s v="Grain"/>
    <x v="1"/>
    <n v="0"/>
  </r>
  <r>
    <x v="261"/>
    <x v="5"/>
    <s v="Jan"/>
    <n v="1"/>
    <x v="2"/>
    <s v="01"/>
    <s v="Grain"/>
    <x v="0"/>
    <n v="3691"/>
  </r>
  <r>
    <x v="261"/>
    <x v="5"/>
    <s v="Jan"/>
    <n v="1"/>
    <x v="2"/>
    <s v="01"/>
    <s v="Grain"/>
    <x v="1"/>
    <n v="1153"/>
  </r>
  <r>
    <x v="261"/>
    <x v="5"/>
    <s v="Jan"/>
    <n v="1"/>
    <x v="3"/>
    <s v="01"/>
    <s v="Grain"/>
    <x v="0"/>
    <n v="5202"/>
  </r>
  <r>
    <x v="261"/>
    <x v="5"/>
    <s v="Jan"/>
    <n v="1"/>
    <x v="3"/>
    <s v="01"/>
    <s v="Grain"/>
    <x v="1"/>
    <n v="88"/>
  </r>
  <r>
    <x v="261"/>
    <x v="5"/>
    <s v="Jan"/>
    <n v="1"/>
    <x v="4"/>
    <s v="01"/>
    <s v="Grain"/>
    <x v="0"/>
    <n v="1553"/>
  </r>
  <r>
    <x v="261"/>
    <x v="5"/>
    <s v="Jan"/>
    <n v="1"/>
    <x v="4"/>
    <s v="01"/>
    <s v="Grain"/>
    <x v="1"/>
    <n v="1119"/>
  </r>
  <r>
    <x v="261"/>
    <x v="5"/>
    <s v="Jan"/>
    <n v="1"/>
    <x v="5"/>
    <s v="01"/>
    <s v="Grain"/>
    <x v="0"/>
    <n v="0"/>
  </r>
  <r>
    <x v="261"/>
    <x v="5"/>
    <s v="Jan"/>
    <n v="1"/>
    <x v="5"/>
    <s v="01"/>
    <s v="Grain"/>
    <x v="1"/>
    <n v="5"/>
  </r>
  <r>
    <x v="261"/>
    <x v="5"/>
    <s v="Jan"/>
    <n v="1"/>
    <x v="6"/>
    <s v="01"/>
    <s v="Grain"/>
    <x v="0"/>
    <n v="517"/>
  </r>
  <r>
    <x v="261"/>
    <x v="5"/>
    <s v="Jan"/>
    <n v="1"/>
    <x v="6"/>
    <s v="01"/>
    <s v="Grain"/>
    <x v="1"/>
    <n v="374"/>
  </r>
  <r>
    <x v="261"/>
    <x v="5"/>
    <s v="Jan"/>
    <n v="1"/>
    <x v="7"/>
    <s v="01"/>
    <s v="Grain"/>
    <x v="0"/>
    <n v="230"/>
  </r>
  <r>
    <x v="261"/>
    <x v="5"/>
    <s v="Jan"/>
    <n v="1"/>
    <x v="7"/>
    <s v="01"/>
    <s v="Grain"/>
    <x v="1"/>
    <n v="364"/>
  </r>
  <r>
    <x v="261"/>
    <x v="5"/>
    <s v="Jan"/>
    <n v="1"/>
    <x v="8"/>
    <s v="01"/>
    <s v="Grain"/>
    <x v="0"/>
    <n v="142"/>
  </r>
  <r>
    <x v="261"/>
    <x v="5"/>
    <s v="Jan"/>
    <n v="1"/>
    <x v="8"/>
    <s v="01"/>
    <s v="Grain"/>
    <x v="1"/>
    <n v="704"/>
  </r>
  <r>
    <x v="261"/>
    <x v="5"/>
    <s v="Jan"/>
    <n v="1"/>
    <x v="9"/>
    <s v="01"/>
    <s v="Grain"/>
    <x v="0"/>
    <n v="0"/>
  </r>
  <r>
    <x v="261"/>
    <x v="5"/>
    <s v="Jan"/>
    <n v="1"/>
    <x v="9"/>
    <s v="01"/>
    <s v="Grain"/>
    <x v="1"/>
    <n v="0"/>
  </r>
  <r>
    <x v="261"/>
    <x v="5"/>
    <s v="Jan"/>
    <n v="1"/>
    <x v="10"/>
    <s v="01"/>
    <s v="Grain"/>
    <x v="0"/>
    <n v="2793"/>
  </r>
  <r>
    <x v="261"/>
    <x v="5"/>
    <s v="Jan"/>
    <n v="1"/>
    <x v="10"/>
    <s v="01"/>
    <s v="Grain"/>
    <x v="1"/>
    <n v="852"/>
  </r>
  <r>
    <x v="261"/>
    <x v="5"/>
    <s v="Jan"/>
    <n v="1"/>
    <x v="11"/>
    <s v="01"/>
    <s v="Grain"/>
    <x v="0"/>
    <n v="0"/>
  </r>
  <r>
    <x v="261"/>
    <x v="5"/>
    <s v="Jan"/>
    <n v="1"/>
    <x v="11"/>
    <s v="01"/>
    <s v="Grain"/>
    <x v="1"/>
    <n v="2"/>
  </r>
  <r>
    <x v="261"/>
    <x v="5"/>
    <s v="Jan"/>
    <n v="1"/>
    <x v="12"/>
    <s v="01"/>
    <s v="Grain"/>
    <x v="0"/>
    <n v="3697"/>
  </r>
  <r>
    <x v="261"/>
    <x v="5"/>
    <s v="Jan"/>
    <n v="1"/>
    <x v="12"/>
    <s v="01"/>
    <s v="Grain"/>
    <x v="1"/>
    <n v="1085"/>
  </r>
  <r>
    <x v="262"/>
    <x v="5"/>
    <s v="Jan"/>
    <n v="2"/>
    <x v="0"/>
    <s v="01"/>
    <s v="Grain"/>
    <x v="0"/>
    <n v="9225"/>
  </r>
  <r>
    <x v="262"/>
    <x v="5"/>
    <s v="Jan"/>
    <n v="2"/>
    <x v="0"/>
    <s v="01"/>
    <s v="Grain"/>
    <x v="1"/>
    <n v="236"/>
  </r>
  <r>
    <x v="262"/>
    <x v="5"/>
    <s v="Jan"/>
    <n v="2"/>
    <x v="1"/>
    <s v="01"/>
    <s v="Grain"/>
    <x v="0"/>
    <n v="0"/>
  </r>
  <r>
    <x v="262"/>
    <x v="5"/>
    <s v="Jan"/>
    <n v="2"/>
    <x v="1"/>
    <s v="01"/>
    <s v="Grain"/>
    <x v="1"/>
    <n v="0"/>
  </r>
  <r>
    <x v="262"/>
    <x v="5"/>
    <s v="Jan"/>
    <n v="2"/>
    <x v="2"/>
    <s v="01"/>
    <s v="Grain"/>
    <x v="0"/>
    <n v="3782"/>
  </r>
  <r>
    <x v="262"/>
    <x v="5"/>
    <s v="Jan"/>
    <n v="2"/>
    <x v="2"/>
    <s v="01"/>
    <s v="Grain"/>
    <x v="1"/>
    <n v="706"/>
  </r>
  <r>
    <x v="262"/>
    <x v="5"/>
    <s v="Jan"/>
    <n v="2"/>
    <x v="3"/>
    <s v="01"/>
    <s v="Grain"/>
    <x v="0"/>
    <n v="5575"/>
  </r>
  <r>
    <x v="262"/>
    <x v="5"/>
    <s v="Jan"/>
    <n v="2"/>
    <x v="3"/>
    <s v="01"/>
    <s v="Grain"/>
    <x v="1"/>
    <n v="143"/>
  </r>
  <r>
    <x v="262"/>
    <x v="5"/>
    <s v="Jan"/>
    <n v="2"/>
    <x v="4"/>
    <s v="01"/>
    <s v="Grain"/>
    <x v="0"/>
    <n v="1731"/>
  </r>
  <r>
    <x v="262"/>
    <x v="5"/>
    <s v="Jan"/>
    <n v="2"/>
    <x v="4"/>
    <s v="01"/>
    <s v="Grain"/>
    <x v="1"/>
    <n v="1592"/>
  </r>
  <r>
    <x v="262"/>
    <x v="5"/>
    <s v="Jan"/>
    <n v="2"/>
    <x v="5"/>
    <s v="01"/>
    <s v="Grain"/>
    <x v="0"/>
    <n v="0"/>
  </r>
  <r>
    <x v="262"/>
    <x v="5"/>
    <s v="Jan"/>
    <n v="2"/>
    <x v="5"/>
    <s v="01"/>
    <s v="Grain"/>
    <x v="1"/>
    <n v="6"/>
  </r>
  <r>
    <x v="262"/>
    <x v="5"/>
    <s v="Jan"/>
    <n v="2"/>
    <x v="6"/>
    <s v="01"/>
    <s v="Grain"/>
    <x v="0"/>
    <n v="854"/>
  </r>
  <r>
    <x v="262"/>
    <x v="5"/>
    <s v="Jan"/>
    <n v="2"/>
    <x v="6"/>
    <s v="01"/>
    <s v="Grain"/>
    <x v="1"/>
    <n v="674"/>
  </r>
  <r>
    <x v="262"/>
    <x v="5"/>
    <s v="Jan"/>
    <n v="2"/>
    <x v="7"/>
    <s v="01"/>
    <s v="Grain"/>
    <x v="0"/>
    <n v="740"/>
  </r>
  <r>
    <x v="262"/>
    <x v="5"/>
    <s v="Jan"/>
    <n v="2"/>
    <x v="7"/>
    <s v="01"/>
    <s v="Grain"/>
    <x v="1"/>
    <n v="512"/>
  </r>
  <r>
    <x v="262"/>
    <x v="5"/>
    <s v="Jan"/>
    <n v="2"/>
    <x v="8"/>
    <s v="01"/>
    <s v="Grain"/>
    <x v="0"/>
    <n v="130"/>
  </r>
  <r>
    <x v="262"/>
    <x v="5"/>
    <s v="Jan"/>
    <n v="2"/>
    <x v="8"/>
    <s v="01"/>
    <s v="Grain"/>
    <x v="1"/>
    <n v="648"/>
  </r>
  <r>
    <x v="262"/>
    <x v="5"/>
    <s v="Jan"/>
    <n v="2"/>
    <x v="9"/>
    <s v="01"/>
    <s v="Grain"/>
    <x v="0"/>
    <n v="0"/>
  </r>
  <r>
    <x v="262"/>
    <x v="5"/>
    <s v="Jan"/>
    <n v="2"/>
    <x v="9"/>
    <s v="01"/>
    <s v="Grain"/>
    <x v="1"/>
    <n v="0"/>
  </r>
  <r>
    <x v="262"/>
    <x v="5"/>
    <s v="Jan"/>
    <n v="2"/>
    <x v="10"/>
    <s v="01"/>
    <s v="Grain"/>
    <x v="0"/>
    <n v="3059"/>
  </r>
  <r>
    <x v="262"/>
    <x v="5"/>
    <s v="Jan"/>
    <n v="2"/>
    <x v="10"/>
    <s v="01"/>
    <s v="Grain"/>
    <x v="1"/>
    <n v="733"/>
  </r>
  <r>
    <x v="262"/>
    <x v="5"/>
    <s v="Jan"/>
    <n v="2"/>
    <x v="11"/>
    <s v="01"/>
    <s v="Grain"/>
    <x v="0"/>
    <n v="0"/>
  </r>
  <r>
    <x v="262"/>
    <x v="5"/>
    <s v="Jan"/>
    <n v="2"/>
    <x v="11"/>
    <s v="01"/>
    <s v="Grain"/>
    <x v="1"/>
    <n v="1"/>
  </r>
  <r>
    <x v="262"/>
    <x v="5"/>
    <s v="Jan"/>
    <n v="2"/>
    <x v="12"/>
    <s v="01"/>
    <s v="Grain"/>
    <x v="0"/>
    <n v="3740"/>
  </r>
  <r>
    <x v="262"/>
    <x v="5"/>
    <s v="Jan"/>
    <n v="2"/>
    <x v="12"/>
    <s v="01"/>
    <s v="Grain"/>
    <x v="1"/>
    <n v="947"/>
  </r>
  <r>
    <x v="263"/>
    <x v="5"/>
    <s v="Jan"/>
    <n v="3"/>
    <x v="0"/>
    <s v="01"/>
    <s v="Grain"/>
    <x v="0"/>
    <n v="10753"/>
  </r>
  <r>
    <x v="263"/>
    <x v="5"/>
    <s v="Jan"/>
    <n v="3"/>
    <x v="0"/>
    <s v="01"/>
    <s v="Grain"/>
    <x v="1"/>
    <n v="226"/>
  </r>
  <r>
    <x v="263"/>
    <x v="5"/>
    <s v="Jan"/>
    <n v="3"/>
    <x v="1"/>
    <s v="01"/>
    <s v="Grain"/>
    <x v="0"/>
    <n v="0"/>
  </r>
  <r>
    <x v="263"/>
    <x v="5"/>
    <s v="Jan"/>
    <n v="3"/>
    <x v="1"/>
    <s v="01"/>
    <s v="Grain"/>
    <x v="1"/>
    <n v="0"/>
  </r>
  <r>
    <x v="263"/>
    <x v="5"/>
    <s v="Jan"/>
    <n v="3"/>
    <x v="2"/>
    <s v="01"/>
    <s v="Grain"/>
    <x v="0"/>
    <n v="4712"/>
  </r>
  <r>
    <x v="263"/>
    <x v="5"/>
    <s v="Jan"/>
    <n v="3"/>
    <x v="2"/>
    <s v="01"/>
    <s v="Grain"/>
    <x v="1"/>
    <n v="1026"/>
  </r>
  <r>
    <x v="263"/>
    <x v="5"/>
    <s v="Jan"/>
    <n v="3"/>
    <x v="3"/>
    <s v="01"/>
    <s v="Grain"/>
    <x v="0"/>
    <n v="6607"/>
  </r>
  <r>
    <x v="263"/>
    <x v="5"/>
    <s v="Jan"/>
    <n v="3"/>
    <x v="3"/>
    <s v="01"/>
    <s v="Grain"/>
    <x v="1"/>
    <n v="100"/>
  </r>
  <r>
    <x v="263"/>
    <x v="5"/>
    <s v="Jan"/>
    <n v="3"/>
    <x v="4"/>
    <s v="01"/>
    <s v="Grain"/>
    <x v="0"/>
    <n v="1783"/>
  </r>
  <r>
    <x v="263"/>
    <x v="5"/>
    <s v="Jan"/>
    <n v="3"/>
    <x v="4"/>
    <s v="01"/>
    <s v="Grain"/>
    <x v="1"/>
    <n v="1767"/>
  </r>
  <r>
    <x v="263"/>
    <x v="5"/>
    <s v="Jan"/>
    <n v="3"/>
    <x v="5"/>
    <s v="01"/>
    <s v="Grain"/>
    <x v="0"/>
    <n v="0"/>
  </r>
  <r>
    <x v="263"/>
    <x v="5"/>
    <s v="Jan"/>
    <n v="3"/>
    <x v="5"/>
    <s v="01"/>
    <s v="Grain"/>
    <x v="1"/>
    <n v="0"/>
  </r>
  <r>
    <x v="263"/>
    <x v="5"/>
    <s v="Jan"/>
    <n v="3"/>
    <x v="6"/>
    <s v="01"/>
    <s v="Grain"/>
    <x v="0"/>
    <n v="1010"/>
  </r>
  <r>
    <x v="263"/>
    <x v="5"/>
    <s v="Jan"/>
    <n v="3"/>
    <x v="6"/>
    <s v="01"/>
    <s v="Grain"/>
    <x v="1"/>
    <n v="618"/>
  </r>
  <r>
    <x v="263"/>
    <x v="5"/>
    <s v="Jan"/>
    <n v="3"/>
    <x v="7"/>
    <s v="01"/>
    <s v="Grain"/>
    <x v="0"/>
    <n v="686"/>
  </r>
  <r>
    <x v="263"/>
    <x v="5"/>
    <s v="Jan"/>
    <n v="3"/>
    <x v="7"/>
    <s v="01"/>
    <s v="Grain"/>
    <x v="1"/>
    <n v="297"/>
  </r>
  <r>
    <x v="263"/>
    <x v="5"/>
    <s v="Jan"/>
    <n v="3"/>
    <x v="8"/>
    <s v="01"/>
    <s v="Grain"/>
    <x v="0"/>
    <n v="204"/>
  </r>
  <r>
    <x v="263"/>
    <x v="5"/>
    <s v="Jan"/>
    <n v="3"/>
    <x v="8"/>
    <s v="01"/>
    <s v="Grain"/>
    <x v="1"/>
    <n v="512"/>
  </r>
  <r>
    <x v="263"/>
    <x v="5"/>
    <s v="Jan"/>
    <n v="3"/>
    <x v="9"/>
    <s v="01"/>
    <s v="Grain"/>
    <x v="0"/>
    <n v="0"/>
  </r>
  <r>
    <x v="263"/>
    <x v="5"/>
    <s v="Jan"/>
    <n v="3"/>
    <x v="9"/>
    <s v="01"/>
    <s v="Grain"/>
    <x v="1"/>
    <n v="0"/>
  </r>
  <r>
    <x v="263"/>
    <x v="5"/>
    <s v="Jan"/>
    <n v="3"/>
    <x v="10"/>
    <s v="01"/>
    <s v="Grain"/>
    <x v="0"/>
    <n v="2814"/>
  </r>
  <r>
    <x v="263"/>
    <x v="5"/>
    <s v="Jan"/>
    <n v="3"/>
    <x v="10"/>
    <s v="01"/>
    <s v="Grain"/>
    <x v="1"/>
    <n v="915"/>
  </r>
  <r>
    <x v="263"/>
    <x v="5"/>
    <s v="Jan"/>
    <n v="3"/>
    <x v="11"/>
    <s v="01"/>
    <s v="Grain"/>
    <x v="0"/>
    <n v="0"/>
  </r>
  <r>
    <x v="263"/>
    <x v="5"/>
    <s v="Jan"/>
    <n v="3"/>
    <x v="11"/>
    <s v="01"/>
    <s v="Grain"/>
    <x v="1"/>
    <n v="1"/>
  </r>
  <r>
    <x v="263"/>
    <x v="5"/>
    <s v="Jan"/>
    <n v="3"/>
    <x v="12"/>
    <s v="01"/>
    <s v="Grain"/>
    <x v="0"/>
    <n v="3887"/>
  </r>
  <r>
    <x v="263"/>
    <x v="5"/>
    <s v="Jan"/>
    <n v="3"/>
    <x v="12"/>
    <s v="01"/>
    <s v="Grain"/>
    <x v="1"/>
    <n v="1336"/>
  </r>
  <r>
    <x v="264"/>
    <x v="5"/>
    <s v="Jan"/>
    <n v="4"/>
    <x v="0"/>
    <s v="01"/>
    <s v="Grain"/>
    <x v="0"/>
    <n v="10346"/>
  </r>
  <r>
    <x v="264"/>
    <x v="5"/>
    <s v="Jan"/>
    <n v="4"/>
    <x v="0"/>
    <s v="01"/>
    <s v="Grain"/>
    <x v="1"/>
    <n v="261"/>
  </r>
  <r>
    <x v="264"/>
    <x v="5"/>
    <s v="Jan"/>
    <n v="4"/>
    <x v="1"/>
    <s v="01"/>
    <s v="Grain"/>
    <x v="0"/>
    <n v="0"/>
  </r>
  <r>
    <x v="264"/>
    <x v="5"/>
    <s v="Jan"/>
    <n v="4"/>
    <x v="1"/>
    <s v="01"/>
    <s v="Grain"/>
    <x v="1"/>
    <n v="0"/>
  </r>
  <r>
    <x v="264"/>
    <x v="5"/>
    <s v="Jan"/>
    <n v="4"/>
    <x v="2"/>
    <s v="01"/>
    <s v="Grain"/>
    <x v="0"/>
    <n v="3557"/>
  </r>
  <r>
    <x v="264"/>
    <x v="5"/>
    <s v="Jan"/>
    <n v="4"/>
    <x v="2"/>
    <s v="01"/>
    <s v="Grain"/>
    <x v="1"/>
    <n v="1006"/>
  </r>
  <r>
    <x v="264"/>
    <x v="5"/>
    <s v="Jan"/>
    <n v="4"/>
    <x v="3"/>
    <s v="01"/>
    <s v="Grain"/>
    <x v="0"/>
    <n v="5708"/>
  </r>
  <r>
    <x v="264"/>
    <x v="5"/>
    <s v="Jan"/>
    <n v="4"/>
    <x v="3"/>
    <s v="01"/>
    <s v="Grain"/>
    <x v="1"/>
    <n v="93"/>
  </r>
  <r>
    <x v="264"/>
    <x v="5"/>
    <s v="Jan"/>
    <n v="4"/>
    <x v="4"/>
    <s v="01"/>
    <s v="Grain"/>
    <x v="0"/>
    <n v="1182"/>
  </r>
  <r>
    <x v="264"/>
    <x v="5"/>
    <s v="Jan"/>
    <n v="4"/>
    <x v="4"/>
    <s v="01"/>
    <s v="Grain"/>
    <x v="1"/>
    <n v="1556"/>
  </r>
  <r>
    <x v="264"/>
    <x v="5"/>
    <s v="Jan"/>
    <n v="4"/>
    <x v="5"/>
    <s v="01"/>
    <s v="Grain"/>
    <x v="0"/>
    <n v="0"/>
  </r>
  <r>
    <x v="264"/>
    <x v="5"/>
    <s v="Jan"/>
    <n v="4"/>
    <x v="5"/>
    <s v="01"/>
    <s v="Grain"/>
    <x v="1"/>
    <n v="1"/>
  </r>
  <r>
    <x v="264"/>
    <x v="5"/>
    <s v="Jan"/>
    <n v="4"/>
    <x v="6"/>
    <s v="01"/>
    <s v="Grain"/>
    <x v="0"/>
    <n v="1069"/>
  </r>
  <r>
    <x v="264"/>
    <x v="5"/>
    <s v="Jan"/>
    <n v="4"/>
    <x v="6"/>
    <s v="01"/>
    <s v="Grain"/>
    <x v="1"/>
    <n v="376"/>
  </r>
  <r>
    <x v="264"/>
    <x v="5"/>
    <s v="Jan"/>
    <n v="4"/>
    <x v="7"/>
    <s v="01"/>
    <s v="Grain"/>
    <x v="0"/>
    <n v="642"/>
  </r>
  <r>
    <x v="264"/>
    <x v="5"/>
    <s v="Jan"/>
    <n v="4"/>
    <x v="7"/>
    <s v="01"/>
    <s v="Grain"/>
    <x v="1"/>
    <n v="368"/>
  </r>
  <r>
    <x v="264"/>
    <x v="5"/>
    <s v="Jan"/>
    <n v="4"/>
    <x v="8"/>
    <s v="01"/>
    <s v="Grain"/>
    <x v="0"/>
    <n v="266"/>
  </r>
  <r>
    <x v="264"/>
    <x v="5"/>
    <s v="Jan"/>
    <n v="4"/>
    <x v="8"/>
    <s v="01"/>
    <s v="Grain"/>
    <x v="1"/>
    <n v="1004"/>
  </r>
  <r>
    <x v="264"/>
    <x v="5"/>
    <s v="Jan"/>
    <n v="4"/>
    <x v="9"/>
    <s v="01"/>
    <s v="Grain"/>
    <x v="0"/>
    <n v="0"/>
  </r>
  <r>
    <x v="264"/>
    <x v="5"/>
    <s v="Jan"/>
    <n v="4"/>
    <x v="9"/>
    <s v="01"/>
    <s v="Grain"/>
    <x v="1"/>
    <n v="0"/>
  </r>
  <r>
    <x v="264"/>
    <x v="5"/>
    <s v="Jan"/>
    <n v="4"/>
    <x v="10"/>
    <s v="01"/>
    <s v="Grain"/>
    <x v="0"/>
    <n v="2469"/>
  </r>
  <r>
    <x v="264"/>
    <x v="5"/>
    <s v="Jan"/>
    <n v="4"/>
    <x v="10"/>
    <s v="01"/>
    <s v="Grain"/>
    <x v="1"/>
    <n v="966"/>
  </r>
  <r>
    <x v="264"/>
    <x v="5"/>
    <s v="Jan"/>
    <n v="4"/>
    <x v="11"/>
    <s v="01"/>
    <s v="Grain"/>
    <x v="0"/>
    <n v="0"/>
  </r>
  <r>
    <x v="264"/>
    <x v="5"/>
    <s v="Jan"/>
    <n v="4"/>
    <x v="11"/>
    <s v="01"/>
    <s v="Grain"/>
    <x v="1"/>
    <n v="3"/>
  </r>
  <r>
    <x v="264"/>
    <x v="5"/>
    <s v="Jan"/>
    <n v="4"/>
    <x v="12"/>
    <s v="01"/>
    <s v="Grain"/>
    <x v="0"/>
    <n v="3987"/>
  </r>
  <r>
    <x v="264"/>
    <x v="5"/>
    <s v="Jan"/>
    <n v="4"/>
    <x v="12"/>
    <s v="01"/>
    <s v="Grain"/>
    <x v="1"/>
    <n v="1398"/>
  </r>
  <r>
    <x v="265"/>
    <x v="5"/>
    <s v="Jan"/>
    <n v="5"/>
    <x v="0"/>
    <s v="01"/>
    <s v="Grain"/>
    <x v="0"/>
    <n v="8653"/>
  </r>
  <r>
    <x v="265"/>
    <x v="5"/>
    <s v="Jan"/>
    <n v="5"/>
    <x v="0"/>
    <s v="01"/>
    <s v="Grain"/>
    <x v="1"/>
    <n v="241"/>
  </r>
  <r>
    <x v="265"/>
    <x v="5"/>
    <s v="Jan"/>
    <n v="5"/>
    <x v="1"/>
    <s v="01"/>
    <s v="Grain"/>
    <x v="0"/>
    <n v="0"/>
  </r>
  <r>
    <x v="265"/>
    <x v="5"/>
    <s v="Jan"/>
    <n v="5"/>
    <x v="1"/>
    <s v="01"/>
    <s v="Grain"/>
    <x v="1"/>
    <n v="0"/>
  </r>
  <r>
    <x v="265"/>
    <x v="5"/>
    <s v="Jan"/>
    <n v="5"/>
    <x v="2"/>
    <s v="01"/>
    <s v="Grain"/>
    <x v="0"/>
    <n v="2926"/>
  </r>
  <r>
    <x v="265"/>
    <x v="5"/>
    <s v="Jan"/>
    <n v="5"/>
    <x v="2"/>
    <s v="01"/>
    <s v="Grain"/>
    <x v="1"/>
    <n v="1076"/>
  </r>
  <r>
    <x v="265"/>
    <x v="5"/>
    <s v="Jan"/>
    <n v="5"/>
    <x v="3"/>
    <s v="01"/>
    <s v="Grain"/>
    <x v="0"/>
    <n v="5067"/>
  </r>
  <r>
    <x v="265"/>
    <x v="5"/>
    <s v="Jan"/>
    <n v="5"/>
    <x v="3"/>
    <s v="01"/>
    <s v="Grain"/>
    <x v="1"/>
    <n v="183"/>
  </r>
  <r>
    <x v="265"/>
    <x v="5"/>
    <s v="Jan"/>
    <n v="5"/>
    <x v="4"/>
    <s v="01"/>
    <s v="Grain"/>
    <x v="0"/>
    <n v="1695"/>
  </r>
  <r>
    <x v="265"/>
    <x v="5"/>
    <s v="Jan"/>
    <n v="5"/>
    <x v="4"/>
    <s v="01"/>
    <s v="Grain"/>
    <x v="1"/>
    <n v="1395"/>
  </r>
  <r>
    <x v="265"/>
    <x v="5"/>
    <s v="Jan"/>
    <n v="5"/>
    <x v="5"/>
    <s v="01"/>
    <s v="Grain"/>
    <x v="0"/>
    <n v="0"/>
  </r>
  <r>
    <x v="265"/>
    <x v="5"/>
    <s v="Jan"/>
    <n v="5"/>
    <x v="5"/>
    <s v="01"/>
    <s v="Grain"/>
    <x v="1"/>
    <n v="0"/>
  </r>
  <r>
    <x v="265"/>
    <x v="5"/>
    <s v="Jan"/>
    <n v="5"/>
    <x v="6"/>
    <s v="01"/>
    <s v="Grain"/>
    <x v="0"/>
    <n v="967"/>
  </r>
  <r>
    <x v="265"/>
    <x v="5"/>
    <s v="Jan"/>
    <n v="5"/>
    <x v="6"/>
    <s v="01"/>
    <s v="Grain"/>
    <x v="1"/>
    <n v="697"/>
  </r>
  <r>
    <x v="265"/>
    <x v="5"/>
    <s v="Jan"/>
    <n v="5"/>
    <x v="7"/>
    <s v="01"/>
    <s v="Grain"/>
    <x v="0"/>
    <n v="580"/>
  </r>
  <r>
    <x v="265"/>
    <x v="5"/>
    <s v="Jan"/>
    <n v="5"/>
    <x v="7"/>
    <s v="01"/>
    <s v="Grain"/>
    <x v="1"/>
    <n v="427"/>
  </r>
  <r>
    <x v="265"/>
    <x v="5"/>
    <s v="Jan"/>
    <n v="5"/>
    <x v="8"/>
    <s v="01"/>
    <s v="Grain"/>
    <x v="0"/>
    <n v="199"/>
  </r>
  <r>
    <x v="265"/>
    <x v="5"/>
    <s v="Jan"/>
    <n v="5"/>
    <x v="8"/>
    <s v="01"/>
    <s v="Grain"/>
    <x v="1"/>
    <n v="851"/>
  </r>
  <r>
    <x v="265"/>
    <x v="5"/>
    <s v="Jan"/>
    <n v="5"/>
    <x v="9"/>
    <s v="01"/>
    <s v="Grain"/>
    <x v="0"/>
    <n v="0"/>
  </r>
  <r>
    <x v="265"/>
    <x v="5"/>
    <s v="Jan"/>
    <n v="5"/>
    <x v="9"/>
    <s v="01"/>
    <s v="Grain"/>
    <x v="1"/>
    <n v="0"/>
  </r>
  <r>
    <x v="265"/>
    <x v="5"/>
    <s v="Jan"/>
    <n v="5"/>
    <x v="10"/>
    <s v="01"/>
    <s v="Grain"/>
    <x v="0"/>
    <n v="2708"/>
  </r>
  <r>
    <x v="265"/>
    <x v="5"/>
    <s v="Jan"/>
    <n v="5"/>
    <x v="10"/>
    <s v="01"/>
    <s v="Grain"/>
    <x v="1"/>
    <n v="802"/>
  </r>
  <r>
    <x v="265"/>
    <x v="5"/>
    <s v="Jan"/>
    <n v="5"/>
    <x v="11"/>
    <s v="01"/>
    <s v="Grain"/>
    <x v="0"/>
    <n v="0"/>
  </r>
  <r>
    <x v="265"/>
    <x v="5"/>
    <s v="Jan"/>
    <n v="5"/>
    <x v="11"/>
    <s v="01"/>
    <s v="Grain"/>
    <x v="1"/>
    <n v="2"/>
  </r>
  <r>
    <x v="265"/>
    <x v="5"/>
    <s v="Jan"/>
    <n v="5"/>
    <x v="12"/>
    <s v="01"/>
    <s v="Grain"/>
    <x v="0"/>
    <n v="3292"/>
  </r>
  <r>
    <x v="265"/>
    <x v="5"/>
    <s v="Jan"/>
    <n v="5"/>
    <x v="12"/>
    <s v="01"/>
    <s v="Grain"/>
    <x v="1"/>
    <n v="1687"/>
  </r>
  <r>
    <x v="266"/>
    <x v="5"/>
    <s v="Feb"/>
    <n v="6"/>
    <x v="0"/>
    <s v="01"/>
    <s v="Grain"/>
    <x v="0"/>
    <n v="8644"/>
  </r>
  <r>
    <x v="266"/>
    <x v="5"/>
    <s v="Feb"/>
    <n v="6"/>
    <x v="0"/>
    <s v="01"/>
    <s v="Grain"/>
    <x v="1"/>
    <n v="292"/>
  </r>
  <r>
    <x v="266"/>
    <x v="5"/>
    <s v="Feb"/>
    <n v="6"/>
    <x v="1"/>
    <s v="01"/>
    <s v="Grain"/>
    <x v="0"/>
    <n v="0"/>
  </r>
  <r>
    <x v="266"/>
    <x v="5"/>
    <s v="Feb"/>
    <n v="6"/>
    <x v="1"/>
    <s v="01"/>
    <s v="Grain"/>
    <x v="1"/>
    <n v="0"/>
  </r>
  <r>
    <x v="266"/>
    <x v="5"/>
    <s v="Feb"/>
    <n v="6"/>
    <x v="2"/>
    <s v="01"/>
    <s v="Grain"/>
    <x v="0"/>
    <n v="3950"/>
  </r>
  <r>
    <x v="266"/>
    <x v="5"/>
    <s v="Feb"/>
    <n v="6"/>
    <x v="2"/>
    <s v="01"/>
    <s v="Grain"/>
    <x v="1"/>
    <n v="869"/>
  </r>
  <r>
    <x v="266"/>
    <x v="5"/>
    <s v="Feb"/>
    <n v="6"/>
    <x v="3"/>
    <s v="01"/>
    <s v="Grain"/>
    <x v="0"/>
    <n v="5372"/>
  </r>
  <r>
    <x v="266"/>
    <x v="5"/>
    <s v="Feb"/>
    <n v="6"/>
    <x v="3"/>
    <s v="01"/>
    <s v="Grain"/>
    <x v="1"/>
    <n v="133"/>
  </r>
  <r>
    <x v="266"/>
    <x v="5"/>
    <s v="Feb"/>
    <n v="6"/>
    <x v="4"/>
    <s v="01"/>
    <s v="Grain"/>
    <x v="0"/>
    <n v="1983"/>
  </r>
  <r>
    <x v="266"/>
    <x v="5"/>
    <s v="Feb"/>
    <n v="6"/>
    <x v="4"/>
    <s v="01"/>
    <s v="Grain"/>
    <x v="1"/>
    <n v="919"/>
  </r>
  <r>
    <x v="266"/>
    <x v="5"/>
    <s v="Feb"/>
    <n v="6"/>
    <x v="5"/>
    <s v="01"/>
    <s v="Grain"/>
    <x v="0"/>
    <n v="0"/>
  </r>
  <r>
    <x v="266"/>
    <x v="5"/>
    <s v="Feb"/>
    <n v="6"/>
    <x v="5"/>
    <s v="01"/>
    <s v="Grain"/>
    <x v="1"/>
    <n v="10"/>
  </r>
  <r>
    <x v="266"/>
    <x v="5"/>
    <s v="Feb"/>
    <n v="6"/>
    <x v="6"/>
    <s v="01"/>
    <s v="Grain"/>
    <x v="0"/>
    <n v="1071"/>
  </r>
  <r>
    <x v="266"/>
    <x v="5"/>
    <s v="Feb"/>
    <n v="6"/>
    <x v="6"/>
    <s v="01"/>
    <s v="Grain"/>
    <x v="1"/>
    <n v="672"/>
  </r>
  <r>
    <x v="266"/>
    <x v="5"/>
    <s v="Feb"/>
    <n v="6"/>
    <x v="7"/>
    <s v="01"/>
    <s v="Grain"/>
    <x v="0"/>
    <n v="365"/>
  </r>
  <r>
    <x v="266"/>
    <x v="5"/>
    <s v="Feb"/>
    <n v="6"/>
    <x v="7"/>
    <s v="01"/>
    <s v="Grain"/>
    <x v="1"/>
    <n v="493"/>
  </r>
  <r>
    <x v="266"/>
    <x v="5"/>
    <s v="Feb"/>
    <n v="6"/>
    <x v="8"/>
    <s v="01"/>
    <s v="Grain"/>
    <x v="0"/>
    <n v="234"/>
  </r>
  <r>
    <x v="266"/>
    <x v="5"/>
    <s v="Feb"/>
    <n v="6"/>
    <x v="8"/>
    <s v="01"/>
    <s v="Grain"/>
    <x v="1"/>
    <n v="752"/>
  </r>
  <r>
    <x v="266"/>
    <x v="5"/>
    <s v="Feb"/>
    <n v="6"/>
    <x v="9"/>
    <s v="01"/>
    <s v="Grain"/>
    <x v="0"/>
    <n v="0"/>
  </r>
  <r>
    <x v="266"/>
    <x v="5"/>
    <s v="Feb"/>
    <n v="6"/>
    <x v="9"/>
    <s v="01"/>
    <s v="Grain"/>
    <x v="1"/>
    <n v="0"/>
  </r>
  <r>
    <x v="266"/>
    <x v="5"/>
    <s v="Feb"/>
    <n v="6"/>
    <x v="10"/>
    <s v="01"/>
    <s v="Grain"/>
    <x v="0"/>
    <n v="2286"/>
  </r>
  <r>
    <x v="266"/>
    <x v="5"/>
    <s v="Feb"/>
    <n v="6"/>
    <x v="10"/>
    <s v="01"/>
    <s v="Grain"/>
    <x v="1"/>
    <n v="636"/>
  </r>
  <r>
    <x v="266"/>
    <x v="5"/>
    <s v="Feb"/>
    <n v="6"/>
    <x v="11"/>
    <s v="01"/>
    <s v="Grain"/>
    <x v="0"/>
    <n v="0"/>
  </r>
  <r>
    <x v="266"/>
    <x v="5"/>
    <s v="Feb"/>
    <n v="6"/>
    <x v="11"/>
    <s v="01"/>
    <s v="Grain"/>
    <x v="1"/>
    <n v="1"/>
  </r>
  <r>
    <x v="266"/>
    <x v="5"/>
    <s v="Feb"/>
    <n v="6"/>
    <x v="12"/>
    <s v="01"/>
    <s v="Grain"/>
    <x v="0"/>
    <n v="4279"/>
  </r>
  <r>
    <x v="266"/>
    <x v="5"/>
    <s v="Feb"/>
    <n v="6"/>
    <x v="12"/>
    <s v="01"/>
    <s v="Grain"/>
    <x v="1"/>
    <n v="2112"/>
  </r>
  <r>
    <x v="267"/>
    <x v="5"/>
    <s v="Feb"/>
    <n v="7"/>
    <x v="0"/>
    <s v="01"/>
    <s v="Grain"/>
    <x v="0"/>
    <n v="10274"/>
  </r>
  <r>
    <x v="267"/>
    <x v="5"/>
    <s v="Feb"/>
    <n v="7"/>
    <x v="0"/>
    <s v="01"/>
    <s v="Grain"/>
    <x v="1"/>
    <n v="96"/>
  </r>
  <r>
    <x v="267"/>
    <x v="5"/>
    <s v="Feb"/>
    <n v="7"/>
    <x v="1"/>
    <s v="01"/>
    <s v="Grain"/>
    <x v="0"/>
    <n v="0"/>
  </r>
  <r>
    <x v="267"/>
    <x v="5"/>
    <s v="Feb"/>
    <n v="7"/>
    <x v="1"/>
    <s v="01"/>
    <s v="Grain"/>
    <x v="1"/>
    <n v="0"/>
  </r>
  <r>
    <x v="267"/>
    <x v="5"/>
    <s v="Feb"/>
    <n v="7"/>
    <x v="2"/>
    <s v="01"/>
    <s v="Grain"/>
    <x v="0"/>
    <n v="3588"/>
  </r>
  <r>
    <x v="267"/>
    <x v="5"/>
    <s v="Feb"/>
    <n v="7"/>
    <x v="2"/>
    <s v="01"/>
    <s v="Grain"/>
    <x v="1"/>
    <n v="697"/>
  </r>
  <r>
    <x v="267"/>
    <x v="5"/>
    <s v="Feb"/>
    <n v="7"/>
    <x v="3"/>
    <s v="01"/>
    <s v="Grain"/>
    <x v="0"/>
    <n v="5257"/>
  </r>
  <r>
    <x v="267"/>
    <x v="5"/>
    <s v="Feb"/>
    <n v="7"/>
    <x v="3"/>
    <s v="01"/>
    <s v="Grain"/>
    <x v="1"/>
    <n v="209"/>
  </r>
  <r>
    <x v="267"/>
    <x v="5"/>
    <s v="Feb"/>
    <n v="7"/>
    <x v="4"/>
    <s v="01"/>
    <s v="Grain"/>
    <x v="0"/>
    <n v="1462"/>
  </r>
  <r>
    <x v="267"/>
    <x v="5"/>
    <s v="Feb"/>
    <n v="7"/>
    <x v="4"/>
    <s v="01"/>
    <s v="Grain"/>
    <x v="1"/>
    <n v="1544"/>
  </r>
  <r>
    <x v="267"/>
    <x v="5"/>
    <s v="Feb"/>
    <n v="7"/>
    <x v="5"/>
    <s v="01"/>
    <s v="Grain"/>
    <x v="0"/>
    <n v="0"/>
  </r>
  <r>
    <x v="267"/>
    <x v="5"/>
    <s v="Feb"/>
    <n v="7"/>
    <x v="5"/>
    <s v="01"/>
    <s v="Grain"/>
    <x v="1"/>
    <n v="5"/>
  </r>
  <r>
    <x v="267"/>
    <x v="5"/>
    <s v="Feb"/>
    <n v="7"/>
    <x v="6"/>
    <s v="01"/>
    <s v="Grain"/>
    <x v="0"/>
    <n v="1020"/>
  </r>
  <r>
    <x v="267"/>
    <x v="5"/>
    <s v="Feb"/>
    <n v="7"/>
    <x v="6"/>
    <s v="01"/>
    <s v="Grain"/>
    <x v="1"/>
    <n v="573"/>
  </r>
  <r>
    <x v="267"/>
    <x v="5"/>
    <s v="Feb"/>
    <n v="7"/>
    <x v="7"/>
    <s v="01"/>
    <s v="Grain"/>
    <x v="0"/>
    <n v="364"/>
  </r>
  <r>
    <x v="267"/>
    <x v="5"/>
    <s v="Feb"/>
    <n v="7"/>
    <x v="7"/>
    <s v="01"/>
    <s v="Grain"/>
    <x v="1"/>
    <n v="446"/>
  </r>
  <r>
    <x v="267"/>
    <x v="5"/>
    <s v="Feb"/>
    <n v="7"/>
    <x v="8"/>
    <s v="01"/>
    <s v="Grain"/>
    <x v="0"/>
    <n v="130"/>
  </r>
  <r>
    <x v="267"/>
    <x v="5"/>
    <s v="Feb"/>
    <n v="7"/>
    <x v="8"/>
    <s v="01"/>
    <s v="Grain"/>
    <x v="1"/>
    <n v="625"/>
  </r>
  <r>
    <x v="267"/>
    <x v="5"/>
    <s v="Feb"/>
    <n v="7"/>
    <x v="9"/>
    <s v="01"/>
    <s v="Grain"/>
    <x v="0"/>
    <n v="0"/>
  </r>
  <r>
    <x v="267"/>
    <x v="5"/>
    <s v="Feb"/>
    <n v="7"/>
    <x v="9"/>
    <s v="01"/>
    <s v="Grain"/>
    <x v="1"/>
    <n v="0"/>
  </r>
  <r>
    <x v="267"/>
    <x v="5"/>
    <s v="Feb"/>
    <n v="7"/>
    <x v="10"/>
    <s v="01"/>
    <s v="Grain"/>
    <x v="0"/>
    <n v="2848"/>
  </r>
  <r>
    <x v="267"/>
    <x v="5"/>
    <s v="Feb"/>
    <n v="7"/>
    <x v="10"/>
    <s v="01"/>
    <s v="Grain"/>
    <x v="1"/>
    <n v="991"/>
  </r>
  <r>
    <x v="267"/>
    <x v="5"/>
    <s v="Feb"/>
    <n v="7"/>
    <x v="11"/>
    <s v="01"/>
    <s v="Grain"/>
    <x v="0"/>
    <n v="0"/>
  </r>
  <r>
    <x v="267"/>
    <x v="5"/>
    <s v="Feb"/>
    <n v="7"/>
    <x v="11"/>
    <s v="01"/>
    <s v="Grain"/>
    <x v="1"/>
    <n v="2"/>
  </r>
  <r>
    <x v="267"/>
    <x v="5"/>
    <s v="Feb"/>
    <n v="7"/>
    <x v="12"/>
    <s v="01"/>
    <s v="Grain"/>
    <x v="0"/>
    <n v="3727"/>
  </r>
  <r>
    <x v="267"/>
    <x v="5"/>
    <s v="Feb"/>
    <n v="7"/>
    <x v="12"/>
    <s v="01"/>
    <s v="Grain"/>
    <x v="1"/>
    <n v="1072"/>
  </r>
  <r>
    <x v="268"/>
    <x v="5"/>
    <s v="Feb"/>
    <n v="8"/>
    <x v="0"/>
    <s v="01"/>
    <s v="Grain"/>
    <x v="0"/>
    <n v="8690"/>
  </r>
  <r>
    <x v="268"/>
    <x v="5"/>
    <s v="Feb"/>
    <n v="8"/>
    <x v="0"/>
    <s v="01"/>
    <s v="Grain"/>
    <x v="1"/>
    <n v="229"/>
  </r>
  <r>
    <x v="268"/>
    <x v="5"/>
    <s v="Feb"/>
    <n v="8"/>
    <x v="1"/>
    <s v="01"/>
    <s v="Grain"/>
    <x v="0"/>
    <n v="0"/>
  </r>
  <r>
    <x v="268"/>
    <x v="5"/>
    <s v="Feb"/>
    <n v="8"/>
    <x v="1"/>
    <s v="01"/>
    <s v="Grain"/>
    <x v="1"/>
    <n v="0"/>
  </r>
  <r>
    <x v="268"/>
    <x v="5"/>
    <s v="Feb"/>
    <n v="8"/>
    <x v="2"/>
    <s v="01"/>
    <s v="Grain"/>
    <x v="0"/>
    <n v="2857"/>
  </r>
  <r>
    <x v="268"/>
    <x v="5"/>
    <s v="Feb"/>
    <n v="8"/>
    <x v="2"/>
    <s v="01"/>
    <s v="Grain"/>
    <x v="1"/>
    <n v="301"/>
  </r>
  <r>
    <x v="268"/>
    <x v="5"/>
    <s v="Feb"/>
    <n v="8"/>
    <x v="3"/>
    <s v="01"/>
    <s v="Grain"/>
    <x v="0"/>
    <n v="3641"/>
  </r>
  <r>
    <x v="268"/>
    <x v="5"/>
    <s v="Feb"/>
    <n v="8"/>
    <x v="3"/>
    <s v="01"/>
    <s v="Grain"/>
    <x v="1"/>
    <n v="245"/>
  </r>
  <r>
    <x v="268"/>
    <x v="5"/>
    <s v="Feb"/>
    <n v="8"/>
    <x v="4"/>
    <s v="01"/>
    <s v="Grain"/>
    <x v="0"/>
    <n v="1509"/>
  </r>
  <r>
    <x v="268"/>
    <x v="5"/>
    <s v="Feb"/>
    <n v="8"/>
    <x v="4"/>
    <s v="01"/>
    <s v="Grain"/>
    <x v="1"/>
    <n v="1413"/>
  </r>
  <r>
    <x v="268"/>
    <x v="5"/>
    <s v="Feb"/>
    <n v="8"/>
    <x v="5"/>
    <s v="01"/>
    <s v="Grain"/>
    <x v="0"/>
    <n v="0"/>
  </r>
  <r>
    <x v="268"/>
    <x v="5"/>
    <s v="Feb"/>
    <n v="8"/>
    <x v="5"/>
    <s v="01"/>
    <s v="Grain"/>
    <x v="1"/>
    <n v="5"/>
  </r>
  <r>
    <x v="268"/>
    <x v="5"/>
    <s v="Feb"/>
    <n v="8"/>
    <x v="6"/>
    <s v="01"/>
    <s v="Grain"/>
    <x v="0"/>
    <n v="1060"/>
  </r>
  <r>
    <x v="268"/>
    <x v="5"/>
    <s v="Feb"/>
    <n v="8"/>
    <x v="6"/>
    <s v="01"/>
    <s v="Grain"/>
    <x v="1"/>
    <n v="605"/>
  </r>
  <r>
    <x v="268"/>
    <x v="5"/>
    <s v="Feb"/>
    <n v="8"/>
    <x v="7"/>
    <s v="01"/>
    <s v="Grain"/>
    <x v="0"/>
    <n v="441"/>
  </r>
  <r>
    <x v="268"/>
    <x v="5"/>
    <s v="Feb"/>
    <n v="8"/>
    <x v="7"/>
    <s v="01"/>
    <s v="Grain"/>
    <x v="1"/>
    <n v="382"/>
  </r>
  <r>
    <x v="268"/>
    <x v="5"/>
    <s v="Feb"/>
    <n v="8"/>
    <x v="8"/>
    <s v="01"/>
    <s v="Grain"/>
    <x v="0"/>
    <n v="169"/>
  </r>
  <r>
    <x v="268"/>
    <x v="5"/>
    <s v="Feb"/>
    <n v="8"/>
    <x v="8"/>
    <s v="01"/>
    <s v="Grain"/>
    <x v="1"/>
    <n v="802"/>
  </r>
  <r>
    <x v="268"/>
    <x v="5"/>
    <s v="Feb"/>
    <n v="8"/>
    <x v="9"/>
    <s v="01"/>
    <s v="Grain"/>
    <x v="0"/>
    <n v="0"/>
  </r>
  <r>
    <x v="268"/>
    <x v="5"/>
    <s v="Feb"/>
    <n v="8"/>
    <x v="9"/>
    <s v="01"/>
    <s v="Grain"/>
    <x v="1"/>
    <n v="0"/>
  </r>
  <r>
    <x v="268"/>
    <x v="5"/>
    <s v="Feb"/>
    <n v="8"/>
    <x v="10"/>
    <s v="01"/>
    <s v="Grain"/>
    <x v="0"/>
    <n v="2619"/>
  </r>
  <r>
    <x v="268"/>
    <x v="5"/>
    <s v="Feb"/>
    <n v="8"/>
    <x v="10"/>
    <s v="01"/>
    <s v="Grain"/>
    <x v="1"/>
    <n v="789"/>
  </r>
  <r>
    <x v="268"/>
    <x v="5"/>
    <s v="Feb"/>
    <n v="8"/>
    <x v="11"/>
    <s v="01"/>
    <s v="Grain"/>
    <x v="0"/>
    <n v="0"/>
  </r>
  <r>
    <x v="268"/>
    <x v="5"/>
    <s v="Feb"/>
    <n v="8"/>
    <x v="11"/>
    <s v="01"/>
    <s v="Grain"/>
    <x v="1"/>
    <n v="3"/>
  </r>
  <r>
    <x v="268"/>
    <x v="5"/>
    <s v="Feb"/>
    <n v="8"/>
    <x v="12"/>
    <s v="01"/>
    <s v="Grain"/>
    <x v="0"/>
    <n v="3758"/>
  </r>
  <r>
    <x v="268"/>
    <x v="5"/>
    <s v="Feb"/>
    <n v="8"/>
    <x v="12"/>
    <s v="01"/>
    <s v="Grain"/>
    <x v="1"/>
    <n v="1502"/>
  </r>
  <r>
    <x v="269"/>
    <x v="5"/>
    <s v="Feb"/>
    <n v="9"/>
    <x v="0"/>
    <s v="01"/>
    <s v="Grain"/>
    <x v="0"/>
    <n v="9493"/>
  </r>
  <r>
    <x v="269"/>
    <x v="5"/>
    <s v="Feb"/>
    <n v="9"/>
    <x v="0"/>
    <s v="01"/>
    <s v="Grain"/>
    <x v="1"/>
    <n v="272"/>
  </r>
  <r>
    <x v="269"/>
    <x v="5"/>
    <s v="Feb"/>
    <n v="9"/>
    <x v="1"/>
    <s v="01"/>
    <s v="Grain"/>
    <x v="0"/>
    <n v="0"/>
  </r>
  <r>
    <x v="269"/>
    <x v="5"/>
    <s v="Feb"/>
    <n v="9"/>
    <x v="1"/>
    <s v="01"/>
    <s v="Grain"/>
    <x v="1"/>
    <n v="0"/>
  </r>
  <r>
    <x v="269"/>
    <x v="5"/>
    <s v="Feb"/>
    <n v="9"/>
    <x v="2"/>
    <s v="01"/>
    <s v="Grain"/>
    <x v="0"/>
    <n v="3054"/>
  </r>
  <r>
    <x v="269"/>
    <x v="5"/>
    <s v="Feb"/>
    <n v="9"/>
    <x v="2"/>
    <s v="01"/>
    <s v="Grain"/>
    <x v="1"/>
    <n v="564"/>
  </r>
  <r>
    <x v="269"/>
    <x v="5"/>
    <s v="Feb"/>
    <n v="9"/>
    <x v="3"/>
    <s v="01"/>
    <s v="Grain"/>
    <x v="0"/>
    <n v="5371"/>
  </r>
  <r>
    <x v="269"/>
    <x v="5"/>
    <s v="Feb"/>
    <n v="9"/>
    <x v="3"/>
    <s v="01"/>
    <s v="Grain"/>
    <x v="1"/>
    <n v="163"/>
  </r>
  <r>
    <x v="269"/>
    <x v="5"/>
    <s v="Feb"/>
    <n v="9"/>
    <x v="4"/>
    <s v="01"/>
    <s v="Grain"/>
    <x v="0"/>
    <n v="1394"/>
  </r>
  <r>
    <x v="269"/>
    <x v="5"/>
    <s v="Feb"/>
    <n v="9"/>
    <x v="4"/>
    <s v="01"/>
    <s v="Grain"/>
    <x v="1"/>
    <n v="1557"/>
  </r>
  <r>
    <x v="269"/>
    <x v="5"/>
    <s v="Feb"/>
    <n v="9"/>
    <x v="5"/>
    <s v="01"/>
    <s v="Grain"/>
    <x v="0"/>
    <n v="0"/>
  </r>
  <r>
    <x v="269"/>
    <x v="5"/>
    <s v="Feb"/>
    <n v="9"/>
    <x v="5"/>
    <s v="01"/>
    <s v="Grain"/>
    <x v="1"/>
    <n v="6"/>
  </r>
  <r>
    <x v="269"/>
    <x v="5"/>
    <s v="Feb"/>
    <n v="9"/>
    <x v="6"/>
    <s v="01"/>
    <s v="Grain"/>
    <x v="0"/>
    <n v="906"/>
  </r>
  <r>
    <x v="269"/>
    <x v="5"/>
    <s v="Feb"/>
    <n v="9"/>
    <x v="6"/>
    <s v="01"/>
    <s v="Grain"/>
    <x v="1"/>
    <n v="296"/>
  </r>
  <r>
    <x v="269"/>
    <x v="5"/>
    <s v="Feb"/>
    <n v="9"/>
    <x v="7"/>
    <s v="01"/>
    <s v="Grain"/>
    <x v="0"/>
    <n v="392"/>
  </r>
  <r>
    <x v="269"/>
    <x v="5"/>
    <s v="Feb"/>
    <n v="9"/>
    <x v="7"/>
    <s v="01"/>
    <s v="Grain"/>
    <x v="1"/>
    <n v="466"/>
  </r>
  <r>
    <x v="269"/>
    <x v="5"/>
    <s v="Feb"/>
    <n v="9"/>
    <x v="8"/>
    <s v="01"/>
    <s v="Grain"/>
    <x v="0"/>
    <n v="159"/>
  </r>
  <r>
    <x v="269"/>
    <x v="5"/>
    <s v="Feb"/>
    <n v="9"/>
    <x v="8"/>
    <s v="01"/>
    <s v="Grain"/>
    <x v="1"/>
    <n v="685"/>
  </r>
  <r>
    <x v="269"/>
    <x v="5"/>
    <s v="Feb"/>
    <n v="9"/>
    <x v="9"/>
    <s v="01"/>
    <s v="Grain"/>
    <x v="0"/>
    <n v="0"/>
  </r>
  <r>
    <x v="269"/>
    <x v="5"/>
    <s v="Feb"/>
    <n v="9"/>
    <x v="9"/>
    <s v="01"/>
    <s v="Grain"/>
    <x v="1"/>
    <n v="0"/>
  </r>
  <r>
    <x v="269"/>
    <x v="5"/>
    <s v="Feb"/>
    <n v="9"/>
    <x v="10"/>
    <s v="01"/>
    <s v="Grain"/>
    <x v="0"/>
    <n v="2516"/>
  </r>
  <r>
    <x v="269"/>
    <x v="5"/>
    <s v="Feb"/>
    <n v="9"/>
    <x v="10"/>
    <s v="01"/>
    <s v="Grain"/>
    <x v="1"/>
    <n v="987"/>
  </r>
  <r>
    <x v="269"/>
    <x v="5"/>
    <s v="Feb"/>
    <n v="9"/>
    <x v="11"/>
    <s v="01"/>
    <s v="Grain"/>
    <x v="0"/>
    <n v="0"/>
  </r>
  <r>
    <x v="269"/>
    <x v="5"/>
    <s v="Feb"/>
    <n v="9"/>
    <x v="11"/>
    <s v="01"/>
    <s v="Grain"/>
    <x v="1"/>
    <n v="2"/>
  </r>
  <r>
    <x v="269"/>
    <x v="5"/>
    <s v="Feb"/>
    <n v="9"/>
    <x v="12"/>
    <s v="01"/>
    <s v="Grain"/>
    <x v="0"/>
    <n v="3484"/>
  </r>
  <r>
    <x v="269"/>
    <x v="5"/>
    <s v="Feb"/>
    <n v="9"/>
    <x v="12"/>
    <s v="01"/>
    <s v="Grain"/>
    <x v="1"/>
    <n v="1209"/>
  </r>
  <r>
    <x v="270"/>
    <x v="5"/>
    <s v="Mar"/>
    <n v="10"/>
    <x v="0"/>
    <s v="01"/>
    <s v="Grain"/>
    <x v="0"/>
    <n v="9443"/>
  </r>
  <r>
    <x v="270"/>
    <x v="5"/>
    <s v="Mar"/>
    <n v="10"/>
    <x v="0"/>
    <s v="01"/>
    <s v="Grain"/>
    <x v="1"/>
    <n v="201"/>
  </r>
  <r>
    <x v="270"/>
    <x v="5"/>
    <s v="Mar"/>
    <n v="10"/>
    <x v="1"/>
    <s v="01"/>
    <s v="Grain"/>
    <x v="0"/>
    <n v="0"/>
  </r>
  <r>
    <x v="270"/>
    <x v="5"/>
    <s v="Mar"/>
    <n v="10"/>
    <x v="1"/>
    <s v="01"/>
    <s v="Grain"/>
    <x v="1"/>
    <n v="0"/>
  </r>
  <r>
    <x v="270"/>
    <x v="5"/>
    <s v="Mar"/>
    <n v="10"/>
    <x v="2"/>
    <s v="01"/>
    <s v="Grain"/>
    <x v="0"/>
    <n v="3048"/>
  </r>
  <r>
    <x v="270"/>
    <x v="5"/>
    <s v="Mar"/>
    <n v="10"/>
    <x v="2"/>
    <s v="01"/>
    <s v="Grain"/>
    <x v="1"/>
    <n v="147"/>
  </r>
  <r>
    <x v="270"/>
    <x v="5"/>
    <s v="Mar"/>
    <n v="10"/>
    <x v="3"/>
    <s v="01"/>
    <s v="Grain"/>
    <x v="0"/>
    <n v="5163"/>
  </r>
  <r>
    <x v="270"/>
    <x v="5"/>
    <s v="Mar"/>
    <n v="10"/>
    <x v="3"/>
    <s v="01"/>
    <s v="Grain"/>
    <x v="1"/>
    <n v="231"/>
  </r>
  <r>
    <x v="270"/>
    <x v="5"/>
    <s v="Mar"/>
    <n v="10"/>
    <x v="4"/>
    <s v="01"/>
    <s v="Grain"/>
    <x v="0"/>
    <n v="1562"/>
  </r>
  <r>
    <x v="270"/>
    <x v="5"/>
    <s v="Mar"/>
    <n v="10"/>
    <x v="4"/>
    <s v="01"/>
    <s v="Grain"/>
    <x v="1"/>
    <n v="1338"/>
  </r>
  <r>
    <x v="270"/>
    <x v="5"/>
    <s v="Mar"/>
    <n v="10"/>
    <x v="5"/>
    <s v="01"/>
    <s v="Grain"/>
    <x v="0"/>
    <n v="0"/>
  </r>
  <r>
    <x v="270"/>
    <x v="5"/>
    <s v="Mar"/>
    <n v="10"/>
    <x v="5"/>
    <s v="01"/>
    <s v="Grain"/>
    <x v="1"/>
    <n v="6"/>
  </r>
  <r>
    <x v="270"/>
    <x v="5"/>
    <s v="Mar"/>
    <n v="10"/>
    <x v="6"/>
    <s v="01"/>
    <s v="Grain"/>
    <x v="0"/>
    <n v="961"/>
  </r>
  <r>
    <x v="270"/>
    <x v="5"/>
    <s v="Mar"/>
    <n v="10"/>
    <x v="6"/>
    <s v="01"/>
    <s v="Grain"/>
    <x v="1"/>
    <n v="785"/>
  </r>
  <r>
    <x v="270"/>
    <x v="5"/>
    <s v="Mar"/>
    <n v="10"/>
    <x v="7"/>
    <s v="01"/>
    <s v="Grain"/>
    <x v="0"/>
    <n v="462"/>
  </r>
  <r>
    <x v="270"/>
    <x v="5"/>
    <s v="Mar"/>
    <n v="10"/>
    <x v="7"/>
    <s v="01"/>
    <s v="Grain"/>
    <x v="1"/>
    <n v="621"/>
  </r>
  <r>
    <x v="270"/>
    <x v="5"/>
    <s v="Mar"/>
    <n v="10"/>
    <x v="8"/>
    <s v="01"/>
    <s v="Grain"/>
    <x v="0"/>
    <n v="255"/>
  </r>
  <r>
    <x v="270"/>
    <x v="5"/>
    <s v="Mar"/>
    <n v="10"/>
    <x v="8"/>
    <s v="01"/>
    <s v="Grain"/>
    <x v="1"/>
    <n v="813"/>
  </r>
  <r>
    <x v="270"/>
    <x v="5"/>
    <s v="Mar"/>
    <n v="10"/>
    <x v="9"/>
    <s v="01"/>
    <s v="Grain"/>
    <x v="0"/>
    <n v="0"/>
  </r>
  <r>
    <x v="270"/>
    <x v="5"/>
    <s v="Mar"/>
    <n v="10"/>
    <x v="9"/>
    <s v="01"/>
    <s v="Grain"/>
    <x v="1"/>
    <n v="0"/>
  </r>
  <r>
    <x v="270"/>
    <x v="5"/>
    <s v="Mar"/>
    <n v="10"/>
    <x v="10"/>
    <s v="01"/>
    <s v="Grain"/>
    <x v="0"/>
    <n v="2098"/>
  </r>
  <r>
    <x v="270"/>
    <x v="5"/>
    <s v="Mar"/>
    <n v="10"/>
    <x v="10"/>
    <s v="01"/>
    <s v="Grain"/>
    <x v="1"/>
    <n v="825"/>
  </r>
  <r>
    <x v="270"/>
    <x v="5"/>
    <s v="Mar"/>
    <n v="10"/>
    <x v="11"/>
    <s v="01"/>
    <s v="Grain"/>
    <x v="0"/>
    <n v="0"/>
  </r>
  <r>
    <x v="270"/>
    <x v="5"/>
    <s v="Mar"/>
    <n v="10"/>
    <x v="11"/>
    <s v="01"/>
    <s v="Grain"/>
    <x v="1"/>
    <n v="1"/>
  </r>
  <r>
    <x v="270"/>
    <x v="5"/>
    <s v="Mar"/>
    <n v="10"/>
    <x v="12"/>
    <s v="01"/>
    <s v="Grain"/>
    <x v="0"/>
    <n v="4056"/>
  </r>
  <r>
    <x v="270"/>
    <x v="5"/>
    <s v="Mar"/>
    <n v="10"/>
    <x v="12"/>
    <s v="01"/>
    <s v="Grain"/>
    <x v="1"/>
    <n v="1411"/>
  </r>
  <r>
    <x v="271"/>
    <x v="5"/>
    <s v="Mar"/>
    <n v="11"/>
    <x v="0"/>
    <s v="01"/>
    <s v="Grain"/>
    <x v="0"/>
    <n v="9264"/>
  </r>
  <r>
    <x v="271"/>
    <x v="5"/>
    <s v="Mar"/>
    <n v="11"/>
    <x v="0"/>
    <s v="01"/>
    <s v="Grain"/>
    <x v="1"/>
    <n v="170"/>
  </r>
  <r>
    <x v="271"/>
    <x v="5"/>
    <s v="Mar"/>
    <n v="11"/>
    <x v="1"/>
    <s v="01"/>
    <s v="Grain"/>
    <x v="0"/>
    <n v="0"/>
  </r>
  <r>
    <x v="271"/>
    <x v="5"/>
    <s v="Mar"/>
    <n v="11"/>
    <x v="1"/>
    <s v="01"/>
    <s v="Grain"/>
    <x v="1"/>
    <n v="0"/>
  </r>
  <r>
    <x v="271"/>
    <x v="5"/>
    <s v="Mar"/>
    <n v="11"/>
    <x v="2"/>
    <s v="01"/>
    <s v="Grain"/>
    <x v="0"/>
    <n v="3015"/>
  </r>
  <r>
    <x v="271"/>
    <x v="5"/>
    <s v="Mar"/>
    <n v="11"/>
    <x v="2"/>
    <s v="01"/>
    <s v="Grain"/>
    <x v="1"/>
    <n v="472"/>
  </r>
  <r>
    <x v="271"/>
    <x v="5"/>
    <s v="Mar"/>
    <n v="11"/>
    <x v="3"/>
    <s v="01"/>
    <s v="Grain"/>
    <x v="0"/>
    <n v="4899"/>
  </r>
  <r>
    <x v="271"/>
    <x v="5"/>
    <s v="Mar"/>
    <n v="11"/>
    <x v="3"/>
    <s v="01"/>
    <s v="Grain"/>
    <x v="1"/>
    <n v="138"/>
  </r>
  <r>
    <x v="271"/>
    <x v="5"/>
    <s v="Mar"/>
    <n v="11"/>
    <x v="4"/>
    <s v="01"/>
    <s v="Grain"/>
    <x v="0"/>
    <n v="1239"/>
  </r>
  <r>
    <x v="271"/>
    <x v="5"/>
    <s v="Mar"/>
    <n v="11"/>
    <x v="4"/>
    <s v="01"/>
    <s v="Grain"/>
    <x v="1"/>
    <n v="1331"/>
  </r>
  <r>
    <x v="271"/>
    <x v="5"/>
    <s v="Mar"/>
    <n v="11"/>
    <x v="5"/>
    <s v="01"/>
    <s v="Grain"/>
    <x v="0"/>
    <n v="0"/>
  </r>
  <r>
    <x v="271"/>
    <x v="5"/>
    <s v="Mar"/>
    <n v="11"/>
    <x v="5"/>
    <s v="01"/>
    <s v="Grain"/>
    <x v="1"/>
    <n v="5"/>
  </r>
  <r>
    <x v="271"/>
    <x v="5"/>
    <s v="Mar"/>
    <n v="11"/>
    <x v="6"/>
    <s v="01"/>
    <s v="Grain"/>
    <x v="0"/>
    <n v="992"/>
  </r>
  <r>
    <x v="271"/>
    <x v="5"/>
    <s v="Mar"/>
    <n v="11"/>
    <x v="6"/>
    <s v="01"/>
    <s v="Grain"/>
    <x v="1"/>
    <n v="607"/>
  </r>
  <r>
    <x v="271"/>
    <x v="5"/>
    <s v="Mar"/>
    <n v="11"/>
    <x v="7"/>
    <s v="01"/>
    <s v="Grain"/>
    <x v="0"/>
    <n v="531"/>
  </r>
  <r>
    <x v="271"/>
    <x v="5"/>
    <s v="Mar"/>
    <n v="11"/>
    <x v="7"/>
    <s v="01"/>
    <s v="Grain"/>
    <x v="1"/>
    <n v="249"/>
  </r>
  <r>
    <x v="271"/>
    <x v="5"/>
    <s v="Mar"/>
    <n v="11"/>
    <x v="8"/>
    <s v="01"/>
    <s v="Grain"/>
    <x v="0"/>
    <n v="135"/>
  </r>
  <r>
    <x v="271"/>
    <x v="5"/>
    <s v="Mar"/>
    <n v="11"/>
    <x v="8"/>
    <s v="01"/>
    <s v="Grain"/>
    <x v="1"/>
    <n v="583"/>
  </r>
  <r>
    <x v="271"/>
    <x v="5"/>
    <s v="Mar"/>
    <n v="11"/>
    <x v="9"/>
    <s v="01"/>
    <s v="Grain"/>
    <x v="0"/>
    <n v="0"/>
  </r>
  <r>
    <x v="271"/>
    <x v="5"/>
    <s v="Mar"/>
    <n v="11"/>
    <x v="9"/>
    <s v="01"/>
    <s v="Grain"/>
    <x v="1"/>
    <n v="0"/>
  </r>
  <r>
    <x v="271"/>
    <x v="5"/>
    <s v="Mar"/>
    <n v="11"/>
    <x v="10"/>
    <s v="01"/>
    <s v="Grain"/>
    <x v="0"/>
    <n v="2399"/>
  </r>
  <r>
    <x v="271"/>
    <x v="5"/>
    <s v="Mar"/>
    <n v="11"/>
    <x v="10"/>
    <s v="01"/>
    <s v="Grain"/>
    <x v="1"/>
    <n v="1015"/>
  </r>
  <r>
    <x v="271"/>
    <x v="5"/>
    <s v="Mar"/>
    <n v="11"/>
    <x v="11"/>
    <s v="01"/>
    <s v="Grain"/>
    <x v="0"/>
    <n v="0"/>
  </r>
  <r>
    <x v="271"/>
    <x v="5"/>
    <s v="Mar"/>
    <n v="11"/>
    <x v="11"/>
    <s v="01"/>
    <s v="Grain"/>
    <x v="1"/>
    <n v="2"/>
  </r>
  <r>
    <x v="271"/>
    <x v="5"/>
    <s v="Mar"/>
    <n v="11"/>
    <x v="12"/>
    <s v="01"/>
    <s v="Grain"/>
    <x v="0"/>
    <n v="3964"/>
  </r>
  <r>
    <x v="271"/>
    <x v="5"/>
    <s v="Mar"/>
    <n v="11"/>
    <x v="12"/>
    <s v="01"/>
    <s v="Grain"/>
    <x v="1"/>
    <n v="1381"/>
  </r>
  <r>
    <x v="272"/>
    <x v="5"/>
    <s v="Mar"/>
    <n v="12"/>
    <x v="0"/>
    <s v="01"/>
    <s v="Grain"/>
    <x v="0"/>
    <n v="8716"/>
  </r>
  <r>
    <x v="272"/>
    <x v="5"/>
    <s v="Mar"/>
    <n v="12"/>
    <x v="0"/>
    <s v="01"/>
    <s v="Grain"/>
    <x v="1"/>
    <n v="229"/>
  </r>
  <r>
    <x v="272"/>
    <x v="5"/>
    <s v="Mar"/>
    <n v="12"/>
    <x v="1"/>
    <s v="01"/>
    <s v="Grain"/>
    <x v="0"/>
    <n v="0"/>
  </r>
  <r>
    <x v="272"/>
    <x v="5"/>
    <s v="Mar"/>
    <n v="12"/>
    <x v="1"/>
    <s v="01"/>
    <s v="Grain"/>
    <x v="1"/>
    <n v="0"/>
  </r>
  <r>
    <x v="272"/>
    <x v="5"/>
    <s v="Mar"/>
    <n v="12"/>
    <x v="2"/>
    <s v="01"/>
    <s v="Grain"/>
    <x v="0"/>
    <n v="2887"/>
  </r>
  <r>
    <x v="272"/>
    <x v="5"/>
    <s v="Mar"/>
    <n v="12"/>
    <x v="2"/>
    <s v="01"/>
    <s v="Grain"/>
    <x v="1"/>
    <n v="127"/>
  </r>
  <r>
    <x v="272"/>
    <x v="5"/>
    <s v="Mar"/>
    <n v="12"/>
    <x v="3"/>
    <s v="01"/>
    <s v="Grain"/>
    <x v="0"/>
    <n v="5293"/>
  </r>
  <r>
    <x v="272"/>
    <x v="5"/>
    <s v="Mar"/>
    <n v="12"/>
    <x v="3"/>
    <s v="01"/>
    <s v="Grain"/>
    <x v="1"/>
    <n v="174"/>
  </r>
  <r>
    <x v="272"/>
    <x v="5"/>
    <s v="Mar"/>
    <n v="12"/>
    <x v="4"/>
    <s v="01"/>
    <s v="Grain"/>
    <x v="0"/>
    <n v="1651"/>
  </r>
  <r>
    <x v="272"/>
    <x v="5"/>
    <s v="Mar"/>
    <n v="12"/>
    <x v="4"/>
    <s v="01"/>
    <s v="Grain"/>
    <x v="1"/>
    <n v="1461"/>
  </r>
  <r>
    <x v="272"/>
    <x v="5"/>
    <s v="Mar"/>
    <n v="12"/>
    <x v="5"/>
    <s v="01"/>
    <s v="Grain"/>
    <x v="0"/>
    <n v="0"/>
  </r>
  <r>
    <x v="272"/>
    <x v="5"/>
    <s v="Mar"/>
    <n v="12"/>
    <x v="5"/>
    <s v="01"/>
    <s v="Grain"/>
    <x v="1"/>
    <n v="5"/>
  </r>
  <r>
    <x v="272"/>
    <x v="5"/>
    <s v="Mar"/>
    <n v="12"/>
    <x v="6"/>
    <s v="01"/>
    <s v="Grain"/>
    <x v="0"/>
    <n v="987"/>
  </r>
  <r>
    <x v="272"/>
    <x v="5"/>
    <s v="Mar"/>
    <n v="12"/>
    <x v="6"/>
    <s v="01"/>
    <s v="Grain"/>
    <x v="1"/>
    <n v="963"/>
  </r>
  <r>
    <x v="272"/>
    <x v="5"/>
    <s v="Mar"/>
    <n v="12"/>
    <x v="7"/>
    <s v="01"/>
    <s v="Grain"/>
    <x v="0"/>
    <n v="449"/>
  </r>
  <r>
    <x v="272"/>
    <x v="5"/>
    <s v="Mar"/>
    <n v="12"/>
    <x v="7"/>
    <s v="01"/>
    <s v="Grain"/>
    <x v="1"/>
    <n v="394"/>
  </r>
  <r>
    <x v="272"/>
    <x v="5"/>
    <s v="Mar"/>
    <n v="12"/>
    <x v="8"/>
    <s v="01"/>
    <s v="Grain"/>
    <x v="0"/>
    <n v="176"/>
  </r>
  <r>
    <x v="272"/>
    <x v="5"/>
    <s v="Mar"/>
    <n v="12"/>
    <x v="8"/>
    <s v="01"/>
    <s v="Grain"/>
    <x v="1"/>
    <n v="794"/>
  </r>
  <r>
    <x v="272"/>
    <x v="5"/>
    <s v="Mar"/>
    <n v="12"/>
    <x v="9"/>
    <s v="01"/>
    <s v="Grain"/>
    <x v="0"/>
    <n v="0"/>
  </r>
  <r>
    <x v="272"/>
    <x v="5"/>
    <s v="Mar"/>
    <n v="12"/>
    <x v="9"/>
    <s v="01"/>
    <s v="Grain"/>
    <x v="1"/>
    <n v="0"/>
  </r>
  <r>
    <x v="272"/>
    <x v="5"/>
    <s v="Mar"/>
    <n v="12"/>
    <x v="10"/>
    <s v="01"/>
    <s v="Grain"/>
    <x v="0"/>
    <n v="2280"/>
  </r>
  <r>
    <x v="272"/>
    <x v="5"/>
    <s v="Mar"/>
    <n v="12"/>
    <x v="10"/>
    <s v="01"/>
    <s v="Grain"/>
    <x v="1"/>
    <n v="1007"/>
  </r>
  <r>
    <x v="272"/>
    <x v="5"/>
    <s v="Mar"/>
    <n v="12"/>
    <x v="11"/>
    <s v="01"/>
    <s v="Grain"/>
    <x v="0"/>
    <n v="0"/>
  </r>
  <r>
    <x v="272"/>
    <x v="5"/>
    <s v="Mar"/>
    <n v="12"/>
    <x v="11"/>
    <s v="01"/>
    <s v="Grain"/>
    <x v="1"/>
    <n v="4"/>
  </r>
  <r>
    <x v="272"/>
    <x v="5"/>
    <s v="Mar"/>
    <n v="12"/>
    <x v="12"/>
    <s v="01"/>
    <s v="Grain"/>
    <x v="0"/>
    <n v="3938"/>
  </r>
  <r>
    <x v="272"/>
    <x v="5"/>
    <s v="Mar"/>
    <n v="12"/>
    <x v="12"/>
    <s v="01"/>
    <s v="Grain"/>
    <x v="1"/>
    <n v="1661"/>
  </r>
  <r>
    <x v="273"/>
    <x v="5"/>
    <s v="Mar"/>
    <n v="13"/>
    <x v="0"/>
    <s v="01"/>
    <s v="Grain"/>
    <x v="0"/>
    <n v="8158"/>
  </r>
  <r>
    <x v="273"/>
    <x v="5"/>
    <s v="Mar"/>
    <n v="13"/>
    <x v="0"/>
    <s v="01"/>
    <s v="Grain"/>
    <x v="1"/>
    <n v="337"/>
  </r>
  <r>
    <x v="273"/>
    <x v="5"/>
    <s v="Mar"/>
    <n v="13"/>
    <x v="1"/>
    <s v="01"/>
    <s v="Grain"/>
    <x v="0"/>
    <n v="0"/>
  </r>
  <r>
    <x v="273"/>
    <x v="5"/>
    <s v="Mar"/>
    <n v="13"/>
    <x v="1"/>
    <s v="01"/>
    <s v="Grain"/>
    <x v="1"/>
    <n v="0"/>
  </r>
  <r>
    <x v="273"/>
    <x v="5"/>
    <s v="Mar"/>
    <n v="13"/>
    <x v="2"/>
    <s v="01"/>
    <s v="Grain"/>
    <x v="0"/>
    <n v="2488"/>
  </r>
  <r>
    <x v="273"/>
    <x v="5"/>
    <s v="Mar"/>
    <n v="13"/>
    <x v="2"/>
    <s v="01"/>
    <s v="Grain"/>
    <x v="1"/>
    <n v="363"/>
  </r>
  <r>
    <x v="273"/>
    <x v="5"/>
    <s v="Mar"/>
    <n v="13"/>
    <x v="3"/>
    <s v="01"/>
    <s v="Grain"/>
    <x v="0"/>
    <n v="4814"/>
  </r>
  <r>
    <x v="273"/>
    <x v="5"/>
    <s v="Mar"/>
    <n v="13"/>
    <x v="3"/>
    <s v="01"/>
    <s v="Grain"/>
    <x v="1"/>
    <n v="156"/>
  </r>
  <r>
    <x v="273"/>
    <x v="5"/>
    <s v="Mar"/>
    <n v="13"/>
    <x v="4"/>
    <s v="01"/>
    <s v="Grain"/>
    <x v="0"/>
    <n v="846"/>
  </r>
  <r>
    <x v="273"/>
    <x v="5"/>
    <s v="Mar"/>
    <n v="13"/>
    <x v="4"/>
    <s v="01"/>
    <s v="Grain"/>
    <x v="1"/>
    <n v="1710"/>
  </r>
  <r>
    <x v="273"/>
    <x v="5"/>
    <s v="Mar"/>
    <n v="13"/>
    <x v="5"/>
    <s v="01"/>
    <s v="Grain"/>
    <x v="0"/>
    <n v="0"/>
  </r>
  <r>
    <x v="273"/>
    <x v="5"/>
    <s v="Mar"/>
    <n v="13"/>
    <x v="5"/>
    <s v="01"/>
    <s v="Grain"/>
    <x v="1"/>
    <n v="0"/>
  </r>
  <r>
    <x v="273"/>
    <x v="5"/>
    <s v="Mar"/>
    <n v="13"/>
    <x v="6"/>
    <s v="01"/>
    <s v="Grain"/>
    <x v="0"/>
    <n v="1177"/>
  </r>
  <r>
    <x v="273"/>
    <x v="5"/>
    <s v="Mar"/>
    <n v="13"/>
    <x v="6"/>
    <s v="01"/>
    <s v="Grain"/>
    <x v="1"/>
    <n v="862"/>
  </r>
  <r>
    <x v="273"/>
    <x v="5"/>
    <s v="Mar"/>
    <n v="13"/>
    <x v="7"/>
    <s v="01"/>
    <s v="Grain"/>
    <x v="0"/>
    <n v="201"/>
  </r>
  <r>
    <x v="273"/>
    <x v="5"/>
    <s v="Mar"/>
    <n v="13"/>
    <x v="7"/>
    <s v="01"/>
    <s v="Grain"/>
    <x v="1"/>
    <n v="760"/>
  </r>
  <r>
    <x v="273"/>
    <x v="5"/>
    <s v="Mar"/>
    <n v="13"/>
    <x v="8"/>
    <s v="01"/>
    <s v="Grain"/>
    <x v="0"/>
    <n v="61"/>
  </r>
  <r>
    <x v="273"/>
    <x v="5"/>
    <s v="Mar"/>
    <n v="13"/>
    <x v="8"/>
    <s v="01"/>
    <s v="Grain"/>
    <x v="1"/>
    <n v="800"/>
  </r>
  <r>
    <x v="273"/>
    <x v="5"/>
    <s v="Mar"/>
    <n v="13"/>
    <x v="9"/>
    <s v="01"/>
    <s v="Grain"/>
    <x v="0"/>
    <n v="0"/>
  </r>
  <r>
    <x v="273"/>
    <x v="5"/>
    <s v="Mar"/>
    <n v="13"/>
    <x v="9"/>
    <s v="01"/>
    <s v="Grain"/>
    <x v="1"/>
    <n v="0"/>
  </r>
  <r>
    <x v="273"/>
    <x v="5"/>
    <s v="Mar"/>
    <n v="13"/>
    <x v="10"/>
    <s v="01"/>
    <s v="Grain"/>
    <x v="0"/>
    <n v="2137"/>
  </r>
  <r>
    <x v="273"/>
    <x v="5"/>
    <s v="Mar"/>
    <n v="13"/>
    <x v="10"/>
    <s v="01"/>
    <s v="Grain"/>
    <x v="1"/>
    <n v="1135"/>
  </r>
  <r>
    <x v="273"/>
    <x v="5"/>
    <s v="Mar"/>
    <n v="13"/>
    <x v="11"/>
    <s v="01"/>
    <s v="Grain"/>
    <x v="0"/>
    <n v="0"/>
  </r>
  <r>
    <x v="273"/>
    <x v="5"/>
    <s v="Mar"/>
    <n v="13"/>
    <x v="11"/>
    <s v="01"/>
    <s v="Grain"/>
    <x v="1"/>
    <n v="0"/>
  </r>
  <r>
    <x v="273"/>
    <x v="5"/>
    <s v="Mar"/>
    <n v="13"/>
    <x v="12"/>
    <s v="01"/>
    <s v="Grain"/>
    <x v="0"/>
    <n v="3968"/>
  </r>
  <r>
    <x v="273"/>
    <x v="5"/>
    <s v="Mar"/>
    <n v="13"/>
    <x v="12"/>
    <s v="01"/>
    <s v="Grain"/>
    <x v="1"/>
    <n v="1069"/>
  </r>
  <r>
    <x v="274"/>
    <x v="5"/>
    <s v="Apr"/>
    <n v="14"/>
    <x v="0"/>
    <s v="01"/>
    <s v="Grain"/>
    <x v="0"/>
    <n v="8575"/>
  </r>
  <r>
    <x v="274"/>
    <x v="5"/>
    <s v="Apr"/>
    <n v="14"/>
    <x v="0"/>
    <s v="01"/>
    <s v="Grain"/>
    <x v="1"/>
    <n v="267"/>
  </r>
  <r>
    <x v="274"/>
    <x v="5"/>
    <s v="Apr"/>
    <n v="14"/>
    <x v="1"/>
    <s v="01"/>
    <s v="Grain"/>
    <x v="0"/>
    <n v="0"/>
  </r>
  <r>
    <x v="274"/>
    <x v="5"/>
    <s v="Apr"/>
    <n v="14"/>
    <x v="1"/>
    <s v="01"/>
    <s v="Grain"/>
    <x v="1"/>
    <n v="0"/>
  </r>
  <r>
    <x v="274"/>
    <x v="5"/>
    <s v="Apr"/>
    <n v="14"/>
    <x v="2"/>
    <s v="01"/>
    <s v="Grain"/>
    <x v="0"/>
    <n v="3536"/>
  </r>
  <r>
    <x v="274"/>
    <x v="5"/>
    <s v="Apr"/>
    <n v="14"/>
    <x v="2"/>
    <s v="01"/>
    <s v="Grain"/>
    <x v="1"/>
    <n v="326"/>
  </r>
  <r>
    <x v="274"/>
    <x v="5"/>
    <s v="Apr"/>
    <n v="14"/>
    <x v="3"/>
    <s v="01"/>
    <s v="Grain"/>
    <x v="0"/>
    <n v="6531"/>
  </r>
  <r>
    <x v="274"/>
    <x v="5"/>
    <s v="Apr"/>
    <n v="14"/>
    <x v="3"/>
    <s v="01"/>
    <s v="Grain"/>
    <x v="1"/>
    <n v="182"/>
  </r>
  <r>
    <x v="274"/>
    <x v="5"/>
    <s v="Apr"/>
    <n v="14"/>
    <x v="4"/>
    <s v="01"/>
    <s v="Grain"/>
    <x v="0"/>
    <n v="1887"/>
  </r>
  <r>
    <x v="274"/>
    <x v="5"/>
    <s v="Apr"/>
    <n v="14"/>
    <x v="4"/>
    <s v="01"/>
    <s v="Grain"/>
    <x v="1"/>
    <n v="946"/>
  </r>
  <r>
    <x v="274"/>
    <x v="5"/>
    <s v="Apr"/>
    <n v="14"/>
    <x v="5"/>
    <s v="01"/>
    <s v="Grain"/>
    <x v="0"/>
    <n v="0"/>
  </r>
  <r>
    <x v="274"/>
    <x v="5"/>
    <s v="Apr"/>
    <n v="14"/>
    <x v="5"/>
    <s v="01"/>
    <s v="Grain"/>
    <x v="1"/>
    <n v="5"/>
  </r>
  <r>
    <x v="274"/>
    <x v="5"/>
    <s v="Apr"/>
    <n v="14"/>
    <x v="6"/>
    <s v="01"/>
    <s v="Grain"/>
    <x v="0"/>
    <n v="1346"/>
  </r>
  <r>
    <x v="274"/>
    <x v="5"/>
    <s v="Apr"/>
    <n v="14"/>
    <x v="6"/>
    <s v="01"/>
    <s v="Grain"/>
    <x v="1"/>
    <n v="996"/>
  </r>
  <r>
    <x v="274"/>
    <x v="5"/>
    <s v="Apr"/>
    <n v="14"/>
    <x v="7"/>
    <s v="01"/>
    <s v="Grain"/>
    <x v="0"/>
    <n v="533"/>
  </r>
  <r>
    <x v="274"/>
    <x v="5"/>
    <s v="Apr"/>
    <n v="14"/>
    <x v="7"/>
    <s v="01"/>
    <s v="Grain"/>
    <x v="1"/>
    <n v="608"/>
  </r>
  <r>
    <x v="274"/>
    <x v="5"/>
    <s v="Apr"/>
    <n v="14"/>
    <x v="8"/>
    <s v="01"/>
    <s v="Grain"/>
    <x v="0"/>
    <n v="184"/>
  </r>
  <r>
    <x v="274"/>
    <x v="5"/>
    <s v="Apr"/>
    <n v="14"/>
    <x v="8"/>
    <s v="01"/>
    <s v="Grain"/>
    <x v="1"/>
    <n v="825"/>
  </r>
  <r>
    <x v="274"/>
    <x v="5"/>
    <s v="Apr"/>
    <n v="14"/>
    <x v="9"/>
    <s v="01"/>
    <s v="Grain"/>
    <x v="0"/>
    <n v="0"/>
  </r>
  <r>
    <x v="274"/>
    <x v="5"/>
    <s v="Apr"/>
    <n v="14"/>
    <x v="9"/>
    <s v="01"/>
    <s v="Grain"/>
    <x v="1"/>
    <n v="0"/>
  </r>
  <r>
    <x v="274"/>
    <x v="5"/>
    <s v="Apr"/>
    <n v="14"/>
    <x v="10"/>
    <s v="01"/>
    <s v="Grain"/>
    <x v="0"/>
    <n v="2296"/>
  </r>
  <r>
    <x v="274"/>
    <x v="5"/>
    <s v="Apr"/>
    <n v="14"/>
    <x v="10"/>
    <s v="01"/>
    <s v="Grain"/>
    <x v="1"/>
    <n v="1195"/>
  </r>
  <r>
    <x v="274"/>
    <x v="5"/>
    <s v="Apr"/>
    <n v="14"/>
    <x v="11"/>
    <s v="01"/>
    <s v="Grain"/>
    <x v="0"/>
    <n v="0"/>
  </r>
  <r>
    <x v="274"/>
    <x v="5"/>
    <s v="Apr"/>
    <n v="14"/>
    <x v="11"/>
    <s v="01"/>
    <s v="Grain"/>
    <x v="1"/>
    <n v="1"/>
  </r>
  <r>
    <x v="274"/>
    <x v="5"/>
    <s v="Apr"/>
    <n v="14"/>
    <x v="12"/>
    <s v="01"/>
    <s v="Grain"/>
    <x v="0"/>
    <n v="3607"/>
  </r>
  <r>
    <x v="274"/>
    <x v="5"/>
    <s v="Apr"/>
    <n v="14"/>
    <x v="12"/>
    <s v="01"/>
    <s v="Grain"/>
    <x v="1"/>
    <n v="1414"/>
  </r>
  <r>
    <x v="275"/>
    <x v="5"/>
    <s v="Apr"/>
    <n v="15"/>
    <x v="0"/>
    <s v="01"/>
    <s v="Grain"/>
    <x v="0"/>
    <n v="8425"/>
  </r>
  <r>
    <x v="275"/>
    <x v="5"/>
    <s v="Apr"/>
    <n v="15"/>
    <x v="0"/>
    <s v="01"/>
    <s v="Grain"/>
    <x v="1"/>
    <n v="223"/>
  </r>
  <r>
    <x v="275"/>
    <x v="5"/>
    <s v="Apr"/>
    <n v="15"/>
    <x v="1"/>
    <s v="01"/>
    <s v="Grain"/>
    <x v="0"/>
    <n v="0"/>
  </r>
  <r>
    <x v="275"/>
    <x v="5"/>
    <s v="Apr"/>
    <n v="15"/>
    <x v="1"/>
    <s v="01"/>
    <s v="Grain"/>
    <x v="1"/>
    <n v="0"/>
  </r>
  <r>
    <x v="275"/>
    <x v="5"/>
    <s v="Apr"/>
    <n v="15"/>
    <x v="2"/>
    <s v="01"/>
    <s v="Grain"/>
    <x v="0"/>
    <n v="3343"/>
  </r>
  <r>
    <x v="275"/>
    <x v="5"/>
    <s v="Apr"/>
    <n v="15"/>
    <x v="2"/>
    <s v="01"/>
    <s v="Grain"/>
    <x v="1"/>
    <n v="388"/>
  </r>
  <r>
    <x v="275"/>
    <x v="5"/>
    <s v="Apr"/>
    <n v="15"/>
    <x v="3"/>
    <s v="01"/>
    <s v="Grain"/>
    <x v="0"/>
    <n v="6161"/>
  </r>
  <r>
    <x v="275"/>
    <x v="5"/>
    <s v="Apr"/>
    <n v="15"/>
    <x v="3"/>
    <s v="01"/>
    <s v="Grain"/>
    <x v="1"/>
    <n v="137"/>
  </r>
  <r>
    <x v="275"/>
    <x v="5"/>
    <s v="Apr"/>
    <n v="15"/>
    <x v="4"/>
    <s v="01"/>
    <s v="Grain"/>
    <x v="0"/>
    <n v="1372"/>
  </r>
  <r>
    <x v="275"/>
    <x v="5"/>
    <s v="Apr"/>
    <n v="15"/>
    <x v="4"/>
    <s v="01"/>
    <s v="Grain"/>
    <x v="1"/>
    <n v="1247"/>
  </r>
  <r>
    <x v="275"/>
    <x v="5"/>
    <s v="Apr"/>
    <n v="15"/>
    <x v="5"/>
    <s v="01"/>
    <s v="Grain"/>
    <x v="0"/>
    <n v="0"/>
  </r>
  <r>
    <x v="275"/>
    <x v="5"/>
    <s v="Apr"/>
    <n v="15"/>
    <x v="5"/>
    <s v="01"/>
    <s v="Grain"/>
    <x v="1"/>
    <n v="0"/>
  </r>
  <r>
    <x v="275"/>
    <x v="5"/>
    <s v="Apr"/>
    <n v="15"/>
    <x v="6"/>
    <s v="01"/>
    <s v="Grain"/>
    <x v="0"/>
    <n v="1346"/>
  </r>
  <r>
    <x v="275"/>
    <x v="5"/>
    <s v="Apr"/>
    <n v="15"/>
    <x v="6"/>
    <s v="01"/>
    <s v="Grain"/>
    <x v="1"/>
    <n v="996"/>
  </r>
  <r>
    <x v="275"/>
    <x v="5"/>
    <s v="Apr"/>
    <n v="15"/>
    <x v="7"/>
    <s v="01"/>
    <s v="Grain"/>
    <x v="0"/>
    <n v="496"/>
  </r>
  <r>
    <x v="275"/>
    <x v="5"/>
    <s v="Apr"/>
    <n v="15"/>
    <x v="7"/>
    <s v="01"/>
    <s v="Grain"/>
    <x v="1"/>
    <n v="557"/>
  </r>
  <r>
    <x v="275"/>
    <x v="5"/>
    <s v="Apr"/>
    <n v="15"/>
    <x v="8"/>
    <s v="01"/>
    <s v="Grain"/>
    <x v="0"/>
    <n v="168"/>
  </r>
  <r>
    <x v="275"/>
    <x v="5"/>
    <s v="Apr"/>
    <n v="15"/>
    <x v="8"/>
    <s v="01"/>
    <s v="Grain"/>
    <x v="1"/>
    <n v="590"/>
  </r>
  <r>
    <x v="275"/>
    <x v="5"/>
    <s v="Apr"/>
    <n v="15"/>
    <x v="9"/>
    <s v="01"/>
    <s v="Grain"/>
    <x v="0"/>
    <n v="0"/>
  </r>
  <r>
    <x v="275"/>
    <x v="5"/>
    <s v="Apr"/>
    <n v="15"/>
    <x v="9"/>
    <s v="01"/>
    <s v="Grain"/>
    <x v="1"/>
    <n v="0"/>
  </r>
  <r>
    <x v="275"/>
    <x v="5"/>
    <s v="Apr"/>
    <n v="15"/>
    <x v="10"/>
    <s v="01"/>
    <s v="Grain"/>
    <x v="0"/>
    <n v="2381"/>
  </r>
  <r>
    <x v="275"/>
    <x v="5"/>
    <s v="Apr"/>
    <n v="15"/>
    <x v="10"/>
    <s v="01"/>
    <s v="Grain"/>
    <x v="1"/>
    <n v="927"/>
  </r>
  <r>
    <x v="275"/>
    <x v="5"/>
    <s v="Apr"/>
    <n v="15"/>
    <x v="11"/>
    <s v="01"/>
    <s v="Grain"/>
    <x v="0"/>
    <n v="0"/>
  </r>
  <r>
    <x v="275"/>
    <x v="5"/>
    <s v="Apr"/>
    <n v="15"/>
    <x v="11"/>
    <s v="01"/>
    <s v="Grain"/>
    <x v="1"/>
    <n v="5"/>
  </r>
  <r>
    <x v="275"/>
    <x v="5"/>
    <s v="Apr"/>
    <n v="15"/>
    <x v="12"/>
    <s v="01"/>
    <s v="Grain"/>
    <x v="0"/>
    <n v="4389"/>
  </r>
  <r>
    <x v="275"/>
    <x v="5"/>
    <s v="Apr"/>
    <n v="15"/>
    <x v="12"/>
    <s v="01"/>
    <s v="Grain"/>
    <x v="1"/>
    <n v="1099"/>
  </r>
  <r>
    <x v="276"/>
    <x v="5"/>
    <s v="Apr"/>
    <n v="16"/>
    <x v="0"/>
    <s v="01"/>
    <s v="Grain"/>
    <x v="0"/>
    <n v="7313"/>
  </r>
  <r>
    <x v="276"/>
    <x v="5"/>
    <s v="Apr"/>
    <n v="16"/>
    <x v="0"/>
    <s v="01"/>
    <s v="Grain"/>
    <x v="1"/>
    <n v="650"/>
  </r>
  <r>
    <x v="276"/>
    <x v="5"/>
    <s v="Apr"/>
    <n v="16"/>
    <x v="1"/>
    <s v="01"/>
    <s v="Grain"/>
    <x v="0"/>
    <n v="0"/>
  </r>
  <r>
    <x v="276"/>
    <x v="5"/>
    <s v="Apr"/>
    <n v="16"/>
    <x v="1"/>
    <s v="01"/>
    <s v="Grain"/>
    <x v="1"/>
    <n v="0"/>
  </r>
  <r>
    <x v="276"/>
    <x v="5"/>
    <s v="Apr"/>
    <n v="16"/>
    <x v="2"/>
    <s v="01"/>
    <s v="Grain"/>
    <x v="0"/>
    <n v="3851"/>
  </r>
  <r>
    <x v="276"/>
    <x v="5"/>
    <s v="Apr"/>
    <n v="16"/>
    <x v="2"/>
    <s v="01"/>
    <s v="Grain"/>
    <x v="1"/>
    <n v="295"/>
  </r>
  <r>
    <x v="276"/>
    <x v="5"/>
    <s v="Apr"/>
    <n v="16"/>
    <x v="3"/>
    <s v="01"/>
    <s v="Grain"/>
    <x v="0"/>
    <n v="5766"/>
  </r>
  <r>
    <x v="276"/>
    <x v="5"/>
    <s v="Apr"/>
    <n v="16"/>
    <x v="3"/>
    <s v="01"/>
    <s v="Grain"/>
    <x v="1"/>
    <n v="204"/>
  </r>
  <r>
    <x v="276"/>
    <x v="5"/>
    <s v="Apr"/>
    <n v="16"/>
    <x v="4"/>
    <s v="01"/>
    <s v="Grain"/>
    <x v="0"/>
    <n v="1841"/>
  </r>
  <r>
    <x v="276"/>
    <x v="5"/>
    <s v="Apr"/>
    <n v="16"/>
    <x v="4"/>
    <s v="01"/>
    <s v="Grain"/>
    <x v="1"/>
    <n v="1684"/>
  </r>
  <r>
    <x v="276"/>
    <x v="5"/>
    <s v="Apr"/>
    <n v="16"/>
    <x v="5"/>
    <s v="01"/>
    <s v="Grain"/>
    <x v="0"/>
    <n v="0"/>
  </r>
  <r>
    <x v="276"/>
    <x v="5"/>
    <s v="Apr"/>
    <n v="16"/>
    <x v="5"/>
    <s v="01"/>
    <s v="Grain"/>
    <x v="1"/>
    <n v="11"/>
  </r>
  <r>
    <x v="276"/>
    <x v="5"/>
    <s v="Apr"/>
    <n v="16"/>
    <x v="6"/>
    <s v="01"/>
    <s v="Grain"/>
    <x v="0"/>
    <n v="1454"/>
  </r>
  <r>
    <x v="276"/>
    <x v="5"/>
    <s v="Apr"/>
    <n v="16"/>
    <x v="6"/>
    <s v="01"/>
    <s v="Grain"/>
    <x v="1"/>
    <n v="495"/>
  </r>
  <r>
    <x v="276"/>
    <x v="5"/>
    <s v="Apr"/>
    <n v="16"/>
    <x v="7"/>
    <s v="01"/>
    <s v="Grain"/>
    <x v="0"/>
    <n v="623"/>
  </r>
  <r>
    <x v="276"/>
    <x v="5"/>
    <s v="Apr"/>
    <n v="16"/>
    <x v="7"/>
    <s v="01"/>
    <s v="Grain"/>
    <x v="1"/>
    <n v="640"/>
  </r>
  <r>
    <x v="276"/>
    <x v="5"/>
    <s v="Apr"/>
    <n v="16"/>
    <x v="8"/>
    <s v="01"/>
    <s v="Grain"/>
    <x v="0"/>
    <n v="223"/>
  </r>
  <r>
    <x v="276"/>
    <x v="5"/>
    <s v="Apr"/>
    <n v="16"/>
    <x v="8"/>
    <s v="01"/>
    <s v="Grain"/>
    <x v="1"/>
    <n v="881"/>
  </r>
  <r>
    <x v="276"/>
    <x v="5"/>
    <s v="Apr"/>
    <n v="16"/>
    <x v="9"/>
    <s v="01"/>
    <s v="Grain"/>
    <x v="0"/>
    <n v="0"/>
  </r>
  <r>
    <x v="276"/>
    <x v="5"/>
    <s v="Apr"/>
    <n v="16"/>
    <x v="9"/>
    <s v="01"/>
    <s v="Grain"/>
    <x v="1"/>
    <n v="0"/>
  </r>
  <r>
    <x v="276"/>
    <x v="5"/>
    <s v="Apr"/>
    <n v="16"/>
    <x v="10"/>
    <s v="01"/>
    <s v="Grain"/>
    <x v="0"/>
    <n v="2240"/>
  </r>
  <r>
    <x v="276"/>
    <x v="5"/>
    <s v="Apr"/>
    <n v="16"/>
    <x v="10"/>
    <s v="01"/>
    <s v="Grain"/>
    <x v="1"/>
    <n v="965"/>
  </r>
  <r>
    <x v="276"/>
    <x v="5"/>
    <s v="Apr"/>
    <n v="16"/>
    <x v="11"/>
    <s v="01"/>
    <s v="Grain"/>
    <x v="0"/>
    <n v="0"/>
  </r>
  <r>
    <x v="276"/>
    <x v="5"/>
    <s v="Apr"/>
    <n v="16"/>
    <x v="11"/>
    <s v="01"/>
    <s v="Grain"/>
    <x v="1"/>
    <n v="0"/>
  </r>
  <r>
    <x v="276"/>
    <x v="5"/>
    <s v="Apr"/>
    <n v="16"/>
    <x v="12"/>
    <s v="01"/>
    <s v="Grain"/>
    <x v="0"/>
    <n v="3753"/>
  </r>
  <r>
    <x v="276"/>
    <x v="5"/>
    <s v="Apr"/>
    <n v="16"/>
    <x v="12"/>
    <s v="01"/>
    <s v="Grain"/>
    <x v="1"/>
    <n v="1249"/>
  </r>
  <r>
    <x v="277"/>
    <x v="5"/>
    <s v="Apr"/>
    <n v="17"/>
    <x v="0"/>
    <s v="01"/>
    <s v="Grain"/>
    <x v="0"/>
    <n v="7318"/>
  </r>
  <r>
    <x v="277"/>
    <x v="5"/>
    <s v="Apr"/>
    <n v="17"/>
    <x v="0"/>
    <s v="01"/>
    <s v="Grain"/>
    <x v="1"/>
    <n v="145"/>
  </r>
  <r>
    <x v="277"/>
    <x v="5"/>
    <s v="Apr"/>
    <n v="17"/>
    <x v="1"/>
    <s v="01"/>
    <s v="Grain"/>
    <x v="0"/>
    <n v="0"/>
  </r>
  <r>
    <x v="277"/>
    <x v="5"/>
    <s v="Apr"/>
    <n v="17"/>
    <x v="1"/>
    <s v="01"/>
    <s v="Grain"/>
    <x v="1"/>
    <n v="0"/>
  </r>
  <r>
    <x v="277"/>
    <x v="5"/>
    <s v="Apr"/>
    <n v="17"/>
    <x v="2"/>
    <s v="01"/>
    <s v="Grain"/>
    <x v="0"/>
    <n v="3397"/>
  </r>
  <r>
    <x v="277"/>
    <x v="5"/>
    <s v="Apr"/>
    <n v="17"/>
    <x v="2"/>
    <s v="01"/>
    <s v="Grain"/>
    <x v="1"/>
    <n v="254"/>
  </r>
  <r>
    <x v="277"/>
    <x v="5"/>
    <s v="Apr"/>
    <n v="17"/>
    <x v="3"/>
    <s v="01"/>
    <s v="Grain"/>
    <x v="0"/>
    <n v="5310"/>
  </r>
  <r>
    <x v="277"/>
    <x v="5"/>
    <s v="Apr"/>
    <n v="17"/>
    <x v="3"/>
    <s v="01"/>
    <s v="Grain"/>
    <x v="1"/>
    <n v="165"/>
  </r>
  <r>
    <x v="277"/>
    <x v="5"/>
    <s v="Apr"/>
    <n v="17"/>
    <x v="4"/>
    <s v="01"/>
    <s v="Grain"/>
    <x v="0"/>
    <n v="1198"/>
  </r>
  <r>
    <x v="277"/>
    <x v="5"/>
    <s v="Apr"/>
    <n v="17"/>
    <x v="4"/>
    <s v="01"/>
    <s v="Grain"/>
    <x v="1"/>
    <n v="1083"/>
  </r>
  <r>
    <x v="277"/>
    <x v="5"/>
    <s v="Apr"/>
    <n v="17"/>
    <x v="5"/>
    <s v="01"/>
    <s v="Grain"/>
    <x v="0"/>
    <n v="0"/>
  </r>
  <r>
    <x v="277"/>
    <x v="5"/>
    <s v="Apr"/>
    <n v="17"/>
    <x v="5"/>
    <s v="01"/>
    <s v="Grain"/>
    <x v="1"/>
    <n v="5"/>
  </r>
  <r>
    <x v="277"/>
    <x v="5"/>
    <s v="Apr"/>
    <n v="17"/>
    <x v="6"/>
    <s v="01"/>
    <s v="Grain"/>
    <x v="0"/>
    <n v="1368"/>
  </r>
  <r>
    <x v="277"/>
    <x v="5"/>
    <s v="Apr"/>
    <n v="17"/>
    <x v="6"/>
    <s v="01"/>
    <s v="Grain"/>
    <x v="1"/>
    <n v="665"/>
  </r>
  <r>
    <x v="277"/>
    <x v="5"/>
    <s v="Apr"/>
    <n v="17"/>
    <x v="7"/>
    <s v="01"/>
    <s v="Grain"/>
    <x v="0"/>
    <n v="404"/>
  </r>
  <r>
    <x v="277"/>
    <x v="5"/>
    <s v="Apr"/>
    <n v="17"/>
    <x v="7"/>
    <s v="01"/>
    <s v="Grain"/>
    <x v="1"/>
    <n v="491"/>
  </r>
  <r>
    <x v="277"/>
    <x v="5"/>
    <s v="Apr"/>
    <n v="17"/>
    <x v="8"/>
    <s v="01"/>
    <s v="Grain"/>
    <x v="0"/>
    <n v="221"/>
  </r>
  <r>
    <x v="277"/>
    <x v="5"/>
    <s v="Apr"/>
    <n v="17"/>
    <x v="8"/>
    <s v="01"/>
    <s v="Grain"/>
    <x v="1"/>
    <n v="1129"/>
  </r>
  <r>
    <x v="277"/>
    <x v="5"/>
    <s v="Apr"/>
    <n v="17"/>
    <x v="9"/>
    <s v="01"/>
    <s v="Grain"/>
    <x v="0"/>
    <n v="0"/>
  </r>
  <r>
    <x v="277"/>
    <x v="5"/>
    <s v="Apr"/>
    <n v="17"/>
    <x v="9"/>
    <s v="01"/>
    <s v="Grain"/>
    <x v="1"/>
    <n v="0"/>
  </r>
  <r>
    <x v="277"/>
    <x v="5"/>
    <s v="Apr"/>
    <n v="17"/>
    <x v="10"/>
    <s v="01"/>
    <s v="Grain"/>
    <x v="0"/>
    <n v="2495"/>
  </r>
  <r>
    <x v="277"/>
    <x v="5"/>
    <s v="Apr"/>
    <n v="17"/>
    <x v="10"/>
    <s v="01"/>
    <s v="Grain"/>
    <x v="1"/>
    <n v="857"/>
  </r>
  <r>
    <x v="277"/>
    <x v="5"/>
    <s v="Apr"/>
    <n v="17"/>
    <x v="11"/>
    <s v="01"/>
    <s v="Grain"/>
    <x v="0"/>
    <n v="0"/>
  </r>
  <r>
    <x v="277"/>
    <x v="5"/>
    <s v="Apr"/>
    <n v="17"/>
    <x v="11"/>
    <s v="01"/>
    <s v="Grain"/>
    <x v="1"/>
    <n v="3"/>
  </r>
  <r>
    <x v="277"/>
    <x v="5"/>
    <s v="Apr"/>
    <n v="17"/>
    <x v="12"/>
    <s v="01"/>
    <s v="Grain"/>
    <x v="0"/>
    <n v="4270"/>
  </r>
  <r>
    <x v="277"/>
    <x v="5"/>
    <s v="Apr"/>
    <n v="17"/>
    <x v="12"/>
    <s v="01"/>
    <s v="Grain"/>
    <x v="1"/>
    <n v="842"/>
  </r>
  <r>
    <x v="278"/>
    <x v="5"/>
    <s v="May"/>
    <n v="18"/>
    <x v="0"/>
    <s v="01"/>
    <s v="Grain"/>
    <x v="0"/>
    <n v="8703"/>
  </r>
  <r>
    <x v="278"/>
    <x v="5"/>
    <s v="May"/>
    <n v="18"/>
    <x v="0"/>
    <s v="01"/>
    <s v="Grain"/>
    <x v="1"/>
    <n v="295"/>
  </r>
  <r>
    <x v="278"/>
    <x v="5"/>
    <s v="May"/>
    <n v="18"/>
    <x v="1"/>
    <s v="01"/>
    <s v="Grain"/>
    <x v="0"/>
    <n v="0"/>
  </r>
  <r>
    <x v="278"/>
    <x v="5"/>
    <s v="May"/>
    <n v="18"/>
    <x v="1"/>
    <s v="01"/>
    <s v="Grain"/>
    <x v="1"/>
    <n v="0"/>
  </r>
  <r>
    <x v="278"/>
    <x v="5"/>
    <s v="May"/>
    <n v="18"/>
    <x v="2"/>
    <s v="01"/>
    <s v="Grain"/>
    <x v="0"/>
    <n v="3695"/>
  </r>
  <r>
    <x v="278"/>
    <x v="5"/>
    <s v="May"/>
    <n v="18"/>
    <x v="2"/>
    <s v="01"/>
    <s v="Grain"/>
    <x v="1"/>
    <n v="63"/>
  </r>
  <r>
    <x v="278"/>
    <x v="5"/>
    <s v="May"/>
    <n v="18"/>
    <x v="3"/>
    <s v="01"/>
    <s v="Grain"/>
    <x v="0"/>
    <n v="5342"/>
  </r>
  <r>
    <x v="278"/>
    <x v="5"/>
    <s v="May"/>
    <n v="18"/>
    <x v="3"/>
    <s v="01"/>
    <s v="Grain"/>
    <x v="1"/>
    <n v="271"/>
  </r>
  <r>
    <x v="278"/>
    <x v="5"/>
    <s v="May"/>
    <n v="18"/>
    <x v="4"/>
    <s v="01"/>
    <s v="Grain"/>
    <x v="0"/>
    <n v="1312"/>
  </r>
  <r>
    <x v="278"/>
    <x v="5"/>
    <s v="May"/>
    <n v="18"/>
    <x v="4"/>
    <s v="01"/>
    <s v="Grain"/>
    <x v="1"/>
    <n v="1207"/>
  </r>
  <r>
    <x v="278"/>
    <x v="5"/>
    <s v="May"/>
    <n v="18"/>
    <x v="5"/>
    <s v="01"/>
    <s v="Grain"/>
    <x v="0"/>
    <n v="0"/>
  </r>
  <r>
    <x v="278"/>
    <x v="5"/>
    <s v="May"/>
    <n v="18"/>
    <x v="5"/>
    <s v="01"/>
    <s v="Grain"/>
    <x v="1"/>
    <n v="6"/>
  </r>
  <r>
    <x v="278"/>
    <x v="5"/>
    <s v="May"/>
    <n v="18"/>
    <x v="6"/>
    <s v="01"/>
    <s v="Grain"/>
    <x v="0"/>
    <n v="1434"/>
  </r>
  <r>
    <x v="278"/>
    <x v="5"/>
    <s v="May"/>
    <n v="18"/>
    <x v="6"/>
    <s v="01"/>
    <s v="Grain"/>
    <x v="1"/>
    <n v="465"/>
  </r>
  <r>
    <x v="278"/>
    <x v="5"/>
    <s v="May"/>
    <n v="18"/>
    <x v="7"/>
    <s v="01"/>
    <s v="Grain"/>
    <x v="0"/>
    <n v="619"/>
  </r>
  <r>
    <x v="278"/>
    <x v="5"/>
    <s v="May"/>
    <n v="18"/>
    <x v="7"/>
    <s v="01"/>
    <s v="Grain"/>
    <x v="1"/>
    <n v="633"/>
  </r>
  <r>
    <x v="278"/>
    <x v="5"/>
    <s v="May"/>
    <n v="18"/>
    <x v="8"/>
    <s v="01"/>
    <s v="Grain"/>
    <x v="0"/>
    <n v="234"/>
  </r>
  <r>
    <x v="278"/>
    <x v="5"/>
    <s v="May"/>
    <n v="18"/>
    <x v="8"/>
    <s v="01"/>
    <s v="Grain"/>
    <x v="1"/>
    <n v="914"/>
  </r>
  <r>
    <x v="278"/>
    <x v="5"/>
    <s v="May"/>
    <n v="18"/>
    <x v="9"/>
    <s v="01"/>
    <s v="Grain"/>
    <x v="0"/>
    <n v="0"/>
  </r>
  <r>
    <x v="278"/>
    <x v="5"/>
    <s v="May"/>
    <n v="18"/>
    <x v="9"/>
    <s v="01"/>
    <s v="Grain"/>
    <x v="1"/>
    <n v="0"/>
  </r>
  <r>
    <x v="278"/>
    <x v="5"/>
    <s v="May"/>
    <n v="18"/>
    <x v="10"/>
    <s v="01"/>
    <s v="Grain"/>
    <x v="0"/>
    <n v="2218"/>
  </r>
  <r>
    <x v="278"/>
    <x v="5"/>
    <s v="May"/>
    <n v="18"/>
    <x v="10"/>
    <s v="01"/>
    <s v="Grain"/>
    <x v="1"/>
    <n v="835"/>
  </r>
  <r>
    <x v="278"/>
    <x v="5"/>
    <s v="May"/>
    <n v="18"/>
    <x v="11"/>
    <s v="01"/>
    <s v="Grain"/>
    <x v="0"/>
    <n v="0"/>
  </r>
  <r>
    <x v="278"/>
    <x v="5"/>
    <s v="May"/>
    <n v="18"/>
    <x v="11"/>
    <s v="01"/>
    <s v="Grain"/>
    <x v="1"/>
    <n v="2"/>
  </r>
  <r>
    <x v="278"/>
    <x v="5"/>
    <s v="May"/>
    <n v="18"/>
    <x v="12"/>
    <s v="01"/>
    <s v="Grain"/>
    <x v="0"/>
    <n v="3995"/>
  </r>
  <r>
    <x v="278"/>
    <x v="5"/>
    <s v="May"/>
    <n v="18"/>
    <x v="12"/>
    <s v="01"/>
    <s v="Grain"/>
    <x v="1"/>
    <n v="963"/>
  </r>
  <r>
    <x v="279"/>
    <x v="5"/>
    <s v="May"/>
    <n v="19"/>
    <x v="0"/>
    <s v="01"/>
    <s v="Grain"/>
    <x v="0"/>
    <n v="6923"/>
  </r>
  <r>
    <x v="279"/>
    <x v="5"/>
    <s v="May"/>
    <n v="19"/>
    <x v="0"/>
    <s v="01"/>
    <s v="Grain"/>
    <x v="1"/>
    <n v="372"/>
  </r>
  <r>
    <x v="279"/>
    <x v="5"/>
    <s v="May"/>
    <n v="19"/>
    <x v="1"/>
    <s v="01"/>
    <s v="Grain"/>
    <x v="0"/>
    <n v="0"/>
  </r>
  <r>
    <x v="279"/>
    <x v="5"/>
    <s v="May"/>
    <n v="19"/>
    <x v="1"/>
    <s v="01"/>
    <s v="Grain"/>
    <x v="1"/>
    <n v="0"/>
  </r>
  <r>
    <x v="279"/>
    <x v="5"/>
    <s v="May"/>
    <n v="19"/>
    <x v="2"/>
    <s v="01"/>
    <s v="Grain"/>
    <x v="0"/>
    <n v="3801"/>
  </r>
  <r>
    <x v="279"/>
    <x v="5"/>
    <s v="May"/>
    <n v="19"/>
    <x v="2"/>
    <s v="01"/>
    <s v="Grain"/>
    <x v="1"/>
    <n v="151"/>
  </r>
  <r>
    <x v="279"/>
    <x v="5"/>
    <s v="May"/>
    <n v="19"/>
    <x v="3"/>
    <s v="01"/>
    <s v="Grain"/>
    <x v="0"/>
    <n v="5561"/>
  </r>
  <r>
    <x v="279"/>
    <x v="5"/>
    <s v="May"/>
    <n v="19"/>
    <x v="3"/>
    <s v="01"/>
    <s v="Grain"/>
    <x v="1"/>
    <n v="137"/>
  </r>
  <r>
    <x v="279"/>
    <x v="5"/>
    <s v="May"/>
    <n v="19"/>
    <x v="4"/>
    <s v="01"/>
    <s v="Grain"/>
    <x v="0"/>
    <n v="1625"/>
  </r>
  <r>
    <x v="279"/>
    <x v="5"/>
    <s v="May"/>
    <n v="19"/>
    <x v="4"/>
    <s v="01"/>
    <s v="Grain"/>
    <x v="1"/>
    <n v="1418"/>
  </r>
  <r>
    <x v="279"/>
    <x v="5"/>
    <s v="May"/>
    <n v="19"/>
    <x v="5"/>
    <s v="01"/>
    <s v="Grain"/>
    <x v="0"/>
    <n v="0"/>
  </r>
  <r>
    <x v="279"/>
    <x v="5"/>
    <s v="May"/>
    <n v="19"/>
    <x v="5"/>
    <s v="01"/>
    <s v="Grain"/>
    <x v="1"/>
    <n v="0"/>
  </r>
  <r>
    <x v="279"/>
    <x v="5"/>
    <s v="May"/>
    <n v="19"/>
    <x v="6"/>
    <s v="01"/>
    <s v="Grain"/>
    <x v="0"/>
    <n v="1789"/>
  </r>
  <r>
    <x v="279"/>
    <x v="5"/>
    <s v="May"/>
    <n v="19"/>
    <x v="6"/>
    <s v="01"/>
    <s v="Grain"/>
    <x v="1"/>
    <n v="512"/>
  </r>
  <r>
    <x v="279"/>
    <x v="5"/>
    <s v="May"/>
    <n v="19"/>
    <x v="7"/>
    <s v="01"/>
    <s v="Grain"/>
    <x v="0"/>
    <n v="512"/>
  </r>
  <r>
    <x v="279"/>
    <x v="5"/>
    <s v="May"/>
    <n v="19"/>
    <x v="7"/>
    <s v="01"/>
    <s v="Grain"/>
    <x v="1"/>
    <n v="301"/>
  </r>
  <r>
    <x v="279"/>
    <x v="5"/>
    <s v="May"/>
    <n v="19"/>
    <x v="8"/>
    <s v="01"/>
    <s v="Grain"/>
    <x v="0"/>
    <n v="126"/>
  </r>
  <r>
    <x v="279"/>
    <x v="5"/>
    <s v="May"/>
    <n v="19"/>
    <x v="8"/>
    <s v="01"/>
    <s v="Grain"/>
    <x v="1"/>
    <n v="976"/>
  </r>
  <r>
    <x v="279"/>
    <x v="5"/>
    <s v="May"/>
    <n v="19"/>
    <x v="9"/>
    <s v="01"/>
    <s v="Grain"/>
    <x v="0"/>
    <n v="0"/>
  </r>
  <r>
    <x v="279"/>
    <x v="5"/>
    <s v="May"/>
    <n v="19"/>
    <x v="9"/>
    <s v="01"/>
    <s v="Grain"/>
    <x v="1"/>
    <n v="0"/>
  </r>
  <r>
    <x v="279"/>
    <x v="5"/>
    <s v="May"/>
    <n v="19"/>
    <x v="10"/>
    <s v="01"/>
    <s v="Grain"/>
    <x v="0"/>
    <n v="2854"/>
  </r>
  <r>
    <x v="279"/>
    <x v="5"/>
    <s v="May"/>
    <n v="19"/>
    <x v="10"/>
    <s v="01"/>
    <s v="Grain"/>
    <x v="1"/>
    <n v="799"/>
  </r>
  <r>
    <x v="279"/>
    <x v="5"/>
    <s v="May"/>
    <n v="19"/>
    <x v="11"/>
    <s v="01"/>
    <s v="Grain"/>
    <x v="0"/>
    <n v="0"/>
  </r>
  <r>
    <x v="279"/>
    <x v="5"/>
    <s v="May"/>
    <n v="19"/>
    <x v="11"/>
    <s v="01"/>
    <s v="Grain"/>
    <x v="1"/>
    <n v="29"/>
  </r>
  <r>
    <x v="279"/>
    <x v="5"/>
    <s v="May"/>
    <n v="19"/>
    <x v="12"/>
    <s v="01"/>
    <s v="Grain"/>
    <x v="0"/>
    <n v="3675"/>
  </r>
  <r>
    <x v="279"/>
    <x v="5"/>
    <s v="May"/>
    <n v="19"/>
    <x v="12"/>
    <s v="01"/>
    <s v="Grain"/>
    <x v="1"/>
    <n v="857"/>
  </r>
  <r>
    <x v="280"/>
    <x v="5"/>
    <s v="May"/>
    <n v="20"/>
    <x v="0"/>
    <s v="01"/>
    <s v="Grain"/>
    <x v="0"/>
    <n v="6743"/>
  </r>
  <r>
    <x v="280"/>
    <x v="5"/>
    <s v="May"/>
    <n v="20"/>
    <x v="0"/>
    <s v="01"/>
    <s v="Grain"/>
    <x v="1"/>
    <n v="391"/>
  </r>
  <r>
    <x v="280"/>
    <x v="5"/>
    <s v="May"/>
    <n v="20"/>
    <x v="1"/>
    <s v="01"/>
    <s v="Grain"/>
    <x v="0"/>
    <n v="0"/>
  </r>
  <r>
    <x v="280"/>
    <x v="5"/>
    <s v="May"/>
    <n v="20"/>
    <x v="1"/>
    <s v="01"/>
    <s v="Grain"/>
    <x v="1"/>
    <n v="0"/>
  </r>
  <r>
    <x v="280"/>
    <x v="5"/>
    <s v="May"/>
    <n v="20"/>
    <x v="2"/>
    <s v="01"/>
    <s v="Grain"/>
    <x v="0"/>
    <n v="2956"/>
  </r>
  <r>
    <x v="280"/>
    <x v="5"/>
    <s v="May"/>
    <n v="20"/>
    <x v="2"/>
    <s v="01"/>
    <s v="Grain"/>
    <x v="1"/>
    <n v="247"/>
  </r>
  <r>
    <x v="280"/>
    <x v="5"/>
    <s v="May"/>
    <n v="20"/>
    <x v="3"/>
    <s v="01"/>
    <s v="Grain"/>
    <x v="0"/>
    <n v="3911"/>
  </r>
  <r>
    <x v="280"/>
    <x v="5"/>
    <s v="May"/>
    <n v="20"/>
    <x v="3"/>
    <s v="01"/>
    <s v="Grain"/>
    <x v="1"/>
    <n v="107"/>
  </r>
  <r>
    <x v="280"/>
    <x v="5"/>
    <s v="May"/>
    <n v="20"/>
    <x v="4"/>
    <s v="01"/>
    <s v="Grain"/>
    <x v="0"/>
    <n v="1513"/>
  </r>
  <r>
    <x v="280"/>
    <x v="5"/>
    <s v="May"/>
    <n v="20"/>
    <x v="4"/>
    <s v="01"/>
    <s v="Grain"/>
    <x v="1"/>
    <n v="1506"/>
  </r>
  <r>
    <x v="280"/>
    <x v="5"/>
    <s v="May"/>
    <n v="20"/>
    <x v="5"/>
    <s v="01"/>
    <s v="Grain"/>
    <x v="0"/>
    <n v="0"/>
  </r>
  <r>
    <x v="280"/>
    <x v="5"/>
    <s v="May"/>
    <n v="20"/>
    <x v="5"/>
    <s v="01"/>
    <s v="Grain"/>
    <x v="1"/>
    <n v="5"/>
  </r>
  <r>
    <x v="280"/>
    <x v="5"/>
    <s v="May"/>
    <n v="20"/>
    <x v="6"/>
    <s v="01"/>
    <s v="Grain"/>
    <x v="0"/>
    <n v="2252"/>
  </r>
  <r>
    <x v="280"/>
    <x v="5"/>
    <s v="May"/>
    <n v="20"/>
    <x v="6"/>
    <s v="01"/>
    <s v="Grain"/>
    <x v="1"/>
    <n v="613"/>
  </r>
  <r>
    <x v="280"/>
    <x v="5"/>
    <s v="May"/>
    <n v="20"/>
    <x v="7"/>
    <s v="01"/>
    <s v="Grain"/>
    <x v="0"/>
    <n v="430"/>
  </r>
  <r>
    <x v="280"/>
    <x v="5"/>
    <s v="May"/>
    <n v="20"/>
    <x v="7"/>
    <s v="01"/>
    <s v="Grain"/>
    <x v="1"/>
    <n v="425"/>
  </r>
  <r>
    <x v="280"/>
    <x v="5"/>
    <s v="May"/>
    <n v="20"/>
    <x v="8"/>
    <s v="01"/>
    <s v="Grain"/>
    <x v="0"/>
    <n v="194"/>
  </r>
  <r>
    <x v="280"/>
    <x v="5"/>
    <s v="May"/>
    <n v="20"/>
    <x v="8"/>
    <s v="01"/>
    <s v="Grain"/>
    <x v="1"/>
    <n v="803"/>
  </r>
  <r>
    <x v="280"/>
    <x v="5"/>
    <s v="May"/>
    <n v="20"/>
    <x v="9"/>
    <s v="01"/>
    <s v="Grain"/>
    <x v="0"/>
    <n v="0"/>
  </r>
  <r>
    <x v="280"/>
    <x v="5"/>
    <s v="May"/>
    <n v="20"/>
    <x v="9"/>
    <s v="01"/>
    <s v="Grain"/>
    <x v="1"/>
    <n v="0"/>
  </r>
  <r>
    <x v="280"/>
    <x v="5"/>
    <s v="May"/>
    <n v="20"/>
    <x v="10"/>
    <s v="01"/>
    <s v="Grain"/>
    <x v="0"/>
    <n v="2735"/>
  </r>
  <r>
    <x v="280"/>
    <x v="5"/>
    <s v="May"/>
    <n v="20"/>
    <x v="10"/>
    <s v="01"/>
    <s v="Grain"/>
    <x v="1"/>
    <n v="1305"/>
  </r>
  <r>
    <x v="280"/>
    <x v="5"/>
    <s v="May"/>
    <n v="20"/>
    <x v="11"/>
    <s v="01"/>
    <s v="Grain"/>
    <x v="0"/>
    <n v="0"/>
  </r>
  <r>
    <x v="280"/>
    <x v="5"/>
    <s v="May"/>
    <n v="20"/>
    <x v="11"/>
    <s v="01"/>
    <s v="Grain"/>
    <x v="1"/>
    <n v="4"/>
  </r>
  <r>
    <x v="280"/>
    <x v="5"/>
    <s v="May"/>
    <n v="20"/>
    <x v="12"/>
    <s v="01"/>
    <s v="Grain"/>
    <x v="0"/>
    <n v="3848"/>
  </r>
  <r>
    <x v="280"/>
    <x v="5"/>
    <s v="May"/>
    <n v="20"/>
    <x v="12"/>
    <s v="01"/>
    <s v="Grain"/>
    <x v="1"/>
    <n v="918"/>
  </r>
  <r>
    <x v="281"/>
    <x v="5"/>
    <s v="May"/>
    <n v="21"/>
    <x v="0"/>
    <s v="01"/>
    <s v="Grain"/>
    <x v="0"/>
    <n v="7929"/>
  </r>
  <r>
    <x v="281"/>
    <x v="5"/>
    <s v="May"/>
    <n v="21"/>
    <x v="0"/>
    <s v="01"/>
    <s v="Grain"/>
    <x v="1"/>
    <n v="432"/>
  </r>
  <r>
    <x v="281"/>
    <x v="5"/>
    <s v="May"/>
    <n v="21"/>
    <x v="1"/>
    <s v="01"/>
    <s v="Grain"/>
    <x v="0"/>
    <n v="0"/>
  </r>
  <r>
    <x v="281"/>
    <x v="5"/>
    <s v="May"/>
    <n v="21"/>
    <x v="1"/>
    <s v="01"/>
    <s v="Grain"/>
    <x v="1"/>
    <n v="0"/>
  </r>
  <r>
    <x v="281"/>
    <x v="5"/>
    <s v="May"/>
    <n v="21"/>
    <x v="2"/>
    <s v="01"/>
    <s v="Grain"/>
    <x v="0"/>
    <n v="2681"/>
  </r>
  <r>
    <x v="281"/>
    <x v="5"/>
    <s v="May"/>
    <n v="21"/>
    <x v="2"/>
    <s v="01"/>
    <s v="Grain"/>
    <x v="1"/>
    <n v="164"/>
  </r>
  <r>
    <x v="281"/>
    <x v="5"/>
    <s v="May"/>
    <n v="21"/>
    <x v="3"/>
    <s v="01"/>
    <s v="Grain"/>
    <x v="0"/>
    <n v="4850"/>
  </r>
  <r>
    <x v="281"/>
    <x v="5"/>
    <s v="May"/>
    <n v="21"/>
    <x v="3"/>
    <s v="01"/>
    <s v="Grain"/>
    <x v="1"/>
    <n v="179"/>
  </r>
  <r>
    <x v="281"/>
    <x v="5"/>
    <s v="May"/>
    <n v="21"/>
    <x v="4"/>
    <s v="01"/>
    <s v="Grain"/>
    <x v="0"/>
    <n v="1088"/>
  </r>
  <r>
    <x v="281"/>
    <x v="5"/>
    <s v="May"/>
    <n v="21"/>
    <x v="4"/>
    <s v="01"/>
    <s v="Grain"/>
    <x v="1"/>
    <n v="1167"/>
  </r>
  <r>
    <x v="281"/>
    <x v="5"/>
    <s v="May"/>
    <n v="21"/>
    <x v="5"/>
    <s v="01"/>
    <s v="Grain"/>
    <x v="0"/>
    <n v="0"/>
  </r>
  <r>
    <x v="281"/>
    <x v="5"/>
    <s v="May"/>
    <n v="21"/>
    <x v="5"/>
    <s v="01"/>
    <s v="Grain"/>
    <x v="1"/>
    <n v="0"/>
  </r>
  <r>
    <x v="281"/>
    <x v="5"/>
    <s v="May"/>
    <n v="21"/>
    <x v="6"/>
    <s v="01"/>
    <s v="Grain"/>
    <x v="0"/>
    <n v="2022"/>
  </r>
  <r>
    <x v="281"/>
    <x v="5"/>
    <s v="May"/>
    <n v="21"/>
    <x v="6"/>
    <s v="01"/>
    <s v="Grain"/>
    <x v="1"/>
    <n v="661"/>
  </r>
  <r>
    <x v="281"/>
    <x v="5"/>
    <s v="May"/>
    <n v="21"/>
    <x v="7"/>
    <s v="01"/>
    <s v="Grain"/>
    <x v="0"/>
    <n v="313"/>
  </r>
  <r>
    <x v="281"/>
    <x v="5"/>
    <s v="May"/>
    <n v="21"/>
    <x v="7"/>
    <s v="01"/>
    <s v="Grain"/>
    <x v="1"/>
    <n v="447"/>
  </r>
  <r>
    <x v="281"/>
    <x v="5"/>
    <s v="May"/>
    <n v="21"/>
    <x v="8"/>
    <s v="01"/>
    <s v="Grain"/>
    <x v="0"/>
    <n v="132"/>
  </r>
  <r>
    <x v="281"/>
    <x v="5"/>
    <s v="May"/>
    <n v="21"/>
    <x v="8"/>
    <s v="01"/>
    <s v="Grain"/>
    <x v="1"/>
    <n v="762"/>
  </r>
  <r>
    <x v="281"/>
    <x v="5"/>
    <s v="May"/>
    <n v="21"/>
    <x v="9"/>
    <s v="01"/>
    <s v="Grain"/>
    <x v="0"/>
    <n v="0"/>
  </r>
  <r>
    <x v="281"/>
    <x v="5"/>
    <s v="May"/>
    <n v="21"/>
    <x v="9"/>
    <s v="01"/>
    <s v="Grain"/>
    <x v="1"/>
    <n v="0"/>
  </r>
  <r>
    <x v="281"/>
    <x v="5"/>
    <s v="May"/>
    <n v="21"/>
    <x v="10"/>
    <s v="01"/>
    <s v="Grain"/>
    <x v="0"/>
    <n v="2866"/>
  </r>
  <r>
    <x v="281"/>
    <x v="5"/>
    <s v="May"/>
    <n v="21"/>
    <x v="10"/>
    <s v="01"/>
    <s v="Grain"/>
    <x v="1"/>
    <n v="877"/>
  </r>
  <r>
    <x v="281"/>
    <x v="5"/>
    <s v="May"/>
    <n v="21"/>
    <x v="11"/>
    <s v="01"/>
    <s v="Grain"/>
    <x v="0"/>
    <n v="0"/>
  </r>
  <r>
    <x v="281"/>
    <x v="5"/>
    <s v="May"/>
    <n v="21"/>
    <x v="11"/>
    <s v="01"/>
    <s v="Grain"/>
    <x v="1"/>
    <n v="0"/>
  </r>
  <r>
    <x v="281"/>
    <x v="5"/>
    <s v="May"/>
    <n v="21"/>
    <x v="12"/>
    <s v="01"/>
    <s v="Grain"/>
    <x v="0"/>
    <n v="4212"/>
  </r>
  <r>
    <x v="281"/>
    <x v="5"/>
    <s v="May"/>
    <n v="21"/>
    <x v="12"/>
    <s v="01"/>
    <s v="Grain"/>
    <x v="1"/>
    <n v="719"/>
  </r>
  <r>
    <x v="282"/>
    <x v="5"/>
    <s v="May"/>
    <n v="22"/>
    <x v="0"/>
    <s v="01"/>
    <s v="Grain"/>
    <x v="0"/>
    <n v="7137"/>
  </r>
  <r>
    <x v="282"/>
    <x v="5"/>
    <s v="May"/>
    <n v="22"/>
    <x v="0"/>
    <s v="01"/>
    <s v="Grain"/>
    <x v="1"/>
    <n v="354"/>
  </r>
  <r>
    <x v="282"/>
    <x v="5"/>
    <s v="May"/>
    <n v="22"/>
    <x v="1"/>
    <s v="01"/>
    <s v="Grain"/>
    <x v="0"/>
    <n v="0"/>
  </r>
  <r>
    <x v="282"/>
    <x v="5"/>
    <s v="May"/>
    <n v="22"/>
    <x v="1"/>
    <s v="01"/>
    <s v="Grain"/>
    <x v="1"/>
    <n v="0"/>
  </r>
  <r>
    <x v="282"/>
    <x v="5"/>
    <s v="May"/>
    <n v="22"/>
    <x v="2"/>
    <s v="01"/>
    <s v="Grain"/>
    <x v="0"/>
    <n v="2037"/>
  </r>
  <r>
    <x v="282"/>
    <x v="5"/>
    <s v="May"/>
    <n v="22"/>
    <x v="2"/>
    <s v="01"/>
    <s v="Grain"/>
    <x v="1"/>
    <n v="147"/>
  </r>
  <r>
    <x v="282"/>
    <x v="5"/>
    <s v="May"/>
    <n v="22"/>
    <x v="3"/>
    <s v="01"/>
    <s v="Grain"/>
    <x v="0"/>
    <n v="3661"/>
  </r>
  <r>
    <x v="282"/>
    <x v="5"/>
    <s v="May"/>
    <n v="22"/>
    <x v="3"/>
    <s v="01"/>
    <s v="Grain"/>
    <x v="1"/>
    <n v="78"/>
  </r>
  <r>
    <x v="282"/>
    <x v="5"/>
    <s v="May"/>
    <n v="22"/>
    <x v="4"/>
    <s v="01"/>
    <s v="Grain"/>
    <x v="0"/>
    <n v="1836"/>
  </r>
  <r>
    <x v="282"/>
    <x v="5"/>
    <s v="May"/>
    <n v="22"/>
    <x v="4"/>
    <s v="01"/>
    <s v="Grain"/>
    <x v="1"/>
    <n v="1085"/>
  </r>
  <r>
    <x v="282"/>
    <x v="5"/>
    <s v="May"/>
    <n v="22"/>
    <x v="5"/>
    <s v="01"/>
    <s v="Grain"/>
    <x v="0"/>
    <n v="0"/>
  </r>
  <r>
    <x v="282"/>
    <x v="5"/>
    <s v="May"/>
    <n v="22"/>
    <x v="5"/>
    <s v="01"/>
    <s v="Grain"/>
    <x v="1"/>
    <n v="0"/>
  </r>
  <r>
    <x v="282"/>
    <x v="5"/>
    <s v="May"/>
    <n v="22"/>
    <x v="6"/>
    <s v="01"/>
    <s v="Grain"/>
    <x v="0"/>
    <n v="1927"/>
  </r>
  <r>
    <x v="282"/>
    <x v="5"/>
    <s v="May"/>
    <n v="22"/>
    <x v="6"/>
    <s v="01"/>
    <s v="Grain"/>
    <x v="1"/>
    <n v="1012"/>
  </r>
  <r>
    <x v="282"/>
    <x v="5"/>
    <s v="May"/>
    <n v="22"/>
    <x v="7"/>
    <s v="01"/>
    <s v="Grain"/>
    <x v="0"/>
    <n v="577"/>
  </r>
  <r>
    <x v="282"/>
    <x v="5"/>
    <s v="May"/>
    <n v="22"/>
    <x v="7"/>
    <s v="01"/>
    <s v="Grain"/>
    <x v="1"/>
    <n v="457"/>
  </r>
  <r>
    <x v="282"/>
    <x v="5"/>
    <s v="May"/>
    <n v="22"/>
    <x v="8"/>
    <s v="01"/>
    <s v="Grain"/>
    <x v="0"/>
    <n v="233"/>
  </r>
  <r>
    <x v="282"/>
    <x v="5"/>
    <s v="May"/>
    <n v="22"/>
    <x v="8"/>
    <s v="01"/>
    <s v="Grain"/>
    <x v="1"/>
    <n v="643"/>
  </r>
  <r>
    <x v="282"/>
    <x v="5"/>
    <s v="May"/>
    <n v="22"/>
    <x v="9"/>
    <s v="01"/>
    <s v="Grain"/>
    <x v="0"/>
    <n v="0"/>
  </r>
  <r>
    <x v="282"/>
    <x v="5"/>
    <s v="May"/>
    <n v="22"/>
    <x v="9"/>
    <s v="01"/>
    <s v="Grain"/>
    <x v="1"/>
    <n v="0"/>
  </r>
  <r>
    <x v="282"/>
    <x v="5"/>
    <s v="May"/>
    <n v="22"/>
    <x v="10"/>
    <s v="01"/>
    <s v="Grain"/>
    <x v="0"/>
    <n v="2347"/>
  </r>
  <r>
    <x v="282"/>
    <x v="5"/>
    <s v="May"/>
    <n v="22"/>
    <x v="10"/>
    <s v="01"/>
    <s v="Grain"/>
    <x v="1"/>
    <n v="913"/>
  </r>
  <r>
    <x v="282"/>
    <x v="5"/>
    <s v="May"/>
    <n v="22"/>
    <x v="11"/>
    <s v="01"/>
    <s v="Grain"/>
    <x v="0"/>
    <n v="0"/>
  </r>
  <r>
    <x v="282"/>
    <x v="5"/>
    <s v="May"/>
    <n v="22"/>
    <x v="11"/>
    <s v="01"/>
    <s v="Grain"/>
    <x v="1"/>
    <n v="2"/>
  </r>
  <r>
    <x v="282"/>
    <x v="5"/>
    <s v="May"/>
    <n v="22"/>
    <x v="12"/>
    <s v="01"/>
    <s v="Grain"/>
    <x v="0"/>
    <n v="3482"/>
  </r>
  <r>
    <x v="282"/>
    <x v="5"/>
    <s v="May"/>
    <n v="22"/>
    <x v="12"/>
    <s v="01"/>
    <s v="Grain"/>
    <x v="1"/>
    <n v="942"/>
  </r>
  <r>
    <x v="283"/>
    <x v="5"/>
    <s v="Jun"/>
    <n v="23"/>
    <x v="0"/>
    <s v="01"/>
    <s v="Grain"/>
    <x v="0"/>
    <n v="7071"/>
  </r>
  <r>
    <x v="283"/>
    <x v="5"/>
    <s v="Jun"/>
    <n v="23"/>
    <x v="0"/>
    <s v="01"/>
    <s v="Grain"/>
    <x v="1"/>
    <n v="537"/>
  </r>
  <r>
    <x v="283"/>
    <x v="5"/>
    <s v="Jun"/>
    <n v="23"/>
    <x v="1"/>
    <s v="01"/>
    <s v="Grain"/>
    <x v="0"/>
    <n v="0"/>
  </r>
  <r>
    <x v="283"/>
    <x v="5"/>
    <s v="Jun"/>
    <n v="23"/>
    <x v="1"/>
    <s v="01"/>
    <s v="Grain"/>
    <x v="1"/>
    <n v="0"/>
  </r>
  <r>
    <x v="283"/>
    <x v="5"/>
    <s v="Jun"/>
    <n v="23"/>
    <x v="2"/>
    <s v="01"/>
    <s v="Grain"/>
    <x v="0"/>
    <n v="2854"/>
  </r>
  <r>
    <x v="283"/>
    <x v="5"/>
    <s v="Jun"/>
    <n v="23"/>
    <x v="2"/>
    <s v="01"/>
    <s v="Grain"/>
    <x v="1"/>
    <n v="165"/>
  </r>
  <r>
    <x v="283"/>
    <x v="5"/>
    <s v="Jun"/>
    <n v="23"/>
    <x v="3"/>
    <s v="01"/>
    <s v="Grain"/>
    <x v="0"/>
    <n v="4620"/>
  </r>
  <r>
    <x v="283"/>
    <x v="5"/>
    <s v="Jun"/>
    <n v="23"/>
    <x v="3"/>
    <s v="01"/>
    <s v="Grain"/>
    <x v="1"/>
    <n v="48"/>
  </r>
  <r>
    <x v="283"/>
    <x v="5"/>
    <s v="Jun"/>
    <n v="23"/>
    <x v="4"/>
    <s v="01"/>
    <s v="Grain"/>
    <x v="0"/>
    <n v="1665"/>
  </r>
  <r>
    <x v="283"/>
    <x v="5"/>
    <s v="Jun"/>
    <n v="23"/>
    <x v="4"/>
    <s v="01"/>
    <s v="Grain"/>
    <x v="1"/>
    <n v="1250"/>
  </r>
  <r>
    <x v="283"/>
    <x v="5"/>
    <s v="Jun"/>
    <n v="23"/>
    <x v="5"/>
    <s v="01"/>
    <s v="Grain"/>
    <x v="0"/>
    <n v="0"/>
  </r>
  <r>
    <x v="283"/>
    <x v="5"/>
    <s v="Jun"/>
    <n v="23"/>
    <x v="5"/>
    <s v="01"/>
    <s v="Grain"/>
    <x v="1"/>
    <n v="0"/>
  </r>
  <r>
    <x v="283"/>
    <x v="5"/>
    <s v="Jun"/>
    <n v="23"/>
    <x v="6"/>
    <s v="01"/>
    <s v="Grain"/>
    <x v="0"/>
    <n v="2288"/>
  </r>
  <r>
    <x v="283"/>
    <x v="5"/>
    <s v="Jun"/>
    <n v="23"/>
    <x v="6"/>
    <s v="01"/>
    <s v="Grain"/>
    <x v="1"/>
    <n v="572"/>
  </r>
  <r>
    <x v="283"/>
    <x v="5"/>
    <s v="Jun"/>
    <n v="23"/>
    <x v="7"/>
    <s v="01"/>
    <s v="Grain"/>
    <x v="0"/>
    <n v="463"/>
  </r>
  <r>
    <x v="283"/>
    <x v="5"/>
    <s v="Jun"/>
    <n v="23"/>
    <x v="7"/>
    <s v="01"/>
    <s v="Grain"/>
    <x v="1"/>
    <n v="407"/>
  </r>
  <r>
    <x v="283"/>
    <x v="5"/>
    <s v="Jun"/>
    <n v="23"/>
    <x v="8"/>
    <s v="01"/>
    <s v="Grain"/>
    <x v="0"/>
    <n v="257"/>
  </r>
  <r>
    <x v="283"/>
    <x v="5"/>
    <s v="Jun"/>
    <n v="23"/>
    <x v="8"/>
    <s v="01"/>
    <s v="Grain"/>
    <x v="1"/>
    <n v="461"/>
  </r>
  <r>
    <x v="283"/>
    <x v="5"/>
    <s v="Jun"/>
    <n v="23"/>
    <x v="9"/>
    <s v="01"/>
    <s v="Grain"/>
    <x v="0"/>
    <n v="0"/>
  </r>
  <r>
    <x v="283"/>
    <x v="5"/>
    <s v="Jun"/>
    <n v="23"/>
    <x v="9"/>
    <s v="01"/>
    <s v="Grain"/>
    <x v="1"/>
    <n v="0"/>
  </r>
  <r>
    <x v="283"/>
    <x v="5"/>
    <s v="Jun"/>
    <n v="23"/>
    <x v="10"/>
    <s v="01"/>
    <s v="Grain"/>
    <x v="0"/>
    <n v="2302"/>
  </r>
  <r>
    <x v="283"/>
    <x v="5"/>
    <s v="Jun"/>
    <n v="23"/>
    <x v="10"/>
    <s v="01"/>
    <s v="Grain"/>
    <x v="1"/>
    <n v="805"/>
  </r>
  <r>
    <x v="283"/>
    <x v="5"/>
    <s v="Jun"/>
    <n v="23"/>
    <x v="11"/>
    <s v="01"/>
    <s v="Grain"/>
    <x v="0"/>
    <n v="0"/>
  </r>
  <r>
    <x v="283"/>
    <x v="5"/>
    <s v="Jun"/>
    <n v="23"/>
    <x v="11"/>
    <s v="01"/>
    <s v="Grain"/>
    <x v="1"/>
    <n v="4"/>
  </r>
  <r>
    <x v="283"/>
    <x v="5"/>
    <s v="Jun"/>
    <n v="23"/>
    <x v="12"/>
    <s v="01"/>
    <s v="Grain"/>
    <x v="0"/>
    <n v="3703"/>
  </r>
  <r>
    <x v="283"/>
    <x v="5"/>
    <s v="Jun"/>
    <n v="23"/>
    <x v="12"/>
    <s v="01"/>
    <s v="Grain"/>
    <x v="1"/>
    <n v="820"/>
  </r>
  <r>
    <x v="284"/>
    <x v="5"/>
    <s v="Jun"/>
    <n v="24"/>
    <x v="0"/>
    <s v="01"/>
    <s v="Grain"/>
    <x v="0"/>
    <n v="8070"/>
  </r>
  <r>
    <x v="284"/>
    <x v="5"/>
    <s v="Jun"/>
    <n v="24"/>
    <x v="0"/>
    <s v="01"/>
    <s v="Grain"/>
    <x v="1"/>
    <n v="330"/>
  </r>
  <r>
    <x v="284"/>
    <x v="5"/>
    <s v="Jun"/>
    <n v="24"/>
    <x v="1"/>
    <s v="01"/>
    <s v="Grain"/>
    <x v="0"/>
    <n v="0"/>
  </r>
  <r>
    <x v="284"/>
    <x v="5"/>
    <s v="Jun"/>
    <n v="24"/>
    <x v="1"/>
    <s v="01"/>
    <s v="Grain"/>
    <x v="1"/>
    <n v="0"/>
  </r>
  <r>
    <x v="284"/>
    <x v="5"/>
    <s v="Jun"/>
    <n v="24"/>
    <x v="2"/>
    <s v="01"/>
    <s v="Grain"/>
    <x v="0"/>
    <n v="2801"/>
  </r>
  <r>
    <x v="284"/>
    <x v="5"/>
    <s v="Jun"/>
    <n v="24"/>
    <x v="2"/>
    <s v="01"/>
    <s v="Grain"/>
    <x v="1"/>
    <n v="185"/>
  </r>
  <r>
    <x v="284"/>
    <x v="5"/>
    <s v="Jun"/>
    <n v="24"/>
    <x v="3"/>
    <s v="01"/>
    <s v="Grain"/>
    <x v="0"/>
    <n v="4707"/>
  </r>
  <r>
    <x v="284"/>
    <x v="5"/>
    <s v="Jun"/>
    <n v="24"/>
    <x v="3"/>
    <s v="01"/>
    <s v="Grain"/>
    <x v="1"/>
    <n v="113"/>
  </r>
  <r>
    <x v="284"/>
    <x v="5"/>
    <s v="Jun"/>
    <n v="24"/>
    <x v="4"/>
    <s v="01"/>
    <s v="Grain"/>
    <x v="0"/>
    <n v="997"/>
  </r>
  <r>
    <x v="284"/>
    <x v="5"/>
    <s v="Jun"/>
    <n v="24"/>
    <x v="4"/>
    <s v="01"/>
    <s v="Grain"/>
    <x v="1"/>
    <n v="1564"/>
  </r>
  <r>
    <x v="284"/>
    <x v="5"/>
    <s v="Jun"/>
    <n v="24"/>
    <x v="5"/>
    <s v="01"/>
    <s v="Grain"/>
    <x v="0"/>
    <n v="0"/>
  </r>
  <r>
    <x v="284"/>
    <x v="5"/>
    <s v="Jun"/>
    <n v="24"/>
    <x v="5"/>
    <s v="01"/>
    <s v="Grain"/>
    <x v="1"/>
    <n v="0"/>
  </r>
  <r>
    <x v="284"/>
    <x v="5"/>
    <s v="Jun"/>
    <n v="24"/>
    <x v="6"/>
    <s v="01"/>
    <s v="Grain"/>
    <x v="0"/>
    <n v="1769"/>
  </r>
  <r>
    <x v="284"/>
    <x v="5"/>
    <s v="Jun"/>
    <n v="24"/>
    <x v="6"/>
    <s v="01"/>
    <s v="Grain"/>
    <x v="1"/>
    <n v="297"/>
  </r>
  <r>
    <x v="284"/>
    <x v="5"/>
    <s v="Jun"/>
    <n v="24"/>
    <x v="7"/>
    <s v="01"/>
    <s v="Grain"/>
    <x v="0"/>
    <n v="343"/>
  </r>
  <r>
    <x v="284"/>
    <x v="5"/>
    <s v="Jun"/>
    <n v="24"/>
    <x v="7"/>
    <s v="01"/>
    <s v="Grain"/>
    <x v="1"/>
    <n v="420"/>
  </r>
  <r>
    <x v="284"/>
    <x v="5"/>
    <s v="Jun"/>
    <n v="24"/>
    <x v="8"/>
    <s v="01"/>
    <s v="Grain"/>
    <x v="0"/>
    <n v="244"/>
  </r>
  <r>
    <x v="284"/>
    <x v="5"/>
    <s v="Jun"/>
    <n v="24"/>
    <x v="8"/>
    <s v="01"/>
    <s v="Grain"/>
    <x v="1"/>
    <n v="827"/>
  </r>
  <r>
    <x v="284"/>
    <x v="5"/>
    <s v="Jun"/>
    <n v="24"/>
    <x v="9"/>
    <s v="01"/>
    <s v="Grain"/>
    <x v="0"/>
    <n v="0"/>
  </r>
  <r>
    <x v="284"/>
    <x v="5"/>
    <s v="Jun"/>
    <n v="24"/>
    <x v="9"/>
    <s v="01"/>
    <s v="Grain"/>
    <x v="1"/>
    <n v="0"/>
  </r>
  <r>
    <x v="284"/>
    <x v="5"/>
    <s v="Jun"/>
    <n v="24"/>
    <x v="10"/>
    <s v="01"/>
    <s v="Grain"/>
    <x v="0"/>
    <n v="3157"/>
  </r>
  <r>
    <x v="284"/>
    <x v="5"/>
    <s v="Jun"/>
    <n v="24"/>
    <x v="10"/>
    <s v="01"/>
    <s v="Grain"/>
    <x v="1"/>
    <n v="676"/>
  </r>
  <r>
    <x v="284"/>
    <x v="5"/>
    <s v="Jun"/>
    <n v="24"/>
    <x v="11"/>
    <s v="01"/>
    <s v="Grain"/>
    <x v="0"/>
    <n v="0"/>
  </r>
  <r>
    <x v="284"/>
    <x v="5"/>
    <s v="Jun"/>
    <n v="24"/>
    <x v="11"/>
    <s v="01"/>
    <s v="Grain"/>
    <x v="1"/>
    <n v="0"/>
  </r>
  <r>
    <x v="284"/>
    <x v="5"/>
    <s v="Jun"/>
    <n v="24"/>
    <x v="12"/>
    <s v="01"/>
    <s v="Grain"/>
    <x v="0"/>
    <n v="3852"/>
  </r>
  <r>
    <x v="284"/>
    <x v="5"/>
    <s v="Jun"/>
    <n v="24"/>
    <x v="12"/>
    <s v="01"/>
    <s v="Grain"/>
    <x v="1"/>
    <n v="1257"/>
  </r>
  <r>
    <x v="285"/>
    <x v="5"/>
    <s v="Jun"/>
    <n v="25"/>
    <x v="0"/>
    <s v="01"/>
    <s v="Grain"/>
    <x v="0"/>
    <n v="7828"/>
  </r>
  <r>
    <x v="285"/>
    <x v="5"/>
    <s v="Jun"/>
    <n v="25"/>
    <x v="0"/>
    <s v="01"/>
    <s v="Grain"/>
    <x v="1"/>
    <n v="675"/>
  </r>
  <r>
    <x v="285"/>
    <x v="5"/>
    <s v="Jun"/>
    <n v="25"/>
    <x v="1"/>
    <s v="01"/>
    <s v="Grain"/>
    <x v="0"/>
    <n v="0"/>
  </r>
  <r>
    <x v="285"/>
    <x v="5"/>
    <s v="Jun"/>
    <n v="25"/>
    <x v="1"/>
    <s v="01"/>
    <s v="Grain"/>
    <x v="1"/>
    <n v="0"/>
  </r>
  <r>
    <x v="285"/>
    <x v="5"/>
    <s v="Jun"/>
    <n v="25"/>
    <x v="2"/>
    <s v="01"/>
    <s v="Grain"/>
    <x v="0"/>
    <n v="2963"/>
  </r>
  <r>
    <x v="285"/>
    <x v="5"/>
    <s v="Jun"/>
    <n v="25"/>
    <x v="2"/>
    <s v="01"/>
    <s v="Grain"/>
    <x v="1"/>
    <n v="297"/>
  </r>
  <r>
    <x v="285"/>
    <x v="5"/>
    <s v="Jun"/>
    <n v="25"/>
    <x v="3"/>
    <s v="01"/>
    <s v="Grain"/>
    <x v="0"/>
    <n v="4577"/>
  </r>
  <r>
    <x v="285"/>
    <x v="5"/>
    <s v="Jun"/>
    <n v="25"/>
    <x v="3"/>
    <s v="01"/>
    <s v="Grain"/>
    <x v="1"/>
    <n v="283"/>
  </r>
  <r>
    <x v="285"/>
    <x v="5"/>
    <s v="Jun"/>
    <n v="25"/>
    <x v="4"/>
    <s v="01"/>
    <s v="Grain"/>
    <x v="0"/>
    <n v="1217"/>
  </r>
  <r>
    <x v="285"/>
    <x v="5"/>
    <s v="Jun"/>
    <n v="25"/>
    <x v="4"/>
    <s v="01"/>
    <s v="Grain"/>
    <x v="1"/>
    <n v="1482"/>
  </r>
  <r>
    <x v="285"/>
    <x v="5"/>
    <s v="Jun"/>
    <n v="25"/>
    <x v="5"/>
    <s v="01"/>
    <s v="Grain"/>
    <x v="0"/>
    <n v="0"/>
  </r>
  <r>
    <x v="285"/>
    <x v="5"/>
    <s v="Jun"/>
    <n v="25"/>
    <x v="5"/>
    <s v="01"/>
    <s v="Grain"/>
    <x v="1"/>
    <n v="0"/>
  </r>
  <r>
    <x v="285"/>
    <x v="5"/>
    <s v="Jun"/>
    <n v="25"/>
    <x v="6"/>
    <s v="01"/>
    <s v="Grain"/>
    <x v="0"/>
    <n v="1575"/>
  </r>
  <r>
    <x v="285"/>
    <x v="5"/>
    <s v="Jun"/>
    <n v="25"/>
    <x v="6"/>
    <s v="01"/>
    <s v="Grain"/>
    <x v="1"/>
    <n v="783"/>
  </r>
  <r>
    <x v="285"/>
    <x v="5"/>
    <s v="Jun"/>
    <n v="25"/>
    <x v="7"/>
    <s v="01"/>
    <s v="Grain"/>
    <x v="0"/>
    <n v="479"/>
  </r>
  <r>
    <x v="285"/>
    <x v="5"/>
    <s v="Jun"/>
    <n v="25"/>
    <x v="7"/>
    <s v="01"/>
    <s v="Grain"/>
    <x v="1"/>
    <n v="383"/>
  </r>
  <r>
    <x v="285"/>
    <x v="5"/>
    <s v="Jun"/>
    <n v="25"/>
    <x v="8"/>
    <s v="01"/>
    <s v="Grain"/>
    <x v="0"/>
    <n v="162"/>
  </r>
  <r>
    <x v="285"/>
    <x v="5"/>
    <s v="Jun"/>
    <n v="25"/>
    <x v="8"/>
    <s v="01"/>
    <s v="Grain"/>
    <x v="1"/>
    <n v="588"/>
  </r>
  <r>
    <x v="285"/>
    <x v="5"/>
    <s v="Jun"/>
    <n v="25"/>
    <x v="9"/>
    <s v="01"/>
    <s v="Grain"/>
    <x v="0"/>
    <n v="0"/>
  </r>
  <r>
    <x v="285"/>
    <x v="5"/>
    <s v="Jun"/>
    <n v="25"/>
    <x v="9"/>
    <s v="01"/>
    <s v="Grain"/>
    <x v="1"/>
    <n v="0"/>
  </r>
  <r>
    <x v="285"/>
    <x v="5"/>
    <s v="Jun"/>
    <n v="25"/>
    <x v="10"/>
    <s v="01"/>
    <s v="Grain"/>
    <x v="0"/>
    <n v="2527"/>
  </r>
  <r>
    <x v="285"/>
    <x v="5"/>
    <s v="Jun"/>
    <n v="25"/>
    <x v="10"/>
    <s v="01"/>
    <s v="Grain"/>
    <x v="1"/>
    <n v="617"/>
  </r>
  <r>
    <x v="285"/>
    <x v="5"/>
    <s v="Jun"/>
    <n v="25"/>
    <x v="11"/>
    <s v="01"/>
    <s v="Grain"/>
    <x v="0"/>
    <n v="0"/>
  </r>
  <r>
    <x v="285"/>
    <x v="5"/>
    <s v="Jun"/>
    <n v="25"/>
    <x v="11"/>
    <s v="01"/>
    <s v="Grain"/>
    <x v="1"/>
    <n v="0"/>
  </r>
  <r>
    <x v="285"/>
    <x v="5"/>
    <s v="Jun"/>
    <n v="25"/>
    <x v="12"/>
    <s v="01"/>
    <s v="Grain"/>
    <x v="0"/>
    <n v="3314"/>
  </r>
  <r>
    <x v="285"/>
    <x v="5"/>
    <s v="Jun"/>
    <n v="25"/>
    <x v="12"/>
    <s v="01"/>
    <s v="Grain"/>
    <x v="1"/>
    <n v="901"/>
  </r>
  <r>
    <x v="286"/>
    <x v="5"/>
    <s v="Jun"/>
    <n v="26"/>
    <x v="0"/>
    <s v="01"/>
    <s v="Grain"/>
    <x v="0"/>
    <n v="8018"/>
  </r>
  <r>
    <x v="286"/>
    <x v="5"/>
    <s v="Jun"/>
    <n v="26"/>
    <x v="0"/>
    <s v="01"/>
    <s v="Grain"/>
    <x v="1"/>
    <n v="343"/>
  </r>
  <r>
    <x v="286"/>
    <x v="5"/>
    <s v="Jun"/>
    <n v="26"/>
    <x v="1"/>
    <s v="01"/>
    <s v="Grain"/>
    <x v="0"/>
    <n v="0"/>
  </r>
  <r>
    <x v="286"/>
    <x v="5"/>
    <s v="Jun"/>
    <n v="26"/>
    <x v="1"/>
    <s v="01"/>
    <s v="Grain"/>
    <x v="1"/>
    <n v="0"/>
  </r>
  <r>
    <x v="286"/>
    <x v="5"/>
    <s v="Jun"/>
    <n v="26"/>
    <x v="2"/>
    <s v="01"/>
    <s v="Grain"/>
    <x v="0"/>
    <n v="2468"/>
  </r>
  <r>
    <x v="286"/>
    <x v="5"/>
    <s v="Jun"/>
    <n v="26"/>
    <x v="2"/>
    <s v="01"/>
    <s v="Grain"/>
    <x v="1"/>
    <n v="146"/>
  </r>
  <r>
    <x v="286"/>
    <x v="5"/>
    <s v="Jun"/>
    <n v="26"/>
    <x v="3"/>
    <s v="01"/>
    <s v="Grain"/>
    <x v="0"/>
    <n v="5004"/>
  </r>
  <r>
    <x v="286"/>
    <x v="5"/>
    <s v="Jun"/>
    <n v="26"/>
    <x v="3"/>
    <s v="01"/>
    <s v="Grain"/>
    <x v="1"/>
    <n v="114"/>
  </r>
  <r>
    <x v="286"/>
    <x v="5"/>
    <s v="Jun"/>
    <n v="26"/>
    <x v="4"/>
    <s v="01"/>
    <s v="Grain"/>
    <x v="0"/>
    <n v="1192"/>
  </r>
  <r>
    <x v="286"/>
    <x v="5"/>
    <s v="Jun"/>
    <n v="26"/>
    <x v="4"/>
    <s v="01"/>
    <s v="Grain"/>
    <x v="1"/>
    <n v="1324"/>
  </r>
  <r>
    <x v="286"/>
    <x v="5"/>
    <s v="Jun"/>
    <n v="26"/>
    <x v="5"/>
    <s v="01"/>
    <s v="Grain"/>
    <x v="0"/>
    <n v="0"/>
  </r>
  <r>
    <x v="286"/>
    <x v="5"/>
    <s v="Jun"/>
    <n v="26"/>
    <x v="5"/>
    <s v="01"/>
    <s v="Grain"/>
    <x v="1"/>
    <n v="0"/>
  </r>
  <r>
    <x v="286"/>
    <x v="5"/>
    <s v="Jun"/>
    <n v="26"/>
    <x v="6"/>
    <s v="01"/>
    <s v="Grain"/>
    <x v="0"/>
    <n v="1674"/>
  </r>
  <r>
    <x v="286"/>
    <x v="5"/>
    <s v="Jun"/>
    <n v="26"/>
    <x v="6"/>
    <s v="01"/>
    <s v="Grain"/>
    <x v="1"/>
    <n v="702"/>
  </r>
  <r>
    <x v="286"/>
    <x v="5"/>
    <s v="Jun"/>
    <n v="26"/>
    <x v="7"/>
    <s v="01"/>
    <s v="Grain"/>
    <x v="0"/>
    <n v="594"/>
  </r>
  <r>
    <x v="286"/>
    <x v="5"/>
    <s v="Jun"/>
    <n v="26"/>
    <x v="7"/>
    <s v="01"/>
    <s v="Grain"/>
    <x v="1"/>
    <n v="443"/>
  </r>
  <r>
    <x v="286"/>
    <x v="5"/>
    <s v="Jun"/>
    <n v="26"/>
    <x v="8"/>
    <s v="01"/>
    <s v="Grain"/>
    <x v="0"/>
    <n v="146"/>
  </r>
  <r>
    <x v="286"/>
    <x v="5"/>
    <s v="Jun"/>
    <n v="26"/>
    <x v="8"/>
    <s v="01"/>
    <s v="Grain"/>
    <x v="1"/>
    <n v="1034"/>
  </r>
  <r>
    <x v="286"/>
    <x v="5"/>
    <s v="Jun"/>
    <n v="26"/>
    <x v="9"/>
    <s v="01"/>
    <s v="Grain"/>
    <x v="0"/>
    <n v="0"/>
  </r>
  <r>
    <x v="286"/>
    <x v="5"/>
    <s v="Jun"/>
    <n v="26"/>
    <x v="9"/>
    <s v="01"/>
    <s v="Grain"/>
    <x v="1"/>
    <n v="0"/>
  </r>
  <r>
    <x v="286"/>
    <x v="5"/>
    <s v="Jun"/>
    <n v="26"/>
    <x v="10"/>
    <s v="01"/>
    <s v="Grain"/>
    <x v="0"/>
    <n v="2689"/>
  </r>
  <r>
    <x v="286"/>
    <x v="5"/>
    <s v="Jun"/>
    <n v="26"/>
    <x v="10"/>
    <s v="01"/>
    <s v="Grain"/>
    <x v="1"/>
    <n v="904"/>
  </r>
  <r>
    <x v="286"/>
    <x v="5"/>
    <s v="Jun"/>
    <n v="26"/>
    <x v="11"/>
    <s v="01"/>
    <s v="Grain"/>
    <x v="0"/>
    <n v="0"/>
  </r>
  <r>
    <x v="286"/>
    <x v="5"/>
    <s v="Jun"/>
    <n v="26"/>
    <x v="11"/>
    <s v="01"/>
    <s v="Grain"/>
    <x v="1"/>
    <n v="1"/>
  </r>
  <r>
    <x v="286"/>
    <x v="5"/>
    <s v="Jun"/>
    <n v="26"/>
    <x v="12"/>
    <s v="01"/>
    <s v="Grain"/>
    <x v="0"/>
    <n v="3451"/>
  </r>
  <r>
    <x v="286"/>
    <x v="5"/>
    <s v="Jun"/>
    <n v="26"/>
    <x v="12"/>
    <s v="01"/>
    <s v="Grain"/>
    <x v="1"/>
    <n v="1330"/>
  </r>
  <r>
    <x v="287"/>
    <x v="5"/>
    <s v="Jul"/>
    <n v="27"/>
    <x v="0"/>
    <s v="01"/>
    <s v="Grain"/>
    <x v="0"/>
    <n v="7150"/>
  </r>
  <r>
    <x v="287"/>
    <x v="5"/>
    <s v="Jul"/>
    <n v="27"/>
    <x v="0"/>
    <s v="01"/>
    <s v="Grain"/>
    <x v="1"/>
    <n v="466"/>
  </r>
  <r>
    <x v="287"/>
    <x v="5"/>
    <s v="Jul"/>
    <n v="27"/>
    <x v="1"/>
    <s v="01"/>
    <s v="Grain"/>
    <x v="0"/>
    <n v="0"/>
  </r>
  <r>
    <x v="287"/>
    <x v="5"/>
    <s v="Jul"/>
    <n v="27"/>
    <x v="1"/>
    <s v="01"/>
    <s v="Grain"/>
    <x v="1"/>
    <n v="0"/>
  </r>
  <r>
    <x v="287"/>
    <x v="5"/>
    <s v="Jul"/>
    <n v="27"/>
    <x v="2"/>
    <s v="01"/>
    <s v="Grain"/>
    <x v="0"/>
    <n v="2428"/>
  </r>
  <r>
    <x v="287"/>
    <x v="5"/>
    <s v="Jul"/>
    <n v="27"/>
    <x v="2"/>
    <s v="01"/>
    <s v="Grain"/>
    <x v="1"/>
    <n v="484"/>
  </r>
  <r>
    <x v="287"/>
    <x v="5"/>
    <s v="Jul"/>
    <n v="27"/>
    <x v="3"/>
    <s v="01"/>
    <s v="Grain"/>
    <x v="0"/>
    <n v="3646"/>
  </r>
  <r>
    <x v="287"/>
    <x v="5"/>
    <s v="Jul"/>
    <n v="27"/>
    <x v="3"/>
    <s v="01"/>
    <s v="Grain"/>
    <x v="1"/>
    <n v="86"/>
  </r>
  <r>
    <x v="287"/>
    <x v="5"/>
    <s v="Jul"/>
    <n v="27"/>
    <x v="4"/>
    <s v="01"/>
    <s v="Grain"/>
    <x v="0"/>
    <n v="1412"/>
  </r>
  <r>
    <x v="287"/>
    <x v="5"/>
    <s v="Jul"/>
    <n v="27"/>
    <x v="4"/>
    <s v="01"/>
    <s v="Grain"/>
    <x v="1"/>
    <n v="1220"/>
  </r>
  <r>
    <x v="287"/>
    <x v="5"/>
    <s v="Jul"/>
    <n v="27"/>
    <x v="5"/>
    <s v="01"/>
    <s v="Grain"/>
    <x v="0"/>
    <n v="0"/>
  </r>
  <r>
    <x v="287"/>
    <x v="5"/>
    <s v="Jul"/>
    <n v="27"/>
    <x v="5"/>
    <s v="01"/>
    <s v="Grain"/>
    <x v="1"/>
    <n v="6"/>
  </r>
  <r>
    <x v="287"/>
    <x v="5"/>
    <s v="Jul"/>
    <n v="27"/>
    <x v="6"/>
    <s v="01"/>
    <s v="Grain"/>
    <x v="0"/>
    <n v="1382"/>
  </r>
  <r>
    <x v="287"/>
    <x v="5"/>
    <s v="Jul"/>
    <n v="27"/>
    <x v="6"/>
    <s v="01"/>
    <s v="Grain"/>
    <x v="1"/>
    <n v="706"/>
  </r>
  <r>
    <x v="287"/>
    <x v="5"/>
    <s v="Jul"/>
    <n v="27"/>
    <x v="7"/>
    <s v="01"/>
    <s v="Grain"/>
    <x v="0"/>
    <n v="382"/>
  </r>
  <r>
    <x v="287"/>
    <x v="5"/>
    <s v="Jul"/>
    <n v="27"/>
    <x v="7"/>
    <s v="01"/>
    <s v="Grain"/>
    <x v="1"/>
    <n v="442"/>
  </r>
  <r>
    <x v="287"/>
    <x v="5"/>
    <s v="Jul"/>
    <n v="27"/>
    <x v="8"/>
    <s v="01"/>
    <s v="Grain"/>
    <x v="0"/>
    <n v="131"/>
  </r>
  <r>
    <x v="287"/>
    <x v="5"/>
    <s v="Jul"/>
    <n v="27"/>
    <x v="8"/>
    <s v="01"/>
    <s v="Grain"/>
    <x v="1"/>
    <n v="731"/>
  </r>
  <r>
    <x v="287"/>
    <x v="5"/>
    <s v="Jul"/>
    <n v="27"/>
    <x v="9"/>
    <s v="01"/>
    <s v="Grain"/>
    <x v="0"/>
    <n v="0"/>
  </r>
  <r>
    <x v="287"/>
    <x v="5"/>
    <s v="Jul"/>
    <n v="27"/>
    <x v="9"/>
    <s v="01"/>
    <s v="Grain"/>
    <x v="1"/>
    <n v="0"/>
  </r>
  <r>
    <x v="287"/>
    <x v="5"/>
    <s v="Jul"/>
    <n v="27"/>
    <x v="10"/>
    <s v="01"/>
    <s v="Grain"/>
    <x v="0"/>
    <n v="2581"/>
  </r>
  <r>
    <x v="287"/>
    <x v="5"/>
    <s v="Jul"/>
    <n v="27"/>
    <x v="10"/>
    <s v="01"/>
    <s v="Grain"/>
    <x v="1"/>
    <n v="1346"/>
  </r>
  <r>
    <x v="287"/>
    <x v="5"/>
    <s v="Jul"/>
    <n v="27"/>
    <x v="11"/>
    <s v="01"/>
    <s v="Grain"/>
    <x v="0"/>
    <n v="0"/>
  </r>
  <r>
    <x v="287"/>
    <x v="5"/>
    <s v="Jul"/>
    <n v="27"/>
    <x v="11"/>
    <s v="01"/>
    <s v="Grain"/>
    <x v="1"/>
    <n v="0"/>
  </r>
  <r>
    <x v="287"/>
    <x v="5"/>
    <s v="Jul"/>
    <n v="27"/>
    <x v="12"/>
    <s v="01"/>
    <s v="Grain"/>
    <x v="0"/>
    <n v="3369"/>
  </r>
  <r>
    <x v="287"/>
    <x v="5"/>
    <s v="Jul"/>
    <n v="27"/>
    <x v="12"/>
    <s v="01"/>
    <s v="Grain"/>
    <x v="1"/>
    <n v="1475"/>
  </r>
  <r>
    <x v="288"/>
    <x v="5"/>
    <s v="Jul"/>
    <n v="28"/>
    <x v="0"/>
    <s v="01"/>
    <s v="Grain"/>
    <x v="0"/>
    <n v="8646"/>
  </r>
  <r>
    <x v="288"/>
    <x v="5"/>
    <s v="Jul"/>
    <n v="28"/>
    <x v="0"/>
    <s v="01"/>
    <s v="Grain"/>
    <x v="1"/>
    <n v="146"/>
  </r>
  <r>
    <x v="288"/>
    <x v="5"/>
    <s v="Jul"/>
    <n v="28"/>
    <x v="1"/>
    <s v="01"/>
    <s v="Grain"/>
    <x v="0"/>
    <n v="0"/>
  </r>
  <r>
    <x v="288"/>
    <x v="5"/>
    <s v="Jul"/>
    <n v="28"/>
    <x v="1"/>
    <s v="01"/>
    <s v="Grain"/>
    <x v="1"/>
    <n v="0"/>
  </r>
  <r>
    <x v="288"/>
    <x v="5"/>
    <s v="Jul"/>
    <n v="28"/>
    <x v="2"/>
    <s v="01"/>
    <s v="Grain"/>
    <x v="0"/>
    <n v="2506"/>
  </r>
  <r>
    <x v="288"/>
    <x v="5"/>
    <s v="Jul"/>
    <n v="28"/>
    <x v="2"/>
    <s v="01"/>
    <s v="Grain"/>
    <x v="1"/>
    <n v="385"/>
  </r>
  <r>
    <x v="288"/>
    <x v="5"/>
    <s v="Jul"/>
    <n v="28"/>
    <x v="3"/>
    <s v="01"/>
    <s v="Grain"/>
    <x v="0"/>
    <n v="5896"/>
  </r>
  <r>
    <x v="288"/>
    <x v="5"/>
    <s v="Jul"/>
    <n v="28"/>
    <x v="3"/>
    <s v="01"/>
    <s v="Grain"/>
    <x v="1"/>
    <n v="128"/>
  </r>
  <r>
    <x v="288"/>
    <x v="5"/>
    <s v="Jul"/>
    <n v="28"/>
    <x v="4"/>
    <s v="01"/>
    <s v="Grain"/>
    <x v="0"/>
    <n v="1141"/>
  </r>
  <r>
    <x v="288"/>
    <x v="5"/>
    <s v="Jul"/>
    <n v="28"/>
    <x v="4"/>
    <s v="01"/>
    <s v="Grain"/>
    <x v="1"/>
    <n v="1163"/>
  </r>
  <r>
    <x v="288"/>
    <x v="5"/>
    <s v="Jul"/>
    <n v="28"/>
    <x v="5"/>
    <s v="01"/>
    <s v="Grain"/>
    <x v="0"/>
    <n v="0"/>
  </r>
  <r>
    <x v="288"/>
    <x v="5"/>
    <s v="Jul"/>
    <n v="28"/>
    <x v="5"/>
    <s v="01"/>
    <s v="Grain"/>
    <x v="1"/>
    <n v="1"/>
  </r>
  <r>
    <x v="288"/>
    <x v="5"/>
    <s v="Jul"/>
    <n v="28"/>
    <x v="6"/>
    <s v="01"/>
    <s v="Grain"/>
    <x v="0"/>
    <n v="1411"/>
  </r>
  <r>
    <x v="288"/>
    <x v="5"/>
    <s v="Jul"/>
    <n v="28"/>
    <x v="6"/>
    <s v="01"/>
    <s v="Grain"/>
    <x v="1"/>
    <n v="995"/>
  </r>
  <r>
    <x v="288"/>
    <x v="5"/>
    <s v="Jul"/>
    <n v="28"/>
    <x v="7"/>
    <s v="01"/>
    <s v="Grain"/>
    <x v="0"/>
    <n v="316"/>
  </r>
  <r>
    <x v="288"/>
    <x v="5"/>
    <s v="Jul"/>
    <n v="28"/>
    <x v="7"/>
    <s v="01"/>
    <s v="Grain"/>
    <x v="1"/>
    <n v="446"/>
  </r>
  <r>
    <x v="288"/>
    <x v="5"/>
    <s v="Jul"/>
    <n v="28"/>
    <x v="8"/>
    <s v="01"/>
    <s v="Grain"/>
    <x v="0"/>
    <n v="146"/>
  </r>
  <r>
    <x v="288"/>
    <x v="5"/>
    <s v="Jul"/>
    <n v="28"/>
    <x v="8"/>
    <s v="01"/>
    <s v="Grain"/>
    <x v="1"/>
    <n v="1089"/>
  </r>
  <r>
    <x v="288"/>
    <x v="5"/>
    <s v="Jul"/>
    <n v="28"/>
    <x v="9"/>
    <s v="01"/>
    <s v="Grain"/>
    <x v="0"/>
    <n v="0"/>
  </r>
  <r>
    <x v="288"/>
    <x v="5"/>
    <s v="Jul"/>
    <n v="28"/>
    <x v="9"/>
    <s v="01"/>
    <s v="Grain"/>
    <x v="1"/>
    <n v="0"/>
  </r>
  <r>
    <x v="288"/>
    <x v="5"/>
    <s v="Jul"/>
    <n v="28"/>
    <x v="10"/>
    <s v="01"/>
    <s v="Grain"/>
    <x v="0"/>
    <n v="2419"/>
  </r>
  <r>
    <x v="288"/>
    <x v="5"/>
    <s v="Jul"/>
    <n v="28"/>
    <x v="10"/>
    <s v="01"/>
    <s v="Grain"/>
    <x v="1"/>
    <n v="1084"/>
  </r>
  <r>
    <x v="288"/>
    <x v="5"/>
    <s v="Jul"/>
    <n v="28"/>
    <x v="11"/>
    <s v="01"/>
    <s v="Grain"/>
    <x v="0"/>
    <n v="0"/>
  </r>
  <r>
    <x v="288"/>
    <x v="5"/>
    <s v="Jul"/>
    <n v="28"/>
    <x v="11"/>
    <s v="01"/>
    <s v="Grain"/>
    <x v="1"/>
    <n v="2"/>
  </r>
  <r>
    <x v="288"/>
    <x v="5"/>
    <s v="Jul"/>
    <n v="28"/>
    <x v="12"/>
    <s v="01"/>
    <s v="Grain"/>
    <x v="0"/>
    <n v="3682"/>
  </r>
  <r>
    <x v="288"/>
    <x v="5"/>
    <s v="Jul"/>
    <n v="28"/>
    <x v="12"/>
    <s v="01"/>
    <s v="Grain"/>
    <x v="1"/>
    <n v="869"/>
  </r>
  <r>
    <x v="289"/>
    <x v="5"/>
    <s v="Jul"/>
    <n v="29"/>
    <x v="0"/>
    <s v="01"/>
    <s v="Grain"/>
    <x v="0"/>
    <n v="7675"/>
  </r>
  <r>
    <x v="289"/>
    <x v="5"/>
    <s v="Jul"/>
    <n v="29"/>
    <x v="0"/>
    <s v="01"/>
    <s v="Grain"/>
    <x v="1"/>
    <n v="245"/>
  </r>
  <r>
    <x v="289"/>
    <x v="5"/>
    <s v="Jul"/>
    <n v="29"/>
    <x v="1"/>
    <s v="01"/>
    <s v="Grain"/>
    <x v="0"/>
    <n v="0"/>
  </r>
  <r>
    <x v="289"/>
    <x v="5"/>
    <s v="Jul"/>
    <n v="29"/>
    <x v="1"/>
    <s v="01"/>
    <s v="Grain"/>
    <x v="1"/>
    <n v="0"/>
  </r>
  <r>
    <x v="289"/>
    <x v="5"/>
    <s v="Jul"/>
    <n v="29"/>
    <x v="2"/>
    <s v="01"/>
    <s v="Grain"/>
    <x v="0"/>
    <n v="3245"/>
  </r>
  <r>
    <x v="289"/>
    <x v="5"/>
    <s v="Jul"/>
    <n v="29"/>
    <x v="2"/>
    <s v="01"/>
    <s v="Grain"/>
    <x v="1"/>
    <n v="169"/>
  </r>
  <r>
    <x v="289"/>
    <x v="5"/>
    <s v="Jul"/>
    <n v="29"/>
    <x v="3"/>
    <s v="01"/>
    <s v="Grain"/>
    <x v="0"/>
    <n v="5490"/>
  </r>
  <r>
    <x v="289"/>
    <x v="5"/>
    <s v="Jul"/>
    <n v="29"/>
    <x v="3"/>
    <s v="01"/>
    <s v="Grain"/>
    <x v="1"/>
    <n v="144"/>
  </r>
  <r>
    <x v="289"/>
    <x v="5"/>
    <s v="Jul"/>
    <n v="29"/>
    <x v="4"/>
    <s v="01"/>
    <s v="Grain"/>
    <x v="0"/>
    <n v="1442"/>
  </r>
  <r>
    <x v="289"/>
    <x v="5"/>
    <s v="Jul"/>
    <n v="29"/>
    <x v="4"/>
    <s v="01"/>
    <s v="Grain"/>
    <x v="1"/>
    <n v="1471"/>
  </r>
  <r>
    <x v="289"/>
    <x v="5"/>
    <s v="Jul"/>
    <n v="29"/>
    <x v="5"/>
    <s v="01"/>
    <s v="Grain"/>
    <x v="0"/>
    <n v="0"/>
  </r>
  <r>
    <x v="289"/>
    <x v="5"/>
    <s v="Jul"/>
    <n v="29"/>
    <x v="5"/>
    <s v="01"/>
    <s v="Grain"/>
    <x v="1"/>
    <n v="0"/>
  </r>
  <r>
    <x v="289"/>
    <x v="5"/>
    <s v="Jul"/>
    <n v="29"/>
    <x v="6"/>
    <s v="01"/>
    <s v="Grain"/>
    <x v="0"/>
    <n v="1684"/>
  </r>
  <r>
    <x v="289"/>
    <x v="5"/>
    <s v="Jul"/>
    <n v="29"/>
    <x v="6"/>
    <s v="01"/>
    <s v="Grain"/>
    <x v="1"/>
    <n v="814"/>
  </r>
  <r>
    <x v="289"/>
    <x v="5"/>
    <s v="Jul"/>
    <n v="29"/>
    <x v="7"/>
    <s v="01"/>
    <s v="Grain"/>
    <x v="0"/>
    <n v="411"/>
  </r>
  <r>
    <x v="289"/>
    <x v="5"/>
    <s v="Jul"/>
    <n v="29"/>
    <x v="7"/>
    <s v="01"/>
    <s v="Grain"/>
    <x v="1"/>
    <n v="570"/>
  </r>
  <r>
    <x v="289"/>
    <x v="5"/>
    <s v="Jul"/>
    <n v="29"/>
    <x v="8"/>
    <s v="01"/>
    <s v="Grain"/>
    <x v="0"/>
    <n v="198"/>
  </r>
  <r>
    <x v="289"/>
    <x v="5"/>
    <s v="Jul"/>
    <n v="29"/>
    <x v="8"/>
    <s v="01"/>
    <s v="Grain"/>
    <x v="1"/>
    <n v="695"/>
  </r>
  <r>
    <x v="289"/>
    <x v="5"/>
    <s v="Jul"/>
    <n v="29"/>
    <x v="9"/>
    <s v="01"/>
    <s v="Grain"/>
    <x v="0"/>
    <n v="0"/>
  </r>
  <r>
    <x v="289"/>
    <x v="5"/>
    <s v="Jul"/>
    <n v="29"/>
    <x v="9"/>
    <s v="01"/>
    <s v="Grain"/>
    <x v="1"/>
    <n v="0"/>
  </r>
  <r>
    <x v="289"/>
    <x v="5"/>
    <s v="Jul"/>
    <n v="29"/>
    <x v="10"/>
    <s v="01"/>
    <s v="Grain"/>
    <x v="0"/>
    <n v="2103"/>
  </r>
  <r>
    <x v="289"/>
    <x v="5"/>
    <s v="Jul"/>
    <n v="29"/>
    <x v="10"/>
    <s v="01"/>
    <s v="Grain"/>
    <x v="1"/>
    <n v="1127"/>
  </r>
  <r>
    <x v="289"/>
    <x v="5"/>
    <s v="Jul"/>
    <n v="29"/>
    <x v="11"/>
    <s v="01"/>
    <s v="Grain"/>
    <x v="0"/>
    <n v="0"/>
  </r>
  <r>
    <x v="289"/>
    <x v="5"/>
    <s v="Jul"/>
    <n v="29"/>
    <x v="11"/>
    <s v="01"/>
    <s v="Grain"/>
    <x v="1"/>
    <n v="2"/>
  </r>
  <r>
    <x v="289"/>
    <x v="5"/>
    <s v="Jul"/>
    <n v="29"/>
    <x v="12"/>
    <s v="01"/>
    <s v="Grain"/>
    <x v="0"/>
    <n v="4461"/>
  </r>
  <r>
    <x v="289"/>
    <x v="5"/>
    <s v="Jul"/>
    <n v="29"/>
    <x v="12"/>
    <s v="01"/>
    <s v="Grain"/>
    <x v="1"/>
    <n v="1008"/>
  </r>
  <r>
    <x v="290"/>
    <x v="5"/>
    <s v="Jul"/>
    <n v="30"/>
    <x v="0"/>
    <s v="01"/>
    <s v="Grain"/>
    <x v="0"/>
    <n v="9117"/>
  </r>
  <r>
    <x v="290"/>
    <x v="5"/>
    <s v="Jul"/>
    <n v="30"/>
    <x v="0"/>
    <s v="01"/>
    <s v="Grain"/>
    <x v="1"/>
    <n v="205"/>
  </r>
  <r>
    <x v="290"/>
    <x v="5"/>
    <s v="Jul"/>
    <n v="30"/>
    <x v="1"/>
    <s v="01"/>
    <s v="Grain"/>
    <x v="0"/>
    <n v="0"/>
  </r>
  <r>
    <x v="290"/>
    <x v="5"/>
    <s v="Jul"/>
    <n v="30"/>
    <x v="1"/>
    <s v="01"/>
    <s v="Grain"/>
    <x v="1"/>
    <n v="0"/>
  </r>
  <r>
    <x v="290"/>
    <x v="5"/>
    <s v="Jul"/>
    <n v="30"/>
    <x v="2"/>
    <s v="01"/>
    <s v="Grain"/>
    <x v="0"/>
    <n v="2553"/>
  </r>
  <r>
    <x v="290"/>
    <x v="5"/>
    <s v="Jul"/>
    <n v="30"/>
    <x v="2"/>
    <s v="01"/>
    <s v="Grain"/>
    <x v="1"/>
    <n v="134"/>
  </r>
  <r>
    <x v="290"/>
    <x v="5"/>
    <s v="Jul"/>
    <n v="30"/>
    <x v="3"/>
    <s v="01"/>
    <s v="Grain"/>
    <x v="0"/>
    <n v="5760"/>
  </r>
  <r>
    <x v="290"/>
    <x v="5"/>
    <s v="Jul"/>
    <n v="30"/>
    <x v="3"/>
    <s v="01"/>
    <s v="Grain"/>
    <x v="1"/>
    <n v="203"/>
  </r>
  <r>
    <x v="290"/>
    <x v="5"/>
    <s v="Jul"/>
    <n v="30"/>
    <x v="4"/>
    <s v="01"/>
    <s v="Grain"/>
    <x v="0"/>
    <n v="1323"/>
  </r>
  <r>
    <x v="290"/>
    <x v="5"/>
    <s v="Jul"/>
    <n v="30"/>
    <x v="4"/>
    <s v="01"/>
    <s v="Grain"/>
    <x v="1"/>
    <n v="1212"/>
  </r>
  <r>
    <x v="290"/>
    <x v="5"/>
    <s v="Jul"/>
    <n v="30"/>
    <x v="5"/>
    <s v="01"/>
    <s v="Grain"/>
    <x v="0"/>
    <n v="0"/>
  </r>
  <r>
    <x v="290"/>
    <x v="5"/>
    <s v="Jul"/>
    <n v="30"/>
    <x v="5"/>
    <s v="01"/>
    <s v="Grain"/>
    <x v="1"/>
    <n v="0"/>
  </r>
  <r>
    <x v="290"/>
    <x v="5"/>
    <s v="Jul"/>
    <n v="30"/>
    <x v="6"/>
    <s v="01"/>
    <s v="Grain"/>
    <x v="0"/>
    <n v="1690"/>
  </r>
  <r>
    <x v="290"/>
    <x v="5"/>
    <s v="Jul"/>
    <n v="30"/>
    <x v="6"/>
    <s v="01"/>
    <s v="Grain"/>
    <x v="1"/>
    <n v="900"/>
  </r>
  <r>
    <x v="290"/>
    <x v="5"/>
    <s v="Jul"/>
    <n v="30"/>
    <x v="7"/>
    <s v="01"/>
    <s v="Grain"/>
    <x v="0"/>
    <n v="563"/>
  </r>
  <r>
    <x v="290"/>
    <x v="5"/>
    <s v="Jul"/>
    <n v="30"/>
    <x v="7"/>
    <s v="01"/>
    <s v="Grain"/>
    <x v="1"/>
    <n v="393"/>
  </r>
  <r>
    <x v="290"/>
    <x v="5"/>
    <s v="Jul"/>
    <n v="30"/>
    <x v="8"/>
    <s v="01"/>
    <s v="Grain"/>
    <x v="0"/>
    <n v="137"/>
  </r>
  <r>
    <x v="290"/>
    <x v="5"/>
    <s v="Jul"/>
    <n v="30"/>
    <x v="8"/>
    <s v="01"/>
    <s v="Grain"/>
    <x v="1"/>
    <n v="451"/>
  </r>
  <r>
    <x v="290"/>
    <x v="5"/>
    <s v="Jul"/>
    <n v="30"/>
    <x v="9"/>
    <s v="01"/>
    <s v="Grain"/>
    <x v="0"/>
    <n v="0"/>
  </r>
  <r>
    <x v="290"/>
    <x v="5"/>
    <s v="Jul"/>
    <n v="30"/>
    <x v="9"/>
    <s v="01"/>
    <s v="Grain"/>
    <x v="1"/>
    <n v="0"/>
  </r>
  <r>
    <x v="290"/>
    <x v="5"/>
    <s v="Jul"/>
    <n v="30"/>
    <x v="10"/>
    <s v="01"/>
    <s v="Grain"/>
    <x v="0"/>
    <n v="2651"/>
  </r>
  <r>
    <x v="290"/>
    <x v="5"/>
    <s v="Jul"/>
    <n v="30"/>
    <x v="10"/>
    <s v="01"/>
    <s v="Grain"/>
    <x v="1"/>
    <n v="1013"/>
  </r>
  <r>
    <x v="290"/>
    <x v="5"/>
    <s v="Jul"/>
    <n v="30"/>
    <x v="11"/>
    <s v="01"/>
    <s v="Grain"/>
    <x v="0"/>
    <n v="0"/>
  </r>
  <r>
    <x v="290"/>
    <x v="5"/>
    <s v="Jul"/>
    <n v="30"/>
    <x v="11"/>
    <s v="01"/>
    <s v="Grain"/>
    <x v="1"/>
    <n v="2"/>
  </r>
  <r>
    <x v="290"/>
    <x v="5"/>
    <s v="Jul"/>
    <n v="30"/>
    <x v="12"/>
    <s v="01"/>
    <s v="Grain"/>
    <x v="0"/>
    <n v="3423"/>
  </r>
  <r>
    <x v="290"/>
    <x v="5"/>
    <s v="Jul"/>
    <n v="30"/>
    <x v="12"/>
    <s v="01"/>
    <s v="Grain"/>
    <x v="1"/>
    <n v="1258"/>
  </r>
  <r>
    <x v="291"/>
    <x v="5"/>
    <s v="Jul"/>
    <n v="31"/>
    <x v="0"/>
    <s v="01"/>
    <s v="Grain"/>
    <x v="0"/>
    <n v="8702"/>
  </r>
  <r>
    <x v="291"/>
    <x v="5"/>
    <s v="Jul"/>
    <n v="31"/>
    <x v="0"/>
    <s v="01"/>
    <s v="Grain"/>
    <x v="1"/>
    <n v="456"/>
  </r>
  <r>
    <x v="291"/>
    <x v="5"/>
    <s v="Jul"/>
    <n v="31"/>
    <x v="1"/>
    <s v="01"/>
    <s v="Grain"/>
    <x v="0"/>
    <n v="0"/>
  </r>
  <r>
    <x v="291"/>
    <x v="5"/>
    <s v="Jul"/>
    <n v="31"/>
    <x v="1"/>
    <s v="01"/>
    <s v="Grain"/>
    <x v="1"/>
    <n v="0"/>
  </r>
  <r>
    <x v="291"/>
    <x v="5"/>
    <s v="Jul"/>
    <n v="31"/>
    <x v="2"/>
    <s v="01"/>
    <s v="Grain"/>
    <x v="0"/>
    <n v="2780"/>
  </r>
  <r>
    <x v="291"/>
    <x v="5"/>
    <s v="Jul"/>
    <n v="31"/>
    <x v="2"/>
    <s v="01"/>
    <s v="Grain"/>
    <x v="1"/>
    <n v="368"/>
  </r>
  <r>
    <x v="291"/>
    <x v="5"/>
    <s v="Jul"/>
    <n v="31"/>
    <x v="3"/>
    <s v="01"/>
    <s v="Grain"/>
    <x v="0"/>
    <n v="4584"/>
  </r>
  <r>
    <x v="291"/>
    <x v="5"/>
    <s v="Jul"/>
    <n v="31"/>
    <x v="3"/>
    <s v="01"/>
    <s v="Grain"/>
    <x v="1"/>
    <n v="116"/>
  </r>
  <r>
    <x v="291"/>
    <x v="5"/>
    <s v="Jul"/>
    <n v="31"/>
    <x v="4"/>
    <s v="01"/>
    <s v="Grain"/>
    <x v="0"/>
    <n v="1271"/>
  </r>
  <r>
    <x v="291"/>
    <x v="5"/>
    <s v="Jul"/>
    <n v="31"/>
    <x v="4"/>
    <s v="01"/>
    <s v="Grain"/>
    <x v="1"/>
    <n v="1219"/>
  </r>
  <r>
    <x v="291"/>
    <x v="5"/>
    <s v="Jul"/>
    <n v="31"/>
    <x v="5"/>
    <s v="01"/>
    <s v="Grain"/>
    <x v="0"/>
    <n v="0"/>
  </r>
  <r>
    <x v="291"/>
    <x v="5"/>
    <s v="Jul"/>
    <n v="31"/>
    <x v="5"/>
    <s v="01"/>
    <s v="Grain"/>
    <x v="1"/>
    <n v="0"/>
  </r>
  <r>
    <x v="291"/>
    <x v="5"/>
    <s v="Jul"/>
    <n v="31"/>
    <x v="6"/>
    <s v="01"/>
    <s v="Grain"/>
    <x v="0"/>
    <n v="1770"/>
  </r>
  <r>
    <x v="291"/>
    <x v="5"/>
    <s v="Jul"/>
    <n v="31"/>
    <x v="6"/>
    <s v="01"/>
    <s v="Grain"/>
    <x v="1"/>
    <n v="1039"/>
  </r>
  <r>
    <x v="291"/>
    <x v="5"/>
    <s v="Jul"/>
    <n v="31"/>
    <x v="7"/>
    <s v="01"/>
    <s v="Grain"/>
    <x v="0"/>
    <n v="465"/>
  </r>
  <r>
    <x v="291"/>
    <x v="5"/>
    <s v="Jul"/>
    <n v="31"/>
    <x v="7"/>
    <s v="01"/>
    <s v="Grain"/>
    <x v="1"/>
    <n v="378"/>
  </r>
  <r>
    <x v="291"/>
    <x v="5"/>
    <s v="Jul"/>
    <n v="31"/>
    <x v="8"/>
    <s v="01"/>
    <s v="Grain"/>
    <x v="0"/>
    <n v="235"/>
  </r>
  <r>
    <x v="291"/>
    <x v="5"/>
    <s v="Jul"/>
    <n v="31"/>
    <x v="8"/>
    <s v="01"/>
    <s v="Grain"/>
    <x v="1"/>
    <n v="756"/>
  </r>
  <r>
    <x v="291"/>
    <x v="5"/>
    <s v="Jul"/>
    <n v="31"/>
    <x v="9"/>
    <s v="01"/>
    <s v="Grain"/>
    <x v="0"/>
    <n v="0"/>
  </r>
  <r>
    <x v="291"/>
    <x v="5"/>
    <s v="Jul"/>
    <n v="31"/>
    <x v="9"/>
    <s v="01"/>
    <s v="Grain"/>
    <x v="1"/>
    <n v="0"/>
  </r>
  <r>
    <x v="291"/>
    <x v="5"/>
    <s v="Jul"/>
    <n v="31"/>
    <x v="10"/>
    <s v="01"/>
    <s v="Grain"/>
    <x v="0"/>
    <n v="2219"/>
  </r>
  <r>
    <x v="291"/>
    <x v="5"/>
    <s v="Jul"/>
    <n v="31"/>
    <x v="10"/>
    <s v="01"/>
    <s v="Grain"/>
    <x v="1"/>
    <n v="1194"/>
  </r>
  <r>
    <x v="291"/>
    <x v="5"/>
    <s v="Jul"/>
    <n v="31"/>
    <x v="11"/>
    <s v="01"/>
    <s v="Grain"/>
    <x v="0"/>
    <n v="0"/>
  </r>
  <r>
    <x v="291"/>
    <x v="5"/>
    <s v="Jul"/>
    <n v="31"/>
    <x v="11"/>
    <s v="01"/>
    <s v="Grain"/>
    <x v="1"/>
    <n v="1"/>
  </r>
  <r>
    <x v="291"/>
    <x v="5"/>
    <s v="Jul"/>
    <n v="31"/>
    <x v="12"/>
    <s v="01"/>
    <s v="Grain"/>
    <x v="0"/>
    <n v="3234"/>
  </r>
  <r>
    <x v="291"/>
    <x v="5"/>
    <s v="Jul"/>
    <n v="31"/>
    <x v="12"/>
    <s v="01"/>
    <s v="Grain"/>
    <x v="1"/>
    <n v="1125"/>
  </r>
  <r>
    <x v="292"/>
    <x v="5"/>
    <s v="Aug"/>
    <n v="32"/>
    <x v="0"/>
    <s v="01"/>
    <s v="Grain"/>
    <x v="0"/>
    <n v="8691"/>
  </r>
  <r>
    <x v="292"/>
    <x v="5"/>
    <s v="Aug"/>
    <n v="32"/>
    <x v="0"/>
    <s v="01"/>
    <s v="Grain"/>
    <x v="1"/>
    <n v="481"/>
  </r>
  <r>
    <x v="292"/>
    <x v="5"/>
    <s v="Aug"/>
    <n v="32"/>
    <x v="1"/>
    <s v="01"/>
    <s v="Grain"/>
    <x v="0"/>
    <n v="0"/>
  </r>
  <r>
    <x v="292"/>
    <x v="5"/>
    <s v="Aug"/>
    <n v="32"/>
    <x v="1"/>
    <s v="01"/>
    <s v="Grain"/>
    <x v="1"/>
    <n v="0"/>
  </r>
  <r>
    <x v="292"/>
    <x v="5"/>
    <s v="Aug"/>
    <n v="32"/>
    <x v="2"/>
    <s v="01"/>
    <s v="Grain"/>
    <x v="0"/>
    <n v="2591"/>
  </r>
  <r>
    <x v="292"/>
    <x v="5"/>
    <s v="Aug"/>
    <n v="32"/>
    <x v="2"/>
    <s v="01"/>
    <s v="Grain"/>
    <x v="1"/>
    <n v="312"/>
  </r>
  <r>
    <x v="292"/>
    <x v="5"/>
    <s v="Aug"/>
    <n v="32"/>
    <x v="3"/>
    <s v="01"/>
    <s v="Grain"/>
    <x v="0"/>
    <n v="5034"/>
  </r>
  <r>
    <x v="292"/>
    <x v="5"/>
    <s v="Aug"/>
    <n v="32"/>
    <x v="3"/>
    <s v="01"/>
    <s v="Grain"/>
    <x v="1"/>
    <n v="140"/>
  </r>
  <r>
    <x v="292"/>
    <x v="5"/>
    <s v="Aug"/>
    <n v="32"/>
    <x v="4"/>
    <s v="01"/>
    <s v="Grain"/>
    <x v="0"/>
    <n v="1169"/>
  </r>
  <r>
    <x v="292"/>
    <x v="5"/>
    <s v="Aug"/>
    <n v="32"/>
    <x v="4"/>
    <s v="01"/>
    <s v="Grain"/>
    <x v="1"/>
    <n v="902"/>
  </r>
  <r>
    <x v="292"/>
    <x v="5"/>
    <s v="Aug"/>
    <n v="32"/>
    <x v="5"/>
    <s v="01"/>
    <s v="Grain"/>
    <x v="0"/>
    <n v="0"/>
  </r>
  <r>
    <x v="292"/>
    <x v="5"/>
    <s v="Aug"/>
    <n v="32"/>
    <x v="5"/>
    <s v="01"/>
    <s v="Grain"/>
    <x v="1"/>
    <n v="0"/>
  </r>
  <r>
    <x v="292"/>
    <x v="5"/>
    <s v="Aug"/>
    <n v="32"/>
    <x v="6"/>
    <s v="01"/>
    <s v="Grain"/>
    <x v="0"/>
    <n v="1711"/>
  </r>
  <r>
    <x v="292"/>
    <x v="5"/>
    <s v="Aug"/>
    <n v="32"/>
    <x v="6"/>
    <s v="01"/>
    <s v="Grain"/>
    <x v="1"/>
    <n v="1007"/>
  </r>
  <r>
    <x v="292"/>
    <x v="5"/>
    <s v="Aug"/>
    <n v="32"/>
    <x v="7"/>
    <s v="01"/>
    <s v="Grain"/>
    <x v="0"/>
    <n v="771"/>
  </r>
  <r>
    <x v="292"/>
    <x v="5"/>
    <s v="Aug"/>
    <n v="32"/>
    <x v="7"/>
    <s v="01"/>
    <s v="Grain"/>
    <x v="1"/>
    <n v="337"/>
  </r>
  <r>
    <x v="292"/>
    <x v="5"/>
    <s v="Aug"/>
    <n v="32"/>
    <x v="8"/>
    <s v="01"/>
    <s v="Grain"/>
    <x v="0"/>
    <n v="347"/>
  </r>
  <r>
    <x v="292"/>
    <x v="5"/>
    <s v="Aug"/>
    <n v="32"/>
    <x v="8"/>
    <s v="01"/>
    <s v="Grain"/>
    <x v="1"/>
    <n v="581"/>
  </r>
  <r>
    <x v="292"/>
    <x v="5"/>
    <s v="Aug"/>
    <n v="32"/>
    <x v="9"/>
    <s v="01"/>
    <s v="Grain"/>
    <x v="0"/>
    <n v="0"/>
  </r>
  <r>
    <x v="292"/>
    <x v="5"/>
    <s v="Aug"/>
    <n v="32"/>
    <x v="9"/>
    <s v="01"/>
    <s v="Grain"/>
    <x v="1"/>
    <n v="0"/>
  </r>
  <r>
    <x v="292"/>
    <x v="5"/>
    <s v="Aug"/>
    <n v="32"/>
    <x v="10"/>
    <s v="01"/>
    <s v="Grain"/>
    <x v="0"/>
    <n v="1891"/>
  </r>
  <r>
    <x v="292"/>
    <x v="5"/>
    <s v="Aug"/>
    <n v="32"/>
    <x v="10"/>
    <s v="01"/>
    <s v="Grain"/>
    <x v="1"/>
    <n v="1322"/>
  </r>
  <r>
    <x v="292"/>
    <x v="5"/>
    <s v="Aug"/>
    <n v="32"/>
    <x v="11"/>
    <s v="01"/>
    <s v="Grain"/>
    <x v="0"/>
    <n v="0"/>
  </r>
  <r>
    <x v="292"/>
    <x v="5"/>
    <s v="Aug"/>
    <n v="32"/>
    <x v="11"/>
    <s v="01"/>
    <s v="Grain"/>
    <x v="1"/>
    <n v="1"/>
  </r>
  <r>
    <x v="292"/>
    <x v="5"/>
    <s v="Aug"/>
    <n v="32"/>
    <x v="12"/>
    <s v="01"/>
    <s v="Grain"/>
    <x v="0"/>
    <n v="4227"/>
  </r>
  <r>
    <x v="292"/>
    <x v="5"/>
    <s v="Aug"/>
    <n v="32"/>
    <x v="12"/>
    <s v="01"/>
    <s v="Grain"/>
    <x v="1"/>
    <n v="658"/>
  </r>
  <r>
    <x v="293"/>
    <x v="5"/>
    <s v="Aug"/>
    <n v="33"/>
    <x v="0"/>
    <s v="01"/>
    <s v="Grain"/>
    <x v="0"/>
    <n v="9031"/>
  </r>
  <r>
    <x v="293"/>
    <x v="5"/>
    <s v="Aug"/>
    <n v="33"/>
    <x v="0"/>
    <s v="01"/>
    <s v="Grain"/>
    <x v="1"/>
    <n v="420"/>
  </r>
  <r>
    <x v="293"/>
    <x v="5"/>
    <s v="Aug"/>
    <n v="33"/>
    <x v="1"/>
    <s v="01"/>
    <s v="Grain"/>
    <x v="0"/>
    <n v="0"/>
  </r>
  <r>
    <x v="293"/>
    <x v="5"/>
    <s v="Aug"/>
    <n v="33"/>
    <x v="1"/>
    <s v="01"/>
    <s v="Grain"/>
    <x v="1"/>
    <n v="0"/>
  </r>
  <r>
    <x v="293"/>
    <x v="5"/>
    <s v="Aug"/>
    <n v="33"/>
    <x v="2"/>
    <s v="01"/>
    <s v="Grain"/>
    <x v="0"/>
    <n v="3232"/>
  </r>
  <r>
    <x v="293"/>
    <x v="5"/>
    <s v="Aug"/>
    <n v="33"/>
    <x v="2"/>
    <s v="01"/>
    <s v="Grain"/>
    <x v="1"/>
    <n v="383"/>
  </r>
  <r>
    <x v="293"/>
    <x v="5"/>
    <s v="Aug"/>
    <n v="33"/>
    <x v="3"/>
    <s v="01"/>
    <s v="Grain"/>
    <x v="0"/>
    <n v="5190"/>
  </r>
  <r>
    <x v="293"/>
    <x v="5"/>
    <s v="Aug"/>
    <n v="33"/>
    <x v="3"/>
    <s v="01"/>
    <s v="Grain"/>
    <x v="1"/>
    <n v="157"/>
  </r>
  <r>
    <x v="293"/>
    <x v="5"/>
    <s v="Aug"/>
    <n v="33"/>
    <x v="4"/>
    <s v="01"/>
    <s v="Grain"/>
    <x v="0"/>
    <n v="745"/>
  </r>
  <r>
    <x v="293"/>
    <x v="5"/>
    <s v="Aug"/>
    <n v="33"/>
    <x v="4"/>
    <s v="01"/>
    <s v="Grain"/>
    <x v="1"/>
    <n v="1391"/>
  </r>
  <r>
    <x v="293"/>
    <x v="5"/>
    <s v="Aug"/>
    <n v="33"/>
    <x v="5"/>
    <s v="01"/>
    <s v="Grain"/>
    <x v="0"/>
    <n v="0"/>
  </r>
  <r>
    <x v="293"/>
    <x v="5"/>
    <s v="Aug"/>
    <n v="33"/>
    <x v="5"/>
    <s v="01"/>
    <s v="Grain"/>
    <x v="1"/>
    <n v="0"/>
  </r>
  <r>
    <x v="293"/>
    <x v="5"/>
    <s v="Aug"/>
    <n v="33"/>
    <x v="6"/>
    <s v="01"/>
    <s v="Grain"/>
    <x v="0"/>
    <n v="1774"/>
  </r>
  <r>
    <x v="293"/>
    <x v="5"/>
    <s v="Aug"/>
    <n v="33"/>
    <x v="6"/>
    <s v="01"/>
    <s v="Grain"/>
    <x v="1"/>
    <n v="933"/>
  </r>
  <r>
    <x v="293"/>
    <x v="5"/>
    <s v="Aug"/>
    <n v="33"/>
    <x v="7"/>
    <s v="01"/>
    <s v="Grain"/>
    <x v="0"/>
    <n v="1105"/>
  </r>
  <r>
    <x v="293"/>
    <x v="5"/>
    <s v="Aug"/>
    <n v="33"/>
    <x v="7"/>
    <s v="01"/>
    <s v="Grain"/>
    <x v="1"/>
    <n v="110"/>
  </r>
  <r>
    <x v="293"/>
    <x v="5"/>
    <s v="Aug"/>
    <n v="33"/>
    <x v="8"/>
    <s v="01"/>
    <s v="Grain"/>
    <x v="0"/>
    <n v="199"/>
  </r>
  <r>
    <x v="293"/>
    <x v="5"/>
    <s v="Aug"/>
    <n v="33"/>
    <x v="8"/>
    <s v="01"/>
    <s v="Grain"/>
    <x v="1"/>
    <n v="860"/>
  </r>
  <r>
    <x v="293"/>
    <x v="5"/>
    <s v="Aug"/>
    <n v="33"/>
    <x v="9"/>
    <s v="01"/>
    <s v="Grain"/>
    <x v="0"/>
    <n v="0"/>
  </r>
  <r>
    <x v="293"/>
    <x v="5"/>
    <s v="Aug"/>
    <n v="33"/>
    <x v="9"/>
    <s v="01"/>
    <s v="Grain"/>
    <x v="1"/>
    <n v="0"/>
  </r>
  <r>
    <x v="293"/>
    <x v="5"/>
    <s v="Aug"/>
    <n v="33"/>
    <x v="10"/>
    <s v="01"/>
    <s v="Grain"/>
    <x v="0"/>
    <n v="1845"/>
  </r>
  <r>
    <x v="293"/>
    <x v="5"/>
    <s v="Aug"/>
    <n v="33"/>
    <x v="10"/>
    <s v="01"/>
    <s v="Grain"/>
    <x v="1"/>
    <n v="1208"/>
  </r>
  <r>
    <x v="293"/>
    <x v="5"/>
    <s v="Aug"/>
    <n v="33"/>
    <x v="11"/>
    <s v="01"/>
    <s v="Grain"/>
    <x v="0"/>
    <n v="0"/>
  </r>
  <r>
    <x v="293"/>
    <x v="5"/>
    <s v="Aug"/>
    <n v="33"/>
    <x v="11"/>
    <s v="01"/>
    <s v="Grain"/>
    <x v="1"/>
    <n v="1"/>
  </r>
  <r>
    <x v="293"/>
    <x v="5"/>
    <s v="Aug"/>
    <n v="33"/>
    <x v="12"/>
    <s v="01"/>
    <s v="Grain"/>
    <x v="0"/>
    <n v="4000"/>
  </r>
  <r>
    <x v="293"/>
    <x v="5"/>
    <s v="Aug"/>
    <n v="33"/>
    <x v="12"/>
    <s v="01"/>
    <s v="Grain"/>
    <x v="1"/>
    <n v="922"/>
  </r>
  <r>
    <x v="294"/>
    <x v="5"/>
    <s v="Aug"/>
    <n v="34"/>
    <x v="0"/>
    <s v="01"/>
    <s v="Grain"/>
    <x v="0"/>
    <n v="8718"/>
  </r>
  <r>
    <x v="294"/>
    <x v="5"/>
    <s v="Aug"/>
    <n v="34"/>
    <x v="0"/>
    <s v="01"/>
    <s v="Grain"/>
    <x v="1"/>
    <n v="588"/>
  </r>
  <r>
    <x v="294"/>
    <x v="5"/>
    <s v="Aug"/>
    <n v="34"/>
    <x v="1"/>
    <s v="01"/>
    <s v="Grain"/>
    <x v="0"/>
    <n v="0"/>
  </r>
  <r>
    <x v="294"/>
    <x v="5"/>
    <s v="Aug"/>
    <n v="34"/>
    <x v="1"/>
    <s v="01"/>
    <s v="Grain"/>
    <x v="1"/>
    <n v="0"/>
  </r>
  <r>
    <x v="294"/>
    <x v="5"/>
    <s v="Aug"/>
    <n v="34"/>
    <x v="2"/>
    <s v="01"/>
    <s v="Grain"/>
    <x v="0"/>
    <n v="3320"/>
  </r>
  <r>
    <x v="294"/>
    <x v="5"/>
    <s v="Aug"/>
    <n v="34"/>
    <x v="2"/>
    <s v="01"/>
    <s v="Grain"/>
    <x v="1"/>
    <n v="309"/>
  </r>
  <r>
    <x v="294"/>
    <x v="5"/>
    <s v="Aug"/>
    <n v="34"/>
    <x v="3"/>
    <s v="01"/>
    <s v="Grain"/>
    <x v="0"/>
    <n v="4913"/>
  </r>
  <r>
    <x v="294"/>
    <x v="5"/>
    <s v="Aug"/>
    <n v="34"/>
    <x v="3"/>
    <s v="01"/>
    <s v="Grain"/>
    <x v="1"/>
    <n v="154"/>
  </r>
  <r>
    <x v="294"/>
    <x v="5"/>
    <s v="Aug"/>
    <n v="34"/>
    <x v="4"/>
    <s v="01"/>
    <s v="Grain"/>
    <x v="0"/>
    <n v="1043"/>
  </r>
  <r>
    <x v="294"/>
    <x v="5"/>
    <s v="Aug"/>
    <n v="34"/>
    <x v="4"/>
    <s v="01"/>
    <s v="Grain"/>
    <x v="1"/>
    <n v="815"/>
  </r>
  <r>
    <x v="294"/>
    <x v="5"/>
    <s v="Aug"/>
    <n v="34"/>
    <x v="5"/>
    <s v="01"/>
    <s v="Grain"/>
    <x v="0"/>
    <n v="0"/>
  </r>
  <r>
    <x v="294"/>
    <x v="5"/>
    <s v="Aug"/>
    <n v="34"/>
    <x v="5"/>
    <s v="01"/>
    <s v="Grain"/>
    <x v="1"/>
    <n v="0"/>
  </r>
  <r>
    <x v="294"/>
    <x v="5"/>
    <s v="Aug"/>
    <n v="34"/>
    <x v="6"/>
    <s v="01"/>
    <s v="Grain"/>
    <x v="0"/>
    <n v="1685"/>
  </r>
  <r>
    <x v="294"/>
    <x v="5"/>
    <s v="Aug"/>
    <n v="34"/>
    <x v="6"/>
    <s v="01"/>
    <s v="Grain"/>
    <x v="1"/>
    <n v="940"/>
  </r>
  <r>
    <x v="294"/>
    <x v="5"/>
    <s v="Aug"/>
    <n v="34"/>
    <x v="7"/>
    <s v="01"/>
    <s v="Grain"/>
    <x v="0"/>
    <n v="887"/>
  </r>
  <r>
    <x v="294"/>
    <x v="5"/>
    <s v="Aug"/>
    <n v="34"/>
    <x v="7"/>
    <s v="01"/>
    <s v="Grain"/>
    <x v="1"/>
    <n v="113"/>
  </r>
  <r>
    <x v="294"/>
    <x v="5"/>
    <s v="Aug"/>
    <n v="34"/>
    <x v="8"/>
    <s v="01"/>
    <s v="Grain"/>
    <x v="0"/>
    <n v="216"/>
  </r>
  <r>
    <x v="294"/>
    <x v="5"/>
    <s v="Aug"/>
    <n v="34"/>
    <x v="8"/>
    <s v="01"/>
    <s v="Grain"/>
    <x v="1"/>
    <n v="691"/>
  </r>
  <r>
    <x v="294"/>
    <x v="5"/>
    <s v="Aug"/>
    <n v="34"/>
    <x v="9"/>
    <s v="01"/>
    <s v="Grain"/>
    <x v="0"/>
    <n v="0"/>
  </r>
  <r>
    <x v="294"/>
    <x v="5"/>
    <s v="Aug"/>
    <n v="34"/>
    <x v="9"/>
    <s v="01"/>
    <s v="Grain"/>
    <x v="1"/>
    <n v="0"/>
  </r>
  <r>
    <x v="294"/>
    <x v="5"/>
    <s v="Aug"/>
    <n v="34"/>
    <x v="10"/>
    <s v="01"/>
    <s v="Grain"/>
    <x v="0"/>
    <n v="1441"/>
  </r>
  <r>
    <x v="294"/>
    <x v="5"/>
    <s v="Aug"/>
    <n v="34"/>
    <x v="10"/>
    <s v="01"/>
    <s v="Grain"/>
    <x v="1"/>
    <n v="1033"/>
  </r>
  <r>
    <x v="294"/>
    <x v="5"/>
    <s v="Aug"/>
    <n v="34"/>
    <x v="11"/>
    <s v="01"/>
    <s v="Grain"/>
    <x v="0"/>
    <n v="0"/>
  </r>
  <r>
    <x v="294"/>
    <x v="5"/>
    <s v="Aug"/>
    <n v="34"/>
    <x v="11"/>
    <s v="01"/>
    <s v="Grain"/>
    <x v="1"/>
    <n v="4"/>
  </r>
  <r>
    <x v="294"/>
    <x v="5"/>
    <s v="Aug"/>
    <n v="34"/>
    <x v="12"/>
    <s v="01"/>
    <s v="Grain"/>
    <x v="0"/>
    <n v="3825"/>
  </r>
  <r>
    <x v="294"/>
    <x v="5"/>
    <s v="Aug"/>
    <n v="34"/>
    <x v="12"/>
    <s v="01"/>
    <s v="Grain"/>
    <x v="1"/>
    <n v="1198"/>
  </r>
  <r>
    <x v="295"/>
    <x v="5"/>
    <s v="Aug"/>
    <n v="35"/>
    <x v="0"/>
    <s v="01"/>
    <s v="Grain"/>
    <x v="0"/>
    <n v="9378"/>
  </r>
  <r>
    <x v="295"/>
    <x v="5"/>
    <s v="Aug"/>
    <n v="35"/>
    <x v="0"/>
    <s v="01"/>
    <s v="Grain"/>
    <x v="1"/>
    <n v="636"/>
  </r>
  <r>
    <x v="295"/>
    <x v="5"/>
    <s v="Aug"/>
    <n v="35"/>
    <x v="1"/>
    <s v="01"/>
    <s v="Grain"/>
    <x v="0"/>
    <n v="0"/>
  </r>
  <r>
    <x v="295"/>
    <x v="5"/>
    <s v="Aug"/>
    <n v="35"/>
    <x v="1"/>
    <s v="01"/>
    <s v="Grain"/>
    <x v="1"/>
    <n v="0"/>
  </r>
  <r>
    <x v="295"/>
    <x v="5"/>
    <s v="Aug"/>
    <n v="35"/>
    <x v="2"/>
    <s v="01"/>
    <s v="Grain"/>
    <x v="0"/>
    <n v="3768"/>
  </r>
  <r>
    <x v="295"/>
    <x v="5"/>
    <s v="Aug"/>
    <n v="35"/>
    <x v="2"/>
    <s v="01"/>
    <s v="Grain"/>
    <x v="1"/>
    <n v="317"/>
  </r>
  <r>
    <x v="295"/>
    <x v="5"/>
    <s v="Aug"/>
    <n v="35"/>
    <x v="3"/>
    <s v="01"/>
    <s v="Grain"/>
    <x v="0"/>
    <n v="4318"/>
  </r>
  <r>
    <x v="295"/>
    <x v="5"/>
    <s v="Aug"/>
    <n v="35"/>
    <x v="3"/>
    <s v="01"/>
    <s v="Grain"/>
    <x v="1"/>
    <n v="132"/>
  </r>
  <r>
    <x v="295"/>
    <x v="5"/>
    <s v="Aug"/>
    <n v="35"/>
    <x v="4"/>
    <s v="01"/>
    <s v="Grain"/>
    <x v="0"/>
    <n v="991"/>
  </r>
  <r>
    <x v="295"/>
    <x v="5"/>
    <s v="Aug"/>
    <n v="35"/>
    <x v="4"/>
    <s v="01"/>
    <s v="Grain"/>
    <x v="1"/>
    <n v="907"/>
  </r>
  <r>
    <x v="295"/>
    <x v="5"/>
    <s v="Aug"/>
    <n v="35"/>
    <x v="5"/>
    <s v="01"/>
    <s v="Grain"/>
    <x v="0"/>
    <n v="0"/>
  </r>
  <r>
    <x v="295"/>
    <x v="5"/>
    <s v="Aug"/>
    <n v="35"/>
    <x v="5"/>
    <s v="01"/>
    <s v="Grain"/>
    <x v="1"/>
    <n v="0"/>
  </r>
  <r>
    <x v="295"/>
    <x v="5"/>
    <s v="Aug"/>
    <n v="35"/>
    <x v="6"/>
    <s v="01"/>
    <s v="Grain"/>
    <x v="0"/>
    <n v="1752"/>
  </r>
  <r>
    <x v="295"/>
    <x v="5"/>
    <s v="Aug"/>
    <n v="35"/>
    <x v="6"/>
    <s v="01"/>
    <s v="Grain"/>
    <x v="1"/>
    <n v="961"/>
  </r>
  <r>
    <x v="295"/>
    <x v="5"/>
    <s v="Aug"/>
    <n v="35"/>
    <x v="7"/>
    <s v="01"/>
    <s v="Grain"/>
    <x v="0"/>
    <n v="921"/>
  </r>
  <r>
    <x v="295"/>
    <x v="5"/>
    <s v="Aug"/>
    <n v="35"/>
    <x v="7"/>
    <s v="01"/>
    <s v="Grain"/>
    <x v="1"/>
    <n v="185"/>
  </r>
  <r>
    <x v="295"/>
    <x v="5"/>
    <s v="Aug"/>
    <n v="35"/>
    <x v="8"/>
    <s v="01"/>
    <s v="Grain"/>
    <x v="0"/>
    <n v="196"/>
  </r>
  <r>
    <x v="295"/>
    <x v="5"/>
    <s v="Aug"/>
    <n v="35"/>
    <x v="8"/>
    <s v="01"/>
    <s v="Grain"/>
    <x v="1"/>
    <n v="602"/>
  </r>
  <r>
    <x v="295"/>
    <x v="5"/>
    <s v="Aug"/>
    <n v="35"/>
    <x v="9"/>
    <s v="01"/>
    <s v="Grain"/>
    <x v="0"/>
    <n v="0"/>
  </r>
  <r>
    <x v="295"/>
    <x v="5"/>
    <s v="Aug"/>
    <n v="35"/>
    <x v="9"/>
    <s v="01"/>
    <s v="Grain"/>
    <x v="1"/>
    <n v="0"/>
  </r>
  <r>
    <x v="295"/>
    <x v="5"/>
    <s v="Aug"/>
    <n v="35"/>
    <x v="10"/>
    <s v="01"/>
    <s v="Grain"/>
    <x v="0"/>
    <n v="1629"/>
  </r>
  <r>
    <x v="295"/>
    <x v="5"/>
    <s v="Aug"/>
    <n v="35"/>
    <x v="10"/>
    <s v="01"/>
    <s v="Grain"/>
    <x v="1"/>
    <n v="900"/>
  </r>
  <r>
    <x v="295"/>
    <x v="5"/>
    <s v="Aug"/>
    <n v="35"/>
    <x v="11"/>
    <s v="01"/>
    <s v="Grain"/>
    <x v="0"/>
    <n v="0"/>
  </r>
  <r>
    <x v="295"/>
    <x v="5"/>
    <s v="Aug"/>
    <n v="35"/>
    <x v="11"/>
    <s v="01"/>
    <s v="Grain"/>
    <x v="1"/>
    <n v="0"/>
  </r>
  <r>
    <x v="295"/>
    <x v="5"/>
    <s v="Aug"/>
    <n v="35"/>
    <x v="12"/>
    <s v="01"/>
    <s v="Grain"/>
    <x v="0"/>
    <n v="4339"/>
  </r>
  <r>
    <x v="295"/>
    <x v="5"/>
    <s v="Aug"/>
    <n v="35"/>
    <x v="12"/>
    <s v="01"/>
    <s v="Grain"/>
    <x v="1"/>
    <n v="742"/>
  </r>
  <r>
    <x v="296"/>
    <x v="5"/>
    <s v="Sep"/>
    <n v="36"/>
    <x v="0"/>
    <s v="01"/>
    <s v="Grain"/>
    <x v="0"/>
    <n v="9510"/>
  </r>
  <r>
    <x v="296"/>
    <x v="5"/>
    <s v="Sep"/>
    <n v="36"/>
    <x v="0"/>
    <s v="01"/>
    <s v="Grain"/>
    <x v="1"/>
    <n v="551"/>
  </r>
  <r>
    <x v="296"/>
    <x v="5"/>
    <s v="Sep"/>
    <n v="36"/>
    <x v="1"/>
    <s v="01"/>
    <s v="Grain"/>
    <x v="0"/>
    <n v="0"/>
  </r>
  <r>
    <x v="296"/>
    <x v="5"/>
    <s v="Sep"/>
    <n v="36"/>
    <x v="1"/>
    <s v="01"/>
    <s v="Grain"/>
    <x v="1"/>
    <n v="0"/>
  </r>
  <r>
    <x v="296"/>
    <x v="5"/>
    <s v="Sep"/>
    <n v="36"/>
    <x v="2"/>
    <s v="01"/>
    <s v="Grain"/>
    <x v="0"/>
    <n v="3097"/>
  </r>
  <r>
    <x v="296"/>
    <x v="5"/>
    <s v="Sep"/>
    <n v="36"/>
    <x v="2"/>
    <s v="01"/>
    <s v="Grain"/>
    <x v="1"/>
    <n v="323"/>
  </r>
  <r>
    <x v="296"/>
    <x v="5"/>
    <s v="Sep"/>
    <n v="36"/>
    <x v="3"/>
    <s v="01"/>
    <s v="Grain"/>
    <x v="0"/>
    <n v="4054"/>
  </r>
  <r>
    <x v="296"/>
    <x v="5"/>
    <s v="Sep"/>
    <n v="36"/>
    <x v="3"/>
    <s v="01"/>
    <s v="Grain"/>
    <x v="1"/>
    <n v="237"/>
  </r>
  <r>
    <x v="296"/>
    <x v="5"/>
    <s v="Sep"/>
    <n v="36"/>
    <x v="4"/>
    <s v="01"/>
    <s v="Grain"/>
    <x v="0"/>
    <n v="1294"/>
  </r>
  <r>
    <x v="296"/>
    <x v="5"/>
    <s v="Sep"/>
    <n v="36"/>
    <x v="4"/>
    <s v="01"/>
    <s v="Grain"/>
    <x v="1"/>
    <n v="669"/>
  </r>
  <r>
    <x v="296"/>
    <x v="5"/>
    <s v="Sep"/>
    <n v="36"/>
    <x v="5"/>
    <s v="01"/>
    <s v="Grain"/>
    <x v="0"/>
    <n v="0"/>
  </r>
  <r>
    <x v="296"/>
    <x v="5"/>
    <s v="Sep"/>
    <n v="36"/>
    <x v="5"/>
    <s v="01"/>
    <s v="Grain"/>
    <x v="1"/>
    <n v="0"/>
  </r>
  <r>
    <x v="296"/>
    <x v="5"/>
    <s v="Sep"/>
    <n v="36"/>
    <x v="6"/>
    <s v="01"/>
    <s v="Grain"/>
    <x v="0"/>
    <n v="1004"/>
  </r>
  <r>
    <x v="296"/>
    <x v="5"/>
    <s v="Sep"/>
    <n v="36"/>
    <x v="6"/>
    <s v="01"/>
    <s v="Grain"/>
    <x v="1"/>
    <n v="492"/>
  </r>
  <r>
    <x v="296"/>
    <x v="5"/>
    <s v="Sep"/>
    <n v="36"/>
    <x v="7"/>
    <s v="01"/>
    <s v="Grain"/>
    <x v="0"/>
    <n v="896"/>
  </r>
  <r>
    <x v="296"/>
    <x v="5"/>
    <s v="Sep"/>
    <n v="36"/>
    <x v="7"/>
    <s v="01"/>
    <s v="Grain"/>
    <x v="1"/>
    <n v="76"/>
  </r>
  <r>
    <x v="296"/>
    <x v="5"/>
    <s v="Sep"/>
    <n v="36"/>
    <x v="8"/>
    <s v="01"/>
    <s v="Grain"/>
    <x v="0"/>
    <n v="242"/>
  </r>
  <r>
    <x v="296"/>
    <x v="5"/>
    <s v="Sep"/>
    <n v="36"/>
    <x v="8"/>
    <s v="01"/>
    <s v="Grain"/>
    <x v="1"/>
    <n v="806"/>
  </r>
  <r>
    <x v="296"/>
    <x v="5"/>
    <s v="Sep"/>
    <n v="36"/>
    <x v="9"/>
    <s v="01"/>
    <s v="Grain"/>
    <x v="0"/>
    <n v="0"/>
  </r>
  <r>
    <x v="296"/>
    <x v="5"/>
    <s v="Sep"/>
    <n v="36"/>
    <x v="9"/>
    <s v="01"/>
    <s v="Grain"/>
    <x v="1"/>
    <n v="0"/>
  </r>
  <r>
    <x v="296"/>
    <x v="5"/>
    <s v="Sep"/>
    <n v="36"/>
    <x v="10"/>
    <s v="01"/>
    <s v="Grain"/>
    <x v="0"/>
    <n v="1315"/>
  </r>
  <r>
    <x v="296"/>
    <x v="5"/>
    <s v="Sep"/>
    <n v="36"/>
    <x v="10"/>
    <s v="01"/>
    <s v="Grain"/>
    <x v="1"/>
    <n v="781"/>
  </r>
  <r>
    <x v="296"/>
    <x v="5"/>
    <s v="Sep"/>
    <n v="36"/>
    <x v="11"/>
    <s v="01"/>
    <s v="Grain"/>
    <x v="0"/>
    <n v="0"/>
  </r>
  <r>
    <x v="296"/>
    <x v="5"/>
    <s v="Sep"/>
    <n v="36"/>
    <x v="11"/>
    <s v="01"/>
    <s v="Grain"/>
    <x v="1"/>
    <n v="4"/>
  </r>
  <r>
    <x v="296"/>
    <x v="5"/>
    <s v="Sep"/>
    <n v="36"/>
    <x v="12"/>
    <s v="01"/>
    <s v="Grain"/>
    <x v="0"/>
    <n v="4088"/>
  </r>
  <r>
    <x v="296"/>
    <x v="5"/>
    <s v="Sep"/>
    <n v="36"/>
    <x v="12"/>
    <s v="01"/>
    <s v="Grain"/>
    <x v="1"/>
    <n v="1381"/>
  </r>
  <r>
    <x v="297"/>
    <x v="5"/>
    <s v="Sep"/>
    <n v="37"/>
    <x v="0"/>
    <s v="01"/>
    <s v="Grain"/>
    <x v="0"/>
    <n v="9908"/>
  </r>
  <r>
    <x v="297"/>
    <x v="5"/>
    <s v="Sep"/>
    <n v="37"/>
    <x v="0"/>
    <s v="01"/>
    <s v="Grain"/>
    <x v="1"/>
    <n v="609"/>
  </r>
  <r>
    <x v="297"/>
    <x v="5"/>
    <s v="Sep"/>
    <n v="37"/>
    <x v="1"/>
    <s v="01"/>
    <s v="Grain"/>
    <x v="0"/>
    <n v="0"/>
  </r>
  <r>
    <x v="297"/>
    <x v="5"/>
    <s v="Sep"/>
    <n v="37"/>
    <x v="1"/>
    <s v="01"/>
    <s v="Grain"/>
    <x v="1"/>
    <n v="0"/>
  </r>
  <r>
    <x v="297"/>
    <x v="5"/>
    <s v="Sep"/>
    <n v="37"/>
    <x v="2"/>
    <s v="01"/>
    <s v="Grain"/>
    <x v="0"/>
    <n v="4408"/>
  </r>
  <r>
    <x v="297"/>
    <x v="5"/>
    <s v="Sep"/>
    <n v="37"/>
    <x v="2"/>
    <s v="01"/>
    <s v="Grain"/>
    <x v="1"/>
    <n v="216"/>
  </r>
  <r>
    <x v="297"/>
    <x v="5"/>
    <s v="Sep"/>
    <n v="37"/>
    <x v="3"/>
    <s v="01"/>
    <s v="Grain"/>
    <x v="0"/>
    <n v="4752"/>
  </r>
  <r>
    <x v="297"/>
    <x v="5"/>
    <s v="Sep"/>
    <n v="37"/>
    <x v="3"/>
    <s v="01"/>
    <s v="Grain"/>
    <x v="1"/>
    <n v="183"/>
  </r>
  <r>
    <x v="297"/>
    <x v="5"/>
    <s v="Sep"/>
    <n v="37"/>
    <x v="4"/>
    <s v="01"/>
    <s v="Grain"/>
    <x v="0"/>
    <n v="1114"/>
  </r>
  <r>
    <x v="297"/>
    <x v="5"/>
    <s v="Sep"/>
    <n v="37"/>
    <x v="4"/>
    <s v="01"/>
    <s v="Grain"/>
    <x v="1"/>
    <n v="1075"/>
  </r>
  <r>
    <x v="297"/>
    <x v="5"/>
    <s v="Sep"/>
    <n v="37"/>
    <x v="5"/>
    <s v="01"/>
    <s v="Grain"/>
    <x v="0"/>
    <n v="0"/>
  </r>
  <r>
    <x v="297"/>
    <x v="5"/>
    <s v="Sep"/>
    <n v="37"/>
    <x v="5"/>
    <s v="01"/>
    <s v="Grain"/>
    <x v="1"/>
    <n v="0"/>
  </r>
  <r>
    <x v="297"/>
    <x v="5"/>
    <s v="Sep"/>
    <n v="37"/>
    <x v="6"/>
    <s v="01"/>
    <s v="Grain"/>
    <x v="0"/>
    <n v="1115"/>
  </r>
  <r>
    <x v="297"/>
    <x v="5"/>
    <s v="Sep"/>
    <n v="37"/>
    <x v="6"/>
    <s v="01"/>
    <s v="Grain"/>
    <x v="1"/>
    <n v="777"/>
  </r>
  <r>
    <x v="297"/>
    <x v="5"/>
    <s v="Sep"/>
    <n v="37"/>
    <x v="7"/>
    <s v="01"/>
    <s v="Grain"/>
    <x v="0"/>
    <n v="853"/>
  </r>
  <r>
    <x v="297"/>
    <x v="5"/>
    <s v="Sep"/>
    <n v="37"/>
    <x v="7"/>
    <s v="01"/>
    <s v="Grain"/>
    <x v="1"/>
    <n v="86"/>
  </r>
  <r>
    <x v="297"/>
    <x v="5"/>
    <s v="Sep"/>
    <n v="37"/>
    <x v="8"/>
    <s v="01"/>
    <s v="Grain"/>
    <x v="0"/>
    <n v="200"/>
  </r>
  <r>
    <x v="297"/>
    <x v="5"/>
    <s v="Sep"/>
    <n v="37"/>
    <x v="8"/>
    <s v="01"/>
    <s v="Grain"/>
    <x v="1"/>
    <n v="1053"/>
  </r>
  <r>
    <x v="297"/>
    <x v="5"/>
    <s v="Sep"/>
    <n v="37"/>
    <x v="9"/>
    <s v="01"/>
    <s v="Grain"/>
    <x v="0"/>
    <n v="0"/>
  </r>
  <r>
    <x v="297"/>
    <x v="5"/>
    <s v="Sep"/>
    <n v="37"/>
    <x v="9"/>
    <s v="01"/>
    <s v="Grain"/>
    <x v="1"/>
    <n v="0"/>
  </r>
  <r>
    <x v="297"/>
    <x v="5"/>
    <s v="Sep"/>
    <n v="37"/>
    <x v="10"/>
    <s v="01"/>
    <s v="Grain"/>
    <x v="0"/>
    <n v="1273"/>
  </r>
  <r>
    <x v="297"/>
    <x v="5"/>
    <s v="Sep"/>
    <n v="37"/>
    <x v="10"/>
    <s v="01"/>
    <s v="Grain"/>
    <x v="1"/>
    <n v="1291"/>
  </r>
  <r>
    <x v="297"/>
    <x v="5"/>
    <s v="Sep"/>
    <n v="37"/>
    <x v="11"/>
    <s v="01"/>
    <s v="Grain"/>
    <x v="0"/>
    <n v="0"/>
  </r>
  <r>
    <x v="297"/>
    <x v="5"/>
    <s v="Sep"/>
    <n v="37"/>
    <x v="11"/>
    <s v="01"/>
    <s v="Grain"/>
    <x v="1"/>
    <n v="0"/>
  </r>
  <r>
    <x v="297"/>
    <x v="5"/>
    <s v="Sep"/>
    <n v="37"/>
    <x v="12"/>
    <s v="01"/>
    <s v="Grain"/>
    <x v="0"/>
    <n v="4634"/>
  </r>
  <r>
    <x v="297"/>
    <x v="5"/>
    <s v="Sep"/>
    <n v="37"/>
    <x v="12"/>
    <s v="01"/>
    <s v="Grain"/>
    <x v="1"/>
    <n v="880"/>
  </r>
  <r>
    <x v="298"/>
    <x v="5"/>
    <s v="Sep"/>
    <n v="38"/>
    <x v="0"/>
    <s v="01"/>
    <s v="Grain"/>
    <x v="0"/>
    <n v="8591"/>
  </r>
  <r>
    <x v="298"/>
    <x v="5"/>
    <s v="Sep"/>
    <n v="38"/>
    <x v="0"/>
    <s v="01"/>
    <s v="Grain"/>
    <x v="1"/>
    <n v="569"/>
  </r>
  <r>
    <x v="298"/>
    <x v="5"/>
    <s v="Sep"/>
    <n v="38"/>
    <x v="1"/>
    <s v="01"/>
    <s v="Grain"/>
    <x v="0"/>
    <n v="0"/>
  </r>
  <r>
    <x v="298"/>
    <x v="5"/>
    <s v="Sep"/>
    <n v="38"/>
    <x v="1"/>
    <s v="01"/>
    <s v="Grain"/>
    <x v="1"/>
    <n v="0"/>
  </r>
  <r>
    <x v="298"/>
    <x v="5"/>
    <s v="Sep"/>
    <n v="38"/>
    <x v="2"/>
    <s v="01"/>
    <s v="Grain"/>
    <x v="0"/>
    <n v="3920"/>
  </r>
  <r>
    <x v="298"/>
    <x v="5"/>
    <s v="Sep"/>
    <n v="38"/>
    <x v="2"/>
    <s v="01"/>
    <s v="Grain"/>
    <x v="1"/>
    <n v="218"/>
  </r>
  <r>
    <x v="298"/>
    <x v="5"/>
    <s v="Sep"/>
    <n v="38"/>
    <x v="3"/>
    <s v="01"/>
    <s v="Grain"/>
    <x v="0"/>
    <n v="4980"/>
  </r>
  <r>
    <x v="298"/>
    <x v="5"/>
    <s v="Sep"/>
    <n v="38"/>
    <x v="3"/>
    <s v="01"/>
    <s v="Grain"/>
    <x v="1"/>
    <n v="303"/>
  </r>
  <r>
    <x v="298"/>
    <x v="5"/>
    <s v="Sep"/>
    <n v="38"/>
    <x v="4"/>
    <s v="01"/>
    <s v="Grain"/>
    <x v="0"/>
    <n v="1339"/>
  </r>
  <r>
    <x v="298"/>
    <x v="5"/>
    <s v="Sep"/>
    <n v="38"/>
    <x v="4"/>
    <s v="01"/>
    <s v="Grain"/>
    <x v="1"/>
    <n v="1473"/>
  </r>
  <r>
    <x v="298"/>
    <x v="5"/>
    <s v="Sep"/>
    <n v="38"/>
    <x v="5"/>
    <s v="01"/>
    <s v="Grain"/>
    <x v="0"/>
    <n v="0"/>
  </r>
  <r>
    <x v="298"/>
    <x v="5"/>
    <s v="Sep"/>
    <n v="38"/>
    <x v="5"/>
    <s v="01"/>
    <s v="Grain"/>
    <x v="1"/>
    <n v="0"/>
  </r>
  <r>
    <x v="298"/>
    <x v="5"/>
    <s v="Sep"/>
    <n v="38"/>
    <x v="6"/>
    <s v="01"/>
    <s v="Grain"/>
    <x v="0"/>
    <n v="969"/>
  </r>
  <r>
    <x v="298"/>
    <x v="5"/>
    <s v="Sep"/>
    <n v="38"/>
    <x v="6"/>
    <s v="01"/>
    <s v="Grain"/>
    <x v="1"/>
    <n v="910"/>
  </r>
  <r>
    <x v="298"/>
    <x v="5"/>
    <s v="Sep"/>
    <n v="38"/>
    <x v="7"/>
    <s v="01"/>
    <s v="Grain"/>
    <x v="0"/>
    <n v="856"/>
  </r>
  <r>
    <x v="298"/>
    <x v="5"/>
    <s v="Sep"/>
    <n v="38"/>
    <x v="7"/>
    <s v="01"/>
    <s v="Grain"/>
    <x v="1"/>
    <n v="272"/>
  </r>
  <r>
    <x v="298"/>
    <x v="5"/>
    <s v="Sep"/>
    <n v="38"/>
    <x v="8"/>
    <s v="01"/>
    <s v="Grain"/>
    <x v="0"/>
    <n v="70"/>
  </r>
  <r>
    <x v="298"/>
    <x v="5"/>
    <s v="Sep"/>
    <n v="38"/>
    <x v="8"/>
    <s v="01"/>
    <s v="Grain"/>
    <x v="1"/>
    <n v="1134"/>
  </r>
  <r>
    <x v="298"/>
    <x v="5"/>
    <s v="Sep"/>
    <n v="38"/>
    <x v="9"/>
    <s v="01"/>
    <s v="Grain"/>
    <x v="0"/>
    <n v="0"/>
  </r>
  <r>
    <x v="298"/>
    <x v="5"/>
    <s v="Sep"/>
    <n v="38"/>
    <x v="9"/>
    <s v="01"/>
    <s v="Grain"/>
    <x v="1"/>
    <n v="0"/>
  </r>
  <r>
    <x v="298"/>
    <x v="5"/>
    <s v="Sep"/>
    <n v="38"/>
    <x v="10"/>
    <s v="01"/>
    <s v="Grain"/>
    <x v="0"/>
    <n v="1007"/>
  </r>
  <r>
    <x v="298"/>
    <x v="5"/>
    <s v="Sep"/>
    <n v="38"/>
    <x v="10"/>
    <s v="01"/>
    <s v="Grain"/>
    <x v="1"/>
    <n v="978"/>
  </r>
  <r>
    <x v="298"/>
    <x v="5"/>
    <s v="Sep"/>
    <n v="38"/>
    <x v="11"/>
    <s v="01"/>
    <s v="Grain"/>
    <x v="0"/>
    <n v="0"/>
  </r>
  <r>
    <x v="298"/>
    <x v="5"/>
    <s v="Sep"/>
    <n v="38"/>
    <x v="11"/>
    <s v="01"/>
    <s v="Grain"/>
    <x v="1"/>
    <n v="0"/>
  </r>
  <r>
    <x v="298"/>
    <x v="5"/>
    <s v="Sep"/>
    <n v="38"/>
    <x v="12"/>
    <s v="01"/>
    <s v="Grain"/>
    <x v="0"/>
    <n v="3884"/>
  </r>
  <r>
    <x v="298"/>
    <x v="5"/>
    <s v="Sep"/>
    <n v="38"/>
    <x v="12"/>
    <s v="01"/>
    <s v="Grain"/>
    <x v="1"/>
    <n v="995"/>
  </r>
  <r>
    <x v="299"/>
    <x v="5"/>
    <s v="Sep"/>
    <n v="39"/>
    <x v="0"/>
    <s v="01"/>
    <s v="Grain"/>
    <x v="0"/>
    <n v="8203"/>
  </r>
  <r>
    <x v="299"/>
    <x v="5"/>
    <s v="Sep"/>
    <n v="39"/>
    <x v="0"/>
    <s v="01"/>
    <s v="Grain"/>
    <x v="1"/>
    <n v="517"/>
  </r>
  <r>
    <x v="299"/>
    <x v="5"/>
    <s v="Sep"/>
    <n v="39"/>
    <x v="1"/>
    <s v="01"/>
    <s v="Grain"/>
    <x v="0"/>
    <n v="0"/>
  </r>
  <r>
    <x v="299"/>
    <x v="5"/>
    <s v="Sep"/>
    <n v="39"/>
    <x v="1"/>
    <s v="01"/>
    <s v="Grain"/>
    <x v="1"/>
    <n v="0"/>
  </r>
  <r>
    <x v="299"/>
    <x v="5"/>
    <s v="Sep"/>
    <n v="39"/>
    <x v="2"/>
    <s v="01"/>
    <s v="Grain"/>
    <x v="0"/>
    <n v="4241"/>
  </r>
  <r>
    <x v="299"/>
    <x v="5"/>
    <s v="Sep"/>
    <n v="39"/>
    <x v="2"/>
    <s v="01"/>
    <s v="Grain"/>
    <x v="1"/>
    <n v="267"/>
  </r>
  <r>
    <x v="299"/>
    <x v="5"/>
    <s v="Sep"/>
    <n v="39"/>
    <x v="3"/>
    <s v="01"/>
    <s v="Grain"/>
    <x v="0"/>
    <n v="6360"/>
  </r>
  <r>
    <x v="299"/>
    <x v="5"/>
    <s v="Sep"/>
    <n v="39"/>
    <x v="3"/>
    <s v="01"/>
    <s v="Grain"/>
    <x v="1"/>
    <n v="117"/>
  </r>
  <r>
    <x v="299"/>
    <x v="5"/>
    <s v="Sep"/>
    <n v="39"/>
    <x v="4"/>
    <s v="01"/>
    <s v="Grain"/>
    <x v="0"/>
    <n v="1928"/>
  </r>
  <r>
    <x v="299"/>
    <x v="5"/>
    <s v="Sep"/>
    <n v="39"/>
    <x v="4"/>
    <s v="01"/>
    <s v="Grain"/>
    <x v="1"/>
    <n v="707"/>
  </r>
  <r>
    <x v="299"/>
    <x v="5"/>
    <s v="Sep"/>
    <n v="39"/>
    <x v="5"/>
    <s v="01"/>
    <s v="Grain"/>
    <x v="0"/>
    <n v="0"/>
  </r>
  <r>
    <x v="299"/>
    <x v="5"/>
    <s v="Sep"/>
    <n v="39"/>
    <x v="5"/>
    <s v="01"/>
    <s v="Grain"/>
    <x v="1"/>
    <n v="5"/>
  </r>
  <r>
    <x v="299"/>
    <x v="5"/>
    <s v="Sep"/>
    <n v="39"/>
    <x v="6"/>
    <s v="01"/>
    <s v="Grain"/>
    <x v="0"/>
    <n v="997"/>
  </r>
  <r>
    <x v="299"/>
    <x v="5"/>
    <s v="Sep"/>
    <n v="39"/>
    <x v="6"/>
    <s v="01"/>
    <s v="Grain"/>
    <x v="1"/>
    <n v="500"/>
  </r>
  <r>
    <x v="299"/>
    <x v="5"/>
    <s v="Sep"/>
    <n v="39"/>
    <x v="7"/>
    <s v="01"/>
    <s v="Grain"/>
    <x v="0"/>
    <n v="966"/>
  </r>
  <r>
    <x v="299"/>
    <x v="5"/>
    <s v="Sep"/>
    <n v="39"/>
    <x v="7"/>
    <s v="01"/>
    <s v="Grain"/>
    <x v="1"/>
    <n v="224"/>
  </r>
  <r>
    <x v="299"/>
    <x v="5"/>
    <s v="Sep"/>
    <n v="39"/>
    <x v="8"/>
    <s v="01"/>
    <s v="Grain"/>
    <x v="0"/>
    <n v="179"/>
  </r>
  <r>
    <x v="299"/>
    <x v="5"/>
    <s v="Sep"/>
    <n v="39"/>
    <x v="8"/>
    <s v="01"/>
    <s v="Grain"/>
    <x v="1"/>
    <n v="1158"/>
  </r>
  <r>
    <x v="299"/>
    <x v="5"/>
    <s v="Sep"/>
    <n v="39"/>
    <x v="9"/>
    <s v="01"/>
    <s v="Grain"/>
    <x v="0"/>
    <n v="0"/>
  </r>
  <r>
    <x v="299"/>
    <x v="5"/>
    <s v="Sep"/>
    <n v="39"/>
    <x v="9"/>
    <s v="01"/>
    <s v="Grain"/>
    <x v="1"/>
    <n v="0"/>
  </r>
  <r>
    <x v="299"/>
    <x v="5"/>
    <s v="Sep"/>
    <n v="39"/>
    <x v="10"/>
    <s v="01"/>
    <s v="Grain"/>
    <x v="0"/>
    <n v="2074"/>
  </r>
  <r>
    <x v="299"/>
    <x v="5"/>
    <s v="Sep"/>
    <n v="39"/>
    <x v="10"/>
    <s v="01"/>
    <s v="Grain"/>
    <x v="1"/>
    <n v="655"/>
  </r>
  <r>
    <x v="299"/>
    <x v="5"/>
    <s v="Sep"/>
    <n v="39"/>
    <x v="11"/>
    <s v="01"/>
    <s v="Grain"/>
    <x v="0"/>
    <n v="0"/>
  </r>
  <r>
    <x v="299"/>
    <x v="5"/>
    <s v="Sep"/>
    <n v="39"/>
    <x v="11"/>
    <s v="01"/>
    <s v="Grain"/>
    <x v="1"/>
    <n v="0"/>
  </r>
  <r>
    <x v="299"/>
    <x v="5"/>
    <s v="Sep"/>
    <n v="39"/>
    <x v="12"/>
    <s v="01"/>
    <s v="Grain"/>
    <x v="0"/>
    <n v="4172"/>
  </r>
  <r>
    <x v="299"/>
    <x v="5"/>
    <s v="Sep"/>
    <n v="39"/>
    <x v="12"/>
    <s v="01"/>
    <s v="Grain"/>
    <x v="1"/>
    <n v="1324"/>
  </r>
  <r>
    <x v="300"/>
    <x v="5"/>
    <s v="Oct"/>
    <n v="40"/>
    <x v="0"/>
    <s v="01"/>
    <s v="Grain"/>
    <x v="0"/>
    <n v="9879"/>
  </r>
  <r>
    <x v="300"/>
    <x v="5"/>
    <s v="Oct"/>
    <n v="40"/>
    <x v="0"/>
    <s v="01"/>
    <s v="Grain"/>
    <x v="1"/>
    <n v="269"/>
  </r>
  <r>
    <x v="300"/>
    <x v="5"/>
    <s v="Oct"/>
    <n v="40"/>
    <x v="1"/>
    <s v="01"/>
    <s v="Grain"/>
    <x v="0"/>
    <n v="0"/>
  </r>
  <r>
    <x v="300"/>
    <x v="5"/>
    <s v="Oct"/>
    <n v="40"/>
    <x v="1"/>
    <s v="01"/>
    <s v="Grain"/>
    <x v="1"/>
    <n v="0"/>
  </r>
  <r>
    <x v="300"/>
    <x v="5"/>
    <s v="Oct"/>
    <n v="40"/>
    <x v="2"/>
    <s v="01"/>
    <s v="Grain"/>
    <x v="0"/>
    <n v="5476"/>
  </r>
  <r>
    <x v="300"/>
    <x v="5"/>
    <s v="Oct"/>
    <n v="40"/>
    <x v="2"/>
    <s v="01"/>
    <s v="Grain"/>
    <x v="1"/>
    <n v="977"/>
  </r>
  <r>
    <x v="300"/>
    <x v="5"/>
    <s v="Oct"/>
    <n v="40"/>
    <x v="3"/>
    <s v="01"/>
    <s v="Grain"/>
    <x v="0"/>
    <n v="6664"/>
  </r>
  <r>
    <x v="300"/>
    <x v="5"/>
    <s v="Oct"/>
    <n v="40"/>
    <x v="3"/>
    <s v="01"/>
    <s v="Grain"/>
    <x v="1"/>
    <n v="218"/>
  </r>
  <r>
    <x v="300"/>
    <x v="5"/>
    <s v="Oct"/>
    <n v="40"/>
    <x v="4"/>
    <s v="01"/>
    <s v="Grain"/>
    <x v="0"/>
    <n v="1806"/>
  </r>
  <r>
    <x v="300"/>
    <x v="5"/>
    <s v="Oct"/>
    <n v="40"/>
    <x v="4"/>
    <s v="01"/>
    <s v="Grain"/>
    <x v="1"/>
    <n v="1805"/>
  </r>
  <r>
    <x v="300"/>
    <x v="5"/>
    <s v="Oct"/>
    <n v="40"/>
    <x v="5"/>
    <s v="01"/>
    <s v="Grain"/>
    <x v="0"/>
    <n v="0"/>
  </r>
  <r>
    <x v="300"/>
    <x v="5"/>
    <s v="Oct"/>
    <n v="40"/>
    <x v="5"/>
    <s v="01"/>
    <s v="Grain"/>
    <x v="1"/>
    <n v="3"/>
  </r>
  <r>
    <x v="300"/>
    <x v="5"/>
    <s v="Oct"/>
    <n v="40"/>
    <x v="6"/>
    <s v="01"/>
    <s v="Grain"/>
    <x v="0"/>
    <n v="900"/>
  </r>
  <r>
    <x v="300"/>
    <x v="5"/>
    <s v="Oct"/>
    <n v="40"/>
    <x v="6"/>
    <s v="01"/>
    <s v="Grain"/>
    <x v="1"/>
    <n v="882"/>
  </r>
  <r>
    <x v="300"/>
    <x v="5"/>
    <s v="Oct"/>
    <n v="40"/>
    <x v="7"/>
    <s v="01"/>
    <s v="Grain"/>
    <x v="0"/>
    <n v="1018"/>
  </r>
  <r>
    <x v="300"/>
    <x v="5"/>
    <s v="Oct"/>
    <n v="40"/>
    <x v="7"/>
    <s v="01"/>
    <s v="Grain"/>
    <x v="1"/>
    <n v="134"/>
  </r>
  <r>
    <x v="300"/>
    <x v="5"/>
    <s v="Oct"/>
    <n v="40"/>
    <x v="8"/>
    <s v="01"/>
    <s v="Grain"/>
    <x v="0"/>
    <n v="93"/>
  </r>
  <r>
    <x v="300"/>
    <x v="5"/>
    <s v="Oct"/>
    <n v="40"/>
    <x v="8"/>
    <s v="01"/>
    <s v="Grain"/>
    <x v="1"/>
    <n v="1278"/>
  </r>
  <r>
    <x v="300"/>
    <x v="5"/>
    <s v="Oct"/>
    <n v="40"/>
    <x v="9"/>
    <s v="01"/>
    <s v="Grain"/>
    <x v="0"/>
    <n v="0"/>
  </r>
  <r>
    <x v="300"/>
    <x v="5"/>
    <s v="Oct"/>
    <n v="40"/>
    <x v="9"/>
    <s v="01"/>
    <s v="Grain"/>
    <x v="1"/>
    <n v="0"/>
  </r>
  <r>
    <x v="300"/>
    <x v="5"/>
    <s v="Oct"/>
    <n v="40"/>
    <x v="10"/>
    <s v="01"/>
    <s v="Grain"/>
    <x v="0"/>
    <n v="3583"/>
  </r>
  <r>
    <x v="300"/>
    <x v="5"/>
    <s v="Oct"/>
    <n v="40"/>
    <x v="10"/>
    <s v="01"/>
    <s v="Grain"/>
    <x v="1"/>
    <n v="1061"/>
  </r>
  <r>
    <x v="300"/>
    <x v="5"/>
    <s v="Oct"/>
    <n v="40"/>
    <x v="11"/>
    <s v="01"/>
    <s v="Grain"/>
    <x v="0"/>
    <n v="0"/>
  </r>
  <r>
    <x v="300"/>
    <x v="5"/>
    <s v="Oct"/>
    <n v="40"/>
    <x v="11"/>
    <s v="01"/>
    <s v="Grain"/>
    <x v="1"/>
    <n v="2"/>
  </r>
  <r>
    <x v="300"/>
    <x v="5"/>
    <s v="Oct"/>
    <n v="40"/>
    <x v="12"/>
    <s v="01"/>
    <s v="Grain"/>
    <x v="0"/>
    <n v="5276"/>
  </r>
  <r>
    <x v="300"/>
    <x v="5"/>
    <s v="Oct"/>
    <n v="40"/>
    <x v="12"/>
    <s v="01"/>
    <s v="Grain"/>
    <x v="1"/>
    <n v="1311"/>
  </r>
  <r>
    <x v="301"/>
    <x v="5"/>
    <s v="Oct"/>
    <n v="41"/>
    <x v="0"/>
    <s v="01"/>
    <s v="Grain"/>
    <x v="0"/>
    <n v="10460"/>
  </r>
  <r>
    <x v="301"/>
    <x v="5"/>
    <s v="Oct"/>
    <n v="41"/>
    <x v="0"/>
    <s v="01"/>
    <s v="Grain"/>
    <x v="1"/>
    <n v="579"/>
  </r>
  <r>
    <x v="301"/>
    <x v="5"/>
    <s v="Oct"/>
    <n v="41"/>
    <x v="1"/>
    <s v="01"/>
    <s v="Grain"/>
    <x v="0"/>
    <n v="0"/>
  </r>
  <r>
    <x v="301"/>
    <x v="5"/>
    <s v="Oct"/>
    <n v="41"/>
    <x v="1"/>
    <s v="01"/>
    <s v="Grain"/>
    <x v="1"/>
    <n v="0"/>
  </r>
  <r>
    <x v="301"/>
    <x v="5"/>
    <s v="Oct"/>
    <n v="41"/>
    <x v="2"/>
    <s v="01"/>
    <s v="Grain"/>
    <x v="0"/>
    <n v="5569"/>
  </r>
  <r>
    <x v="301"/>
    <x v="5"/>
    <s v="Oct"/>
    <n v="41"/>
    <x v="2"/>
    <s v="01"/>
    <s v="Grain"/>
    <x v="1"/>
    <n v="1074"/>
  </r>
  <r>
    <x v="301"/>
    <x v="5"/>
    <s v="Oct"/>
    <n v="41"/>
    <x v="3"/>
    <s v="01"/>
    <s v="Grain"/>
    <x v="0"/>
    <n v="5722"/>
  </r>
  <r>
    <x v="301"/>
    <x v="5"/>
    <s v="Oct"/>
    <n v="41"/>
    <x v="3"/>
    <s v="01"/>
    <s v="Grain"/>
    <x v="1"/>
    <n v="133"/>
  </r>
  <r>
    <x v="301"/>
    <x v="5"/>
    <s v="Oct"/>
    <n v="41"/>
    <x v="4"/>
    <s v="01"/>
    <s v="Grain"/>
    <x v="0"/>
    <n v="1995"/>
  </r>
  <r>
    <x v="301"/>
    <x v="5"/>
    <s v="Oct"/>
    <n v="41"/>
    <x v="4"/>
    <s v="01"/>
    <s v="Grain"/>
    <x v="1"/>
    <n v="1271"/>
  </r>
  <r>
    <x v="301"/>
    <x v="5"/>
    <s v="Oct"/>
    <n v="41"/>
    <x v="5"/>
    <s v="01"/>
    <s v="Grain"/>
    <x v="0"/>
    <n v="0"/>
  </r>
  <r>
    <x v="301"/>
    <x v="5"/>
    <s v="Oct"/>
    <n v="41"/>
    <x v="5"/>
    <s v="01"/>
    <s v="Grain"/>
    <x v="1"/>
    <n v="10"/>
  </r>
  <r>
    <x v="301"/>
    <x v="5"/>
    <s v="Oct"/>
    <n v="41"/>
    <x v="6"/>
    <s v="01"/>
    <s v="Grain"/>
    <x v="0"/>
    <n v="1022"/>
  </r>
  <r>
    <x v="301"/>
    <x v="5"/>
    <s v="Oct"/>
    <n v="41"/>
    <x v="6"/>
    <s v="01"/>
    <s v="Grain"/>
    <x v="1"/>
    <n v="1294"/>
  </r>
  <r>
    <x v="301"/>
    <x v="5"/>
    <s v="Oct"/>
    <n v="41"/>
    <x v="7"/>
    <s v="01"/>
    <s v="Grain"/>
    <x v="0"/>
    <n v="1178"/>
  </r>
  <r>
    <x v="301"/>
    <x v="5"/>
    <s v="Oct"/>
    <n v="41"/>
    <x v="7"/>
    <s v="01"/>
    <s v="Grain"/>
    <x v="1"/>
    <n v="408"/>
  </r>
  <r>
    <x v="301"/>
    <x v="5"/>
    <s v="Oct"/>
    <n v="41"/>
    <x v="8"/>
    <s v="01"/>
    <s v="Grain"/>
    <x v="0"/>
    <n v="184"/>
  </r>
  <r>
    <x v="301"/>
    <x v="5"/>
    <s v="Oct"/>
    <n v="41"/>
    <x v="8"/>
    <s v="01"/>
    <s v="Grain"/>
    <x v="1"/>
    <n v="1163"/>
  </r>
  <r>
    <x v="301"/>
    <x v="5"/>
    <s v="Oct"/>
    <n v="41"/>
    <x v="9"/>
    <s v="01"/>
    <s v="Grain"/>
    <x v="0"/>
    <n v="0"/>
  </r>
  <r>
    <x v="301"/>
    <x v="5"/>
    <s v="Oct"/>
    <n v="41"/>
    <x v="9"/>
    <s v="01"/>
    <s v="Grain"/>
    <x v="1"/>
    <n v="0"/>
  </r>
  <r>
    <x v="301"/>
    <x v="5"/>
    <s v="Oct"/>
    <n v="41"/>
    <x v="10"/>
    <s v="01"/>
    <s v="Grain"/>
    <x v="0"/>
    <n v="3224"/>
  </r>
  <r>
    <x v="301"/>
    <x v="5"/>
    <s v="Oct"/>
    <n v="41"/>
    <x v="10"/>
    <s v="01"/>
    <s v="Grain"/>
    <x v="1"/>
    <n v="634"/>
  </r>
  <r>
    <x v="301"/>
    <x v="5"/>
    <s v="Oct"/>
    <n v="41"/>
    <x v="11"/>
    <s v="01"/>
    <s v="Grain"/>
    <x v="0"/>
    <n v="0"/>
  </r>
  <r>
    <x v="301"/>
    <x v="5"/>
    <s v="Oct"/>
    <n v="41"/>
    <x v="11"/>
    <s v="01"/>
    <s v="Grain"/>
    <x v="1"/>
    <n v="26"/>
  </r>
  <r>
    <x v="301"/>
    <x v="5"/>
    <s v="Oct"/>
    <n v="41"/>
    <x v="12"/>
    <s v="01"/>
    <s v="Grain"/>
    <x v="0"/>
    <n v="4804"/>
  </r>
  <r>
    <x v="301"/>
    <x v="5"/>
    <s v="Oct"/>
    <n v="41"/>
    <x v="12"/>
    <s v="01"/>
    <s v="Grain"/>
    <x v="1"/>
    <n v="1603"/>
  </r>
  <r>
    <x v="302"/>
    <x v="5"/>
    <s v="Oct"/>
    <n v="42"/>
    <x v="0"/>
    <s v="01"/>
    <s v="Grain"/>
    <x v="0"/>
    <n v="9585"/>
  </r>
  <r>
    <x v="302"/>
    <x v="5"/>
    <s v="Oct"/>
    <n v="42"/>
    <x v="0"/>
    <s v="01"/>
    <s v="Grain"/>
    <x v="1"/>
    <n v="149"/>
  </r>
  <r>
    <x v="302"/>
    <x v="5"/>
    <s v="Oct"/>
    <n v="42"/>
    <x v="1"/>
    <s v="01"/>
    <s v="Grain"/>
    <x v="0"/>
    <n v="0"/>
  </r>
  <r>
    <x v="302"/>
    <x v="5"/>
    <s v="Oct"/>
    <n v="42"/>
    <x v="1"/>
    <s v="01"/>
    <s v="Grain"/>
    <x v="1"/>
    <n v="0"/>
  </r>
  <r>
    <x v="302"/>
    <x v="5"/>
    <s v="Oct"/>
    <n v="42"/>
    <x v="2"/>
    <s v="01"/>
    <s v="Grain"/>
    <x v="0"/>
    <n v="5250"/>
  </r>
  <r>
    <x v="302"/>
    <x v="5"/>
    <s v="Oct"/>
    <n v="42"/>
    <x v="2"/>
    <s v="01"/>
    <s v="Grain"/>
    <x v="1"/>
    <n v="1312"/>
  </r>
  <r>
    <x v="302"/>
    <x v="5"/>
    <s v="Oct"/>
    <n v="42"/>
    <x v="3"/>
    <s v="01"/>
    <s v="Grain"/>
    <x v="0"/>
    <n v="6367"/>
  </r>
  <r>
    <x v="302"/>
    <x v="5"/>
    <s v="Oct"/>
    <n v="42"/>
    <x v="3"/>
    <s v="01"/>
    <s v="Grain"/>
    <x v="1"/>
    <n v="170"/>
  </r>
  <r>
    <x v="302"/>
    <x v="5"/>
    <s v="Oct"/>
    <n v="42"/>
    <x v="4"/>
    <s v="01"/>
    <s v="Grain"/>
    <x v="0"/>
    <n v="2580"/>
  </r>
  <r>
    <x v="302"/>
    <x v="5"/>
    <s v="Oct"/>
    <n v="42"/>
    <x v="4"/>
    <s v="01"/>
    <s v="Grain"/>
    <x v="1"/>
    <n v="1667"/>
  </r>
  <r>
    <x v="302"/>
    <x v="5"/>
    <s v="Oct"/>
    <n v="42"/>
    <x v="5"/>
    <s v="01"/>
    <s v="Grain"/>
    <x v="0"/>
    <n v="0"/>
  </r>
  <r>
    <x v="302"/>
    <x v="5"/>
    <s v="Oct"/>
    <n v="42"/>
    <x v="5"/>
    <s v="01"/>
    <s v="Grain"/>
    <x v="1"/>
    <n v="3"/>
  </r>
  <r>
    <x v="302"/>
    <x v="5"/>
    <s v="Oct"/>
    <n v="42"/>
    <x v="6"/>
    <s v="01"/>
    <s v="Grain"/>
    <x v="0"/>
    <n v="902"/>
  </r>
  <r>
    <x v="302"/>
    <x v="5"/>
    <s v="Oct"/>
    <n v="42"/>
    <x v="6"/>
    <s v="01"/>
    <s v="Grain"/>
    <x v="1"/>
    <n v="1127"/>
  </r>
  <r>
    <x v="302"/>
    <x v="5"/>
    <s v="Oct"/>
    <n v="42"/>
    <x v="7"/>
    <s v="01"/>
    <s v="Grain"/>
    <x v="0"/>
    <n v="1099"/>
  </r>
  <r>
    <x v="302"/>
    <x v="5"/>
    <s v="Oct"/>
    <n v="42"/>
    <x v="7"/>
    <s v="01"/>
    <s v="Grain"/>
    <x v="1"/>
    <n v="359"/>
  </r>
  <r>
    <x v="302"/>
    <x v="5"/>
    <s v="Oct"/>
    <n v="42"/>
    <x v="8"/>
    <s v="01"/>
    <s v="Grain"/>
    <x v="0"/>
    <n v="195"/>
  </r>
  <r>
    <x v="302"/>
    <x v="5"/>
    <s v="Oct"/>
    <n v="42"/>
    <x v="8"/>
    <s v="01"/>
    <s v="Grain"/>
    <x v="1"/>
    <n v="994"/>
  </r>
  <r>
    <x v="302"/>
    <x v="5"/>
    <s v="Oct"/>
    <n v="42"/>
    <x v="9"/>
    <s v="01"/>
    <s v="Grain"/>
    <x v="0"/>
    <n v="0"/>
  </r>
  <r>
    <x v="302"/>
    <x v="5"/>
    <s v="Oct"/>
    <n v="42"/>
    <x v="9"/>
    <s v="01"/>
    <s v="Grain"/>
    <x v="1"/>
    <n v="0"/>
  </r>
  <r>
    <x v="302"/>
    <x v="5"/>
    <s v="Oct"/>
    <n v="42"/>
    <x v="10"/>
    <s v="01"/>
    <s v="Grain"/>
    <x v="0"/>
    <n v="4128"/>
  </r>
  <r>
    <x v="302"/>
    <x v="5"/>
    <s v="Oct"/>
    <n v="42"/>
    <x v="10"/>
    <s v="01"/>
    <s v="Grain"/>
    <x v="1"/>
    <n v="777"/>
  </r>
  <r>
    <x v="302"/>
    <x v="5"/>
    <s v="Oct"/>
    <n v="42"/>
    <x v="11"/>
    <s v="01"/>
    <s v="Grain"/>
    <x v="0"/>
    <n v="0"/>
  </r>
  <r>
    <x v="302"/>
    <x v="5"/>
    <s v="Oct"/>
    <n v="42"/>
    <x v="11"/>
    <s v="01"/>
    <s v="Grain"/>
    <x v="1"/>
    <n v="3"/>
  </r>
  <r>
    <x v="302"/>
    <x v="5"/>
    <s v="Oct"/>
    <n v="42"/>
    <x v="12"/>
    <s v="01"/>
    <s v="Grain"/>
    <x v="0"/>
    <n v="5019"/>
  </r>
  <r>
    <x v="302"/>
    <x v="5"/>
    <s v="Oct"/>
    <n v="42"/>
    <x v="12"/>
    <s v="01"/>
    <s v="Grain"/>
    <x v="1"/>
    <n v="2102"/>
  </r>
  <r>
    <x v="303"/>
    <x v="5"/>
    <s v="Oct"/>
    <n v="43"/>
    <x v="0"/>
    <s v="01"/>
    <s v="Grain"/>
    <x v="0"/>
    <n v="10205"/>
  </r>
  <r>
    <x v="303"/>
    <x v="5"/>
    <s v="Oct"/>
    <n v="43"/>
    <x v="0"/>
    <s v="01"/>
    <s v="Grain"/>
    <x v="1"/>
    <n v="352"/>
  </r>
  <r>
    <x v="303"/>
    <x v="5"/>
    <s v="Oct"/>
    <n v="43"/>
    <x v="1"/>
    <s v="01"/>
    <s v="Grain"/>
    <x v="0"/>
    <n v="0"/>
  </r>
  <r>
    <x v="303"/>
    <x v="5"/>
    <s v="Oct"/>
    <n v="43"/>
    <x v="1"/>
    <s v="01"/>
    <s v="Grain"/>
    <x v="1"/>
    <n v="0"/>
  </r>
  <r>
    <x v="303"/>
    <x v="5"/>
    <s v="Oct"/>
    <n v="43"/>
    <x v="2"/>
    <s v="01"/>
    <s v="Grain"/>
    <x v="0"/>
    <n v="4350"/>
  </r>
  <r>
    <x v="303"/>
    <x v="5"/>
    <s v="Oct"/>
    <n v="43"/>
    <x v="2"/>
    <s v="01"/>
    <s v="Grain"/>
    <x v="1"/>
    <n v="1044"/>
  </r>
  <r>
    <x v="303"/>
    <x v="5"/>
    <s v="Oct"/>
    <n v="43"/>
    <x v="3"/>
    <s v="01"/>
    <s v="Grain"/>
    <x v="0"/>
    <n v="4949"/>
  </r>
  <r>
    <x v="303"/>
    <x v="5"/>
    <s v="Oct"/>
    <n v="43"/>
    <x v="3"/>
    <s v="01"/>
    <s v="Grain"/>
    <x v="1"/>
    <n v="137"/>
  </r>
  <r>
    <x v="303"/>
    <x v="5"/>
    <s v="Oct"/>
    <n v="43"/>
    <x v="4"/>
    <s v="01"/>
    <s v="Grain"/>
    <x v="0"/>
    <n v="3263"/>
  </r>
  <r>
    <x v="303"/>
    <x v="5"/>
    <s v="Oct"/>
    <n v="43"/>
    <x v="4"/>
    <s v="01"/>
    <s v="Grain"/>
    <x v="1"/>
    <n v="1082"/>
  </r>
  <r>
    <x v="303"/>
    <x v="5"/>
    <s v="Oct"/>
    <n v="43"/>
    <x v="5"/>
    <s v="01"/>
    <s v="Grain"/>
    <x v="0"/>
    <n v="0"/>
  </r>
  <r>
    <x v="303"/>
    <x v="5"/>
    <s v="Oct"/>
    <n v="43"/>
    <x v="5"/>
    <s v="01"/>
    <s v="Grain"/>
    <x v="1"/>
    <n v="10"/>
  </r>
  <r>
    <x v="303"/>
    <x v="5"/>
    <s v="Oct"/>
    <n v="43"/>
    <x v="6"/>
    <s v="01"/>
    <s v="Grain"/>
    <x v="0"/>
    <n v="911"/>
  </r>
  <r>
    <x v="303"/>
    <x v="5"/>
    <s v="Oct"/>
    <n v="43"/>
    <x v="6"/>
    <s v="01"/>
    <s v="Grain"/>
    <x v="1"/>
    <n v="1109"/>
  </r>
  <r>
    <x v="303"/>
    <x v="5"/>
    <s v="Oct"/>
    <n v="43"/>
    <x v="7"/>
    <s v="01"/>
    <s v="Grain"/>
    <x v="0"/>
    <n v="1357"/>
  </r>
  <r>
    <x v="303"/>
    <x v="5"/>
    <s v="Oct"/>
    <n v="43"/>
    <x v="7"/>
    <s v="01"/>
    <s v="Grain"/>
    <x v="1"/>
    <n v="335"/>
  </r>
  <r>
    <x v="303"/>
    <x v="5"/>
    <s v="Oct"/>
    <n v="43"/>
    <x v="8"/>
    <s v="01"/>
    <s v="Grain"/>
    <x v="0"/>
    <n v="223"/>
  </r>
  <r>
    <x v="303"/>
    <x v="5"/>
    <s v="Oct"/>
    <n v="43"/>
    <x v="8"/>
    <s v="01"/>
    <s v="Grain"/>
    <x v="1"/>
    <n v="1699"/>
  </r>
  <r>
    <x v="303"/>
    <x v="5"/>
    <s v="Oct"/>
    <n v="43"/>
    <x v="9"/>
    <s v="01"/>
    <s v="Grain"/>
    <x v="0"/>
    <n v="0"/>
  </r>
  <r>
    <x v="303"/>
    <x v="5"/>
    <s v="Oct"/>
    <n v="43"/>
    <x v="9"/>
    <s v="01"/>
    <s v="Grain"/>
    <x v="1"/>
    <n v="0"/>
  </r>
  <r>
    <x v="303"/>
    <x v="5"/>
    <s v="Oct"/>
    <n v="43"/>
    <x v="10"/>
    <s v="01"/>
    <s v="Grain"/>
    <x v="0"/>
    <n v="4327"/>
  </r>
  <r>
    <x v="303"/>
    <x v="5"/>
    <s v="Oct"/>
    <n v="43"/>
    <x v="10"/>
    <s v="01"/>
    <s v="Grain"/>
    <x v="1"/>
    <n v="492"/>
  </r>
  <r>
    <x v="303"/>
    <x v="5"/>
    <s v="Oct"/>
    <n v="43"/>
    <x v="11"/>
    <s v="01"/>
    <s v="Grain"/>
    <x v="0"/>
    <n v="2"/>
  </r>
  <r>
    <x v="303"/>
    <x v="5"/>
    <s v="Oct"/>
    <n v="43"/>
    <x v="11"/>
    <s v="01"/>
    <s v="Grain"/>
    <x v="1"/>
    <n v="4"/>
  </r>
  <r>
    <x v="303"/>
    <x v="5"/>
    <s v="Oct"/>
    <n v="43"/>
    <x v="12"/>
    <s v="01"/>
    <s v="Grain"/>
    <x v="0"/>
    <n v="5837"/>
  </r>
  <r>
    <x v="303"/>
    <x v="5"/>
    <s v="Oct"/>
    <n v="43"/>
    <x v="12"/>
    <s v="01"/>
    <s v="Grain"/>
    <x v="1"/>
    <n v="1938"/>
  </r>
  <r>
    <x v="304"/>
    <x v="5"/>
    <s v="Oct"/>
    <n v="44"/>
    <x v="0"/>
    <s v="01"/>
    <s v="Grain"/>
    <x v="0"/>
    <n v="7692"/>
  </r>
  <r>
    <x v="304"/>
    <x v="5"/>
    <s v="Oct"/>
    <n v="44"/>
    <x v="0"/>
    <s v="01"/>
    <s v="Grain"/>
    <x v="1"/>
    <n v="217"/>
  </r>
  <r>
    <x v="304"/>
    <x v="5"/>
    <s v="Oct"/>
    <n v="44"/>
    <x v="1"/>
    <s v="01"/>
    <s v="Grain"/>
    <x v="0"/>
    <n v="0"/>
  </r>
  <r>
    <x v="304"/>
    <x v="5"/>
    <s v="Oct"/>
    <n v="44"/>
    <x v="1"/>
    <s v="01"/>
    <s v="Grain"/>
    <x v="1"/>
    <n v="0"/>
  </r>
  <r>
    <x v="304"/>
    <x v="5"/>
    <s v="Oct"/>
    <n v="44"/>
    <x v="2"/>
    <s v="01"/>
    <s v="Grain"/>
    <x v="0"/>
    <n v="5331"/>
  </r>
  <r>
    <x v="304"/>
    <x v="5"/>
    <s v="Oct"/>
    <n v="44"/>
    <x v="2"/>
    <s v="01"/>
    <s v="Grain"/>
    <x v="1"/>
    <n v="1478"/>
  </r>
  <r>
    <x v="304"/>
    <x v="5"/>
    <s v="Oct"/>
    <n v="44"/>
    <x v="3"/>
    <s v="01"/>
    <s v="Grain"/>
    <x v="0"/>
    <n v="6379"/>
  </r>
  <r>
    <x v="304"/>
    <x v="5"/>
    <s v="Oct"/>
    <n v="44"/>
    <x v="3"/>
    <s v="01"/>
    <s v="Grain"/>
    <x v="1"/>
    <n v="155"/>
  </r>
  <r>
    <x v="304"/>
    <x v="5"/>
    <s v="Oct"/>
    <n v="44"/>
    <x v="4"/>
    <s v="01"/>
    <s v="Grain"/>
    <x v="0"/>
    <n v="2924"/>
  </r>
  <r>
    <x v="304"/>
    <x v="5"/>
    <s v="Oct"/>
    <n v="44"/>
    <x v="4"/>
    <s v="01"/>
    <s v="Grain"/>
    <x v="1"/>
    <n v="1568"/>
  </r>
  <r>
    <x v="304"/>
    <x v="5"/>
    <s v="Oct"/>
    <n v="44"/>
    <x v="5"/>
    <s v="01"/>
    <s v="Grain"/>
    <x v="0"/>
    <n v="0"/>
  </r>
  <r>
    <x v="304"/>
    <x v="5"/>
    <s v="Oct"/>
    <n v="44"/>
    <x v="5"/>
    <s v="01"/>
    <s v="Grain"/>
    <x v="1"/>
    <n v="6"/>
  </r>
  <r>
    <x v="304"/>
    <x v="5"/>
    <s v="Oct"/>
    <n v="44"/>
    <x v="6"/>
    <s v="01"/>
    <s v="Grain"/>
    <x v="0"/>
    <n v="953"/>
  </r>
  <r>
    <x v="304"/>
    <x v="5"/>
    <s v="Oct"/>
    <n v="44"/>
    <x v="6"/>
    <s v="01"/>
    <s v="Grain"/>
    <x v="1"/>
    <n v="1929"/>
  </r>
  <r>
    <x v="304"/>
    <x v="5"/>
    <s v="Oct"/>
    <n v="44"/>
    <x v="7"/>
    <s v="01"/>
    <s v="Grain"/>
    <x v="0"/>
    <n v="1026"/>
  </r>
  <r>
    <x v="304"/>
    <x v="5"/>
    <s v="Oct"/>
    <n v="44"/>
    <x v="7"/>
    <s v="01"/>
    <s v="Grain"/>
    <x v="1"/>
    <n v="169"/>
  </r>
  <r>
    <x v="304"/>
    <x v="5"/>
    <s v="Oct"/>
    <n v="44"/>
    <x v="8"/>
    <s v="01"/>
    <s v="Grain"/>
    <x v="0"/>
    <n v="298"/>
  </r>
  <r>
    <x v="304"/>
    <x v="5"/>
    <s v="Oct"/>
    <n v="44"/>
    <x v="8"/>
    <s v="01"/>
    <s v="Grain"/>
    <x v="1"/>
    <n v="1229"/>
  </r>
  <r>
    <x v="304"/>
    <x v="5"/>
    <s v="Oct"/>
    <n v="44"/>
    <x v="9"/>
    <s v="01"/>
    <s v="Grain"/>
    <x v="0"/>
    <n v="0"/>
  </r>
  <r>
    <x v="304"/>
    <x v="5"/>
    <s v="Oct"/>
    <n v="44"/>
    <x v="9"/>
    <s v="01"/>
    <s v="Grain"/>
    <x v="1"/>
    <n v="0"/>
  </r>
  <r>
    <x v="304"/>
    <x v="5"/>
    <s v="Oct"/>
    <n v="44"/>
    <x v="10"/>
    <s v="01"/>
    <s v="Grain"/>
    <x v="0"/>
    <n v="3921"/>
  </r>
  <r>
    <x v="304"/>
    <x v="5"/>
    <s v="Oct"/>
    <n v="44"/>
    <x v="10"/>
    <s v="01"/>
    <s v="Grain"/>
    <x v="1"/>
    <n v="678"/>
  </r>
  <r>
    <x v="304"/>
    <x v="5"/>
    <s v="Oct"/>
    <n v="44"/>
    <x v="11"/>
    <s v="01"/>
    <s v="Grain"/>
    <x v="0"/>
    <n v="0"/>
  </r>
  <r>
    <x v="304"/>
    <x v="5"/>
    <s v="Oct"/>
    <n v="44"/>
    <x v="11"/>
    <s v="01"/>
    <s v="Grain"/>
    <x v="1"/>
    <n v="1"/>
  </r>
  <r>
    <x v="304"/>
    <x v="5"/>
    <s v="Oct"/>
    <n v="44"/>
    <x v="12"/>
    <s v="01"/>
    <s v="Grain"/>
    <x v="0"/>
    <n v="5259"/>
  </r>
  <r>
    <x v="304"/>
    <x v="5"/>
    <s v="Oct"/>
    <n v="44"/>
    <x v="12"/>
    <s v="01"/>
    <s v="Grain"/>
    <x v="1"/>
    <n v="2064"/>
  </r>
  <r>
    <x v="305"/>
    <x v="5"/>
    <s v="Nov"/>
    <n v="45"/>
    <x v="0"/>
    <s v="01"/>
    <s v="Grain"/>
    <x v="0"/>
    <n v="10328"/>
  </r>
  <r>
    <x v="305"/>
    <x v="5"/>
    <s v="Nov"/>
    <n v="45"/>
    <x v="0"/>
    <s v="01"/>
    <s v="Grain"/>
    <x v="1"/>
    <n v="338"/>
  </r>
  <r>
    <x v="305"/>
    <x v="5"/>
    <s v="Nov"/>
    <n v="45"/>
    <x v="1"/>
    <s v="01"/>
    <s v="Grain"/>
    <x v="0"/>
    <n v="0"/>
  </r>
  <r>
    <x v="305"/>
    <x v="5"/>
    <s v="Nov"/>
    <n v="45"/>
    <x v="1"/>
    <s v="01"/>
    <s v="Grain"/>
    <x v="1"/>
    <n v="0"/>
  </r>
  <r>
    <x v="305"/>
    <x v="5"/>
    <s v="Nov"/>
    <n v="45"/>
    <x v="2"/>
    <s v="01"/>
    <s v="Grain"/>
    <x v="0"/>
    <n v="6073"/>
  </r>
  <r>
    <x v="305"/>
    <x v="5"/>
    <s v="Nov"/>
    <n v="45"/>
    <x v="2"/>
    <s v="01"/>
    <s v="Grain"/>
    <x v="1"/>
    <n v="1327"/>
  </r>
  <r>
    <x v="305"/>
    <x v="5"/>
    <s v="Nov"/>
    <n v="45"/>
    <x v="3"/>
    <s v="01"/>
    <s v="Grain"/>
    <x v="0"/>
    <n v="6947"/>
  </r>
  <r>
    <x v="305"/>
    <x v="5"/>
    <s v="Nov"/>
    <n v="45"/>
    <x v="3"/>
    <s v="01"/>
    <s v="Grain"/>
    <x v="1"/>
    <n v="65"/>
  </r>
  <r>
    <x v="305"/>
    <x v="5"/>
    <s v="Nov"/>
    <n v="45"/>
    <x v="4"/>
    <s v="01"/>
    <s v="Grain"/>
    <x v="0"/>
    <n v="2462"/>
  </r>
  <r>
    <x v="305"/>
    <x v="5"/>
    <s v="Nov"/>
    <n v="45"/>
    <x v="4"/>
    <s v="01"/>
    <s v="Grain"/>
    <x v="1"/>
    <n v="1512"/>
  </r>
  <r>
    <x v="305"/>
    <x v="5"/>
    <s v="Nov"/>
    <n v="45"/>
    <x v="5"/>
    <s v="01"/>
    <s v="Grain"/>
    <x v="0"/>
    <n v="0"/>
  </r>
  <r>
    <x v="305"/>
    <x v="5"/>
    <s v="Nov"/>
    <n v="45"/>
    <x v="5"/>
    <s v="01"/>
    <s v="Grain"/>
    <x v="1"/>
    <n v="2"/>
  </r>
  <r>
    <x v="305"/>
    <x v="5"/>
    <s v="Nov"/>
    <n v="45"/>
    <x v="6"/>
    <s v="01"/>
    <s v="Grain"/>
    <x v="0"/>
    <n v="1185"/>
  </r>
  <r>
    <x v="305"/>
    <x v="5"/>
    <s v="Nov"/>
    <n v="45"/>
    <x v="6"/>
    <s v="01"/>
    <s v="Grain"/>
    <x v="1"/>
    <n v="1261"/>
  </r>
  <r>
    <x v="305"/>
    <x v="5"/>
    <s v="Nov"/>
    <n v="45"/>
    <x v="7"/>
    <s v="01"/>
    <s v="Grain"/>
    <x v="0"/>
    <n v="994"/>
  </r>
  <r>
    <x v="305"/>
    <x v="5"/>
    <s v="Nov"/>
    <n v="45"/>
    <x v="7"/>
    <s v="01"/>
    <s v="Grain"/>
    <x v="1"/>
    <n v="486"/>
  </r>
  <r>
    <x v="305"/>
    <x v="5"/>
    <s v="Nov"/>
    <n v="45"/>
    <x v="8"/>
    <s v="01"/>
    <s v="Grain"/>
    <x v="0"/>
    <n v="217"/>
  </r>
  <r>
    <x v="305"/>
    <x v="5"/>
    <s v="Nov"/>
    <n v="45"/>
    <x v="8"/>
    <s v="01"/>
    <s v="Grain"/>
    <x v="1"/>
    <n v="1220"/>
  </r>
  <r>
    <x v="305"/>
    <x v="5"/>
    <s v="Nov"/>
    <n v="45"/>
    <x v="9"/>
    <s v="01"/>
    <s v="Grain"/>
    <x v="0"/>
    <n v="0"/>
  </r>
  <r>
    <x v="305"/>
    <x v="5"/>
    <s v="Nov"/>
    <n v="45"/>
    <x v="9"/>
    <s v="01"/>
    <s v="Grain"/>
    <x v="1"/>
    <n v="0"/>
  </r>
  <r>
    <x v="305"/>
    <x v="5"/>
    <s v="Nov"/>
    <n v="45"/>
    <x v="10"/>
    <s v="01"/>
    <s v="Grain"/>
    <x v="0"/>
    <n v="4319"/>
  </r>
  <r>
    <x v="305"/>
    <x v="5"/>
    <s v="Nov"/>
    <n v="45"/>
    <x v="10"/>
    <s v="01"/>
    <s v="Grain"/>
    <x v="1"/>
    <n v="570"/>
  </r>
  <r>
    <x v="305"/>
    <x v="5"/>
    <s v="Nov"/>
    <n v="45"/>
    <x v="11"/>
    <s v="01"/>
    <s v="Grain"/>
    <x v="0"/>
    <n v="0"/>
  </r>
  <r>
    <x v="305"/>
    <x v="5"/>
    <s v="Nov"/>
    <n v="45"/>
    <x v="11"/>
    <s v="01"/>
    <s v="Grain"/>
    <x v="1"/>
    <n v="4"/>
  </r>
  <r>
    <x v="305"/>
    <x v="5"/>
    <s v="Nov"/>
    <n v="45"/>
    <x v="12"/>
    <s v="01"/>
    <s v="Grain"/>
    <x v="0"/>
    <n v="5570"/>
  </r>
  <r>
    <x v="305"/>
    <x v="5"/>
    <s v="Nov"/>
    <n v="45"/>
    <x v="12"/>
    <s v="01"/>
    <s v="Grain"/>
    <x v="1"/>
    <n v="1901"/>
  </r>
  <r>
    <x v="306"/>
    <x v="5"/>
    <s v="Nov"/>
    <n v="46"/>
    <x v="0"/>
    <s v="01"/>
    <s v="Grain"/>
    <x v="0"/>
    <n v="9642"/>
  </r>
  <r>
    <x v="306"/>
    <x v="5"/>
    <s v="Nov"/>
    <n v="46"/>
    <x v="0"/>
    <s v="01"/>
    <s v="Grain"/>
    <x v="1"/>
    <n v="238"/>
  </r>
  <r>
    <x v="306"/>
    <x v="5"/>
    <s v="Nov"/>
    <n v="46"/>
    <x v="1"/>
    <s v="01"/>
    <s v="Grain"/>
    <x v="0"/>
    <n v="0"/>
  </r>
  <r>
    <x v="306"/>
    <x v="5"/>
    <s v="Nov"/>
    <n v="46"/>
    <x v="1"/>
    <s v="01"/>
    <s v="Grain"/>
    <x v="1"/>
    <n v="0"/>
  </r>
  <r>
    <x v="306"/>
    <x v="5"/>
    <s v="Nov"/>
    <n v="46"/>
    <x v="2"/>
    <s v="01"/>
    <s v="Grain"/>
    <x v="0"/>
    <n v="5375"/>
  </r>
  <r>
    <x v="306"/>
    <x v="5"/>
    <s v="Nov"/>
    <n v="46"/>
    <x v="2"/>
    <s v="01"/>
    <s v="Grain"/>
    <x v="1"/>
    <n v="1481"/>
  </r>
  <r>
    <x v="306"/>
    <x v="5"/>
    <s v="Nov"/>
    <n v="46"/>
    <x v="3"/>
    <s v="01"/>
    <s v="Grain"/>
    <x v="0"/>
    <n v="6021"/>
  </r>
  <r>
    <x v="306"/>
    <x v="5"/>
    <s v="Nov"/>
    <n v="46"/>
    <x v="3"/>
    <s v="01"/>
    <s v="Grain"/>
    <x v="1"/>
    <n v="246"/>
  </r>
  <r>
    <x v="306"/>
    <x v="5"/>
    <s v="Nov"/>
    <n v="46"/>
    <x v="4"/>
    <s v="01"/>
    <s v="Grain"/>
    <x v="0"/>
    <n v="2826"/>
  </r>
  <r>
    <x v="306"/>
    <x v="5"/>
    <s v="Nov"/>
    <n v="46"/>
    <x v="4"/>
    <s v="01"/>
    <s v="Grain"/>
    <x v="1"/>
    <n v="1823"/>
  </r>
  <r>
    <x v="306"/>
    <x v="5"/>
    <s v="Nov"/>
    <n v="46"/>
    <x v="5"/>
    <s v="01"/>
    <s v="Grain"/>
    <x v="0"/>
    <n v="0"/>
  </r>
  <r>
    <x v="306"/>
    <x v="5"/>
    <s v="Nov"/>
    <n v="46"/>
    <x v="5"/>
    <s v="01"/>
    <s v="Grain"/>
    <x v="1"/>
    <n v="12"/>
  </r>
  <r>
    <x v="306"/>
    <x v="5"/>
    <s v="Nov"/>
    <n v="46"/>
    <x v="6"/>
    <s v="01"/>
    <s v="Grain"/>
    <x v="0"/>
    <n v="1295"/>
  </r>
  <r>
    <x v="306"/>
    <x v="5"/>
    <s v="Nov"/>
    <n v="46"/>
    <x v="6"/>
    <s v="01"/>
    <s v="Grain"/>
    <x v="1"/>
    <n v="1358"/>
  </r>
  <r>
    <x v="306"/>
    <x v="5"/>
    <s v="Nov"/>
    <n v="46"/>
    <x v="7"/>
    <s v="01"/>
    <s v="Grain"/>
    <x v="0"/>
    <n v="1140"/>
  </r>
  <r>
    <x v="306"/>
    <x v="5"/>
    <s v="Nov"/>
    <n v="46"/>
    <x v="7"/>
    <s v="01"/>
    <s v="Grain"/>
    <x v="1"/>
    <n v="368"/>
  </r>
  <r>
    <x v="306"/>
    <x v="5"/>
    <s v="Nov"/>
    <n v="46"/>
    <x v="8"/>
    <s v="01"/>
    <s v="Grain"/>
    <x v="0"/>
    <n v="290"/>
  </r>
  <r>
    <x v="306"/>
    <x v="5"/>
    <s v="Nov"/>
    <n v="46"/>
    <x v="8"/>
    <s v="01"/>
    <s v="Grain"/>
    <x v="1"/>
    <n v="1339"/>
  </r>
  <r>
    <x v="306"/>
    <x v="5"/>
    <s v="Nov"/>
    <n v="46"/>
    <x v="9"/>
    <s v="01"/>
    <s v="Grain"/>
    <x v="0"/>
    <n v="0"/>
  </r>
  <r>
    <x v="306"/>
    <x v="5"/>
    <s v="Nov"/>
    <n v="46"/>
    <x v="9"/>
    <s v="01"/>
    <s v="Grain"/>
    <x v="1"/>
    <n v="0"/>
  </r>
  <r>
    <x v="306"/>
    <x v="5"/>
    <s v="Nov"/>
    <n v="46"/>
    <x v="10"/>
    <s v="01"/>
    <s v="Grain"/>
    <x v="0"/>
    <n v="4221"/>
  </r>
  <r>
    <x v="306"/>
    <x v="5"/>
    <s v="Nov"/>
    <n v="46"/>
    <x v="10"/>
    <s v="01"/>
    <s v="Grain"/>
    <x v="1"/>
    <n v="620"/>
  </r>
  <r>
    <x v="306"/>
    <x v="5"/>
    <s v="Nov"/>
    <n v="46"/>
    <x v="11"/>
    <s v="01"/>
    <s v="Grain"/>
    <x v="0"/>
    <n v="0"/>
  </r>
  <r>
    <x v="306"/>
    <x v="5"/>
    <s v="Nov"/>
    <n v="46"/>
    <x v="11"/>
    <s v="01"/>
    <s v="Grain"/>
    <x v="1"/>
    <n v="5"/>
  </r>
  <r>
    <x v="306"/>
    <x v="5"/>
    <s v="Nov"/>
    <n v="46"/>
    <x v="12"/>
    <s v="01"/>
    <s v="Grain"/>
    <x v="0"/>
    <n v="6423"/>
  </r>
  <r>
    <x v="306"/>
    <x v="5"/>
    <s v="Nov"/>
    <n v="46"/>
    <x v="12"/>
    <s v="01"/>
    <s v="Grain"/>
    <x v="1"/>
    <n v="1952"/>
  </r>
  <r>
    <x v="307"/>
    <x v="5"/>
    <s v="Nov"/>
    <n v="47"/>
    <x v="0"/>
    <s v="01"/>
    <s v="Grain"/>
    <x v="0"/>
    <n v="9240"/>
  </r>
  <r>
    <x v="307"/>
    <x v="5"/>
    <s v="Nov"/>
    <n v="47"/>
    <x v="0"/>
    <s v="01"/>
    <s v="Grain"/>
    <x v="1"/>
    <n v="143"/>
  </r>
  <r>
    <x v="307"/>
    <x v="5"/>
    <s v="Nov"/>
    <n v="47"/>
    <x v="1"/>
    <s v="01"/>
    <s v="Grain"/>
    <x v="0"/>
    <n v="0"/>
  </r>
  <r>
    <x v="307"/>
    <x v="5"/>
    <s v="Nov"/>
    <n v="47"/>
    <x v="1"/>
    <s v="01"/>
    <s v="Grain"/>
    <x v="1"/>
    <n v="0"/>
  </r>
  <r>
    <x v="307"/>
    <x v="5"/>
    <s v="Nov"/>
    <n v="47"/>
    <x v="2"/>
    <s v="01"/>
    <s v="Grain"/>
    <x v="0"/>
    <n v="4356"/>
  </r>
  <r>
    <x v="307"/>
    <x v="5"/>
    <s v="Nov"/>
    <n v="47"/>
    <x v="2"/>
    <s v="01"/>
    <s v="Grain"/>
    <x v="1"/>
    <n v="1122"/>
  </r>
  <r>
    <x v="307"/>
    <x v="5"/>
    <s v="Nov"/>
    <n v="47"/>
    <x v="3"/>
    <s v="01"/>
    <s v="Grain"/>
    <x v="0"/>
    <n v="6409"/>
  </r>
  <r>
    <x v="307"/>
    <x v="5"/>
    <s v="Nov"/>
    <n v="47"/>
    <x v="3"/>
    <s v="01"/>
    <s v="Grain"/>
    <x v="1"/>
    <n v="74"/>
  </r>
  <r>
    <x v="307"/>
    <x v="5"/>
    <s v="Nov"/>
    <n v="47"/>
    <x v="4"/>
    <s v="01"/>
    <s v="Grain"/>
    <x v="0"/>
    <n v="2667"/>
  </r>
  <r>
    <x v="307"/>
    <x v="5"/>
    <s v="Nov"/>
    <n v="47"/>
    <x v="4"/>
    <s v="01"/>
    <s v="Grain"/>
    <x v="1"/>
    <n v="1198"/>
  </r>
  <r>
    <x v="307"/>
    <x v="5"/>
    <s v="Nov"/>
    <n v="47"/>
    <x v="5"/>
    <s v="01"/>
    <s v="Grain"/>
    <x v="0"/>
    <n v="0"/>
  </r>
  <r>
    <x v="307"/>
    <x v="5"/>
    <s v="Nov"/>
    <n v="47"/>
    <x v="5"/>
    <s v="01"/>
    <s v="Grain"/>
    <x v="1"/>
    <n v="3"/>
  </r>
  <r>
    <x v="307"/>
    <x v="5"/>
    <s v="Nov"/>
    <n v="47"/>
    <x v="6"/>
    <s v="01"/>
    <s v="Grain"/>
    <x v="0"/>
    <n v="1314"/>
  </r>
  <r>
    <x v="307"/>
    <x v="5"/>
    <s v="Nov"/>
    <n v="47"/>
    <x v="6"/>
    <s v="01"/>
    <s v="Grain"/>
    <x v="1"/>
    <n v="867"/>
  </r>
  <r>
    <x v="307"/>
    <x v="5"/>
    <s v="Nov"/>
    <n v="47"/>
    <x v="7"/>
    <s v="01"/>
    <s v="Grain"/>
    <x v="0"/>
    <n v="747"/>
  </r>
  <r>
    <x v="307"/>
    <x v="5"/>
    <s v="Nov"/>
    <n v="47"/>
    <x v="7"/>
    <s v="01"/>
    <s v="Grain"/>
    <x v="1"/>
    <n v="377"/>
  </r>
  <r>
    <x v="307"/>
    <x v="5"/>
    <s v="Nov"/>
    <n v="47"/>
    <x v="8"/>
    <s v="01"/>
    <s v="Grain"/>
    <x v="0"/>
    <n v="266"/>
  </r>
  <r>
    <x v="307"/>
    <x v="5"/>
    <s v="Nov"/>
    <n v="47"/>
    <x v="8"/>
    <s v="01"/>
    <s v="Grain"/>
    <x v="1"/>
    <n v="1017"/>
  </r>
  <r>
    <x v="307"/>
    <x v="5"/>
    <s v="Nov"/>
    <n v="47"/>
    <x v="9"/>
    <s v="01"/>
    <s v="Grain"/>
    <x v="0"/>
    <n v="0"/>
  </r>
  <r>
    <x v="307"/>
    <x v="5"/>
    <s v="Nov"/>
    <n v="47"/>
    <x v="9"/>
    <s v="01"/>
    <s v="Grain"/>
    <x v="1"/>
    <n v="0"/>
  </r>
  <r>
    <x v="307"/>
    <x v="5"/>
    <s v="Nov"/>
    <n v="47"/>
    <x v="10"/>
    <s v="01"/>
    <s v="Grain"/>
    <x v="0"/>
    <n v="3991"/>
  </r>
  <r>
    <x v="307"/>
    <x v="5"/>
    <s v="Nov"/>
    <n v="47"/>
    <x v="10"/>
    <s v="01"/>
    <s v="Grain"/>
    <x v="1"/>
    <n v="714"/>
  </r>
  <r>
    <x v="307"/>
    <x v="5"/>
    <s v="Nov"/>
    <n v="47"/>
    <x v="11"/>
    <s v="01"/>
    <s v="Grain"/>
    <x v="0"/>
    <n v="0"/>
  </r>
  <r>
    <x v="307"/>
    <x v="5"/>
    <s v="Nov"/>
    <n v="47"/>
    <x v="11"/>
    <s v="01"/>
    <s v="Grain"/>
    <x v="1"/>
    <n v="2"/>
  </r>
  <r>
    <x v="307"/>
    <x v="5"/>
    <s v="Nov"/>
    <n v="47"/>
    <x v="12"/>
    <s v="01"/>
    <s v="Grain"/>
    <x v="0"/>
    <n v="5704"/>
  </r>
  <r>
    <x v="307"/>
    <x v="5"/>
    <s v="Nov"/>
    <n v="47"/>
    <x v="12"/>
    <s v="01"/>
    <s v="Grain"/>
    <x v="1"/>
    <n v="1657"/>
  </r>
  <r>
    <x v="308"/>
    <x v="5"/>
    <s v="Nov"/>
    <n v="48"/>
    <x v="0"/>
    <s v="01"/>
    <s v="Grain"/>
    <x v="0"/>
    <n v="9238"/>
  </r>
  <r>
    <x v="308"/>
    <x v="5"/>
    <s v="Nov"/>
    <n v="48"/>
    <x v="0"/>
    <s v="01"/>
    <s v="Grain"/>
    <x v="1"/>
    <n v="93"/>
  </r>
  <r>
    <x v="308"/>
    <x v="5"/>
    <s v="Nov"/>
    <n v="48"/>
    <x v="1"/>
    <s v="01"/>
    <s v="Grain"/>
    <x v="0"/>
    <n v="0"/>
  </r>
  <r>
    <x v="308"/>
    <x v="5"/>
    <s v="Nov"/>
    <n v="48"/>
    <x v="1"/>
    <s v="01"/>
    <s v="Grain"/>
    <x v="1"/>
    <n v="0"/>
  </r>
  <r>
    <x v="308"/>
    <x v="5"/>
    <s v="Nov"/>
    <n v="48"/>
    <x v="2"/>
    <s v="01"/>
    <s v="Grain"/>
    <x v="0"/>
    <n v="5214"/>
  </r>
  <r>
    <x v="308"/>
    <x v="5"/>
    <s v="Nov"/>
    <n v="48"/>
    <x v="2"/>
    <s v="01"/>
    <s v="Grain"/>
    <x v="1"/>
    <n v="815"/>
  </r>
  <r>
    <x v="308"/>
    <x v="5"/>
    <s v="Nov"/>
    <n v="48"/>
    <x v="3"/>
    <s v="01"/>
    <s v="Grain"/>
    <x v="0"/>
    <n v="5249"/>
  </r>
  <r>
    <x v="308"/>
    <x v="5"/>
    <s v="Nov"/>
    <n v="48"/>
    <x v="3"/>
    <s v="01"/>
    <s v="Grain"/>
    <x v="1"/>
    <n v="112"/>
  </r>
  <r>
    <x v="308"/>
    <x v="5"/>
    <s v="Nov"/>
    <n v="48"/>
    <x v="4"/>
    <s v="01"/>
    <s v="Grain"/>
    <x v="0"/>
    <n v="2304"/>
  </r>
  <r>
    <x v="308"/>
    <x v="5"/>
    <s v="Nov"/>
    <n v="48"/>
    <x v="4"/>
    <s v="01"/>
    <s v="Grain"/>
    <x v="1"/>
    <n v="1271"/>
  </r>
  <r>
    <x v="308"/>
    <x v="5"/>
    <s v="Nov"/>
    <n v="48"/>
    <x v="5"/>
    <s v="01"/>
    <s v="Grain"/>
    <x v="0"/>
    <n v="0"/>
  </r>
  <r>
    <x v="308"/>
    <x v="5"/>
    <s v="Nov"/>
    <n v="48"/>
    <x v="5"/>
    <s v="01"/>
    <s v="Grain"/>
    <x v="1"/>
    <n v="11"/>
  </r>
  <r>
    <x v="308"/>
    <x v="5"/>
    <s v="Nov"/>
    <n v="48"/>
    <x v="6"/>
    <s v="01"/>
    <s v="Grain"/>
    <x v="0"/>
    <n v="1131"/>
  </r>
  <r>
    <x v="308"/>
    <x v="5"/>
    <s v="Nov"/>
    <n v="48"/>
    <x v="6"/>
    <s v="01"/>
    <s v="Grain"/>
    <x v="1"/>
    <n v="1062"/>
  </r>
  <r>
    <x v="308"/>
    <x v="5"/>
    <s v="Nov"/>
    <n v="48"/>
    <x v="7"/>
    <s v="01"/>
    <s v="Grain"/>
    <x v="0"/>
    <n v="980"/>
  </r>
  <r>
    <x v="308"/>
    <x v="5"/>
    <s v="Nov"/>
    <n v="48"/>
    <x v="7"/>
    <s v="01"/>
    <s v="Grain"/>
    <x v="1"/>
    <n v="418"/>
  </r>
  <r>
    <x v="308"/>
    <x v="5"/>
    <s v="Nov"/>
    <n v="48"/>
    <x v="8"/>
    <s v="01"/>
    <s v="Grain"/>
    <x v="0"/>
    <n v="197"/>
  </r>
  <r>
    <x v="308"/>
    <x v="5"/>
    <s v="Nov"/>
    <n v="48"/>
    <x v="8"/>
    <s v="01"/>
    <s v="Grain"/>
    <x v="1"/>
    <n v="1150"/>
  </r>
  <r>
    <x v="308"/>
    <x v="5"/>
    <s v="Nov"/>
    <n v="48"/>
    <x v="9"/>
    <s v="01"/>
    <s v="Grain"/>
    <x v="0"/>
    <n v="0"/>
  </r>
  <r>
    <x v="308"/>
    <x v="5"/>
    <s v="Nov"/>
    <n v="48"/>
    <x v="9"/>
    <s v="01"/>
    <s v="Grain"/>
    <x v="1"/>
    <n v="0"/>
  </r>
  <r>
    <x v="308"/>
    <x v="5"/>
    <s v="Nov"/>
    <n v="48"/>
    <x v="10"/>
    <s v="01"/>
    <s v="Grain"/>
    <x v="0"/>
    <n v="2648"/>
  </r>
  <r>
    <x v="308"/>
    <x v="5"/>
    <s v="Nov"/>
    <n v="48"/>
    <x v="10"/>
    <s v="01"/>
    <s v="Grain"/>
    <x v="1"/>
    <n v="709"/>
  </r>
  <r>
    <x v="308"/>
    <x v="5"/>
    <s v="Nov"/>
    <n v="48"/>
    <x v="11"/>
    <s v="01"/>
    <s v="Grain"/>
    <x v="0"/>
    <n v="0"/>
  </r>
  <r>
    <x v="308"/>
    <x v="5"/>
    <s v="Nov"/>
    <n v="48"/>
    <x v="11"/>
    <s v="01"/>
    <s v="Grain"/>
    <x v="1"/>
    <n v="9"/>
  </r>
  <r>
    <x v="308"/>
    <x v="5"/>
    <s v="Nov"/>
    <n v="48"/>
    <x v="12"/>
    <s v="01"/>
    <s v="Grain"/>
    <x v="0"/>
    <n v="6275"/>
  </r>
  <r>
    <x v="308"/>
    <x v="5"/>
    <s v="Nov"/>
    <n v="48"/>
    <x v="12"/>
    <s v="01"/>
    <s v="Grain"/>
    <x v="1"/>
    <n v="2119"/>
  </r>
  <r>
    <x v="309"/>
    <x v="5"/>
    <s v="Dec"/>
    <n v="49"/>
    <x v="0"/>
    <s v="01"/>
    <s v="Grain"/>
    <x v="0"/>
    <n v="8068"/>
  </r>
  <r>
    <x v="309"/>
    <x v="5"/>
    <s v="Dec"/>
    <n v="49"/>
    <x v="0"/>
    <s v="01"/>
    <s v="Grain"/>
    <x v="1"/>
    <n v="256"/>
  </r>
  <r>
    <x v="309"/>
    <x v="5"/>
    <s v="Dec"/>
    <n v="49"/>
    <x v="1"/>
    <s v="01"/>
    <s v="Grain"/>
    <x v="0"/>
    <n v="0"/>
  </r>
  <r>
    <x v="309"/>
    <x v="5"/>
    <s v="Dec"/>
    <n v="49"/>
    <x v="1"/>
    <s v="01"/>
    <s v="Grain"/>
    <x v="1"/>
    <n v="0"/>
  </r>
  <r>
    <x v="309"/>
    <x v="5"/>
    <s v="Dec"/>
    <n v="49"/>
    <x v="2"/>
    <s v="01"/>
    <s v="Grain"/>
    <x v="0"/>
    <n v="4815"/>
  </r>
  <r>
    <x v="309"/>
    <x v="5"/>
    <s v="Dec"/>
    <n v="49"/>
    <x v="2"/>
    <s v="01"/>
    <s v="Grain"/>
    <x v="1"/>
    <n v="1132"/>
  </r>
  <r>
    <x v="309"/>
    <x v="5"/>
    <s v="Dec"/>
    <n v="49"/>
    <x v="3"/>
    <s v="01"/>
    <s v="Grain"/>
    <x v="0"/>
    <n v="5327"/>
  </r>
  <r>
    <x v="309"/>
    <x v="5"/>
    <s v="Dec"/>
    <n v="49"/>
    <x v="3"/>
    <s v="01"/>
    <s v="Grain"/>
    <x v="1"/>
    <n v="57"/>
  </r>
  <r>
    <x v="309"/>
    <x v="5"/>
    <s v="Dec"/>
    <n v="49"/>
    <x v="4"/>
    <s v="01"/>
    <s v="Grain"/>
    <x v="0"/>
    <n v="2679"/>
  </r>
  <r>
    <x v="309"/>
    <x v="5"/>
    <s v="Dec"/>
    <n v="49"/>
    <x v="4"/>
    <s v="01"/>
    <s v="Grain"/>
    <x v="1"/>
    <n v="1368"/>
  </r>
  <r>
    <x v="309"/>
    <x v="5"/>
    <s v="Dec"/>
    <n v="49"/>
    <x v="5"/>
    <s v="01"/>
    <s v="Grain"/>
    <x v="0"/>
    <n v="0"/>
  </r>
  <r>
    <x v="309"/>
    <x v="5"/>
    <s v="Dec"/>
    <n v="49"/>
    <x v="5"/>
    <s v="01"/>
    <s v="Grain"/>
    <x v="1"/>
    <n v="6"/>
  </r>
  <r>
    <x v="309"/>
    <x v="5"/>
    <s v="Dec"/>
    <n v="49"/>
    <x v="6"/>
    <s v="01"/>
    <s v="Grain"/>
    <x v="0"/>
    <n v="1228"/>
  </r>
  <r>
    <x v="309"/>
    <x v="5"/>
    <s v="Dec"/>
    <n v="49"/>
    <x v="6"/>
    <s v="01"/>
    <s v="Grain"/>
    <x v="1"/>
    <n v="738"/>
  </r>
  <r>
    <x v="309"/>
    <x v="5"/>
    <s v="Dec"/>
    <n v="49"/>
    <x v="7"/>
    <s v="01"/>
    <s v="Grain"/>
    <x v="0"/>
    <n v="1028"/>
  </r>
  <r>
    <x v="309"/>
    <x v="5"/>
    <s v="Dec"/>
    <n v="49"/>
    <x v="7"/>
    <s v="01"/>
    <s v="Grain"/>
    <x v="1"/>
    <n v="341"/>
  </r>
  <r>
    <x v="309"/>
    <x v="5"/>
    <s v="Dec"/>
    <n v="49"/>
    <x v="8"/>
    <s v="01"/>
    <s v="Grain"/>
    <x v="0"/>
    <n v="260"/>
  </r>
  <r>
    <x v="309"/>
    <x v="5"/>
    <s v="Dec"/>
    <n v="49"/>
    <x v="8"/>
    <s v="01"/>
    <s v="Grain"/>
    <x v="1"/>
    <n v="908"/>
  </r>
  <r>
    <x v="309"/>
    <x v="5"/>
    <s v="Dec"/>
    <n v="49"/>
    <x v="9"/>
    <s v="01"/>
    <s v="Grain"/>
    <x v="0"/>
    <n v="0"/>
  </r>
  <r>
    <x v="309"/>
    <x v="5"/>
    <s v="Dec"/>
    <n v="49"/>
    <x v="9"/>
    <s v="01"/>
    <s v="Grain"/>
    <x v="1"/>
    <n v="0"/>
  </r>
  <r>
    <x v="309"/>
    <x v="5"/>
    <s v="Dec"/>
    <n v="49"/>
    <x v="10"/>
    <s v="01"/>
    <s v="Grain"/>
    <x v="0"/>
    <n v="3656"/>
  </r>
  <r>
    <x v="309"/>
    <x v="5"/>
    <s v="Dec"/>
    <n v="49"/>
    <x v="10"/>
    <s v="01"/>
    <s v="Grain"/>
    <x v="1"/>
    <n v="854"/>
  </r>
  <r>
    <x v="309"/>
    <x v="5"/>
    <s v="Dec"/>
    <n v="49"/>
    <x v="11"/>
    <s v="01"/>
    <s v="Grain"/>
    <x v="0"/>
    <n v="0"/>
  </r>
  <r>
    <x v="309"/>
    <x v="5"/>
    <s v="Dec"/>
    <n v="49"/>
    <x v="11"/>
    <s v="01"/>
    <s v="Grain"/>
    <x v="1"/>
    <n v="3"/>
  </r>
  <r>
    <x v="309"/>
    <x v="5"/>
    <s v="Dec"/>
    <n v="49"/>
    <x v="12"/>
    <s v="01"/>
    <s v="Grain"/>
    <x v="0"/>
    <n v="5145"/>
  </r>
  <r>
    <x v="309"/>
    <x v="5"/>
    <s v="Dec"/>
    <n v="49"/>
    <x v="12"/>
    <s v="01"/>
    <s v="Grain"/>
    <x v="1"/>
    <n v="1117"/>
  </r>
  <r>
    <x v="310"/>
    <x v="5"/>
    <s v="Dec"/>
    <n v="50"/>
    <x v="0"/>
    <s v="01"/>
    <s v="Grain"/>
    <x v="0"/>
    <n v="8800"/>
  </r>
  <r>
    <x v="310"/>
    <x v="5"/>
    <s v="Dec"/>
    <n v="50"/>
    <x v="0"/>
    <s v="01"/>
    <s v="Grain"/>
    <x v="1"/>
    <n v="154"/>
  </r>
  <r>
    <x v="310"/>
    <x v="5"/>
    <s v="Dec"/>
    <n v="50"/>
    <x v="1"/>
    <s v="01"/>
    <s v="Grain"/>
    <x v="0"/>
    <n v="0"/>
  </r>
  <r>
    <x v="310"/>
    <x v="5"/>
    <s v="Dec"/>
    <n v="50"/>
    <x v="1"/>
    <s v="01"/>
    <s v="Grain"/>
    <x v="1"/>
    <n v="0"/>
  </r>
  <r>
    <x v="310"/>
    <x v="5"/>
    <s v="Dec"/>
    <n v="50"/>
    <x v="2"/>
    <s v="01"/>
    <s v="Grain"/>
    <x v="0"/>
    <n v="3661"/>
  </r>
  <r>
    <x v="310"/>
    <x v="5"/>
    <s v="Dec"/>
    <n v="50"/>
    <x v="2"/>
    <s v="01"/>
    <s v="Grain"/>
    <x v="1"/>
    <n v="1063"/>
  </r>
  <r>
    <x v="310"/>
    <x v="5"/>
    <s v="Dec"/>
    <n v="50"/>
    <x v="3"/>
    <s v="01"/>
    <s v="Grain"/>
    <x v="0"/>
    <n v="4906"/>
  </r>
  <r>
    <x v="310"/>
    <x v="5"/>
    <s v="Dec"/>
    <n v="50"/>
    <x v="3"/>
    <s v="01"/>
    <s v="Grain"/>
    <x v="1"/>
    <n v="85"/>
  </r>
  <r>
    <x v="310"/>
    <x v="5"/>
    <s v="Dec"/>
    <n v="50"/>
    <x v="4"/>
    <s v="01"/>
    <s v="Grain"/>
    <x v="0"/>
    <n v="2412"/>
  </r>
  <r>
    <x v="310"/>
    <x v="5"/>
    <s v="Dec"/>
    <n v="50"/>
    <x v="4"/>
    <s v="01"/>
    <s v="Grain"/>
    <x v="1"/>
    <n v="1147"/>
  </r>
  <r>
    <x v="310"/>
    <x v="5"/>
    <s v="Dec"/>
    <n v="50"/>
    <x v="5"/>
    <s v="01"/>
    <s v="Grain"/>
    <x v="0"/>
    <n v="0"/>
  </r>
  <r>
    <x v="310"/>
    <x v="5"/>
    <s v="Dec"/>
    <n v="50"/>
    <x v="5"/>
    <s v="01"/>
    <s v="Grain"/>
    <x v="1"/>
    <n v="13"/>
  </r>
  <r>
    <x v="310"/>
    <x v="5"/>
    <s v="Dec"/>
    <n v="50"/>
    <x v="6"/>
    <s v="01"/>
    <s v="Grain"/>
    <x v="0"/>
    <n v="1359"/>
  </r>
  <r>
    <x v="310"/>
    <x v="5"/>
    <s v="Dec"/>
    <n v="50"/>
    <x v="6"/>
    <s v="01"/>
    <s v="Grain"/>
    <x v="1"/>
    <n v="940"/>
  </r>
  <r>
    <x v="310"/>
    <x v="5"/>
    <s v="Dec"/>
    <n v="50"/>
    <x v="7"/>
    <s v="01"/>
    <s v="Grain"/>
    <x v="0"/>
    <n v="1106"/>
  </r>
  <r>
    <x v="310"/>
    <x v="5"/>
    <s v="Dec"/>
    <n v="50"/>
    <x v="7"/>
    <s v="01"/>
    <s v="Grain"/>
    <x v="1"/>
    <n v="332"/>
  </r>
  <r>
    <x v="310"/>
    <x v="5"/>
    <s v="Dec"/>
    <n v="50"/>
    <x v="8"/>
    <s v="01"/>
    <s v="Grain"/>
    <x v="0"/>
    <n v="166"/>
  </r>
  <r>
    <x v="310"/>
    <x v="5"/>
    <s v="Dec"/>
    <n v="50"/>
    <x v="8"/>
    <s v="01"/>
    <s v="Grain"/>
    <x v="1"/>
    <n v="1152"/>
  </r>
  <r>
    <x v="310"/>
    <x v="5"/>
    <s v="Dec"/>
    <n v="50"/>
    <x v="9"/>
    <s v="01"/>
    <s v="Grain"/>
    <x v="0"/>
    <n v="0"/>
  </r>
  <r>
    <x v="310"/>
    <x v="5"/>
    <s v="Dec"/>
    <n v="50"/>
    <x v="9"/>
    <s v="01"/>
    <s v="Grain"/>
    <x v="1"/>
    <n v="0"/>
  </r>
  <r>
    <x v="310"/>
    <x v="5"/>
    <s v="Dec"/>
    <n v="50"/>
    <x v="10"/>
    <s v="01"/>
    <s v="Grain"/>
    <x v="0"/>
    <n v="3077"/>
  </r>
  <r>
    <x v="310"/>
    <x v="5"/>
    <s v="Dec"/>
    <n v="50"/>
    <x v="10"/>
    <s v="01"/>
    <s v="Grain"/>
    <x v="1"/>
    <n v="717"/>
  </r>
  <r>
    <x v="310"/>
    <x v="5"/>
    <s v="Dec"/>
    <n v="50"/>
    <x v="11"/>
    <s v="01"/>
    <s v="Grain"/>
    <x v="0"/>
    <n v="0"/>
  </r>
  <r>
    <x v="310"/>
    <x v="5"/>
    <s v="Dec"/>
    <n v="50"/>
    <x v="11"/>
    <s v="01"/>
    <s v="Grain"/>
    <x v="1"/>
    <n v="3"/>
  </r>
  <r>
    <x v="310"/>
    <x v="5"/>
    <s v="Dec"/>
    <n v="50"/>
    <x v="12"/>
    <s v="01"/>
    <s v="Grain"/>
    <x v="0"/>
    <n v="5272"/>
  </r>
  <r>
    <x v="310"/>
    <x v="5"/>
    <s v="Dec"/>
    <n v="50"/>
    <x v="12"/>
    <s v="01"/>
    <s v="Grain"/>
    <x v="1"/>
    <n v="1647"/>
  </r>
  <r>
    <x v="311"/>
    <x v="5"/>
    <s v="Dec"/>
    <n v="51"/>
    <x v="0"/>
    <s v="01"/>
    <s v="Grain"/>
    <x v="0"/>
    <n v="8974"/>
  </r>
  <r>
    <x v="311"/>
    <x v="5"/>
    <s v="Dec"/>
    <n v="51"/>
    <x v="0"/>
    <s v="01"/>
    <s v="Grain"/>
    <x v="1"/>
    <n v="274"/>
  </r>
  <r>
    <x v="311"/>
    <x v="5"/>
    <s v="Dec"/>
    <n v="51"/>
    <x v="1"/>
    <s v="01"/>
    <s v="Grain"/>
    <x v="0"/>
    <n v="0"/>
  </r>
  <r>
    <x v="311"/>
    <x v="5"/>
    <s v="Dec"/>
    <n v="51"/>
    <x v="1"/>
    <s v="01"/>
    <s v="Grain"/>
    <x v="1"/>
    <n v="0"/>
  </r>
  <r>
    <x v="311"/>
    <x v="5"/>
    <s v="Dec"/>
    <n v="51"/>
    <x v="2"/>
    <s v="01"/>
    <s v="Grain"/>
    <x v="0"/>
    <n v="4316"/>
  </r>
  <r>
    <x v="311"/>
    <x v="5"/>
    <s v="Dec"/>
    <n v="51"/>
    <x v="2"/>
    <s v="01"/>
    <s v="Grain"/>
    <x v="1"/>
    <n v="743"/>
  </r>
  <r>
    <x v="311"/>
    <x v="5"/>
    <s v="Dec"/>
    <n v="51"/>
    <x v="3"/>
    <s v="01"/>
    <s v="Grain"/>
    <x v="0"/>
    <n v="4578"/>
  </r>
  <r>
    <x v="311"/>
    <x v="5"/>
    <s v="Dec"/>
    <n v="51"/>
    <x v="3"/>
    <s v="01"/>
    <s v="Grain"/>
    <x v="1"/>
    <n v="283"/>
  </r>
  <r>
    <x v="311"/>
    <x v="5"/>
    <s v="Dec"/>
    <n v="51"/>
    <x v="4"/>
    <s v="01"/>
    <s v="Grain"/>
    <x v="0"/>
    <n v="2252"/>
  </r>
  <r>
    <x v="311"/>
    <x v="5"/>
    <s v="Dec"/>
    <n v="51"/>
    <x v="4"/>
    <s v="01"/>
    <s v="Grain"/>
    <x v="1"/>
    <n v="1498"/>
  </r>
  <r>
    <x v="311"/>
    <x v="5"/>
    <s v="Dec"/>
    <n v="51"/>
    <x v="5"/>
    <s v="01"/>
    <s v="Grain"/>
    <x v="0"/>
    <n v="0"/>
  </r>
  <r>
    <x v="311"/>
    <x v="5"/>
    <s v="Dec"/>
    <n v="51"/>
    <x v="5"/>
    <s v="01"/>
    <s v="Grain"/>
    <x v="1"/>
    <n v="14"/>
  </r>
  <r>
    <x v="311"/>
    <x v="5"/>
    <s v="Dec"/>
    <n v="51"/>
    <x v="6"/>
    <s v="01"/>
    <s v="Grain"/>
    <x v="0"/>
    <n v="970"/>
  </r>
  <r>
    <x v="311"/>
    <x v="5"/>
    <s v="Dec"/>
    <n v="51"/>
    <x v="6"/>
    <s v="01"/>
    <s v="Grain"/>
    <x v="1"/>
    <n v="983"/>
  </r>
  <r>
    <x v="311"/>
    <x v="5"/>
    <s v="Dec"/>
    <n v="51"/>
    <x v="7"/>
    <s v="01"/>
    <s v="Grain"/>
    <x v="0"/>
    <n v="1019"/>
  </r>
  <r>
    <x v="311"/>
    <x v="5"/>
    <s v="Dec"/>
    <n v="51"/>
    <x v="7"/>
    <s v="01"/>
    <s v="Grain"/>
    <x v="1"/>
    <n v="239"/>
  </r>
  <r>
    <x v="311"/>
    <x v="5"/>
    <s v="Dec"/>
    <n v="51"/>
    <x v="8"/>
    <s v="01"/>
    <s v="Grain"/>
    <x v="0"/>
    <n v="272"/>
  </r>
  <r>
    <x v="311"/>
    <x v="5"/>
    <s v="Dec"/>
    <n v="51"/>
    <x v="8"/>
    <s v="01"/>
    <s v="Grain"/>
    <x v="1"/>
    <n v="1131"/>
  </r>
  <r>
    <x v="311"/>
    <x v="5"/>
    <s v="Dec"/>
    <n v="51"/>
    <x v="9"/>
    <s v="01"/>
    <s v="Grain"/>
    <x v="0"/>
    <n v="0"/>
  </r>
  <r>
    <x v="311"/>
    <x v="5"/>
    <s v="Dec"/>
    <n v="51"/>
    <x v="9"/>
    <s v="01"/>
    <s v="Grain"/>
    <x v="1"/>
    <n v="0"/>
  </r>
  <r>
    <x v="311"/>
    <x v="5"/>
    <s v="Dec"/>
    <n v="51"/>
    <x v="10"/>
    <s v="01"/>
    <s v="Grain"/>
    <x v="0"/>
    <n v="3185"/>
  </r>
  <r>
    <x v="311"/>
    <x v="5"/>
    <s v="Dec"/>
    <n v="51"/>
    <x v="10"/>
    <s v="01"/>
    <s v="Grain"/>
    <x v="1"/>
    <n v="448"/>
  </r>
  <r>
    <x v="311"/>
    <x v="5"/>
    <s v="Dec"/>
    <n v="51"/>
    <x v="11"/>
    <s v="01"/>
    <s v="Grain"/>
    <x v="0"/>
    <n v="0"/>
  </r>
  <r>
    <x v="311"/>
    <x v="5"/>
    <s v="Dec"/>
    <n v="51"/>
    <x v="11"/>
    <s v="01"/>
    <s v="Grain"/>
    <x v="1"/>
    <n v="5"/>
  </r>
  <r>
    <x v="311"/>
    <x v="5"/>
    <s v="Dec"/>
    <n v="51"/>
    <x v="12"/>
    <s v="01"/>
    <s v="Grain"/>
    <x v="0"/>
    <n v="5671"/>
  </r>
  <r>
    <x v="311"/>
    <x v="5"/>
    <s v="Dec"/>
    <n v="51"/>
    <x v="12"/>
    <s v="01"/>
    <s v="Grain"/>
    <x v="1"/>
    <n v="1323"/>
  </r>
  <r>
    <x v="312"/>
    <x v="5"/>
    <s v="Dec"/>
    <n v="52"/>
    <x v="0"/>
    <s v="01"/>
    <s v="Grain"/>
    <x v="0"/>
    <n v="7326"/>
  </r>
  <r>
    <x v="312"/>
    <x v="5"/>
    <s v="Dec"/>
    <n v="52"/>
    <x v="0"/>
    <s v="01"/>
    <s v="Grain"/>
    <x v="1"/>
    <n v="229"/>
  </r>
  <r>
    <x v="312"/>
    <x v="5"/>
    <s v="Dec"/>
    <n v="52"/>
    <x v="1"/>
    <s v="01"/>
    <s v="Grain"/>
    <x v="0"/>
    <n v="0"/>
  </r>
  <r>
    <x v="312"/>
    <x v="5"/>
    <s v="Dec"/>
    <n v="52"/>
    <x v="1"/>
    <s v="01"/>
    <s v="Grain"/>
    <x v="1"/>
    <n v="0"/>
  </r>
  <r>
    <x v="312"/>
    <x v="5"/>
    <s v="Dec"/>
    <n v="52"/>
    <x v="2"/>
    <s v="01"/>
    <s v="Grain"/>
    <x v="0"/>
    <n v="3046"/>
  </r>
  <r>
    <x v="312"/>
    <x v="5"/>
    <s v="Dec"/>
    <n v="52"/>
    <x v="2"/>
    <s v="01"/>
    <s v="Grain"/>
    <x v="1"/>
    <n v="709"/>
  </r>
  <r>
    <x v="312"/>
    <x v="5"/>
    <s v="Dec"/>
    <n v="52"/>
    <x v="3"/>
    <s v="01"/>
    <s v="Grain"/>
    <x v="0"/>
    <n v="4288"/>
  </r>
  <r>
    <x v="312"/>
    <x v="5"/>
    <s v="Dec"/>
    <n v="52"/>
    <x v="3"/>
    <s v="01"/>
    <s v="Grain"/>
    <x v="1"/>
    <n v="73"/>
  </r>
  <r>
    <x v="312"/>
    <x v="5"/>
    <s v="Dec"/>
    <n v="52"/>
    <x v="4"/>
    <s v="01"/>
    <s v="Grain"/>
    <x v="0"/>
    <n v="1751"/>
  </r>
  <r>
    <x v="312"/>
    <x v="5"/>
    <s v="Dec"/>
    <n v="52"/>
    <x v="4"/>
    <s v="01"/>
    <s v="Grain"/>
    <x v="1"/>
    <n v="834"/>
  </r>
  <r>
    <x v="312"/>
    <x v="5"/>
    <s v="Dec"/>
    <n v="52"/>
    <x v="5"/>
    <s v="01"/>
    <s v="Grain"/>
    <x v="0"/>
    <n v="0"/>
  </r>
  <r>
    <x v="312"/>
    <x v="5"/>
    <s v="Dec"/>
    <n v="52"/>
    <x v="5"/>
    <s v="01"/>
    <s v="Grain"/>
    <x v="1"/>
    <n v="9"/>
  </r>
  <r>
    <x v="312"/>
    <x v="5"/>
    <s v="Dec"/>
    <n v="52"/>
    <x v="6"/>
    <s v="01"/>
    <s v="Grain"/>
    <x v="0"/>
    <n v="397"/>
  </r>
  <r>
    <x v="312"/>
    <x v="5"/>
    <s v="Dec"/>
    <n v="52"/>
    <x v="6"/>
    <s v="01"/>
    <s v="Grain"/>
    <x v="1"/>
    <n v="893"/>
  </r>
  <r>
    <x v="312"/>
    <x v="5"/>
    <s v="Dec"/>
    <n v="52"/>
    <x v="7"/>
    <s v="01"/>
    <s v="Grain"/>
    <x v="0"/>
    <n v="642"/>
  </r>
  <r>
    <x v="312"/>
    <x v="5"/>
    <s v="Dec"/>
    <n v="52"/>
    <x v="7"/>
    <s v="01"/>
    <s v="Grain"/>
    <x v="1"/>
    <n v="110"/>
  </r>
  <r>
    <x v="312"/>
    <x v="5"/>
    <s v="Dec"/>
    <n v="52"/>
    <x v="8"/>
    <s v="01"/>
    <s v="Grain"/>
    <x v="0"/>
    <n v="120"/>
  </r>
  <r>
    <x v="312"/>
    <x v="5"/>
    <s v="Dec"/>
    <n v="52"/>
    <x v="8"/>
    <s v="01"/>
    <s v="Grain"/>
    <x v="1"/>
    <n v="1407"/>
  </r>
  <r>
    <x v="312"/>
    <x v="5"/>
    <s v="Dec"/>
    <n v="52"/>
    <x v="9"/>
    <s v="01"/>
    <s v="Grain"/>
    <x v="0"/>
    <n v="0"/>
  </r>
  <r>
    <x v="312"/>
    <x v="5"/>
    <s v="Dec"/>
    <n v="52"/>
    <x v="9"/>
    <s v="01"/>
    <s v="Grain"/>
    <x v="1"/>
    <n v="0"/>
  </r>
  <r>
    <x v="312"/>
    <x v="5"/>
    <s v="Dec"/>
    <n v="52"/>
    <x v="10"/>
    <s v="01"/>
    <s v="Grain"/>
    <x v="0"/>
    <n v="3007"/>
  </r>
  <r>
    <x v="312"/>
    <x v="5"/>
    <s v="Dec"/>
    <n v="52"/>
    <x v="10"/>
    <s v="01"/>
    <s v="Grain"/>
    <x v="1"/>
    <n v="585"/>
  </r>
  <r>
    <x v="312"/>
    <x v="5"/>
    <s v="Dec"/>
    <n v="52"/>
    <x v="11"/>
    <s v="01"/>
    <s v="Grain"/>
    <x v="0"/>
    <n v="0"/>
  </r>
  <r>
    <x v="312"/>
    <x v="5"/>
    <s v="Dec"/>
    <n v="52"/>
    <x v="11"/>
    <s v="01"/>
    <s v="Grain"/>
    <x v="1"/>
    <n v="2"/>
  </r>
  <r>
    <x v="312"/>
    <x v="5"/>
    <s v="Dec"/>
    <n v="52"/>
    <x v="12"/>
    <s v="01"/>
    <s v="Grain"/>
    <x v="0"/>
    <n v="5337"/>
  </r>
  <r>
    <x v="312"/>
    <x v="5"/>
    <s v="Dec"/>
    <n v="52"/>
    <x v="12"/>
    <s v="01"/>
    <s v="Grain"/>
    <x v="1"/>
    <n v="1316"/>
  </r>
  <r>
    <x v="313"/>
    <x v="6"/>
    <s v="Jan"/>
    <n v="1"/>
    <x v="0"/>
    <s v="01"/>
    <s v="Grain"/>
    <x v="0"/>
    <n v="7016"/>
  </r>
  <r>
    <x v="313"/>
    <x v="6"/>
    <s v="Jan"/>
    <n v="1"/>
    <x v="0"/>
    <s v="01"/>
    <s v="Grain"/>
    <x v="1"/>
    <n v="429"/>
  </r>
  <r>
    <x v="313"/>
    <x v="6"/>
    <s v="Jan"/>
    <n v="1"/>
    <x v="1"/>
    <s v="01"/>
    <s v="Grain"/>
    <x v="0"/>
    <n v="0"/>
  </r>
  <r>
    <x v="313"/>
    <x v="6"/>
    <s v="Jan"/>
    <n v="1"/>
    <x v="1"/>
    <s v="01"/>
    <s v="Grain"/>
    <x v="1"/>
    <n v="0"/>
  </r>
  <r>
    <x v="313"/>
    <x v="6"/>
    <s v="Jan"/>
    <n v="1"/>
    <x v="2"/>
    <s v="01"/>
    <s v="Grain"/>
    <x v="0"/>
    <n v="3483"/>
  </r>
  <r>
    <x v="313"/>
    <x v="6"/>
    <s v="Jan"/>
    <n v="1"/>
    <x v="2"/>
    <s v="01"/>
    <s v="Grain"/>
    <x v="1"/>
    <n v="683"/>
  </r>
  <r>
    <x v="313"/>
    <x v="6"/>
    <s v="Jan"/>
    <n v="1"/>
    <x v="3"/>
    <s v="01"/>
    <s v="Grain"/>
    <x v="0"/>
    <n v="4136"/>
  </r>
  <r>
    <x v="313"/>
    <x v="6"/>
    <s v="Jan"/>
    <n v="1"/>
    <x v="3"/>
    <s v="01"/>
    <s v="Grain"/>
    <x v="1"/>
    <n v="187"/>
  </r>
  <r>
    <x v="313"/>
    <x v="6"/>
    <s v="Jan"/>
    <n v="1"/>
    <x v="4"/>
    <s v="01"/>
    <s v="Grain"/>
    <x v="0"/>
    <n v="2208"/>
  </r>
  <r>
    <x v="313"/>
    <x v="6"/>
    <s v="Jan"/>
    <n v="1"/>
    <x v="4"/>
    <s v="01"/>
    <s v="Grain"/>
    <x v="1"/>
    <n v="1061"/>
  </r>
  <r>
    <x v="313"/>
    <x v="6"/>
    <s v="Jan"/>
    <n v="1"/>
    <x v="5"/>
    <s v="01"/>
    <s v="Grain"/>
    <x v="0"/>
    <n v="0"/>
  </r>
  <r>
    <x v="313"/>
    <x v="6"/>
    <s v="Jan"/>
    <n v="1"/>
    <x v="5"/>
    <s v="01"/>
    <s v="Grain"/>
    <x v="1"/>
    <n v="3"/>
  </r>
  <r>
    <x v="313"/>
    <x v="6"/>
    <s v="Jan"/>
    <n v="1"/>
    <x v="6"/>
    <s v="01"/>
    <s v="Grain"/>
    <x v="0"/>
    <n v="724"/>
  </r>
  <r>
    <x v="313"/>
    <x v="6"/>
    <s v="Jan"/>
    <n v="1"/>
    <x v="6"/>
    <s v="01"/>
    <s v="Grain"/>
    <x v="1"/>
    <n v="752"/>
  </r>
  <r>
    <x v="313"/>
    <x v="6"/>
    <s v="Jan"/>
    <n v="1"/>
    <x v="7"/>
    <s v="01"/>
    <s v="Grain"/>
    <x v="0"/>
    <n v="1013"/>
  </r>
  <r>
    <x v="313"/>
    <x v="6"/>
    <s v="Jan"/>
    <n v="1"/>
    <x v="7"/>
    <s v="01"/>
    <s v="Grain"/>
    <x v="1"/>
    <n v="313"/>
  </r>
  <r>
    <x v="313"/>
    <x v="6"/>
    <s v="Jan"/>
    <n v="1"/>
    <x v="8"/>
    <s v="01"/>
    <s v="Grain"/>
    <x v="0"/>
    <n v="259"/>
  </r>
  <r>
    <x v="313"/>
    <x v="6"/>
    <s v="Jan"/>
    <n v="1"/>
    <x v="8"/>
    <s v="01"/>
    <s v="Grain"/>
    <x v="1"/>
    <n v="947"/>
  </r>
  <r>
    <x v="313"/>
    <x v="6"/>
    <s v="Jan"/>
    <n v="1"/>
    <x v="9"/>
    <s v="01"/>
    <s v="Grain"/>
    <x v="0"/>
    <n v="0"/>
  </r>
  <r>
    <x v="313"/>
    <x v="6"/>
    <s v="Jan"/>
    <n v="1"/>
    <x v="9"/>
    <s v="01"/>
    <s v="Grain"/>
    <x v="1"/>
    <n v="0"/>
  </r>
  <r>
    <x v="313"/>
    <x v="6"/>
    <s v="Jan"/>
    <n v="1"/>
    <x v="10"/>
    <s v="01"/>
    <s v="Grain"/>
    <x v="0"/>
    <n v="3080"/>
  </r>
  <r>
    <x v="313"/>
    <x v="6"/>
    <s v="Jan"/>
    <n v="1"/>
    <x v="10"/>
    <s v="01"/>
    <s v="Grain"/>
    <x v="1"/>
    <n v="455"/>
  </r>
  <r>
    <x v="313"/>
    <x v="6"/>
    <s v="Jan"/>
    <n v="1"/>
    <x v="11"/>
    <s v="01"/>
    <s v="Grain"/>
    <x v="0"/>
    <n v="0"/>
  </r>
  <r>
    <x v="313"/>
    <x v="6"/>
    <s v="Jan"/>
    <n v="1"/>
    <x v="11"/>
    <s v="01"/>
    <s v="Grain"/>
    <x v="1"/>
    <n v="2"/>
  </r>
  <r>
    <x v="313"/>
    <x v="6"/>
    <s v="Jan"/>
    <n v="1"/>
    <x v="12"/>
    <s v="01"/>
    <s v="Grain"/>
    <x v="0"/>
    <n v="5299"/>
  </r>
  <r>
    <x v="313"/>
    <x v="6"/>
    <s v="Jan"/>
    <n v="1"/>
    <x v="12"/>
    <s v="01"/>
    <s v="Grain"/>
    <x v="1"/>
    <n v="1432"/>
  </r>
  <r>
    <x v="314"/>
    <x v="6"/>
    <s v="Jan"/>
    <n v="2"/>
    <x v="0"/>
    <s v="01"/>
    <s v="Grain"/>
    <x v="0"/>
    <n v="8596"/>
  </r>
  <r>
    <x v="314"/>
    <x v="6"/>
    <s v="Jan"/>
    <n v="2"/>
    <x v="0"/>
    <s v="01"/>
    <s v="Grain"/>
    <x v="1"/>
    <n v="0"/>
  </r>
  <r>
    <x v="314"/>
    <x v="6"/>
    <s v="Jan"/>
    <n v="2"/>
    <x v="1"/>
    <s v="01"/>
    <s v="Grain"/>
    <x v="0"/>
    <n v="0"/>
  </r>
  <r>
    <x v="314"/>
    <x v="6"/>
    <s v="Jan"/>
    <n v="2"/>
    <x v="1"/>
    <s v="01"/>
    <s v="Grain"/>
    <x v="1"/>
    <n v="0"/>
  </r>
  <r>
    <x v="314"/>
    <x v="6"/>
    <s v="Jan"/>
    <n v="2"/>
    <x v="2"/>
    <s v="01"/>
    <s v="Grain"/>
    <x v="0"/>
    <n v="3702"/>
  </r>
  <r>
    <x v="314"/>
    <x v="6"/>
    <s v="Jan"/>
    <n v="2"/>
    <x v="2"/>
    <s v="01"/>
    <s v="Grain"/>
    <x v="1"/>
    <n v="650"/>
  </r>
  <r>
    <x v="314"/>
    <x v="6"/>
    <s v="Jan"/>
    <n v="2"/>
    <x v="3"/>
    <s v="01"/>
    <s v="Grain"/>
    <x v="0"/>
    <n v="4722"/>
  </r>
  <r>
    <x v="314"/>
    <x v="6"/>
    <s v="Jan"/>
    <n v="2"/>
    <x v="3"/>
    <s v="01"/>
    <s v="Grain"/>
    <x v="1"/>
    <n v="135"/>
  </r>
  <r>
    <x v="314"/>
    <x v="6"/>
    <s v="Jan"/>
    <n v="2"/>
    <x v="4"/>
    <s v="01"/>
    <s v="Grain"/>
    <x v="0"/>
    <n v="1699"/>
  </r>
  <r>
    <x v="314"/>
    <x v="6"/>
    <s v="Jan"/>
    <n v="2"/>
    <x v="4"/>
    <s v="01"/>
    <s v="Grain"/>
    <x v="1"/>
    <n v="1154"/>
  </r>
  <r>
    <x v="314"/>
    <x v="6"/>
    <s v="Jan"/>
    <n v="2"/>
    <x v="5"/>
    <s v="01"/>
    <s v="Grain"/>
    <x v="0"/>
    <n v="0"/>
  </r>
  <r>
    <x v="314"/>
    <x v="6"/>
    <s v="Jan"/>
    <n v="2"/>
    <x v="5"/>
    <s v="01"/>
    <s v="Grain"/>
    <x v="1"/>
    <n v="0"/>
  </r>
  <r>
    <x v="314"/>
    <x v="6"/>
    <s v="Jan"/>
    <n v="2"/>
    <x v="6"/>
    <s v="01"/>
    <s v="Grain"/>
    <x v="0"/>
    <n v="811"/>
  </r>
  <r>
    <x v="314"/>
    <x v="6"/>
    <s v="Jan"/>
    <n v="2"/>
    <x v="6"/>
    <s v="01"/>
    <s v="Grain"/>
    <x v="1"/>
    <n v="477"/>
  </r>
  <r>
    <x v="314"/>
    <x v="6"/>
    <s v="Jan"/>
    <n v="2"/>
    <x v="7"/>
    <s v="01"/>
    <s v="Grain"/>
    <x v="0"/>
    <n v="1126"/>
  </r>
  <r>
    <x v="314"/>
    <x v="6"/>
    <s v="Jan"/>
    <n v="2"/>
    <x v="7"/>
    <s v="01"/>
    <s v="Grain"/>
    <x v="1"/>
    <n v="166"/>
  </r>
  <r>
    <x v="314"/>
    <x v="6"/>
    <s v="Jan"/>
    <n v="2"/>
    <x v="8"/>
    <s v="01"/>
    <s v="Grain"/>
    <x v="0"/>
    <n v="171"/>
  </r>
  <r>
    <x v="314"/>
    <x v="6"/>
    <s v="Jan"/>
    <n v="2"/>
    <x v="8"/>
    <s v="01"/>
    <s v="Grain"/>
    <x v="1"/>
    <n v="1455"/>
  </r>
  <r>
    <x v="314"/>
    <x v="6"/>
    <s v="Jan"/>
    <n v="2"/>
    <x v="9"/>
    <s v="01"/>
    <s v="Grain"/>
    <x v="0"/>
    <n v="0"/>
  </r>
  <r>
    <x v="314"/>
    <x v="6"/>
    <s v="Jan"/>
    <n v="2"/>
    <x v="9"/>
    <s v="01"/>
    <s v="Grain"/>
    <x v="1"/>
    <n v="0"/>
  </r>
  <r>
    <x v="314"/>
    <x v="6"/>
    <s v="Jan"/>
    <n v="2"/>
    <x v="10"/>
    <s v="01"/>
    <s v="Grain"/>
    <x v="0"/>
    <n v="2985"/>
  </r>
  <r>
    <x v="314"/>
    <x v="6"/>
    <s v="Jan"/>
    <n v="2"/>
    <x v="10"/>
    <s v="01"/>
    <s v="Grain"/>
    <x v="1"/>
    <n v="457"/>
  </r>
  <r>
    <x v="314"/>
    <x v="6"/>
    <s v="Jan"/>
    <n v="2"/>
    <x v="11"/>
    <s v="01"/>
    <s v="Grain"/>
    <x v="0"/>
    <n v="0"/>
  </r>
  <r>
    <x v="314"/>
    <x v="6"/>
    <s v="Jan"/>
    <n v="2"/>
    <x v="11"/>
    <s v="01"/>
    <s v="Grain"/>
    <x v="1"/>
    <n v="2"/>
  </r>
  <r>
    <x v="314"/>
    <x v="6"/>
    <s v="Jan"/>
    <n v="2"/>
    <x v="12"/>
    <s v="01"/>
    <s v="Grain"/>
    <x v="0"/>
    <n v="5985"/>
  </r>
  <r>
    <x v="314"/>
    <x v="6"/>
    <s v="Jan"/>
    <n v="2"/>
    <x v="12"/>
    <s v="01"/>
    <s v="Grain"/>
    <x v="1"/>
    <n v="1058"/>
  </r>
  <r>
    <x v="315"/>
    <x v="6"/>
    <s v="Jan"/>
    <n v="3"/>
    <x v="0"/>
    <s v="01"/>
    <s v="Grain"/>
    <x v="0"/>
    <n v="8783"/>
  </r>
  <r>
    <x v="315"/>
    <x v="6"/>
    <s v="Jan"/>
    <n v="3"/>
    <x v="0"/>
    <s v="01"/>
    <s v="Grain"/>
    <x v="1"/>
    <n v="368"/>
  </r>
  <r>
    <x v="315"/>
    <x v="6"/>
    <s v="Jan"/>
    <n v="3"/>
    <x v="1"/>
    <s v="01"/>
    <s v="Grain"/>
    <x v="0"/>
    <n v="0"/>
  </r>
  <r>
    <x v="315"/>
    <x v="6"/>
    <s v="Jan"/>
    <n v="3"/>
    <x v="1"/>
    <s v="01"/>
    <s v="Grain"/>
    <x v="1"/>
    <n v="0"/>
  </r>
  <r>
    <x v="315"/>
    <x v="6"/>
    <s v="Jan"/>
    <n v="3"/>
    <x v="2"/>
    <s v="01"/>
    <s v="Grain"/>
    <x v="0"/>
    <n v="4436"/>
  </r>
  <r>
    <x v="315"/>
    <x v="6"/>
    <s v="Jan"/>
    <n v="3"/>
    <x v="2"/>
    <s v="01"/>
    <s v="Grain"/>
    <x v="1"/>
    <n v="591"/>
  </r>
  <r>
    <x v="315"/>
    <x v="6"/>
    <s v="Jan"/>
    <n v="3"/>
    <x v="3"/>
    <s v="01"/>
    <s v="Grain"/>
    <x v="0"/>
    <n v="4924"/>
  </r>
  <r>
    <x v="315"/>
    <x v="6"/>
    <s v="Jan"/>
    <n v="3"/>
    <x v="3"/>
    <s v="01"/>
    <s v="Grain"/>
    <x v="1"/>
    <n v="203"/>
  </r>
  <r>
    <x v="315"/>
    <x v="6"/>
    <s v="Jan"/>
    <n v="3"/>
    <x v="4"/>
    <s v="01"/>
    <s v="Grain"/>
    <x v="0"/>
    <n v="2592"/>
  </r>
  <r>
    <x v="315"/>
    <x v="6"/>
    <s v="Jan"/>
    <n v="3"/>
    <x v="4"/>
    <s v="01"/>
    <s v="Grain"/>
    <x v="1"/>
    <n v="1775"/>
  </r>
  <r>
    <x v="315"/>
    <x v="6"/>
    <s v="Jan"/>
    <n v="3"/>
    <x v="5"/>
    <s v="01"/>
    <s v="Grain"/>
    <x v="0"/>
    <n v="0"/>
  </r>
  <r>
    <x v="315"/>
    <x v="6"/>
    <s v="Jan"/>
    <n v="3"/>
    <x v="5"/>
    <s v="01"/>
    <s v="Grain"/>
    <x v="1"/>
    <n v="7"/>
  </r>
  <r>
    <x v="315"/>
    <x v="6"/>
    <s v="Jan"/>
    <n v="3"/>
    <x v="6"/>
    <s v="01"/>
    <s v="Grain"/>
    <x v="0"/>
    <n v="1047"/>
  </r>
  <r>
    <x v="315"/>
    <x v="6"/>
    <s v="Jan"/>
    <n v="3"/>
    <x v="6"/>
    <s v="01"/>
    <s v="Grain"/>
    <x v="1"/>
    <n v="879"/>
  </r>
  <r>
    <x v="315"/>
    <x v="6"/>
    <s v="Jan"/>
    <n v="3"/>
    <x v="7"/>
    <s v="01"/>
    <s v="Grain"/>
    <x v="0"/>
    <n v="920"/>
  </r>
  <r>
    <x v="315"/>
    <x v="6"/>
    <s v="Jan"/>
    <n v="3"/>
    <x v="7"/>
    <s v="01"/>
    <s v="Grain"/>
    <x v="1"/>
    <n v="598"/>
  </r>
  <r>
    <x v="315"/>
    <x v="6"/>
    <s v="Jan"/>
    <n v="3"/>
    <x v="8"/>
    <s v="01"/>
    <s v="Grain"/>
    <x v="0"/>
    <n v="225"/>
  </r>
  <r>
    <x v="315"/>
    <x v="6"/>
    <s v="Jan"/>
    <n v="3"/>
    <x v="8"/>
    <s v="01"/>
    <s v="Grain"/>
    <x v="1"/>
    <n v="957"/>
  </r>
  <r>
    <x v="315"/>
    <x v="6"/>
    <s v="Jan"/>
    <n v="3"/>
    <x v="9"/>
    <s v="01"/>
    <s v="Grain"/>
    <x v="0"/>
    <n v="0"/>
  </r>
  <r>
    <x v="315"/>
    <x v="6"/>
    <s v="Jan"/>
    <n v="3"/>
    <x v="9"/>
    <s v="01"/>
    <s v="Grain"/>
    <x v="1"/>
    <n v="0"/>
  </r>
  <r>
    <x v="315"/>
    <x v="6"/>
    <s v="Jan"/>
    <n v="3"/>
    <x v="10"/>
    <s v="01"/>
    <s v="Grain"/>
    <x v="0"/>
    <n v="2866"/>
  </r>
  <r>
    <x v="315"/>
    <x v="6"/>
    <s v="Jan"/>
    <n v="3"/>
    <x v="10"/>
    <s v="01"/>
    <s v="Grain"/>
    <x v="1"/>
    <n v="927"/>
  </r>
  <r>
    <x v="315"/>
    <x v="6"/>
    <s v="Jan"/>
    <n v="3"/>
    <x v="11"/>
    <s v="01"/>
    <s v="Grain"/>
    <x v="0"/>
    <n v="0"/>
  </r>
  <r>
    <x v="315"/>
    <x v="6"/>
    <s v="Jan"/>
    <n v="3"/>
    <x v="11"/>
    <s v="01"/>
    <s v="Grain"/>
    <x v="1"/>
    <n v="2"/>
  </r>
  <r>
    <x v="315"/>
    <x v="6"/>
    <s v="Jan"/>
    <n v="3"/>
    <x v="12"/>
    <s v="01"/>
    <s v="Grain"/>
    <x v="0"/>
    <n v="6051"/>
  </r>
  <r>
    <x v="315"/>
    <x v="6"/>
    <s v="Jan"/>
    <n v="3"/>
    <x v="12"/>
    <s v="01"/>
    <s v="Grain"/>
    <x v="1"/>
    <n v="1308"/>
  </r>
  <r>
    <x v="316"/>
    <x v="6"/>
    <s v="Jan"/>
    <n v="4"/>
    <x v="0"/>
    <s v="01"/>
    <s v="Grain"/>
    <x v="0"/>
    <n v="9216"/>
  </r>
  <r>
    <x v="316"/>
    <x v="6"/>
    <s v="Jan"/>
    <n v="4"/>
    <x v="0"/>
    <s v="01"/>
    <s v="Grain"/>
    <x v="1"/>
    <n v="417"/>
  </r>
  <r>
    <x v="316"/>
    <x v="6"/>
    <s v="Jan"/>
    <n v="4"/>
    <x v="1"/>
    <s v="01"/>
    <s v="Grain"/>
    <x v="0"/>
    <n v="0"/>
  </r>
  <r>
    <x v="316"/>
    <x v="6"/>
    <s v="Jan"/>
    <n v="4"/>
    <x v="1"/>
    <s v="01"/>
    <s v="Grain"/>
    <x v="1"/>
    <n v="0"/>
  </r>
  <r>
    <x v="316"/>
    <x v="6"/>
    <s v="Jan"/>
    <n v="4"/>
    <x v="2"/>
    <s v="01"/>
    <s v="Grain"/>
    <x v="0"/>
    <n v="3679"/>
  </r>
  <r>
    <x v="316"/>
    <x v="6"/>
    <s v="Jan"/>
    <n v="4"/>
    <x v="2"/>
    <s v="01"/>
    <s v="Grain"/>
    <x v="1"/>
    <n v="766"/>
  </r>
  <r>
    <x v="316"/>
    <x v="6"/>
    <s v="Jan"/>
    <n v="4"/>
    <x v="3"/>
    <s v="01"/>
    <s v="Grain"/>
    <x v="0"/>
    <n v="4477"/>
  </r>
  <r>
    <x v="316"/>
    <x v="6"/>
    <s v="Jan"/>
    <n v="4"/>
    <x v="3"/>
    <s v="01"/>
    <s v="Grain"/>
    <x v="1"/>
    <n v="194"/>
  </r>
  <r>
    <x v="316"/>
    <x v="6"/>
    <s v="Jan"/>
    <n v="4"/>
    <x v="4"/>
    <s v="01"/>
    <s v="Grain"/>
    <x v="0"/>
    <n v="2273"/>
  </r>
  <r>
    <x v="316"/>
    <x v="6"/>
    <s v="Jan"/>
    <n v="4"/>
    <x v="4"/>
    <s v="01"/>
    <s v="Grain"/>
    <x v="1"/>
    <n v="1415"/>
  </r>
  <r>
    <x v="316"/>
    <x v="6"/>
    <s v="Jan"/>
    <n v="4"/>
    <x v="5"/>
    <s v="01"/>
    <s v="Grain"/>
    <x v="0"/>
    <n v="0"/>
  </r>
  <r>
    <x v="316"/>
    <x v="6"/>
    <s v="Jan"/>
    <n v="4"/>
    <x v="5"/>
    <s v="01"/>
    <s v="Grain"/>
    <x v="1"/>
    <n v="18"/>
  </r>
  <r>
    <x v="316"/>
    <x v="6"/>
    <s v="Jan"/>
    <n v="4"/>
    <x v="6"/>
    <s v="01"/>
    <s v="Grain"/>
    <x v="0"/>
    <n v="970"/>
  </r>
  <r>
    <x v="316"/>
    <x v="6"/>
    <s v="Jan"/>
    <n v="4"/>
    <x v="6"/>
    <s v="01"/>
    <s v="Grain"/>
    <x v="1"/>
    <n v="894"/>
  </r>
  <r>
    <x v="316"/>
    <x v="6"/>
    <s v="Jan"/>
    <n v="4"/>
    <x v="7"/>
    <s v="01"/>
    <s v="Grain"/>
    <x v="0"/>
    <n v="1175"/>
  </r>
  <r>
    <x v="316"/>
    <x v="6"/>
    <s v="Jan"/>
    <n v="4"/>
    <x v="7"/>
    <s v="01"/>
    <s v="Grain"/>
    <x v="1"/>
    <n v="360"/>
  </r>
  <r>
    <x v="316"/>
    <x v="6"/>
    <s v="Jan"/>
    <n v="4"/>
    <x v="8"/>
    <s v="01"/>
    <s v="Grain"/>
    <x v="0"/>
    <n v="162"/>
  </r>
  <r>
    <x v="316"/>
    <x v="6"/>
    <s v="Jan"/>
    <n v="4"/>
    <x v="8"/>
    <s v="01"/>
    <s v="Grain"/>
    <x v="1"/>
    <n v="1433"/>
  </r>
  <r>
    <x v="316"/>
    <x v="6"/>
    <s v="Jan"/>
    <n v="4"/>
    <x v="9"/>
    <s v="01"/>
    <s v="Grain"/>
    <x v="0"/>
    <n v="0"/>
  </r>
  <r>
    <x v="316"/>
    <x v="6"/>
    <s v="Jan"/>
    <n v="4"/>
    <x v="9"/>
    <s v="01"/>
    <s v="Grain"/>
    <x v="1"/>
    <n v="0"/>
  </r>
  <r>
    <x v="316"/>
    <x v="6"/>
    <s v="Jan"/>
    <n v="4"/>
    <x v="10"/>
    <s v="01"/>
    <s v="Grain"/>
    <x v="0"/>
    <n v="3498"/>
  </r>
  <r>
    <x v="316"/>
    <x v="6"/>
    <s v="Jan"/>
    <n v="4"/>
    <x v="10"/>
    <s v="01"/>
    <s v="Grain"/>
    <x v="1"/>
    <n v="1019"/>
  </r>
  <r>
    <x v="316"/>
    <x v="6"/>
    <s v="Jan"/>
    <n v="4"/>
    <x v="11"/>
    <s v="01"/>
    <s v="Grain"/>
    <x v="0"/>
    <n v="0"/>
  </r>
  <r>
    <x v="316"/>
    <x v="6"/>
    <s v="Jan"/>
    <n v="4"/>
    <x v="11"/>
    <s v="01"/>
    <s v="Grain"/>
    <x v="1"/>
    <n v="32"/>
  </r>
  <r>
    <x v="316"/>
    <x v="6"/>
    <s v="Jan"/>
    <n v="4"/>
    <x v="12"/>
    <s v="01"/>
    <s v="Grain"/>
    <x v="0"/>
    <n v="6995"/>
  </r>
  <r>
    <x v="316"/>
    <x v="6"/>
    <s v="Jan"/>
    <n v="4"/>
    <x v="12"/>
    <s v="01"/>
    <s v="Grain"/>
    <x v="1"/>
    <n v="1745"/>
  </r>
  <r>
    <x v="317"/>
    <x v="6"/>
    <s v="Jan"/>
    <n v="5"/>
    <x v="0"/>
    <s v="01"/>
    <s v="Grain"/>
    <x v="0"/>
    <n v="9217"/>
  </r>
  <r>
    <x v="317"/>
    <x v="6"/>
    <s v="Jan"/>
    <n v="5"/>
    <x v="0"/>
    <s v="01"/>
    <s v="Grain"/>
    <x v="1"/>
    <n v="286"/>
  </r>
  <r>
    <x v="317"/>
    <x v="6"/>
    <s v="Jan"/>
    <n v="5"/>
    <x v="1"/>
    <s v="01"/>
    <s v="Grain"/>
    <x v="0"/>
    <n v="0"/>
  </r>
  <r>
    <x v="317"/>
    <x v="6"/>
    <s v="Jan"/>
    <n v="5"/>
    <x v="1"/>
    <s v="01"/>
    <s v="Grain"/>
    <x v="1"/>
    <n v="0"/>
  </r>
  <r>
    <x v="317"/>
    <x v="6"/>
    <s v="Jan"/>
    <n v="5"/>
    <x v="2"/>
    <s v="01"/>
    <s v="Grain"/>
    <x v="0"/>
    <n v="3164"/>
  </r>
  <r>
    <x v="317"/>
    <x v="6"/>
    <s v="Jan"/>
    <n v="5"/>
    <x v="2"/>
    <s v="01"/>
    <s v="Grain"/>
    <x v="1"/>
    <n v="326"/>
  </r>
  <r>
    <x v="317"/>
    <x v="6"/>
    <s v="Jan"/>
    <n v="5"/>
    <x v="3"/>
    <s v="01"/>
    <s v="Grain"/>
    <x v="0"/>
    <n v="4722"/>
  </r>
  <r>
    <x v="317"/>
    <x v="6"/>
    <s v="Jan"/>
    <n v="5"/>
    <x v="3"/>
    <s v="01"/>
    <s v="Grain"/>
    <x v="1"/>
    <n v="191"/>
  </r>
  <r>
    <x v="317"/>
    <x v="6"/>
    <s v="Jan"/>
    <n v="5"/>
    <x v="4"/>
    <s v="01"/>
    <s v="Grain"/>
    <x v="0"/>
    <n v="1944"/>
  </r>
  <r>
    <x v="317"/>
    <x v="6"/>
    <s v="Jan"/>
    <n v="5"/>
    <x v="4"/>
    <s v="01"/>
    <s v="Grain"/>
    <x v="1"/>
    <n v="1320"/>
  </r>
  <r>
    <x v="317"/>
    <x v="6"/>
    <s v="Jan"/>
    <n v="5"/>
    <x v="5"/>
    <s v="01"/>
    <s v="Grain"/>
    <x v="0"/>
    <n v="0"/>
  </r>
  <r>
    <x v="317"/>
    <x v="6"/>
    <s v="Jan"/>
    <n v="5"/>
    <x v="5"/>
    <s v="01"/>
    <s v="Grain"/>
    <x v="1"/>
    <n v="1"/>
  </r>
  <r>
    <x v="317"/>
    <x v="6"/>
    <s v="Jan"/>
    <n v="5"/>
    <x v="6"/>
    <s v="01"/>
    <s v="Grain"/>
    <x v="0"/>
    <n v="959"/>
  </r>
  <r>
    <x v="317"/>
    <x v="6"/>
    <s v="Jan"/>
    <n v="5"/>
    <x v="6"/>
    <s v="01"/>
    <s v="Grain"/>
    <x v="1"/>
    <n v="862"/>
  </r>
  <r>
    <x v="317"/>
    <x v="6"/>
    <s v="Jan"/>
    <n v="5"/>
    <x v="7"/>
    <s v="01"/>
    <s v="Grain"/>
    <x v="0"/>
    <n v="997"/>
  </r>
  <r>
    <x v="317"/>
    <x v="6"/>
    <s v="Jan"/>
    <n v="5"/>
    <x v="7"/>
    <s v="01"/>
    <s v="Grain"/>
    <x v="1"/>
    <n v="506"/>
  </r>
  <r>
    <x v="317"/>
    <x v="6"/>
    <s v="Jan"/>
    <n v="5"/>
    <x v="8"/>
    <s v="01"/>
    <s v="Grain"/>
    <x v="0"/>
    <n v="131"/>
  </r>
  <r>
    <x v="317"/>
    <x v="6"/>
    <s v="Jan"/>
    <n v="5"/>
    <x v="8"/>
    <s v="01"/>
    <s v="Grain"/>
    <x v="1"/>
    <n v="843"/>
  </r>
  <r>
    <x v="317"/>
    <x v="6"/>
    <s v="Jan"/>
    <n v="5"/>
    <x v="9"/>
    <s v="01"/>
    <s v="Grain"/>
    <x v="0"/>
    <n v="0"/>
  </r>
  <r>
    <x v="317"/>
    <x v="6"/>
    <s v="Jan"/>
    <n v="5"/>
    <x v="9"/>
    <s v="01"/>
    <s v="Grain"/>
    <x v="1"/>
    <n v="0"/>
  </r>
  <r>
    <x v="317"/>
    <x v="6"/>
    <s v="Jan"/>
    <n v="5"/>
    <x v="10"/>
    <s v="01"/>
    <s v="Grain"/>
    <x v="0"/>
    <n v="3071"/>
  </r>
  <r>
    <x v="317"/>
    <x v="6"/>
    <s v="Jan"/>
    <n v="5"/>
    <x v="10"/>
    <s v="01"/>
    <s v="Grain"/>
    <x v="1"/>
    <n v="522"/>
  </r>
  <r>
    <x v="317"/>
    <x v="6"/>
    <s v="Jan"/>
    <n v="5"/>
    <x v="11"/>
    <s v="01"/>
    <s v="Grain"/>
    <x v="0"/>
    <n v="0"/>
  </r>
  <r>
    <x v="317"/>
    <x v="6"/>
    <s v="Jan"/>
    <n v="5"/>
    <x v="11"/>
    <s v="01"/>
    <s v="Grain"/>
    <x v="1"/>
    <n v="4"/>
  </r>
  <r>
    <x v="317"/>
    <x v="6"/>
    <s v="Jan"/>
    <n v="5"/>
    <x v="12"/>
    <s v="01"/>
    <s v="Grain"/>
    <x v="0"/>
    <n v="5706"/>
  </r>
  <r>
    <x v="317"/>
    <x v="6"/>
    <s v="Jan"/>
    <n v="5"/>
    <x v="12"/>
    <s v="01"/>
    <s v="Grain"/>
    <x v="1"/>
    <n v="1371"/>
  </r>
  <r>
    <x v="318"/>
    <x v="6"/>
    <s v="Feb"/>
    <n v="6"/>
    <x v="0"/>
    <s v="01"/>
    <s v="Grain"/>
    <x v="0"/>
    <n v="8028"/>
  </r>
  <r>
    <x v="318"/>
    <x v="6"/>
    <s v="Feb"/>
    <n v="6"/>
    <x v="0"/>
    <s v="01"/>
    <s v="Grain"/>
    <x v="1"/>
    <n v="406"/>
  </r>
  <r>
    <x v="318"/>
    <x v="6"/>
    <s v="Feb"/>
    <n v="6"/>
    <x v="1"/>
    <s v="01"/>
    <s v="Grain"/>
    <x v="0"/>
    <n v="0"/>
  </r>
  <r>
    <x v="318"/>
    <x v="6"/>
    <s v="Feb"/>
    <n v="6"/>
    <x v="1"/>
    <s v="01"/>
    <s v="Grain"/>
    <x v="1"/>
    <n v="0"/>
  </r>
  <r>
    <x v="318"/>
    <x v="6"/>
    <s v="Feb"/>
    <n v="6"/>
    <x v="2"/>
    <s v="01"/>
    <s v="Grain"/>
    <x v="0"/>
    <n v="3780"/>
  </r>
  <r>
    <x v="318"/>
    <x v="6"/>
    <s v="Feb"/>
    <n v="6"/>
    <x v="2"/>
    <s v="01"/>
    <s v="Grain"/>
    <x v="1"/>
    <n v="1106"/>
  </r>
  <r>
    <x v="318"/>
    <x v="6"/>
    <s v="Feb"/>
    <n v="6"/>
    <x v="3"/>
    <s v="01"/>
    <s v="Grain"/>
    <x v="0"/>
    <n v="4919"/>
  </r>
  <r>
    <x v="318"/>
    <x v="6"/>
    <s v="Feb"/>
    <n v="6"/>
    <x v="3"/>
    <s v="01"/>
    <s v="Grain"/>
    <x v="1"/>
    <n v="44"/>
  </r>
  <r>
    <x v="318"/>
    <x v="6"/>
    <s v="Feb"/>
    <n v="6"/>
    <x v="4"/>
    <s v="01"/>
    <s v="Grain"/>
    <x v="0"/>
    <n v="1894"/>
  </r>
  <r>
    <x v="318"/>
    <x v="6"/>
    <s v="Feb"/>
    <n v="6"/>
    <x v="4"/>
    <s v="01"/>
    <s v="Grain"/>
    <x v="1"/>
    <n v="1366"/>
  </r>
  <r>
    <x v="318"/>
    <x v="6"/>
    <s v="Feb"/>
    <n v="6"/>
    <x v="5"/>
    <s v="01"/>
    <s v="Grain"/>
    <x v="0"/>
    <n v="0"/>
  </r>
  <r>
    <x v="318"/>
    <x v="6"/>
    <s v="Feb"/>
    <n v="6"/>
    <x v="5"/>
    <s v="01"/>
    <s v="Grain"/>
    <x v="1"/>
    <n v="4"/>
  </r>
  <r>
    <x v="318"/>
    <x v="6"/>
    <s v="Feb"/>
    <n v="6"/>
    <x v="6"/>
    <s v="01"/>
    <s v="Grain"/>
    <x v="0"/>
    <n v="970"/>
  </r>
  <r>
    <x v="318"/>
    <x v="6"/>
    <s v="Feb"/>
    <n v="6"/>
    <x v="6"/>
    <s v="01"/>
    <s v="Grain"/>
    <x v="1"/>
    <n v="904"/>
  </r>
  <r>
    <x v="318"/>
    <x v="6"/>
    <s v="Feb"/>
    <n v="6"/>
    <x v="7"/>
    <s v="01"/>
    <s v="Grain"/>
    <x v="0"/>
    <n v="938"/>
  </r>
  <r>
    <x v="318"/>
    <x v="6"/>
    <s v="Feb"/>
    <n v="6"/>
    <x v="7"/>
    <s v="01"/>
    <s v="Grain"/>
    <x v="1"/>
    <n v="284"/>
  </r>
  <r>
    <x v="318"/>
    <x v="6"/>
    <s v="Feb"/>
    <n v="6"/>
    <x v="8"/>
    <s v="01"/>
    <s v="Grain"/>
    <x v="0"/>
    <n v="31"/>
  </r>
  <r>
    <x v="318"/>
    <x v="6"/>
    <s v="Feb"/>
    <n v="6"/>
    <x v="8"/>
    <s v="01"/>
    <s v="Grain"/>
    <x v="1"/>
    <n v="1430"/>
  </r>
  <r>
    <x v="318"/>
    <x v="6"/>
    <s v="Feb"/>
    <n v="6"/>
    <x v="9"/>
    <s v="01"/>
    <s v="Grain"/>
    <x v="0"/>
    <n v="0"/>
  </r>
  <r>
    <x v="318"/>
    <x v="6"/>
    <s v="Feb"/>
    <n v="6"/>
    <x v="9"/>
    <s v="01"/>
    <s v="Grain"/>
    <x v="1"/>
    <n v="0"/>
  </r>
  <r>
    <x v="318"/>
    <x v="6"/>
    <s v="Feb"/>
    <n v="6"/>
    <x v="10"/>
    <s v="01"/>
    <s v="Grain"/>
    <x v="0"/>
    <n v="2344"/>
  </r>
  <r>
    <x v="318"/>
    <x v="6"/>
    <s v="Feb"/>
    <n v="6"/>
    <x v="10"/>
    <s v="01"/>
    <s v="Grain"/>
    <x v="1"/>
    <n v="499"/>
  </r>
  <r>
    <x v="318"/>
    <x v="6"/>
    <s v="Feb"/>
    <n v="6"/>
    <x v="11"/>
    <s v="01"/>
    <s v="Grain"/>
    <x v="0"/>
    <n v="0"/>
  </r>
  <r>
    <x v="318"/>
    <x v="6"/>
    <s v="Feb"/>
    <n v="6"/>
    <x v="11"/>
    <s v="01"/>
    <s v="Grain"/>
    <x v="1"/>
    <n v="20"/>
  </r>
  <r>
    <x v="318"/>
    <x v="6"/>
    <s v="Feb"/>
    <n v="6"/>
    <x v="12"/>
    <s v="01"/>
    <s v="Grain"/>
    <x v="0"/>
    <n v="5064"/>
  </r>
  <r>
    <x v="318"/>
    <x v="6"/>
    <s v="Feb"/>
    <n v="6"/>
    <x v="12"/>
    <s v="01"/>
    <s v="Grain"/>
    <x v="1"/>
    <n v="1266"/>
  </r>
  <r>
    <x v="319"/>
    <x v="6"/>
    <s v="Feb"/>
    <n v="7"/>
    <x v="0"/>
    <s v="01"/>
    <s v="Grain"/>
    <x v="0"/>
    <n v="8138"/>
  </r>
  <r>
    <x v="319"/>
    <x v="6"/>
    <s v="Feb"/>
    <n v="7"/>
    <x v="0"/>
    <s v="01"/>
    <s v="Grain"/>
    <x v="1"/>
    <n v="320"/>
  </r>
  <r>
    <x v="319"/>
    <x v="6"/>
    <s v="Feb"/>
    <n v="7"/>
    <x v="1"/>
    <s v="01"/>
    <s v="Grain"/>
    <x v="0"/>
    <n v="0"/>
  </r>
  <r>
    <x v="319"/>
    <x v="6"/>
    <s v="Feb"/>
    <n v="7"/>
    <x v="1"/>
    <s v="01"/>
    <s v="Grain"/>
    <x v="1"/>
    <n v="0"/>
  </r>
  <r>
    <x v="319"/>
    <x v="6"/>
    <s v="Feb"/>
    <n v="7"/>
    <x v="2"/>
    <s v="01"/>
    <s v="Grain"/>
    <x v="0"/>
    <n v="3732"/>
  </r>
  <r>
    <x v="319"/>
    <x v="6"/>
    <s v="Feb"/>
    <n v="7"/>
    <x v="2"/>
    <s v="01"/>
    <s v="Grain"/>
    <x v="1"/>
    <n v="496"/>
  </r>
  <r>
    <x v="319"/>
    <x v="6"/>
    <s v="Feb"/>
    <n v="7"/>
    <x v="3"/>
    <s v="01"/>
    <s v="Grain"/>
    <x v="0"/>
    <n v="4840"/>
  </r>
  <r>
    <x v="319"/>
    <x v="6"/>
    <s v="Feb"/>
    <n v="7"/>
    <x v="3"/>
    <s v="01"/>
    <s v="Grain"/>
    <x v="1"/>
    <n v="198"/>
  </r>
  <r>
    <x v="319"/>
    <x v="6"/>
    <s v="Feb"/>
    <n v="7"/>
    <x v="4"/>
    <s v="01"/>
    <s v="Grain"/>
    <x v="0"/>
    <n v="1799"/>
  </r>
  <r>
    <x v="319"/>
    <x v="6"/>
    <s v="Feb"/>
    <n v="7"/>
    <x v="4"/>
    <s v="01"/>
    <s v="Grain"/>
    <x v="1"/>
    <n v="1331"/>
  </r>
  <r>
    <x v="319"/>
    <x v="6"/>
    <s v="Feb"/>
    <n v="7"/>
    <x v="5"/>
    <s v="01"/>
    <s v="Grain"/>
    <x v="0"/>
    <n v="0"/>
  </r>
  <r>
    <x v="319"/>
    <x v="6"/>
    <s v="Feb"/>
    <n v="7"/>
    <x v="5"/>
    <s v="01"/>
    <s v="Grain"/>
    <x v="1"/>
    <n v="11"/>
  </r>
  <r>
    <x v="319"/>
    <x v="6"/>
    <s v="Feb"/>
    <n v="7"/>
    <x v="6"/>
    <s v="01"/>
    <s v="Grain"/>
    <x v="0"/>
    <n v="857"/>
  </r>
  <r>
    <x v="319"/>
    <x v="6"/>
    <s v="Feb"/>
    <n v="7"/>
    <x v="6"/>
    <s v="01"/>
    <s v="Grain"/>
    <x v="1"/>
    <n v="1168"/>
  </r>
  <r>
    <x v="319"/>
    <x v="6"/>
    <s v="Feb"/>
    <n v="7"/>
    <x v="7"/>
    <s v="01"/>
    <s v="Grain"/>
    <x v="0"/>
    <n v="911"/>
  </r>
  <r>
    <x v="319"/>
    <x v="6"/>
    <s v="Feb"/>
    <n v="7"/>
    <x v="7"/>
    <s v="01"/>
    <s v="Grain"/>
    <x v="1"/>
    <n v="462"/>
  </r>
  <r>
    <x v="319"/>
    <x v="6"/>
    <s v="Feb"/>
    <n v="7"/>
    <x v="8"/>
    <s v="01"/>
    <s v="Grain"/>
    <x v="0"/>
    <n v="324"/>
  </r>
  <r>
    <x v="319"/>
    <x v="6"/>
    <s v="Feb"/>
    <n v="7"/>
    <x v="8"/>
    <s v="01"/>
    <s v="Grain"/>
    <x v="1"/>
    <n v="692"/>
  </r>
  <r>
    <x v="319"/>
    <x v="6"/>
    <s v="Feb"/>
    <n v="7"/>
    <x v="9"/>
    <s v="01"/>
    <s v="Grain"/>
    <x v="0"/>
    <n v="0"/>
  </r>
  <r>
    <x v="319"/>
    <x v="6"/>
    <s v="Feb"/>
    <n v="7"/>
    <x v="9"/>
    <s v="01"/>
    <s v="Grain"/>
    <x v="1"/>
    <n v="0"/>
  </r>
  <r>
    <x v="319"/>
    <x v="6"/>
    <s v="Feb"/>
    <n v="7"/>
    <x v="10"/>
    <s v="01"/>
    <s v="Grain"/>
    <x v="0"/>
    <n v="2703"/>
  </r>
  <r>
    <x v="319"/>
    <x v="6"/>
    <s v="Feb"/>
    <n v="7"/>
    <x v="10"/>
    <s v="01"/>
    <s v="Grain"/>
    <x v="1"/>
    <n v="805"/>
  </r>
  <r>
    <x v="319"/>
    <x v="6"/>
    <s v="Feb"/>
    <n v="7"/>
    <x v="11"/>
    <s v="01"/>
    <s v="Grain"/>
    <x v="0"/>
    <n v="0"/>
  </r>
  <r>
    <x v="319"/>
    <x v="6"/>
    <s v="Feb"/>
    <n v="7"/>
    <x v="11"/>
    <s v="01"/>
    <s v="Grain"/>
    <x v="1"/>
    <n v="2"/>
  </r>
  <r>
    <x v="319"/>
    <x v="6"/>
    <s v="Feb"/>
    <n v="7"/>
    <x v="12"/>
    <s v="01"/>
    <s v="Grain"/>
    <x v="0"/>
    <n v="5596"/>
  </r>
  <r>
    <x v="319"/>
    <x v="6"/>
    <s v="Feb"/>
    <n v="7"/>
    <x v="12"/>
    <s v="01"/>
    <s v="Grain"/>
    <x v="1"/>
    <n v="856"/>
  </r>
  <r>
    <x v="320"/>
    <x v="6"/>
    <s v="Feb"/>
    <n v="8"/>
    <x v="0"/>
    <s v="01"/>
    <s v="Grain"/>
    <x v="0"/>
    <n v="9457"/>
  </r>
  <r>
    <x v="320"/>
    <x v="6"/>
    <s v="Feb"/>
    <n v="8"/>
    <x v="0"/>
    <s v="01"/>
    <s v="Grain"/>
    <x v="1"/>
    <n v="295"/>
  </r>
  <r>
    <x v="320"/>
    <x v="6"/>
    <s v="Feb"/>
    <n v="8"/>
    <x v="1"/>
    <s v="01"/>
    <s v="Grain"/>
    <x v="0"/>
    <n v="0"/>
  </r>
  <r>
    <x v="320"/>
    <x v="6"/>
    <s v="Feb"/>
    <n v="8"/>
    <x v="1"/>
    <s v="01"/>
    <s v="Grain"/>
    <x v="1"/>
    <n v="0"/>
  </r>
  <r>
    <x v="320"/>
    <x v="6"/>
    <s v="Feb"/>
    <n v="8"/>
    <x v="2"/>
    <s v="01"/>
    <s v="Grain"/>
    <x v="0"/>
    <n v="3706"/>
  </r>
  <r>
    <x v="320"/>
    <x v="6"/>
    <s v="Feb"/>
    <n v="8"/>
    <x v="2"/>
    <s v="01"/>
    <s v="Grain"/>
    <x v="1"/>
    <n v="445"/>
  </r>
  <r>
    <x v="320"/>
    <x v="6"/>
    <s v="Feb"/>
    <n v="8"/>
    <x v="3"/>
    <s v="01"/>
    <s v="Grain"/>
    <x v="0"/>
    <n v="4829"/>
  </r>
  <r>
    <x v="320"/>
    <x v="6"/>
    <s v="Feb"/>
    <n v="8"/>
    <x v="3"/>
    <s v="01"/>
    <s v="Grain"/>
    <x v="1"/>
    <n v="114"/>
  </r>
  <r>
    <x v="320"/>
    <x v="6"/>
    <s v="Feb"/>
    <n v="8"/>
    <x v="4"/>
    <s v="01"/>
    <s v="Grain"/>
    <x v="0"/>
    <n v="2106"/>
  </r>
  <r>
    <x v="320"/>
    <x v="6"/>
    <s v="Feb"/>
    <n v="8"/>
    <x v="4"/>
    <s v="01"/>
    <s v="Grain"/>
    <x v="1"/>
    <n v="1324"/>
  </r>
  <r>
    <x v="320"/>
    <x v="6"/>
    <s v="Feb"/>
    <n v="8"/>
    <x v="5"/>
    <s v="01"/>
    <s v="Grain"/>
    <x v="0"/>
    <n v="0"/>
  </r>
  <r>
    <x v="320"/>
    <x v="6"/>
    <s v="Feb"/>
    <n v="8"/>
    <x v="5"/>
    <s v="01"/>
    <s v="Grain"/>
    <x v="1"/>
    <n v="5"/>
  </r>
  <r>
    <x v="320"/>
    <x v="6"/>
    <s v="Feb"/>
    <n v="8"/>
    <x v="6"/>
    <s v="01"/>
    <s v="Grain"/>
    <x v="0"/>
    <n v="782"/>
  </r>
  <r>
    <x v="320"/>
    <x v="6"/>
    <s v="Feb"/>
    <n v="8"/>
    <x v="6"/>
    <s v="01"/>
    <s v="Grain"/>
    <x v="1"/>
    <n v="860"/>
  </r>
  <r>
    <x v="320"/>
    <x v="6"/>
    <s v="Feb"/>
    <n v="8"/>
    <x v="7"/>
    <s v="01"/>
    <s v="Grain"/>
    <x v="0"/>
    <n v="1149"/>
  </r>
  <r>
    <x v="320"/>
    <x v="6"/>
    <s v="Feb"/>
    <n v="8"/>
    <x v="7"/>
    <s v="01"/>
    <s v="Grain"/>
    <x v="1"/>
    <n v="569"/>
  </r>
  <r>
    <x v="320"/>
    <x v="6"/>
    <s v="Feb"/>
    <n v="8"/>
    <x v="8"/>
    <s v="01"/>
    <s v="Grain"/>
    <x v="0"/>
    <n v="153"/>
  </r>
  <r>
    <x v="320"/>
    <x v="6"/>
    <s v="Feb"/>
    <n v="8"/>
    <x v="8"/>
    <s v="01"/>
    <s v="Grain"/>
    <x v="1"/>
    <n v="1011"/>
  </r>
  <r>
    <x v="320"/>
    <x v="6"/>
    <s v="Feb"/>
    <n v="8"/>
    <x v="9"/>
    <s v="01"/>
    <s v="Grain"/>
    <x v="0"/>
    <n v="0"/>
  </r>
  <r>
    <x v="320"/>
    <x v="6"/>
    <s v="Feb"/>
    <n v="8"/>
    <x v="9"/>
    <s v="01"/>
    <s v="Grain"/>
    <x v="1"/>
    <n v="0"/>
  </r>
  <r>
    <x v="320"/>
    <x v="6"/>
    <s v="Feb"/>
    <n v="8"/>
    <x v="10"/>
    <s v="01"/>
    <s v="Grain"/>
    <x v="0"/>
    <n v="3076"/>
  </r>
  <r>
    <x v="320"/>
    <x v="6"/>
    <s v="Feb"/>
    <n v="8"/>
    <x v="10"/>
    <s v="01"/>
    <s v="Grain"/>
    <x v="1"/>
    <n v="729"/>
  </r>
  <r>
    <x v="320"/>
    <x v="6"/>
    <s v="Feb"/>
    <n v="8"/>
    <x v="11"/>
    <s v="01"/>
    <s v="Grain"/>
    <x v="0"/>
    <n v="0"/>
  </r>
  <r>
    <x v="320"/>
    <x v="6"/>
    <s v="Feb"/>
    <n v="8"/>
    <x v="11"/>
    <s v="01"/>
    <s v="Grain"/>
    <x v="1"/>
    <n v="5"/>
  </r>
  <r>
    <x v="320"/>
    <x v="6"/>
    <s v="Feb"/>
    <n v="8"/>
    <x v="12"/>
    <s v="01"/>
    <s v="Grain"/>
    <x v="0"/>
    <n v="6210"/>
  </r>
  <r>
    <x v="320"/>
    <x v="6"/>
    <s v="Feb"/>
    <n v="8"/>
    <x v="12"/>
    <s v="01"/>
    <s v="Grain"/>
    <x v="1"/>
    <n v="1215"/>
  </r>
  <r>
    <x v="321"/>
    <x v="6"/>
    <s v="Feb"/>
    <n v="9"/>
    <x v="0"/>
    <s v="01"/>
    <s v="Grain"/>
    <x v="0"/>
    <n v="8655"/>
  </r>
  <r>
    <x v="321"/>
    <x v="6"/>
    <s v="Feb"/>
    <n v="9"/>
    <x v="0"/>
    <s v="01"/>
    <s v="Grain"/>
    <x v="1"/>
    <n v="260"/>
  </r>
  <r>
    <x v="321"/>
    <x v="6"/>
    <s v="Feb"/>
    <n v="9"/>
    <x v="1"/>
    <s v="01"/>
    <s v="Grain"/>
    <x v="0"/>
    <n v="0"/>
  </r>
  <r>
    <x v="321"/>
    <x v="6"/>
    <s v="Feb"/>
    <n v="9"/>
    <x v="1"/>
    <s v="01"/>
    <s v="Grain"/>
    <x v="1"/>
    <n v="0"/>
  </r>
  <r>
    <x v="321"/>
    <x v="6"/>
    <s v="Feb"/>
    <n v="9"/>
    <x v="2"/>
    <s v="01"/>
    <s v="Grain"/>
    <x v="0"/>
    <n v="3847"/>
  </r>
  <r>
    <x v="321"/>
    <x v="6"/>
    <s v="Feb"/>
    <n v="9"/>
    <x v="2"/>
    <s v="01"/>
    <s v="Grain"/>
    <x v="1"/>
    <n v="702"/>
  </r>
  <r>
    <x v="321"/>
    <x v="6"/>
    <s v="Feb"/>
    <n v="9"/>
    <x v="3"/>
    <s v="01"/>
    <s v="Grain"/>
    <x v="0"/>
    <n v="4500"/>
  </r>
  <r>
    <x v="321"/>
    <x v="6"/>
    <s v="Feb"/>
    <n v="9"/>
    <x v="3"/>
    <s v="01"/>
    <s v="Grain"/>
    <x v="1"/>
    <n v="142"/>
  </r>
  <r>
    <x v="321"/>
    <x v="6"/>
    <s v="Feb"/>
    <n v="9"/>
    <x v="4"/>
    <s v="01"/>
    <s v="Grain"/>
    <x v="0"/>
    <n v="1769"/>
  </r>
  <r>
    <x v="321"/>
    <x v="6"/>
    <s v="Feb"/>
    <n v="9"/>
    <x v="4"/>
    <s v="01"/>
    <s v="Grain"/>
    <x v="1"/>
    <n v="1839"/>
  </r>
  <r>
    <x v="321"/>
    <x v="6"/>
    <s v="Feb"/>
    <n v="9"/>
    <x v="5"/>
    <s v="01"/>
    <s v="Grain"/>
    <x v="0"/>
    <n v="0"/>
  </r>
  <r>
    <x v="321"/>
    <x v="6"/>
    <s v="Feb"/>
    <n v="9"/>
    <x v="5"/>
    <s v="01"/>
    <s v="Grain"/>
    <x v="1"/>
    <n v="3"/>
  </r>
  <r>
    <x v="321"/>
    <x v="6"/>
    <s v="Feb"/>
    <n v="9"/>
    <x v="6"/>
    <s v="01"/>
    <s v="Grain"/>
    <x v="0"/>
    <n v="820"/>
  </r>
  <r>
    <x v="321"/>
    <x v="6"/>
    <s v="Feb"/>
    <n v="9"/>
    <x v="6"/>
    <s v="01"/>
    <s v="Grain"/>
    <x v="1"/>
    <n v="711"/>
  </r>
  <r>
    <x v="321"/>
    <x v="6"/>
    <s v="Feb"/>
    <n v="9"/>
    <x v="7"/>
    <s v="01"/>
    <s v="Grain"/>
    <x v="0"/>
    <n v="918"/>
  </r>
  <r>
    <x v="321"/>
    <x v="6"/>
    <s v="Feb"/>
    <n v="9"/>
    <x v="7"/>
    <s v="01"/>
    <s v="Grain"/>
    <x v="1"/>
    <n v="412"/>
  </r>
  <r>
    <x v="321"/>
    <x v="6"/>
    <s v="Feb"/>
    <n v="9"/>
    <x v="8"/>
    <s v="01"/>
    <s v="Grain"/>
    <x v="0"/>
    <n v="261"/>
  </r>
  <r>
    <x v="321"/>
    <x v="6"/>
    <s v="Feb"/>
    <n v="9"/>
    <x v="8"/>
    <s v="01"/>
    <s v="Grain"/>
    <x v="1"/>
    <n v="980"/>
  </r>
  <r>
    <x v="321"/>
    <x v="6"/>
    <s v="Feb"/>
    <n v="9"/>
    <x v="9"/>
    <s v="01"/>
    <s v="Grain"/>
    <x v="0"/>
    <n v="0"/>
  </r>
  <r>
    <x v="321"/>
    <x v="6"/>
    <s v="Feb"/>
    <n v="9"/>
    <x v="9"/>
    <s v="01"/>
    <s v="Grain"/>
    <x v="1"/>
    <n v="0"/>
  </r>
  <r>
    <x v="321"/>
    <x v="6"/>
    <s v="Feb"/>
    <n v="9"/>
    <x v="10"/>
    <s v="01"/>
    <s v="Grain"/>
    <x v="0"/>
    <n v="3188"/>
  </r>
  <r>
    <x v="321"/>
    <x v="6"/>
    <s v="Feb"/>
    <n v="9"/>
    <x v="10"/>
    <s v="01"/>
    <s v="Grain"/>
    <x v="1"/>
    <n v="800"/>
  </r>
  <r>
    <x v="321"/>
    <x v="6"/>
    <s v="Feb"/>
    <n v="9"/>
    <x v="11"/>
    <s v="01"/>
    <s v="Grain"/>
    <x v="0"/>
    <n v="0"/>
  </r>
  <r>
    <x v="321"/>
    <x v="6"/>
    <s v="Feb"/>
    <n v="9"/>
    <x v="11"/>
    <s v="01"/>
    <s v="Grain"/>
    <x v="1"/>
    <n v="1"/>
  </r>
  <r>
    <x v="321"/>
    <x v="6"/>
    <s v="Feb"/>
    <n v="9"/>
    <x v="12"/>
    <s v="01"/>
    <s v="Grain"/>
    <x v="0"/>
    <n v="5261"/>
  </r>
  <r>
    <x v="321"/>
    <x v="6"/>
    <s v="Feb"/>
    <n v="9"/>
    <x v="12"/>
    <s v="01"/>
    <s v="Grain"/>
    <x v="1"/>
    <n v="1043"/>
  </r>
  <r>
    <x v="322"/>
    <x v="6"/>
    <s v="Mar"/>
    <n v="10"/>
    <x v="0"/>
    <s v="01"/>
    <s v="Grain"/>
    <x v="0"/>
    <n v="7635"/>
  </r>
  <r>
    <x v="322"/>
    <x v="6"/>
    <s v="Mar"/>
    <n v="10"/>
    <x v="0"/>
    <s v="01"/>
    <s v="Grain"/>
    <x v="1"/>
    <n v="261"/>
  </r>
  <r>
    <x v="322"/>
    <x v="6"/>
    <s v="Mar"/>
    <n v="10"/>
    <x v="1"/>
    <s v="01"/>
    <s v="Grain"/>
    <x v="0"/>
    <n v="0"/>
  </r>
  <r>
    <x v="322"/>
    <x v="6"/>
    <s v="Mar"/>
    <n v="10"/>
    <x v="1"/>
    <s v="01"/>
    <s v="Grain"/>
    <x v="1"/>
    <n v="0"/>
  </r>
  <r>
    <x v="322"/>
    <x v="6"/>
    <s v="Mar"/>
    <n v="10"/>
    <x v="2"/>
    <s v="01"/>
    <s v="Grain"/>
    <x v="0"/>
    <n v="3673"/>
  </r>
  <r>
    <x v="322"/>
    <x v="6"/>
    <s v="Mar"/>
    <n v="10"/>
    <x v="2"/>
    <s v="01"/>
    <s v="Grain"/>
    <x v="1"/>
    <n v="325"/>
  </r>
  <r>
    <x v="322"/>
    <x v="6"/>
    <s v="Mar"/>
    <n v="10"/>
    <x v="3"/>
    <s v="01"/>
    <s v="Grain"/>
    <x v="0"/>
    <n v="3410"/>
  </r>
  <r>
    <x v="322"/>
    <x v="6"/>
    <s v="Mar"/>
    <n v="10"/>
    <x v="3"/>
    <s v="01"/>
    <s v="Grain"/>
    <x v="1"/>
    <n v="145"/>
  </r>
  <r>
    <x v="322"/>
    <x v="6"/>
    <s v="Mar"/>
    <n v="10"/>
    <x v="4"/>
    <s v="01"/>
    <s v="Grain"/>
    <x v="0"/>
    <n v="1554"/>
  </r>
  <r>
    <x v="322"/>
    <x v="6"/>
    <s v="Mar"/>
    <n v="10"/>
    <x v="4"/>
    <s v="01"/>
    <s v="Grain"/>
    <x v="1"/>
    <n v="1416"/>
  </r>
  <r>
    <x v="322"/>
    <x v="6"/>
    <s v="Mar"/>
    <n v="10"/>
    <x v="5"/>
    <s v="01"/>
    <s v="Grain"/>
    <x v="0"/>
    <n v="0"/>
  </r>
  <r>
    <x v="322"/>
    <x v="6"/>
    <s v="Mar"/>
    <n v="10"/>
    <x v="5"/>
    <s v="01"/>
    <s v="Grain"/>
    <x v="1"/>
    <n v="16"/>
  </r>
  <r>
    <x v="322"/>
    <x v="6"/>
    <s v="Mar"/>
    <n v="10"/>
    <x v="6"/>
    <s v="01"/>
    <s v="Grain"/>
    <x v="0"/>
    <n v="685"/>
  </r>
  <r>
    <x v="322"/>
    <x v="6"/>
    <s v="Mar"/>
    <n v="10"/>
    <x v="6"/>
    <s v="01"/>
    <s v="Grain"/>
    <x v="1"/>
    <n v="993"/>
  </r>
  <r>
    <x v="322"/>
    <x v="6"/>
    <s v="Mar"/>
    <n v="10"/>
    <x v="7"/>
    <s v="01"/>
    <s v="Grain"/>
    <x v="0"/>
    <n v="817"/>
  </r>
  <r>
    <x v="322"/>
    <x v="6"/>
    <s v="Mar"/>
    <n v="10"/>
    <x v="7"/>
    <s v="01"/>
    <s v="Grain"/>
    <x v="1"/>
    <n v="405"/>
  </r>
  <r>
    <x v="322"/>
    <x v="6"/>
    <s v="Mar"/>
    <n v="10"/>
    <x v="8"/>
    <s v="01"/>
    <s v="Grain"/>
    <x v="0"/>
    <n v="82"/>
  </r>
  <r>
    <x v="322"/>
    <x v="6"/>
    <s v="Mar"/>
    <n v="10"/>
    <x v="8"/>
    <s v="01"/>
    <s v="Grain"/>
    <x v="1"/>
    <n v="1229"/>
  </r>
  <r>
    <x v="322"/>
    <x v="6"/>
    <s v="Mar"/>
    <n v="10"/>
    <x v="9"/>
    <s v="01"/>
    <s v="Grain"/>
    <x v="0"/>
    <n v="0"/>
  </r>
  <r>
    <x v="322"/>
    <x v="6"/>
    <s v="Mar"/>
    <n v="10"/>
    <x v="9"/>
    <s v="01"/>
    <s v="Grain"/>
    <x v="1"/>
    <n v="0"/>
  </r>
  <r>
    <x v="322"/>
    <x v="6"/>
    <s v="Mar"/>
    <n v="10"/>
    <x v="10"/>
    <s v="01"/>
    <s v="Grain"/>
    <x v="0"/>
    <n v="3036"/>
  </r>
  <r>
    <x v="322"/>
    <x v="6"/>
    <s v="Mar"/>
    <n v="10"/>
    <x v="10"/>
    <s v="01"/>
    <s v="Grain"/>
    <x v="1"/>
    <n v="647"/>
  </r>
  <r>
    <x v="322"/>
    <x v="6"/>
    <s v="Mar"/>
    <n v="10"/>
    <x v="11"/>
    <s v="01"/>
    <s v="Grain"/>
    <x v="0"/>
    <n v="0"/>
  </r>
  <r>
    <x v="322"/>
    <x v="6"/>
    <s v="Mar"/>
    <n v="10"/>
    <x v="11"/>
    <s v="01"/>
    <s v="Grain"/>
    <x v="1"/>
    <n v="1"/>
  </r>
  <r>
    <x v="322"/>
    <x v="6"/>
    <s v="Mar"/>
    <n v="10"/>
    <x v="12"/>
    <s v="01"/>
    <s v="Grain"/>
    <x v="0"/>
    <n v="5652"/>
  </r>
  <r>
    <x v="322"/>
    <x v="6"/>
    <s v="Mar"/>
    <n v="10"/>
    <x v="12"/>
    <s v="01"/>
    <s v="Grain"/>
    <x v="1"/>
    <n v="1508"/>
  </r>
  <r>
    <x v="323"/>
    <x v="6"/>
    <s v="Mar"/>
    <n v="11"/>
    <x v="0"/>
    <s v="01"/>
    <s v="Grain"/>
    <x v="0"/>
    <n v="8434"/>
  </r>
  <r>
    <x v="323"/>
    <x v="6"/>
    <s v="Mar"/>
    <n v="11"/>
    <x v="0"/>
    <s v="01"/>
    <s v="Grain"/>
    <x v="1"/>
    <n v="156"/>
  </r>
  <r>
    <x v="323"/>
    <x v="6"/>
    <s v="Mar"/>
    <n v="11"/>
    <x v="1"/>
    <s v="01"/>
    <s v="Grain"/>
    <x v="0"/>
    <n v="0"/>
  </r>
  <r>
    <x v="323"/>
    <x v="6"/>
    <s v="Mar"/>
    <n v="11"/>
    <x v="1"/>
    <s v="01"/>
    <s v="Grain"/>
    <x v="1"/>
    <n v="0"/>
  </r>
  <r>
    <x v="323"/>
    <x v="6"/>
    <s v="Mar"/>
    <n v="11"/>
    <x v="2"/>
    <s v="01"/>
    <s v="Grain"/>
    <x v="0"/>
    <n v="3859"/>
  </r>
  <r>
    <x v="323"/>
    <x v="6"/>
    <s v="Mar"/>
    <n v="11"/>
    <x v="2"/>
    <s v="01"/>
    <s v="Grain"/>
    <x v="1"/>
    <n v="693"/>
  </r>
  <r>
    <x v="323"/>
    <x v="6"/>
    <s v="Mar"/>
    <n v="11"/>
    <x v="3"/>
    <s v="01"/>
    <s v="Grain"/>
    <x v="0"/>
    <n v="4275"/>
  </r>
  <r>
    <x v="323"/>
    <x v="6"/>
    <s v="Mar"/>
    <n v="11"/>
    <x v="3"/>
    <s v="01"/>
    <s v="Grain"/>
    <x v="1"/>
    <n v="218"/>
  </r>
  <r>
    <x v="323"/>
    <x v="6"/>
    <s v="Mar"/>
    <n v="11"/>
    <x v="4"/>
    <s v="01"/>
    <s v="Grain"/>
    <x v="0"/>
    <n v="2346"/>
  </r>
  <r>
    <x v="323"/>
    <x v="6"/>
    <s v="Mar"/>
    <n v="11"/>
    <x v="4"/>
    <s v="01"/>
    <s v="Grain"/>
    <x v="1"/>
    <n v="1403"/>
  </r>
  <r>
    <x v="323"/>
    <x v="6"/>
    <s v="Mar"/>
    <n v="11"/>
    <x v="5"/>
    <s v="01"/>
    <s v="Grain"/>
    <x v="0"/>
    <n v="0"/>
  </r>
  <r>
    <x v="323"/>
    <x v="6"/>
    <s v="Mar"/>
    <n v="11"/>
    <x v="5"/>
    <s v="01"/>
    <s v="Grain"/>
    <x v="1"/>
    <n v="8"/>
  </r>
  <r>
    <x v="323"/>
    <x v="6"/>
    <s v="Mar"/>
    <n v="11"/>
    <x v="6"/>
    <s v="01"/>
    <s v="Grain"/>
    <x v="0"/>
    <n v="680"/>
  </r>
  <r>
    <x v="323"/>
    <x v="6"/>
    <s v="Mar"/>
    <n v="11"/>
    <x v="6"/>
    <s v="01"/>
    <s v="Grain"/>
    <x v="1"/>
    <n v="672"/>
  </r>
  <r>
    <x v="323"/>
    <x v="6"/>
    <s v="Mar"/>
    <n v="11"/>
    <x v="7"/>
    <s v="01"/>
    <s v="Grain"/>
    <x v="0"/>
    <n v="800"/>
  </r>
  <r>
    <x v="323"/>
    <x v="6"/>
    <s v="Mar"/>
    <n v="11"/>
    <x v="7"/>
    <s v="01"/>
    <s v="Grain"/>
    <x v="1"/>
    <n v="465"/>
  </r>
  <r>
    <x v="323"/>
    <x v="6"/>
    <s v="Mar"/>
    <n v="11"/>
    <x v="8"/>
    <s v="01"/>
    <s v="Grain"/>
    <x v="0"/>
    <n v="110"/>
  </r>
  <r>
    <x v="323"/>
    <x v="6"/>
    <s v="Mar"/>
    <n v="11"/>
    <x v="8"/>
    <s v="01"/>
    <s v="Grain"/>
    <x v="1"/>
    <n v="1090"/>
  </r>
  <r>
    <x v="323"/>
    <x v="6"/>
    <s v="Mar"/>
    <n v="11"/>
    <x v="9"/>
    <s v="01"/>
    <s v="Grain"/>
    <x v="0"/>
    <n v="0"/>
  </r>
  <r>
    <x v="323"/>
    <x v="6"/>
    <s v="Mar"/>
    <n v="11"/>
    <x v="9"/>
    <s v="01"/>
    <s v="Grain"/>
    <x v="1"/>
    <n v="0"/>
  </r>
  <r>
    <x v="323"/>
    <x v="6"/>
    <s v="Mar"/>
    <n v="11"/>
    <x v="10"/>
    <s v="01"/>
    <s v="Grain"/>
    <x v="0"/>
    <n v="3346"/>
  </r>
  <r>
    <x v="323"/>
    <x v="6"/>
    <s v="Mar"/>
    <n v="11"/>
    <x v="10"/>
    <s v="01"/>
    <s v="Grain"/>
    <x v="1"/>
    <n v="1069"/>
  </r>
  <r>
    <x v="323"/>
    <x v="6"/>
    <s v="Mar"/>
    <n v="11"/>
    <x v="11"/>
    <s v="01"/>
    <s v="Grain"/>
    <x v="0"/>
    <n v="0"/>
  </r>
  <r>
    <x v="323"/>
    <x v="6"/>
    <s v="Mar"/>
    <n v="11"/>
    <x v="11"/>
    <s v="01"/>
    <s v="Grain"/>
    <x v="1"/>
    <n v="3"/>
  </r>
  <r>
    <x v="323"/>
    <x v="6"/>
    <s v="Mar"/>
    <n v="11"/>
    <x v="12"/>
    <s v="01"/>
    <s v="Grain"/>
    <x v="0"/>
    <n v="6193"/>
  </r>
  <r>
    <x v="323"/>
    <x v="6"/>
    <s v="Mar"/>
    <n v="11"/>
    <x v="12"/>
    <s v="01"/>
    <s v="Grain"/>
    <x v="1"/>
    <n v="1441"/>
  </r>
  <r>
    <x v="324"/>
    <x v="6"/>
    <s v="Mar"/>
    <n v="12"/>
    <x v="0"/>
    <s v="01"/>
    <s v="Grain"/>
    <x v="0"/>
    <n v="8576"/>
  </r>
  <r>
    <x v="324"/>
    <x v="6"/>
    <s v="Mar"/>
    <n v="12"/>
    <x v="0"/>
    <s v="01"/>
    <s v="Grain"/>
    <x v="1"/>
    <n v="288"/>
  </r>
  <r>
    <x v="324"/>
    <x v="6"/>
    <s v="Mar"/>
    <n v="12"/>
    <x v="1"/>
    <s v="01"/>
    <s v="Grain"/>
    <x v="0"/>
    <n v="0"/>
  </r>
  <r>
    <x v="324"/>
    <x v="6"/>
    <s v="Mar"/>
    <n v="12"/>
    <x v="1"/>
    <s v="01"/>
    <s v="Grain"/>
    <x v="1"/>
    <n v="0"/>
  </r>
  <r>
    <x v="324"/>
    <x v="6"/>
    <s v="Mar"/>
    <n v="12"/>
    <x v="2"/>
    <s v="01"/>
    <s v="Grain"/>
    <x v="0"/>
    <n v="4626"/>
  </r>
  <r>
    <x v="324"/>
    <x v="6"/>
    <s v="Mar"/>
    <n v="12"/>
    <x v="2"/>
    <s v="01"/>
    <s v="Grain"/>
    <x v="1"/>
    <n v="537"/>
  </r>
  <r>
    <x v="324"/>
    <x v="6"/>
    <s v="Mar"/>
    <n v="12"/>
    <x v="3"/>
    <s v="01"/>
    <s v="Grain"/>
    <x v="0"/>
    <n v="5168"/>
  </r>
  <r>
    <x v="324"/>
    <x v="6"/>
    <s v="Mar"/>
    <n v="12"/>
    <x v="3"/>
    <s v="01"/>
    <s v="Grain"/>
    <x v="1"/>
    <n v="262"/>
  </r>
  <r>
    <x v="324"/>
    <x v="6"/>
    <s v="Mar"/>
    <n v="12"/>
    <x v="4"/>
    <s v="01"/>
    <s v="Grain"/>
    <x v="0"/>
    <n v="1995"/>
  </r>
  <r>
    <x v="324"/>
    <x v="6"/>
    <s v="Mar"/>
    <n v="12"/>
    <x v="4"/>
    <s v="01"/>
    <s v="Grain"/>
    <x v="1"/>
    <n v="1749"/>
  </r>
  <r>
    <x v="324"/>
    <x v="6"/>
    <s v="Mar"/>
    <n v="12"/>
    <x v="5"/>
    <s v="01"/>
    <s v="Grain"/>
    <x v="0"/>
    <n v="0"/>
  </r>
  <r>
    <x v="324"/>
    <x v="6"/>
    <s v="Mar"/>
    <n v="12"/>
    <x v="5"/>
    <s v="01"/>
    <s v="Grain"/>
    <x v="1"/>
    <n v="0"/>
  </r>
  <r>
    <x v="324"/>
    <x v="6"/>
    <s v="Mar"/>
    <n v="12"/>
    <x v="6"/>
    <s v="01"/>
    <s v="Grain"/>
    <x v="0"/>
    <n v="771"/>
  </r>
  <r>
    <x v="324"/>
    <x v="6"/>
    <s v="Mar"/>
    <n v="12"/>
    <x v="6"/>
    <s v="01"/>
    <s v="Grain"/>
    <x v="1"/>
    <n v="1387"/>
  </r>
  <r>
    <x v="324"/>
    <x v="6"/>
    <s v="Mar"/>
    <n v="12"/>
    <x v="7"/>
    <s v="01"/>
    <s v="Grain"/>
    <x v="0"/>
    <n v="914"/>
  </r>
  <r>
    <x v="324"/>
    <x v="6"/>
    <s v="Mar"/>
    <n v="12"/>
    <x v="7"/>
    <s v="01"/>
    <s v="Grain"/>
    <x v="1"/>
    <n v="402"/>
  </r>
  <r>
    <x v="324"/>
    <x v="6"/>
    <s v="Mar"/>
    <n v="12"/>
    <x v="8"/>
    <s v="01"/>
    <s v="Grain"/>
    <x v="0"/>
    <n v="75"/>
  </r>
  <r>
    <x v="324"/>
    <x v="6"/>
    <s v="Mar"/>
    <n v="12"/>
    <x v="8"/>
    <s v="01"/>
    <s v="Grain"/>
    <x v="1"/>
    <n v="1318"/>
  </r>
  <r>
    <x v="324"/>
    <x v="6"/>
    <s v="Mar"/>
    <n v="12"/>
    <x v="9"/>
    <s v="01"/>
    <s v="Grain"/>
    <x v="0"/>
    <n v="0"/>
  </r>
  <r>
    <x v="324"/>
    <x v="6"/>
    <s v="Mar"/>
    <n v="12"/>
    <x v="9"/>
    <s v="01"/>
    <s v="Grain"/>
    <x v="1"/>
    <n v="0"/>
  </r>
  <r>
    <x v="324"/>
    <x v="6"/>
    <s v="Mar"/>
    <n v="12"/>
    <x v="10"/>
    <s v="01"/>
    <s v="Grain"/>
    <x v="0"/>
    <n v="2664"/>
  </r>
  <r>
    <x v="324"/>
    <x v="6"/>
    <s v="Mar"/>
    <n v="12"/>
    <x v="10"/>
    <s v="01"/>
    <s v="Grain"/>
    <x v="1"/>
    <n v="835"/>
  </r>
  <r>
    <x v="324"/>
    <x v="6"/>
    <s v="Mar"/>
    <n v="12"/>
    <x v="11"/>
    <s v="01"/>
    <s v="Grain"/>
    <x v="0"/>
    <n v="0"/>
  </r>
  <r>
    <x v="324"/>
    <x v="6"/>
    <s v="Mar"/>
    <n v="12"/>
    <x v="11"/>
    <s v="01"/>
    <s v="Grain"/>
    <x v="1"/>
    <n v="1"/>
  </r>
  <r>
    <x v="324"/>
    <x v="6"/>
    <s v="Mar"/>
    <n v="12"/>
    <x v="12"/>
    <s v="01"/>
    <s v="Grain"/>
    <x v="0"/>
    <n v="5609"/>
  </r>
  <r>
    <x v="324"/>
    <x v="6"/>
    <s v="Mar"/>
    <n v="12"/>
    <x v="12"/>
    <s v="01"/>
    <s v="Grain"/>
    <x v="1"/>
    <n v="1884"/>
  </r>
  <r>
    <x v="325"/>
    <x v="6"/>
    <s v="Mar"/>
    <n v="13"/>
    <x v="0"/>
    <s v="01"/>
    <s v="Grain"/>
    <x v="0"/>
    <n v="9490"/>
  </r>
  <r>
    <x v="325"/>
    <x v="6"/>
    <s v="Mar"/>
    <n v="13"/>
    <x v="0"/>
    <s v="01"/>
    <s v="Grain"/>
    <x v="1"/>
    <n v="472"/>
  </r>
  <r>
    <x v="325"/>
    <x v="6"/>
    <s v="Mar"/>
    <n v="13"/>
    <x v="1"/>
    <s v="01"/>
    <s v="Grain"/>
    <x v="0"/>
    <n v="0"/>
  </r>
  <r>
    <x v="325"/>
    <x v="6"/>
    <s v="Mar"/>
    <n v="13"/>
    <x v="1"/>
    <s v="01"/>
    <s v="Grain"/>
    <x v="1"/>
    <n v="0"/>
  </r>
  <r>
    <x v="325"/>
    <x v="6"/>
    <s v="Mar"/>
    <n v="13"/>
    <x v="2"/>
    <s v="01"/>
    <s v="Grain"/>
    <x v="0"/>
    <n v="5045"/>
  </r>
  <r>
    <x v="325"/>
    <x v="6"/>
    <s v="Mar"/>
    <n v="13"/>
    <x v="2"/>
    <s v="01"/>
    <s v="Grain"/>
    <x v="1"/>
    <n v="660"/>
  </r>
  <r>
    <x v="325"/>
    <x v="6"/>
    <s v="Mar"/>
    <n v="13"/>
    <x v="3"/>
    <s v="01"/>
    <s v="Grain"/>
    <x v="0"/>
    <n v="6045"/>
  </r>
  <r>
    <x v="325"/>
    <x v="6"/>
    <s v="Mar"/>
    <n v="13"/>
    <x v="3"/>
    <s v="01"/>
    <s v="Grain"/>
    <x v="1"/>
    <n v="235"/>
  </r>
  <r>
    <x v="325"/>
    <x v="6"/>
    <s v="Mar"/>
    <n v="13"/>
    <x v="4"/>
    <s v="01"/>
    <s v="Grain"/>
    <x v="0"/>
    <n v="2231"/>
  </r>
  <r>
    <x v="325"/>
    <x v="6"/>
    <s v="Mar"/>
    <n v="13"/>
    <x v="4"/>
    <s v="01"/>
    <s v="Grain"/>
    <x v="1"/>
    <n v="1591"/>
  </r>
  <r>
    <x v="325"/>
    <x v="6"/>
    <s v="Mar"/>
    <n v="13"/>
    <x v="5"/>
    <s v="01"/>
    <s v="Grain"/>
    <x v="0"/>
    <n v="0"/>
  </r>
  <r>
    <x v="325"/>
    <x v="6"/>
    <s v="Mar"/>
    <n v="13"/>
    <x v="5"/>
    <s v="01"/>
    <s v="Grain"/>
    <x v="1"/>
    <n v="24"/>
  </r>
  <r>
    <x v="325"/>
    <x v="6"/>
    <s v="Mar"/>
    <n v="13"/>
    <x v="6"/>
    <s v="01"/>
    <s v="Grain"/>
    <x v="0"/>
    <n v="778"/>
  </r>
  <r>
    <x v="325"/>
    <x v="6"/>
    <s v="Mar"/>
    <n v="13"/>
    <x v="6"/>
    <s v="01"/>
    <s v="Grain"/>
    <x v="1"/>
    <n v="964"/>
  </r>
  <r>
    <x v="325"/>
    <x v="6"/>
    <s v="Mar"/>
    <n v="13"/>
    <x v="7"/>
    <s v="01"/>
    <s v="Grain"/>
    <x v="0"/>
    <n v="1103"/>
  </r>
  <r>
    <x v="325"/>
    <x v="6"/>
    <s v="Mar"/>
    <n v="13"/>
    <x v="7"/>
    <s v="01"/>
    <s v="Grain"/>
    <x v="1"/>
    <n v="534"/>
  </r>
  <r>
    <x v="325"/>
    <x v="6"/>
    <s v="Mar"/>
    <n v="13"/>
    <x v="8"/>
    <s v="01"/>
    <s v="Grain"/>
    <x v="0"/>
    <n v="279"/>
  </r>
  <r>
    <x v="325"/>
    <x v="6"/>
    <s v="Mar"/>
    <n v="13"/>
    <x v="8"/>
    <s v="01"/>
    <s v="Grain"/>
    <x v="1"/>
    <n v="1045"/>
  </r>
  <r>
    <x v="325"/>
    <x v="6"/>
    <s v="Mar"/>
    <n v="13"/>
    <x v="9"/>
    <s v="01"/>
    <s v="Grain"/>
    <x v="0"/>
    <n v="0"/>
  </r>
  <r>
    <x v="325"/>
    <x v="6"/>
    <s v="Mar"/>
    <n v="13"/>
    <x v="9"/>
    <s v="01"/>
    <s v="Grain"/>
    <x v="1"/>
    <n v="0"/>
  </r>
  <r>
    <x v="325"/>
    <x v="6"/>
    <s v="Mar"/>
    <n v="13"/>
    <x v="10"/>
    <s v="01"/>
    <s v="Grain"/>
    <x v="0"/>
    <n v="3247"/>
  </r>
  <r>
    <x v="325"/>
    <x v="6"/>
    <s v="Mar"/>
    <n v="13"/>
    <x v="10"/>
    <s v="01"/>
    <s v="Grain"/>
    <x v="1"/>
    <n v="729"/>
  </r>
  <r>
    <x v="325"/>
    <x v="6"/>
    <s v="Mar"/>
    <n v="13"/>
    <x v="11"/>
    <s v="01"/>
    <s v="Grain"/>
    <x v="0"/>
    <n v="0"/>
  </r>
  <r>
    <x v="325"/>
    <x v="6"/>
    <s v="Mar"/>
    <n v="13"/>
    <x v="11"/>
    <s v="01"/>
    <s v="Grain"/>
    <x v="1"/>
    <n v="1"/>
  </r>
  <r>
    <x v="325"/>
    <x v="6"/>
    <s v="Mar"/>
    <n v="13"/>
    <x v="12"/>
    <s v="01"/>
    <s v="Grain"/>
    <x v="0"/>
    <n v="5936"/>
  </r>
  <r>
    <x v="325"/>
    <x v="6"/>
    <s v="Mar"/>
    <n v="13"/>
    <x v="12"/>
    <s v="01"/>
    <s v="Grain"/>
    <x v="1"/>
    <n v="1372"/>
  </r>
  <r>
    <x v="326"/>
    <x v="6"/>
    <s v="Apr"/>
    <n v="14"/>
    <x v="0"/>
    <s v="01"/>
    <s v="Grain"/>
    <x v="0"/>
    <n v="8967"/>
  </r>
  <r>
    <x v="326"/>
    <x v="6"/>
    <s v="Apr"/>
    <n v="14"/>
    <x v="0"/>
    <s v="01"/>
    <s v="Grain"/>
    <x v="1"/>
    <n v="234"/>
  </r>
  <r>
    <x v="326"/>
    <x v="6"/>
    <s v="Apr"/>
    <n v="14"/>
    <x v="1"/>
    <s v="01"/>
    <s v="Grain"/>
    <x v="0"/>
    <n v="0"/>
  </r>
  <r>
    <x v="326"/>
    <x v="6"/>
    <s v="Apr"/>
    <n v="14"/>
    <x v="1"/>
    <s v="01"/>
    <s v="Grain"/>
    <x v="1"/>
    <n v="0"/>
  </r>
  <r>
    <x v="326"/>
    <x v="6"/>
    <s v="Apr"/>
    <n v="14"/>
    <x v="2"/>
    <s v="01"/>
    <s v="Grain"/>
    <x v="0"/>
    <n v="4579"/>
  </r>
  <r>
    <x v="326"/>
    <x v="6"/>
    <s v="Apr"/>
    <n v="14"/>
    <x v="2"/>
    <s v="01"/>
    <s v="Grain"/>
    <x v="1"/>
    <n v="477"/>
  </r>
  <r>
    <x v="326"/>
    <x v="6"/>
    <s v="Apr"/>
    <n v="14"/>
    <x v="3"/>
    <s v="01"/>
    <s v="Grain"/>
    <x v="0"/>
    <n v="4929"/>
  </r>
  <r>
    <x v="326"/>
    <x v="6"/>
    <s v="Apr"/>
    <n v="14"/>
    <x v="3"/>
    <s v="01"/>
    <s v="Grain"/>
    <x v="1"/>
    <n v="172"/>
  </r>
  <r>
    <x v="326"/>
    <x v="6"/>
    <s v="Apr"/>
    <n v="14"/>
    <x v="4"/>
    <s v="01"/>
    <s v="Grain"/>
    <x v="0"/>
    <n v="1676"/>
  </r>
  <r>
    <x v="326"/>
    <x v="6"/>
    <s v="Apr"/>
    <n v="14"/>
    <x v="4"/>
    <s v="01"/>
    <s v="Grain"/>
    <x v="1"/>
    <n v="2060"/>
  </r>
  <r>
    <x v="326"/>
    <x v="6"/>
    <s v="Apr"/>
    <n v="14"/>
    <x v="5"/>
    <s v="01"/>
    <s v="Grain"/>
    <x v="0"/>
    <n v="0"/>
  </r>
  <r>
    <x v="326"/>
    <x v="6"/>
    <s v="Apr"/>
    <n v="14"/>
    <x v="5"/>
    <s v="01"/>
    <s v="Grain"/>
    <x v="1"/>
    <n v="6"/>
  </r>
  <r>
    <x v="326"/>
    <x v="6"/>
    <s v="Apr"/>
    <n v="14"/>
    <x v="6"/>
    <s v="01"/>
    <s v="Grain"/>
    <x v="0"/>
    <n v="763"/>
  </r>
  <r>
    <x v="326"/>
    <x v="6"/>
    <s v="Apr"/>
    <n v="14"/>
    <x v="6"/>
    <s v="01"/>
    <s v="Grain"/>
    <x v="1"/>
    <n v="1032"/>
  </r>
  <r>
    <x v="326"/>
    <x v="6"/>
    <s v="Apr"/>
    <n v="14"/>
    <x v="7"/>
    <s v="01"/>
    <s v="Grain"/>
    <x v="0"/>
    <n v="884"/>
  </r>
  <r>
    <x v="326"/>
    <x v="6"/>
    <s v="Apr"/>
    <n v="14"/>
    <x v="7"/>
    <s v="01"/>
    <s v="Grain"/>
    <x v="1"/>
    <n v="393"/>
  </r>
  <r>
    <x v="326"/>
    <x v="6"/>
    <s v="Apr"/>
    <n v="14"/>
    <x v="8"/>
    <s v="01"/>
    <s v="Grain"/>
    <x v="0"/>
    <n v="177"/>
  </r>
  <r>
    <x v="326"/>
    <x v="6"/>
    <s v="Apr"/>
    <n v="14"/>
    <x v="8"/>
    <s v="01"/>
    <s v="Grain"/>
    <x v="1"/>
    <n v="1158"/>
  </r>
  <r>
    <x v="326"/>
    <x v="6"/>
    <s v="Apr"/>
    <n v="14"/>
    <x v="9"/>
    <s v="01"/>
    <s v="Grain"/>
    <x v="0"/>
    <n v="0"/>
  </r>
  <r>
    <x v="326"/>
    <x v="6"/>
    <s v="Apr"/>
    <n v="14"/>
    <x v="9"/>
    <s v="01"/>
    <s v="Grain"/>
    <x v="1"/>
    <n v="0"/>
  </r>
  <r>
    <x v="326"/>
    <x v="6"/>
    <s v="Apr"/>
    <n v="14"/>
    <x v="10"/>
    <s v="01"/>
    <s v="Grain"/>
    <x v="0"/>
    <n v="3255"/>
  </r>
  <r>
    <x v="326"/>
    <x v="6"/>
    <s v="Apr"/>
    <n v="14"/>
    <x v="10"/>
    <s v="01"/>
    <s v="Grain"/>
    <x v="1"/>
    <n v="893"/>
  </r>
  <r>
    <x v="326"/>
    <x v="6"/>
    <s v="Apr"/>
    <n v="14"/>
    <x v="11"/>
    <s v="01"/>
    <s v="Grain"/>
    <x v="0"/>
    <n v="0"/>
  </r>
  <r>
    <x v="326"/>
    <x v="6"/>
    <s v="Apr"/>
    <n v="14"/>
    <x v="11"/>
    <s v="01"/>
    <s v="Grain"/>
    <x v="1"/>
    <n v="1"/>
  </r>
  <r>
    <x v="326"/>
    <x v="6"/>
    <s v="Apr"/>
    <n v="14"/>
    <x v="12"/>
    <s v="01"/>
    <s v="Grain"/>
    <x v="0"/>
    <n v="4967"/>
  </r>
  <r>
    <x v="326"/>
    <x v="6"/>
    <s v="Apr"/>
    <n v="14"/>
    <x v="12"/>
    <s v="01"/>
    <s v="Grain"/>
    <x v="1"/>
    <n v="1252"/>
  </r>
  <r>
    <x v="327"/>
    <x v="6"/>
    <s v="Apr"/>
    <n v="15"/>
    <x v="0"/>
    <s v="01"/>
    <s v="Grain"/>
    <x v="0"/>
    <n v="8304"/>
  </r>
  <r>
    <x v="327"/>
    <x v="6"/>
    <s v="Apr"/>
    <n v="15"/>
    <x v="0"/>
    <s v="01"/>
    <s v="Grain"/>
    <x v="1"/>
    <n v="390"/>
  </r>
  <r>
    <x v="327"/>
    <x v="6"/>
    <s v="Apr"/>
    <n v="15"/>
    <x v="1"/>
    <s v="01"/>
    <s v="Grain"/>
    <x v="0"/>
    <n v="0"/>
  </r>
  <r>
    <x v="327"/>
    <x v="6"/>
    <s v="Apr"/>
    <n v="15"/>
    <x v="1"/>
    <s v="01"/>
    <s v="Grain"/>
    <x v="1"/>
    <n v="0"/>
  </r>
  <r>
    <x v="327"/>
    <x v="6"/>
    <s v="Apr"/>
    <n v="15"/>
    <x v="2"/>
    <s v="01"/>
    <s v="Grain"/>
    <x v="0"/>
    <n v="5184"/>
  </r>
  <r>
    <x v="327"/>
    <x v="6"/>
    <s v="Apr"/>
    <n v="15"/>
    <x v="2"/>
    <s v="01"/>
    <s v="Grain"/>
    <x v="1"/>
    <n v="353"/>
  </r>
  <r>
    <x v="327"/>
    <x v="6"/>
    <s v="Apr"/>
    <n v="15"/>
    <x v="3"/>
    <s v="01"/>
    <s v="Grain"/>
    <x v="0"/>
    <n v="6097"/>
  </r>
  <r>
    <x v="327"/>
    <x v="6"/>
    <s v="Apr"/>
    <n v="15"/>
    <x v="3"/>
    <s v="01"/>
    <s v="Grain"/>
    <x v="1"/>
    <n v="86"/>
  </r>
  <r>
    <x v="327"/>
    <x v="6"/>
    <s v="Apr"/>
    <n v="15"/>
    <x v="4"/>
    <s v="01"/>
    <s v="Grain"/>
    <x v="0"/>
    <n v="2018"/>
  </r>
  <r>
    <x v="327"/>
    <x v="6"/>
    <s v="Apr"/>
    <n v="15"/>
    <x v="4"/>
    <s v="01"/>
    <s v="Grain"/>
    <x v="1"/>
    <n v="1460"/>
  </r>
  <r>
    <x v="327"/>
    <x v="6"/>
    <s v="Apr"/>
    <n v="15"/>
    <x v="5"/>
    <s v="01"/>
    <s v="Grain"/>
    <x v="0"/>
    <n v="0"/>
  </r>
  <r>
    <x v="327"/>
    <x v="6"/>
    <s v="Apr"/>
    <n v="15"/>
    <x v="5"/>
    <s v="01"/>
    <s v="Grain"/>
    <x v="1"/>
    <n v="4"/>
  </r>
  <r>
    <x v="327"/>
    <x v="6"/>
    <s v="Apr"/>
    <n v="15"/>
    <x v="6"/>
    <s v="01"/>
    <s v="Grain"/>
    <x v="0"/>
    <n v="653"/>
  </r>
  <r>
    <x v="327"/>
    <x v="6"/>
    <s v="Apr"/>
    <n v="15"/>
    <x v="6"/>
    <s v="01"/>
    <s v="Grain"/>
    <x v="1"/>
    <n v="918"/>
  </r>
  <r>
    <x v="327"/>
    <x v="6"/>
    <s v="Apr"/>
    <n v="15"/>
    <x v="7"/>
    <s v="01"/>
    <s v="Grain"/>
    <x v="0"/>
    <n v="584"/>
  </r>
  <r>
    <x v="327"/>
    <x v="6"/>
    <s v="Apr"/>
    <n v="15"/>
    <x v="7"/>
    <s v="01"/>
    <s v="Grain"/>
    <x v="1"/>
    <n v="560"/>
  </r>
  <r>
    <x v="327"/>
    <x v="6"/>
    <s v="Apr"/>
    <n v="15"/>
    <x v="8"/>
    <s v="01"/>
    <s v="Grain"/>
    <x v="0"/>
    <n v="173"/>
  </r>
  <r>
    <x v="327"/>
    <x v="6"/>
    <s v="Apr"/>
    <n v="15"/>
    <x v="8"/>
    <s v="01"/>
    <s v="Grain"/>
    <x v="1"/>
    <n v="1310"/>
  </r>
  <r>
    <x v="327"/>
    <x v="6"/>
    <s v="Apr"/>
    <n v="15"/>
    <x v="9"/>
    <s v="01"/>
    <s v="Grain"/>
    <x v="0"/>
    <n v="0"/>
  </r>
  <r>
    <x v="327"/>
    <x v="6"/>
    <s v="Apr"/>
    <n v="15"/>
    <x v="9"/>
    <s v="01"/>
    <s v="Grain"/>
    <x v="1"/>
    <n v="0"/>
  </r>
  <r>
    <x v="327"/>
    <x v="6"/>
    <s v="Apr"/>
    <n v="15"/>
    <x v="10"/>
    <s v="01"/>
    <s v="Grain"/>
    <x v="0"/>
    <n v="3362"/>
  </r>
  <r>
    <x v="327"/>
    <x v="6"/>
    <s v="Apr"/>
    <n v="15"/>
    <x v="10"/>
    <s v="01"/>
    <s v="Grain"/>
    <x v="1"/>
    <n v="893"/>
  </r>
  <r>
    <x v="327"/>
    <x v="6"/>
    <s v="Apr"/>
    <n v="15"/>
    <x v="11"/>
    <s v="01"/>
    <s v="Grain"/>
    <x v="0"/>
    <n v="0"/>
  </r>
  <r>
    <x v="327"/>
    <x v="6"/>
    <s v="Apr"/>
    <n v="15"/>
    <x v="11"/>
    <s v="01"/>
    <s v="Grain"/>
    <x v="1"/>
    <n v="1"/>
  </r>
  <r>
    <x v="327"/>
    <x v="6"/>
    <s v="Apr"/>
    <n v="15"/>
    <x v="12"/>
    <s v="01"/>
    <s v="Grain"/>
    <x v="0"/>
    <n v="6570"/>
  </r>
  <r>
    <x v="327"/>
    <x v="6"/>
    <s v="Apr"/>
    <n v="15"/>
    <x v="12"/>
    <s v="01"/>
    <s v="Grain"/>
    <x v="1"/>
    <n v="1999"/>
  </r>
  <r>
    <x v="328"/>
    <x v="6"/>
    <s v="Apr"/>
    <n v="16"/>
    <x v="0"/>
    <s v="01"/>
    <s v="Grain"/>
    <x v="0"/>
    <n v="10055"/>
  </r>
  <r>
    <x v="328"/>
    <x v="6"/>
    <s v="Apr"/>
    <n v="16"/>
    <x v="0"/>
    <s v="01"/>
    <s v="Grain"/>
    <x v="1"/>
    <n v="344"/>
  </r>
  <r>
    <x v="328"/>
    <x v="6"/>
    <s v="Apr"/>
    <n v="16"/>
    <x v="1"/>
    <s v="01"/>
    <s v="Grain"/>
    <x v="0"/>
    <n v="0"/>
  </r>
  <r>
    <x v="328"/>
    <x v="6"/>
    <s v="Apr"/>
    <n v="16"/>
    <x v="1"/>
    <s v="01"/>
    <s v="Grain"/>
    <x v="1"/>
    <n v="0"/>
  </r>
  <r>
    <x v="328"/>
    <x v="6"/>
    <s v="Apr"/>
    <n v="16"/>
    <x v="2"/>
    <s v="01"/>
    <s v="Grain"/>
    <x v="0"/>
    <n v="5078"/>
  </r>
  <r>
    <x v="328"/>
    <x v="6"/>
    <s v="Apr"/>
    <n v="16"/>
    <x v="2"/>
    <s v="01"/>
    <s v="Grain"/>
    <x v="1"/>
    <n v="368"/>
  </r>
  <r>
    <x v="328"/>
    <x v="6"/>
    <s v="Apr"/>
    <n v="16"/>
    <x v="3"/>
    <s v="01"/>
    <s v="Grain"/>
    <x v="0"/>
    <n v="5810"/>
  </r>
  <r>
    <x v="328"/>
    <x v="6"/>
    <s v="Apr"/>
    <n v="16"/>
    <x v="3"/>
    <s v="01"/>
    <s v="Grain"/>
    <x v="1"/>
    <n v="183"/>
  </r>
  <r>
    <x v="328"/>
    <x v="6"/>
    <s v="Apr"/>
    <n v="16"/>
    <x v="4"/>
    <s v="01"/>
    <s v="Grain"/>
    <x v="0"/>
    <n v="1846"/>
  </r>
  <r>
    <x v="328"/>
    <x v="6"/>
    <s v="Apr"/>
    <n v="16"/>
    <x v="4"/>
    <s v="01"/>
    <s v="Grain"/>
    <x v="1"/>
    <n v="1254"/>
  </r>
  <r>
    <x v="328"/>
    <x v="6"/>
    <s v="Apr"/>
    <n v="16"/>
    <x v="5"/>
    <s v="01"/>
    <s v="Grain"/>
    <x v="0"/>
    <n v="0"/>
  </r>
  <r>
    <x v="328"/>
    <x v="6"/>
    <s v="Apr"/>
    <n v="16"/>
    <x v="5"/>
    <s v="01"/>
    <s v="Grain"/>
    <x v="1"/>
    <n v="8"/>
  </r>
  <r>
    <x v="328"/>
    <x v="6"/>
    <s v="Apr"/>
    <n v="16"/>
    <x v="6"/>
    <s v="01"/>
    <s v="Grain"/>
    <x v="0"/>
    <n v="639"/>
  </r>
  <r>
    <x v="328"/>
    <x v="6"/>
    <s v="Apr"/>
    <n v="16"/>
    <x v="6"/>
    <s v="01"/>
    <s v="Grain"/>
    <x v="1"/>
    <n v="1163"/>
  </r>
  <r>
    <x v="328"/>
    <x v="6"/>
    <s v="Apr"/>
    <n v="16"/>
    <x v="7"/>
    <s v="01"/>
    <s v="Grain"/>
    <x v="0"/>
    <n v="1035"/>
  </r>
  <r>
    <x v="328"/>
    <x v="6"/>
    <s v="Apr"/>
    <n v="16"/>
    <x v="7"/>
    <s v="01"/>
    <s v="Grain"/>
    <x v="1"/>
    <n v="618"/>
  </r>
  <r>
    <x v="328"/>
    <x v="6"/>
    <s v="Apr"/>
    <n v="16"/>
    <x v="8"/>
    <s v="01"/>
    <s v="Grain"/>
    <x v="0"/>
    <n v="156"/>
  </r>
  <r>
    <x v="328"/>
    <x v="6"/>
    <s v="Apr"/>
    <n v="16"/>
    <x v="8"/>
    <s v="01"/>
    <s v="Grain"/>
    <x v="1"/>
    <n v="1029"/>
  </r>
  <r>
    <x v="328"/>
    <x v="6"/>
    <s v="Apr"/>
    <n v="16"/>
    <x v="9"/>
    <s v="01"/>
    <s v="Grain"/>
    <x v="0"/>
    <n v="0"/>
  </r>
  <r>
    <x v="328"/>
    <x v="6"/>
    <s v="Apr"/>
    <n v="16"/>
    <x v="9"/>
    <s v="01"/>
    <s v="Grain"/>
    <x v="1"/>
    <n v="0"/>
  </r>
  <r>
    <x v="328"/>
    <x v="6"/>
    <s v="Apr"/>
    <n v="16"/>
    <x v="10"/>
    <s v="01"/>
    <s v="Grain"/>
    <x v="0"/>
    <n v="2809"/>
  </r>
  <r>
    <x v="328"/>
    <x v="6"/>
    <s v="Apr"/>
    <n v="16"/>
    <x v="10"/>
    <s v="01"/>
    <s v="Grain"/>
    <x v="1"/>
    <n v="1044"/>
  </r>
  <r>
    <x v="328"/>
    <x v="6"/>
    <s v="Apr"/>
    <n v="16"/>
    <x v="11"/>
    <s v="01"/>
    <s v="Grain"/>
    <x v="0"/>
    <n v="0"/>
  </r>
  <r>
    <x v="328"/>
    <x v="6"/>
    <s v="Apr"/>
    <n v="16"/>
    <x v="11"/>
    <s v="01"/>
    <s v="Grain"/>
    <x v="1"/>
    <n v="1"/>
  </r>
  <r>
    <x v="328"/>
    <x v="6"/>
    <s v="Apr"/>
    <n v="16"/>
    <x v="12"/>
    <s v="01"/>
    <s v="Grain"/>
    <x v="0"/>
    <n v="5827"/>
  </r>
  <r>
    <x v="328"/>
    <x v="6"/>
    <s v="Apr"/>
    <n v="16"/>
    <x v="12"/>
    <s v="01"/>
    <s v="Grain"/>
    <x v="1"/>
    <n v="1709"/>
  </r>
  <r>
    <x v="329"/>
    <x v="6"/>
    <s v="Apr"/>
    <n v="17"/>
    <x v="0"/>
    <s v="01"/>
    <s v="Grain"/>
    <x v="0"/>
    <n v="10337"/>
  </r>
  <r>
    <x v="329"/>
    <x v="6"/>
    <s v="Apr"/>
    <n v="17"/>
    <x v="0"/>
    <s v="01"/>
    <s v="Grain"/>
    <x v="1"/>
    <n v="252"/>
  </r>
  <r>
    <x v="329"/>
    <x v="6"/>
    <s v="Apr"/>
    <n v="17"/>
    <x v="1"/>
    <s v="01"/>
    <s v="Grain"/>
    <x v="0"/>
    <n v="0"/>
  </r>
  <r>
    <x v="329"/>
    <x v="6"/>
    <s v="Apr"/>
    <n v="17"/>
    <x v="1"/>
    <s v="01"/>
    <s v="Grain"/>
    <x v="1"/>
    <n v="0"/>
  </r>
  <r>
    <x v="329"/>
    <x v="6"/>
    <s v="Apr"/>
    <n v="17"/>
    <x v="2"/>
    <s v="01"/>
    <s v="Grain"/>
    <x v="0"/>
    <n v="5464"/>
  </r>
  <r>
    <x v="329"/>
    <x v="6"/>
    <s v="Apr"/>
    <n v="17"/>
    <x v="2"/>
    <s v="01"/>
    <s v="Grain"/>
    <x v="1"/>
    <n v="225"/>
  </r>
  <r>
    <x v="329"/>
    <x v="6"/>
    <s v="Apr"/>
    <n v="17"/>
    <x v="3"/>
    <s v="01"/>
    <s v="Grain"/>
    <x v="0"/>
    <n v="6162"/>
  </r>
  <r>
    <x v="329"/>
    <x v="6"/>
    <s v="Apr"/>
    <n v="17"/>
    <x v="3"/>
    <s v="01"/>
    <s v="Grain"/>
    <x v="1"/>
    <n v="114"/>
  </r>
  <r>
    <x v="329"/>
    <x v="6"/>
    <s v="Apr"/>
    <n v="17"/>
    <x v="4"/>
    <s v="01"/>
    <s v="Grain"/>
    <x v="0"/>
    <n v="1460"/>
  </r>
  <r>
    <x v="329"/>
    <x v="6"/>
    <s v="Apr"/>
    <n v="17"/>
    <x v="4"/>
    <s v="01"/>
    <s v="Grain"/>
    <x v="1"/>
    <n v="2035"/>
  </r>
  <r>
    <x v="329"/>
    <x v="6"/>
    <s v="Apr"/>
    <n v="17"/>
    <x v="5"/>
    <s v="01"/>
    <s v="Grain"/>
    <x v="0"/>
    <n v="0"/>
  </r>
  <r>
    <x v="329"/>
    <x v="6"/>
    <s v="Apr"/>
    <n v="17"/>
    <x v="5"/>
    <s v="01"/>
    <s v="Grain"/>
    <x v="1"/>
    <n v="12"/>
  </r>
  <r>
    <x v="329"/>
    <x v="6"/>
    <s v="Apr"/>
    <n v="17"/>
    <x v="6"/>
    <s v="01"/>
    <s v="Grain"/>
    <x v="0"/>
    <n v="519"/>
  </r>
  <r>
    <x v="329"/>
    <x v="6"/>
    <s v="Apr"/>
    <n v="17"/>
    <x v="6"/>
    <s v="01"/>
    <s v="Grain"/>
    <x v="1"/>
    <n v="1174"/>
  </r>
  <r>
    <x v="329"/>
    <x v="6"/>
    <s v="Apr"/>
    <n v="17"/>
    <x v="7"/>
    <s v="01"/>
    <s v="Grain"/>
    <x v="0"/>
    <n v="1264"/>
  </r>
  <r>
    <x v="329"/>
    <x v="6"/>
    <s v="Apr"/>
    <n v="17"/>
    <x v="7"/>
    <s v="01"/>
    <s v="Grain"/>
    <x v="1"/>
    <n v="336"/>
  </r>
  <r>
    <x v="329"/>
    <x v="6"/>
    <s v="Apr"/>
    <n v="17"/>
    <x v="8"/>
    <s v="01"/>
    <s v="Grain"/>
    <x v="0"/>
    <n v="239"/>
  </r>
  <r>
    <x v="329"/>
    <x v="6"/>
    <s v="Apr"/>
    <n v="17"/>
    <x v="8"/>
    <s v="01"/>
    <s v="Grain"/>
    <x v="1"/>
    <n v="1451"/>
  </r>
  <r>
    <x v="329"/>
    <x v="6"/>
    <s v="Apr"/>
    <n v="17"/>
    <x v="9"/>
    <s v="01"/>
    <s v="Grain"/>
    <x v="0"/>
    <n v="0"/>
  </r>
  <r>
    <x v="329"/>
    <x v="6"/>
    <s v="Apr"/>
    <n v="17"/>
    <x v="9"/>
    <s v="01"/>
    <s v="Grain"/>
    <x v="1"/>
    <n v="0"/>
  </r>
  <r>
    <x v="329"/>
    <x v="6"/>
    <s v="Apr"/>
    <n v="17"/>
    <x v="10"/>
    <s v="01"/>
    <s v="Grain"/>
    <x v="0"/>
    <n v="3318"/>
  </r>
  <r>
    <x v="329"/>
    <x v="6"/>
    <s v="Apr"/>
    <n v="17"/>
    <x v="10"/>
    <s v="01"/>
    <s v="Grain"/>
    <x v="1"/>
    <n v="691"/>
  </r>
  <r>
    <x v="329"/>
    <x v="6"/>
    <s v="Apr"/>
    <n v="17"/>
    <x v="11"/>
    <s v="01"/>
    <s v="Grain"/>
    <x v="0"/>
    <n v="0"/>
  </r>
  <r>
    <x v="329"/>
    <x v="6"/>
    <s v="Apr"/>
    <n v="17"/>
    <x v="11"/>
    <s v="01"/>
    <s v="Grain"/>
    <x v="1"/>
    <n v="5"/>
  </r>
  <r>
    <x v="329"/>
    <x v="6"/>
    <s v="Apr"/>
    <n v="17"/>
    <x v="12"/>
    <s v="01"/>
    <s v="Grain"/>
    <x v="0"/>
    <n v="5402"/>
  </r>
  <r>
    <x v="329"/>
    <x v="6"/>
    <s v="Apr"/>
    <n v="17"/>
    <x v="12"/>
    <s v="01"/>
    <s v="Grain"/>
    <x v="1"/>
    <n v="1313"/>
  </r>
  <r>
    <x v="330"/>
    <x v="6"/>
    <s v="Apr"/>
    <n v="18"/>
    <x v="0"/>
    <s v="01"/>
    <s v="Grain"/>
    <x v="0"/>
    <n v="9616"/>
  </r>
  <r>
    <x v="330"/>
    <x v="6"/>
    <s v="Apr"/>
    <n v="18"/>
    <x v="0"/>
    <s v="01"/>
    <s v="Grain"/>
    <x v="1"/>
    <n v="616"/>
  </r>
  <r>
    <x v="330"/>
    <x v="6"/>
    <s v="Apr"/>
    <n v="18"/>
    <x v="1"/>
    <s v="01"/>
    <s v="Grain"/>
    <x v="0"/>
    <n v="0"/>
  </r>
  <r>
    <x v="330"/>
    <x v="6"/>
    <s v="Apr"/>
    <n v="18"/>
    <x v="1"/>
    <s v="01"/>
    <s v="Grain"/>
    <x v="1"/>
    <n v="0"/>
  </r>
  <r>
    <x v="330"/>
    <x v="6"/>
    <s v="Apr"/>
    <n v="18"/>
    <x v="2"/>
    <s v="01"/>
    <s v="Grain"/>
    <x v="0"/>
    <n v="5602"/>
  </r>
  <r>
    <x v="330"/>
    <x v="6"/>
    <s v="Apr"/>
    <n v="18"/>
    <x v="2"/>
    <s v="01"/>
    <s v="Grain"/>
    <x v="1"/>
    <n v="527"/>
  </r>
  <r>
    <x v="330"/>
    <x v="6"/>
    <s v="Apr"/>
    <n v="18"/>
    <x v="3"/>
    <s v="01"/>
    <s v="Grain"/>
    <x v="0"/>
    <n v="5591"/>
  </r>
  <r>
    <x v="330"/>
    <x v="6"/>
    <s v="Apr"/>
    <n v="18"/>
    <x v="3"/>
    <s v="01"/>
    <s v="Grain"/>
    <x v="1"/>
    <n v="264"/>
  </r>
  <r>
    <x v="330"/>
    <x v="6"/>
    <s v="Apr"/>
    <n v="18"/>
    <x v="4"/>
    <s v="01"/>
    <s v="Grain"/>
    <x v="0"/>
    <n v="1789"/>
  </r>
  <r>
    <x v="330"/>
    <x v="6"/>
    <s v="Apr"/>
    <n v="18"/>
    <x v="4"/>
    <s v="01"/>
    <s v="Grain"/>
    <x v="1"/>
    <n v="1420"/>
  </r>
  <r>
    <x v="330"/>
    <x v="6"/>
    <s v="Apr"/>
    <n v="18"/>
    <x v="5"/>
    <s v="01"/>
    <s v="Grain"/>
    <x v="0"/>
    <n v="0"/>
  </r>
  <r>
    <x v="330"/>
    <x v="6"/>
    <s v="Apr"/>
    <n v="18"/>
    <x v="5"/>
    <s v="01"/>
    <s v="Grain"/>
    <x v="1"/>
    <n v="0"/>
  </r>
  <r>
    <x v="330"/>
    <x v="6"/>
    <s v="Apr"/>
    <n v="18"/>
    <x v="6"/>
    <s v="01"/>
    <s v="Grain"/>
    <x v="0"/>
    <n v="625"/>
  </r>
  <r>
    <x v="330"/>
    <x v="6"/>
    <s v="Apr"/>
    <n v="18"/>
    <x v="6"/>
    <s v="01"/>
    <s v="Grain"/>
    <x v="1"/>
    <n v="1230"/>
  </r>
  <r>
    <x v="330"/>
    <x v="6"/>
    <s v="Apr"/>
    <n v="18"/>
    <x v="7"/>
    <s v="01"/>
    <s v="Grain"/>
    <x v="0"/>
    <n v="550"/>
  </r>
  <r>
    <x v="330"/>
    <x v="6"/>
    <s v="Apr"/>
    <n v="18"/>
    <x v="7"/>
    <s v="01"/>
    <s v="Grain"/>
    <x v="1"/>
    <n v="594"/>
  </r>
  <r>
    <x v="330"/>
    <x v="6"/>
    <s v="Apr"/>
    <n v="18"/>
    <x v="8"/>
    <s v="01"/>
    <s v="Grain"/>
    <x v="0"/>
    <n v="186"/>
  </r>
  <r>
    <x v="330"/>
    <x v="6"/>
    <s v="Apr"/>
    <n v="18"/>
    <x v="8"/>
    <s v="01"/>
    <s v="Grain"/>
    <x v="1"/>
    <n v="1343"/>
  </r>
  <r>
    <x v="330"/>
    <x v="6"/>
    <s v="Apr"/>
    <n v="18"/>
    <x v="9"/>
    <s v="01"/>
    <s v="Grain"/>
    <x v="0"/>
    <n v="0"/>
  </r>
  <r>
    <x v="330"/>
    <x v="6"/>
    <s v="Apr"/>
    <n v="18"/>
    <x v="9"/>
    <s v="01"/>
    <s v="Grain"/>
    <x v="1"/>
    <n v="0"/>
  </r>
  <r>
    <x v="330"/>
    <x v="6"/>
    <s v="Apr"/>
    <n v="18"/>
    <x v="10"/>
    <s v="01"/>
    <s v="Grain"/>
    <x v="0"/>
    <n v="2804"/>
  </r>
  <r>
    <x v="330"/>
    <x v="6"/>
    <s v="Apr"/>
    <n v="18"/>
    <x v="10"/>
    <s v="01"/>
    <s v="Grain"/>
    <x v="1"/>
    <n v="1044"/>
  </r>
  <r>
    <x v="330"/>
    <x v="6"/>
    <s v="Apr"/>
    <n v="18"/>
    <x v="11"/>
    <s v="01"/>
    <s v="Grain"/>
    <x v="0"/>
    <n v="0"/>
  </r>
  <r>
    <x v="330"/>
    <x v="6"/>
    <s v="Apr"/>
    <n v="18"/>
    <x v="11"/>
    <s v="01"/>
    <s v="Grain"/>
    <x v="1"/>
    <n v="7"/>
  </r>
  <r>
    <x v="330"/>
    <x v="6"/>
    <s v="Apr"/>
    <n v="18"/>
    <x v="12"/>
    <s v="01"/>
    <s v="Grain"/>
    <x v="0"/>
    <n v="6332"/>
  </r>
  <r>
    <x v="330"/>
    <x v="6"/>
    <s v="Apr"/>
    <n v="18"/>
    <x v="12"/>
    <s v="01"/>
    <s v="Grain"/>
    <x v="1"/>
    <n v="1245"/>
  </r>
  <r>
    <x v="331"/>
    <x v="6"/>
    <s v="May"/>
    <n v="19"/>
    <x v="0"/>
    <s v="01"/>
    <s v="Grain"/>
    <x v="0"/>
    <n v="9289"/>
  </r>
  <r>
    <x v="331"/>
    <x v="6"/>
    <s v="May"/>
    <n v="19"/>
    <x v="0"/>
    <s v="01"/>
    <s v="Grain"/>
    <x v="1"/>
    <n v="291"/>
  </r>
  <r>
    <x v="331"/>
    <x v="6"/>
    <s v="May"/>
    <n v="19"/>
    <x v="1"/>
    <s v="01"/>
    <s v="Grain"/>
    <x v="0"/>
    <n v="0"/>
  </r>
  <r>
    <x v="331"/>
    <x v="6"/>
    <s v="May"/>
    <n v="19"/>
    <x v="1"/>
    <s v="01"/>
    <s v="Grain"/>
    <x v="1"/>
    <n v="0"/>
  </r>
  <r>
    <x v="331"/>
    <x v="6"/>
    <s v="May"/>
    <n v="19"/>
    <x v="2"/>
    <s v="01"/>
    <s v="Grain"/>
    <x v="0"/>
    <n v="4340"/>
  </r>
  <r>
    <x v="331"/>
    <x v="6"/>
    <s v="May"/>
    <n v="19"/>
    <x v="2"/>
    <s v="01"/>
    <s v="Grain"/>
    <x v="1"/>
    <n v="446"/>
  </r>
  <r>
    <x v="331"/>
    <x v="6"/>
    <s v="May"/>
    <n v="19"/>
    <x v="3"/>
    <s v="01"/>
    <s v="Grain"/>
    <x v="0"/>
    <n v="7243"/>
  </r>
  <r>
    <x v="331"/>
    <x v="6"/>
    <s v="May"/>
    <n v="19"/>
    <x v="3"/>
    <s v="01"/>
    <s v="Grain"/>
    <x v="1"/>
    <n v="127"/>
  </r>
  <r>
    <x v="331"/>
    <x v="6"/>
    <s v="May"/>
    <n v="19"/>
    <x v="4"/>
    <s v="01"/>
    <s v="Grain"/>
    <x v="0"/>
    <n v="1174"/>
  </r>
  <r>
    <x v="331"/>
    <x v="6"/>
    <s v="May"/>
    <n v="19"/>
    <x v="4"/>
    <s v="01"/>
    <s v="Grain"/>
    <x v="1"/>
    <n v="1432"/>
  </r>
  <r>
    <x v="331"/>
    <x v="6"/>
    <s v="May"/>
    <n v="19"/>
    <x v="5"/>
    <s v="01"/>
    <s v="Grain"/>
    <x v="0"/>
    <n v="0"/>
  </r>
  <r>
    <x v="331"/>
    <x v="6"/>
    <s v="May"/>
    <n v="19"/>
    <x v="5"/>
    <s v="01"/>
    <s v="Grain"/>
    <x v="1"/>
    <n v="17"/>
  </r>
  <r>
    <x v="331"/>
    <x v="6"/>
    <s v="May"/>
    <n v="19"/>
    <x v="6"/>
    <s v="01"/>
    <s v="Grain"/>
    <x v="0"/>
    <n v="752"/>
  </r>
  <r>
    <x v="331"/>
    <x v="6"/>
    <s v="May"/>
    <n v="19"/>
    <x v="6"/>
    <s v="01"/>
    <s v="Grain"/>
    <x v="1"/>
    <n v="1032"/>
  </r>
  <r>
    <x v="331"/>
    <x v="6"/>
    <s v="May"/>
    <n v="19"/>
    <x v="7"/>
    <s v="01"/>
    <s v="Grain"/>
    <x v="0"/>
    <n v="1012"/>
  </r>
  <r>
    <x v="331"/>
    <x v="6"/>
    <s v="May"/>
    <n v="19"/>
    <x v="7"/>
    <s v="01"/>
    <s v="Grain"/>
    <x v="1"/>
    <n v="627"/>
  </r>
  <r>
    <x v="331"/>
    <x v="6"/>
    <s v="May"/>
    <n v="19"/>
    <x v="8"/>
    <s v="01"/>
    <s v="Grain"/>
    <x v="0"/>
    <n v="223"/>
  </r>
  <r>
    <x v="331"/>
    <x v="6"/>
    <s v="May"/>
    <n v="19"/>
    <x v="8"/>
    <s v="01"/>
    <s v="Grain"/>
    <x v="1"/>
    <n v="1160"/>
  </r>
  <r>
    <x v="331"/>
    <x v="6"/>
    <s v="May"/>
    <n v="19"/>
    <x v="9"/>
    <s v="01"/>
    <s v="Grain"/>
    <x v="0"/>
    <n v="0"/>
  </r>
  <r>
    <x v="331"/>
    <x v="6"/>
    <s v="May"/>
    <n v="19"/>
    <x v="9"/>
    <s v="01"/>
    <s v="Grain"/>
    <x v="1"/>
    <n v="0"/>
  </r>
  <r>
    <x v="331"/>
    <x v="6"/>
    <s v="May"/>
    <n v="19"/>
    <x v="10"/>
    <s v="01"/>
    <s v="Grain"/>
    <x v="0"/>
    <n v="3312"/>
  </r>
  <r>
    <x v="331"/>
    <x v="6"/>
    <s v="May"/>
    <n v="19"/>
    <x v="10"/>
    <s v="01"/>
    <s v="Grain"/>
    <x v="1"/>
    <n v="815"/>
  </r>
  <r>
    <x v="331"/>
    <x v="6"/>
    <s v="May"/>
    <n v="19"/>
    <x v="11"/>
    <s v="01"/>
    <s v="Grain"/>
    <x v="0"/>
    <n v="0"/>
  </r>
  <r>
    <x v="331"/>
    <x v="6"/>
    <s v="May"/>
    <n v="19"/>
    <x v="11"/>
    <s v="01"/>
    <s v="Grain"/>
    <x v="1"/>
    <n v="5"/>
  </r>
  <r>
    <x v="331"/>
    <x v="6"/>
    <s v="May"/>
    <n v="19"/>
    <x v="12"/>
    <s v="01"/>
    <s v="Grain"/>
    <x v="0"/>
    <n v="5434"/>
  </r>
  <r>
    <x v="331"/>
    <x v="6"/>
    <s v="May"/>
    <n v="19"/>
    <x v="12"/>
    <s v="01"/>
    <s v="Grain"/>
    <x v="1"/>
    <n v="1399"/>
  </r>
  <r>
    <x v="332"/>
    <x v="6"/>
    <s v="May"/>
    <n v="20"/>
    <x v="0"/>
    <s v="01"/>
    <s v="Grain"/>
    <x v="0"/>
    <n v="10097"/>
  </r>
  <r>
    <x v="332"/>
    <x v="6"/>
    <s v="May"/>
    <n v="20"/>
    <x v="0"/>
    <s v="01"/>
    <s v="Grain"/>
    <x v="1"/>
    <n v="248"/>
  </r>
  <r>
    <x v="332"/>
    <x v="6"/>
    <s v="May"/>
    <n v="20"/>
    <x v="1"/>
    <s v="01"/>
    <s v="Grain"/>
    <x v="0"/>
    <n v="0"/>
  </r>
  <r>
    <x v="332"/>
    <x v="6"/>
    <s v="May"/>
    <n v="20"/>
    <x v="1"/>
    <s v="01"/>
    <s v="Grain"/>
    <x v="1"/>
    <n v="0"/>
  </r>
  <r>
    <x v="332"/>
    <x v="6"/>
    <s v="May"/>
    <n v="20"/>
    <x v="2"/>
    <s v="01"/>
    <s v="Grain"/>
    <x v="0"/>
    <n v="4350"/>
  </r>
  <r>
    <x v="332"/>
    <x v="6"/>
    <s v="May"/>
    <n v="20"/>
    <x v="2"/>
    <s v="01"/>
    <s v="Grain"/>
    <x v="1"/>
    <n v="399"/>
  </r>
  <r>
    <x v="332"/>
    <x v="6"/>
    <s v="May"/>
    <n v="20"/>
    <x v="3"/>
    <s v="01"/>
    <s v="Grain"/>
    <x v="0"/>
    <n v="5518"/>
  </r>
  <r>
    <x v="332"/>
    <x v="6"/>
    <s v="May"/>
    <n v="20"/>
    <x v="3"/>
    <s v="01"/>
    <s v="Grain"/>
    <x v="1"/>
    <n v="144"/>
  </r>
  <r>
    <x v="332"/>
    <x v="6"/>
    <s v="May"/>
    <n v="20"/>
    <x v="4"/>
    <s v="01"/>
    <s v="Grain"/>
    <x v="0"/>
    <n v="2000"/>
  </r>
  <r>
    <x v="332"/>
    <x v="6"/>
    <s v="May"/>
    <n v="20"/>
    <x v="4"/>
    <s v="01"/>
    <s v="Grain"/>
    <x v="1"/>
    <n v="1200"/>
  </r>
  <r>
    <x v="332"/>
    <x v="6"/>
    <s v="May"/>
    <n v="20"/>
    <x v="5"/>
    <s v="01"/>
    <s v="Grain"/>
    <x v="0"/>
    <n v="0"/>
  </r>
  <r>
    <x v="332"/>
    <x v="6"/>
    <s v="May"/>
    <n v="20"/>
    <x v="5"/>
    <s v="01"/>
    <s v="Grain"/>
    <x v="1"/>
    <n v="0"/>
  </r>
  <r>
    <x v="332"/>
    <x v="6"/>
    <s v="May"/>
    <n v="20"/>
    <x v="6"/>
    <s v="01"/>
    <s v="Grain"/>
    <x v="0"/>
    <n v="1286"/>
  </r>
  <r>
    <x v="332"/>
    <x v="6"/>
    <s v="May"/>
    <n v="20"/>
    <x v="6"/>
    <s v="01"/>
    <s v="Grain"/>
    <x v="1"/>
    <n v="1016"/>
  </r>
  <r>
    <x v="332"/>
    <x v="6"/>
    <s v="May"/>
    <n v="20"/>
    <x v="7"/>
    <s v="01"/>
    <s v="Grain"/>
    <x v="0"/>
    <n v="592"/>
  </r>
  <r>
    <x v="332"/>
    <x v="6"/>
    <s v="May"/>
    <n v="20"/>
    <x v="7"/>
    <s v="01"/>
    <s v="Grain"/>
    <x v="1"/>
    <n v="379"/>
  </r>
  <r>
    <x v="332"/>
    <x v="6"/>
    <s v="May"/>
    <n v="20"/>
    <x v="8"/>
    <s v="01"/>
    <s v="Grain"/>
    <x v="0"/>
    <n v="202"/>
  </r>
  <r>
    <x v="332"/>
    <x v="6"/>
    <s v="May"/>
    <n v="20"/>
    <x v="8"/>
    <s v="01"/>
    <s v="Grain"/>
    <x v="1"/>
    <n v="1218"/>
  </r>
  <r>
    <x v="332"/>
    <x v="6"/>
    <s v="May"/>
    <n v="20"/>
    <x v="9"/>
    <s v="01"/>
    <s v="Grain"/>
    <x v="0"/>
    <n v="0"/>
  </r>
  <r>
    <x v="332"/>
    <x v="6"/>
    <s v="May"/>
    <n v="20"/>
    <x v="9"/>
    <s v="01"/>
    <s v="Grain"/>
    <x v="1"/>
    <n v="0"/>
  </r>
  <r>
    <x v="332"/>
    <x v="6"/>
    <s v="May"/>
    <n v="20"/>
    <x v="10"/>
    <s v="01"/>
    <s v="Grain"/>
    <x v="0"/>
    <n v="2610"/>
  </r>
  <r>
    <x v="332"/>
    <x v="6"/>
    <s v="May"/>
    <n v="20"/>
    <x v="10"/>
    <s v="01"/>
    <s v="Grain"/>
    <x v="1"/>
    <n v="767"/>
  </r>
  <r>
    <x v="332"/>
    <x v="6"/>
    <s v="May"/>
    <n v="20"/>
    <x v="11"/>
    <s v="01"/>
    <s v="Grain"/>
    <x v="0"/>
    <n v="0"/>
  </r>
  <r>
    <x v="332"/>
    <x v="6"/>
    <s v="May"/>
    <n v="20"/>
    <x v="11"/>
    <s v="01"/>
    <s v="Grain"/>
    <x v="1"/>
    <n v="6"/>
  </r>
  <r>
    <x v="332"/>
    <x v="6"/>
    <s v="May"/>
    <n v="20"/>
    <x v="12"/>
    <s v="01"/>
    <s v="Grain"/>
    <x v="0"/>
    <n v="5615"/>
  </r>
  <r>
    <x v="332"/>
    <x v="6"/>
    <s v="May"/>
    <n v="20"/>
    <x v="12"/>
    <s v="01"/>
    <s v="Grain"/>
    <x v="1"/>
    <n v="939"/>
  </r>
  <r>
    <x v="333"/>
    <x v="6"/>
    <s v="May"/>
    <n v="21"/>
    <x v="0"/>
    <s v="01"/>
    <s v="Grain"/>
    <x v="0"/>
    <n v="8953"/>
  </r>
  <r>
    <x v="333"/>
    <x v="6"/>
    <s v="May"/>
    <n v="21"/>
    <x v="0"/>
    <s v="01"/>
    <s v="Grain"/>
    <x v="1"/>
    <n v="553"/>
  </r>
  <r>
    <x v="333"/>
    <x v="6"/>
    <s v="May"/>
    <n v="21"/>
    <x v="1"/>
    <s v="01"/>
    <s v="Grain"/>
    <x v="0"/>
    <n v="0"/>
  </r>
  <r>
    <x v="333"/>
    <x v="6"/>
    <s v="May"/>
    <n v="21"/>
    <x v="1"/>
    <s v="01"/>
    <s v="Grain"/>
    <x v="1"/>
    <n v="0"/>
  </r>
  <r>
    <x v="333"/>
    <x v="6"/>
    <s v="May"/>
    <n v="21"/>
    <x v="2"/>
    <s v="01"/>
    <s v="Grain"/>
    <x v="0"/>
    <n v="4353"/>
  </r>
  <r>
    <x v="333"/>
    <x v="6"/>
    <s v="May"/>
    <n v="21"/>
    <x v="2"/>
    <s v="01"/>
    <s v="Grain"/>
    <x v="1"/>
    <n v="409"/>
  </r>
  <r>
    <x v="333"/>
    <x v="6"/>
    <s v="May"/>
    <n v="21"/>
    <x v="3"/>
    <s v="01"/>
    <s v="Grain"/>
    <x v="0"/>
    <n v="6242"/>
  </r>
  <r>
    <x v="333"/>
    <x v="6"/>
    <s v="May"/>
    <n v="21"/>
    <x v="3"/>
    <s v="01"/>
    <s v="Grain"/>
    <x v="1"/>
    <n v="106"/>
  </r>
  <r>
    <x v="333"/>
    <x v="6"/>
    <s v="May"/>
    <n v="21"/>
    <x v="4"/>
    <s v="01"/>
    <s v="Grain"/>
    <x v="0"/>
    <n v="1797"/>
  </r>
  <r>
    <x v="333"/>
    <x v="6"/>
    <s v="May"/>
    <n v="21"/>
    <x v="4"/>
    <s v="01"/>
    <s v="Grain"/>
    <x v="1"/>
    <n v="1784"/>
  </r>
  <r>
    <x v="333"/>
    <x v="6"/>
    <s v="May"/>
    <n v="21"/>
    <x v="5"/>
    <s v="01"/>
    <s v="Grain"/>
    <x v="0"/>
    <n v="0"/>
  </r>
  <r>
    <x v="333"/>
    <x v="6"/>
    <s v="May"/>
    <n v="21"/>
    <x v="5"/>
    <s v="01"/>
    <s v="Grain"/>
    <x v="1"/>
    <n v="8"/>
  </r>
  <r>
    <x v="333"/>
    <x v="6"/>
    <s v="May"/>
    <n v="21"/>
    <x v="6"/>
    <s v="01"/>
    <s v="Grain"/>
    <x v="0"/>
    <n v="1196"/>
  </r>
  <r>
    <x v="333"/>
    <x v="6"/>
    <s v="May"/>
    <n v="21"/>
    <x v="6"/>
    <s v="01"/>
    <s v="Grain"/>
    <x v="1"/>
    <n v="1197"/>
  </r>
  <r>
    <x v="333"/>
    <x v="6"/>
    <s v="May"/>
    <n v="21"/>
    <x v="7"/>
    <s v="01"/>
    <s v="Grain"/>
    <x v="0"/>
    <n v="710"/>
  </r>
  <r>
    <x v="333"/>
    <x v="6"/>
    <s v="May"/>
    <n v="21"/>
    <x v="7"/>
    <s v="01"/>
    <s v="Grain"/>
    <x v="1"/>
    <n v="759"/>
  </r>
  <r>
    <x v="333"/>
    <x v="6"/>
    <s v="May"/>
    <n v="21"/>
    <x v="8"/>
    <s v="01"/>
    <s v="Grain"/>
    <x v="0"/>
    <n v="275"/>
  </r>
  <r>
    <x v="333"/>
    <x v="6"/>
    <s v="May"/>
    <n v="21"/>
    <x v="8"/>
    <s v="01"/>
    <s v="Grain"/>
    <x v="1"/>
    <n v="1011"/>
  </r>
  <r>
    <x v="333"/>
    <x v="6"/>
    <s v="May"/>
    <n v="21"/>
    <x v="9"/>
    <s v="01"/>
    <s v="Grain"/>
    <x v="0"/>
    <n v="0"/>
  </r>
  <r>
    <x v="333"/>
    <x v="6"/>
    <s v="May"/>
    <n v="21"/>
    <x v="9"/>
    <s v="01"/>
    <s v="Grain"/>
    <x v="1"/>
    <n v="0"/>
  </r>
  <r>
    <x v="333"/>
    <x v="6"/>
    <s v="May"/>
    <n v="21"/>
    <x v="10"/>
    <s v="01"/>
    <s v="Grain"/>
    <x v="0"/>
    <n v="2743"/>
  </r>
  <r>
    <x v="333"/>
    <x v="6"/>
    <s v="May"/>
    <n v="21"/>
    <x v="10"/>
    <s v="01"/>
    <s v="Grain"/>
    <x v="1"/>
    <n v="1370"/>
  </r>
  <r>
    <x v="333"/>
    <x v="6"/>
    <s v="May"/>
    <n v="21"/>
    <x v="11"/>
    <s v="01"/>
    <s v="Grain"/>
    <x v="0"/>
    <n v="0"/>
  </r>
  <r>
    <x v="333"/>
    <x v="6"/>
    <s v="May"/>
    <n v="21"/>
    <x v="11"/>
    <s v="01"/>
    <s v="Grain"/>
    <x v="1"/>
    <n v="7"/>
  </r>
  <r>
    <x v="333"/>
    <x v="6"/>
    <s v="May"/>
    <n v="21"/>
    <x v="12"/>
    <s v="01"/>
    <s v="Grain"/>
    <x v="0"/>
    <n v="6295"/>
  </r>
  <r>
    <x v="333"/>
    <x v="6"/>
    <s v="May"/>
    <n v="21"/>
    <x v="12"/>
    <s v="01"/>
    <s v="Grain"/>
    <x v="1"/>
    <n v="1374"/>
  </r>
  <r>
    <x v="334"/>
    <x v="6"/>
    <s v="May"/>
    <n v="22"/>
    <x v="0"/>
    <s v="01"/>
    <s v="Grain"/>
    <x v="0"/>
    <n v="9467"/>
  </r>
  <r>
    <x v="334"/>
    <x v="6"/>
    <s v="May"/>
    <n v="22"/>
    <x v="0"/>
    <s v="01"/>
    <s v="Grain"/>
    <x v="1"/>
    <n v="231"/>
  </r>
  <r>
    <x v="334"/>
    <x v="6"/>
    <s v="May"/>
    <n v="22"/>
    <x v="1"/>
    <s v="01"/>
    <s v="Grain"/>
    <x v="0"/>
    <n v="0"/>
  </r>
  <r>
    <x v="334"/>
    <x v="6"/>
    <s v="May"/>
    <n v="22"/>
    <x v="1"/>
    <s v="01"/>
    <s v="Grain"/>
    <x v="1"/>
    <n v="0"/>
  </r>
  <r>
    <x v="334"/>
    <x v="6"/>
    <s v="May"/>
    <n v="22"/>
    <x v="2"/>
    <s v="01"/>
    <s v="Grain"/>
    <x v="0"/>
    <n v="4693"/>
  </r>
  <r>
    <x v="334"/>
    <x v="6"/>
    <s v="May"/>
    <n v="22"/>
    <x v="2"/>
    <s v="01"/>
    <s v="Grain"/>
    <x v="1"/>
    <n v="327"/>
  </r>
  <r>
    <x v="334"/>
    <x v="6"/>
    <s v="May"/>
    <n v="22"/>
    <x v="3"/>
    <s v="01"/>
    <s v="Grain"/>
    <x v="0"/>
    <n v="5805"/>
  </r>
  <r>
    <x v="334"/>
    <x v="6"/>
    <s v="May"/>
    <n v="22"/>
    <x v="3"/>
    <s v="01"/>
    <s v="Grain"/>
    <x v="1"/>
    <n v="82"/>
  </r>
  <r>
    <x v="334"/>
    <x v="6"/>
    <s v="May"/>
    <n v="22"/>
    <x v="4"/>
    <s v="01"/>
    <s v="Grain"/>
    <x v="0"/>
    <n v="1361"/>
  </r>
  <r>
    <x v="334"/>
    <x v="6"/>
    <s v="May"/>
    <n v="22"/>
    <x v="4"/>
    <s v="01"/>
    <s v="Grain"/>
    <x v="1"/>
    <n v="1681"/>
  </r>
  <r>
    <x v="334"/>
    <x v="6"/>
    <s v="May"/>
    <n v="22"/>
    <x v="5"/>
    <s v="01"/>
    <s v="Grain"/>
    <x v="0"/>
    <n v="0"/>
  </r>
  <r>
    <x v="334"/>
    <x v="6"/>
    <s v="May"/>
    <n v="22"/>
    <x v="5"/>
    <s v="01"/>
    <s v="Grain"/>
    <x v="1"/>
    <n v="4"/>
  </r>
  <r>
    <x v="334"/>
    <x v="6"/>
    <s v="May"/>
    <n v="22"/>
    <x v="6"/>
    <s v="01"/>
    <s v="Grain"/>
    <x v="0"/>
    <n v="1277"/>
  </r>
  <r>
    <x v="334"/>
    <x v="6"/>
    <s v="May"/>
    <n v="22"/>
    <x v="6"/>
    <s v="01"/>
    <s v="Grain"/>
    <x v="1"/>
    <n v="1112"/>
  </r>
  <r>
    <x v="334"/>
    <x v="6"/>
    <s v="May"/>
    <n v="22"/>
    <x v="7"/>
    <s v="01"/>
    <s v="Grain"/>
    <x v="0"/>
    <n v="695"/>
  </r>
  <r>
    <x v="334"/>
    <x v="6"/>
    <s v="May"/>
    <n v="22"/>
    <x v="7"/>
    <s v="01"/>
    <s v="Grain"/>
    <x v="1"/>
    <n v="442"/>
  </r>
  <r>
    <x v="334"/>
    <x v="6"/>
    <s v="May"/>
    <n v="22"/>
    <x v="8"/>
    <s v="01"/>
    <s v="Grain"/>
    <x v="0"/>
    <n v="248"/>
  </r>
  <r>
    <x v="334"/>
    <x v="6"/>
    <s v="May"/>
    <n v="22"/>
    <x v="8"/>
    <s v="01"/>
    <s v="Grain"/>
    <x v="1"/>
    <n v="1037"/>
  </r>
  <r>
    <x v="334"/>
    <x v="6"/>
    <s v="May"/>
    <n v="22"/>
    <x v="9"/>
    <s v="01"/>
    <s v="Grain"/>
    <x v="0"/>
    <n v="0"/>
  </r>
  <r>
    <x v="334"/>
    <x v="6"/>
    <s v="May"/>
    <n v="22"/>
    <x v="9"/>
    <s v="01"/>
    <s v="Grain"/>
    <x v="1"/>
    <n v="0"/>
  </r>
  <r>
    <x v="334"/>
    <x v="6"/>
    <s v="May"/>
    <n v="22"/>
    <x v="10"/>
    <s v="01"/>
    <s v="Grain"/>
    <x v="0"/>
    <n v="2774"/>
  </r>
  <r>
    <x v="334"/>
    <x v="6"/>
    <s v="May"/>
    <n v="22"/>
    <x v="10"/>
    <s v="01"/>
    <s v="Grain"/>
    <x v="1"/>
    <n v="860"/>
  </r>
  <r>
    <x v="334"/>
    <x v="6"/>
    <s v="May"/>
    <n v="22"/>
    <x v="11"/>
    <s v="01"/>
    <s v="Grain"/>
    <x v="0"/>
    <n v="0"/>
  </r>
  <r>
    <x v="334"/>
    <x v="6"/>
    <s v="May"/>
    <n v="22"/>
    <x v="11"/>
    <s v="01"/>
    <s v="Grain"/>
    <x v="1"/>
    <n v="3"/>
  </r>
  <r>
    <x v="334"/>
    <x v="6"/>
    <s v="May"/>
    <n v="22"/>
    <x v="12"/>
    <s v="01"/>
    <s v="Grain"/>
    <x v="0"/>
    <n v="5409"/>
  </r>
  <r>
    <x v="334"/>
    <x v="6"/>
    <s v="May"/>
    <n v="22"/>
    <x v="12"/>
    <s v="01"/>
    <s v="Grain"/>
    <x v="1"/>
    <n v="1029"/>
  </r>
  <r>
    <x v="335"/>
    <x v="6"/>
    <s v="Jun"/>
    <n v="23"/>
    <x v="0"/>
    <s v="01"/>
    <s v="Grain"/>
    <x v="0"/>
    <n v="7272"/>
  </r>
  <r>
    <x v="335"/>
    <x v="6"/>
    <s v="Jun"/>
    <n v="23"/>
    <x v="0"/>
    <s v="01"/>
    <s v="Grain"/>
    <x v="1"/>
    <n v="179"/>
  </r>
  <r>
    <x v="335"/>
    <x v="6"/>
    <s v="Jun"/>
    <n v="23"/>
    <x v="1"/>
    <s v="01"/>
    <s v="Grain"/>
    <x v="0"/>
    <n v="0"/>
  </r>
  <r>
    <x v="335"/>
    <x v="6"/>
    <s v="Jun"/>
    <n v="23"/>
    <x v="1"/>
    <s v="01"/>
    <s v="Grain"/>
    <x v="1"/>
    <n v="0"/>
  </r>
  <r>
    <x v="335"/>
    <x v="6"/>
    <s v="Jun"/>
    <n v="23"/>
    <x v="2"/>
    <s v="01"/>
    <s v="Grain"/>
    <x v="0"/>
    <n v="4547"/>
  </r>
  <r>
    <x v="335"/>
    <x v="6"/>
    <s v="Jun"/>
    <n v="23"/>
    <x v="2"/>
    <s v="01"/>
    <s v="Grain"/>
    <x v="1"/>
    <n v="420"/>
  </r>
  <r>
    <x v="335"/>
    <x v="6"/>
    <s v="Jun"/>
    <n v="23"/>
    <x v="3"/>
    <s v="01"/>
    <s v="Grain"/>
    <x v="0"/>
    <n v="5570"/>
  </r>
  <r>
    <x v="335"/>
    <x v="6"/>
    <s v="Jun"/>
    <n v="23"/>
    <x v="3"/>
    <s v="01"/>
    <s v="Grain"/>
    <x v="1"/>
    <n v="538"/>
  </r>
  <r>
    <x v="335"/>
    <x v="6"/>
    <s v="Jun"/>
    <n v="23"/>
    <x v="4"/>
    <s v="01"/>
    <s v="Grain"/>
    <x v="0"/>
    <n v="1917"/>
  </r>
  <r>
    <x v="335"/>
    <x v="6"/>
    <s v="Jun"/>
    <n v="23"/>
    <x v="4"/>
    <s v="01"/>
    <s v="Grain"/>
    <x v="1"/>
    <n v="1425"/>
  </r>
  <r>
    <x v="335"/>
    <x v="6"/>
    <s v="Jun"/>
    <n v="23"/>
    <x v="5"/>
    <s v="01"/>
    <s v="Grain"/>
    <x v="0"/>
    <n v="0"/>
  </r>
  <r>
    <x v="335"/>
    <x v="6"/>
    <s v="Jun"/>
    <n v="23"/>
    <x v="5"/>
    <s v="01"/>
    <s v="Grain"/>
    <x v="1"/>
    <n v="4"/>
  </r>
  <r>
    <x v="335"/>
    <x v="6"/>
    <s v="Jun"/>
    <n v="23"/>
    <x v="6"/>
    <s v="01"/>
    <s v="Grain"/>
    <x v="0"/>
    <n v="1482"/>
  </r>
  <r>
    <x v="335"/>
    <x v="6"/>
    <s v="Jun"/>
    <n v="23"/>
    <x v="6"/>
    <s v="01"/>
    <s v="Grain"/>
    <x v="1"/>
    <n v="983"/>
  </r>
  <r>
    <x v="335"/>
    <x v="6"/>
    <s v="Jun"/>
    <n v="23"/>
    <x v="7"/>
    <s v="01"/>
    <s v="Grain"/>
    <x v="0"/>
    <n v="654"/>
  </r>
  <r>
    <x v="335"/>
    <x v="6"/>
    <s v="Jun"/>
    <n v="23"/>
    <x v="7"/>
    <s v="01"/>
    <s v="Grain"/>
    <x v="1"/>
    <n v="744"/>
  </r>
  <r>
    <x v="335"/>
    <x v="6"/>
    <s v="Jun"/>
    <n v="23"/>
    <x v="8"/>
    <s v="01"/>
    <s v="Grain"/>
    <x v="0"/>
    <n v="207"/>
  </r>
  <r>
    <x v="335"/>
    <x v="6"/>
    <s v="Jun"/>
    <n v="23"/>
    <x v="8"/>
    <s v="01"/>
    <s v="Grain"/>
    <x v="1"/>
    <n v="1170"/>
  </r>
  <r>
    <x v="335"/>
    <x v="6"/>
    <s v="Jun"/>
    <n v="23"/>
    <x v="9"/>
    <s v="01"/>
    <s v="Grain"/>
    <x v="0"/>
    <n v="0"/>
  </r>
  <r>
    <x v="335"/>
    <x v="6"/>
    <s v="Jun"/>
    <n v="23"/>
    <x v="9"/>
    <s v="01"/>
    <s v="Grain"/>
    <x v="1"/>
    <n v="0"/>
  </r>
  <r>
    <x v="335"/>
    <x v="6"/>
    <s v="Jun"/>
    <n v="23"/>
    <x v="10"/>
    <s v="01"/>
    <s v="Grain"/>
    <x v="0"/>
    <n v="2636"/>
  </r>
  <r>
    <x v="335"/>
    <x v="6"/>
    <s v="Jun"/>
    <n v="23"/>
    <x v="10"/>
    <s v="01"/>
    <s v="Grain"/>
    <x v="1"/>
    <n v="844"/>
  </r>
  <r>
    <x v="335"/>
    <x v="6"/>
    <s v="Jun"/>
    <n v="23"/>
    <x v="11"/>
    <s v="01"/>
    <s v="Grain"/>
    <x v="0"/>
    <n v="0"/>
  </r>
  <r>
    <x v="335"/>
    <x v="6"/>
    <s v="Jun"/>
    <n v="23"/>
    <x v="11"/>
    <s v="01"/>
    <s v="Grain"/>
    <x v="1"/>
    <n v="0"/>
  </r>
  <r>
    <x v="335"/>
    <x v="6"/>
    <s v="Jun"/>
    <n v="23"/>
    <x v="12"/>
    <s v="01"/>
    <s v="Grain"/>
    <x v="0"/>
    <n v="5106"/>
  </r>
  <r>
    <x v="335"/>
    <x v="6"/>
    <s v="Jun"/>
    <n v="23"/>
    <x v="12"/>
    <s v="01"/>
    <s v="Grain"/>
    <x v="1"/>
    <n v="1268"/>
  </r>
  <r>
    <x v="336"/>
    <x v="6"/>
    <s v="Jun"/>
    <n v="24"/>
    <x v="0"/>
    <s v="01"/>
    <s v="Grain"/>
    <x v="0"/>
    <n v="8481"/>
  </r>
  <r>
    <x v="336"/>
    <x v="6"/>
    <s v="Jun"/>
    <n v="24"/>
    <x v="0"/>
    <s v="01"/>
    <s v="Grain"/>
    <x v="1"/>
    <n v="128"/>
  </r>
  <r>
    <x v="336"/>
    <x v="6"/>
    <s v="Jun"/>
    <n v="24"/>
    <x v="1"/>
    <s v="01"/>
    <s v="Grain"/>
    <x v="0"/>
    <n v="0"/>
  </r>
  <r>
    <x v="336"/>
    <x v="6"/>
    <s v="Jun"/>
    <n v="24"/>
    <x v="1"/>
    <s v="01"/>
    <s v="Grain"/>
    <x v="1"/>
    <n v="0"/>
  </r>
  <r>
    <x v="336"/>
    <x v="6"/>
    <s v="Jun"/>
    <n v="24"/>
    <x v="2"/>
    <s v="01"/>
    <s v="Grain"/>
    <x v="0"/>
    <n v="5318"/>
  </r>
  <r>
    <x v="336"/>
    <x v="6"/>
    <s v="Jun"/>
    <n v="24"/>
    <x v="2"/>
    <s v="01"/>
    <s v="Grain"/>
    <x v="1"/>
    <n v="152"/>
  </r>
  <r>
    <x v="336"/>
    <x v="6"/>
    <s v="Jun"/>
    <n v="24"/>
    <x v="3"/>
    <s v="01"/>
    <s v="Grain"/>
    <x v="0"/>
    <n v="5899"/>
  </r>
  <r>
    <x v="336"/>
    <x v="6"/>
    <s v="Jun"/>
    <n v="24"/>
    <x v="3"/>
    <s v="01"/>
    <s v="Grain"/>
    <x v="1"/>
    <n v="390"/>
  </r>
  <r>
    <x v="336"/>
    <x v="6"/>
    <s v="Jun"/>
    <n v="24"/>
    <x v="4"/>
    <s v="01"/>
    <s v="Grain"/>
    <x v="0"/>
    <n v="2215"/>
  </r>
  <r>
    <x v="336"/>
    <x v="6"/>
    <s v="Jun"/>
    <n v="24"/>
    <x v="4"/>
    <s v="01"/>
    <s v="Grain"/>
    <x v="1"/>
    <n v="819"/>
  </r>
  <r>
    <x v="336"/>
    <x v="6"/>
    <s v="Jun"/>
    <n v="24"/>
    <x v="5"/>
    <s v="01"/>
    <s v="Grain"/>
    <x v="0"/>
    <n v="0"/>
  </r>
  <r>
    <x v="336"/>
    <x v="6"/>
    <s v="Jun"/>
    <n v="24"/>
    <x v="5"/>
    <s v="01"/>
    <s v="Grain"/>
    <x v="1"/>
    <n v="5"/>
  </r>
  <r>
    <x v="336"/>
    <x v="6"/>
    <s v="Jun"/>
    <n v="24"/>
    <x v="6"/>
    <s v="01"/>
    <s v="Grain"/>
    <x v="0"/>
    <n v="1589"/>
  </r>
  <r>
    <x v="336"/>
    <x v="6"/>
    <s v="Jun"/>
    <n v="24"/>
    <x v="6"/>
    <s v="01"/>
    <s v="Grain"/>
    <x v="1"/>
    <n v="2269"/>
  </r>
  <r>
    <x v="336"/>
    <x v="6"/>
    <s v="Jun"/>
    <n v="24"/>
    <x v="7"/>
    <s v="01"/>
    <s v="Grain"/>
    <x v="0"/>
    <n v="589"/>
  </r>
  <r>
    <x v="336"/>
    <x v="6"/>
    <s v="Jun"/>
    <n v="24"/>
    <x v="7"/>
    <s v="01"/>
    <s v="Grain"/>
    <x v="1"/>
    <n v="745"/>
  </r>
  <r>
    <x v="336"/>
    <x v="6"/>
    <s v="Jun"/>
    <n v="24"/>
    <x v="8"/>
    <s v="01"/>
    <s v="Grain"/>
    <x v="0"/>
    <n v="188"/>
  </r>
  <r>
    <x v="336"/>
    <x v="6"/>
    <s v="Jun"/>
    <n v="24"/>
    <x v="8"/>
    <s v="01"/>
    <s v="Grain"/>
    <x v="1"/>
    <n v="967"/>
  </r>
  <r>
    <x v="336"/>
    <x v="6"/>
    <s v="Jun"/>
    <n v="24"/>
    <x v="9"/>
    <s v="01"/>
    <s v="Grain"/>
    <x v="0"/>
    <n v="0"/>
  </r>
  <r>
    <x v="336"/>
    <x v="6"/>
    <s v="Jun"/>
    <n v="24"/>
    <x v="9"/>
    <s v="01"/>
    <s v="Grain"/>
    <x v="1"/>
    <n v="0"/>
  </r>
  <r>
    <x v="336"/>
    <x v="6"/>
    <s v="Jun"/>
    <n v="24"/>
    <x v="10"/>
    <s v="01"/>
    <s v="Grain"/>
    <x v="0"/>
    <n v="3371"/>
  </r>
  <r>
    <x v="336"/>
    <x v="6"/>
    <s v="Jun"/>
    <n v="24"/>
    <x v="10"/>
    <s v="01"/>
    <s v="Grain"/>
    <x v="1"/>
    <n v="1023"/>
  </r>
  <r>
    <x v="336"/>
    <x v="6"/>
    <s v="Jun"/>
    <n v="24"/>
    <x v="11"/>
    <s v="01"/>
    <s v="Grain"/>
    <x v="0"/>
    <n v="0"/>
  </r>
  <r>
    <x v="336"/>
    <x v="6"/>
    <s v="Jun"/>
    <n v="24"/>
    <x v="11"/>
    <s v="01"/>
    <s v="Grain"/>
    <x v="1"/>
    <n v="4"/>
  </r>
  <r>
    <x v="336"/>
    <x v="6"/>
    <s v="Jun"/>
    <n v="24"/>
    <x v="12"/>
    <s v="01"/>
    <s v="Grain"/>
    <x v="0"/>
    <n v="5421"/>
  </r>
  <r>
    <x v="336"/>
    <x v="6"/>
    <s v="Jun"/>
    <n v="24"/>
    <x v="12"/>
    <s v="01"/>
    <s v="Grain"/>
    <x v="1"/>
    <n v="959"/>
  </r>
  <r>
    <x v="337"/>
    <x v="6"/>
    <s v="Jun"/>
    <n v="25"/>
    <x v="0"/>
    <s v="01"/>
    <s v="Grain"/>
    <x v="0"/>
    <n v="7429"/>
  </r>
  <r>
    <x v="337"/>
    <x v="6"/>
    <s v="Jun"/>
    <n v="25"/>
    <x v="0"/>
    <s v="01"/>
    <s v="Grain"/>
    <x v="1"/>
    <n v="284"/>
  </r>
  <r>
    <x v="337"/>
    <x v="6"/>
    <s v="Jun"/>
    <n v="25"/>
    <x v="1"/>
    <s v="01"/>
    <s v="Grain"/>
    <x v="0"/>
    <n v="0"/>
  </r>
  <r>
    <x v="337"/>
    <x v="6"/>
    <s v="Jun"/>
    <n v="25"/>
    <x v="1"/>
    <s v="01"/>
    <s v="Grain"/>
    <x v="1"/>
    <n v="0"/>
  </r>
  <r>
    <x v="337"/>
    <x v="6"/>
    <s v="Jun"/>
    <n v="25"/>
    <x v="2"/>
    <s v="01"/>
    <s v="Grain"/>
    <x v="0"/>
    <n v="4509"/>
  </r>
  <r>
    <x v="337"/>
    <x v="6"/>
    <s v="Jun"/>
    <n v="25"/>
    <x v="2"/>
    <s v="01"/>
    <s v="Grain"/>
    <x v="1"/>
    <n v="169"/>
  </r>
  <r>
    <x v="337"/>
    <x v="6"/>
    <s v="Jun"/>
    <n v="25"/>
    <x v="3"/>
    <s v="01"/>
    <s v="Grain"/>
    <x v="0"/>
    <n v="4761"/>
  </r>
  <r>
    <x v="337"/>
    <x v="6"/>
    <s v="Jun"/>
    <n v="25"/>
    <x v="3"/>
    <s v="01"/>
    <s v="Grain"/>
    <x v="1"/>
    <n v="442"/>
  </r>
  <r>
    <x v="337"/>
    <x v="6"/>
    <s v="Jun"/>
    <n v="25"/>
    <x v="4"/>
    <s v="01"/>
    <s v="Grain"/>
    <x v="0"/>
    <n v="2111"/>
  </r>
  <r>
    <x v="337"/>
    <x v="6"/>
    <s v="Jun"/>
    <n v="25"/>
    <x v="4"/>
    <s v="01"/>
    <s v="Grain"/>
    <x v="1"/>
    <n v="717"/>
  </r>
  <r>
    <x v="337"/>
    <x v="6"/>
    <s v="Jun"/>
    <n v="25"/>
    <x v="5"/>
    <s v="01"/>
    <s v="Grain"/>
    <x v="0"/>
    <n v="0"/>
  </r>
  <r>
    <x v="337"/>
    <x v="6"/>
    <s v="Jun"/>
    <n v="25"/>
    <x v="5"/>
    <s v="01"/>
    <s v="Grain"/>
    <x v="1"/>
    <n v="11"/>
  </r>
  <r>
    <x v="337"/>
    <x v="6"/>
    <s v="Jun"/>
    <n v="25"/>
    <x v="6"/>
    <s v="01"/>
    <s v="Grain"/>
    <x v="0"/>
    <n v="1548"/>
  </r>
  <r>
    <x v="337"/>
    <x v="6"/>
    <s v="Jun"/>
    <n v="25"/>
    <x v="6"/>
    <s v="01"/>
    <s v="Grain"/>
    <x v="1"/>
    <n v="432"/>
  </r>
  <r>
    <x v="337"/>
    <x v="6"/>
    <s v="Jun"/>
    <n v="25"/>
    <x v="7"/>
    <s v="01"/>
    <s v="Grain"/>
    <x v="0"/>
    <n v="717"/>
  </r>
  <r>
    <x v="337"/>
    <x v="6"/>
    <s v="Jun"/>
    <n v="25"/>
    <x v="7"/>
    <s v="01"/>
    <s v="Grain"/>
    <x v="1"/>
    <n v="422"/>
  </r>
  <r>
    <x v="337"/>
    <x v="6"/>
    <s v="Jun"/>
    <n v="25"/>
    <x v="8"/>
    <s v="01"/>
    <s v="Grain"/>
    <x v="0"/>
    <n v="160"/>
  </r>
  <r>
    <x v="337"/>
    <x v="6"/>
    <s v="Jun"/>
    <n v="25"/>
    <x v="8"/>
    <s v="01"/>
    <s v="Grain"/>
    <x v="1"/>
    <n v="1487"/>
  </r>
  <r>
    <x v="337"/>
    <x v="6"/>
    <s v="Jun"/>
    <n v="25"/>
    <x v="9"/>
    <s v="01"/>
    <s v="Grain"/>
    <x v="0"/>
    <n v="0"/>
  </r>
  <r>
    <x v="337"/>
    <x v="6"/>
    <s v="Jun"/>
    <n v="25"/>
    <x v="9"/>
    <s v="01"/>
    <s v="Grain"/>
    <x v="1"/>
    <n v="0"/>
  </r>
  <r>
    <x v="337"/>
    <x v="6"/>
    <s v="Jun"/>
    <n v="25"/>
    <x v="10"/>
    <s v="01"/>
    <s v="Grain"/>
    <x v="0"/>
    <n v="2425"/>
  </r>
  <r>
    <x v="337"/>
    <x v="6"/>
    <s v="Jun"/>
    <n v="25"/>
    <x v="10"/>
    <s v="01"/>
    <s v="Grain"/>
    <x v="1"/>
    <n v="1051"/>
  </r>
  <r>
    <x v="337"/>
    <x v="6"/>
    <s v="Jun"/>
    <n v="25"/>
    <x v="11"/>
    <s v="01"/>
    <s v="Grain"/>
    <x v="0"/>
    <n v="0"/>
  </r>
  <r>
    <x v="337"/>
    <x v="6"/>
    <s v="Jun"/>
    <n v="25"/>
    <x v="11"/>
    <s v="01"/>
    <s v="Grain"/>
    <x v="1"/>
    <n v="0"/>
  </r>
  <r>
    <x v="337"/>
    <x v="6"/>
    <s v="Jun"/>
    <n v="25"/>
    <x v="12"/>
    <s v="01"/>
    <s v="Grain"/>
    <x v="0"/>
    <n v="4995"/>
  </r>
  <r>
    <x v="337"/>
    <x v="6"/>
    <s v="Jun"/>
    <n v="25"/>
    <x v="12"/>
    <s v="01"/>
    <s v="Grain"/>
    <x v="1"/>
    <n v="1056"/>
  </r>
  <r>
    <x v="338"/>
    <x v="6"/>
    <s v="Jun"/>
    <n v="26"/>
    <x v="0"/>
    <s v="01"/>
    <s v="Grain"/>
    <x v="0"/>
    <n v="7555"/>
  </r>
  <r>
    <x v="338"/>
    <x v="6"/>
    <s v="Jun"/>
    <n v="26"/>
    <x v="0"/>
    <s v="01"/>
    <s v="Grain"/>
    <x v="1"/>
    <n v="104"/>
  </r>
  <r>
    <x v="338"/>
    <x v="6"/>
    <s v="Jun"/>
    <n v="26"/>
    <x v="1"/>
    <s v="01"/>
    <s v="Grain"/>
    <x v="0"/>
    <n v="0"/>
  </r>
  <r>
    <x v="338"/>
    <x v="6"/>
    <s v="Jun"/>
    <n v="26"/>
    <x v="1"/>
    <s v="01"/>
    <s v="Grain"/>
    <x v="1"/>
    <n v="0"/>
  </r>
  <r>
    <x v="338"/>
    <x v="6"/>
    <s v="Jun"/>
    <n v="26"/>
    <x v="2"/>
    <s v="01"/>
    <s v="Grain"/>
    <x v="0"/>
    <n v="4484"/>
  </r>
  <r>
    <x v="338"/>
    <x v="6"/>
    <s v="Jun"/>
    <n v="26"/>
    <x v="2"/>
    <s v="01"/>
    <s v="Grain"/>
    <x v="1"/>
    <n v="357"/>
  </r>
  <r>
    <x v="338"/>
    <x v="6"/>
    <s v="Jun"/>
    <n v="26"/>
    <x v="3"/>
    <s v="01"/>
    <s v="Grain"/>
    <x v="0"/>
    <n v="5798"/>
  </r>
  <r>
    <x v="338"/>
    <x v="6"/>
    <s v="Jun"/>
    <n v="26"/>
    <x v="3"/>
    <s v="01"/>
    <s v="Grain"/>
    <x v="1"/>
    <n v="484"/>
  </r>
  <r>
    <x v="338"/>
    <x v="6"/>
    <s v="Jun"/>
    <n v="26"/>
    <x v="4"/>
    <s v="01"/>
    <s v="Grain"/>
    <x v="0"/>
    <n v="2061"/>
  </r>
  <r>
    <x v="338"/>
    <x v="6"/>
    <s v="Jun"/>
    <n v="26"/>
    <x v="4"/>
    <s v="01"/>
    <s v="Grain"/>
    <x v="1"/>
    <n v="1437"/>
  </r>
  <r>
    <x v="338"/>
    <x v="6"/>
    <s v="Jun"/>
    <n v="26"/>
    <x v="5"/>
    <s v="01"/>
    <s v="Grain"/>
    <x v="0"/>
    <n v="0"/>
  </r>
  <r>
    <x v="338"/>
    <x v="6"/>
    <s v="Jun"/>
    <n v="26"/>
    <x v="5"/>
    <s v="01"/>
    <s v="Grain"/>
    <x v="1"/>
    <n v="13"/>
  </r>
  <r>
    <x v="338"/>
    <x v="6"/>
    <s v="Jun"/>
    <n v="26"/>
    <x v="6"/>
    <s v="01"/>
    <s v="Grain"/>
    <x v="0"/>
    <n v="1117"/>
  </r>
  <r>
    <x v="338"/>
    <x v="6"/>
    <s v="Jun"/>
    <n v="26"/>
    <x v="6"/>
    <s v="01"/>
    <s v="Grain"/>
    <x v="1"/>
    <n v="1212"/>
  </r>
  <r>
    <x v="338"/>
    <x v="6"/>
    <s v="Jun"/>
    <n v="26"/>
    <x v="7"/>
    <s v="01"/>
    <s v="Grain"/>
    <x v="0"/>
    <n v="816"/>
  </r>
  <r>
    <x v="338"/>
    <x v="6"/>
    <s v="Jun"/>
    <n v="26"/>
    <x v="7"/>
    <s v="01"/>
    <s v="Grain"/>
    <x v="1"/>
    <n v="557"/>
  </r>
  <r>
    <x v="338"/>
    <x v="6"/>
    <s v="Jun"/>
    <n v="26"/>
    <x v="8"/>
    <s v="01"/>
    <s v="Grain"/>
    <x v="0"/>
    <n v="277"/>
  </r>
  <r>
    <x v="338"/>
    <x v="6"/>
    <s v="Jun"/>
    <n v="26"/>
    <x v="8"/>
    <s v="01"/>
    <s v="Grain"/>
    <x v="1"/>
    <n v="1139"/>
  </r>
  <r>
    <x v="338"/>
    <x v="6"/>
    <s v="Jun"/>
    <n v="26"/>
    <x v="9"/>
    <s v="01"/>
    <s v="Grain"/>
    <x v="0"/>
    <n v="0"/>
  </r>
  <r>
    <x v="338"/>
    <x v="6"/>
    <s v="Jun"/>
    <n v="26"/>
    <x v="9"/>
    <s v="01"/>
    <s v="Grain"/>
    <x v="1"/>
    <n v="0"/>
  </r>
  <r>
    <x v="338"/>
    <x v="6"/>
    <s v="Jun"/>
    <n v="26"/>
    <x v="10"/>
    <s v="01"/>
    <s v="Grain"/>
    <x v="0"/>
    <n v="3002"/>
  </r>
  <r>
    <x v="338"/>
    <x v="6"/>
    <s v="Jun"/>
    <n v="26"/>
    <x v="10"/>
    <s v="01"/>
    <s v="Grain"/>
    <x v="1"/>
    <n v="813"/>
  </r>
  <r>
    <x v="338"/>
    <x v="6"/>
    <s v="Jun"/>
    <n v="26"/>
    <x v="11"/>
    <s v="01"/>
    <s v="Grain"/>
    <x v="0"/>
    <n v="0"/>
  </r>
  <r>
    <x v="338"/>
    <x v="6"/>
    <s v="Jun"/>
    <n v="26"/>
    <x v="11"/>
    <s v="01"/>
    <s v="Grain"/>
    <x v="1"/>
    <n v="2"/>
  </r>
  <r>
    <x v="338"/>
    <x v="6"/>
    <s v="Jun"/>
    <n v="26"/>
    <x v="12"/>
    <s v="01"/>
    <s v="Grain"/>
    <x v="0"/>
    <n v="4558"/>
  </r>
  <r>
    <x v="338"/>
    <x v="6"/>
    <s v="Jun"/>
    <n v="26"/>
    <x v="12"/>
    <s v="01"/>
    <s v="Grain"/>
    <x v="1"/>
    <n v="869"/>
  </r>
  <r>
    <x v="339"/>
    <x v="6"/>
    <s v="Jul"/>
    <n v="27"/>
    <x v="0"/>
    <s v="01"/>
    <s v="Grain"/>
    <x v="0"/>
    <n v="8451"/>
  </r>
  <r>
    <x v="339"/>
    <x v="6"/>
    <s v="Jul"/>
    <n v="27"/>
    <x v="0"/>
    <s v="01"/>
    <s v="Grain"/>
    <x v="1"/>
    <n v="265"/>
  </r>
  <r>
    <x v="339"/>
    <x v="6"/>
    <s v="Jul"/>
    <n v="27"/>
    <x v="1"/>
    <s v="01"/>
    <s v="Grain"/>
    <x v="0"/>
    <n v="0"/>
  </r>
  <r>
    <x v="339"/>
    <x v="6"/>
    <s v="Jul"/>
    <n v="27"/>
    <x v="1"/>
    <s v="01"/>
    <s v="Grain"/>
    <x v="1"/>
    <n v="0"/>
  </r>
  <r>
    <x v="339"/>
    <x v="6"/>
    <s v="Jul"/>
    <n v="27"/>
    <x v="2"/>
    <s v="01"/>
    <s v="Grain"/>
    <x v="0"/>
    <n v="4304"/>
  </r>
  <r>
    <x v="339"/>
    <x v="6"/>
    <s v="Jul"/>
    <n v="27"/>
    <x v="2"/>
    <s v="01"/>
    <s v="Grain"/>
    <x v="1"/>
    <n v="626"/>
  </r>
  <r>
    <x v="339"/>
    <x v="6"/>
    <s v="Jul"/>
    <n v="27"/>
    <x v="3"/>
    <s v="01"/>
    <s v="Grain"/>
    <x v="0"/>
    <n v="4976"/>
  </r>
  <r>
    <x v="339"/>
    <x v="6"/>
    <s v="Jul"/>
    <n v="27"/>
    <x v="3"/>
    <s v="01"/>
    <s v="Grain"/>
    <x v="1"/>
    <n v="542"/>
  </r>
  <r>
    <x v="339"/>
    <x v="6"/>
    <s v="Jul"/>
    <n v="27"/>
    <x v="4"/>
    <s v="01"/>
    <s v="Grain"/>
    <x v="0"/>
    <n v="1326"/>
  </r>
  <r>
    <x v="339"/>
    <x v="6"/>
    <s v="Jul"/>
    <n v="27"/>
    <x v="4"/>
    <s v="01"/>
    <s v="Grain"/>
    <x v="1"/>
    <n v="1638"/>
  </r>
  <r>
    <x v="339"/>
    <x v="6"/>
    <s v="Jul"/>
    <n v="27"/>
    <x v="5"/>
    <s v="01"/>
    <s v="Grain"/>
    <x v="0"/>
    <n v="0"/>
  </r>
  <r>
    <x v="339"/>
    <x v="6"/>
    <s v="Jul"/>
    <n v="27"/>
    <x v="5"/>
    <s v="01"/>
    <s v="Grain"/>
    <x v="1"/>
    <n v="0"/>
  </r>
  <r>
    <x v="339"/>
    <x v="6"/>
    <s v="Jul"/>
    <n v="27"/>
    <x v="6"/>
    <s v="01"/>
    <s v="Grain"/>
    <x v="0"/>
    <n v="1207"/>
  </r>
  <r>
    <x v="339"/>
    <x v="6"/>
    <s v="Jul"/>
    <n v="27"/>
    <x v="6"/>
    <s v="01"/>
    <s v="Grain"/>
    <x v="1"/>
    <n v="932"/>
  </r>
  <r>
    <x v="339"/>
    <x v="6"/>
    <s v="Jul"/>
    <n v="27"/>
    <x v="7"/>
    <s v="01"/>
    <s v="Grain"/>
    <x v="0"/>
    <n v="823"/>
  </r>
  <r>
    <x v="339"/>
    <x v="6"/>
    <s v="Jul"/>
    <n v="27"/>
    <x v="7"/>
    <s v="01"/>
    <s v="Grain"/>
    <x v="1"/>
    <n v="399"/>
  </r>
  <r>
    <x v="339"/>
    <x v="6"/>
    <s v="Jul"/>
    <n v="27"/>
    <x v="8"/>
    <s v="01"/>
    <s v="Grain"/>
    <x v="0"/>
    <n v="93"/>
  </r>
  <r>
    <x v="339"/>
    <x v="6"/>
    <s v="Jul"/>
    <n v="27"/>
    <x v="8"/>
    <s v="01"/>
    <s v="Grain"/>
    <x v="1"/>
    <n v="908"/>
  </r>
  <r>
    <x v="339"/>
    <x v="6"/>
    <s v="Jul"/>
    <n v="27"/>
    <x v="9"/>
    <s v="01"/>
    <s v="Grain"/>
    <x v="0"/>
    <n v="0"/>
  </r>
  <r>
    <x v="339"/>
    <x v="6"/>
    <s v="Jul"/>
    <n v="27"/>
    <x v="9"/>
    <s v="01"/>
    <s v="Grain"/>
    <x v="1"/>
    <n v="0"/>
  </r>
  <r>
    <x v="339"/>
    <x v="6"/>
    <s v="Jul"/>
    <n v="27"/>
    <x v="10"/>
    <s v="01"/>
    <s v="Grain"/>
    <x v="0"/>
    <n v="2383"/>
  </r>
  <r>
    <x v="339"/>
    <x v="6"/>
    <s v="Jul"/>
    <n v="27"/>
    <x v="10"/>
    <s v="01"/>
    <s v="Grain"/>
    <x v="1"/>
    <n v="743"/>
  </r>
  <r>
    <x v="339"/>
    <x v="6"/>
    <s v="Jul"/>
    <n v="27"/>
    <x v="11"/>
    <s v="01"/>
    <s v="Grain"/>
    <x v="0"/>
    <n v="0"/>
  </r>
  <r>
    <x v="339"/>
    <x v="6"/>
    <s v="Jul"/>
    <n v="27"/>
    <x v="11"/>
    <s v="01"/>
    <s v="Grain"/>
    <x v="1"/>
    <n v="8"/>
  </r>
  <r>
    <x v="339"/>
    <x v="6"/>
    <s v="Jul"/>
    <n v="27"/>
    <x v="12"/>
    <s v="01"/>
    <s v="Grain"/>
    <x v="0"/>
    <n v="5148"/>
  </r>
  <r>
    <x v="339"/>
    <x v="6"/>
    <s v="Jul"/>
    <n v="27"/>
    <x v="12"/>
    <s v="01"/>
    <s v="Grain"/>
    <x v="1"/>
    <n v="1262"/>
  </r>
  <r>
    <x v="340"/>
    <x v="6"/>
    <s v="Jul"/>
    <n v="28"/>
    <x v="0"/>
    <s v="01"/>
    <s v="Grain"/>
    <x v="0"/>
    <n v="6578"/>
  </r>
  <r>
    <x v="340"/>
    <x v="6"/>
    <s v="Jul"/>
    <n v="28"/>
    <x v="0"/>
    <s v="01"/>
    <s v="Grain"/>
    <x v="1"/>
    <n v="353"/>
  </r>
  <r>
    <x v="340"/>
    <x v="6"/>
    <s v="Jul"/>
    <n v="28"/>
    <x v="1"/>
    <s v="01"/>
    <s v="Grain"/>
    <x v="0"/>
    <n v="0"/>
  </r>
  <r>
    <x v="340"/>
    <x v="6"/>
    <s v="Jul"/>
    <n v="28"/>
    <x v="1"/>
    <s v="01"/>
    <s v="Grain"/>
    <x v="1"/>
    <n v="0"/>
  </r>
  <r>
    <x v="340"/>
    <x v="6"/>
    <s v="Jul"/>
    <n v="28"/>
    <x v="2"/>
    <s v="01"/>
    <s v="Grain"/>
    <x v="0"/>
    <n v="4420"/>
  </r>
  <r>
    <x v="340"/>
    <x v="6"/>
    <s v="Jul"/>
    <n v="28"/>
    <x v="2"/>
    <s v="01"/>
    <s v="Grain"/>
    <x v="1"/>
    <n v="256"/>
  </r>
  <r>
    <x v="340"/>
    <x v="6"/>
    <s v="Jul"/>
    <n v="28"/>
    <x v="3"/>
    <s v="01"/>
    <s v="Grain"/>
    <x v="0"/>
    <n v="4876"/>
  </r>
  <r>
    <x v="340"/>
    <x v="6"/>
    <s v="Jul"/>
    <n v="28"/>
    <x v="3"/>
    <s v="01"/>
    <s v="Grain"/>
    <x v="1"/>
    <n v="355"/>
  </r>
  <r>
    <x v="340"/>
    <x v="6"/>
    <s v="Jul"/>
    <n v="28"/>
    <x v="4"/>
    <s v="01"/>
    <s v="Grain"/>
    <x v="0"/>
    <n v="1833"/>
  </r>
  <r>
    <x v="340"/>
    <x v="6"/>
    <s v="Jul"/>
    <n v="28"/>
    <x v="4"/>
    <s v="01"/>
    <s v="Grain"/>
    <x v="1"/>
    <n v="1199"/>
  </r>
  <r>
    <x v="340"/>
    <x v="6"/>
    <s v="Jul"/>
    <n v="28"/>
    <x v="5"/>
    <s v="01"/>
    <s v="Grain"/>
    <x v="0"/>
    <n v="0"/>
  </r>
  <r>
    <x v="340"/>
    <x v="6"/>
    <s v="Jul"/>
    <n v="28"/>
    <x v="5"/>
    <s v="01"/>
    <s v="Grain"/>
    <x v="1"/>
    <n v="0"/>
  </r>
  <r>
    <x v="340"/>
    <x v="6"/>
    <s v="Jul"/>
    <n v="28"/>
    <x v="6"/>
    <s v="01"/>
    <s v="Grain"/>
    <x v="0"/>
    <n v="860"/>
  </r>
  <r>
    <x v="340"/>
    <x v="6"/>
    <s v="Jul"/>
    <n v="28"/>
    <x v="6"/>
    <s v="01"/>
    <s v="Grain"/>
    <x v="1"/>
    <n v="954"/>
  </r>
  <r>
    <x v="340"/>
    <x v="6"/>
    <s v="Jul"/>
    <n v="28"/>
    <x v="7"/>
    <s v="01"/>
    <s v="Grain"/>
    <x v="0"/>
    <n v="729"/>
  </r>
  <r>
    <x v="340"/>
    <x v="6"/>
    <s v="Jul"/>
    <n v="28"/>
    <x v="7"/>
    <s v="01"/>
    <s v="Grain"/>
    <x v="1"/>
    <n v="325"/>
  </r>
  <r>
    <x v="340"/>
    <x v="6"/>
    <s v="Jul"/>
    <n v="28"/>
    <x v="8"/>
    <s v="01"/>
    <s v="Grain"/>
    <x v="0"/>
    <n v="236"/>
  </r>
  <r>
    <x v="340"/>
    <x v="6"/>
    <s v="Jul"/>
    <n v="28"/>
    <x v="8"/>
    <s v="01"/>
    <s v="Grain"/>
    <x v="1"/>
    <n v="577"/>
  </r>
  <r>
    <x v="340"/>
    <x v="6"/>
    <s v="Jul"/>
    <n v="28"/>
    <x v="9"/>
    <s v="01"/>
    <s v="Grain"/>
    <x v="0"/>
    <n v="0"/>
  </r>
  <r>
    <x v="340"/>
    <x v="6"/>
    <s v="Jul"/>
    <n v="28"/>
    <x v="9"/>
    <s v="01"/>
    <s v="Grain"/>
    <x v="1"/>
    <n v="0"/>
  </r>
  <r>
    <x v="340"/>
    <x v="6"/>
    <s v="Jul"/>
    <n v="28"/>
    <x v="10"/>
    <s v="01"/>
    <s v="Grain"/>
    <x v="0"/>
    <n v="3080"/>
  </r>
  <r>
    <x v="340"/>
    <x v="6"/>
    <s v="Jul"/>
    <n v="28"/>
    <x v="10"/>
    <s v="01"/>
    <s v="Grain"/>
    <x v="1"/>
    <n v="861"/>
  </r>
  <r>
    <x v="340"/>
    <x v="6"/>
    <s v="Jul"/>
    <n v="28"/>
    <x v="11"/>
    <s v="01"/>
    <s v="Grain"/>
    <x v="0"/>
    <n v="0"/>
  </r>
  <r>
    <x v="340"/>
    <x v="6"/>
    <s v="Jul"/>
    <n v="28"/>
    <x v="11"/>
    <s v="01"/>
    <s v="Grain"/>
    <x v="1"/>
    <n v="0"/>
  </r>
  <r>
    <x v="340"/>
    <x v="6"/>
    <s v="Jul"/>
    <n v="28"/>
    <x v="12"/>
    <s v="01"/>
    <s v="Grain"/>
    <x v="0"/>
    <n v="4901"/>
  </r>
  <r>
    <x v="340"/>
    <x v="6"/>
    <s v="Jul"/>
    <n v="28"/>
    <x v="12"/>
    <s v="01"/>
    <s v="Grain"/>
    <x v="1"/>
    <n v="1214"/>
  </r>
  <r>
    <x v="341"/>
    <x v="6"/>
    <s v="Jul"/>
    <n v="29"/>
    <x v="0"/>
    <s v="01"/>
    <s v="Grain"/>
    <x v="0"/>
    <n v="8465"/>
  </r>
  <r>
    <x v="341"/>
    <x v="6"/>
    <s v="Jul"/>
    <n v="29"/>
    <x v="0"/>
    <s v="01"/>
    <s v="Grain"/>
    <x v="1"/>
    <n v="234"/>
  </r>
  <r>
    <x v="341"/>
    <x v="6"/>
    <s v="Jul"/>
    <n v="29"/>
    <x v="1"/>
    <s v="01"/>
    <s v="Grain"/>
    <x v="0"/>
    <n v="0"/>
  </r>
  <r>
    <x v="341"/>
    <x v="6"/>
    <s v="Jul"/>
    <n v="29"/>
    <x v="1"/>
    <s v="01"/>
    <s v="Grain"/>
    <x v="1"/>
    <n v="0"/>
  </r>
  <r>
    <x v="341"/>
    <x v="6"/>
    <s v="Jul"/>
    <n v="29"/>
    <x v="2"/>
    <s v="01"/>
    <s v="Grain"/>
    <x v="0"/>
    <n v="4168"/>
  </r>
  <r>
    <x v="341"/>
    <x v="6"/>
    <s v="Jul"/>
    <n v="29"/>
    <x v="2"/>
    <s v="01"/>
    <s v="Grain"/>
    <x v="1"/>
    <n v="375"/>
  </r>
  <r>
    <x v="341"/>
    <x v="6"/>
    <s v="Jul"/>
    <n v="29"/>
    <x v="3"/>
    <s v="01"/>
    <s v="Grain"/>
    <x v="0"/>
    <n v="5611"/>
  </r>
  <r>
    <x v="341"/>
    <x v="6"/>
    <s v="Jul"/>
    <n v="29"/>
    <x v="3"/>
    <s v="01"/>
    <s v="Grain"/>
    <x v="1"/>
    <n v="534"/>
  </r>
  <r>
    <x v="341"/>
    <x v="6"/>
    <s v="Jul"/>
    <n v="29"/>
    <x v="4"/>
    <s v="01"/>
    <s v="Grain"/>
    <x v="0"/>
    <n v="1970"/>
  </r>
  <r>
    <x v="341"/>
    <x v="6"/>
    <s v="Jul"/>
    <n v="29"/>
    <x v="4"/>
    <s v="01"/>
    <s v="Grain"/>
    <x v="1"/>
    <n v="1511"/>
  </r>
  <r>
    <x v="341"/>
    <x v="6"/>
    <s v="Jul"/>
    <n v="29"/>
    <x v="5"/>
    <s v="01"/>
    <s v="Grain"/>
    <x v="0"/>
    <n v="0"/>
  </r>
  <r>
    <x v="341"/>
    <x v="6"/>
    <s v="Jul"/>
    <n v="29"/>
    <x v="5"/>
    <s v="01"/>
    <s v="Grain"/>
    <x v="1"/>
    <n v="3"/>
  </r>
  <r>
    <x v="341"/>
    <x v="6"/>
    <s v="Jul"/>
    <n v="29"/>
    <x v="6"/>
    <s v="01"/>
    <s v="Grain"/>
    <x v="0"/>
    <n v="1088"/>
  </r>
  <r>
    <x v="341"/>
    <x v="6"/>
    <s v="Jul"/>
    <n v="29"/>
    <x v="6"/>
    <s v="01"/>
    <s v="Grain"/>
    <x v="1"/>
    <n v="1402"/>
  </r>
  <r>
    <x v="341"/>
    <x v="6"/>
    <s v="Jul"/>
    <n v="29"/>
    <x v="7"/>
    <s v="01"/>
    <s v="Grain"/>
    <x v="0"/>
    <n v="622"/>
  </r>
  <r>
    <x v="341"/>
    <x v="6"/>
    <s v="Jul"/>
    <n v="29"/>
    <x v="7"/>
    <s v="01"/>
    <s v="Grain"/>
    <x v="1"/>
    <n v="596"/>
  </r>
  <r>
    <x v="341"/>
    <x v="6"/>
    <s v="Jul"/>
    <n v="29"/>
    <x v="8"/>
    <s v="01"/>
    <s v="Grain"/>
    <x v="0"/>
    <n v="215"/>
  </r>
  <r>
    <x v="341"/>
    <x v="6"/>
    <s v="Jul"/>
    <n v="29"/>
    <x v="8"/>
    <s v="01"/>
    <s v="Grain"/>
    <x v="1"/>
    <n v="954"/>
  </r>
  <r>
    <x v="341"/>
    <x v="6"/>
    <s v="Jul"/>
    <n v="29"/>
    <x v="9"/>
    <s v="01"/>
    <s v="Grain"/>
    <x v="0"/>
    <n v="0"/>
  </r>
  <r>
    <x v="341"/>
    <x v="6"/>
    <s v="Jul"/>
    <n v="29"/>
    <x v="9"/>
    <s v="01"/>
    <s v="Grain"/>
    <x v="1"/>
    <n v="0"/>
  </r>
  <r>
    <x v="341"/>
    <x v="6"/>
    <s v="Jul"/>
    <n v="29"/>
    <x v="10"/>
    <s v="01"/>
    <s v="Grain"/>
    <x v="0"/>
    <n v="2510"/>
  </r>
  <r>
    <x v="341"/>
    <x v="6"/>
    <s v="Jul"/>
    <n v="29"/>
    <x v="10"/>
    <s v="01"/>
    <s v="Grain"/>
    <x v="1"/>
    <n v="919"/>
  </r>
  <r>
    <x v="341"/>
    <x v="6"/>
    <s v="Jul"/>
    <n v="29"/>
    <x v="11"/>
    <s v="01"/>
    <s v="Grain"/>
    <x v="0"/>
    <n v="0"/>
  </r>
  <r>
    <x v="341"/>
    <x v="6"/>
    <s v="Jul"/>
    <n v="29"/>
    <x v="11"/>
    <s v="01"/>
    <s v="Grain"/>
    <x v="1"/>
    <n v="5"/>
  </r>
  <r>
    <x v="341"/>
    <x v="6"/>
    <s v="Jul"/>
    <n v="29"/>
    <x v="12"/>
    <s v="01"/>
    <s v="Grain"/>
    <x v="0"/>
    <n v="6846"/>
  </r>
  <r>
    <x v="341"/>
    <x v="6"/>
    <s v="Jul"/>
    <n v="29"/>
    <x v="12"/>
    <s v="01"/>
    <s v="Grain"/>
    <x v="1"/>
    <n v="1054"/>
  </r>
  <r>
    <x v="342"/>
    <x v="6"/>
    <s v="Jul"/>
    <n v="30"/>
    <x v="0"/>
    <s v="01"/>
    <s v="Grain"/>
    <x v="0"/>
    <n v="9130"/>
  </r>
  <r>
    <x v="342"/>
    <x v="6"/>
    <s v="Jul"/>
    <n v="30"/>
    <x v="0"/>
    <s v="01"/>
    <s v="Grain"/>
    <x v="1"/>
    <n v="332"/>
  </r>
  <r>
    <x v="342"/>
    <x v="6"/>
    <s v="Jul"/>
    <n v="30"/>
    <x v="1"/>
    <s v="01"/>
    <s v="Grain"/>
    <x v="0"/>
    <n v="0"/>
  </r>
  <r>
    <x v="342"/>
    <x v="6"/>
    <s v="Jul"/>
    <n v="30"/>
    <x v="1"/>
    <s v="01"/>
    <s v="Grain"/>
    <x v="1"/>
    <n v="0"/>
  </r>
  <r>
    <x v="342"/>
    <x v="6"/>
    <s v="Jul"/>
    <n v="30"/>
    <x v="2"/>
    <s v="01"/>
    <s v="Grain"/>
    <x v="0"/>
    <n v="4959"/>
  </r>
  <r>
    <x v="342"/>
    <x v="6"/>
    <s v="Jul"/>
    <n v="30"/>
    <x v="2"/>
    <s v="01"/>
    <s v="Grain"/>
    <x v="1"/>
    <n v="170"/>
  </r>
  <r>
    <x v="342"/>
    <x v="6"/>
    <s v="Jul"/>
    <n v="30"/>
    <x v="3"/>
    <s v="01"/>
    <s v="Grain"/>
    <x v="0"/>
    <n v="5352"/>
  </r>
  <r>
    <x v="342"/>
    <x v="6"/>
    <s v="Jul"/>
    <n v="30"/>
    <x v="3"/>
    <s v="01"/>
    <s v="Grain"/>
    <x v="1"/>
    <n v="548"/>
  </r>
  <r>
    <x v="342"/>
    <x v="6"/>
    <s v="Jul"/>
    <n v="30"/>
    <x v="4"/>
    <s v="01"/>
    <s v="Grain"/>
    <x v="0"/>
    <n v="2064"/>
  </r>
  <r>
    <x v="342"/>
    <x v="6"/>
    <s v="Jul"/>
    <n v="30"/>
    <x v="4"/>
    <s v="01"/>
    <s v="Grain"/>
    <x v="1"/>
    <n v="1316"/>
  </r>
  <r>
    <x v="342"/>
    <x v="6"/>
    <s v="Jul"/>
    <n v="30"/>
    <x v="5"/>
    <s v="01"/>
    <s v="Grain"/>
    <x v="0"/>
    <n v="0"/>
  </r>
  <r>
    <x v="342"/>
    <x v="6"/>
    <s v="Jul"/>
    <n v="30"/>
    <x v="5"/>
    <s v="01"/>
    <s v="Grain"/>
    <x v="1"/>
    <n v="1"/>
  </r>
  <r>
    <x v="342"/>
    <x v="6"/>
    <s v="Jul"/>
    <n v="30"/>
    <x v="6"/>
    <s v="01"/>
    <s v="Grain"/>
    <x v="0"/>
    <n v="921"/>
  </r>
  <r>
    <x v="342"/>
    <x v="6"/>
    <s v="Jul"/>
    <n v="30"/>
    <x v="6"/>
    <s v="01"/>
    <s v="Grain"/>
    <x v="1"/>
    <n v="1311"/>
  </r>
  <r>
    <x v="342"/>
    <x v="6"/>
    <s v="Jul"/>
    <n v="30"/>
    <x v="7"/>
    <s v="01"/>
    <s v="Grain"/>
    <x v="0"/>
    <n v="536"/>
  </r>
  <r>
    <x v="342"/>
    <x v="6"/>
    <s v="Jul"/>
    <n v="30"/>
    <x v="7"/>
    <s v="01"/>
    <s v="Grain"/>
    <x v="1"/>
    <n v="472"/>
  </r>
  <r>
    <x v="342"/>
    <x v="6"/>
    <s v="Jul"/>
    <n v="30"/>
    <x v="8"/>
    <s v="01"/>
    <s v="Grain"/>
    <x v="0"/>
    <n v="230"/>
  </r>
  <r>
    <x v="342"/>
    <x v="6"/>
    <s v="Jul"/>
    <n v="30"/>
    <x v="8"/>
    <s v="01"/>
    <s v="Grain"/>
    <x v="1"/>
    <n v="695"/>
  </r>
  <r>
    <x v="342"/>
    <x v="6"/>
    <s v="Jul"/>
    <n v="30"/>
    <x v="9"/>
    <s v="01"/>
    <s v="Grain"/>
    <x v="0"/>
    <n v="0"/>
  </r>
  <r>
    <x v="342"/>
    <x v="6"/>
    <s v="Jul"/>
    <n v="30"/>
    <x v="9"/>
    <s v="01"/>
    <s v="Grain"/>
    <x v="1"/>
    <n v="0"/>
  </r>
  <r>
    <x v="342"/>
    <x v="6"/>
    <s v="Jul"/>
    <n v="30"/>
    <x v="10"/>
    <s v="01"/>
    <s v="Grain"/>
    <x v="0"/>
    <n v="2842"/>
  </r>
  <r>
    <x v="342"/>
    <x v="6"/>
    <s v="Jul"/>
    <n v="30"/>
    <x v="10"/>
    <s v="01"/>
    <s v="Grain"/>
    <x v="1"/>
    <n v="1079"/>
  </r>
  <r>
    <x v="342"/>
    <x v="6"/>
    <s v="Jul"/>
    <n v="30"/>
    <x v="11"/>
    <s v="01"/>
    <s v="Grain"/>
    <x v="0"/>
    <n v="0"/>
  </r>
  <r>
    <x v="342"/>
    <x v="6"/>
    <s v="Jul"/>
    <n v="30"/>
    <x v="11"/>
    <s v="01"/>
    <s v="Grain"/>
    <x v="1"/>
    <n v="3"/>
  </r>
  <r>
    <x v="342"/>
    <x v="6"/>
    <s v="Jul"/>
    <n v="30"/>
    <x v="12"/>
    <s v="01"/>
    <s v="Grain"/>
    <x v="0"/>
    <n v="5341"/>
  </r>
  <r>
    <x v="342"/>
    <x v="6"/>
    <s v="Jul"/>
    <n v="30"/>
    <x v="12"/>
    <s v="01"/>
    <s v="Grain"/>
    <x v="1"/>
    <n v="1414"/>
  </r>
  <r>
    <x v="343"/>
    <x v="6"/>
    <s v="Jul"/>
    <n v="31"/>
    <x v="0"/>
    <s v="01"/>
    <s v="Grain"/>
    <x v="0"/>
    <n v="7942"/>
  </r>
  <r>
    <x v="343"/>
    <x v="6"/>
    <s v="Jul"/>
    <n v="31"/>
    <x v="0"/>
    <s v="01"/>
    <s v="Grain"/>
    <x v="1"/>
    <n v="150"/>
  </r>
  <r>
    <x v="343"/>
    <x v="6"/>
    <s v="Jul"/>
    <n v="31"/>
    <x v="1"/>
    <s v="01"/>
    <s v="Grain"/>
    <x v="0"/>
    <n v="0"/>
  </r>
  <r>
    <x v="343"/>
    <x v="6"/>
    <s v="Jul"/>
    <n v="31"/>
    <x v="1"/>
    <s v="01"/>
    <s v="Grain"/>
    <x v="1"/>
    <n v="0"/>
  </r>
  <r>
    <x v="343"/>
    <x v="6"/>
    <s v="Jul"/>
    <n v="31"/>
    <x v="2"/>
    <s v="01"/>
    <s v="Grain"/>
    <x v="0"/>
    <n v="4181"/>
  </r>
  <r>
    <x v="343"/>
    <x v="6"/>
    <s v="Jul"/>
    <n v="31"/>
    <x v="2"/>
    <s v="01"/>
    <s v="Grain"/>
    <x v="1"/>
    <n v="222"/>
  </r>
  <r>
    <x v="343"/>
    <x v="6"/>
    <s v="Jul"/>
    <n v="31"/>
    <x v="3"/>
    <s v="01"/>
    <s v="Grain"/>
    <x v="0"/>
    <n v="5125"/>
  </r>
  <r>
    <x v="343"/>
    <x v="6"/>
    <s v="Jul"/>
    <n v="31"/>
    <x v="3"/>
    <s v="01"/>
    <s v="Grain"/>
    <x v="1"/>
    <n v="740"/>
  </r>
  <r>
    <x v="343"/>
    <x v="6"/>
    <s v="Jul"/>
    <n v="31"/>
    <x v="4"/>
    <s v="01"/>
    <s v="Grain"/>
    <x v="0"/>
    <n v="1546"/>
  </r>
  <r>
    <x v="343"/>
    <x v="6"/>
    <s v="Jul"/>
    <n v="31"/>
    <x v="4"/>
    <s v="01"/>
    <s v="Grain"/>
    <x v="1"/>
    <n v="1197"/>
  </r>
  <r>
    <x v="343"/>
    <x v="6"/>
    <s v="Jul"/>
    <n v="31"/>
    <x v="5"/>
    <s v="01"/>
    <s v="Grain"/>
    <x v="0"/>
    <n v="0"/>
  </r>
  <r>
    <x v="343"/>
    <x v="6"/>
    <s v="Jul"/>
    <n v="31"/>
    <x v="5"/>
    <s v="01"/>
    <s v="Grain"/>
    <x v="1"/>
    <n v="0"/>
  </r>
  <r>
    <x v="343"/>
    <x v="6"/>
    <s v="Jul"/>
    <n v="31"/>
    <x v="6"/>
    <s v="01"/>
    <s v="Grain"/>
    <x v="0"/>
    <n v="1038"/>
  </r>
  <r>
    <x v="343"/>
    <x v="6"/>
    <s v="Jul"/>
    <n v="31"/>
    <x v="6"/>
    <s v="01"/>
    <s v="Grain"/>
    <x v="1"/>
    <n v="1306"/>
  </r>
  <r>
    <x v="343"/>
    <x v="6"/>
    <s v="Jul"/>
    <n v="31"/>
    <x v="7"/>
    <s v="01"/>
    <s v="Grain"/>
    <x v="0"/>
    <n v="462"/>
  </r>
  <r>
    <x v="343"/>
    <x v="6"/>
    <s v="Jul"/>
    <n v="31"/>
    <x v="7"/>
    <s v="01"/>
    <s v="Grain"/>
    <x v="1"/>
    <n v="669"/>
  </r>
  <r>
    <x v="343"/>
    <x v="6"/>
    <s v="Jul"/>
    <n v="31"/>
    <x v="8"/>
    <s v="01"/>
    <s v="Grain"/>
    <x v="0"/>
    <n v="252"/>
  </r>
  <r>
    <x v="343"/>
    <x v="6"/>
    <s v="Jul"/>
    <n v="31"/>
    <x v="8"/>
    <s v="01"/>
    <s v="Grain"/>
    <x v="1"/>
    <n v="570"/>
  </r>
  <r>
    <x v="343"/>
    <x v="6"/>
    <s v="Jul"/>
    <n v="31"/>
    <x v="9"/>
    <s v="01"/>
    <s v="Grain"/>
    <x v="0"/>
    <n v="0"/>
  </r>
  <r>
    <x v="343"/>
    <x v="6"/>
    <s v="Jul"/>
    <n v="31"/>
    <x v="9"/>
    <s v="01"/>
    <s v="Grain"/>
    <x v="1"/>
    <n v="0"/>
  </r>
  <r>
    <x v="343"/>
    <x v="6"/>
    <s v="Jul"/>
    <n v="31"/>
    <x v="10"/>
    <s v="01"/>
    <s v="Grain"/>
    <x v="0"/>
    <n v="3247"/>
  </r>
  <r>
    <x v="343"/>
    <x v="6"/>
    <s v="Jul"/>
    <n v="31"/>
    <x v="10"/>
    <s v="01"/>
    <s v="Grain"/>
    <x v="1"/>
    <n v="1018"/>
  </r>
  <r>
    <x v="343"/>
    <x v="6"/>
    <s v="Jul"/>
    <n v="31"/>
    <x v="11"/>
    <s v="01"/>
    <s v="Grain"/>
    <x v="0"/>
    <n v="0"/>
  </r>
  <r>
    <x v="343"/>
    <x v="6"/>
    <s v="Jul"/>
    <n v="31"/>
    <x v="11"/>
    <s v="01"/>
    <s v="Grain"/>
    <x v="1"/>
    <n v="2"/>
  </r>
  <r>
    <x v="343"/>
    <x v="6"/>
    <s v="Jul"/>
    <n v="31"/>
    <x v="12"/>
    <s v="01"/>
    <s v="Grain"/>
    <x v="0"/>
    <n v="6195"/>
  </r>
  <r>
    <x v="343"/>
    <x v="6"/>
    <s v="Jul"/>
    <n v="31"/>
    <x v="12"/>
    <s v="01"/>
    <s v="Grain"/>
    <x v="1"/>
    <n v="1120"/>
  </r>
  <r>
    <x v="344"/>
    <x v="6"/>
    <s v="Aug"/>
    <n v="32"/>
    <x v="0"/>
    <s v="01"/>
    <s v="Grain"/>
    <x v="0"/>
    <n v="10161"/>
  </r>
  <r>
    <x v="344"/>
    <x v="6"/>
    <s v="Aug"/>
    <n v="32"/>
    <x v="0"/>
    <s v="01"/>
    <s v="Grain"/>
    <x v="1"/>
    <n v="189"/>
  </r>
  <r>
    <x v="344"/>
    <x v="6"/>
    <s v="Aug"/>
    <n v="32"/>
    <x v="1"/>
    <s v="01"/>
    <s v="Grain"/>
    <x v="0"/>
    <n v="0"/>
  </r>
  <r>
    <x v="344"/>
    <x v="6"/>
    <s v="Aug"/>
    <n v="32"/>
    <x v="1"/>
    <s v="01"/>
    <s v="Grain"/>
    <x v="1"/>
    <n v="0"/>
  </r>
  <r>
    <x v="344"/>
    <x v="6"/>
    <s v="Aug"/>
    <n v="32"/>
    <x v="2"/>
    <s v="01"/>
    <s v="Grain"/>
    <x v="0"/>
    <n v="4458"/>
  </r>
  <r>
    <x v="344"/>
    <x v="6"/>
    <s v="Aug"/>
    <n v="32"/>
    <x v="2"/>
    <s v="01"/>
    <s v="Grain"/>
    <x v="1"/>
    <n v="202"/>
  </r>
  <r>
    <x v="344"/>
    <x v="6"/>
    <s v="Aug"/>
    <n v="32"/>
    <x v="3"/>
    <s v="01"/>
    <s v="Grain"/>
    <x v="0"/>
    <n v="5624"/>
  </r>
  <r>
    <x v="344"/>
    <x v="6"/>
    <s v="Aug"/>
    <n v="32"/>
    <x v="3"/>
    <s v="01"/>
    <s v="Grain"/>
    <x v="1"/>
    <n v="507"/>
  </r>
  <r>
    <x v="344"/>
    <x v="6"/>
    <s v="Aug"/>
    <n v="32"/>
    <x v="4"/>
    <s v="01"/>
    <s v="Grain"/>
    <x v="0"/>
    <n v="1619"/>
  </r>
  <r>
    <x v="344"/>
    <x v="6"/>
    <s v="Aug"/>
    <n v="32"/>
    <x v="4"/>
    <s v="01"/>
    <s v="Grain"/>
    <x v="1"/>
    <n v="1435"/>
  </r>
  <r>
    <x v="344"/>
    <x v="6"/>
    <s v="Aug"/>
    <n v="32"/>
    <x v="5"/>
    <s v="01"/>
    <s v="Grain"/>
    <x v="0"/>
    <n v="0"/>
  </r>
  <r>
    <x v="344"/>
    <x v="6"/>
    <s v="Aug"/>
    <n v="32"/>
    <x v="5"/>
    <s v="01"/>
    <s v="Grain"/>
    <x v="1"/>
    <n v="12"/>
  </r>
  <r>
    <x v="344"/>
    <x v="6"/>
    <s v="Aug"/>
    <n v="32"/>
    <x v="6"/>
    <s v="01"/>
    <s v="Grain"/>
    <x v="0"/>
    <n v="872"/>
  </r>
  <r>
    <x v="344"/>
    <x v="6"/>
    <s v="Aug"/>
    <n v="32"/>
    <x v="6"/>
    <s v="01"/>
    <s v="Grain"/>
    <x v="1"/>
    <n v="773"/>
  </r>
  <r>
    <x v="344"/>
    <x v="6"/>
    <s v="Aug"/>
    <n v="32"/>
    <x v="7"/>
    <s v="01"/>
    <s v="Grain"/>
    <x v="0"/>
    <n v="986"/>
  </r>
  <r>
    <x v="344"/>
    <x v="6"/>
    <s v="Aug"/>
    <n v="32"/>
    <x v="7"/>
    <s v="01"/>
    <s v="Grain"/>
    <x v="1"/>
    <n v="439"/>
  </r>
  <r>
    <x v="344"/>
    <x v="6"/>
    <s v="Aug"/>
    <n v="32"/>
    <x v="8"/>
    <s v="01"/>
    <s v="Grain"/>
    <x v="0"/>
    <n v="222"/>
  </r>
  <r>
    <x v="344"/>
    <x v="6"/>
    <s v="Aug"/>
    <n v="32"/>
    <x v="8"/>
    <s v="01"/>
    <s v="Grain"/>
    <x v="1"/>
    <n v="976"/>
  </r>
  <r>
    <x v="344"/>
    <x v="6"/>
    <s v="Aug"/>
    <n v="32"/>
    <x v="9"/>
    <s v="01"/>
    <s v="Grain"/>
    <x v="0"/>
    <n v="0"/>
  </r>
  <r>
    <x v="344"/>
    <x v="6"/>
    <s v="Aug"/>
    <n v="32"/>
    <x v="9"/>
    <s v="01"/>
    <s v="Grain"/>
    <x v="1"/>
    <n v="0"/>
  </r>
  <r>
    <x v="344"/>
    <x v="6"/>
    <s v="Aug"/>
    <n v="32"/>
    <x v="10"/>
    <s v="01"/>
    <s v="Grain"/>
    <x v="0"/>
    <n v="2790"/>
  </r>
  <r>
    <x v="344"/>
    <x v="6"/>
    <s v="Aug"/>
    <n v="32"/>
    <x v="10"/>
    <s v="01"/>
    <s v="Grain"/>
    <x v="1"/>
    <n v="722"/>
  </r>
  <r>
    <x v="344"/>
    <x v="6"/>
    <s v="Aug"/>
    <n v="32"/>
    <x v="11"/>
    <s v="01"/>
    <s v="Grain"/>
    <x v="0"/>
    <n v="0"/>
  </r>
  <r>
    <x v="344"/>
    <x v="6"/>
    <s v="Aug"/>
    <n v="32"/>
    <x v="11"/>
    <s v="01"/>
    <s v="Grain"/>
    <x v="1"/>
    <n v="4"/>
  </r>
  <r>
    <x v="344"/>
    <x v="6"/>
    <s v="Aug"/>
    <n v="32"/>
    <x v="12"/>
    <s v="01"/>
    <s v="Grain"/>
    <x v="0"/>
    <n v="5714"/>
  </r>
  <r>
    <x v="344"/>
    <x v="6"/>
    <s v="Aug"/>
    <n v="32"/>
    <x v="12"/>
    <s v="01"/>
    <s v="Grain"/>
    <x v="1"/>
    <n v="1582"/>
  </r>
  <r>
    <x v="345"/>
    <x v="6"/>
    <s v="Aug"/>
    <n v="33"/>
    <x v="0"/>
    <s v="01"/>
    <s v="Grain"/>
    <x v="0"/>
    <n v="8016"/>
  </r>
  <r>
    <x v="345"/>
    <x v="6"/>
    <s v="Aug"/>
    <n v="33"/>
    <x v="0"/>
    <s v="01"/>
    <s v="Grain"/>
    <x v="1"/>
    <n v="227"/>
  </r>
  <r>
    <x v="345"/>
    <x v="6"/>
    <s v="Aug"/>
    <n v="33"/>
    <x v="1"/>
    <s v="01"/>
    <s v="Grain"/>
    <x v="0"/>
    <n v="0"/>
  </r>
  <r>
    <x v="345"/>
    <x v="6"/>
    <s v="Aug"/>
    <n v="33"/>
    <x v="1"/>
    <s v="01"/>
    <s v="Grain"/>
    <x v="1"/>
    <n v="0"/>
  </r>
  <r>
    <x v="345"/>
    <x v="6"/>
    <s v="Aug"/>
    <n v="33"/>
    <x v="2"/>
    <s v="01"/>
    <s v="Grain"/>
    <x v="0"/>
    <n v="5112"/>
  </r>
  <r>
    <x v="345"/>
    <x v="6"/>
    <s v="Aug"/>
    <n v="33"/>
    <x v="2"/>
    <s v="01"/>
    <s v="Grain"/>
    <x v="1"/>
    <n v="364"/>
  </r>
  <r>
    <x v="345"/>
    <x v="6"/>
    <s v="Aug"/>
    <n v="33"/>
    <x v="3"/>
    <s v="01"/>
    <s v="Grain"/>
    <x v="0"/>
    <n v="5459"/>
  </r>
  <r>
    <x v="345"/>
    <x v="6"/>
    <s v="Aug"/>
    <n v="33"/>
    <x v="3"/>
    <s v="01"/>
    <s v="Grain"/>
    <x v="1"/>
    <n v="371"/>
  </r>
  <r>
    <x v="345"/>
    <x v="6"/>
    <s v="Aug"/>
    <n v="33"/>
    <x v="4"/>
    <s v="01"/>
    <s v="Grain"/>
    <x v="0"/>
    <n v="1468"/>
  </r>
  <r>
    <x v="345"/>
    <x v="6"/>
    <s v="Aug"/>
    <n v="33"/>
    <x v="4"/>
    <s v="01"/>
    <s v="Grain"/>
    <x v="1"/>
    <n v="1011"/>
  </r>
  <r>
    <x v="345"/>
    <x v="6"/>
    <s v="Aug"/>
    <n v="33"/>
    <x v="5"/>
    <s v="01"/>
    <s v="Grain"/>
    <x v="0"/>
    <n v="0"/>
  </r>
  <r>
    <x v="345"/>
    <x v="6"/>
    <s v="Aug"/>
    <n v="33"/>
    <x v="5"/>
    <s v="01"/>
    <s v="Grain"/>
    <x v="1"/>
    <n v="5"/>
  </r>
  <r>
    <x v="345"/>
    <x v="6"/>
    <s v="Aug"/>
    <n v="33"/>
    <x v="6"/>
    <s v="01"/>
    <s v="Grain"/>
    <x v="0"/>
    <n v="724"/>
  </r>
  <r>
    <x v="345"/>
    <x v="6"/>
    <s v="Aug"/>
    <n v="33"/>
    <x v="6"/>
    <s v="01"/>
    <s v="Grain"/>
    <x v="1"/>
    <n v="1068"/>
  </r>
  <r>
    <x v="345"/>
    <x v="6"/>
    <s v="Aug"/>
    <n v="33"/>
    <x v="7"/>
    <s v="01"/>
    <s v="Grain"/>
    <x v="0"/>
    <n v="722"/>
  </r>
  <r>
    <x v="345"/>
    <x v="6"/>
    <s v="Aug"/>
    <n v="33"/>
    <x v="7"/>
    <s v="01"/>
    <s v="Grain"/>
    <x v="1"/>
    <n v="408"/>
  </r>
  <r>
    <x v="345"/>
    <x v="6"/>
    <s v="Aug"/>
    <n v="33"/>
    <x v="8"/>
    <s v="01"/>
    <s v="Grain"/>
    <x v="0"/>
    <n v="200"/>
  </r>
  <r>
    <x v="345"/>
    <x v="6"/>
    <s v="Aug"/>
    <n v="33"/>
    <x v="8"/>
    <s v="01"/>
    <s v="Grain"/>
    <x v="1"/>
    <n v="1042"/>
  </r>
  <r>
    <x v="345"/>
    <x v="6"/>
    <s v="Aug"/>
    <n v="33"/>
    <x v="9"/>
    <s v="01"/>
    <s v="Grain"/>
    <x v="0"/>
    <n v="0"/>
  </r>
  <r>
    <x v="345"/>
    <x v="6"/>
    <s v="Aug"/>
    <n v="33"/>
    <x v="9"/>
    <s v="01"/>
    <s v="Grain"/>
    <x v="1"/>
    <n v="0"/>
  </r>
  <r>
    <x v="345"/>
    <x v="6"/>
    <s v="Aug"/>
    <n v="33"/>
    <x v="10"/>
    <s v="01"/>
    <s v="Grain"/>
    <x v="0"/>
    <n v="2788"/>
  </r>
  <r>
    <x v="345"/>
    <x v="6"/>
    <s v="Aug"/>
    <n v="33"/>
    <x v="10"/>
    <s v="01"/>
    <s v="Grain"/>
    <x v="1"/>
    <n v="755"/>
  </r>
  <r>
    <x v="345"/>
    <x v="6"/>
    <s v="Aug"/>
    <n v="33"/>
    <x v="11"/>
    <s v="01"/>
    <s v="Grain"/>
    <x v="0"/>
    <n v="0"/>
  </r>
  <r>
    <x v="345"/>
    <x v="6"/>
    <s v="Aug"/>
    <n v="33"/>
    <x v="11"/>
    <s v="01"/>
    <s v="Grain"/>
    <x v="1"/>
    <n v="1"/>
  </r>
  <r>
    <x v="345"/>
    <x v="6"/>
    <s v="Aug"/>
    <n v="33"/>
    <x v="12"/>
    <s v="01"/>
    <s v="Grain"/>
    <x v="0"/>
    <n v="4994"/>
  </r>
  <r>
    <x v="345"/>
    <x v="6"/>
    <s v="Aug"/>
    <n v="33"/>
    <x v="12"/>
    <s v="01"/>
    <s v="Grain"/>
    <x v="1"/>
    <n v="1103"/>
  </r>
  <r>
    <x v="346"/>
    <x v="6"/>
    <s v="Aug"/>
    <n v="34"/>
    <x v="0"/>
    <s v="01"/>
    <s v="Grain"/>
    <x v="0"/>
    <n v="8877"/>
  </r>
  <r>
    <x v="346"/>
    <x v="6"/>
    <s v="Aug"/>
    <n v="34"/>
    <x v="0"/>
    <s v="01"/>
    <s v="Grain"/>
    <x v="1"/>
    <n v="435"/>
  </r>
  <r>
    <x v="346"/>
    <x v="6"/>
    <s v="Aug"/>
    <n v="34"/>
    <x v="1"/>
    <s v="01"/>
    <s v="Grain"/>
    <x v="0"/>
    <n v="0"/>
  </r>
  <r>
    <x v="346"/>
    <x v="6"/>
    <s v="Aug"/>
    <n v="34"/>
    <x v="1"/>
    <s v="01"/>
    <s v="Grain"/>
    <x v="1"/>
    <n v="0"/>
  </r>
  <r>
    <x v="346"/>
    <x v="6"/>
    <s v="Aug"/>
    <n v="34"/>
    <x v="2"/>
    <s v="01"/>
    <s v="Grain"/>
    <x v="0"/>
    <n v="4268"/>
  </r>
  <r>
    <x v="346"/>
    <x v="6"/>
    <s v="Aug"/>
    <n v="34"/>
    <x v="2"/>
    <s v="01"/>
    <s v="Grain"/>
    <x v="1"/>
    <n v="717"/>
  </r>
  <r>
    <x v="346"/>
    <x v="6"/>
    <s v="Aug"/>
    <n v="34"/>
    <x v="3"/>
    <s v="01"/>
    <s v="Grain"/>
    <x v="0"/>
    <n v="5696"/>
  </r>
  <r>
    <x v="346"/>
    <x v="6"/>
    <s v="Aug"/>
    <n v="34"/>
    <x v="3"/>
    <s v="01"/>
    <s v="Grain"/>
    <x v="1"/>
    <n v="761"/>
  </r>
  <r>
    <x v="346"/>
    <x v="6"/>
    <s v="Aug"/>
    <n v="34"/>
    <x v="4"/>
    <s v="01"/>
    <s v="Grain"/>
    <x v="0"/>
    <n v="1600"/>
  </r>
  <r>
    <x v="346"/>
    <x v="6"/>
    <s v="Aug"/>
    <n v="34"/>
    <x v="4"/>
    <s v="01"/>
    <s v="Grain"/>
    <x v="1"/>
    <n v="857"/>
  </r>
  <r>
    <x v="346"/>
    <x v="6"/>
    <s v="Aug"/>
    <n v="34"/>
    <x v="5"/>
    <s v="01"/>
    <s v="Grain"/>
    <x v="0"/>
    <n v="0"/>
  </r>
  <r>
    <x v="346"/>
    <x v="6"/>
    <s v="Aug"/>
    <n v="34"/>
    <x v="5"/>
    <s v="01"/>
    <s v="Grain"/>
    <x v="1"/>
    <n v="1"/>
  </r>
  <r>
    <x v="346"/>
    <x v="6"/>
    <s v="Aug"/>
    <n v="34"/>
    <x v="6"/>
    <s v="01"/>
    <s v="Grain"/>
    <x v="0"/>
    <n v="817"/>
  </r>
  <r>
    <x v="346"/>
    <x v="6"/>
    <s v="Aug"/>
    <n v="34"/>
    <x v="6"/>
    <s v="01"/>
    <s v="Grain"/>
    <x v="1"/>
    <n v="1524"/>
  </r>
  <r>
    <x v="346"/>
    <x v="6"/>
    <s v="Aug"/>
    <n v="34"/>
    <x v="7"/>
    <s v="01"/>
    <s v="Grain"/>
    <x v="0"/>
    <n v="742"/>
  </r>
  <r>
    <x v="346"/>
    <x v="6"/>
    <s v="Aug"/>
    <n v="34"/>
    <x v="7"/>
    <s v="01"/>
    <s v="Grain"/>
    <x v="1"/>
    <n v="336"/>
  </r>
  <r>
    <x v="346"/>
    <x v="6"/>
    <s v="Aug"/>
    <n v="34"/>
    <x v="8"/>
    <s v="01"/>
    <s v="Grain"/>
    <x v="0"/>
    <n v="160"/>
  </r>
  <r>
    <x v="346"/>
    <x v="6"/>
    <s v="Aug"/>
    <n v="34"/>
    <x v="8"/>
    <s v="01"/>
    <s v="Grain"/>
    <x v="1"/>
    <n v="1082"/>
  </r>
  <r>
    <x v="346"/>
    <x v="6"/>
    <s v="Aug"/>
    <n v="34"/>
    <x v="9"/>
    <s v="01"/>
    <s v="Grain"/>
    <x v="0"/>
    <n v="0"/>
  </r>
  <r>
    <x v="346"/>
    <x v="6"/>
    <s v="Aug"/>
    <n v="34"/>
    <x v="9"/>
    <s v="01"/>
    <s v="Grain"/>
    <x v="1"/>
    <n v="0"/>
  </r>
  <r>
    <x v="346"/>
    <x v="6"/>
    <s v="Aug"/>
    <n v="34"/>
    <x v="10"/>
    <s v="01"/>
    <s v="Grain"/>
    <x v="0"/>
    <n v="2292"/>
  </r>
  <r>
    <x v="346"/>
    <x v="6"/>
    <s v="Aug"/>
    <n v="34"/>
    <x v="10"/>
    <s v="01"/>
    <s v="Grain"/>
    <x v="1"/>
    <n v="933"/>
  </r>
  <r>
    <x v="346"/>
    <x v="6"/>
    <s v="Aug"/>
    <n v="34"/>
    <x v="11"/>
    <s v="01"/>
    <s v="Grain"/>
    <x v="0"/>
    <n v="0"/>
  </r>
  <r>
    <x v="346"/>
    <x v="6"/>
    <s v="Aug"/>
    <n v="34"/>
    <x v="11"/>
    <s v="01"/>
    <s v="Grain"/>
    <x v="1"/>
    <n v="7"/>
  </r>
  <r>
    <x v="346"/>
    <x v="6"/>
    <s v="Aug"/>
    <n v="34"/>
    <x v="12"/>
    <s v="01"/>
    <s v="Grain"/>
    <x v="0"/>
    <n v="5133"/>
  </r>
  <r>
    <x v="346"/>
    <x v="6"/>
    <s v="Aug"/>
    <n v="34"/>
    <x v="12"/>
    <s v="01"/>
    <s v="Grain"/>
    <x v="1"/>
    <n v="1221"/>
  </r>
  <r>
    <x v="347"/>
    <x v="6"/>
    <s v="Aug"/>
    <n v="35"/>
    <x v="0"/>
    <s v="01"/>
    <s v="Grain"/>
    <x v="0"/>
    <n v="8591"/>
  </r>
  <r>
    <x v="347"/>
    <x v="6"/>
    <s v="Aug"/>
    <n v="35"/>
    <x v="0"/>
    <s v="01"/>
    <s v="Grain"/>
    <x v="1"/>
    <n v="165"/>
  </r>
  <r>
    <x v="347"/>
    <x v="6"/>
    <s v="Aug"/>
    <n v="35"/>
    <x v="1"/>
    <s v="01"/>
    <s v="Grain"/>
    <x v="0"/>
    <n v="0"/>
  </r>
  <r>
    <x v="347"/>
    <x v="6"/>
    <s v="Aug"/>
    <n v="35"/>
    <x v="1"/>
    <s v="01"/>
    <s v="Grain"/>
    <x v="1"/>
    <n v="0"/>
  </r>
  <r>
    <x v="347"/>
    <x v="6"/>
    <s v="Aug"/>
    <n v="35"/>
    <x v="2"/>
    <s v="01"/>
    <s v="Grain"/>
    <x v="0"/>
    <n v="4927"/>
  </r>
  <r>
    <x v="347"/>
    <x v="6"/>
    <s v="Aug"/>
    <n v="35"/>
    <x v="2"/>
    <s v="01"/>
    <s v="Grain"/>
    <x v="1"/>
    <n v="561"/>
  </r>
  <r>
    <x v="347"/>
    <x v="6"/>
    <s v="Aug"/>
    <n v="35"/>
    <x v="3"/>
    <s v="01"/>
    <s v="Grain"/>
    <x v="0"/>
    <n v="5285"/>
  </r>
  <r>
    <x v="347"/>
    <x v="6"/>
    <s v="Aug"/>
    <n v="35"/>
    <x v="3"/>
    <s v="01"/>
    <s v="Grain"/>
    <x v="1"/>
    <n v="589"/>
  </r>
  <r>
    <x v="347"/>
    <x v="6"/>
    <s v="Aug"/>
    <n v="35"/>
    <x v="4"/>
    <s v="01"/>
    <s v="Grain"/>
    <x v="0"/>
    <n v="1758"/>
  </r>
  <r>
    <x v="347"/>
    <x v="6"/>
    <s v="Aug"/>
    <n v="35"/>
    <x v="4"/>
    <s v="01"/>
    <s v="Grain"/>
    <x v="1"/>
    <n v="1489"/>
  </r>
  <r>
    <x v="347"/>
    <x v="6"/>
    <s v="Aug"/>
    <n v="35"/>
    <x v="5"/>
    <s v="01"/>
    <s v="Grain"/>
    <x v="0"/>
    <n v="0"/>
  </r>
  <r>
    <x v="347"/>
    <x v="6"/>
    <s v="Aug"/>
    <n v="35"/>
    <x v="5"/>
    <s v="01"/>
    <s v="Grain"/>
    <x v="1"/>
    <n v="8"/>
  </r>
  <r>
    <x v="347"/>
    <x v="6"/>
    <s v="Aug"/>
    <n v="35"/>
    <x v="6"/>
    <s v="01"/>
    <s v="Grain"/>
    <x v="0"/>
    <n v="1176"/>
  </r>
  <r>
    <x v="347"/>
    <x v="6"/>
    <s v="Aug"/>
    <n v="35"/>
    <x v="6"/>
    <s v="01"/>
    <s v="Grain"/>
    <x v="1"/>
    <n v="1040"/>
  </r>
  <r>
    <x v="347"/>
    <x v="6"/>
    <s v="Aug"/>
    <n v="35"/>
    <x v="7"/>
    <s v="01"/>
    <s v="Grain"/>
    <x v="0"/>
    <n v="1134"/>
  </r>
  <r>
    <x v="347"/>
    <x v="6"/>
    <s v="Aug"/>
    <n v="35"/>
    <x v="7"/>
    <s v="01"/>
    <s v="Grain"/>
    <x v="1"/>
    <n v="363"/>
  </r>
  <r>
    <x v="347"/>
    <x v="6"/>
    <s v="Aug"/>
    <n v="35"/>
    <x v="8"/>
    <s v="01"/>
    <s v="Grain"/>
    <x v="0"/>
    <n v="279"/>
  </r>
  <r>
    <x v="347"/>
    <x v="6"/>
    <s v="Aug"/>
    <n v="35"/>
    <x v="8"/>
    <s v="01"/>
    <s v="Grain"/>
    <x v="1"/>
    <n v="1304"/>
  </r>
  <r>
    <x v="347"/>
    <x v="6"/>
    <s v="Aug"/>
    <n v="35"/>
    <x v="9"/>
    <s v="01"/>
    <s v="Grain"/>
    <x v="0"/>
    <n v="0"/>
  </r>
  <r>
    <x v="347"/>
    <x v="6"/>
    <s v="Aug"/>
    <n v="35"/>
    <x v="9"/>
    <s v="01"/>
    <s v="Grain"/>
    <x v="1"/>
    <n v="0"/>
  </r>
  <r>
    <x v="347"/>
    <x v="6"/>
    <s v="Aug"/>
    <n v="35"/>
    <x v="10"/>
    <s v="01"/>
    <s v="Grain"/>
    <x v="0"/>
    <n v="2252"/>
  </r>
  <r>
    <x v="347"/>
    <x v="6"/>
    <s v="Aug"/>
    <n v="35"/>
    <x v="10"/>
    <s v="01"/>
    <s v="Grain"/>
    <x v="1"/>
    <n v="928"/>
  </r>
  <r>
    <x v="347"/>
    <x v="6"/>
    <s v="Aug"/>
    <n v="35"/>
    <x v="11"/>
    <s v="01"/>
    <s v="Grain"/>
    <x v="0"/>
    <n v="0"/>
  </r>
  <r>
    <x v="347"/>
    <x v="6"/>
    <s v="Aug"/>
    <n v="35"/>
    <x v="11"/>
    <s v="01"/>
    <s v="Grain"/>
    <x v="1"/>
    <n v="1"/>
  </r>
  <r>
    <x v="347"/>
    <x v="6"/>
    <s v="Aug"/>
    <n v="35"/>
    <x v="12"/>
    <s v="01"/>
    <s v="Grain"/>
    <x v="0"/>
    <n v="5675"/>
  </r>
  <r>
    <x v="347"/>
    <x v="6"/>
    <s v="Aug"/>
    <n v="35"/>
    <x v="12"/>
    <s v="01"/>
    <s v="Grain"/>
    <x v="1"/>
    <n v="1290"/>
  </r>
  <r>
    <x v="348"/>
    <x v="6"/>
    <s v="Sep"/>
    <n v="36"/>
    <x v="0"/>
    <s v="01"/>
    <s v="Grain"/>
    <x v="0"/>
    <n v="9095"/>
  </r>
  <r>
    <x v="348"/>
    <x v="6"/>
    <s v="Sep"/>
    <n v="36"/>
    <x v="0"/>
    <s v="01"/>
    <s v="Grain"/>
    <x v="1"/>
    <n v="421"/>
  </r>
  <r>
    <x v="348"/>
    <x v="6"/>
    <s v="Sep"/>
    <n v="36"/>
    <x v="1"/>
    <s v="01"/>
    <s v="Grain"/>
    <x v="0"/>
    <n v="0"/>
  </r>
  <r>
    <x v="348"/>
    <x v="6"/>
    <s v="Sep"/>
    <n v="36"/>
    <x v="1"/>
    <s v="01"/>
    <s v="Grain"/>
    <x v="1"/>
    <n v="0"/>
  </r>
  <r>
    <x v="348"/>
    <x v="6"/>
    <s v="Sep"/>
    <n v="36"/>
    <x v="2"/>
    <s v="01"/>
    <s v="Grain"/>
    <x v="0"/>
    <n v="3798"/>
  </r>
  <r>
    <x v="348"/>
    <x v="6"/>
    <s v="Sep"/>
    <n v="36"/>
    <x v="2"/>
    <s v="01"/>
    <s v="Grain"/>
    <x v="1"/>
    <n v="342"/>
  </r>
  <r>
    <x v="348"/>
    <x v="6"/>
    <s v="Sep"/>
    <n v="36"/>
    <x v="3"/>
    <s v="01"/>
    <s v="Grain"/>
    <x v="0"/>
    <n v="4880"/>
  </r>
  <r>
    <x v="348"/>
    <x v="6"/>
    <s v="Sep"/>
    <n v="36"/>
    <x v="3"/>
    <s v="01"/>
    <s v="Grain"/>
    <x v="1"/>
    <n v="532"/>
  </r>
  <r>
    <x v="348"/>
    <x v="6"/>
    <s v="Sep"/>
    <n v="36"/>
    <x v="4"/>
    <s v="01"/>
    <s v="Grain"/>
    <x v="0"/>
    <n v="1033"/>
  </r>
  <r>
    <x v="348"/>
    <x v="6"/>
    <s v="Sep"/>
    <n v="36"/>
    <x v="4"/>
    <s v="01"/>
    <s v="Grain"/>
    <x v="1"/>
    <n v="689"/>
  </r>
  <r>
    <x v="348"/>
    <x v="6"/>
    <s v="Sep"/>
    <n v="36"/>
    <x v="5"/>
    <s v="01"/>
    <s v="Grain"/>
    <x v="0"/>
    <n v="0"/>
  </r>
  <r>
    <x v="348"/>
    <x v="6"/>
    <s v="Sep"/>
    <n v="36"/>
    <x v="5"/>
    <s v="01"/>
    <s v="Grain"/>
    <x v="1"/>
    <n v="14"/>
  </r>
  <r>
    <x v="348"/>
    <x v="6"/>
    <s v="Sep"/>
    <n v="36"/>
    <x v="6"/>
    <s v="01"/>
    <s v="Grain"/>
    <x v="0"/>
    <n v="944"/>
  </r>
  <r>
    <x v="348"/>
    <x v="6"/>
    <s v="Sep"/>
    <n v="36"/>
    <x v="6"/>
    <s v="01"/>
    <s v="Grain"/>
    <x v="1"/>
    <n v="1088"/>
  </r>
  <r>
    <x v="348"/>
    <x v="6"/>
    <s v="Sep"/>
    <n v="36"/>
    <x v="7"/>
    <s v="01"/>
    <s v="Grain"/>
    <x v="0"/>
    <n v="699"/>
  </r>
  <r>
    <x v="348"/>
    <x v="6"/>
    <s v="Sep"/>
    <n v="36"/>
    <x v="7"/>
    <s v="01"/>
    <s v="Grain"/>
    <x v="1"/>
    <n v="279"/>
  </r>
  <r>
    <x v="348"/>
    <x v="6"/>
    <s v="Sep"/>
    <n v="36"/>
    <x v="8"/>
    <s v="01"/>
    <s v="Grain"/>
    <x v="0"/>
    <n v="90"/>
  </r>
  <r>
    <x v="348"/>
    <x v="6"/>
    <s v="Sep"/>
    <n v="36"/>
    <x v="8"/>
    <s v="01"/>
    <s v="Grain"/>
    <x v="1"/>
    <n v="1138"/>
  </r>
  <r>
    <x v="348"/>
    <x v="6"/>
    <s v="Sep"/>
    <n v="36"/>
    <x v="9"/>
    <s v="01"/>
    <s v="Grain"/>
    <x v="0"/>
    <n v="0"/>
  </r>
  <r>
    <x v="348"/>
    <x v="6"/>
    <s v="Sep"/>
    <n v="36"/>
    <x v="9"/>
    <s v="01"/>
    <s v="Grain"/>
    <x v="1"/>
    <n v="0"/>
  </r>
  <r>
    <x v="348"/>
    <x v="6"/>
    <s v="Sep"/>
    <n v="36"/>
    <x v="10"/>
    <s v="01"/>
    <s v="Grain"/>
    <x v="0"/>
    <n v="1795"/>
  </r>
  <r>
    <x v="348"/>
    <x v="6"/>
    <s v="Sep"/>
    <n v="36"/>
    <x v="10"/>
    <s v="01"/>
    <s v="Grain"/>
    <x v="1"/>
    <n v="1103"/>
  </r>
  <r>
    <x v="348"/>
    <x v="6"/>
    <s v="Sep"/>
    <n v="36"/>
    <x v="11"/>
    <s v="01"/>
    <s v="Grain"/>
    <x v="0"/>
    <n v="0"/>
  </r>
  <r>
    <x v="348"/>
    <x v="6"/>
    <s v="Sep"/>
    <n v="36"/>
    <x v="11"/>
    <s v="01"/>
    <s v="Grain"/>
    <x v="1"/>
    <n v="4"/>
  </r>
  <r>
    <x v="348"/>
    <x v="6"/>
    <s v="Sep"/>
    <n v="36"/>
    <x v="12"/>
    <s v="01"/>
    <s v="Grain"/>
    <x v="0"/>
    <n v="4506"/>
  </r>
  <r>
    <x v="348"/>
    <x v="6"/>
    <s v="Sep"/>
    <n v="36"/>
    <x v="12"/>
    <s v="01"/>
    <s v="Grain"/>
    <x v="1"/>
    <n v="1357"/>
  </r>
  <r>
    <x v="349"/>
    <x v="6"/>
    <s v="Sep"/>
    <n v="37"/>
    <x v="0"/>
    <s v="01"/>
    <s v="Grain"/>
    <x v="0"/>
    <n v="8663"/>
  </r>
  <r>
    <x v="349"/>
    <x v="6"/>
    <s v="Sep"/>
    <n v="37"/>
    <x v="0"/>
    <s v="01"/>
    <s v="Grain"/>
    <x v="1"/>
    <n v="134"/>
  </r>
  <r>
    <x v="349"/>
    <x v="6"/>
    <s v="Sep"/>
    <n v="37"/>
    <x v="1"/>
    <s v="01"/>
    <s v="Grain"/>
    <x v="0"/>
    <n v="0"/>
  </r>
  <r>
    <x v="349"/>
    <x v="6"/>
    <s v="Sep"/>
    <n v="37"/>
    <x v="1"/>
    <s v="01"/>
    <s v="Grain"/>
    <x v="1"/>
    <n v="0"/>
  </r>
  <r>
    <x v="349"/>
    <x v="6"/>
    <s v="Sep"/>
    <n v="37"/>
    <x v="2"/>
    <s v="01"/>
    <s v="Grain"/>
    <x v="0"/>
    <n v="4114"/>
  </r>
  <r>
    <x v="349"/>
    <x v="6"/>
    <s v="Sep"/>
    <n v="37"/>
    <x v="2"/>
    <s v="01"/>
    <s v="Grain"/>
    <x v="1"/>
    <n v="463"/>
  </r>
  <r>
    <x v="349"/>
    <x v="6"/>
    <s v="Sep"/>
    <n v="37"/>
    <x v="3"/>
    <s v="01"/>
    <s v="Grain"/>
    <x v="0"/>
    <n v="4733"/>
  </r>
  <r>
    <x v="349"/>
    <x v="6"/>
    <s v="Sep"/>
    <n v="37"/>
    <x v="3"/>
    <s v="01"/>
    <s v="Grain"/>
    <x v="1"/>
    <n v="725"/>
  </r>
  <r>
    <x v="349"/>
    <x v="6"/>
    <s v="Sep"/>
    <n v="37"/>
    <x v="4"/>
    <s v="01"/>
    <s v="Grain"/>
    <x v="0"/>
    <n v="1149"/>
  </r>
  <r>
    <x v="349"/>
    <x v="6"/>
    <s v="Sep"/>
    <n v="37"/>
    <x v="4"/>
    <s v="01"/>
    <s v="Grain"/>
    <x v="1"/>
    <n v="1253"/>
  </r>
  <r>
    <x v="349"/>
    <x v="6"/>
    <s v="Sep"/>
    <n v="37"/>
    <x v="5"/>
    <s v="01"/>
    <s v="Grain"/>
    <x v="0"/>
    <n v="0"/>
  </r>
  <r>
    <x v="349"/>
    <x v="6"/>
    <s v="Sep"/>
    <n v="37"/>
    <x v="5"/>
    <s v="01"/>
    <s v="Grain"/>
    <x v="1"/>
    <n v="5"/>
  </r>
  <r>
    <x v="349"/>
    <x v="6"/>
    <s v="Sep"/>
    <n v="37"/>
    <x v="6"/>
    <s v="01"/>
    <s v="Grain"/>
    <x v="0"/>
    <n v="803"/>
  </r>
  <r>
    <x v="349"/>
    <x v="6"/>
    <s v="Sep"/>
    <n v="37"/>
    <x v="6"/>
    <s v="01"/>
    <s v="Grain"/>
    <x v="1"/>
    <n v="1304"/>
  </r>
  <r>
    <x v="349"/>
    <x v="6"/>
    <s v="Sep"/>
    <n v="37"/>
    <x v="7"/>
    <s v="01"/>
    <s v="Grain"/>
    <x v="0"/>
    <n v="795"/>
  </r>
  <r>
    <x v="349"/>
    <x v="6"/>
    <s v="Sep"/>
    <n v="37"/>
    <x v="7"/>
    <s v="01"/>
    <s v="Grain"/>
    <x v="1"/>
    <n v="330"/>
  </r>
  <r>
    <x v="349"/>
    <x v="6"/>
    <s v="Sep"/>
    <n v="37"/>
    <x v="8"/>
    <s v="01"/>
    <s v="Grain"/>
    <x v="0"/>
    <n v="135"/>
  </r>
  <r>
    <x v="349"/>
    <x v="6"/>
    <s v="Sep"/>
    <n v="37"/>
    <x v="8"/>
    <s v="01"/>
    <s v="Grain"/>
    <x v="1"/>
    <n v="1065"/>
  </r>
  <r>
    <x v="349"/>
    <x v="6"/>
    <s v="Sep"/>
    <n v="37"/>
    <x v="9"/>
    <s v="01"/>
    <s v="Grain"/>
    <x v="0"/>
    <n v="0"/>
  </r>
  <r>
    <x v="349"/>
    <x v="6"/>
    <s v="Sep"/>
    <n v="37"/>
    <x v="9"/>
    <s v="01"/>
    <s v="Grain"/>
    <x v="1"/>
    <n v="0"/>
  </r>
  <r>
    <x v="349"/>
    <x v="6"/>
    <s v="Sep"/>
    <n v="37"/>
    <x v="10"/>
    <s v="01"/>
    <s v="Grain"/>
    <x v="0"/>
    <n v="2137"/>
  </r>
  <r>
    <x v="349"/>
    <x v="6"/>
    <s v="Sep"/>
    <n v="37"/>
    <x v="10"/>
    <s v="01"/>
    <s v="Grain"/>
    <x v="1"/>
    <n v="856"/>
  </r>
  <r>
    <x v="349"/>
    <x v="6"/>
    <s v="Sep"/>
    <n v="37"/>
    <x v="11"/>
    <s v="01"/>
    <s v="Grain"/>
    <x v="0"/>
    <n v="0"/>
  </r>
  <r>
    <x v="349"/>
    <x v="6"/>
    <s v="Sep"/>
    <n v="37"/>
    <x v="11"/>
    <s v="01"/>
    <s v="Grain"/>
    <x v="1"/>
    <n v="3"/>
  </r>
  <r>
    <x v="349"/>
    <x v="6"/>
    <s v="Sep"/>
    <n v="37"/>
    <x v="12"/>
    <s v="01"/>
    <s v="Grain"/>
    <x v="0"/>
    <n v="4537"/>
  </r>
  <r>
    <x v="349"/>
    <x v="6"/>
    <s v="Sep"/>
    <n v="37"/>
    <x v="12"/>
    <s v="01"/>
    <s v="Grain"/>
    <x v="1"/>
    <n v="1548"/>
  </r>
  <r>
    <x v="350"/>
    <x v="6"/>
    <s v="Sep"/>
    <n v="38"/>
    <x v="0"/>
    <s v="01"/>
    <s v="Grain"/>
    <x v="0"/>
    <n v="9685"/>
  </r>
  <r>
    <x v="350"/>
    <x v="6"/>
    <s v="Sep"/>
    <n v="38"/>
    <x v="0"/>
    <s v="01"/>
    <s v="Grain"/>
    <x v="1"/>
    <n v="184"/>
  </r>
  <r>
    <x v="350"/>
    <x v="6"/>
    <s v="Sep"/>
    <n v="38"/>
    <x v="1"/>
    <s v="01"/>
    <s v="Grain"/>
    <x v="0"/>
    <n v="0"/>
  </r>
  <r>
    <x v="350"/>
    <x v="6"/>
    <s v="Sep"/>
    <n v="38"/>
    <x v="1"/>
    <s v="01"/>
    <s v="Grain"/>
    <x v="1"/>
    <n v="0"/>
  </r>
  <r>
    <x v="350"/>
    <x v="6"/>
    <s v="Sep"/>
    <n v="38"/>
    <x v="2"/>
    <s v="01"/>
    <s v="Grain"/>
    <x v="0"/>
    <n v="3978"/>
  </r>
  <r>
    <x v="350"/>
    <x v="6"/>
    <s v="Sep"/>
    <n v="38"/>
    <x v="2"/>
    <s v="01"/>
    <s v="Grain"/>
    <x v="1"/>
    <n v="469"/>
  </r>
  <r>
    <x v="350"/>
    <x v="6"/>
    <s v="Sep"/>
    <n v="38"/>
    <x v="3"/>
    <s v="01"/>
    <s v="Grain"/>
    <x v="0"/>
    <n v="5036"/>
  </r>
  <r>
    <x v="350"/>
    <x v="6"/>
    <s v="Sep"/>
    <n v="38"/>
    <x v="3"/>
    <s v="01"/>
    <s v="Grain"/>
    <x v="1"/>
    <n v="558"/>
  </r>
  <r>
    <x v="350"/>
    <x v="6"/>
    <s v="Sep"/>
    <n v="38"/>
    <x v="4"/>
    <s v="01"/>
    <s v="Grain"/>
    <x v="0"/>
    <n v="1057"/>
  </r>
  <r>
    <x v="350"/>
    <x v="6"/>
    <s v="Sep"/>
    <n v="38"/>
    <x v="4"/>
    <s v="01"/>
    <s v="Grain"/>
    <x v="1"/>
    <n v="969"/>
  </r>
  <r>
    <x v="350"/>
    <x v="6"/>
    <s v="Sep"/>
    <n v="38"/>
    <x v="5"/>
    <s v="01"/>
    <s v="Grain"/>
    <x v="0"/>
    <n v="0"/>
  </r>
  <r>
    <x v="350"/>
    <x v="6"/>
    <s v="Sep"/>
    <n v="38"/>
    <x v="5"/>
    <s v="01"/>
    <s v="Grain"/>
    <x v="1"/>
    <n v="0"/>
  </r>
  <r>
    <x v="350"/>
    <x v="6"/>
    <s v="Sep"/>
    <n v="38"/>
    <x v="6"/>
    <s v="01"/>
    <s v="Grain"/>
    <x v="0"/>
    <n v="1166"/>
  </r>
  <r>
    <x v="350"/>
    <x v="6"/>
    <s v="Sep"/>
    <n v="38"/>
    <x v="6"/>
    <s v="01"/>
    <s v="Grain"/>
    <x v="1"/>
    <n v="1546"/>
  </r>
  <r>
    <x v="350"/>
    <x v="6"/>
    <s v="Sep"/>
    <n v="38"/>
    <x v="7"/>
    <s v="01"/>
    <s v="Grain"/>
    <x v="0"/>
    <n v="873"/>
  </r>
  <r>
    <x v="350"/>
    <x v="6"/>
    <s v="Sep"/>
    <n v="38"/>
    <x v="7"/>
    <s v="01"/>
    <s v="Grain"/>
    <x v="1"/>
    <n v="285"/>
  </r>
  <r>
    <x v="350"/>
    <x v="6"/>
    <s v="Sep"/>
    <n v="38"/>
    <x v="8"/>
    <s v="01"/>
    <s v="Grain"/>
    <x v="0"/>
    <n v="121"/>
  </r>
  <r>
    <x v="350"/>
    <x v="6"/>
    <s v="Sep"/>
    <n v="38"/>
    <x v="8"/>
    <s v="01"/>
    <s v="Grain"/>
    <x v="1"/>
    <n v="1300"/>
  </r>
  <r>
    <x v="350"/>
    <x v="6"/>
    <s v="Sep"/>
    <n v="38"/>
    <x v="9"/>
    <s v="01"/>
    <s v="Grain"/>
    <x v="0"/>
    <n v="0"/>
  </r>
  <r>
    <x v="350"/>
    <x v="6"/>
    <s v="Sep"/>
    <n v="38"/>
    <x v="9"/>
    <s v="01"/>
    <s v="Grain"/>
    <x v="1"/>
    <n v="0"/>
  </r>
  <r>
    <x v="350"/>
    <x v="6"/>
    <s v="Sep"/>
    <n v="38"/>
    <x v="10"/>
    <s v="01"/>
    <s v="Grain"/>
    <x v="0"/>
    <n v="1546"/>
  </r>
  <r>
    <x v="350"/>
    <x v="6"/>
    <s v="Sep"/>
    <n v="38"/>
    <x v="10"/>
    <s v="01"/>
    <s v="Grain"/>
    <x v="1"/>
    <n v="1461"/>
  </r>
  <r>
    <x v="350"/>
    <x v="6"/>
    <s v="Sep"/>
    <n v="38"/>
    <x v="11"/>
    <s v="01"/>
    <s v="Grain"/>
    <x v="0"/>
    <n v="0"/>
  </r>
  <r>
    <x v="350"/>
    <x v="6"/>
    <s v="Sep"/>
    <n v="38"/>
    <x v="11"/>
    <s v="01"/>
    <s v="Grain"/>
    <x v="1"/>
    <n v="1"/>
  </r>
  <r>
    <x v="350"/>
    <x v="6"/>
    <s v="Sep"/>
    <n v="38"/>
    <x v="12"/>
    <s v="01"/>
    <s v="Grain"/>
    <x v="0"/>
    <n v="6153"/>
  </r>
  <r>
    <x v="350"/>
    <x v="6"/>
    <s v="Sep"/>
    <n v="38"/>
    <x v="12"/>
    <s v="01"/>
    <s v="Grain"/>
    <x v="1"/>
    <n v="1645"/>
  </r>
  <r>
    <x v="351"/>
    <x v="6"/>
    <s v="Sep"/>
    <n v="39"/>
    <x v="0"/>
    <s v="01"/>
    <s v="Grain"/>
    <x v="0"/>
    <n v="7585"/>
  </r>
  <r>
    <x v="351"/>
    <x v="6"/>
    <s v="Sep"/>
    <n v="39"/>
    <x v="0"/>
    <s v="01"/>
    <s v="Grain"/>
    <x v="1"/>
    <n v="184"/>
  </r>
  <r>
    <x v="351"/>
    <x v="6"/>
    <s v="Sep"/>
    <n v="39"/>
    <x v="1"/>
    <s v="01"/>
    <s v="Grain"/>
    <x v="0"/>
    <n v="0"/>
  </r>
  <r>
    <x v="351"/>
    <x v="6"/>
    <s v="Sep"/>
    <n v="39"/>
    <x v="1"/>
    <s v="01"/>
    <s v="Grain"/>
    <x v="1"/>
    <n v="0"/>
  </r>
  <r>
    <x v="351"/>
    <x v="6"/>
    <s v="Sep"/>
    <n v="39"/>
    <x v="2"/>
    <s v="01"/>
    <s v="Grain"/>
    <x v="0"/>
    <n v="3499"/>
  </r>
  <r>
    <x v="351"/>
    <x v="6"/>
    <s v="Sep"/>
    <n v="39"/>
    <x v="2"/>
    <s v="01"/>
    <s v="Grain"/>
    <x v="1"/>
    <n v="321"/>
  </r>
  <r>
    <x v="351"/>
    <x v="6"/>
    <s v="Sep"/>
    <n v="39"/>
    <x v="3"/>
    <s v="01"/>
    <s v="Grain"/>
    <x v="0"/>
    <n v="4413"/>
  </r>
  <r>
    <x v="351"/>
    <x v="6"/>
    <s v="Sep"/>
    <n v="39"/>
    <x v="3"/>
    <s v="01"/>
    <s v="Grain"/>
    <x v="1"/>
    <n v="534"/>
  </r>
  <r>
    <x v="351"/>
    <x v="6"/>
    <s v="Sep"/>
    <n v="39"/>
    <x v="4"/>
    <s v="01"/>
    <s v="Grain"/>
    <x v="0"/>
    <n v="1428"/>
  </r>
  <r>
    <x v="351"/>
    <x v="6"/>
    <s v="Sep"/>
    <n v="39"/>
    <x v="4"/>
    <s v="01"/>
    <s v="Grain"/>
    <x v="1"/>
    <n v="1372"/>
  </r>
  <r>
    <x v="351"/>
    <x v="6"/>
    <s v="Sep"/>
    <n v="39"/>
    <x v="5"/>
    <s v="01"/>
    <s v="Grain"/>
    <x v="0"/>
    <n v="0"/>
  </r>
  <r>
    <x v="351"/>
    <x v="6"/>
    <s v="Sep"/>
    <n v="39"/>
    <x v="5"/>
    <s v="01"/>
    <s v="Grain"/>
    <x v="1"/>
    <n v="10"/>
  </r>
  <r>
    <x v="351"/>
    <x v="6"/>
    <s v="Sep"/>
    <n v="39"/>
    <x v="6"/>
    <s v="01"/>
    <s v="Grain"/>
    <x v="0"/>
    <n v="690"/>
  </r>
  <r>
    <x v="351"/>
    <x v="6"/>
    <s v="Sep"/>
    <n v="39"/>
    <x v="6"/>
    <s v="01"/>
    <s v="Grain"/>
    <x v="1"/>
    <n v="822"/>
  </r>
  <r>
    <x v="351"/>
    <x v="6"/>
    <s v="Sep"/>
    <n v="39"/>
    <x v="7"/>
    <s v="01"/>
    <s v="Grain"/>
    <x v="0"/>
    <n v="1346"/>
  </r>
  <r>
    <x v="351"/>
    <x v="6"/>
    <s v="Sep"/>
    <n v="39"/>
    <x v="7"/>
    <s v="01"/>
    <s v="Grain"/>
    <x v="1"/>
    <n v="221"/>
  </r>
  <r>
    <x v="351"/>
    <x v="6"/>
    <s v="Sep"/>
    <n v="39"/>
    <x v="8"/>
    <s v="01"/>
    <s v="Grain"/>
    <x v="0"/>
    <n v="145"/>
  </r>
  <r>
    <x v="351"/>
    <x v="6"/>
    <s v="Sep"/>
    <n v="39"/>
    <x v="8"/>
    <s v="01"/>
    <s v="Grain"/>
    <x v="1"/>
    <n v="1108"/>
  </r>
  <r>
    <x v="351"/>
    <x v="6"/>
    <s v="Sep"/>
    <n v="39"/>
    <x v="9"/>
    <s v="01"/>
    <s v="Grain"/>
    <x v="0"/>
    <n v="0"/>
  </r>
  <r>
    <x v="351"/>
    <x v="6"/>
    <s v="Sep"/>
    <n v="39"/>
    <x v="9"/>
    <s v="01"/>
    <s v="Grain"/>
    <x v="1"/>
    <n v="0"/>
  </r>
  <r>
    <x v="351"/>
    <x v="6"/>
    <s v="Sep"/>
    <n v="39"/>
    <x v="10"/>
    <s v="01"/>
    <s v="Grain"/>
    <x v="0"/>
    <n v="2214"/>
  </r>
  <r>
    <x v="351"/>
    <x v="6"/>
    <s v="Sep"/>
    <n v="39"/>
    <x v="10"/>
    <s v="01"/>
    <s v="Grain"/>
    <x v="1"/>
    <n v="1552"/>
  </r>
  <r>
    <x v="351"/>
    <x v="6"/>
    <s v="Sep"/>
    <n v="39"/>
    <x v="11"/>
    <s v="01"/>
    <s v="Grain"/>
    <x v="0"/>
    <n v="0"/>
  </r>
  <r>
    <x v="351"/>
    <x v="6"/>
    <s v="Sep"/>
    <n v="39"/>
    <x v="11"/>
    <s v="01"/>
    <s v="Grain"/>
    <x v="1"/>
    <n v="1"/>
  </r>
  <r>
    <x v="351"/>
    <x v="6"/>
    <s v="Sep"/>
    <n v="39"/>
    <x v="12"/>
    <s v="01"/>
    <s v="Grain"/>
    <x v="0"/>
    <n v="4518"/>
  </r>
  <r>
    <x v="351"/>
    <x v="6"/>
    <s v="Sep"/>
    <n v="39"/>
    <x v="12"/>
    <s v="01"/>
    <s v="Grain"/>
    <x v="1"/>
    <n v="1004"/>
  </r>
  <r>
    <x v="352"/>
    <x v="6"/>
    <s v="Oct"/>
    <n v="40"/>
    <x v="0"/>
    <s v="01"/>
    <s v="Grain"/>
    <x v="0"/>
    <n v="9779"/>
  </r>
  <r>
    <x v="352"/>
    <x v="6"/>
    <s v="Oct"/>
    <n v="40"/>
    <x v="0"/>
    <s v="01"/>
    <s v="Grain"/>
    <x v="1"/>
    <n v="158"/>
  </r>
  <r>
    <x v="352"/>
    <x v="6"/>
    <s v="Oct"/>
    <n v="40"/>
    <x v="1"/>
    <s v="01"/>
    <s v="Grain"/>
    <x v="0"/>
    <n v="0"/>
  </r>
  <r>
    <x v="352"/>
    <x v="6"/>
    <s v="Oct"/>
    <n v="40"/>
    <x v="1"/>
    <s v="01"/>
    <s v="Grain"/>
    <x v="1"/>
    <n v="0"/>
  </r>
  <r>
    <x v="352"/>
    <x v="6"/>
    <s v="Oct"/>
    <n v="40"/>
    <x v="2"/>
    <s v="01"/>
    <s v="Grain"/>
    <x v="0"/>
    <n v="4841"/>
  </r>
  <r>
    <x v="352"/>
    <x v="6"/>
    <s v="Oct"/>
    <n v="40"/>
    <x v="2"/>
    <s v="01"/>
    <s v="Grain"/>
    <x v="1"/>
    <n v="368"/>
  </r>
  <r>
    <x v="352"/>
    <x v="6"/>
    <s v="Oct"/>
    <n v="40"/>
    <x v="3"/>
    <s v="01"/>
    <s v="Grain"/>
    <x v="0"/>
    <n v="5590"/>
  </r>
  <r>
    <x v="352"/>
    <x v="6"/>
    <s v="Oct"/>
    <n v="40"/>
    <x v="3"/>
    <s v="01"/>
    <s v="Grain"/>
    <x v="1"/>
    <n v="603"/>
  </r>
  <r>
    <x v="352"/>
    <x v="6"/>
    <s v="Oct"/>
    <n v="40"/>
    <x v="4"/>
    <s v="01"/>
    <s v="Grain"/>
    <x v="0"/>
    <n v="2658"/>
  </r>
  <r>
    <x v="352"/>
    <x v="6"/>
    <s v="Oct"/>
    <n v="40"/>
    <x v="4"/>
    <s v="01"/>
    <s v="Grain"/>
    <x v="1"/>
    <n v="1431"/>
  </r>
  <r>
    <x v="352"/>
    <x v="6"/>
    <s v="Oct"/>
    <n v="40"/>
    <x v="5"/>
    <s v="01"/>
    <s v="Grain"/>
    <x v="0"/>
    <n v="0"/>
  </r>
  <r>
    <x v="352"/>
    <x v="6"/>
    <s v="Oct"/>
    <n v="40"/>
    <x v="5"/>
    <s v="01"/>
    <s v="Grain"/>
    <x v="1"/>
    <n v="14"/>
  </r>
  <r>
    <x v="352"/>
    <x v="6"/>
    <s v="Oct"/>
    <n v="40"/>
    <x v="6"/>
    <s v="01"/>
    <s v="Grain"/>
    <x v="0"/>
    <n v="839"/>
  </r>
  <r>
    <x v="352"/>
    <x v="6"/>
    <s v="Oct"/>
    <n v="40"/>
    <x v="6"/>
    <s v="01"/>
    <s v="Grain"/>
    <x v="1"/>
    <n v="629"/>
  </r>
  <r>
    <x v="352"/>
    <x v="6"/>
    <s v="Oct"/>
    <n v="40"/>
    <x v="7"/>
    <s v="01"/>
    <s v="Grain"/>
    <x v="0"/>
    <n v="1116"/>
  </r>
  <r>
    <x v="352"/>
    <x v="6"/>
    <s v="Oct"/>
    <n v="40"/>
    <x v="7"/>
    <s v="01"/>
    <s v="Grain"/>
    <x v="1"/>
    <n v="258"/>
  </r>
  <r>
    <x v="352"/>
    <x v="6"/>
    <s v="Oct"/>
    <n v="40"/>
    <x v="8"/>
    <s v="01"/>
    <s v="Grain"/>
    <x v="0"/>
    <n v="93"/>
  </r>
  <r>
    <x v="352"/>
    <x v="6"/>
    <s v="Oct"/>
    <n v="40"/>
    <x v="8"/>
    <s v="01"/>
    <s v="Grain"/>
    <x v="1"/>
    <n v="1058"/>
  </r>
  <r>
    <x v="352"/>
    <x v="6"/>
    <s v="Oct"/>
    <n v="40"/>
    <x v="9"/>
    <s v="01"/>
    <s v="Grain"/>
    <x v="0"/>
    <n v="0"/>
  </r>
  <r>
    <x v="352"/>
    <x v="6"/>
    <s v="Oct"/>
    <n v="40"/>
    <x v="9"/>
    <s v="01"/>
    <s v="Grain"/>
    <x v="1"/>
    <n v="0"/>
  </r>
  <r>
    <x v="352"/>
    <x v="6"/>
    <s v="Oct"/>
    <n v="40"/>
    <x v="10"/>
    <s v="01"/>
    <s v="Grain"/>
    <x v="0"/>
    <n v="2837"/>
  </r>
  <r>
    <x v="352"/>
    <x v="6"/>
    <s v="Oct"/>
    <n v="40"/>
    <x v="10"/>
    <s v="01"/>
    <s v="Grain"/>
    <x v="1"/>
    <n v="1140"/>
  </r>
  <r>
    <x v="352"/>
    <x v="6"/>
    <s v="Oct"/>
    <n v="40"/>
    <x v="11"/>
    <s v="01"/>
    <s v="Grain"/>
    <x v="0"/>
    <n v="0"/>
  </r>
  <r>
    <x v="352"/>
    <x v="6"/>
    <s v="Oct"/>
    <n v="40"/>
    <x v="11"/>
    <s v="01"/>
    <s v="Grain"/>
    <x v="1"/>
    <n v="6"/>
  </r>
  <r>
    <x v="352"/>
    <x v="6"/>
    <s v="Oct"/>
    <n v="40"/>
    <x v="12"/>
    <s v="01"/>
    <s v="Grain"/>
    <x v="0"/>
    <n v="6264"/>
  </r>
  <r>
    <x v="352"/>
    <x v="6"/>
    <s v="Oct"/>
    <n v="40"/>
    <x v="12"/>
    <s v="01"/>
    <s v="Grain"/>
    <x v="1"/>
    <n v="1781"/>
  </r>
  <r>
    <x v="353"/>
    <x v="6"/>
    <s v="Oct"/>
    <n v="41"/>
    <x v="0"/>
    <s v="01"/>
    <s v="Grain"/>
    <x v="0"/>
    <n v="9707"/>
  </r>
  <r>
    <x v="353"/>
    <x v="6"/>
    <s v="Oct"/>
    <n v="41"/>
    <x v="0"/>
    <s v="01"/>
    <s v="Grain"/>
    <x v="1"/>
    <n v="206"/>
  </r>
  <r>
    <x v="353"/>
    <x v="6"/>
    <s v="Oct"/>
    <n v="41"/>
    <x v="1"/>
    <s v="01"/>
    <s v="Grain"/>
    <x v="0"/>
    <n v="0"/>
  </r>
  <r>
    <x v="353"/>
    <x v="6"/>
    <s v="Oct"/>
    <n v="41"/>
    <x v="1"/>
    <s v="01"/>
    <s v="Grain"/>
    <x v="1"/>
    <n v="0"/>
  </r>
  <r>
    <x v="353"/>
    <x v="6"/>
    <s v="Oct"/>
    <n v="41"/>
    <x v="2"/>
    <s v="01"/>
    <s v="Grain"/>
    <x v="0"/>
    <n v="5488"/>
  </r>
  <r>
    <x v="353"/>
    <x v="6"/>
    <s v="Oct"/>
    <n v="41"/>
    <x v="2"/>
    <s v="01"/>
    <s v="Grain"/>
    <x v="1"/>
    <n v="618"/>
  </r>
  <r>
    <x v="353"/>
    <x v="6"/>
    <s v="Oct"/>
    <n v="41"/>
    <x v="3"/>
    <s v="01"/>
    <s v="Grain"/>
    <x v="0"/>
    <n v="5626"/>
  </r>
  <r>
    <x v="353"/>
    <x v="6"/>
    <s v="Oct"/>
    <n v="41"/>
    <x v="3"/>
    <s v="01"/>
    <s v="Grain"/>
    <x v="1"/>
    <n v="467"/>
  </r>
  <r>
    <x v="353"/>
    <x v="6"/>
    <s v="Oct"/>
    <n v="41"/>
    <x v="4"/>
    <s v="01"/>
    <s v="Grain"/>
    <x v="0"/>
    <n v="1909"/>
  </r>
  <r>
    <x v="353"/>
    <x v="6"/>
    <s v="Oct"/>
    <n v="41"/>
    <x v="4"/>
    <s v="01"/>
    <s v="Grain"/>
    <x v="1"/>
    <n v="1704"/>
  </r>
  <r>
    <x v="353"/>
    <x v="6"/>
    <s v="Oct"/>
    <n v="41"/>
    <x v="5"/>
    <s v="01"/>
    <s v="Grain"/>
    <x v="0"/>
    <n v="0"/>
  </r>
  <r>
    <x v="353"/>
    <x v="6"/>
    <s v="Oct"/>
    <n v="41"/>
    <x v="5"/>
    <s v="01"/>
    <s v="Grain"/>
    <x v="1"/>
    <n v="0"/>
  </r>
  <r>
    <x v="353"/>
    <x v="6"/>
    <s v="Oct"/>
    <n v="41"/>
    <x v="6"/>
    <s v="01"/>
    <s v="Grain"/>
    <x v="0"/>
    <n v="1033"/>
  </r>
  <r>
    <x v="353"/>
    <x v="6"/>
    <s v="Oct"/>
    <n v="41"/>
    <x v="6"/>
    <s v="01"/>
    <s v="Grain"/>
    <x v="1"/>
    <n v="1452"/>
  </r>
  <r>
    <x v="353"/>
    <x v="6"/>
    <s v="Oct"/>
    <n v="41"/>
    <x v="7"/>
    <s v="01"/>
    <s v="Grain"/>
    <x v="0"/>
    <n v="1172"/>
  </r>
  <r>
    <x v="353"/>
    <x v="6"/>
    <s v="Oct"/>
    <n v="41"/>
    <x v="7"/>
    <s v="01"/>
    <s v="Grain"/>
    <x v="1"/>
    <n v="215"/>
  </r>
  <r>
    <x v="353"/>
    <x v="6"/>
    <s v="Oct"/>
    <n v="41"/>
    <x v="8"/>
    <s v="01"/>
    <s v="Grain"/>
    <x v="0"/>
    <n v="151"/>
  </r>
  <r>
    <x v="353"/>
    <x v="6"/>
    <s v="Oct"/>
    <n v="41"/>
    <x v="8"/>
    <s v="01"/>
    <s v="Grain"/>
    <x v="1"/>
    <n v="700"/>
  </r>
  <r>
    <x v="353"/>
    <x v="6"/>
    <s v="Oct"/>
    <n v="41"/>
    <x v="9"/>
    <s v="01"/>
    <s v="Grain"/>
    <x v="0"/>
    <n v="0"/>
  </r>
  <r>
    <x v="353"/>
    <x v="6"/>
    <s v="Oct"/>
    <n v="41"/>
    <x v="9"/>
    <s v="01"/>
    <s v="Grain"/>
    <x v="1"/>
    <n v="0"/>
  </r>
  <r>
    <x v="353"/>
    <x v="6"/>
    <s v="Oct"/>
    <n v="41"/>
    <x v="10"/>
    <s v="01"/>
    <s v="Grain"/>
    <x v="0"/>
    <n v="2436"/>
  </r>
  <r>
    <x v="353"/>
    <x v="6"/>
    <s v="Oct"/>
    <n v="41"/>
    <x v="10"/>
    <s v="01"/>
    <s v="Grain"/>
    <x v="1"/>
    <n v="867"/>
  </r>
  <r>
    <x v="353"/>
    <x v="6"/>
    <s v="Oct"/>
    <n v="41"/>
    <x v="11"/>
    <s v="01"/>
    <s v="Grain"/>
    <x v="0"/>
    <n v="0"/>
  </r>
  <r>
    <x v="353"/>
    <x v="6"/>
    <s v="Oct"/>
    <n v="41"/>
    <x v="11"/>
    <s v="01"/>
    <s v="Grain"/>
    <x v="1"/>
    <n v="2"/>
  </r>
  <r>
    <x v="353"/>
    <x v="6"/>
    <s v="Oct"/>
    <n v="41"/>
    <x v="12"/>
    <s v="01"/>
    <s v="Grain"/>
    <x v="0"/>
    <n v="5229"/>
  </r>
  <r>
    <x v="353"/>
    <x v="6"/>
    <s v="Oct"/>
    <n v="41"/>
    <x v="12"/>
    <s v="01"/>
    <s v="Grain"/>
    <x v="1"/>
    <n v="1515"/>
  </r>
  <r>
    <x v="354"/>
    <x v="6"/>
    <s v="Oct"/>
    <n v="42"/>
    <x v="0"/>
    <s v="01"/>
    <s v="Grain"/>
    <x v="0"/>
    <n v="9793"/>
  </r>
  <r>
    <x v="354"/>
    <x v="6"/>
    <s v="Oct"/>
    <n v="42"/>
    <x v="0"/>
    <s v="01"/>
    <s v="Grain"/>
    <x v="1"/>
    <n v="244"/>
  </r>
  <r>
    <x v="354"/>
    <x v="6"/>
    <s v="Oct"/>
    <n v="42"/>
    <x v="1"/>
    <s v="01"/>
    <s v="Grain"/>
    <x v="0"/>
    <n v="0"/>
  </r>
  <r>
    <x v="354"/>
    <x v="6"/>
    <s v="Oct"/>
    <n v="42"/>
    <x v="1"/>
    <s v="01"/>
    <s v="Grain"/>
    <x v="1"/>
    <n v="0"/>
  </r>
  <r>
    <x v="354"/>
    <x v="6"/>
    <s v="Oct"/>
    <n v="42"/>
    <x v="2"/>
    <s v="01"/>
    <s v="Grain"/>
    <x v="0"/>
    <n v="5448"/>
  </r>
  <r>
    <x v="354"/>
    <x v="6"/>
    <s v="Oct"/>
    <n v="42"/>
    <x v="2"/>
    <s v="01"/>
    <s v="Grain"/>
    <x v="1"/>
    <n v="581"/>
  </r>
  <r>
    <x v="354"/>
    <x v="6"/>
    <s v="Oct"/>
    <n v="42"/>
    <x v="3"/>
    <s v="01"/>
    <s v="Grain"/>
    <x v="0"/>
    <n v="5273"/>
  </r>
  <r>
    <x v="354"/>
    <x v="6"/>
    <s v="Oct"/>
    <n v="42"/>
    <x v="3"/>
    <s v="01"/>
    <s v="Grain"/>
    <x v="1"/>
    <n v="635"/>
  </r>
  <r>
    <x v="354"/>
    <x v="6"/>
    <s v="Oct"/>
    <n v="42"/>
    <x v="4"/>
    <s v="01"/>
    <s v="Grain"/>
    <x v="0"/>
    <n v="2232"/>
  </r>
  <r>
    <x v="354"/>
    <x v="6"/>
    <s v="Oct"/>
    <n v="42"/>
    <x v="4"/>
    <s v="01"/>
    <s v="Grain"/>
    <x v="1"/>
    <n v="996"/>
  </r>
  <r>
    <x v="354"/>
    <x v="6"/>
    <s v="Oct"/>
    <n v="42"/>
    <x v="5"/>
    <s v="01"/>
    <s v="Grain"/>
    <x v="0"/>
    <n v="0"/>
  </r>
  <r>
    <x v="354"/>
    <x v="6"/>
    <s v="Oct"/>
    <n v="42"/>
    <x v="5"/>
    <s v="01"/>
    <s v="Grain"/>
    <x v="1"/>
    <n v="5"/>
  </r>
  <r>
    <x v="354"/>
    <x v="6"/>
    <s v="Oct"/>
    <n v="42"/>
    <x v="6"/>
    <s v="01"/>
    <s v="Grain"/>
    <x v="0"/>
    <n v="814"/>
  </r>
  <r>
    <x v="354"/>
    <x v="6"/>
    <s v="Oct"/>
    <n v="42"/>
    <x v="6"/>
    <s v="01"/>
    <s v="Grain"/>
    <x v="1"/>
    <n v="1487"/>
  </r>
  <r>
    <x v="354"/>
    <x v="6"/>
    <s v="Oct"/>
    <n v="42"/>
    <x v="7"/>
    <s v="01"/>
    <s v="Grain"/>
    <x v="0"/>
    <n v="1135"/>
  </r>
  <r>
    <x v="354"/>
    <x v="6"/>
    <s v="Oct"/>
    <n v="42"/>
    <x v="7"/>
    <s v="01"/>
    <s v="Grain"/>
    <x v="1"/>
    <n v="259"/>
  </r>
  <r>
    <x v="354"/>
    <x v="6"/>
    <s v="Oct"/>
    <n v="42"/>
    <x v="8"/>
    <s v="01"/>
    <s v="Grain"/>
    <x v="0"/>
    <n v="139"/>
  </r>
  <r>
    <x v="354"/>
    <x v="6"/>
    <s v="Oct"/>
    <n v="42"/>
    <x v="8"/>
    <s v="01"/>
    <s v="Grain"/>
    <x v="1"/>
    <n v="1199"/>
  </r>
  <r>
    <x v="354"/>
    <x v="6"/>
    <s v="Oct"/>
    <n v="42"/>
    <x v="9"/>
    <s v="01"/>
    <s v="Grain"/>
    <x v="0"/>
    <n v="0"/>
  </r>
  <r>
    <x v="354"/>
    <x v="6"/>
    <s v="Oct"/>
    <n v="42"/>
    <x v="9"/>
    <s v="01"/>
    <s v="Grain"/>
    <x v="1"/>
    <n v="0"/>
  </r>
  <r>
    <x v="354"/>
    <x v="6"/>
    <s v="Oct"/>
    <n v="42"/>
    <x v="10"/>
    <s v="01"/>
    <s v="Grain"/>
    <x v="0"/>
    <n v="3141"/>
  </r>
  <r>
    <x v="354"/>
    <x v="6"/>
    <s v="Oct"/>
    <n v="42"/>
    <x v="10"/>
    <s v="01"/>
    <s v="Grain"/>
    <x v="1"/>
    <n v="911"/>
  </r>
  <r>
    <x v="354"/>
    <x v="6"/>
    <s v="Oct"/>
    <n v="42"/>
    <x v="11"/>
    <s v="01"/>
    <s v="Grain"/>
    <x v="0"/>
    <n v="0"/>
  </r>
  <r>
    <x v="354"/>
    <x v="6"/>
    <s v="Oct"/>
    <n v="42"/>
    <x v="11"/>
    <s v="01"/>
    <s v="Grain"/>
    <x v="1"/>
    <n v="1"/>
  </r>
  <r>
    <x v="354"/>
    <x v="6"/>
    <s v="Oct"/>
    <n v="42"/>
    <x v="12"/>
    <s v="01"/>
    <s v="Grain"/>
    <x v="0"/>
    <n v="5443"/>
  </r>
  <r>
    <x v="354"/>
    <x v="6"/>
    <s v="Oct"/>
    <n v="42"/>
    <x v="12"/>
    <s v="01"/>
    <s v="Grain"/>
    <x v="1"/>
    <n v="1841"/>
  </r>
  <r>
    <x v="355"/>
    <x v="6"/>
    <s v="Oct"/>
    <n v="43"/>
    <x v="0"/>
    <s v="01"/>
    <s v="Grain"/>
    <x v="0"/>
    <n v="10216"/>
  </r>
  <r>
    <x v="355"/>
    <x v="6"/>
    <s v="Oct"/>
    <n v="43"/>
    <x v="0"/>
    <s v="01"/>
    <s v="Grain"/>
    <x v="1"/>
    <n v="177"/>
  </r>
  <r>
    <x v="355"/>
    <x v="6"/>
    <s v="Oct"/>
    <n v="43"/>
    <x v="1"/>
    <s v="01"/>
    <s v="Grain"/>
    <x v="0"/>
    <n v="0"/>
  </r>
  <r>
    <x v="355"/>
    <x v="6"/>
    <s v="Oct"/>
    <n v="43"/>
    <x v="1"/>
    <s v="01"/>
    <s v="Grain"/>
    <x v="1"/>
    <n v="0"/>
  </r>
  <r>
    <x v="355"/>
    <x v="6"/>
    <s v="Oct"/>
    <n v="43"/>
    <x v="2"/>
    <s v="01"/>
    <s v="Grain"/>
    <x v="0"/>
    <n v="5547"/>
  </r>
  <r>
    <x v="355"/>
    <x v="6"/>
    <s v="Oct"/>
    <n v="43"/>
    <x v="2"/>
    <s v="01"/>
    <s v="Grain"/>
    <x v="1"/>
    <n v="1109"/>
  </r>
  <r>
    <x v="355"/>
    <x v="6"/>
    <s v="Oct"/>
    <n v="43"/>
    <x v="3"/>
    <s v="01"/>
    <s v="Grain"/>
    <x v="0"/>
    <n v="5368"/>
  </r>
  <r>
    <x v="355"/>
    <x v="6"/>
    <s v="Oct"/>
    <n v="43"/>
    <x v="3"/>
    <s v="01"/>
    <s v="Grain"/>
    <x v="1"/>
    <n v="587"/>
  </r>
  <r>
    <x v="355"/>
    <x v="6"/>
    <s v="Oct"/>
    <n v="43"/>
    <x v="4"/>
    <s v="01"/>
    <s v="Grain"/>
    <x v="0"/>
    <n v="2528"/>
  </r>
  <r>
    <x v="355"/>
    <x v="6"/>
    <s v="Oct"/>
    <n v="43"/>
    <x v="4"/>
    <s v="01"/>
    <s v="Grain"/>
    <x v="1"/>
    <n v="1373"/>
  </r>
  <r>
    <x v="355"/>
    <x v="6"/>
    <s v="Oct"/>
    <n v="43"/>
    <x v="5"/>
    <s v="01"/>
    <s v="Grain"/>
    <x v="0"/>
    <n v="0"/>
  </r>
  <r>
    <x v="355"/>
    <x v="6"/>
    <s v="Oct"/>
    <n v="43"/>
    <x v="5"/>
    <s v="01"/>
    <s v="Grain"/>
    <x v="1"/>
    <n v="8"/>
  </r>
  <r>
    <x v="355"/>
    <x v="6"/>
    <s v="Oct"/>
    <n v="43"/>
    <x v="6"/>
    <s v="01"/>
    <s v="Grain"/>
    <x v="0"/>
    <n v="910"/>
  </r>
  <r>
    <x v="355"/>
    <x v="6"/>
    <s v="Oct"/>
    <n v="43"/>
    <x v="6"/>
    <s v="01"/>
    <s v="Grain"/>
    <x v="1"/>
    <n v="740"/>
  </r>
  <r>
    <x v="355"/>
    <x v="6"/>
    <s v="Oct"/>
    <n v="43"/>
    <x v="7"/>
    <s v="01"/>
    <s v="Grain"/>
    <x v="0"/>
    <n v="1144"/>
  </r>
  <r>
    <x v="355"/>
    <x v="6"/>
    <s v="Oct"/>
    <n v="43"/>
    <x v="7"/>
    <s v="01"/>
    <s v="Grain"/>
    <x v="1"/>
    <n v="259"/>
  </r>
  <r>
    <x v="355"/>
    <x v="6"/>
    <s v="Oct"/>
    <n v="43"/>
    <x v="8"/>
    <s v="01"/>
    <s v="Grain"/>
    <x v="0"/>
    <n v="172"/>
  </r>
  <r>
    <x v="355"/>
    <x v="6"/>
    <s v="Oct"/>
    <n v="43"/>
    <x v="8"/>
    <s v="01"/>
    <s v="Grain"/>
    <x v="1"/>
    <n v="1287"/>
  </r>
  <r>
    <x v="355"/>
    <x v="6"/>
    <s v="Oct"/>
    <n v="43"/>
    <x v="9"/>
    <s v="01"/>
    <s v="Grain"/>
    <x v="0"/>
    <n v="0"/>
  </r>
  <r>
    <x v="355"/>
    <x v="6"/>
    <s v="Oct"/>
    <n v="43"/>
    <x v="9"/>
    <s v="01"/>
    <s v="Grain"/>
    <x v="1"/>
    <n v="0"/>
  </r>
  <r>
    <x v="355"/>
    <x v="6"/>
    <s v="Oct"/>
    <n v="43"/>
    <x v="10"/>
    <s v="01"/>
    <s v="Grain"/>
    <x v="0"/>
    <n v="3089"/>
  </r>
  <r>
    <x v="355"/>
    <x v="6"/>
    <s v="Oct"/>
    <n v="43"/>
    <x v="10"/>
    <s v="01"/>
    <s v="Grain"/>
    <x v="1"/>
    <n v="638"/>
  </r>
  <r>
    <x v="355"/>
    <x v="6"/>
    <s v="Oct"/>
    <n v="43"/>
    <x v="11"/>
    <s v="01"/>
    <s v="Grain"/>
    <x v="0"/>
    <n v="0"/>
  </r>
  <r>
    <x v="355"/>
    <x v="6"/>
    <s v="Oct"/>
    <n v="43"/>
    <x v="11"/>
    <s v="01"/>
    <s v="Grain"/>
    <x v="1"/>
    <n v="1"/>
  </r>
  <r>
    <x v="355"/>
    <x v="6"/>
    <s v="Oct"/>
    <n v="43"/>
    <x v="12"/>
    <s v="01"/>
    <s v="Grain"/>
    <x v="0"/>
    <n v="5408"/>
  </r>
  <r>
    <x v="355"/>
    <x v="6"/>
    <s v="Oct"/>
    <n v="43"/>
    <x v="12"/>
    <s v="01"/>
    <s v="Grain"/>
    <x v="1"/>
    <n v="1669"/>
  </r>
  <r>
    <x v="356"/>
    <x v="6"/>
    <s v="Oct"/>
    <n v="44"/>
    <x v="0"/>
    <s v="01"/>
    <s v="Grain"/>
    <x v="0"/>
    <n v="9869"/>
  </r>
  <r>
    <x v="356"/>
    <x v="6"/>
    <s v="Oct"/>
    <n v="44"/>
    <x v="0"/>
    <s v="01"/>
    <s v="Grain"/>
    <x v="1"/>
    <n v="191"/>
  </r>
  <r>
    <x v="356"/>
    <x v="6"/>
    <s v="Oct"/>
    <n v="44"/>
    <x v="1"/>
    <s v="01"/>
    <s v="Grain"/>
    <x v="0"/>
    <n v="0"/>
  </r>
  <r>
    <x v="356"/>
    <x v="6"/>
    <s v="Oct"/>
    <n v="44"/>
    <x v="1"/>
    <s v="01"/>
    <s v="Grain"/>
    <x v="1"/>
    <n v="0"/>
  </r>
  <r>
    <x v="356"/>
    <x v="6"/>
    <s v="Oct"/>
    <n v="44"/>
    <x v="2"/>
    <s v="01"/>
    <s v="Grain"/>
    <x v="0"/>
    <n v="5494"/>
  </r>
  <r>
    <x v="356"/>
    <x v="6"/>
    <s v="Oct"/>
    <n v="44"/>
    <x v="2"/>
    <s v="01"/>
    <s v="Grain"/>
    <x v="1"/>
    <n v="987"/>
  </r>
  <r>
    <x v="356"/>
    <x v="6"/>
    <s v="Oct"/>
    <n v="44"/>
    <x v="3"/>
    <s v="01"/>
    <s v="Grain"/>
    <x v="0"/>
    <n v="5195"/>
  </r>
  <r>
    <x v="356"/>
    <x v="6"/>
    <s v="Oct"/>
    <n v="44"/>
    <x v="3"/>
    <s v="01"/>
    <s v="Grain"/>
    <x v="1"/>
    <n v="494"/>
  </r>
  <r>
    <x v="356"/>
    <x v="6"/>
    <s v="Oct"/>
    <n v="44"/>
    <x v="4"/>
    <s v="01"/>
    <s v="Grain"/>
    <x v="0"/>
    <n v="2831"/>
  </r>
  <r>
    <x v="356"/>
    <x v="6"/>
    <s v="Oct"/>
    <n v="44"/>
    <x v="4"/>
    <s v="01"/>
    <s v="Grain"/>
    <x v="1"/>
    <n v="1320"/>
  </r>
  <r>
    <x v="356"/>
    <x v="6"/>
    <s v="Oct"/>
    <n v="44"/>
    <x v="5"/>
    <s v="01"/>
    <s v="Grain"/>
    <x v="0"/>
    <n v="0"/>
  </r>
  <r>
    <x v="356"/>
    <x v="6"/>
    <s v="Oct"/>
    <n v="44"/>
    <x v="5"/>
    <s v="01"/>
    <s v="Grain"/>
    <x v="1"/>
    <n v="12"/>
  </r>
  <r>
    <x v="356"/>
    <x v="6"/>
    <s v="Oct"/>
    <n v="44"/>
    <x v="6"/>
    <s v="01"/>
    <s v="Grain"/>
    <x v="0"/>
    <n v="723"/>
  </r>
  <r>
    <x v="356"/>
    <x v="6"/>
    <s v="Oct"/>
    <n v="44"/>
    <x v="6"/>
    <s v="01"/>
    <s v="Grain"/>
    <x v="1"/>
    <n v="878"/>
  </r>
  <r>
    <x v="356"/>
    <x v="6"/>
    <s v="Oct"/>
    <n v="44"/>
    <x v="7"/>
    <s v="01"/>
    <s v="Grain"/>
    <x v="0"/>
    <n v="1428"/>
  </r>
  <r>
    <x v="356"/>
    <x v="6"/>
    <s v="Oct"/>
    <n v="44"/>
    <x v="7"/>
    <s v="01"/>
    <s v="Grain"/>
    <x v="1"/>
    <n v="130"/>
  </r>
  <r>
    <x v="356"/>
    <x v="6"/>
    <s v="Oct"/>
    <n v="44"/>
    <x v="8"/>
    <s v="01"/>
    <s v="Grain"/>
    <x v="0"/>
    <n v="102"/>
  </r>
  <r>
    <x v="356"/>
    <x v="6"/>
    <s v="Oct"/>
    <n v="44"/>
    <x v="8"/>
    <s v="01"/>
    <s v="Grain"/>
    <x v="1"/>
    <n v="883"/>
  </r>
  <r>
    <x v="356"/>
    <x v="6"/>
    <s v="Oct"/>
    <n v="44"/>
    <x v="9"/>
    <s v="01"/>
    <s v="Grain"/>
    <x v="0"/>
    <n v="0"/>
  </r>
  <r>
    <x v="356"/>
    <x v="6"/>
    <s v="Oct"/>
    <n v="44"/>
    <x v="9"/>
    <s v="01"/>
    <s v="Grain"/>
    <x v="1"/>
    <n v="0"/>
  </r>
  <r>
    <x v="356"/>
    <x v="6"/>
    <s v="Oct"/>
    <n v="44"/>
    <x v="10"/>
    <s v="01"/>
    <s v="Grain"/>
    <x v="0"/>
    <n v="3033"/>
  </r>
  <r>
    <x v="356"/>
    <x v="6"/>
    <s v="Oct"/>
    <n v="44"/>
    <x v="10"/>
    <s v="01"/>
    <s v="Grain"/>
    <x v="1"/>
    <n v="629"/>
  </r>
  <r>
    <x v="356"/>
    <x v="6"/>
    <s v="Oct"/>
    <n v="44"/>
    <x v="11"/>
    <s v="01"/>
    <s v="Grain"/>
    <x v="0"/>
    <n v="0"/>
  </r>
  <r>
    <x v="356"/>
    <x v="6"/>
    <s v="Oct"/>
    <n v="44"/>
    <x v="11"/>
    <s v="01"/>
    <s v="Grain"/>
    <x v="1"/>
    <n v="2"/>
  </r>
  <r>
    <x v="356"/>
    <x v="6"/>
    <s v="Oct"/>
    <n v="44"/>
    <x v="12"/>
    <s v="01"/>
    <s v="Grain"/>
    <x v="0"/>
    <n v="6685"/>
  </r>
  <r>
    <x v="356"/>
    <x v="6"/>
    <s v="Oct"/>
    <n v="44"/>
    <x v="12"/>
    <s v="01"/>
    <s v="Grain"/>
    <x v="1"/>
    <n v="1714"/>
  </r>
  <r>
    <x v="357"/>
    <x v="6"/>
    <s v="Nov"/>
    <n v="45"/>
    <x v="0"/>
    <s v="01"/>
    <s v="Grain"/>
    <x v="0"/>
    <n v="9943"/>
  </r>
  <r>
    <x v="357"/>
    <x v="6"/>
    <s v="Nov"/>
    <n v="45"/>
    <x v="0"/>
    <s v="01"/>
    <s v="Grain"/>
    <x v="1"/>
    <n v="578"/>
  </r>
  <r>
    <x v="357"/>
    <x v="6"/>
    <s v="Nov"/>
    <n v="45"/>
    <x v="1"/>
    <s v="01"/>
    <s v="Grain"/>
    <x v="0"/>
    <n v="0"/>
  </r>
  <r>
    <x v="357"/>
    <x v="6"/>
    <s v="Nov"/>
    <n v="45"/>
    <x v="1"/>
    <s v="01"/>
    <s v="Grain"/>
    <x v="1"/>
    <n v="0"/>
  </r>
  <r>
    <x v="357"/>
    <x v="6"/>
    <s v="Nov"/>
    <n v="45"/>
    <x v="2"/>
    <s v="01"/>
    <s v="Grain"/>
    <x v="0"/>
    <n v="5649"/>
  </r>
  <r>
    <x v="357"/>
    <x v="6"/>
    <s v="Nov"/>
    <n v="45"/>
    <x v="2"/>
    <s v="01"/>
    <s v="Grain"/>
    <x v="1"/>
    <n v="1255"/>
  </r>
  <r>
    <x v="357"/>
    <x v="6"/>
    <s v="Nov"/>
    <n v="45"/>
    <x v="3"/>
    <s v="01"/>
    <s v="Grain"/>
    <x v="0"/>
    <n v="4648"/>
  </r>
  <r>
    <x v="357"/>
    <x v="6"/>
    <s v="Nov"/>
    <n v="45"/>
    <x v="3"/>
    <s v="01"/>
    <s v="Grain"/>
    <x v="1"/>
    <n v="401"/>
  </r>
  <r>
    <x v="357"/>
    <x v="6"/>
    <s v="Nov"/>
    <n v="45"/>
    <x v="4"/>
    <s v="01"/>
    <s v="Grain"/>
    <x v="0"/>
    <n v="2563"/>
  </r>
  <r>
    <x v="357"/>
    <x v="6"/>
    <s v="Nov"/>
    <n v="45"/>
    <x v="4"/>
    <s v="01"/>
    <s v="Grain"/>
    <x v="1"/>
    <n v="1193"/>
  </r>
  <r>
    <x v="357"/>
    <x v="6"/>
    <s v="Nov"/>
    <n v="45"/>
    <x v="5"/>
    <s v="01"/>
    <s v="Grain"/>
    <x v="0"/>
    <n v="0"/>
  </r>
  <r>
    <x v="357"/>
    <x v="6"/>
    <s v="Nov"/>
    <n v="45"/>
    <x v="5"/>
    <s v="01"/>
    <s v="Grain"/>
    <x v="1"/>
    <n v="12"/>
  </r>
  <r>
    <x v="357"/>
    <x v="6"/>
    <s v="Nov"/>
    <n v="45"/>
    <x v="6"/>
    <s v="01"/>
    <s v="Grain"/>
    <x v="0"/>
    <n v="693"/>
  </r>
  <r>
    <x v="357"/>
    <x v="6"/>
    <s v="Nov"/>
    <n v="45"/>
    <x v="6"/>
    <s v="01"/>
    <s v="Grain"/>
    <x v="1"/>
    <n v="873"/>
  </r>
  <r>
    <x v="357"/>
    <x v="6"/>
    <s v="Nov"/>
    <n v="45"/>
    <x v="7"/>
    <s v="01"/>
    <s v="Grain"/>
    <x v="0"/>
    <n v="886"/>
  </r>
  <r>
    <x v="357"/>
    <x v="6"/>
    <s v="Nov"/>
    <n v="45"/>
    <x v="7"/>
    <s v="01"/>
    <s v="Grain"/>
    <x v="1"/>
    <n v="339"/>
  </r>
  <r>
    <x v="357"/>
    <x v="6"/>
    <s v="Nov"/>
    <n v="45"/>
    <x v="8"/>
    <s v="01"/>
    <s v="Grain"/>
    <x v="0"/>
    <n v="159"/>
  </r>
  <r>
    <x v="357"/>
    <x v="6"/>
    <s v="Nov"/>
    <n v="45"/>
    <x v="8"/>
    <s v="01"/>
    <s v="Grain"/>
    <x v="1"/>
    <n v="1017"/>
  </r>
  <r>
    <x v="357"/>
    <x v="6"/>
    <s v="Nov"/>
    <n v="45"/>
    <x v="9"/>
    <s v="01"/>
    <s v="Grain"/>
    <x v="0"/>
    <n v="0"/>
  </r>
  <r>
    <x v="357"/>
    <x v="6"/>
    <s v="Nov"/>
    <n v="45"/>
    <x v="9"/>
    <s v="01"/>
    <s v="Grain"/>
    <x v="1"/>
    <n v="0"/>
  </r>
  <r>
    <x v="357"/>
    <x v="6"/>
    <s v="Nov"/>
    <n v="45"/>
    <x v="10"/>
    <s v="01"/>
    <s v="Grain"/>
    <x v="0"/>
    <n v="3370"/>
  </r>
  <r>
    <x v="357"/>
    <x v="6"/>
    <s v="Nov"/>
    <n v="45"/>
    <x v="10"/>
    <s v="01"/>
    <s v="Grain"/>
    <x v="1"/>
    <n v="885"/>
  </r>
  <r>
    <x v="357"/>
    <x v="6"/>
    <s v="Nov"/>
    <n v="45"/>
    <x v="11"/>
    <s v="01"/>
    <s v="Grain"/>
    <x v="0"/>
    <n v="0"/>
  </r>
  <r>
    <x v="357"/>
    <x v="6"/>
    <s v="Nov"/>
    <n v="45"/>
    <x v="11"/>
    <s v="01"/>
    <s v="Grain"/>
    <x v="1"/>
    <n v="4"/>
  </r>
  <r>
    <x v="357"/>
    <x v="6"/>
    <s v="Nov"/>
    <n v="45"/>
    <x v="12"/>
    <s v="01"/>
    <s v="Grain"/>
    <x v="0"/>
    <n v="5503"/>
  </r>
  <r>
    <x v="357"/>
    <x v="6"/>
    <s v="Nov"/>
    <n v="45"/>
    <x v="12"/>
    <s v="01"/>
    <s v="Grain"/>
    <x v="1"/>
    <n v="1951"/>
  </r>
  <r>
    <x v="358"/>
    <x v="6"/>
    <s v="Nov"/>
    <n v="46"/>
    <x v="0"/>
    <s v="01"/>
    <s v="Grain"/>
    <x v="0"/>
    <n v="10856"/>
  </r>
  <r>
    <x v="358"/>
    <x v="6"/>
    <s v="Nov"/>
    <n v="46"/>
    <x v="0"/>
    <s v="01"/>
    <s v="Grain"/>
    <x v="1"/>
    <n v="471"/>
  </r>
  <r>
    <x v="358"/>
    <x v="6"/>
    <s v="Nov"/>
    <n v="46"/>
    <x v="1"/>
    <s v="01"/>
    <s v="Grain"/>
    <x v="0"/>
    <n v="0"/>
  </r>
  <r>
    <x v="358"/>
    <x v="6"/>
    <s v="Nov"/>
    <n v="46"/>
    <x v="1"/>
    <s v="01"/>
    <s v="Grain"/>
    <x v="1"/>
    <n v="0"/>
  </r>
  <r>
    <x v="358"/>
    <x v="6"/>
    <s v="Nov"/>
    <n v="46"/>
    <x v="2"/>
    <s v="01"/>
    <s v="Grain"/>
    <x v="0"/>
    <n v="5665"/>
  </r>
  <r>
    <x v="358"/>
    <x v="6"/>
    <s v="Nov"/>
    <n v="46"/>
    <x v="2"/>
    <s v="01"/>
    <s v="Grain"/>
    <x v="1"/>
    <n v="1035"/>
  </r>
  <r>
    <x v="358"/>
    <x v="6"/>
    <s v="Nov"/>
    <n v="46"/>
    <x v="3"/>
    <s v="01"/>
    <s v="Grain"/>
    <x v="0"/>
    <n v="5477"/>
  </r>
  <r>
    <x v="358"/>
    <x v="6"/>
    <s v="Nov"/>
    <n v="46"/>
    <x v="3"/>
    <s v="01"/>
    <s v="Grain"/>
    <x v="1"/>
    <n v="387"/>
  </r>
  <r>
    <x v="358"/>
    <x v="6"/>
    <s v="Nov"/>
    <n v="46"/>
    <x v="4"/>
    <s v="01"/>
    <s v="Grain"/>
    <x v="0"/>
    <n v="2321"/>
  </r>
  <r>
    <x v="358"/>
    <x v="6"/>
    <s v="Nov"/>
    <n v="46"/>
    <x v="4"/>
    <s v="01"/>
    <s v="Grain"/>
    <x v="1"/>
    <n v="1251"/>
  </r>
  <r>
    <x v="358"/>
    <x v="6"/>
    <s v="Nov"/>
    <n v="46"/>
    <x v="5"/>
    <s v="01"/>
    <s v="Grain"/>
    <x v="0"/>
    <n v="0"/>
  </r>
  <r>
    <x v="358"/>
    <x v="6"/>
    <s v="Nov"/>
    <n v="46"/>
    <x v="5"/>
    <s v="01"/>
    <s v="Grain"/>
    <x v="1"/>
    <n v="9"/>
  </r>
  <r>
    <x v="358"/>
    <x v="6"/>
    <s v="Nov"/>
    <n v="46"/>
    <x v="6"/>
    <s v="01"/>
    <s v="Grain"/>
    <x v="0"/>
    <n v="817"/>
  </r>
  <r>
    <x v="358"/>
    <x v="6"/>
    <s v="Nov"/>
    <n v="46"/>
    <x v="6"/>
    <s v="01"/>
    <s v="Grain"/>
    <x v="1"/>
    <n v="557"/>
  </r>
  <r>
    <x v="358"/>
    <x v="6"/>
    <s v="Nov"/>
    <n v="46"/>
    <x v="7"/>
    <s v="01"/>
    <s v="Grain"/>
    <x v="0"/>
    <n v="1069"/>
  </r>
  <r>
    <x v="358"/>
    <x v="6"/>
    <s v="Nov"/>
    <n v="46"/>
    <x v="7"/>
    <s v="01"/>
    <s v="Grain"/>
    <x v="1"/>
    <n v="455"/>
  </r>
  <r>
    <x v="358"/>
    <x v="6"/>
    <s v="Nov"/>
    <n v="46"/>
    <x v="8"/>
    <s v="01"/>
    <s v="Grain"/>
    <x v="0"/>
    <n v="154"/>
  </r>
  <r>
    <x v="358"/>
    <x v="6"/>
    <s v="Nov"/>
    <n v="46"/>
    <x v="8"/>
    <s v="01"/>
    <s v="Grain"/>
    <x v="1"/>
    <n v="945"/>
  </r>
  <r>
    <x v="358"/>
    <x v="6"/>
    <s v="Nov"/>
    <n v="46"/>
    <x v="9"/>
    <s v="01"/>
    <s v="Grain"/>
    <x v="0"/>
    <n v="0"/>
  </r>
  <r>
    <x v="358"/>
    <x v="6"/>
    <s v="Nov"/>
    <n v="46"/>
    <x v="9"/>
    <s v="01"/>
    <s v="Grain"/>
    <x v="1"/>
    <n v="0"/>
  </r>
  <r>
    <x v="358"/>
    <x v="6"/>
    <s v="Nov"/>
    <n v="46"/>
    <x v="10"/>
    <s v="01"/>
    <s v="Grain"/>
    <x v="0"/>
    <n v="3791"/>
  </r>
  <r>
    <x v="358"/>
    <x v="6"/>
    <s v="Nov"/>
    <n v="46"/>
    <x v="10"/>
    <s v="01"/>
    <s v="Grain"/>
    <x v="1"/>
    <n v="612"/>
  </r>
  <r>
    <x v="358"/>
    <x v="6"/>
    <s v="Nov"/>
    <n v="46"/>
    <x v="11"/>
    <s v="01"/>
    <s v="Grain"/>
    <x v="0"/>
    <n v="0"/>
  </r>
  <r>
    <x v="358"/>
    <x v="6"/>
    <s v="Nov"/>
    <n v="46"/>
    <x v="11"/>
    <s v="01"/>
    <s v="Grain"/>
    <x v="1"/>
    <n v="6"/>
  </r>
  <r>
    <x v="358"/>
    <x v="6"/>
    <s v="Nov"/>
    <n v="46"/>
    <x v="12"/>
    <s v="01"/>
    <s v="Grain"/>
    <x v="0"/>
    <n v="5193"/>
  </r>
  <r>
    <x v="358"/>
    <x v="6"/>
    <s v="Nov"/>
    <n v="46"/>
    <x v="12"/>
    <s v="01"/>
    <s v="Grain"/>
    <x v="1"/>
    <n v="1515"/>
  </r>
  <r>
    <x v="359"/>
    <x v="6"/>
    <s v="Nov"/>
    <n v="47"/>
    <x v="0"/>
    <s v="01"/>
    <s v="Grain"/>
    <x v="0"/>
    <n v="10290"/>
  </r>
  <r>
    <x v="359"/>
    <x v="6"/>
    <s v="Nov"/>
    <n v="47"/>
    <x v="0"/>
    <s v="01"/>
    <s v="Grain"/>
    <x v="1"/>
    <n v="469"/>
  </r>
  <r>
    <x v="359"/>
    <x v="6"/>
    <s v="Nov"/>
    <n v="47"/>
    <x v="1"/>
    <s v="01"/>
    <s v="Grain"/>
    <x v="0"/>
    <n v="0"/>
  </r>
  <r>
    <x v="359"/>
    <x v="6"/>
    <s v="Nov"/>
    <n v="47"/>
    <x v="1"/>
    <s v="01"/>
    <s v="Grain"/>
    <x v="1"/>
    <n v="0"/>
  </r>
  <r>
    <x v="359"/>
    <x v="6"/>
    <s v="Nov"/>
    <n v="47"/>
    <x v="2"/>
    <s v="01"/>
    <s v="Grain"/>
    <x v="0"/>
    <n v="5390"/>
  </r>
  <r>
    <x v="359"/>
    <x v="6"/>
    <s v="Nov"/>
    <n v="47"/>
    <x v="2"/>
    <s v="01"/>
    <s v="Grain"/>
    <x v="1"/>
    <n v="1750"/>
  </r>
  <r>
    <x v="359"/>
    <x v="6"/>
    <s v="Nov"/>
    <n v="47"/>
    <x v="3"/>
    <s v="01"/>
    <s v="Grain"/>
    <x v="0"/>
    <n v="5468"/>
  </r>
  <r>
    <x v="359"/>
    <x v="6"/>
    <s v="Nov"/>
    <n v="47"/>
    <x v="3"/>
    <s v="01"/>
    <s v="Grain"/>
    <x v="1"/>
    <n v="560"/>
  </r>
  <r>
    <x v="359"/>
    <x v="6"/>
    <s v="Nov"/>
    <n v="47"/>
    <x v="4"/>
    <s v="01"/>
    <s v="Grain"/>
    <x v="0"/>
    <n v="2189"/>
  </r>
  <r>
    <x v="359"/>
    <x v="6"/>
    <s v="Nov"/>
    <n v="47"/>
    <x v="4"/>
    <s v="01"/>
    <s v="Grain"/>
    <x v="1"/>
    <n v="1004"/>
  </r>
  <r>
    <x v="359"/>
    <x v="6"/>
    <s v="Nov"/>
    <n v="47"/>
    <x v="5"/>
    <s v="01"/>
    <s v="Grain"/>
    <x v="0"/>
    <n v="0"/>
  </r>
  <r>
    <x v="359"/>
    <x v="6"/>
    <s v="Nov"/>
    <n v="47"/>
    <x v="5"/>
    <s v="01"/>
    <s v="Grain"/>
    <x v="1"/>
    <n v="7"/>
  </r>
  <r>
    <x v="359"/>
    <x v="6"/>
    <s v="Nov"/>
    <n v="47"/>
    <x v="6"/>
    <s v="01"/>
    <s v="Grain"/>
    <x v="0"/>
    <n v="988"/>
  </r>
  <r>
    <x v="359"/>
    <x v="6"/>
    <s v="Nov"/>
    <n v="47"/>
    <x v="6"/>
    <s v="01"/>
    <s v="Grain"/>
    <x v="1"/>
    <n v="982"/>
  </r>
  <r>
    <x v="359"/>
    <x v="6"/>
    <s v="Nov"/>
    <n v="47"/>
    <x v="7"/>
    <s v="01"/>
    <s v="Grain"/>
    <x v="0"/>
    <n v="998"/>
  </r>
  <r>
    <x v="359"/>
    <x v="6"/>
    <s v="Nov"/>
    <n v="47"/>
    <x v="7"/>
    <s v="01"/>
    <s v="Grain"/>
    <x v="1"/>
    <n v="137"/>
  </r>
  <r>
    <x v="359"/>
    <x v="6"/>
    <s v="Nov"/>
    <n v="47"/>
    <x v="8"/>
    <s v="01"/>
    <s v="Grain"/>
    <x v="0"/>
    <n v="97"/>
  </r>
  <r>
    <x v="359"/>
    <x v="6"/>
    <s v="Nov"/>
    <n v="47"/>
    <x v="8"/>
    <s v="01"/>
    <s v="Grain"/>
    <x v="1"/>
    <n v="1112"/>
  </r>
  <r>
    <x v="359"/>
    <x v="6"/>
    <s v="Nov"/>
    <n v="47"/>
    <x v="9"/>
    <s v="01"/>
    <s v="Grain"/>
    <x v="0"/>
    <n v="0"/>
  </r>
  <r>
    <x v="359"/>
    <x v="6"/>
    <s v="Nov"/>
    <n v="47"/>
    <x v="9"/>
    <s v="01"/>
    <s v="Grain"/>
    <x v="1"/>
    <n v="0"/>
  </r>
  <r>
    <x v="359"/>
    <x v="6"/>
    <s v="Nov"/>
    <n v="47"/>
    <x v="10"/>
    <s v="01"/>
    <s v="Grain"/>
    <x v="0"/>
    <n v="3501"/>
  </r>
  <r>
    <x v="359"/>
    <x v="6"/>
    <s v="Nov"/>
    <n v="47"/>
    <x v="10"/>
    <s v="01"/>
    <s v="Grain"/>
    <x v="1"/>
    <n v="589"/>
  </r>
  <r>
    <x v="359"/>
    <x v="6"/>
    <s v="Nov"/>
    <n v="47"/>
    <x v="11"/>
    <s v="01"/>
    <s v="Grain"/>
    <x v="0"/>
    <n v="0"/>
  </r>
  <r>
    <x v="359"/>
    <x v="6"/>
    <s v="Nov"/>
    <n v="47"/>
    <x v="11"/>
    <s v="01"/>
    <s v="Grain"/>
    <x v="1"/>
    <n v="5"/>
  </r>
  <r>
    <x v="359"/>
    <x v="6"/>
    <s v="Nov"/>
    <n v="47"/>
    <x v="12"/>
    <s v="01"/>
    <s v="Grain"/>
    <x v="0"/>
    <n v="5815"/>
  </r>
  <r>
    <x v="359"/>
    <x v="6"/>
    <s v="Nov"/>
    <n v="47"/>
    <x v="12"/>
    <s v="01"/>
    <s v="Grain"/>
    <x v="1"/>
    <n v="2214"/>
  </r>
  <r>
    <x v="360"/>
    <x v="6"/>
    <s v="Nov"/>
    <n v="48"/>
    <x v="0"/>
    <s v="01"/>
    <s v="Grain"/>
    <x v="0"/>
    <n v="8755"/>
  </r>
  <r>
    <x v="360"/>
    <x v="6"/>
    <s v="Nov"/>
    <n v="48"/>
    <x v="0"/>
    <s v="01"/>
    <s v="Grain"/>
    <x v="1"/>
    <n v="0"/>
  </r>
  <r>
    <x v="360"/>
    <x v="6"/>
    <s v="Nov"/>
    <n v="48"/>
    <x v="1"/>
    <s v="01"/>
    <s v="Grain"/>
    <x v="0"/>
    <n v="0"/>
  </r>
  <r>
    <x v="360"/>
    <x v="6"/>
    <s v="Nov"/>
    <n v="48"/>
    <x v="1"/>
    <s v="01"/>
    <s v="Grain"/>
    <x v="1"/>
    <n v="0"/>
  </r>
  <r>
    <x v="360"/>
    <x v="6"/>
    <s v="Nov"/>
    <n v="48"/>
    <x v="2"/>
    <s v="01"/>
    <s v="Grain"/>
    <x v="0"/>
    <n v="4983"/>
  </r>
  <r>
    <x v="360"/>
    <x v="6"/>
    <s v="Nov"/>
    <n v="48"/>
    <x v="2"/>
    <s v="01"/>
    <s v="Grain"/>
    <x v="1"/>
    <n v="770"/>
  </r>
  <r>
    <x v="360"/>
    <x v="6"/>
    <s v="Nov"/>
    <n v="48"/>
    <x v="3"/>
    <s v="01"/>
    <s v="Grain"/>
    <x v="0"/>
    <n v="4511"/>
  </r>
  <r>
    <x v="360"/>
    <x v="6"/>
    <s v="Nov"/>
    <n v="48"/>
    <x v="3"/>
    <s v="01"/>
    <s v="Grain"/>
    <x v="1"/>
    <n v="536"/>
  </r>
  <r>
    <x v="360"/>
    <x v="6"/>
    <s v="Nov"/>
    <n v="48"/>
    <x v="4"/>
    <s v="01"/>
    <s v="Grain"/>
    <x v="0"/>
    <n v="2179"/>
  </r>
  <r>
    <x v="360"/>
    <x v="6"/>
    <s v="Nov"/>
    <n v="48"/>
    <x v="4"/>
    <s v="01"/>
    <s v="Grain"/>
    <x v="1"/>
    <n v="948"/>
  </r>
  <r>
    <x v="360"/>
    <x v="6"/>
    <s v="Nov"/>
    <n v="48"/>
    <x v="5"/>
    <s v="01"/>
    <s v="Grain"/>
    <x v="0"/>
    <n v="0"/>
  </r>
  <r>
    <x v="360"/>
    <x v="6"/>
    <s v="Nov"/>
    <n v="48"/>
    <x v="5"/>
    <s v="01"/>
    <s v="Grain"/>
    <x v="1"/>
    <n v="7"/>
  </r>
  <r>
    <x v="360"/>
    <x v="6"/>
    <s v="Nov"/>
    <n v="48"/>
    <x v="6"/>
    <s v="01"/>
    <s v="Grain"/>
    <x v="0"/>
    <n v="1267"/>
  </r>
  <r>
    <x v="360"/>
    <x v="6"/>
    <s v="Nov"/>
    <n v="48"/>
    <x v="6"/>
    <s v="01"/>
    <s v="Grain"/>
    <x v="1"/>
    <n v="850"/>
  </r>
  <r>
    <x v="360"/>
    <x v="6"/>
    <s v="Nov"/>
    <n v="48"/>
    <x v="7"/>
    <s v="01"/>
    <s v="Grain"/>
    <x v="0"/>
    <n v="874"/>
  </r>
  <r>
    <x v="360"/>
    <x v="6"/>
    <s v="Nov"/>
    <n v="48"/>
    <x v="7"/>
    <s v="01"/>
    <s v="Grain"/>
    <x v="1"/>
    <n v="376"/>
  </r>
  <r>
    <x v="360"/>
    <x v="6"/>
    <s v="Nov"/>
    <n v="48"/>
    <x v="8"/>
    <s v="01"/>
    <s v="Grain"/>
    <x v="0"/>
    <n v="127"/>
  </r>
  <r>
    <x v="360"/>
    <x v="6"/>
    <s v="Nov"/>
    <n v="48"/>
    <x v="8"/>
    <s v="01"/>
    <s v="Grain"/>
    <x v="1"/>
    <n v="1081"/>
  </r>
  <r>
    <x v="360"/>
    <x v="6"/>
    <s v="Nov"/>
    <n v="48"/>
    <x v="9"/>
    <s v="01"/>
    <s v="Grain"/>
    <x v="0"/>
    <n v="0"/>
  </r>
  <r>
    <x v="360"/>
    <x v="6"/>
    <s v="Nov"/>
    <n v="48"/>
    <x v="9"/>
    <s v="01"/>
    <s v="Grain"/>
    <x v="1"/>
    <n v="0"/>
  </r>
  <r>
    <x v="360"/>
    <x v="6"/>
    <s v="Nov"/>
    <n v="48"/>
    <x v="10"/>
    <s v="01"/>
    <s v="Grain"/>
    <x v="0"/>
    <n v="2866"/>
  </r>
  <r>
    <x v="360"/>
    <x v="6"/>
    <s v="Nov"/>
    <n v="48"/>
    <x v="10"/>
    <s v="01"/>
    <s v="Grain"/>
    <x v="1"/>
    <n v="807"/>
  </r>
  <r>
    <x v="360"/>
    <x v="6"/>
    <s v="Nov"/>
    <n v="48"/>
    <x v="11"/>
    <s v="01"/>
    <s v="Grain"/>
    <x v="0"/>
    <n v="0"/>
  </r>
  <r>
    <x v="360"/>
    <x v="6"/>
    <s v="Nov"/>
    <n v="48"/>
    <x v="11"/>
    <s v="01"/>
    <s v="Grain"/>
    <x v="1"/>
    <n v="0"/>
  </r>
  <r>
    <x v="360"/>
    <x v="6"/>
    <s v="Nov"/>
    <n v="48"/>
    <x v="12"/>
    <s v="01"/>
    <s v="Grain"/>
    <x v="0"/>
    <n v="5624"/>
  </r>
  <r>
    <x v="360"/>
    <x v="6"/>
    <s v="Nov"/>
    <n v="48"/>
    <x v="12"/>
    <s v="01"/>
    <s v="Grain"/>
    <x v="1"/>
    <n v="1520"/>
  </r>
  <r>
    <x v="361"/>
    <x v="6"/>
    <s v="Dec"/>
    <n v="49"/>
    <x v="0"/>
    <s v="01"/>
    <s v="Grain"/>
    <x v="0"/>
    <n v="13080"/>
  </r>
  <r>
    <x v="361"/>
    <x v="6"/>
    <s v="Dec"/>
    <n v="49"/>
    <x v="0"/>
    <s v="01"/>
    <s v="Grain"/>
    <x v="1"/>
    <n v="101"/>
  </r>
  <r>
    <x v="361"/>
    <x v="6"/>
    <s v="Dec"/>
    <n v="49"/>
    <x v="1"/>
    <s v="01"/>
    <s v="Grain"/>
    <x v="0"/>
    <n v="0"/>
  </r>
  <r>
    <x v="361"/>
    <x v="6"/>
    <s v="Dec"/>
    <n v="49"/>
    <x v="1"/>
    <s v="01"/>
    <s v="Grain"/>
    <x v="1"/>
    <n v="0"/>
  </r>
  <r>
    <x v="361"/>
    <x v="6"/>
    <s v="Dec"/>
    <n v="49"/>
    <x v="2"/>
    <s v="01"/>
    <s v="Grain"/>
    <x v="0"/>
    <n v="5324"/>
  </r>
  <r>
    <x v="361"/>
    <x v="6"/>
    <s v="Dec"/>
    <n v="49"/>
    <x v="2"/>
    <s v="01"/>
    <s v="Grain"/>
    <x v="1"/>
    <n v="1021"/>
  </r>
  <r>
    <x v="361"/>
    <x v="6"/>
    <s v="Dec"/>
    <n v="49"/>
    <x v="3"/>
    <s v="01"/>
    <s v="Grain"/>
    <x v="0"/>
    <n v="5876"/>
  </r>
  <r>
    <x v="361"/>
    <x v="6"/>
    <s v="Dec"/>
    <n v="49"/>
    <x v="3"/>
    <s v="01"/>
    <s v="Grain"/>
    <x v="1"/>
    <n v="586"/>
  </r>
  <r>
    <x v="361"/>
    <x v="6"/>
    <s v="Dec"/>
    <n v="49"/>
    <x v="4"/>
    <s v="01"/>
    <s v="Grain"/>
    <x v="0"/>
    <n v="2469"/>
  </r>
  <r>
    <x v="361"/>
    <x v="6"/>
    <s v="Dec"/>
    <n v="49"/>
    <x v="4"/>
    <s v="01"/>
    <s v="Grain"/>
    <x v="1"/>
    <n v="1482"/>
  </r>
  <r>
    <x v="361"/>
    <x v="6"/>
    <s v="Dec"/>
    <n v="49"/>
    <x v="5"/>
    <s v="01"/>
    <s v="Grain"/>
    <x v="0"/>
    <n v="0"/>
  </r>
  <r>
    <x v="361"/>
    <x v="6"/>
    <s v="Dec"/>
    <n v="49"/>
    <x v="5"/>
    <s v="01"/>
    <s v="Grain"/>
    <x v="1"/>
    <n v="8"/>
  </r>
  <r>
    <x v="361"/>
    <x v="6"/>
    <s v="Dec"/>
    <n v="49"/>
    <x v="6"/>
    <s v="01"/>
    <s v="Grain"/>
    <x v="0"/>
    <n v="1183"/>
  </r>
  <r>
    <x v="361"/>
    <x v="6"/>
    <s v="Dec"/>
    <n v="49"/>
    <x v="6"/>
    <s v="01"/>
    <s v="Grain"/>
    <x v="1"/>
    <n v="987"/>
  </r>
  <r>
    <x v="361"/>
    <x v="6"/>
    <s v="Dec"/>
    <n v="49"/>
    <x v="7"/>
    <s v="01"/>
    <s v="Grain"/>
    <x v="0"/>
    <n v="758"/>
  </r>
  <r>
    <x v="361"/>
    <x v="6"/>
    <s v="Dec"/>
    <n v="49"/>
    <x v="7"/>
    <s v="01"/>
    <s v="Grain"/>
    <x v="1"/>
    <n v="331"/>
  </r>
  <r>
    <x v="361"/>
    <x v="6"/>
    <s v="Dec"/>
    <n v="49"/>
    <x v="8"/>
    <s v="01"/>
    <s v="Grain"/>
    <x v="0"/>
    <n v="170"/>
  </r>
  <r>
    <x v="361"/>
    <x v="6"/>
    <s v="Dec"/>
    <n v="49"/>
    <x v="8"/>
    <s v="01"/>
    <s v="Grain"/>
    <x v="1"/>
    <n v="1316"/>
  </r>
  <r>
    <x v="361"/>
    <x v="6"/>
    <s v="Dec"/>
    <n v="49"/>
    <x v="9"/>
    <s v="01"/>
    <s v="Grain"/>
    <x v="0"/>
    <n v="0"/>
  </r>
  <r>
    <x v="361"/>
    <x v="6"/>
    <s v="Dec"/>
    <n v="49"/>
    <x v="9"/>
    <s v="01"/>
    <s v="Grain"/>
    <x v="1"/>
    <n v="0"/>
  </r>
  <r>
    <x v="361"/>
    <x v="6"/>
    <s v="Dec"/>
    <n v="49"/>
    <x v="10"/>
    <s v="01"/>
    <s v="Grain"/>
    <x v="0"/>
    <n v="3337"/>
  </r>
  <r>
    <x v="361"/>
    <x v="6"/>
    <s v="Dec"/>
    <n v="49"/>
    <x v="10"/>
    <s v="01"/>
    <s v="Grain"/>
    <x v="1"/>
    <n v="690"/>
  </r>
  <r>
    <x v="361"/>
    <x v="6"/>
    <s v="Dec"/>
    <n v="49"/>
    <x v="11"/>
    <s v="01"/>
    <s v="Grain"/>
    <x v="0"/>
    <n v="0"/>
  </r>
  <r>
    <x v="361"/>
    <x v="6"/>
    <s v="Dec"/>
    <n v="49"/>
    <x v="11"/>
    <s v="01"/>
    <s v="Grain"/>
    <x v="1"/>
    <n v="1"/>
  </r>
  <r>
    <x v="361"/>
    <x v="6"/>
    <s v="Dec"/>
    <n v="49"/>
    <x v="12"/>
    <s v="01"/>
    <s v="Grain"/>
    <x v="0"/>
    <n v="6182"/>
  </r>
  <r>
    <x v="361"/>
    <x v="6"/>
    <s v="Dec"/>
    <n v="49"/>
    <x v="12"/>
    <s v="01"/>
    <s v="Grain"/>
    <x v="1"/>
    <n v="1762"/>
  </r>
  <r>
    <x v="362"/>
    <x v="6"/>
    <s v="Dec"/>
    <n v="50"/>
    <x v="0"/>
    <s v="01"/>
    <s v="Grain"/>
    <x v="0"/>
    <n v="10571"/>
  </r>
  <r>
    <x v="362"/>
    <x v="6"/>
    <s v="Dec"/>
    <n v="50"/>
    <x v="0"/>
    <s v="01"/>
    <s v="Grain"/>
    <x v="1"/>
    <n v="236"/>
  </r>
  <r>
    <x v="362"/>
    <x v="6"/>
    <s v="Dec"/>
    <n v="50"/>
    <x v="1"/>
    <s v="01"/>
    <s v="Grain"/>
    <x v="0"/>
    <n v="0"/>
  </r>
  <r>
    <x v="362"/>
    <x v="6"/>
    <s v="Dec"/>
    <n v="50"/>
    <x v="1"/>
    <s v="01"/>
    <s v="Grain"/>
    <x v="1"/>
    <n v="0"/>
  </r>
  <r>
    <x v="362"/>
    <x v="6"/>
    <s v="Dec"/>
    <n v="50"/>
    <x v="2"/>
    <s v="01"/>
    <s v="Grain"/>
    <x v="0"/>
    <n v="5154"/>
  </r>
  <r>
    <x v="362"/>
    <x v="6"/>
    <s v="Dec"/>
    <n v="50"/>
    <x v="2"/>
    <s v="01"/>
    <s v="Grain"/>
    <x v="1"/>
    <n v="1000"/>
  </r>
  <r>
    <x v="362"/>
    <x v="6"/>
    <s v="Dec"/>
    <n v="50"/>
    <x v="3"/>
    <s v="01"/>
    <s v="Grain"/>
    <x v="0"/>
    <n v="4764"/>
  </r>
  <r>
    <x v="362"/>
    <x v="6"/>
    <s v="Dec"/>
    <n v="50"/>
    <x v="3"/>
    <s v="01"/>
    <s v="Grain"/>
    <x v="1"/>
    <n v="648"/>
  </r>
  <r>
    <x v="362"/>
    <x v="6"/>
    <s v="Dec"/>
    <n v="50"/>
    <x v="4"/>
    <s v="01"/>
    <s v="Grain"/>
    <x v="0"/>
    <n v="2743"/>
  </r>
  <r>
    <x v="362"/>
    <x v="6"/>
    <s v="Dec"/>
    <n v="50"/>
    <x v="4"/>
    <s v="01"/>
    <s v="Grain"/>
    <x v="1"/>
    <n v="1645"/>
  </r>
  <r>
    <x v="362"/>
    <x v="6"/>
    <s v="Dec"/>
    <n v="50"/>
    <x v="5"/>
    <s v="01"/>
    <s v="Grain"/>
    <x v="0"/>
    <n v="0"/>
  </r>
  <r>
    <x v="362"/>
    <x v="6"/>
    <s v="Dec"/>
    <n v="50"/>
    <x v="5"/>
    <s v="01"/>
    <s v="Grain"/>
    <x v="1"/>
    <n v="7"/>
  </r>
  <r>
    <x v="362"/>
    <x v="6"/>
    <s v="Dec"/>
    <n v="50"/>
    <x v="6"/>
    <s v="01"/>
    <s v="Grain"/>
    <x v="0"/>
    <n v="918"/>
  </r>
  <r>
    <x v="362"/>
    <x v="6"/>
    <s v="Dec"/>
    <n v="50"/>
    <x v="6"/>
    <s v="01"/>
    <s v="Grain"/>
    <x v="1"/>
    <n v="469"/>
  </r>
  <r>
    <x v="362"/>
    <x v="6"/>
    <s v="Dec"/>
    <n v="50"/>
    <x v="7"/>
    <s v="01"/>
    <s v="Grain"/>
    <x v="0"/>
    <n v="938"/>
  </r>
  <r>
    <x v="362"/>
    <x v="6"/>
    <s v="Dec"/>
    <n v="50"/>
    <x v="7"/>
    <s v="01"/>
    <s v="Grain"/>
    <x v="1"/>
    <n v="307"/>
  </r>
  <r>
    <x v="362"/>
    <x v="6"/>
    <s v="Dec"/>
    <n v="50"/>
    <x v="8"/>
    <s v="01"/>
    <s v="Grain"/>
    <x v="0"/>
    <n v="111"/>
  </r>
  <r>
    <x v="362"/>
    <x v="6"/>
    <s v="Dec"/>
    <n v="50"/>
    <x v="8"/>
    <s v="01"/>
    <s v="Grain"/>
    <x v="1"/>
    <n v="999"/>
  </r>
  <r>
    <x v="362"/>
    <x v="6"/>
    <s v="Dec"/>
    <n v="50"/>
    <x v="9"/>
    <s v="01"/>
    <s v="Grain"/>
    <x v="0"/>
    <n v="0"/>
  </r>
  <r>
    <x v="362"/>
    <x v="6"/>
    <s v="Dec"/>
    <n v="50"/>
    <x v="9"/>
    <s v="01"/>
    <s v="Grain"/>
    <x v="1"/>
    <n v="0"/>
  </r>
  <r>
    <x v="362"/>
    <x v="6"/>
    <s v="Dec"/>
    <n v="50"/>
    <x v="10"/>
    <s v="01"/>
    <s v="Grain"/>
    <x v="0"/>
    <n v="3826"/>
  </r>
  <r>
    <x v="362"/>
    <x v="6"/>
    <s v="Dec"/>
    <n v="50"/>
    <x v="10"/>
    <s v="01"/>
    <s v="Grain"/>
    <x v="1"/>
    <n v="769"/>
  </r>
  <r>
    <x v="362"/>
    <x v="6"/>
    <s v="Dec"/>
    <n v="50"/>
    <x v="11"/>
    <s v="01"/>
    <s v="Grain"/>
    <x v="0"/>
    <n v="0"/>
  </r>
  <r>
    <x v="362"/>
    <x v="6"/>
    <s v="Dec"/>
    <n v="50"/>
    <x v="11"/>
    <s v="01"/>
    <s v="Grain"/>
    <x v="1"/>
    <n v="2"/>
  </r>
  <r>
    <x v="362"/>
    <x v="6"/>
    <s v="Dec"/>
    <n v="50"/>
    <x v="12"/>
    <s v="01"/>
    <s v="Grain"/>
    <x v="0"/>
    <n v="6093"/>
  </r>
  <r>
    <x v="362"/>
    <x v="6"/>
    <s v="Dec"/>
    <n v="50"/>
    <x v="12"/>
    <s v="01"/>
    <s v="Grain"/>
    <x v="1"/>
    <n v="1914"/>
  </r>
  <r>
    <x v="363"/>
    <x v="6"/>
    <s v="Dec"/>
    <n v="51"/>
    <x v="0"/>
    <s v="01"/>
    <s v="Grain"/>
    <x v="0"/>
    <n v="12395"/>
  </r>
  <r>
    <x v="363"/>
    <x v="6"/>
    <s v="Dec"/>
    <n v="51"/>
    <x v="0"/>
    <s v="01"/>
    <s v="Grain"/>
    <x v="1"/>
    <n v="249"/>
  </r>
  <r>
    <x v="363"/>
    <x v="6"/>
    <s v="Dec"/>
    <n v="51"/>
    <x v="1"/>
    <s v="01"/>
    <s v="Grain"/>
    <x v="0"/>
    <n v="0"/>
  </r>
  <r>
    <x v="363"/>
    <x v="6"/>
    <s v="Dec"/>
    <n v="51"/>
    <x v="1"/>
    <s v="01"/>
    <s v="Grain"/>
    <x v="1"/>
    <n v="0"/>
  </r>
  <r>
    <x v="363"/>
    <x v="6"/>
    <s v="Dec"/>
    <n v="51"/>
    <x v="2"/>
    <s v="01"/>
    <s v="Grain"/>
    <x v="0"/>
    <n v="4759"/>
  </r>
  <r>
    <x v="363"/>
    <x v="6"/>
    <s v="Dec"/>
    <n v="51"/>
    <x v="2"/>
    <s v="01"/>
    <s v="Grain"/>
    <x v="1"/>
    <n v="865"/>
  </r>
  <r>
    <x v="363"/>
    <x v="6"/>
    <s v="Dec"/>
    <n v="51"/>
    <x v="3"/>
    <s v="01"/>
    <s v="Grain"/>
    <x v="0"/>
    <n v="4916"/>
  </r>
  <r>
    <x v="363"/>
    <x v="6"/>
    <s v="Dec"/>
    <n v="51"/>
    <x v="3"/>
    <s v="01"/>
    <s v="Grain"/>
    <x v="1"/>
    <n v="426"/>
  </r>
  <r>
    <x v="363"/>
    <x v="6"/>
    <s v="Dec"/>
    <n v="51"/>
    <x v="4"/>
    <s v="01"/>
    <s v="Grain"/>
    <x v="0"/>
    <n v="2777"/>
  </r>
  <r>
    <x v="363"/>
    <x v="6"/>
    <s v="Dec"/>
    <n v="51"/>
    <x v="4"/>
    <s v="01"/>
    <s v="Grain"/>
    <x v="1"/>
    <n v="1435"/>
  </r>
  <r>
    <x v="363"/>
    <x v="6"/>
    <s v="Dec"/>
    <n v="51"/>
    <x v="5"/>
    <s v="01"/>
    <s v="Grain"/>
    <x v="0"/>
    <n v="0"/>
  </r>
  <r>
    <x v="363"/>
    <x v="6"/>
    <s v="Dec"/>
    <n v="51"/>
    <x v="5"/>
    <s v="01"/>
    <s v="Grain"/>
    <x v="1"/>
    <n v="2"/>
  </r>
  <r>
    <x v="363"/>
    <x v="6"/>
    <s v="Dec"/>
    <n v="51"/>
    <x v="6"/>
    <s v="01"/>
    <s v="Grain"/>
    <x v="0"/>
    <n v="982"/>
  </r>
  <r>
    <x v="363"/>
    <x v="6"/>
    <s v="Dec"/>
    <n v="51"/>
    <x v="6"/>
    <s v="01"/>
    <s v="Grain"/>
    <x v="1"/>
    <n v="946"/>
  </r>
  <r>
    <x v="363"/>
    <x v="6"/>
    <s v="Dec"/>
    <n v="51"/>
    <x v="7"/>
    <s v="01"/>
    <s v="Grain"/>
    <x v="0"/>
    <n v="1073"/>
  </r>
  <r>
    <x v="363"/>
    <x v="6"/>
    <s v="Dec"/>
    <n v="51"/>
    <x v="7"/>
    <s v="01"/>
    <s v="Grain"/>
    <x v="1"/>
    <n v="464"/>
  </r>
  <r>
    <x v="363"/>
    <x v="6"/>
    <s v="Dec"/>
    <n v="51"/>
    <x v="8"/>
    <s v="01"/>
    <s v="Grain"/>
    <x v="0"/>
    <n v="122"/>
  </r>
  <r>
    <x v="363"/>
    <x v="6"/>
    <s v="Dec"/>
    <n v="51"/>
    <x v="8"/>
    <s v="01"/>
    <s v="Grain"/>
    <x v="1"/>
    <n v="865"/>
  </r>
  <r>
    <x v="363"/>
    <x v="6"/>
    <s v="Dec"/>
    <n v="51"/>
    <x v="9"/>
    <s v="01"/>
    <s v="Grain"/>
    <x v="0"/>
    <n v="0"/>
  </r>
  <r>
    <x v="363"/>
    <x v="6"/>
    <s v="Dec"/>
    <n v="51"/>
    <x v="9"/>
    <s v="01"/>
    <s v="Grain"/>
    <x v="1"/>
    <n v="0"/>
  </r>
  <r>
    <x v="363"/>
    <x v="6"/>
    <s v="Dec"/>
    <n v="51"/>
    <x v="10"/>
    <s v="01"/>
    <s v="Grain"/>
    <x v="0"/>
    <n v="3566"/>
  </r>
  <r>
    <x v="363"/>
    <x v="6"/>
    <s v="Dec"/>
    <n v="51"/>
    <x v="10"/>
    <s v="01"/>
    <s v="Grain"/>
    <x v="1"/>
    <n v="1093"/>
  </r>
  <r>
    <x v="363"/>
    <x v="6"/>
    <s v="Dec"/>
    <n v="51"/>
    <x v="11"/>
    <s v="01"/>
    <s v="Grain"/>
    <x v="0"/>
    <n v="0"/>
  </r>
  <r>
    <x v="363"/>
    <x v="6"/>
    <s v="Dec"/>
    <n v="51"/>
    <x v="11"/>
    <s v="01"/>
    <s v="Grain"/>
    <x v="1"/>
    <n v="2"/>
  </r>
  <r>
    <x v="363"/>
    <x v="6"/>
    <s v="Dec"/>
    <n v="51"/>
    <x v="12"/>
    <s v="01"/>
    <s v="Grain"/>
    <x v="0"/>
    <n v="5507"/>
  </r>
  <r>
    <x v="363"/>
    <x v="6"/>
    <s v="Dec"/>
    <n v="51"/>
    <x v="12"/>
    <s v="01"/>
    <s v="Grain"/>
    <x v="1"/>
    <n v="1255"/>
  </r>
  <r>
    <x v="364"/>
    <x v="6"/>
    <s v="Dec"/>
    <n v="52"/>
    <x v="0"/>
    <s v="01"/>
    <s v="Grain"/>
    <x v="0"/>
    <n v="7824"/>
  </r>
  <r>
    <x v="364"/>
    <x v="6"/>
    <s v="Dec"/>
    <n v="52"/>
    <x v="0"/>
    <s v="01"/>
    <s v="Grain"/>
    <x v="1"/>
    <n v="265"/>
  </r>
  <r>
    <x v="364"/>
    <x v="6"/>
    <s v="Dec"/>
    <n v="52"/>
    <x v="1"/>
    <s v="01"/>
    <s v="Grain"/>
    <x v="0"/>
    <n v="0"/>
  </r>
  <r>
    <x v="364"/>
    <x v="6"/>
    <s v="Dec"/>
    <n v="52"/>
    <x v="1"/>
    <s v="01"/>
    <s v="Grain"/>
    <x v="1"/>
    <n v="0"/>
  </r>
  <r>
    <x v="364"/>
    <x v="6"/>
    <s v="Dec"/>
    <n v="52"/>
    <x v="2"/>
    <s v="01"/>
    <s v="Grain"/>
    <x v="0"/>
    <n v="3921"/>
  </r>
  <r>
    <x v="364"/>
    <x v="6"/>
    <s v="Dec"/>
    <n v="52"/>
    <x v="2"/>
    <s v="01"/>
    <s v="Grain"/>
    <x v="1"/>
    <n v="448"/>
  </r>
  <r>
    <x v="364"/>
    <x v="6"/>
    <s v="Dec"/>
    <n v="52"/>
    <x v="3"/>
    <s v="01"/>
    <s v="Grain"/>
    <x v="0"/>
    <n v="4647"/>
  </r>
  <r>
    <x v="364"/>
    <x v="6"/>
    <s v="Dec"/>
    <n v="52"/>
    <x v="3"/>
    <s v="01"/>
    <s v="Grain"/>
    <x v="1"/>
    <n v="267"/>
  </r>
  <r>
    <x v="364"/>
    <x v="6"/>
    <s v="Dec"/>
    <n v="52"/>
    <x v="4"/>
    <s v="01"/>
    <s v="Grain"/>
    <x v="0"/>
    <n v="1995"/>
  </r>
  <r>
    <x v="364"/>
    <x v="6"/>
    <s v="Dec"/>
    <n v="52"/>
    <x v="4"/>
    <s v="01"/>
    <s v="Grain"/>
    <x v="1"/>
    <n v="1430"/>
  </r>
  <r>
    <x v="364"/>
    <x v="6"/>
    <s v="Dec"/>
    <n v="52"/>
    <x v="5"/>
    <s v="01"/>
    <s v="Grain"/>
    <x v="0"/>
    <n v="0"/>
  </r>
  <r>
    <x v="364"/>
    <x v="6"/>
    <s v="Dec"/>
    <n v="52"/>
    <x v="5"/>
    <s v="01"/>
    <s v="Grain"/>
    <x v="1"/>
    <n v="5"/>
  </r>
  <r>
    <x v="364"/>
    <x v="6"/>
    <s v="Dec"/>
    <n v="52"/>
    <x v="6"/>
    <s v="01"/>
    <s v="Grain"/>
    <x v="0"/>
    <n v="1012"/>
  </r>
  <r>
    <x v="364"/>
    <x v="6"/>
    <s v="Dec"/>
    <n v="52"/>
    <x v="6"/>
    <s v="01"/>
    <s v="Grain"/>
    <x v="1"/>
    <n v="735"/>
  </r>
  <r>
    <x v="364"/>
    <x v="6"/>
    <s v="Dec"/>
    <n v="52"/>
    <x v="7"/>
    <s v="01"/>
    <s v="Grain"/>
    <x v="0"/>
    <n v="845"/>
  </r>
  <r>
    <x v="364"/>
    <x v="6"/>
    <s v="Dec"/>
    <n v="52"/>
    <x v="7"/>
    <s v="01"/>
    <s v="Grain"/>
    <x v="1"/>
    <n v="351"/>
  </r>
  <r>
    <x v="364"/>
    <x v="6"/>
    <s v="Dec"/>
    <n v="52"/>
    <x v="8"/>
    <s v="01"/>
    <s v="Grain"/>
    <x v="0"/>
    <n v="136"/>
  </r>
  <r>
    <x v="364"/>
    <x v="6"/>
    <s v="Dec"/>
    <n v="52"/>
    <x v="8"/>
    <s v="01"/>
    <s v="Grain"/>
    <x v="1"/>
    <n v="1096"/>
  </r>
  <r>
    <x v="364"/>
    <x v="6"/>
    <s v="Dec"/>
    <n v="52"/>
    <x v="9"/>
    <s v="01"/>
    <s v="Grain"/>
    <x v="0"/>
    <n v="0"/>
  </r>
  <r>
    <x v="364"/>
    <x v="6"/>
    <s v="Dec"/>
    <n v="52"/>
    <x v="9"/>
    <s v="01"/>
    <s v="Grain"/>
    <x v="1"/>
    <n v="0"/>
  </r>
  <r>
    <x v="364"/>
    <x v="6"/>
    <s v="Dec"/>
    <n v="52"/>
    <x v="10"/>
    <s v="01"/>
    <s v="Grain"/>
    <x v="0"/>
    <n v="2584"/>
  </r>
  <r>
    <x v="364"/>
    <x v="6"/>
    <s v="Dec"/>
    <n v="52"/>
    <x v="10"/>
    <s v="01"/>
    <s v="Grain"/>
    <x v="1"/>
    <n v="509"/>
  </r>
  <r>
    <x v="364"/>
    <x v="6"/>
    <s v="Dec"/>
    <n v="52"/>
    <x v="11"/>
    <s v="01"/>
    <s v="Grain"/>
    <x v="0"/>
    <n v="0"/>
  </r>
  <r>
    <x v="364"/>
    <x v="6"/>
    <s v="Dec"/>
    <n v="52"/>
    <x v="11"/>
    <s v="01"/>
    <s v="Grain"/>
    <x v="1"/>
    <n v="2"/>
  </r>
  <r>
    <x v="364"/>
    <x v="6"/>
    <s v="Dec"/>
    <n v="52"/>
    <x v="12"/>
    <s v="01"/>
    <s v="Grain"/>
    <x v="0"/>
    <n v="6124"/>
  </r>
  <r>
    <x v="364"/>
    <x v="6"/>
    <s v="Dec"/>
    <n v="52"/>
    <x v="12"/>
    <s v="01"/>
    <s v="Grain"/>
    <x v="1"/>
    <n v="1110"/>
  </r>
  <r>
    <x v="365"/>
    <x v="6"/>
    <s v="Dec"/>
    <n v="53"/>
    <x v="0"/>
    <s v="01"/>
    <s v="Grain"/>
    <x v="0"/>
    <n v="11051"/>
  </r>
  <r>
    <x v="365"/>
    <x v="6"/>
    <s v="Dec"/>
    <n v="53"/>
    <x v="0"/>
    <s v="01"/>
    <s v="Grain"/>
    <x v="1"/>
    <n v="383"/>
  </r>
  <r>
    <x v="365"/>
    <x v="6"/>
    <s v="Dec"/>
    <n v="53"/>
    <x v="1"/>
    <s v="01"/>
    <s v="Grain"/>
    <x v="0"/>
    <n v="0"/>
  </r>
  <r>
    <x v="365"/>
    <x v="6"/>
    <s v="Dec"/>
    <n v="53"/>
    <x v="1"/>
    <s v="01"/>
    <s v="Grain"/>
    <x v="1"/>
    <n v="0"/>
  </r>
  <r>
    <x v="365"/>
    <x v="6"/>
    <s v="Dec"/>
    <n v="53"/>
    <x v="2"/>
    <s v="01"/>
    <s v="Grain"/>
    <x v="0"/>
    <n v="4157"/>
  </r>
  <r>
    <x v="365"/>
    <x v="6"/>
    <s v="Dec"/>
    <n v="53"/>
    <x v="2"/>
    <s v="01"/>
    <s v="Grain"/>
    <x v="1"/>
    <n v="828"/>
  </r>
  <r>
    <x v="365"/>
    <x v="6"/>
    <s v="Dec"/>
    <n v="53"/>
    <x v="3"/>
    <s v="01"/>
    <s v="Grain"/>
    <x v="0"/>
    <n v="5033"/>
  </r>
  <r>
    <x v="365"/>
    <x v="6"/>
    <s v="Dec"/>
    <n v="53"/>
    <x v="3"/>
    <s v="01"/>
    <s v="Grain"/>
    <x v="1"/>
    <n v="426"/>
  </r>
  <r>
    <x v="365"/>
    <x v="6"/>
    <s v="Dec"/>
    <n v="53"/>
    <x v="4"/>
    <s v="01"/>
    <s v="Grain"/>
    <x v="0"/>
    <n v="2251"/>
  </r>
  <r>
    <x v="365"/>
    <x v="6"/>
    <s v="Dec"/>
    <n v="53"/>
    <x v="4"/>
    <s v="01"/>
    <s v="Grain"/>
    <x v="1"/>
    <n v="1010"/>
  </r>
  <r>
    <x v="365"/>
    <x v="6"/>
    <s v="Dec"/>
    <n v="53"/>
    <x v="5"/>
    <s v="01"/>
    <s v="Grain"/>
    <x v="0"/>
    <n v="0"/>
  </r>
  <r>
    <x v="365"/>
    <x v="6"/>
    <s v="Dec"/>
    <n v="53"/>
    <x v="5"/>
    <s v="01"/>
    <s v="Grain"/>
    <x v="1"/>
    <n v="6"/>
  </r>
  <r>
    <x v="365"/>
    <x v="6"/>
    <s v="Dec"/>
    <n v="53"/>
    <x v="6"/>
    <s v="01"/>
    <s v="Grain"/>
    <x v="0"/>
    <n v="502"/>
  </r>
  <r>
    <x v="365"/>
    <x v="6"/>
    <s v="Dec"/>
    <n v="53"/>
    <x v="6"/>
    <s v="01"/>
    <s v="Grain"/>
    <x v="1"/>
    <n v="607"/>
  </r>
  <r>
    <x v="365"/>
    <x v="6"/>
    <s v="Dec"/>
    <n v="53"/>
    <x v="7"/>
    <s v="01"/>
    <s v="Grain"/>
    <x v="0"/>
    <n v="722"/>
  </r>
  <r>
    <x v="365"/>
    <x v="6"/>
    <s v="Dec"/>
    <n v="53"/>
    <x v="7"/>
    <s v="01"/>
    <s v="Grain"/>
    <x v="1"/>
    <n v="467"/>
  </r>
  <r>
    <x v="365"/>
    <x v="6"/>
    <s v="Dec"/>
    <n v="53"/>
    <x v="8"/>
    <s v="01"/>
    <s v="Grain"/>
    <x v="0"/>
    <n v="114"/>
  </r>
  <r>
    <x v="365"/>
    <x v="6"/>
    <s v="Dec"/>
    <n v="53"/>
    <x v="8"/>
    <s v="01"/>
    <s v="Grain"/>
    <x v="1"/>
    <n v="1036"/>
  </r>
  <r>
    <x v="365"/>
    <x v="6"/>
    <s v="Dec"/>
    <n v="53"/>
    <x v="9"/>
    <s v="01"/>
    <s v="Grain"/>
    <x v="0"/>
    <n v="0"/>
  </r>
  <r>
    <x v="365"/>
    <x v="6"/>
    <s v="Dec"/>
    <n v="53"/>
    <x v="9"/>
    <s v="01"/>
    <s v="Grain"/>
    <x v="1"/>
    <n v="0"/>
  </r>
  <r>
    <x v="365"/>
    <x v="6"/>
    <s v="Dec"/>
    <n v="53"/>
    <x v="10"/>
    <s v="01"/>
    <s v="Grain"/>
    <x v="0"/>
    <n v="3205"/>
  </r>
  <r>
    <x v="365"/>
    <x v="6"/>
    <s v="Dec"/>
    <n v="53"/>
    <x v="10"/>
    <s v="01"/>
    <s v="Grain"/>
    <x v="1"/>
    <n v="827"/>
  </r>
  <r>
    <x v="365"/>
    <x v="6"/>
    <s v="Dec"/>
    <n v="53"/>
    <x v="11"/>
    <s v="01"/>
    <s v="Grain"/>
    <x v="0"/>
    <n v="0"/>
  </r>
  <r>
    <x v="365"/>
    <x v="6"/>
    <s v="Dec"/>
    <n v="53"/>
    <x v="11"/>
    <s v="01"/>
    <s v="Grain"/>
    <x v="1"/>
    <n v="4"/>
  </r>
  <r>
    <x v="365"/>
    <x v="6"/>
    <s v="Dec"/>
    <n v="53"/>
    <x v="12"/>
    <s v="01"/>
    <s v="Grain"/>
    <x v="0"/>
    <n v="5750"/>
  </r>
  <r>
    <x v="365"/>
    <x v="6"/>
    <s v="Dec"/>
    <n v="53"/>
    <x v="12"/>
    <s v="01"/>
    <s v="Grain"/>
    <x v="1"/>
    <n v="1745"/>
  </r>
  <r>
    <x v="366"/>
    <x v="7"/>
    <s v="Jan"/>
    <n v="1"/>
    <x v="0"/>
    <s v="01"/>
    <s v="Grain"/>
    <x v="0"/>
    <n v="9357"/>
  </r>
  <r>
    <x v="366"/>
    <x v="7"/>
    <s v="Jan"/>
    <n v="1"/>
    <x v="0"/>
    <s v="01"/>
    <s v="Grain"/>
    <x v="1"/>
    <n v="30"/>
  </r>
  <r>
    <x v="366"/>
    <x v="7"/>
    <s v="Jan"/>
    <n v="1"/>
    <x v="1"/>
    <s v="01"/>
    <s v="Grain"/>
    <x v="0"/>
    <n v="0"/>
  </r>
  <r>
    <x v="366"/>
    <x v="7"/>
    <s v="Jan"/>
    <n v="1"/>
    <x v="1"/>
    <s v="01"/>
    <s v="Grain"/>
    <x v="1"/>
    <n v="0"/>
  </r>
  <r>
    <x v="366"/>
    <x v="7"/>
    <s v="Jan"/>
    <n v="1"/>
    <x v="2"/>
    <s v="01"/>
    <s v="Grain"/>
    <x v="0"/>
    <n v="4373"/>
  </r>
  <r>
    <x v="366"/>
    <x v="7"/>
    <s v="Jan"/>
    <n v="1"/>
    <x v="2"/>
    <s v="01"/>
    <s v="Grain"/>
    <x v="1"/>
    <n v="612"/>
  </r>
  <r>
    <x v="366"/>
    <x v="7"/>
    <s v="Jan"/>
    <n v="1"/>
    <x v="3"/>
    <s v="01"/>
    <s v="Grain"/>
    <x v="0"/>
    <n v="4461"/>
  </r>
  <r>
    <x v="366"/>
    <x v="7"/>
    <s v="Jan"/>
    <n v="1"/>
    <x v="3"/>
    <s v="01"/>
    <s v="Grain"/>
    <x v="1"/>
    <n v="434"/>
  </r>
  <r>
    <x v="366"/>
    <x v="7"/>
    <s v="Jan"/>
    <n v="1"/>
    <x v="4"/>
    <s v="01"/>
    <s v="Grain"/>
    <x v="0"/>
    <n v="2688"/>
  </r>
  <r>
    <x v="366"/>
    <x v="7"/>
    <s v="Jan"/>
    <n v="1"/>
    <x v="4"/>
    <s v="01"/>
    <s v="Grain"/>
    <x v="1"/>
    <n v="1656"/>
  </r>
  <r>
    <x v="366"/>
    <x v="7"/>
    <s v="Jan"/>
    <n v="1"/>
    <x v="5"/>
    <s v="01"/>
    <s v="Grain"/>
    <x v="0"/>
    <n v="0"/>
  </r>
  <r>
    <x v="366"/>
    <x v="7"/>
    <s v="Jan"/>
    <n v="1"/>
    <x v="5"/>
    <s v="01"/>
    <s v="Grain"/>
    <x v="1"/>
    <n v="10"/>
  </r>
  <r>
    <x v="366"/>
    <x v="7"/>
    <s v="Jan"/>
    <n v="1"/>
    <x v="6"/>
    <s v="01"/>
    <s v="Grain"/>
    <x v="0"/>
    <n v="849"/>
  </r>
  <r>
    <x v="366"/>
    <x v="7"/>
    <s v="Jan"/>
    <n v="1"/>
    <x v="6"/>
    <s v="01"/>
    <s v="Grain"/>
    <x v="1"/>
    <n v="647"/>
  </r>
  <r>
    <x v="366"/>
    <x v="7"/>
    <s v="Jan"/>
    <n v="1"/>
    <x v="7"/>
    <s v="01"/>
    <s v="Grain"/>
    <x v="0"/>
    <n v="792"/>
  </r>
  <r>
    <x v="366"/>
    <x v="7"/>
    <s v="Jan"/>
    <n v="1"/>
    <x v="7"/>
    <s v="01"/>
    <s v="Grain"/>
    <x v="1"/>
    <n v="280"/>
  </r>
  <r>
    <x v="366"/>
    <x v="7"/>
    <s v="Jan"/>
    <n v="1"/>
    <x v="8"/>
    <s v="01"/>
    <s v="Grain"/>
    <x v="0"/>
    <n v="121"/>
  </r>
  <r>
    <x v="366"/>
    <x v="7"/>
    <s v="Jan"/>
    <n v="1"/>
    <x v="8"/>
    <s v="01"/>
    <s v="Grain"/>
    <x v="1"/>
    <n v="1284"/>
  </r>
  <r>
    <x v="366"/>
    <x v="7"/>
    <s v="Jan"/>
    <n v="1"/>
    <x v="9"/>
    <s v="01"/>
    <s v="Grain"/>
    <x v="0"/>
    <n v="0"/>
  </r>
  <r>
    <x v="366"/>
    <x v="7"/>
    <s v="Jan"/>
    <n v="1"/>
    <x v="9"/>
    <s v="01"/>
    <s v="Grain"/>
    <x v="1"/>
    <n v="0"/>
  </r>
  <r>
    <x v="366"/>
    <x v="7"/>
    <s v="Jan"/>
    <n v="1"/>
    <x v="10"/>
    <s v="01"/>
    <s v="Grain"/>
    <x v="0"/>
    <n v="3648"/>
  </r>
  <r>
    <x v="366"/>
    <x v="7"/>
    <s v="Jan"/>
    <n v="1"/>
    <x v="10"/>
    <s v="01"/>
    <s v="Grain"/>
    <x v="1"/>
    <n v="610"/>
  </r>
  <r>
    <x v="366"/>
    <x v="7"/>
    <s v="Jan"/>
    <n v="1"/>
    <x v="11"/>
    <s v="01"/>
    <s v="Grain"/>
    <x v="0"/>
    <n v="0"/>
  </r>
  <r>
    <x v="366"/>
    <x v="7"/>
    <s v="Jan"/>
    <n v="1"/>
    <x v="11"/>
    <s v="01"/>
    <s v="Grain"/>
    <x v="1"/>
    <n v="1"/>
  </r>
  <r>
    <x v="366"/>
    <x v="7"/>
    <s v="Jan"/>
    <n v="1"/>
    <x v="12"/>
    <s v="01"/>
    <s v="Grain"/>
    <x v="0"/>
    <n v="5441"/>
  </r>
  <r>
    <x v="366"/>
    <x v="7"/>
    <s v="Jan"/>
    <n v="1"/>
    <x v="12"/>
    <s v="01"/>
    <s v="Grain"/>
    <x v="1"/>
    <n v="1386"/>
  </r>
  <r>
    <x v="367"/>
    <x v="7"/>
    <s v="Jan"/>
    <n v="2"/>
    <x v="0"/>
    <s v="01"/>
    <s v="Grain"/>
    <x v="0"/>
    <n v="11796"/>
  </r>
  <r>
    <x v="367"/>
    <x v="7"/>
    <s v="Jan"/>
    <n v="2"/>
    <x v="0"/>
    <s v="01"/>
    <s v="Grain"/>
    <x v="1"/>
    <n v="95"/>
  </r>
  <r>
    <x v="367"/>
    <x v="7"/>
    <s v="Jan"/>
    <n v="2"/>
    <x v="1"/>
    <s v="01"/>
    <s v="Grain"/>
    <x v="0"/>
    <n v="0"/>
  </r>
  <r>
    <x v="367"/>
    <x v="7"/>
    <s v="Jan"/>
    <n v="2"/>
    <x v="1"/>
    <s v="01"/>
    <s v="Grain"/>
    <x v="1"/>
    <n v="0"/>
  </r>
  <r>
    <x v="367"/>
    <x v="7"/>
    <s v="Jan"/>
    <n v="2"/>
    <x v="2"/>
    <s v="01"/>
    <s v="Grain"/>
    <x v="0"/>
    <n v="3900"/>
  </r>
  <r>
    <x v="367"/>
    <x v="7"/>
    <s v="Jan"/>
    <n v="2"/>
    <x v="2"/>
    <s v="01"/>
    <s v="Grain"/>
    <x v="1"/>
    <n v="582"/>
  </r>
  <r>
    <x v="367"/>
    <x v="7"/>
    <s v="Jan"/>
    <n v="2"/>
    <x v="3"/>
    <s v="01"/>
    <s v="Grain"/>
    <x v="0"/>
    <n v="4569"/>
  </r>
  <r>
    <x v="367"/>
    <x v="7"/>
    <s v="Jan"/>
    <n v="2"/>
    <x v="3"/>
    <s v="01"/>
    <s v="Grain"/>
    <x v="1"/>
    <n v="435"/>
  </r>
  <r>
    <x v="367"/>
    <x v="7"/>
    <s v="Jan"/>
    <n v="2"/>
    <x v="4"/>
    <s v="01"/>
    <s v="Grain"/>
    <x v="0"/>
    <n v="2665"/>
  </r>
  <r>
    <x v="367"/>
    <x v="7"/>
    <s v="Jan"/>
    <n v="2"/>
    <x v="4"/>
    <s v="01"/>
    <s v="Grain"/>
    <x v="1"/>
    <n v="1584"/>
  </r>
  <r>
    <x v="367"/>
    <x v="7"/>
    <s v="Jan"/>
    <n v="2"/>
    <x v="5"/>
    <s v="01"/>
    <s v="Grain"/>
    <x v="0"/>
    <n v="0"/>
  </r>
  <r>
    <x v="367"/>
    <x v="7"/>
    <s v="Jan"/>
    <n v="2"/>
    <x v="5"/>
    <s v="01"/>
    <s v="Grain"/>
    <x v="1"/>
    <n v="0"/>
  </r>
  <r>
    <x v="367"/>
    <x v="7"/>
    <s v="Jan"/>
    <n v="2"/>
    <x v="6"/>
    <s v="01"/>
    <s v="Grain"/>
    <x v="0"/>
    <n v="1012"/>
  </r>
  <r>
    <x v="367"/>
    <x v="7"/>
    <s v="Jan"/>
    <n v="2"/>
    <x v="6"/>
    <s v="01"/>
    <s v="Grain"/>
    <x v="1"/>
    <n v="476"/>
  </r>
  <r>
    <x v="367"/>
    <x v="7"/>
    <s v="Jan"/>
    <n v="2"/>
    <x v="7"/>
    <s v="01"/>
    <s v="Grain"/>
    <x v="0"/>
    <n v="1011"/>
  </r>
  <r>
    <x v="367"/>
    <x v="7"/>
    <s v="Jan"/>
    <n v="2"/>
    <x v="7"/>
    <s v="01"/>
    <s v="Grain"/>
    <x v="1"/>
    <n v="527"/>
  </r>
  <r>
    <x v="367"/>
    <x v="7"/>
    <s v="Jan"/>
    <n v="2"/>
    <x v="8"/>
    <s v="01"/>
    <s v="Grain"/>
    <x v="0"/>
    <n v="194"/>
  </r>
  <r>
    <x v="367"/>
    <x v="7"/>
    <s v="Jan"/>
    <n v="2"/>
    <x v="8"/>
    <s v="01"/>
    <s v="Grain"/>
    <x v="1"/>
    <n v="1025"/>
  </r>
  <r>
    <x v="367"/>
    <x v="7"/>
    <s v="Jan"/>
    <n v="2"/>
    <x v="9"/>
    <s v="01"/>
    <s v="Grain"/>
    <x v="0"/>
    <n v="0"/>
  </r>
  <r>
    <x v="367"/>
    <x v="7"/>
    <s v="Jan"/>
    <n v="2"/>
    <x v="9"/>
    <s v="01"/>
    <s v="Grain"/>
    <x v="1"/>
    <n v="0"/>
  </r>
  <r>
    <x v="367"/>
    <x v="7"/>
    <s v="Jan"/>
    <n v="2"/>
    <x v="10"/>
    <s v="01"/>
    <s v="Grain"/>
    <x v="0"/>
    <n v="3306"/>
  </r>
  <r>
    <x v="367"/>
    <x v="7"/>
    <s v="Jan"/>
    <n v="2"/>
    <x v="10"/>
    <s v="01"/>
    <s v="Grain"/>
    <x v="1"/>
    <n v="769"/>
  </r>
  <r>
    <x v="367"/>
    <x v="7"/>
    <s v="Jan"/>
    <n v="2"/>
    <x v="11"/>
    <s v="01"/>
    <s v="Grain"/>
    <x v="0"/>
    <n v="0"/>
  </r>
  <r>
    <x v="367"/>
    <x v="7"/>
    <s v="Jan"/>
    <n v="2"/>
    <x v="11"/>
    <s v="01"/>
    <s v="Grain"/>
    <x v="1"/>
    <n v="1"/>
  </r>
  <r>
    <x v="367"/>
    <x v="7"/>
    <s v="Jan"/>
    <n v="2"/>
    <x v="12"/>
    <s v="01"/>
    <s v="Grain"/>
    <x v="0"/>
    <n v="6284"/>
  </r>
  <r>
    <x v="367"/>
    <x v="7"/>
    <s v="Jan"/>
    <n v="2"/>
    <x v="12"/>
    <s v="01"/>
    <s v="Grain"/>
    <x v="1"/>
    <n v="1770"/>
  </r>
  <r>
    <x v="368"/>
    <x v="7"/>
    <s v="Jan"/>
    <n v="3"/>
    <x v="0"/>
    <s v="01"/>
    <s v="Grain"/>
    <x v="0"/>
    <n v="11422"/>
  </r>
  <r>
    <x v="368"/>
    <x v="7"/>
    <s v="Jan"/>
    <n v="3"/>
    <x v="0"/>
    <s v="01"/>
    <s v="Grain"/>
    <x v="1"/>
    <n v="136"/>
  </r>
  <r>
    <x v="368"/>
    <x v="7"/>
    <s v="Jan"/>
    <n v="3"/>
    <x v="1"/>
    <s v="01"/>
    <s v="Grain"/>
    <x v="0"/>
    <n v="0"/>
  </r>
  <r>
    <x v="368"/>
    <x v="7"/>
    <s v="Jan"/>
    <n v="3"/>
    <x v="1"/>
    <s v="01"/>
    <s v="Grain"/>
    <x v="1"/>
    <n v="0"/>
  </r>
  <r>
    <x v="368"/>
    <x v="7"/>
    <s v="Jan"/>
    <n v="3"/>
    <x v="2"/>
    <s v="01"/>
    <s v="Grain"/>
    <x v="0"/>
    <n v="3541"/>
  </r>
  <r>
    <x v="368"/>
    <x v="7"/>
    <s v="Jan"/>
    <n v="3"/>
    <x v="2"/>
    <s v="01"/>
    <s v="Grain"/>
    <x v="1"/>
    <n v="897"/>
  </r>
  <r>
    <x v="368"/>
    <x v="7"/>
    <s v="Jan"/>
    <n v="3"/>
    <x v="3"/>
    <s v="01"/>
    <s v="Grain"/>
    <x v="0"/>
    <n v="5166"/>
  </r>
  <r>
    <x v="368"/>
    <x v="7"/>
    <s v="Jan"/>
    <n v="3"/>
    <x v="3"/>
    <s v="01"/>
    <s v="Grain"/>
    <x v="1"/>
    <n v="789"/>
  </r>
  <r>
    <x v="368"/>
    <x v="7"/>
    <s v="Jan"/>
    <n v="3"/>
    <x v="4"/>
    <s v="01"/>
    <s v="Grain"/>
    <x v="0"/>
    <n v="2638"/>
  </r>
  <r>
    <x v="368"/>
    <x v="7"/>
    <s v="Jan"/>
    <n v="3"/>
    <x v="4"/>
    <s v="01"/>
    <s v="Grain"/>
    <x v="1"/>
    <n v="1412"/>
  </r>
  <r>
    <x v="368"/>
    <x v="7"/>
    <s v="Jan"/>
    <n v="3"/>
    <x v="5"/>
    <s v="01"/>
    <s v="Grain"/>
    <x v="0"/>
    <n v="0"/>
  </r>
  <r>
    <x v="368"/>
    <x v="7"/>
    <s v="Jan"/>
    <n v="3"/>
    <x v="5"/>
    <s v="01"/>
    <s v="Grain"/>
    <x v="1"/>
    <n v="6"/>
  </r>
  <r>
    <x v="368"/>
    <x v="7"/>
    <s v="Jan"/>
    <n v="3"/>
    <x v="6"/>
    <s v="01"/>
    <s v="Grain"/>
    <x v="0"/>
    <n v="1147"/>
  </r>
  <r>
    <x v="368"/>
    <x v="7"/>
    <s v="Jan"/>
    <n v="3"/>
    <x v="6"/>
    <s v="01"/>
    <s v="Grain"/>
    <x v="1"/>
    <n v="1249"/>
  </r>
  <r>
    <x v="368"/>
    <x v="7"/>
    <s v="Jan"/>
    <n v="3"/>
    <x v="7"/>
    <s v="01"/>
    <s v="Grain"/>
    <x v="0"/>
    <n v="728"/>
  </r>
  <r>
    <x v="368"/>
    <x v="7"/>
    <s v="Jan"/>
    <n v="3"/>
    <x v="7"/>
    <s v="01"/>
    <s v="Grain"/>
    <x v="1"/>
    <n v="363"/>
  </r>
  <r>
    <x v="368"/>
    <x v="7"/>
    <s v="Jan"/>
    <n v="3"/>
    <x v="8"/>
    <s v="01"/>
    <s v="Grain"/>
    <x v="0"/>
    <n v="121"/>
  </r>
  <r>
    <x v="368"/>
    <x v="7"/>
    <s v="Jan"/>
    <n v="3"/>
    <x v="8"/>
    <s v="01"/>
    <s v="Grain"/>
    <x v="1"/>
    <n v="1230"/>
  </r>
  <r>
    <x v="368"/>
    <x v="7"/>
    <s v="Jan"/>
    <n v="3"/>
    <x v="9"/>
    <s v="01"/>
    <s v="Grain"/>
    <x v="0"/>
    <n v="0"/>
  </r>
  <r>
    <x v="368"/>
    <x v="7"/>
    <s v="Jan"/>
    <n v="3"/>
    <x v="9"/>
    <s v="01"/>
    <s v="Grain"/>
    <x v="1"/>
    <n v="0"/>
  </r>
  <r>
    <x v="368"/>
    <x v="7"/>
    <s v="Jan"/>
    <n v="3"/>
    <x v="10"/>
    <s v="01"/>
    <s v="Grain"/>
    <x v="0"/>
    <n v="3298"/>
  </r>
  <r>
    <x v="368"/>
    <x v="7"/>
    <s v="Jan"/>
    <n v="3"/>
    <x v="10"/>
    <s v="01"/>
    <s v="Grain"/>
    <x v="1"/>
    <n v="968"/>
  </r>
  <r>
    <x v="368"/>
    <x v="7"/>
    <s v="Jan"/>
    <n v="3"/>
    <x v="11"/>
    <s v="01"/>
    <s v="Grain"/>
    <x v="0"/>
    <n v="0"/>
  </r>
  <r>
    <x v="368"/>
    <x v="7"/>
    <s v="Jan"/>
    <n v="3"/>
    <x v="11"/>
    <s v="01"/>
    <s v="Grain"/>
    <x v="1"/>
    <n v="1"/>
  </r>
  <r>
    <x v="368"/>
    <x v="7"/>
    <s v="Jan"/>
    <n v="3"/>
    <x v="12"/>
    <s v="01"/>
    <s v="Grain"/>
    <x v="0"/>
    <n v="5362"/>
  </r>
  <r>
    <x v="368"/>
    <x v="7"/>
    <s v="Jan"/>
    <n v="3"/>
    <x v="12"/>
    <s v="01"/>
    <s v="Grain"/>
    <x v="1"/>
    <n v="1789"/>
  </r>
  <r>
    <x v="369"/>
    <x v="7"/>
    <s v="Jan"/>
    <n v="4"/>
    <x v="0"/>
    <s v="01"/>
    <s v="Grain"/>
    <x v="0"/>
    <n v="11654"/>
  </r>
  <r>
    <x v="369"/>
    <x v="7"/>
    <s v="Jan"/>
    <n v="4"/>
    <x v="0"/>
    <s v="01"/>
    <s v="Grain"/>
    <x v="1"/>
    <n v="192"/>
  </r>
  <r>
    <x v="369"/>
    <x v="7"/>
    <s v="Jan"/>
    <n v="4"/>
    <x v="1"/>
    <s v="01"/>
    <s v="Grain"/>
    <x v="0"/>
    <n v="0"/>
  </r>
  <r>
    <x v="369"/>
    <x v="7"/>
    <s v="Jan"/>
    <n v="4"/>
    <x v="1"/>
    <s v="01"/>
    <s v="Grain"/>
    <x v="1"/>
    <n v="0"/>
  </r>
  <r>
    <x v="369"/>
    <x v="7"/>
    <s v="Jan"/>
    <n v="4"/>
    <x v="2"/>
    <s v="01"/>
    <s v="Grain"/>
    <x v="0"/>
    <n v="4445"/>
  </r>
  <r>
    <x v="369"/>
    <x v="7"/>
    <s v="Jan"/>
    <n v="4"/>
    <x v="2"/>
    <s v="01"/>
    <s v="Grain"/>
    <x v="1"/>
    <n v="343"/>
  </r>
  <r>
    <x v="369"/>
    <x v="7"/>
    <s v="Jan"/>
    <n v="4"/>
    <x v="3"/>
    <s v="01"/>
    <s v="Grain"/>
    <x v="0"/>
    <n v="3814"/>
  </r>
  <r>
    <x v="369"/>
    <x v="7"/>
    <s v="Jan"/>
    <n v="4"/>
    <x v="3"/>
    <s v="01"/>
    <s v="Grain"/>
    <x v="1"/>
    <n v="528"/>
  </r>
  <r>
    <x v="369"/>
    <x v="7"/>
    <s v="Jan"/>
    <n v="4"/>
    <x v="4"/>
    <s v="01"/>
    <s v="Grain"/>
    <x v="0"/>
    <n v="2408"/>
  </r>
  <r>
    <x v="369"/>
    <x v="7"/>
    <s v="Jan"/>
    <n v="4"/>
    <x v="4"/>
    <s v="01"/>
    <s v="Grain"/>
    <x v="1"/>
    <n v="1686"/>
  </r>
  <r>
    <x v="369"/>
    <x v="7"/>
    <s v="Jan"/>
    <n v="4"/>
    <x v="5"/>
    <s v="01"/>
    <s v="Grain"/>
    <x v="0"/>
    <n v="0"/>
  </r>
  <r>
    <x v="369"/>
    <x v="7"/>
    <s v="Jan"/>
    <n v="4"/>
    <x v="5"/>
    <s v="01"/>
    <s v="Grain"/>
    <x v="1"/>
    <n v="3"/>
  </r>
  <r>
    <x v="369"/>
    <x v="7"/>
    <s v="Jan"/>
    <n v="4"/>
    <x v="6"/>
    <s v="01"/>
    <s v="Grain"/>
    <x v="0"/>
    <n v="822"/>
  </r>
  <r>
    <x v="369"/>
    <x v="7"/>
    <s v="Jan"/>
    <n v="4"/>
    <x v="6"/>
    <s v="01"/>
    <s v="Grain"/>
    <x v="1"/>
    <n v="913"/>
  </r>
  <r>
    <x v="369"/>
    <x v="7"/>
    <s v="Jan"/>
    <n v="4"/>
    <x v="7"/>
    <s v="01"/>
    <s v="Grain"/>
    <x v="0"/>
    <n v="673"/>
  </r>
  <r>
    <x v="369"/>
    <x v="7"/>
    <s v="Jan"/>
    <n v="4"/>
    <x v="7"/>
    <s v="01"/>
    <s v="Grain"/>
    <x v="1"/>
    <n v="353"/>
  </r>
  <r>
    <x v="369"/>
    <x v="7"/>
    <s v="Jan"/>
    <n v="4"/>
    <x v="8"/>
    <s v="01"/>
    <s v="Grain"/>
    <x v="0"/>
    <n v="217"/>
  </r>
  <r>
    <x v="369"/>
    <x v="7"/>
    <s v="Jan"/>
    <n v="4"/>
    <x v="8"/>
    <s v="01"/>
    <s v="Grain"/>
    <x v="1"/>
    <n v="1155"/>
  </r>
  <r>
    <x v="369"/>
    <x v="7"/>
    <s v="Jan"/>
    <n v="4"/>
    <x v="9"/>
    <s v="01"/>
    <s v="Grain"/>
    <x v="0"/>
    <n v="0"/>
  </r>
  <r>
    <x v="369"/>
    <x v="7"/>
    <s v="Jan"/>
    <n v="4"/>
    <x v="9"/>
    <s v="01"/>
    <s v="Grain"/>
    <x v="1"/>
    <n v="0"/>
  </r>
  <r>
    <x v="369"/>
    <x v="7"/>
    <s v="Jan"/>
    <n v="4"/>
    <x v="10"/>
    <s v="01"/>
    <s v="Grain"/>
    <x v="0"/>
    <n v="2998"/>
  </r>
  <r>
    <x v="369"/>
    <x v="7"/>
    <s v="Jan"/>
    <n v="4"/>
    <x v="10"/>
    <s v="01"/>
    <s v="Grain"/>
    <x v="1"/>
    <n v="638"/>
  </r>
  <r>
    <x v="369"/>
    <x v="7"/>
    <s v="Jan"/>
    <n v="4"/>
    <x v="11"/>
    <s v="01"/>
    <s v="Grain"/>
    <x v="0"/>
    <n v="0"/>
  </r>
  <r>
    <x v="369"/>
    <x v="7"/>
    <s v="Jan"/>
    <n v="4"/>
    <x v="11"/>
    <s v="01"/>
    <s v="Grain"/>
    <x v="1"/>
    <n v="3"/>
  </r>
  <r>
    <x v="369"/>
    <x v="7"/>
    <s v="Jan"/>
    <n v="4"/>
    <x v="12"/>
    <s v="01"/>
    <s v="Grain"/>
    <x v="0"/>
    <n v="6477"/>
  </r>
  <r>
    <x v="369"/>
    <x v="7"/>
    <s v="Jan"/>
    <n v="4"/>
    <x v="12"/>
    <s v="01"/>
    <s v="Grain"/>
    <x v="1"/>
    <n v="1577"/>
  </r>
  <r>
    <x v="370"/>
    <x v="7"/>
    <s v="Feb"/>
    <n v="5"/>
    <x v="0"/>
    <s v="01"/>
    <s v="Grain"/>
    <x v="0"/>
    <n v="9703"/>
  </r>
  <r>
    <x v="370"/>
    <x v="7"/>
    <s v="Feb"/>
    <n v="5"/>
    <x v="0"/>
    <s v="01"/>
    <s v="Grain"/>
    <x v="1"/>
    <n v="111"/>
  </r>
  <r>
    <x v="370"/>
    <x v="7"/>
    <s v="Feb"/>
    <n v="5"/>
    <x v="1"/>
    <s v="01"/>
    <s v="Grain"/>
    <x v="0"/>
    <n v="0"/>
  </r>
  <r>
    <x v="370"/>
    <x v="7"/>
    <s v="Feb"/>
    <n v="5"/>
    <x v="1"/>
    <s v="01"/>
    <s v="Grain"/>
    <x v="1"/>
    <n v="0"/>
  </r>
  <r>
    <x v="370"/>
    <x v="7"/>
    <s v="Feb"/>
    <n v="5"/>
    <x v="2"/>
    <s v="01"/>
    <s v="Grain"/>
    <x v="0"/>
    <n v="4341"/>
  </r>
  <r>
    <x v="370"/>
    <x v="7"/>
    <s v="Feb"/>
    <n v="5"/>
    <x v="2"/>
    <s v="01"/>
    <s v="Grain"/>
    <x v="1"/>
    <n v="402"/>
  </r>
  <r>
    <x v="370"/>
    <x v="7"/>
    <s v="Feb"/>
    <n v="5"/>
    <x v="3"/>
    <s v="01"/>
    <s v="Grain"/>
    <x v="0"/>
    <n v="4705"/>
  </r>
  <r>
    <x v="370"/>
    <x v="7"/>
    <s v="Feb"/>
    <n v="5"/>
    <x v="3"/>
    <s v="01"/>
    <s v="Grain"/>
    <x v="1"/>
    <n v="469"/>
  </r>
  <r>
    <x v="370"/>
    <x v="7"/>
    <s v="Feb"/>
    <n v="5"/>
    <x v="4"/>
    <s v="01"/>
    <s v="Grain"/>
    <x v="0"/>
    <n v="1764"/>
  </r>
  <r>
    <x v="370"/>
    <x v="7"/>
    <s v="Feb"/>
    <n v="5"/>
    <x v="4"/>
    <s v="01"/>
    <s v="Grain"/>
    <x v="1"/>
    <n v="1332"/>
  </r>
  <r>
    <x v="370"/>
    <x v="7"/>
    <s v="Feb"/>
    <n v="5"/>
    <x v="5"/>
    <s v="01"/>
    <s v="Grain"/>
    <x v="0"/>
    <n v="0"/>
  </r>
  <r>
    <x v="370"/>
    <x v="7"/>
    <s v="Feb"/>
    <n v="5"/>
    <x v="5"/>
    <s v="01"/>
    <s v="Grain"/>
    <x v="1"/>
    <n v="28"/>
  </r>
  <r>
    <x v="370"/>
    <x v="7"/>
    <s v="Feb"/>
    <n v="5"/>
    <x v="6"/>
    <s v="01"/>
    <s v="Grain"/>
    <x v="0"/>
    <n v="543"/>
  </r>
  <r>
    <x v="370"/>
    <x v="7"/>
    <s v="Feb"/>
    <n v="5"/>
    <x v="6"/>
    <s v="01"/>
    <s v="Grain"/>
    <x v="1"/>
    <n v="894"/>
  </r>
  <r>
    <x v="370"/>
    <x v="7"/>
    <s v="Feb"/>
    <n v="5"/>
    <x v="7"/>
    <s v="01"/>
    <s v="Grain"/>
    <x v="0"/>
    <n v="1065"/>
  </r>
  <r>
    <x v="370"/>
    <x v="7"/>
    <s v="Feb"/>
    <n v="5"/>
    <x v="7"/>
    <s v="01"/>
    <s v="Grain"/>
    <x v="1"/>
    <n v="181"/>
  </r>
  <r>
    <x v="370"/>
    <x v="7"/>
    <s v="Feb"/>
    <n v="5"/>
    <x v="8"/>
    <s v="01"/>
    <s v="Grain"/>
    <x v="0"/>
    <n v="197"/>
  </r>
  <r>
    <x v="370"/>
    <x v="7"/>
    <s v="Feb"/>
    <n v="5"/>
    <x v="8"/>
    <s v="01"/>
    <s v="Grain"/>
    <x v="1"/>
    <n v="849"/>
  </r>
  <r>
    <x v="370"/>
    <x v="7"/>
    <s v="Feb"/>
    <n v="5"/>
    <x v="9"/>
    <s v="01"/>
    <s v="Grain"/>
    <x v="0"/>
    <n v="0"/>
  </r>
  <r>
    <x v="370"/>
    <x v="7"/>
    <s v="Feb"/>
    <n v="5"/>
    <x v="9"/>
    <s v="01"/>
    <s v="Grain"/>
    <x v="1"/>
    <n v="0"/>
  </r>
  <r>
    <x v="370"/>
    <x v="7"/>
    <s v="Feb"/>
    <n v="5"/>
    <x v="10"/>
    <s v="01"/>
    <s v="Grain"/>
    <x v="0"/>
    <n v="2970"/>
  </r>
  <r>
    <x v="370"/>
    <x v="7"/>
    <s v="Feb"/>
    <n v="5"/>
    <x v="10"/>
    <s v="01"/>
    <s v="Grain"/>
    <x v="1"/>
    <n v="651"/>
  </r>
  <r>
    <x v="370"/>
    <x v="7"/>
    <s v="Feb"/>
    <n v="5"/>
    <x v="11"/>
    <s v="01"/>
    <s v="Grain"/>
    <x v="0"/>
    <n v="0"/>
  </r>
  <r>
    <x v="370"/>
    <x v="7"/>
    <s v="Feb"/>
    <n v="5"/>
    <x v="11"/>
    <s v="01"/>
    <s v="Grain"/>
    <x v="1"/>
    <n v="3"/>
  </r>
  <r>
    <x v="370"/>
    <x v="7"/>
    <s v="Feb"/>
    <n v="5"/>
    <x v="12"/>
    <s v="01"/>
    <s v="Grain"/>
    <x v="0"/>
    <n v="5686"/>
  </r>
  <r>
    <x v="370"/>
    <x v="7"/>
    <s v="Feb"/>
    <n v="5"/>
    <x v="12"/>
    <s v="01"/>
    <s v="Grain"/>
    <x v="1"/>
    <n v="1505"/>
  </r>
  <r>
    <x v="371"/>
    <x v="7"/>
    <s v="Feb"/>
    <n v="6"/>
    <x v="0"/>
    <s v="01"/>
    <s v="Grain"/>
    <x v="0"/>
    <n v="11492"/>
  </r>
  <r>
    <x v="371"/>
    <x v="7"/>
    <s v="Feb"/>
    <n v="6"/>
    <x v="0"/>
    <s v="01"/>
    <s v="Grain"/>
    <x v="1"/>
    <n v="118"/>
  </r>
  <r>
    <x v="371"/>
    <x v="7"/>
    <s v="Feb"/>
    <n v="6"/>
    <x v="1"/>
    <s v="01"/>
    <s v="Grain"/>
    <x v="0"/>
    <n v="0"/>
  </r>
  <r>
    <x v="371"/>
    <x v="7"/>
    <s v="Feb"/>
    <n v="6"/>
    <x v="1"/>
    <s v="01"/>
    <s v="Grain"/>
    <x v="1"/>
    <n v="0"/>
  </r>
  <r>
    <x v="371"/>
    <x v="7"/>
    <s v="Feb"/>
    <n v="6"/>
    <x v="2"/>
    <s v="01"/>
    <s v="Grain"/>
    <x v="0"/>
    <n v="3799"/>
  </r>
  <r>
    <x v="371"/>
    <x v="7"/>
    <s v="Feb"/>
    <n v="6"/>
    <x v="2"/>
    <s v="01"/>
    <s v="Grain"/>
    <x v="1"/>
    <n v="526"/>
  </r>
  <r>
    <x v="371"/>
    <x v="7"/>
    <s v="Feb"/>
    <n v="6"/>
    <x v="3"/>
    <s v="01"/>
    <s v="Grain"/>
    <x v="0"/>
    <n v="3996"/>
  </r>
  <r>
    <x v="371"/>
    <x v="7"/>
    <s v="Feb"/>
    <n v="6"/>
    <x v="3"/>
    <s v="01"/>
    <s v="Grain"/>
    <x v="1"/>
    <n v="617"/>
  </r>
  <r>
    <x v="371"/>
    <x v="7"/>
    <s v="Feb"/>
    <n v="6"/>
    <x v="4"/>
    <s v="01"/>
    <s v="Grain"/>
    <x v="0"/>
    <n v="2405"/>
  </r>
  <r>
    <x v="371"/>
    <x v="7"/>
    <s v="Feb"/>
    <n v="6"/>
    <x v="4"/>
    <s v="01"/>
    <s v="Grain"/>
    <x v="1"/>
    <n v="1401"/>
  </r>
  <r>
    <x v="371"/>
    <x v="7"/>
    <s v="Feb"/>
    <n v="6"/>
    <x v="5"/>
    <s v="01"/>
    <s v="Grain"/>
    <x v="0"/>
    <n v="0"/>
  </r>
  <r>
    <x v="371"/>
    <x v="7"/>
    <s v="Feb"/>
    <n v="6"/>
    <x v="5"/>
    <s v="01"/>
    <s v="Grain"/>
    <x v="1"/>
    <n v="3"/>
  </r>
  <r>
    <x v="371"/>
    <x v="7"/>
    <s v="Feb"/>
    <n v="6"/>
    <x v="6"/>
    <s v="01"/>
    <s v="Grain"/>
    <x v="0"/>
    <n v="425"/>
  </r>
  <r>
    <x v="371"/>
    <x v="7"/>
    <s v="Feb"/>
    <n v="6"/>
    <x v="6"/>
    <s v="01"/>
    <s v="Grain"/>
    <x v="1"/>
    <n v="845"/>
  </r>
  <r>
    <x v="371"/>
    <x v="7"/>
    <s v="Feb"/>
    <n v="6"/>
    <x v="7"/>
    <s v="01"/>
    <s v="Grain"/>
    <x v="0"/>
    <n v="923"/>
  </r>
  <r>
    <x v="371"/>
    <x v="7"/>
    <s v="Feb"/>
    <n v="6"/>
    <x v="7"/>
    <s v="01"/>
    <s v="Grain"/>
    <x v="1"/>
    <n v="346"/>
  </r>
  <r>
    <x v="371"/>
    <x v="7"/>
    <s v="Feb"/>
    <n v="6"/>
    <x v="8"/>
    <s v="01"/>
    <s v="Grain"/>
    <x v="0"/>
    <n v="222"/>
  </r>
  <r>
    <x v="371"/>
    <x v="7"/>
    <s v="Feb"/>
    <n v="6"/>
    <x v="8"/>
    <s v="01"/>
    <s v="Grain"/>
    <x v="1"/>
    <n v="996"/>
  </r>
  <r>
    <x v="371"/>
    <x v="7"/>
    <s v="Feb"/>
    <n v="6"/>
    <x v="9"/>
    <s v="01"/>
    <s v="Grain"/>
    <x v="0"/>
    <n v="0"/>
  </r>
  <r>
    <x v="371"/>
    <x v="7"/>
    <s v="Feb"/>
    <n v="6"/>
    <x v="9"/>
    <s v="01"/>
    <s v="Grain"/>
    <x v="1"/>
    <n v="0"/>
  </r>
  <r>
    <x v="371"/>
    <x v="7"/>
    <s v="Feb"/>
    <n v="6"/>
    <x v="10"/>
    <s v="01"/>
    <s v="Grain"/>
    <x v="0"/>
    <n v="2762"/>
  </r>
  <r>
    <x v="371"/>
    <x v="7"/>
    <s v="Feb"/>
    <n v="6"/>
    <x v="10"/>
    <s v="01"/>
    <s v="Grain"/>
    <x v="1"/>
    <n v="829"/>
  </r>
  <r>
    <x v="371"/>
    <x v="7"/>
    <s v="Feb"/>
    <n v="6"/>
    <x v="11"/>
    <s v="01"/>
    <s v="Grain"/>
    <x v="0"/>
    <n v="0"/>
  </r>
  <r>
    <x v="371"/>
    <x v="7"/>
    <s v="Feb"/>
    <n v="6"/>
    <x v="11"/>
    <s v="01"/>
    <s v="Grain"/>
    <x v="1"/>
    <n v="1"/>
  </r>
  <r>
    <x v="371"/>
    <x v="7"/>
    <s v="Feb"/>
    <n v="6"/>
    <x v="12"/>
    <s v="01"/>
    <s v="Grain"/>
    <x v="0"/>
    <n v="5773"/>
  </r>
  <r>
    <x v="371"/>
    <x v="7"/>
    <s v="Feb"/>
    <n v="6"/>
    <x v="12"/>
    <s v="01"/>
    <s v="Grain"/>
    <x v="1"/>
    <n v="1477"/>
  </r>
  <r>
    <x v="372"/>
    <x v="7"/>
    <s v="Feb"/>
    <n v="7"/>
    <x v="0"/>
    <s v="01"/>
    <s v="Grain"/>
    <x v="0"/>
    <n v="11891"/>
  </r>
  <r>
    <x v="372"/>
    <x v="7"/>
    <s v="Feb"/>
    <n v="7"/>
    <x v="0"/>
    <s v="01"/>
    <s v="Grain"/>
    <x v="1"/>
    <n v="275"/>
  </r>
  <r>
    <x v="372"/>
    <x v="7"/>
    <s v="Feb"/>
    <n v="7"/>
    <x v="1"/>
    <s v="01"/>
    <s v="Grain"/>
    <x v="0"/>
    <n v="0"/>
  </r>
  <r>
    <x v="372"/>
    <x v="7"/>
    <s v="Feb"/>
    <n v="7"/>
    <x v="1"/>
    <s v="01"/>
    <s v="Grain"/>
    <x v="1"/>
    <n v="0"/>
  </r>
  <r>
    <x v="372"/>
    <x v="7"/>
    <s v="Feb"/>
    <n v="7"/>
    <x v="2"/>
    <s v="01"/>
    <s v="Grain"/>
    <x v="0"/>
    <n v="4119"/>
  </r>
  <r>
    <x v="372"/>
    <x v="7"/>
    <s v="Feb"/>
    <n v="7"/>
    <x v="2"/>
    <s v="01"/>
    <s v="Grain"/>
    <x v="1"/>
    <n v="204"/>
  </r>
  <r>
    <x v="372"/>
    <x v="7"/>
    <s v="Feb"/>
    <n v="7"/>
    <x v="3"/>
    <s v="01"/>
    <s v="Grain"/>
    <x v="0"/>
    <n v="4179"/>
  </r>
  <r>
    <x v="372"/>
    <x v="7"/>
    <s v="Feb"/>
    <n v="7"/>
    <x v="3"/>
    <s v="01"/>
    <s v="Grain"/>
    <x v="1"/>
    <n v="530"/>
  </r>
  <r>
    <x v="372"/>
    <x v="7"/>
    <s v="Feb"/>
    <n v="7"/>
    <x v="4"/>
    <s v="01"/>
    <s v="Grain"/>
    <x v="0"/>
    <n v="1801"/>
  </r>
  <r>
    <x v="372"/>
    <x v="7"/>
    <s v="Feb"/>
    <n v="7"/>
    <x v="4"/>
    <s v="01"/>
    <s v="Grain"/>
    <x v="1"/>
    <n v="1100"/>
  </r>
  <r>
    <x v="372"/>
    <x v="7"/>
    <s v="Feb"/>
    <n v="7"/>
    <x v="5"/>
    <s v="01"/>
    <s v="Grain"/>
    <x v="0"/>
    <n v="0"/>
  </r>
  <r>
    <x v="372"/>
    <x v="7"/>
    <s v="Feb"/>
    <n v="7"/>
    <x v="5"/>
    <s v="01"/>
    <s v="Grain"/>
    <x v="1"/>
    <n v="6"/>
  </r>
  <r>
    <x v="372"/>
    <x v="7"/>
    <s v="Feb"/>
    <n v="7"/>
    <x v="6"/>
    <s v="01"/>
    <s v="Grain"/>
    <x v="0"/>
    <n v="732"/>
  </r>
  <r>
    <x v="372"/>
    <x v="7"/>
    <s v="Feb"/>
    <n v="7"/>
    <x v="6"/>
    <s v="01"/>
    <s v="Grain"/>
    <x v="1"/>
    <n v="1501"/>
  </r>
  <r>
    <x v="372"/>
    <x v="7"/>
    <s v="Feb"/>
    <n v="7"/>
    <x v="7"/>
    <s v="01"/>
    <s v="Grain"/>
    <x v="0"/>
    <n v="773"/>
  </r>
  <r>
    <x v="372"/>
    <x v="7"/>
    <s v="Feb"/>
    <n v="7"/>
    <x v="7"/>
    <s v="01"/>
    <s v="Grain"/>
    <x v="1"/>
    <n v="227"/>
  </r>
  <r>
    <x v="372"/>
    <x v="7"/>
    <s v="Feb"/>
    <n v="7"/>
    <x v="8"/>
    <s v="01"/>
    <s v="Grain"/>
    <x v="0"/>
    <n v="191"/>
  </r>
  <r>
    <x v="372"/>
    <x v="7"/>
    <s v="Feb"/>
    <n v="7"/>
    <x v="8"/>
    <s v="01"/>
    <s v="Grain"/>
    <x v="1"/>
    <n v="910"/>
  </r>
  <r>
    <x v="372"/>
    <x v="7"/>
    <s v="Feb"/>
    <n v="7"/>
    <x v="9"/>
    <s v="01"/>
    <s v="Grain"/>
    <x v="0"/>
    <n v="0"/>
  </r>
  <r>
    <x v="372"/>
    <x v="7"/>
    <s v="Feb"/>
    <n v="7"/>
    <x v="9"/>
    <s v="01"/>
    <s v="Grain"/>
    <x v="1"/>
    <n v="0"/>
  </r>
  <r>
    <x v="372"/>
    <x v="7"/>
    <s v="Feb"/>
    <n v="7"/>
    <x v="10"/>
    <s v="01"/>
    <s v="Grain"/>
    <x v="0"/>
    <n v="2799"/>
  </r>
  <r>
    <x v="372"/>
    <x v="7"/>
    <s v="Feb"/>
    <n v="7"/>
    <x v="10"/>
    <s v="01"/>
    <s v="Grain"/>
    <x v="1"/>
    <n v="639"/>
  </r>
  <r>
    <x v="372"/>
    <x v="7"/>
    <s v="Feb"/>
    <n v="7"/>
    <x v="11"/>
    <s v="01"/>
    <s v="Grain"/>
    <x v="0"/>
    <n v="0"/>
  </r>
  <r>
    <x v="372"/>
    <x v="7"/>
    <s v="Feb"/>
    <n v="7"/>
    <x v="11"/>
    <s v="01"/>
    <s v="Grain"/>
    <x v="1"/>
    <n v="2"/>
  </r>
  <r>
    <x v="372"/>
    <x v="7"/>
    <s v="Feb"/>
    <n v="7"/>
    <x v="12"/>
    <s v="01"/>
    <s v="Grain"/>
    <x v="0"/>
    <n v="5616"/>
  </r>
  <r>
    <x v="372"/>
    <x v="7"/>
    <s v="Feb"/>
    <n v="7"/>
    <x v="12"/>
    <s v="01"/>
    <s v="Grain"/>
    <x v="1"/>
    <n v="677"/>
  </r>
  <r>
    <x v="373"/>
    <x v="7"/>
    <s v="Feb"/>
    <n v="8"/>
    <x v="0"/>
    <s v="01"/>
    <s v="Grain"/>
    <x v="0"/>
    <n v="9789"/>
  </r>
  <r>
    <x v="373"/>
    <x v="7"/>
    <s v="Feb"/>
    <n v="8"/>
    <x v="0"/>
    <s v="01"/>
    <s v="Grain"/>
    <x v="1"/>
    <n v="236"/>
  </r>
  <r>
    <x v="373"/>
    <x v="7"/>
    <s v="Feb"/>
    <n v="8"/>
    <x v="1"/>
    <s v="01"/>
    <s v="Grain"/>
    <x v="0"/>
    <n v="0"/>
  </r>
  <r>
    <x v="373"/>
    <x v="7"/>
    <s v="Feb"/>
    <n v="8"/>
    <x v="1"/>
    <s v="01"/>
    <s v="Grain"/>
    <x v="1"/>
    <n v="0"/>
  </r>
  <r>
    <x v="373"/>
    <x v="7"/>
    <s v="Feb"/>
    <n v="8"/>
    <x v="2"/>
    <s v="01"/>
    <s v="Grain"/>
    <x v="0"/>
    <n v="4171"/>
  </r>
  <r>
    <x v="373"/>
    <x v="7"/>
    <s v="Feb"/>
    <n v="8"/>
    <x v="2"/>
    <s v="01"/>
    <s v="Grain"/>
    <x v="1"/>
    <n v="389"/>
  </r>
  <r>
    <x v="373"/>
    <x v="7"/>
    <s v="Feb"/>
    <n v="8"/>
    <x v="3"/>
    <s v="01"/>
    <s v="Grain"/>
    <x v="0"/>
    <n v="4101"/>
  </r>
  <r>
    <x v="373"/>
    <x v="7"/>
    <s v="Feb"/>
    <n v="8"/>
    <x v="3"/>
    <s v="01"/>
    <s v="Grain"/>
    <x v="1"/>
    <n v="510"/>
  </r>
  <r>
    <x v="373"/>
    <x v="7"/>
    <s v="Feb"/>
    <n v="8"/>
    <x v="4"/>
    <s v="01"/>
    <s v="Grain"/>
    <x v="0"/>
    <n v="1572"/>
  </r>
  <r>
    <x v="373"/>
    <x v="7"/>
    <s v="Feb"/>
    <n v="8"/>
    <x v="4"/>
    <s v="01"/>
    <s v="Grain"/>
    <x v="1"/>
    <n v="1284"/>
  </r>
  <r>
    <x v="373"/>
    <x v="7"/>
    <s v="Feb"/>
    <n v="8"/>
    <x v="5"/>
    <s v="01"/>
    <s v="Grain"/>
    <x v="0"/>
    <n v="0"/>
  </r>
  <r>
    <x v="373"/>
    <x v="7"/>
    <s v="Feb"/>
    <n v="8"/>
    <x v="5"/>
    <s v="01"/>
    <s v="Grain"/>
    <x v="1"/>
    <n v="3"/>
  </r>
  <r>
    <x v="373"/>
    <x v="7"/>
    <s v="Feb"/>
    <n v="8"/>
    <x v="6"/>
    <s v="01"/>
    <s v="Grain"/>
    <x v="0"/>
    <n v="968"/>
  </r>
  <r>
    <x v="373"/>
    <x v="7"/>
    <s v="Feb"/>
    <n v="8"/>
    <x v="6"/>
    <s v="01"/>
    <s v="Grain"/>
    <x v="1"/>
    <n v="977"/>
  </r>
  <r>
    <x v="373"/>
    <x v="7"/>
    <s v="Feb"/>
    <n v="8"/>
    <x v="7"/>
    <s v="01"/>
    <s v="Grain"/>
    <x v="0"/>
    <n v="580"/>
  </r>
  <r>
    <x v="373"/>
    <x v="7"/>
    <s v="Feb"/>
    <n v="8"/>
    <x v="7"/>
    <s v="01"/>
    <s v="Grain"/>
    <x v="1"/>
    <n v="223"/>
  </r>
  <r>
    <x v="373"/>
    <x v="7"/>
    <s v="Feb"/>
    <n v="8"/>
    <x v="8"/>
    <s v="01"/>
    <s v="Grain"/>
    <x v="0"/>
    <n v="176"/>
  </r>
  <r>
    <x v="373"/>
    <x v="7"/>
    <s v="Feb"/>
    <n v="8"/>
    <x v="8"/>
    <s v="01"/>
    <s v="Grain"/>
    <x v="1"/>
    <n v="736"/>
  </r>
  <r>
    <x v="373"/>
    <x v="7"/>
    <s v="Feb"/>
    <n v="8"/>
    <x v="9"/>
    <s v="01"/>
    <s v="Grain"/>
    <x v="0"/>
    <n v="0"/>
  </r>
  <r>
    <x v="373"/>
    <x v="7"/>
    <s v="Feb"/>
    <n v="8"/>
    <x v="9"/>
    <s v="01"/>
    <s v="Grain"/>
    <x v="1"/>
    <n v="0"/>
  </r>
  <r>
    <x v="373"/>
    <x v="7"/>
    <s v="Feb"/>
    <n v="8"/>
    <x v="10"/>
    <s v="01"/>
    <s v="Grain"/>
    <x v="0"/>
    <n v="2804"/>
  </r>
  <r>
    <x v="373"/>
    <x v="7"/>
    <s v="Feb"/>
    <n v="8"/>
    <x v="10"/>
    <s v="01"/>
    <s v="Grain"/>
    <x v="1"/>
    <n v="741"/>
  </r>
  <r>
    <x v="373"/>
    <x v="7"/>
    <s v="Feb"/>
    <n v="8"/>
    <x v="11"/>
    <s v="01"/>
    <s v="Grain"/>
    <x v="0"/>
    <n v="0"/>
  </r>
  <r>
    <x v="373"/>
    <x v="7"/>
    <s v="Feb"/>
    <n v="8"/>
    <x v="11"/>
    <s v="01"/>
    <s v="Grain"/>
    <x v="1"/>
    <n v="0"/>
  </r>
  <r>
    <x v="373"/>
    <x v="7"/>
    <s v="Feb"/>
    <n v="8"/>
    <x v="12"/>
    <s v="01"/>
    <s v="Grain"/>
    <x v="0"/>
    <n v="5791"/>
  </r>
  <r>
    <x v="373"/>
    <x v="7"/>
    <s v="Feb"/>
    <n v="8"/>
    <x v="12"/>
    <s v="01"/>
    <s v="Grain"/>
    <x v="1"/>
    <n v="1211"/>
  </r>
  <r>
    <x v="374"/>
    <x v="7"/>
    <s v="Mar"/>
    <n v="9"/>
    <x v="0"/>
    <s v="01"/>
    <s v="Grain"/>
    <x v="0"/>
    <n v="9944"/>
  </r>
  <r>
    <x v="374"/>
    <x v="7"/>
    <s v="Mar"/>
    <n v="9"/>
    <x v="0"/>
    <s v="01"/>
    <s v="Grain"/>
    <x v="1"/>
    <n v="274"/>
  </r>
  <r>
    <x v="374"/>
    <x v="7"/>
    <s v="Mar"/>
    <n v="9"/>
    <x v="1"/>
    <s v="01"/>
    <s v="Grain"/>
    <x v="0"/>
    <n v="0"/>
  </r>
  <r>
    <x v="374"/>
    <x v="7"/>
    <s v="Mar"/>
    <n v="9"/>
    <x v="1"/>
    <s v="01"/>
    <s v="Grain"/>
    <x v="1"/>
    <n v="0"/>
  </r>
  <r>
    <x v="374"/>
    <x v="7"/>
    <s v="Mar"/>
    <n v="9"/>
    <x v="2"/>
    <s v="01"/>
    <s v="Grain"/>
    <x v="0"/>
    <n v="4582"/>
  </r>
  <r>
    <x v="374"/>
    <x v="7"/>
    <s v="Mar"/>
    <n v="9"/>
    <x v="2"/>
    <s v="01"/>
    <s v="Grain"/>
    <x v="1"/>
    <n v="145"/>
  </r>
  <r>
    <x v="374"/>
    <x v="7"/>
    <s v="Mar"/>
    <n v="9"/>
    <x v="3"/>
    <s v="01"/>
    <s v="Grain"/>
    <x v="0"/>
    <n v="4615"/>
  </r>
  <r>
    <x v="374"/>
    <x v="7"/>
    <s v="Mar"/>
    <n v="9"/>
    <x v="3"/>
    <s v="01"/>
    <s v="Grain"/>
    <x v="1"/>
    <n v="522"/>
  </r>
  <r>
    <x v="374"/>
    <x v="7"/>
    <s v="Mar"/>
    <n v="9"/>
    <x v="4"/>
    <s v="01"/>
    <s v="Grain"/>
    <x v="0"/>
    <n v="1907"/>
  </r>
  <r>
    <x v="374"/>
    <x v="7"/>
    <s v="Mar"/>
    <n v="9"/>
    <x v="4"/>
    <s v="01"/>
    <s v="Grain"/>
    <x v="1"/>
    <n v="1199"/>
  </r>
  <r>
    <x v="374"/>
    <x v="7"/>
    <s v="Mar"/>
    <n v="9"/>
    <x v="5"/>
    <s v="01"/>
    <s v="Grain"/>
    <x v="0"/>
    <n v="0"/>
  </r>
  <r>
    <x v="374"/>
    <x v="7"/>
    <s v="Mar"/>
    <n v="9"/>
    <x v="5"/>
    <s v="01"/>
    <s v="Grain"/>
    <x v="1"/>
    <n v="7"/>
  </r>
  <r>
    <x v="374"/>
    <x v="7"/>
    <s v="Mar"/>
    <n v="9"/>
    <x v="6"/>
    <s v="01"/>
    <s v="Grain"/>
    <x v="0"/>
    <n v="925"/>
  </r>
  <r>
    <x v="374"/>
    <x v="7"/>
    <s v="Mar"/>
    <n v="9"/>
    <x v="6"/>
    <s v="01"/>
    <s v="Grain"/>
    <x v="1"/>
    <n v="949"/>
  </r>
  <r>
    <x v="374"/>
    <x v="7"/>
    <s v="Mar"/>
    <n v="9"/>
    <x v="7"/>
    <s v="01"/>
    <s v="Grain"/>
    <x v="0"/>
    <n v="997"/>
  </r>
  <r>
    <x v="374"/>
    <x v="7"/>
    <s v="Mar"/>
    <n v="9"/>
    <x v="7"/>
    <s v="01"/>
    <s v="Grain"/>
    <x v="1"/>
    <n v="368"/>
  </r>
  <r>
    <x v="374"/>
    <x v="7"/>
    <s v="Mar"/>
    <n v="9"/>
    <x v="8"/>
    <s v="01"/>
    <s v="Grain"/>
    <x v="0"/>
    <n v="162"/>
  </r>
  <r>
    <x v="374"/>
    <x v="7"/>
    <s v="Mar"/>
    <n v="9"/>
    <x v="8"/>
    <s v="01"/>
    <s v="Grain"/>
    <x v="1"/>
    <n v="1149"/>
  </r>
  <r>
    <x v="374"/>
    <x v="7"/>
    <s v="Mar"/>
    <n v="9"/>
    <x v="9"/>
    <s v="01"/>
    <s v="Grain"/>
    <x v="0"/>
    <n v="0"/>
  </r>
  <r>
    <x v="374"/>
    <x v="7"/>
    <s v="Mar"/>
    <n v="9"/>
    <x v="9"/>
    <s v="01"/>
    <s v="Grain"/>
    <x v="1"/>
    <n v="0"/>
  </r>
  <r>
    <x v="374"/>
    <x v="7"/>
    <s v="Mar"/>
    <n v="9"/>
    <x v="10"/>
    <s v="01"/>
    <s v="Grain"/>
    <x v="0"/>
    <n v="3026"/>
  </r>
  <r>
    <x v="374"/>
    <x v="7"/>
    <s v="Mar"/>
    <n v="9"/>
    <x v="10"/>
    <s v="01"/>
    <s v="Grain"/>
    <x v="1"/>
    <n v="735"/>
  </r>
  <r>
    <x v="374"/>
    <x v="7"/>
    <s v="Mar"/>
    <n v="9"/>
    <x v="11"/>
    <s v="01"/>
    <s v="Grain"/>
    <x v="0"/>
    <n v="0"/>
  </r>
  <r>
    <x v="374"/>
    <x v="7"/>
    <s v="Mar"/>
    <n v="9"/>
    <x v="11"/>
    <s v="01"/>
    <s v="Grain"/>
    <x v="1"/>
    <n v="0"/>
  </r>
  <r>
    <x v="374"/>
    <x v="7"/>
    <s v="Mar"/>
    <n v="9"/>
    <x v="12"/>
    <s v="01"/>
    <s v="Grain"/>
    <x v="0"/>
    <n v="4970"/>
  </r>
  <r>
    <x v="374"/>
    <x v="7"/>
    <s v="Mar"/>
    <n v="9"/>
    <x v="12"/>
    <s v="01"/>
    <s v="Grain"/>
    <x v="1"/>
    <n v="1468"/>
  </r>
  <r>
    <x v="375"/>
    <x v="7"/>
    <s v="Mar"/>
    <n v="10"/>
    <x v="0"/>
    <s v="01"/>
    <s v="Grain"/>
    <x v="0"/>
    <n v="12093"/>
  </r>
  <r>
    <x v="375"/>
    <x v="7"/>
    <s v="Mar"/>
    <n v="10"/>
    <x v="0"/>
    <s v="01"/>
    <s v="Grain"/>
    <x v="1"/>
    <n v="123"/>
  </r>
  <r>
    <x v="375"/>
    <x v="7"/>
    <s v="Mar"/>
    <n v="10"/>
    <x v="1"/>
    <s v="01"/>
    <s v="Grain"/>
    <x v="0"/>
    <n v="0"/>
  </r>
  <r>
    <x v="375"/>
    <x v="7"/>
    <s v="Mar"/>
    <n v="10"/>
    <x v="1"/>
    <s v="01"/>
    <s v="Grain"/>
    <x v="1"/>
    <n v="0"/>
  </r>
  <r>
    <x v="375"/>
    <x v="7"/>
    <s v="Mar"/>
    <n v="10"/>
    <x v="2"/>
    <s v="01"/>
    <s v="Grain"/>
    <x v="0"/>
    <n v="4108"/>
  </r>
  <r>
    <x v="375"/>
    <x v="7"/>
    <s v="Mar"/>
    <n v="10"/>
    <x v="2"/>
    <s v="01"/>
    <s v="Grain"/>
    <x v="1"/>
    <n v="300"/>
  </r>
  <r>
    <x v="375"/>
    <x v="7"/>
    <s v="Mar"/>
    <n v="10"/>
    <x v="3"/>
    <s v="01"/>
    <s v="Grain"/>
    <x v="0"/>
    <n v="4213"/>
  </r>
  <r>
    <x v="375"/>
    <x v="7"/>
    <s v="Mar"/>
    <n v="10"/>
    <x v="3"/>
    <s v="01"/>
    <s v="Grain"/>
    <x v="1"/>
    <n v="327"/>
  </r>
  <r>
    <x v="375"/>
    <x v="7"/>
    <s v="Mar"/>
    <n v="10"/>
    <x v="4"/>
    <s v="01"/>
    <s v="Grain"/>
    <x v="0"/>
    <n v="1629"/>
  </r>
  <r>
    <x v="375"/>
    <x v="7"/>
    <s v="Mar"/>
    <n v="10"/>
    <x v="4"/>
    <s v="01"/>
    <s v="Grain"/>
    <x v="1"/>
    <n v="1421"/>
  </r>
  <r>
    <x v="375"/>
    <x v="7"/>
    <s v="Mar"/>
    <n v="10"/>
    <x v="5"/>
    <s v="01"/>
    <s v="Grain"/>
    <x v="0"/>
    <n v="0"/>
  </r>
  <r>
    <x v="375"/>
    <x v="7"/>
    <s v="Mar"/>
    <n v="10"/>
    <x v="5"/>
    <s v="01"/>
    <s v="Grain"/>
    <x v="1"/>
    <n v="8"/>
  </r>
  <r>
    <x v="375"/>
    <x v="7"/>
    <s v="Mar"/>
    <n v="10"/>
    <x v="6"/>
    <s v="01"/>
    <s v="Grain"/>
    <x v="0"/>
    <n v="918"/>
  </r>
  <r>
    <x v="375"/>
    <x v="7"/>
    <s v="Mar"/>
    <n v="10"/>
    <x v="6"/>
    <s v="01"/>
    <s v="Grain"/>
    <x v="1"/>
    <n v="1391"/>
  </r>
  <r>
    <x v="375"/>
    <x v="7"/>
    <s v="Mar"/>
    <n v="10"/>
    <x v="7"/>
    <s v="01"/>
    <s v="Grain"/>
    <x v="0"/>
    <n v="987"/>
  </r>
  <r>
    <x v="375"/>
    <x v="7"/>
    <s v="Mar"/>
    <n v="10"/>
    <x v="7"/>
    <s v="01"/>
    <s v="Grain"/>
    <x v="1"/>
    <n v="165"/>
  </r>
  <r>
    <x v="375"/>
    <x v="7"/>
    <s v="Mar"/>
    <n v="10"/>
    <x v="8"/>
    <s v="01"/>
    <s v="Grain"/>
    <x v="0"/>
    <n v="113"/>
  </r>
  <r>
    <x v="375"/>
    <x v="7"/>
    <s v="Mar"/>
    <n v="10"/>
    <x v="8"/>
    <s v="01"/>
    <s v="Grain"/>
    <x v="1"/>
    <n v="1101"/>
  </r>
  <r>
    <x v="375"/>
    <x v="7"/>
    <s v="Mar"/>
    <n v="10"/>
    <x v="9"/>
    <s v="01"/>
    <s v="Grain"/>
    <x v="0"/>
    <n v="0"/>
  </r>
  <r>
    <x v="375"/>
    <x v="7"/>
    <s v="Mar"/>
    <n v="10"/>
    <x v="9"/>
    <s v="01"/>
    <s v="Grain"/>
    <x v="1"/>
    <n v="0"/>
  </r>
  <r>
    <x v="375"/>
    <x v="7"/>
    <s v="Mar"/>
    <n v="10"/>
    <x v="10"/>
    <s v="01"/>
    <s v="Grain"/>
    <x v="0"/>
    <n v="2724"/>
  </r>
  <r>
    <x v="375"/>
    <x v="7"/>
    <s v="Mar"/>
    <n v="10"/>
    <x v="10"/>
    <s v="01"/>
    <s v="Grain"/>
    <x v="1"/>
    <n v="507"/>
  </r>
  <r>
    <x v="375"/>
    <x v="7"/>
    <s v="Mar"/>
    <n v="10"/>
    <x v="11"/>
    <s v="01"/>
    <s v="Grain"/>
    <x v="0"/>
    <n v="0"/>
  </r>
  <r>
    <x v="375"/>
    <x v="7"/>
    <s v="Mar"/>
    <n v="10"/>
    <x v="11"/>
    <s v="01"/>
    <s v="Grain"/>
    <x v="1"/>
    <n v="0"/>
  </r>
  <r>
    <x v="375"/>
    <x v="7"/>
    <s v="Mar"/>
    <n v="10"/>
    <x v="12"/>
    <s v="01"/>
    <s v="Grain"/>
    <x v="0"/>
    <n v="5337"/>
  </r>
  <r>
    <x v="375"/>
    <x v="7"/>
    <s v="Mar"/>
    <n v="10"/>
    <x v="12"/>
    <s v="01"/>
    <s v="Grain"/>
    <x v="1"/>
    <n v="1508"/>
  </r>
  <r>
    <x v="376"/>
    <x v="7"/>
    <s v="Mar"/>
    <n v="11"/>
    <x v="0"/>
    <s v="01"/>
    <s v="Grain"/>
    <x v="0"/>
    <n v="12310"/>
  </r>
  <r>
    <x v="376"/>
    <x v="7"/>
    <s v="Mar"/>
    <n v="11"/>
    <x v="0"/>
    <s v="01"/>
    <s v="Grain"/>
    <x v="1"/>
    <n v="234"/>
  </r>
  <r>
    <x v="376"/>
    <x v="7"/>
    <s v="Mar"/>
    <n v="11"/>
    <x v="1"/>
    <s v="01"/>
    <s v="Grain"/>
    <x v="0"/>
    <n v="0"/>
  </r>
  <r>
    <x v="376"/>
    <x v="7"/>
    <s v="Mar"/>
    <n v="11"/>
    <x v="1"/>
    <s v="01"/>
    <s v="Grain"/>
    <x v="1"/>
    <n v="0"/>
  </r>
  <r>
    <x v="376"/>
    <x v="7"/>
    <s v="Mar"/>
    <n v="11"/>
    <x v="2"/>
    <s v="01"/>
    <s v="Grain"/>
    <x v="0"/>
    <n v="4071"/>
  </r>
  <r>
    <x v="376"/>
    <x v="7"/>
    <s v="Mar"/>
    <n v="11"/>
    <x v="2"/>
    <s v="01"/>
    <s v="Grain"/>
    <x v="1"/>
    <n v="100"/>
  </r>
  <r>
    <x v="376"/>
    <x v="7"/>
    <s v="Mar"/>
    <n v="11"/>
    <x v="3"/>
    <s v="01"/>
    <s v="Grain"/>
    <x v="0"/>
    <n v="3698"/>
  </r>
  <r>
    <x v="376"/>
    <x v="7"/>
    <s v="Mar"/>
    <n v="11"/>
    <x v="3"/>
    <s v="01"/>
    <s v="Grain"/>
    <x v="1"/>
    <n v="621"/>
  </r>
  <r>
    <x v="376"/>
    <x v="7"/>
    <s v="Mar"/>
    <n v="11"/>
    <x v="4"/>
    <s v="01"/>
    <s v="Grain"/>
    <x v="0"/>
    <n v="2333"/>
  </r>
  <r>
    <x v="376"/>
    <x v="7"/>
    <s v="Mar"/>
    <n v="11"/>
    <x v="4"/>
    <s v="01"/>
    <s v="Grain"/>
    <x v="1"/>
    <n v="1155"/>
  </r>
  <r>
    <x v="376"/>
    <x v="7"/>
    <s v="Mar"/>
    <n v="11"/>
    <x v="5"/>
    <s v="01"/>
    <s v="Grain"/>
    <x v="0"/>
    <n v="0"/>
  </r>
  <r>
    <x v="376"/>
    <x v="7"/>
    <s v="Mar"/>
    <n v="11"/>
    <x v="5"/>
    <s v="01"/>
    <s v="Grain"/>
    <x v="1"/>
    <n v="12"/>
  </r>
  <r>
    <x v="376"/>
    <x v="7"/>
    <s v="Mar"/>
    <n v="11"/>
    <x v="6"/>
    <s v="01"/>
    <s v="Grain"/>
    <x v="0"/>
    <n v="958"/>
  </r>
  <r>
    <x v="376"/>
    <x v="7"/>
    <s v="Mar"/>
    <n v="11"/>
    <x v="6"/>
    <s v="01"/>
    <s v="Grain"/>
    <x v="1"/>
    <n v="793"/>
  </r>
  <r>
    <x v="376"/>
    <x v="7"/>
    <s v="Mar"/>
    <n v="11"/>
    <x v="7"/>
    <s v="01"/>
    <s v="Grain"/>
    <x v="0"/>
    <n v="672"/>
  </r>
  <r>
    <x v="376"/>
    <x v="7"/>
    <s v="Mar"/>
    <n v="11"/>
    <x v="7"/>
    <s v="01"/>
    <s v="Grain"/>
    <x v="1"/>
    <n v="225"/>
  </r>
  <r>
    <x v="376"/>
    <x v="7"/>
    <s v="Mar"/>
    <n v="11"/>
    <x v="8"/>
    <s v="01"/>
    <s v="Grain"/>
    <x v="0"/>
    <n v="124"/>
  </r>
  <r>
    <x v="376"/>
    <x v="7"/>
    <s v="Mar"/>
    <n v="11"/>
    <x v="8"/>
    <s v="01"/>
    <s v="Grain"/>
    <x v="1"/>
    <n v="1149"/>
  </r>
  <r>
    <x v="376"/>
    <x v="7"/>
    <s v="Mar"/>
    <n v="11"/>
    <x v="9"/>
    <s v="01"/>
    <s v="Grain"/>
    <x v="0"/>
    <n v="0"/>
  </r>
  <r>
    <x v="376"/>
    <x v="7"/>
    <s v="Mar"/>
    <n v="11"/>
    <x v="9"/>
    <s v="01"/>
    <s v="Grain"/>
    <x v="1"/>
    <n v="0"/>
  </r>
  <r>
    <x v="376"/>
    <x v="7"/>
    <s v="Mar"/>
    <n v="11"/>
    <x v="10"/>
    <s v="01"/>
    <s v="Grain"/>
    <x v="0"/>
    <n v="3121"/>
  </r>
  <r>
    <x v="376"/>
    <x v="7"/>
    <s v="Mar"/>
    <n v="11"/>
    <x v="10"/>
    <s v="01"/>
    <s v="Grain"/>
    <x v="1"/>
    <n v="659"/>
  </r>
  <r>
    <x v="376"/>
    <x v="7"/>
    <s v="Mar"/>
    <n v="11"/>
    <x v="11"/>
    <s v="01"/>
    <s v="Grain"/>
    <x v="0"/>
    <n v="0"/>
  </r>
  <r>
    <x v="376"/>
    <x v="7"/>
    <s v="Mar"/>
    <n v="11"/>
    <x v="11"/>
    <s v="01"/>
    <s v="Grain"/>
    <x v="1"/>
    <n v="2"/>
  </r>
  <r>
    <x v="376"/>
    <x v="7"/>
    <s v="Mar"/>
    <n v="11"/>
    <x v="12"/>
    <s v="01"/>
    <s v="Grain"/>
    <x v="0"/>
    <n v="5600"/>
  </r>
  <r>
    <x v="376"/>
    <x v="7"/>
    <s v="Mar"/>
    <n v="11"/>
    <x v="12"/>
    <s v="01"/>
    <s v="Grain"/>
    <x v="1"/>
    <n v="1243"/>
  </r>
  <r>
    <x v="377"/>
    <x v="7"/>
    <s v="Mar"/>
    <n v="12"/>
    <x v="0"/>
    <s v="01"/>
    <s v="Grain"/>
    <x v="0"/>
    <n v="11128"/>
  </r>
  <r>
    <x v="377"/>
    <x v="7"/>
    <s v="Mar"/>
    <n v="12"/>
    <x v="0"/>
    <s v="01"/>
    <s v="Grain"/>
    <x v="1"/>
    <n v="82"/>
  </r>
  <r>
    <x v="377"/>
    <x v="7"/>
    <s v="Mar"/>
    <n v="12"/>
    <x v="1"/>
    <s v="01"/>
    <s v="Grain"/>
    <x v="0"/>
    <n v="0"/>
  </r>
  <r>
    <x v="377"/>
    <x v="7"/>
    <s v="Mar"/>
    <n v="12"/>
    <x v="1"/>
    <s v="01"/>
    <s v="Grain"/>
    <x v="1"/>
    <n v="0"/>
  </r>
  <r>
    <x v="377"/>
    <x v="7"/>
    <s v="Mar"/>
    <n v="12"/>
    <x v="2"/>
    <s v="01"/>
    <s v="Grain"/>
    <x v="0"/>
    <n v="3189"/>
  </r>
  <r>
    <x v="377"/>
    <x v="7"/>
    <s v="Mar"/>
    <n v="12"/>
    <x v="2"/>
    <s v="01"/>
    <s v="Grain"/>
    <x v="1"/>
    <n v="554"/>
  </r>
  <r>
    <x v="377"/>
    <x v="7"/>
    <s v="Mar"/>
    <n v="12"/>
    <x v="3"/>
    <s v="01"/>
    <s v="Grain"/>
    <x v="0"/>
    <n v="4539"/>
  </r>
  <r>
    <x v="377"/>
    <x v="7"/>
    <s v="Mar"/>
    <n v="12"/>
    <x v="3"/>
    <s v="01"/>
    <s v="Grain"/>
    <x v="1"/>
    <n v="550"/>
  </r>
  <r>
    <x v="377"/>
    <x v="7"/>
    <s v="Mar"/>
    <n v="12"/>
    <x v="4"/>
    <s v="01"/>
    <s v="Grain"/>
    <x v="0"/>
    <n v="2159"/>
  </r>
  <r>
    <x v="377"/>
    <x v="7"/>
    <s v="Mar"/>
    <n v="12"/>
    <x v="4"/>
    <s v="01"/>
    <s v="Grain"/>
    <x v="1"/>
    <n v="1698"/>
  </r>
  <r>
    <x v="377"/>
    <x v="7"/>
    <s v="Mar"/>
    <n v="12"/>
    <x v="5"/>
    <s v="01"/>
    <s v="Grain"/>
    <x v="0"/>
    <n v="0"/>
  </r>
  <r>
    <x v="377"/>
    <x v="7"/>
    <s v="Mar"/>
    <n v="12"/>
    <x v="5"/>
    <s v="01"/>
    <s v="Grain"/>
    <x v="1"/>
    <n v="5"/>
  </r>
  <r>
    <x v="377"/>
    <x v="7"/>
    <s v="Mar"/>
    <n v="12"/>
    <x v="6"/>
    <s v="01"/>
    <s v="Grain"/>
    <x v="0"/>
    <n v="1000"/>
  </r>
  <r>
    <x v="377"/>
    <x v="7"/>
    <s v="Mar"/>
    <n v="12"/>
    <x v="6"/>
    <s v="01"/>
    <s v="Grain"/>
    <x v="1"/>
    <n v="1088"/>
  </r>
  <r>
    <x v="377"/>
    <x v="7"/>
    <s v="Mar"/>
    <n v="12"/>
    <x v="7"/>
    <s v="01"/>
    <s v="Grain"/>
    <x v="0"/>
    <n v="1054"/>
  </r>
  <r>
    <x v="377"/>
    <x v="7"/>
    <s v="Mar"/>
    <n v="12"/>
    <x v="7"/>
    <s v="01"/>
    <s v="Grain"/>
    <x v="1"/>
    <n v="187"/>
  </r>
  <r>
    <x v="377"/>
    <x v="7"/>
    <s v="Mar"/>
    <n v="12"/>
    <x v="8"/>
    <s v="01"/>
    <s v="Grain"/>
    <x v="0"/>
    <n v="205"/>
  </r>
  <r>
    <x v="377"/>
    <x v="7"/>
    <s v="Mar"/>
    <n v="12"/>
    <x v="8"/>
    <s v="01"/>
    <s v="Grain"/>
    <x v="1"/>
    <n v="944"/>
  </r>
  <r>
    <x v="377"/>
    <x v="7"/>
    <s v="Mar"/>
    <n v="12"/>
    <x v="9"/>
    <s v="01"/>
    <s v="Grain"/>
    <x v="0"/>
    <n v="0"/>
  </r>
  <r>
    <x v="377"/>
    <x v="7"/>
    <s v="Mar"/>
    <n v="12"/>
    <x v="9"/>
    <s v="01"/>
    <s v="Grain"/>
    <x v="1"/>
    <n v="0"/>
  </r>
  <r>
    <x v="377"/>
    <x v="7"/>
    <s v="Mar"/>
    <n v="12"/>
    <x v="10"/>
    <s v="01"/>
    <s v="Grain"/>
    <x v="0"/>
    <n v="3411"/>
  </r>
  <r>
    <x v="377"/>
    <x v="7"/>
    <s v="Mar"/>
    <n v="12"/>
    <x v="10"/>
    <s v="01"/>
    <s v="Grain"/>
    <x v="1"/>
    <n v="900"/>
  </r>
  <r>
    <x v="377"/>
    <x v="7"/>
    <s v="Mar"/>
    <n v="12"/>
    <x v="11"/>
    <s v="01"/>
    <s v="Grain"/>
    <x v="0"/>
    <n v="0"/>
  </r>
  <r>
    <x v="377"/>
    <x v="7"/>
    <s v="Mar"/>
    <n v="12"/>
    <x v="11"/>
    <s v="01"/>
    <s v="Grain"/>
    <x v="1"/>
    <n v="0"/>
  </r>
  <r>
    <x v="377"/>
    <x v="7"/>
    <s v="Mar"/>
    <n v="12"/>
    <x v="12"/>
    <s v="01"/>
    <s v="Grain"/>
    <x v="0"/>
    <n v="5077"/>
  </r>
  <r>
    <x v="377"/>
    <x v="7"/>
    <s v="Mar"/>
    <n v="12"/>
    <x v="12"/>
    <s v="01"/>
    <s v="Grain"/>
    <x v="1"/>
    <n v="1687"/>
  </r>
  <r>
    <x v="378"/>
    <x v="7"/>
    <s v="Apr"/>
    <n v="13"/>
    <x v="0"/>
    <s v="01"/>
    <s v="Grain"/>
    <x v="0"/>
    <n v="10701"/>
  </r>
  <r>
    <x v="378"/>
    <x v="7"/>
    <s v="Apr"/>
    <n v="13"/>
    <x v="0"/>
    <s v="01"/>
    <s v="Grain"/>
    <x v="1"/>
    <n v="475"/>
  </r>
  <r>
    <x v="378"/>
    <x v="7"/>
    <s v="Apr"/>
    <n v="13"/>
    <x v="1"/>
    <s v="01"/>
    <s v="Grain"/>
    <x v="0"/>
    <n v="0"/>
  </r>
  <r>
    <x v="378"/>
    <x v="7"/>
    <s v="Apr"/>
    <n v="13"/>
    <x v="1"/>
    <s v="01"/>
    <s v="Grain"/>
    <x v="1"/>
    <n v="0"/>
  </r>
  <r>
    <x v="378"/>
    <x v="7"/>
    <s v="Apr"/>
    <n v="13"/>
    <x v="2"/>
    <s v="01"/>
    <s v="Grain"/>
    <x v="0"/>
    <n v="4481"/>
  </r>
  <r>
    <x v="378"/>
    <x v="7"/>
    <s v="Apr"/>
    <n v="13"/>
    <x v="2"/>
    <s v="01"/>
    <s v="Grain"/>
    <x v="1"/>
    <n v="312"/>
  </r>
  <r>
    <x v="378"/>
    <x v="7"/>
    <s v="Apr"/>
    <n v="13"/>
    <x v="3"/>
    <s v="01"/>
    <s v="Grain"/>
    <x v="0"/>
    <n v="3208"/>
  </r>
  <r>
    <x v="378"/>
    <x v="7"/>
    <s v="Apr"/>
    <n v="13"/>
    <x v="3"/>
    <s v="01"/>
    <s v="Grain"/>
    <x v="1"/>
    <n v="271"/>
  </r>
  <r>
    <x v="378"/>
    <x v="7"/>
    <s v="Apr"/>
    <n v="13"/>
    <x v="4"/>
    <s v="01"/>
    <s v="Grain"/>
    <x v="0"/>
    <n v="1839"/>
  </r>
  <r>
    <x v="378"/>
    <x v="7"/>
    <s v="Apr"/>
    <n v="13"/>
    <x v="4"/>
    <s v="01"/>
    <s v="Grain"/>
    <x v="1"/>
    <n v="1720"/>
  </r>
  <r>
    <x v="378"/>
    <x v="7"/>
    <s v="Apr"/>
    <n v="13"/>
    <x v="5"/>
    <s v="01"/>
    <s v="Grain"/>
    <x v="0"/>
    <n v="0"/>
  </r>
  <r>
    <x v="378"/>
    <x v="7"/>
    <s v="Apr"/>
    <n v="13"/>
    <x v="5"/>
    <s v="01"/>
    <s v="Grain"/>
    <x v="1"/>
    <n v="6"/>
  </r>
  <r>
    <x v="378"/>
    <x v="7"/>
    <s v="Apr"/>
    <n v="13"/>
    <x v="6"/>
    <s v="01"/>
    <s v="Grain"/>
    <x v="0"/>
    <n v="968"/>
  </r>
  <r>
    <x v="378"/>
    <x v="7"/>
    <s v="Apr"/>
    <n v="13"/>
    <x v="6"/>
    <s v="01"/>
    <s v="Grain"/>
    <x v="1"/>
    <n v="1084"/>
  </r>
  <r>
    <x v="378"/>
    <x v="7"/>
    <s v="Apr"/>
    <n v="13"/>
    <x v="7"/>
    <s v="01"/>
    <s v="Grain"/>
    <x v="0"/>
    <n v="889"/>
  </r>
  <r>
    <x v="378"/>
    <x v="7"/>
    <s v="Apr"/>
    <n v="13"/>
    <x v="7"/>
    <s v="01"/>
    <s v="Grain"/>
    <x v="1"/>
    <n v="302"/>
  </r>
  <r>
    <x v="378"/>
    <x v="7"/>
    <s v="Apr"/>
    <n v="13"/>
    <x v="8"/>
    <s v="01"/>
    <s v="Grain"/>
    <x v="0"/>
    <n v="163"/>
  </r>
  <r>
    <x v="378"/>
    <x v="7"/>
    <s v="Apr"/>
    <n v="13"/>
    <x v="8"/>
    <s v="01"/>
    <s v="Grain"/>
    <x v="1"/>
    <n v="793"/>
  </r>
  <r>
    <x v="378"/>
    <x v="7"/>
    <s v="Apr"/>
    <n v="13"/>
    <x v="9"/>
    <s v="01"/>
    <s v="Grain"/>
    <x v="0"/>
    <n v="0"/>
  </r>
  <r>
    <x v="378"/>
    <x v="7"/>
    <s v="Apr"/>
    <n v="13"/>
    <x v="9"/>
    <s v="01"/>
    <s v="Grain"/>
    <x v="1"/>
    <n v="0"/>
  </r>
  <r>
    <x v="378"/>
    <x v="7"/>
    <s v="Apr"/>
    <n v="13"/>
    <x v="10"/>
    <s v="01"/>
    <s v="Grain"/>
    <x v="0"/>
    <n v="2892"/>
  </r>
  <r>
    <x v="378"/>
    <x v="7"/>
    <s v="Apr"/>
    <n v="13"/>
    <x v="10"/>
    <s v="01"/>
    <s v="Grain"/>
    <x v="1"/>
    <n v="686"/>
  </r>
  <r>
    <x v="378"/>
    <x v="7"/>
    <s v="Apr"/>
    <n v="13"/>
    <x v="11"/>
    <s v="01"/>
    <s v="Grain"/>
    <x v="0"/>
    <n v="0"/>
  </r>
  <r>
    <x v="378"/>
    <x v="7"/>
    <s v="Apr"/>
    <n v="13"/>
    <x v="11"/>
    <s v="01"/>
    <s v="Grain"/>
    <x v="1"/>
    <n v="0"/>
  </r>
  <r>
    <x v="378"/>
    <x v="7"/>
    <s v="Apr"/>
    <n v="13"/>
    <x v="12"/>
    <s v="01"/>
    <s v="Grain"/>
    <x v="0"/>
    <n v="4544"/>
  </r>
  <r>
    <x v="378"/>
    <x v="7"/>
    <s v="Apr"/>
    <n v="13"/>
    <x v="12"/>
    <s v="01"/>
    <s v="Grain"/>
    <x v="1"/>
    <n v="1567"/>
  </r>
  <r>
    <x v="379"/>
    <x v="7"/>
    <s v="Apr"/>
    <n v="14"/>
    <x v="0"/>
    <s v="01"/>
    <s v="Grain"/>
    <x v="0"/>
    <n v="11694"/>
  </r>
  <r>
    <x v="379"/>
    <x v="7"/>
    <s v="Apr"/>
    <n v="14"/>
    <x v="0"/>
    <s v="01"/>
    <s v="Grain"/>
    <x v="1"/>
    <n v="163"/>
  </r>
  <r>
    <x v="379"/>
    <x v="7"/>
    <s v="Apr"/>
    <n v="14"/>
    <x v="1"/>
    <s v="01"/>
    <s v="Grain"/>
    <x v="0"/>
    <n v="0"/>
  </r>
  <r>
    <x v="379"/>
    <x v="7"/>
    <s v="Apr"/>
    <n v="14"/>
    <x v="1"/>
    <s v="01"/>
    <s v="Grain"/>
    <x v="1"/>
    <n v="0"/>
  </r>
  <r>
    <x v="379"/>
    <x v="7"/>
    <s v="Apr"/>
    <n v="14"/>
    <x v="2"/>
    <s v="01"/>
    <s v="Grain"/>
    <x v="0"/>
    <n v="3858"/>
  </r>
  <r>
    <x v="379"/>
    <x v="7"/>
    <s v="Apr"/>
    <n v="14"/>
    <x v="2"/>
    <s v="01"/>
    <s v="Grain"/>
    <x v="1"/>
    <n v="180"/>
  </r>
  <r>
    <x v="379"/>
    <x v="7"/>
    <s v="Apr"/>
    <n v="14"/>
    <x v="3"/>
    <s v="01"/>
    <s v="Grain"/>
    <x v="0"/>
    <n v="4582"/>
  </r>
  <r>
    <x v="379"/>
    <x v="7"/>
    <s v="Apr"/>
    <n v="14"/>
    <x v="3"/>
    <s v="01"/>
    <s v="Grain"/>
    <x v="1"/>
    <n v="445"/>
  </r>
  <r>
    <x v="379"/>
    <x v="7"/>
    <s v="Apr"/>
    <n v="14"/>
    <x v="4"/>
    <s v="01"/>
    <s v="Grain"/>
    <x v="0"/>
    <n v="2275"/>
  </r>
  <r>
    <x v="379"/>
    <x v="7"/>
    <s v="Apr"/>
    <n v="14"/>
    <x v="4"/>
    <s v="01"/>
    <s v="Grain"/>
    <x v="1"/>
    <n v="1185"/>
  </r>
  <r>
    <x v="379"/>
    <x v="7"/>
    <s v="Apr"/>
    <n v="14"/>
    <x v="5"/>
    <s v="01"/>
    <s v="Grain"/>
    <x v="0"/>
    <n v="0"/>
  </r>
  <r>
    <x v="379"/>
    <x v="7"/>
    <s v="Apr"/>
    <n v="14"/>
    <x v="5"/>
    <s v="01"/>
    <s v="Grain"/>
    <x v="1"/>
    <n v="7"/>
  </r>
  <r>
    <x v="379"/>
    <x v="7"/>
    <s v="Apr"/>
    <n v="14"/>
    <x v="6"/>
    <s v="01"/>
    <s v="Grain"/>
    <x v="0"/>
    <n v="1068"/>
  </r>
  <r>
    <x v="379"/>
    <x v="7"/>
    <s v="Apr"/>
    <n v="14"/>
    <x v="6"/>
    <s v="01"/>
    <s v="Grain"/>
    <x v="1"/>
    <n v="1181"/>
  </r>
  <r>
    <x v="379"/>
    <x v="7"/>
    <s v="Apr"/>
    <n v="14"/>
    <x v="7"/>
    <s v="01"/>
    <s v="Grain"/>
    <x v="0"/>
    <n v="957"/>
  </r>
  <r>
    <x v="379"/>
    <x v="7"/>
    <s v="Apr"/>
    <n v="14"/>
    <x v="7"/>
    <s v="01"/>
    <s v="Grain"/>
    <x v="1"/>
    <n v="161"/>
  </r>
  <r>
    <x v="379"/>
    <x v="7"/>
    <s v="Apr"/>
    <n v="14"/>
    <x v="8"/>
    <s v="01"/>
    <s v="Grain"/>
    <x v="0"/>
    <n v="165"/>
  </r>
  <r>
    <x v="379"/>
    <x v="7"/>
    <s v="Apr"/>
    <n v="14"/>
    <x v="8"/>
    <s v="01"/>
    <s v="Grain"/>
    <x v="1"/>
    <n v="1024"/>
  </r>
  <r>
    <x v="379"/>
    <x v="7"/>
    <s v="Apr"/>
    <n v="14"/>
    <x v="9"/>
    <s v="01"/>
    <s v="Grain"/>
    <x v="0"/>
    <n v="0"/>
  </r>
  <r>
    <x v="379"/>
    <x v="7"/>
    <s v="Apr"/>
    <n v="14"/>
    <x v="9"/>
    <s v="01"/>
    <s v="Grain"/>
    <x v="1"/>
    <n v="0"/>
  </r>
  <r>
    <x v="379"/>
    <x v="7"/>
    <s v="Apr"/>
    <n v="14"/>
    <x v="10"/>
    <s v="01"/>
    <s v="Grain"/>
    <x v="0"/>
    <n v="3445"/>
  </r>
  <r>
    <x v="379"/>
    <x v="7"/>
    <s v="Apr"/>
    <n v="14"/>
    <x v="10"/>
    <s v="01"/>
    <s v="Grain"/>
    <x v="1"/>
    <n v="543"/>
  </r>
  <r>
    <x v="379"/>
    <x v="7"/>
    <s v="Apr"/>
    <n v="14"/>
    <x v="11"/>
    <s v="01"/>
    <s v="Grain"/>
    <x v="0"/>
    <n v="0"/>
  </r>
  <r>
    <x v="379"/>
    <x v="7"/>
    <s v="Apr"/>
    <n v="14"/>
    <x v="11"/>
    <s v="01"/>
    <s v="Grain"/>
    <x v="1"/>
    <n v="1"/>
  </r>
  <r>
    <x v="379"/>
    <x v="7"/>
    <s v="Apr"/>
    <n v="14"/>
    <x v="12"/>
    <s v="01"/>
    <s v="Grain"/>
    <x v="0"/>
    <n v="5357"/>
  </r>
  <r>
    <x v="379"/>
    <x v="7"/>
    <s v="Apr"/>
    <n v="14"/>
    <x v="12"/>
    <s v="01"/>
    <s v="Grain"/>
    <x v="1"/>
    <n v="1921"/>
  </r>
  <r>
    <x v="380"/>
    <x v="7"/>
    <s v="Apr"/>
    <n v="15"/>
    <x v="0"/>
    <s v="01"/>
    <s v="Grain"/>
    <x v="0"/>
    <n v="8519"/>
  </r>
  <r>
    <x v="380"/>
    <x v="7"/>
    <s v="Apr"/>
    <n v="15"/>
    <x v="0"/>
    <s v="01"/>
    <s v="Grain"/>
    <x v="1"/>
    <n v="184"/>
  </r>
  <r>
    <x v="380"/>
    <x v="7"/>
    <s v="Apr"/>
    <n v="15"/>
    <x v="1"/>
    <s v="01"/>
    <s v="Grain"/>
    <x v="0"/>
    <n v="0"/>
  </r>
  <r>
    <x v="380"/>
    <x v="7"/>
    <s v="Apr"/>
    <n v="15"/>
    <x v="1"/>
    <s v="01"/>
    <s v="Grain"/>
    <x v="1"/>
    <n v="0"/>
  </r>
  <r>
    <x v="380"/>
    <x v="7"/>
    <s v="Apr"/>
    <n v="15"/>
    <x v="2"/>
    <s v="01"/>
    <s v="Grain"/>
    <x v="0"/>
    <n v="4300"/>
  </r>
  <r>
    <x v="380"/>
    <x v="7"/>
    <s v="Apr"/>
    <n v="15"/>
    <x v="2"/>
    <s v="01"/>
    <s v="Grain"/>
    <x v="1"/>
    <n v="197"/>
  </r>
  <r>
    <x v="380"/>
    <x v="7"/>
    <s v="Apr"/>
    <n v="15"/>
    <x v="3"/>
    <s v="01"/>
    <s v="Grain"/>
    <x v="0"/>
    <n v="5507"/>
  </r>
  <r>
    <x v="380"/>
    <x v="7"/>
    <s v="Apr"/>
    <n v="15"/>
    <x v="3"/>
    <s v="01"/>
    <s v="Grain"/>
    <x v="1"/>
    <n v="762"/>
  </r>
  <r>
    <x v="380"/>
    <x v="7"/>
    <s v="Apr"/>
    <n v="15"/>
    <x v="4"/>
    <s v="01"/>
    <s v="Grain"/>
    <x v="0"/>
    <n v="1462"/>
  </r>
  <r>
    <x v="380"/>
    <x v="7"/>
    <s v="Apr"/>
    <n v="15"/>
    <x v="4"/>
    <s v="01"/>
    <s v="Grain"/>
    <x v="1"/>
    <n v="1094"/>
  </r>
  <r>
    <x v="380"/>
    <x v="7"/>
    <s v="Apr"/>
    <n v="15"/>
    <x v="5"/>
    <s v="01"/>
    <s v="Grain"/>
    <x v="0"/>
    <n v="0"/>
  </r>
  <r>
    <x v="380"/>
    <x v="7"/>
    <s v="Apr"/>
    <n v="15"/>
    <x v="5"/>
    <s v="01"/>
    <s v="Grain"/>
    <x v="1"/>
    <n v="8"/>
  </r>
  <r>
    <x v="380"/>
    <x v="7"/>
    <s v="Apr"/>
    <n v="15"/>
    <x v="6"/>
    <s v="01"/>
    <s v="Grain"/>
    <x v="0"/>
    <n v="1148"/>
  </r>
  <r>
    <x v="380"/>
    <x v="7"/>
    <s v="Apr"/>
    <n v="15"/>
    <x v="6"/>
    <s v="01"/>
    <s v="Grain"/>
    <x v="1"/>
    <n v="1916"/>
  </r>
  <r>
    <x v="380"/>
    <x v="7"/>
    <s v="Apr"/>
    <n v="15"/>
    <x v="7"/>
    <s v="01"/>
    <s v="Grain"/>
    <x v="0"/>
    <n v="777"/>
  </r>
  <r>
    <x v="380"/>
    <x v="7"/>
    <s v="Apr"/>
    <n v="15"/>
    <x v="7"/>
    <s v="01"/>
    <s v="Grain"/>
    <x v="1"/>
    <n v="130"/>
  </r>
  <r>
    <x v="380"/>
    <x v="7"/>
    <s v="Apr"/>
    <n v="15"/>
    <x v="8"/>
    <s v="01"/>
    <s v="Grain"/>
    <x v="0"/>
    <n v="188"/>
  </r>
  <r>
    <x v="380"/>
    <x v="7"/>
    <s v="Apr"/>
    <n v="15"/>
    <x v="8"/>
    <s v="01"/>
    <s v="Grain"/>
    <x v="1"/>
    <n v="1110"/>
  </r>
  <r>
    <x v="380"/>
    <x v="7"/>
    <s v="Apr"/>
    <n v="15"/>
    <x v="9"/>
    <s v="01"/>
    <s v="Grain"/>
    <x v="0"/>
    <n v="0"/>
  </r>
  <r>
    <x v="380"/>
    <x v="7"/>
    <s v="Apr"/>
    <n v="15"/>
    <x v="9"/>
    <s v="01"/>
    <s v="Grain"/>
    <x v="1"/>
    <n v="0"/>
  </r>
  <r>
    <x v="380"/>
    <x v="7"/>
    <s v="Apr"/>
    <n v="15"/>
    <x v="10"/>
    <s v="01"/>
    <s v="Grain"/>
    <x v="0"/>
    <n v="2660"/>
  </r>
  <r>
    <x v="380"/>
    <x v="7"/>
    <s v="Apr"/>
    <n v="15"/>
    <x v="10"/>
    <s v="01"/>
    <s v="Grain"/>
    <x v="1"/>
    <n v="775"/>
  </r>
  <r>
    <x v="380"/>
    <x v="7"/>
    <s v="Apr"/>
    <n v="15"/>
    <x v="11"/>
    <s v="01"/>
    <s v="Grain"/>
    <x v="0"/>
    <n v="0"/>
  </r>
  <r>
    <x v="380"/>
    <x v="7"/>
    <s v="Apr"/>
    <n v="15"/>
    <x v="11"/>
    <s v="01"/>
    <s v="Grain"/>
    <x v="1"/>
    <n v="3"/>
  </r>
  <r>
    <x v="380"/>
    <x v="7"/>
    <s v="Apr"/>
    <n v="15"/>
    <x v="12"/>
    <s v="01"/>
    <s v="Grain"/>
    <x v="0"/>
    <n v="4762"/>
  </r>
  <r>
    <x v="380"/>
    <x v="7"/>
    <s v="Apr"/>
    <n v="15"/>
    <x v="12"/>
    <s v="01"/>
    <s v="Grain"/>
    <x v="1"/>
    <n v="1206"/>
  </r>
  <r>
    <x v="381"/>
    <x v="7"/>
    <s v="Apr"/>
    <n v="16"/>
    <x v="0"/>
    <s v="01"/>
    <s v="Grain"/>
    <x v="0"/>
    <n v="8776"/>
  </r>
  <r>
    <x v="381"/>
    <x v="7"/>
    <s v="Apr"/>
    <n v="16"/>
    <x v="0"/>
    <s v="01"/>
    <s v="Grain"/>
    <x v="1"/>
    <n v="123"/>
  </r>
  <r>
    <x v="381"/>
    <x v="7"/>
    <s v="Apr"/>
    <n v="16"/>
    <x v="1"/>
    <s v="01"/>
    <s v="Grain"/>
    <x v="0"/>
    <n v="0"/>
  </r>
  <r>
    <x v="381"/>
    <x v="7"/>
    <s v="Apr"/>
    <n v="16"/>
    <x v="1"/>
    <s v="01"/>
    <s v="Grain"/>
    <x v="1"/>
    <n v="0"/>
  </r>
  <r>
    <x v="381"/>
    <x v="7"/>
    <s v="Apr"/>
    <n v="16"/>
    <x v="2"/>
    <s v="01"/>
    <s v="Grain"/>
    <x v="0"/>
    <n v="4185"/>
  </r>
  <r>
    <x v="381"/>
    <x v="7"/>
    <s v="Apr"/>
    <n v="16"/>
    <x v="2"/>
    <s v="01"/>
    <s v="Grain"/>
    <x v="1"/>
    <n v="155"/>
  </r>
  <r>
    <x v="381"/>
    <x v="7"/>
    <s v="Apr"/>
    <n v="16"/>
    <x v="3"/>
    <s v="01"/>
    <s v="Grain"/>
    <x v="0"/>
    <n v="3658"/>
  </r>
  <r>
    <x v="381"/>
    <x v="7"/>
    <s v="Apr"/>
    <n v="16"/>
    <x v="3"/>
    <s v="01"/>
    <s v="Grain"/>
    <x v="1"/>
    <n v="552"/>
  </r>
  <r>
    <x v="381"/>
    <x v="7"/>
    <s v="Apr"/>
    <n v="16"/>
    <x v="4"/>
    <s v="01"/>
    <s v="Grain"/>
    <x v="0"/>
    <n v="2152"/>
  </r>
  <r>
    <x v="381"/>
    <x v="7"/>
    <s v="Apr"/>
    <n v="16"/>
    <x v="4"/>
    <s v="01"/>
    <s v="Grain"/>
    <x v="1"/>
    <n v="1404"/>
  </r>
  <r>
    <x v="381"/>
    <x v="7"/>
    <s v="Apr"/>
    <n v="16"/>
    <x v="5"/>
    <s v="01"/>
    <s v="Grain"/>
    <x v="0"/>
    <n v="0"/>
  </r>
  <r>
    <x v="381"/>
    <x v="7"/>
    <s v="Apr"/>
    <n v="16"/>
    <x v="5"/>
    <s v="01"/>
    <s v="Grain"/>
    <x v="1"/>
    <n v="6"/>
  </r>
  <r>
    <x v="381"/>
    <x v="7"/>
    <s v="Apr"/>
    <n v="16"/>
    <x v="6"/>
    <s v="01"/>
    <s v="Grain"/>
    <x v="0"/>
    <n v="1132"/>
  </r>
  <r>
    <x v="381"/>
    <x v="7"/>
    <s v="Apr"/>
    <n v="16"/>
    <x v="6"/>
    <s v="01"/>
    <s v="Grain"/>
    <x v="1"/>
    <n v="1208"/>
  </r>
  <r>
    <x v="381"/>
    <x v="7"/>
    <s v="Apr"/>
    <n v="16"/>
    <x v="7"/>
    <s v="01"/>
    <s v="Grain"/>
    <x v="0"/>
    <n v="395"/>
  </r>
  <r>
    <x v="381"/>
    <x v="7"/>
    <s v="Apr"/>
    <n v="16"/>
    <x v="7"/>
    <s v="01"/>
    <s v="Grain"/>
    <x v="1"/>
    <n v="481"/>
  </r>
  <r>
    <x v="381"/>
    <x v="7"/>
    <s v="Apr"/>
    <n v="16"/>
    <x v="8"/>
    <s v="01"/>
    <s v="Grain"/>
    <x v="0"/>
    <n v="123"/>
  </r>
  <r>
    <x v="381"/>
    <x v="7"/>
    <s v="Apr"/>
    <n v="16"/>
    <x v="8"/>
    <s v="01"/>
    <s v="Grain"/>
    <x v="1"/>
    <n v="1555"/>
  </r>
  <r>
    <x v="381"/>
    <x v="7"/>
    <s v="Apr"/>
    <n v="16"/>
    <x v="9"/>
    <s v="01"/>
    <s v="Grain"/>
    <x v="0"/>
    <n v="0"/>
  </r>
  <r>
    <x v="381"/>
    <x v="7"/>
    <s v="Apr"/>
    <n v="16"/>
    <x v="9"/>
    <s v="01"/>
    <s v="Grain"/>
    <x v="1"/>
    <n v="0"/>
  </r>
  <r>
    <x v="381"/>
    <x v="7"/>
    <s v="Apr"/>
    <n v="16"/>
    <x v="10"/>
    <s v="01"/>
    <s v="Grain"/>
    <x v="0"/>
    <n v="3320"/>
  </r>
  <r>
    <x v="381"/>
    <x v="7"/>
    <s v="Apr"/>
    <n v="16"/>
    <x v="10"/>
    <s v="01"/>
    <s v="Grain"/>
    <x v="1"/>
    <n v="687"/>
  </r>
  <r>
    <x v="381"/>
    <x v="7"/>
    <s v="Apr"/>
    <n v="16"/>
    <x v="11"/>
    <s v="01"/>
    <s v="Grain"/>
    <x v="0"/>
    <n v="0"/>
  </r>
  <r>
    <x v="381"/>
    <x v="7"/>
    <s v="Apr"/>
    <n v="16"/>
    <x v="11"/>
    <s v="01"/>
    <s v="Grain"/>
    <x v="1"/>
    <n v="1"/>
  </r>
  <r>
    <x v="381"/>
    <x v="7"/>
    <s v="Apr"/>
    <n v="16"/>
    <x v="12"/>
    <s v="01"/>
    <s v="Grain"/>
    <x v="0"/>
    <n v="5262"/>
  </r>
  <r>
    <x v="381"/>
    <x v="7"/>
    <s v="Apr"/>
    <n v="16"/>
    <x v="12"/>
    <s v="01"/>
    <s v="Grain"/>
    <x v="1"/>
    <n v="1105"/>
  </r>
  <r>
    <x v="382"/>
    <x v="7"/>
    <s v="Apr"/>
    <n v="17"/>
    <x v="0"/>
    <s v="01"/>
    <s v="Grain"/>
    <x v="0"/>
    <n v="8411"/>
  </r>
  <r>
    <x v="382"/>
    <x v="7"/>
    <s v="Apr"/>
    <n v="17"/>
    <x v="0"/>
    <s v="01"/>
    <s v="Grain"/>
    <x v="1"/>
    <n v="283"/>
  </r>
  <r>
    <x v="382"/>
    <x v="7"/>
    <s v="Apr"/>
    <n v="17"/>
    <x v="1"/>
    <s v="01"/>
    <s v="Grain"/>
    <x v="0"/>
    <n v="0"/>
  </r>
  <r>
    <x v="382"/>
    <x v="7"/>
    <s v="Apr"/>
    <n v="17"/>
    <x v="1"/>
    <s v="01"/>
    <s v="Grain"/>
    <x v="1"/>
    <n v="0"/>
  </r>
  <r>
    <x v="382"/>
    <x v="7"/>
    <s v="Apr"/>
    <n v="17"/>
    <x v="2"/>
    <s v="01"/>
    <s v="Grain"/>
    <x v="0"/>
    <n v="4616"/>
  </r>
  <r>
    <x v="382"/>
    <x v="7"/>
    <s v="Apr"/>
    <n v="17"/>
    <x v="2"/>
    <s v="01"/>
    <s v="Grain"/>
    <x v="1"/>
    <n v="153"/>
  </r>
  <r>
    <x v="382"/>
    <x v="7"/>
    <s v="Apr"/>
    <n v="17"/>
    <x v="3"/>
    <s v="01"/>
    <s v="Grain"/>
    <x v="0"/>
    <n v="4604"/>
  </r>
  <r>
    <x v="382"/>
    <x v="7"/>
    <s v="Apr"/>
    <n v="17"/>
    <x v="3"/>
    <s v="01"/>
    <s v="Grain"/>
    <x v="1"/>
    <n v="587"/>
  </r>
  <r>
    <x v="382"/>
    <x v="7"/>
    <s v="Apr"/>
    <n v="17"/>
    <x v="4"/>
    <s v="01"/>
    <s v="Grain"/>
    <x v="0"/>
    <n v="1647"/>
  </r>
  <r>
    <x v="382"/>
    <x v="7"/>
    <s v="Apr"/>
    <n v="17"/>
    <x v="4"/>
    <s v="01"/>
    <s v="Grain"/>
    <x v="1"/>
    <n v="1287"/>
  </r>
  <r>
    <x v="382"/>
    <x v="7"/>
    <s v="Apr"/>
    <n v="17"/>
    <x v="5"/>
    <s v="01"/>
    <s v="Grain"/>
    <x v="0"/>
    <n v="0"/>
  </r>
  <r>
    <x v="382"/>
    <x v="7"/>
    <s v="Apr"/>
    <n v="17"/>
    <x v="5"/>
    <s v="01"/>
    <s v="Grain"/>
    <x v="1"/>
    <n v="10"/>
  </r>
  <r>
    <x v="382"/>
    <x v="7"/>
    <s v="Apr"/>
    <n v="17"/>
    <x v="6"/>
    <s v="01"/>
    <s v="Grain"/>
    <x v="0"/>
    <n v="977"/>
  </r>
  <r>
    <x v="382"/>
    <x v="7"/>
    <s v="Apr"/>
    <n v="17"/>
    <x v="6"/>
    <s v="01"/>
    <s v="Grain"/>
    <x v="1"/>
    <n v="1117"/>
  </r>
  <r>
    <x v="382"/>
    <x v="7"/>
    <s v="Apr"/>
    <n v="17"/>
    <x v="7"/>
    <s v="01"/>
    <s v="Grain"/>
    <x v="0"/>
    <n v="1102"/>
  </r>
  <r>
    <x v="382"/>
    <x v="7"/>
    <s v="Apr"/>
    <n v="17"/>
    <x v="7"/>
    <s v="01"/>
    <s v="Grain"/>
    <x v="1"/>
    <n v="213"/>
  </r>
  <r>
    <x v="382"/>
    <x v="7"/>
    <s v="Apr"/>
    <n v="17"/>
    <x v="8"/>
    <s v="01"/>
    <s v="Grain"/>
    <x v="0"/>
    <n v="162"/>
  </r>
  <r>
    <x v="382"/>
    <x v="7"/>
    <s v="Apr"/>
    <n v="17"/>
    <x v="8"/>
    <s v="01"/>
    <s v="Grain"/>
    <x v="1"/>
    <n v="1129"/>
  </r>
  <r>
    <x v="382"/>
    <x v="7"/>
    <s v="Apr"/>
    <n v="17"/>
    <x v="9"/>
    <s v="01"/>
    <s v="Grain"/>
    <x v="0"/>
    <n v="0"/>
  </r>
  <r>
    <x v="382"/>
    <x v="7"/>
    <s v="Apr"/>
    <n v="17"/>
    <x v="9"/>
    <s v="01"/>
    <s v="Grain"/>
    <x v="1"/>
    <n v="0"/>
  </r>
  <r>
    <x v="382"/>
    <x v="7"/>
    <s v="Apr"/>
    <n v="17"/>
    <x v="10"/>
    <s v="01"/>
    <s v="Grain"/>
    <x v="0"/>
    <n v="3054"/>
  </r>
  <r>
    <x v="382"/>
    <x v="7"/>
    <s v="Apr"/>
    <n v="17"/>
    <x v="10"/>
    <s v="01"/>
    <s v="Grain"/>
    <x v="1"/>
    <n v="527"/>
  </r>
  <r>
    <x v="382"/>
    <x v="7"/>
    <s v="Apr"/>
    <n v="17"/>
    <x v="11"/>
    <s v="01"/>
    <s v="Grain"/>
    <x v="0"/>
    <n v="0"/>
  </r>
  <r>
    <x v="382"/>
    <x v="7"/>
    <s v="Apr"/>
    <n v="17"/>
    <x v="11"/>
    <s v="01"/>
    <s v="Grain"/>
    <x v="1"/>
    <n v="2"/>
  </r>
  <r>
    <x v="382"/>
    <x v="7"/>
    <s v="Apr"/>
    <n v="17"/>
    <x v="12"/>
    <s v="01"/>
    <s v="Grain"/>
    <x v="0"/>
    <n v="4228"/>
  </r>
  <r>
    <x v="382"/>
    <x v="7"/>
    <s v="Apr"/>
    <n v="17"/>
    <x v="12"/>
    <s v="01"/>
    <s v="Grain"/>
    <x v="1"/>
    <n v="814"/>
  </r>
  <r>
    <x v="383"/>
    <x v="7"/>
    <s v="May"/>
    <n v="18"/>
    <x v="0"/>
    <s v="01"/>
    <s v="Grain"/>
    <x v="0"/>
    <n v="7076"/>
  </r>
  <r>
    <x v="383"/>
    <x v="7"/>
    <s v="May"/>
    <n v="18"/>
    <x v="0"/>
    <s v="01"/>
    <s v="Grain"/>
    <x v="1"/>
    <n v="170"/>
  </r>
  <r>
    <x v="383"/>
    <x v="7"/>
    <s v="May"/>
    <n v="18"/>
    <x v="1"/>
    <s v="01"/>
    <s v="Grain"/>
    <x v="0"/>
    <n v="0"/>
  </r>
  <r>
    <x v="383"/>
    <x v="7"/>
    <s v="May"/>
    <n v="18"/>
    <x v="1"/>
    <s v="01"/>
    <s v="Grain"/>
    <x v="1"/>
    <n v="0"/>
  </r>
  <r>
    <x v="383"/>
    <x v="7"/>
    <s v="May"/>
    <n v="18"/>
    <x v="2"/>
    <s v="01"/>
    <s v="Grain"/>
    <x v="0"/>
    <n v="4832"/>
  </r>
  <r>
    <x v="383"/>
    <x v="7"/>
    <s v="May"/>
    <n v="18"/>
    <x v="2"/>
    <s v="01"/>
    <s v="Grain"/>
    <x v="1"/>
    <n v="190"/>
  </r>
  <r>
    <x v="383"/>
    <x v="7"/>
    <s v="May"/>
    <n v="18"/>
    <x v="3"/>
    <s v="01"/>
    <s v="Grain"/>
    <x v="0"/>
    <n v="3707"/>
  </r>
  <r>
    <x v="383"/>
    <x v="7"/>
    <s v="May"/>
    <n v="18"/>
    <x v="3"/>
    <s v="01"/>
    <s v="Grain"/>
    <x v="1"/>
    <n v="354"/>
  </r>
  <r>
    <x v="383"/>
    <x v="7"/>
    <s v="May"/>
    <n v="18"/>
    <x v="4"/>
    <s v="01"/>
    <s v="Grain"/>
    <x v="0"/>
    <n v="2561"/>
  </r>
  <r>
    <x v="383"/>
    <x v="7"/>
    <s v="May"/>
    <n v="18"/>
    <x v="4"/>
    <s v="01"/>
    <s v="Grain"/>
    <x v="1"/>
    <n v="1422"/>
  </r>
  <r>
    <x v="383"/>
    <x v="7"/>
    <s v="May"/>
    <n v="18"/>
    <x v="5"/>
    <s v="01"/>
    <s v="Grain"/>
    <x v="0"/>
    <n v="0"/>
  </r>
  <r>
    <x v="383"/>
    <x v="7"/>
    <s v="May"/>
    <n v="18"/>
    <x v="5"/>
    <s v="01"/>
    <s v="Grain"/>
    <x v="1"/>
    <n v="6"/>
  </r>
  <r>
    <x v="383"/>
    <x v="7"/>
    <s v="May"/>
    <n v="18"/>
    <x v="6"/>
    <s v="01"/>
    <s v="Grain"/>
    <x v="0"/>
    <n v="931"/>
  </r>
  <r>
    <x v="383"/>
    <x v="7"/>
    <s v="May"/>
    <n v="18"/>
    <x v="6"/>
    <s v="01"/>
    <s v="Grain"/>
    <x v="1"/>
    <n v="1042"/>
  </r>
  <r>
    <x v="383"/>
    <x v="7"/>
    <s v="May"/>
    <n v="18"/>
    <x v="7"/>
    <s v="01"/>
    <s v="Grain"/>
    <x v="0"/>
    <n v="857"/>
  </r>
  <r>
    <x v="383"/>
    <x v="7"/>
    <s v="May"/>
    <n v="18"/>
    <x v="7"/>
    <s v="01"/>
    <s v="Grain"/>
    <x v="1"/>
    <n v="399"/>
  </r>
  <r>
    <x v="383"/>
    <x v="7"/>
    <s v="May"/>
    <n v="18"/>
    <x v="8"/>
    <s v="01"/>
    <s v="Grain"/>
    <x v="0"/>
    <n v="176"/>
  </r>
  <r>
    <x v="383"/>
    <x v="7"/>
    <s v="May"/>
    <n v="18"/>
    <x v="8"/>
    <s v="01"/>
    <s v="Grain"/>
    <x v="1"/>
    <n v="1171"/>
  </r>
  <r>
    <x v="383"/>
    <x v="7"/>
    <s v="May"/>
    <n v="18"/>
    <x v="9"/>
    <s v="01"/>
    <s v="Grain"/>
    <x v="0"/>
    <n v="0"/>
  </r>
  <r>
    <x v="383"/>
    <x v="7"/>
    <s v="May"/>
    <n v="18"/>
    <x v="9"/>
    <s v="01"/>
    <s v="Grain"/>
    <x v="1"/>
    <n v="0"/>
  </r>
  <r>
    <x v="383"/>
    <x v="7"/>
    <s v="May"/>
    <n v="18"/>
    <x v="10"/>
    <s v="01"/>
    <s v="Grain"/>
    <x v="0"/>
    <n v="3027"/>
  </r>
  <r>
    <x v="383"/>
    <x v="7"/>
    <s v="May"/>
    <n v="18"/>
    <x v="10"/>
    <s v="01"/>
    <s v="Grain"/>
    <x v="1"/>
    <n v="751"/>
  </r>
  <r>
    <x v="383"/>
    <x v="7"/>
    <s v="May"/>
    <n v="18"/>
    <x v="11"/>
    <s v="01"/>
    <s v="Grain"/>
    <x v="0"/>
    <n v="0"/>
  </r>
  <r>
    <x v="383"/>
    <x v="7"/>
    <s v="May"/>
    <n v="18"/>
    <x v="11"/>
    <s v="01"/>
    <s v="Grain"/>
    <x v="1"/>
    <n v="1"/>
  </r>
  <r>
    <x v="383"/>
    <x v="7"/>
    <s v="May"/>
    <n v="18"/>
    <x v="12"/>
    <s v="01"/>
    <s v="Grain"/>
    <x v="0"/>
    <n v="4461"/>
  </r>
  <r>
    <x v="383"/>
    <x v="7"/>
    <s v="May"/>
    <n v="18"/>
    <x v="12"/>
    <s v="01"/>
    <s v="Grain"/>
    <x v="1"/>
    <n v="549"/>
  </r>
  <r>
    <x v="384"/>
    <x v="7"/>
    <s v="May"/>
    <n v="19"/>
    <x v="0"/>
    <s v="01"/>
    <s v="Grain"/>
    <x v="0"/>
    <n v="9151"/>
  </r>
  <r>
    <x v="384"/>
    <x v="7"/>
    <s v="May"/>
    <n v="19"/>
    <x v="0"/>
    <s v="01"/>
    <s v="Grain"/>
    <x v="1"/>
    <n v="296"/>
  </r>
  <r>
    <x v="384"/>
    <x v="7"/>
    <s v="May"/>
    <n v="19"/>
    <x v="1"/>
    <s v="01"/>
    <s v="Grain"/>
    <x v="0"/>
    <n v="0"/>
  </r>
  <r>
    <x v="384"/>
    <x v="7"/>
    <s v="May"/>
    <n v="19"/>
    <x v="1"/>
    <s v="01"/>
    <s v="Grain"/>
    <x v="1"/>
    <n v="0"/>
  </r>
  <r>
    <x v="384"/>
    <x v="7"/>
    <s v="May"/>
    <n v="19"/>
    <x v="2"/>
    <s v="01"/>
    <s v="Grain"/>
    <x v="0"/>
    <n v="4190"/>
  </r>
  <r>
    <x v="384"/>
    <x v="7"/>
    <s v="May"/>
    <n v="19"/>
    <x v="2"/>
    <s v="01"/>
    <s v="Grain"/>
    <x v="1"/>
    <n v="106"/>
  </r>
  <r>
    <x v="384"/>
    <x v="7"/>
    <s v="May"/>
    <n v="19"/>
    <x v="3"/>
    <s v="01"/>
    <s v="Grain"/>
    <x v="0"/>
    <n v="4821"/>
  </r>
  <r>
    <x v="384"/>
    <x v="7"/>
    <s v="May"/>
    <n v="19"/>
    <x v="3"/>
    <s v="01"/>
    <s v="Grain"/>
    <x v="1"/>
    <n v="481"/>
  </r>
  <r>
    <x v="384"/>
    <x v="7"/>
    <s v="May"/>
    <n v="19"/>
    <x v="4"/>
    <s v="01"/>
    <s v="Grain"/>
    <x v="0"/>
    <n v="2148"/>
  </r>
  <r>
    <x v="384"/>
    <x v="7"/>
    <s v="May"/>
    <n v="19"/>
    <x v="4"/>
    <s v="01"/>
    <s v="Grain"/>
    <x v="1"/>
    <n v="1315"/>
  </r>
  <r>
    <x v="384"/>
    <x v="7"/>
    <s v="May"/>
    <n v="19"/>
    <x v="5"/>
    <s v="01"/>
    <s v="Grain"/>
    <x v="0"/>
    <n v="0"/>
  </r>
  <r>
    <x v="384"/>
    <x v="7"/>
    <s v="May"/>
    <n v="19"/>
    <x v="5"/>
    <s v="01"/>
    <s v="Grain"/>
    <x v="1"/>
    <n v="19"/>
  </r>
  <r>
    <x v="384"/>
    <x v="7"/>
    <s v="May"/>
    <n v="19"/>
    <x v="6"/>
    <s v="01"/>
    <s v="Grain"/>
    <x v="0"/>
    <n v="1567"/>
  </r>
  <r>
    <x v="384"/>
    <x v="7"/>
    <s v="May"/>
    <n v="19"/>
    <x v="6"/>
    <s v="01"/>
    <s v="Grain"/>
    <x v="1"/>
    <n v="812"/>
  </r>
  <r>
    <x v="384"/>
    <x v="7"/>
    <s v="May"/>
    <n v="19"/>
    <x v="7"/>
    <s v="01"/>
    <s v="Grain"/>
    <x v="0"/>
    <n v="1101"/>
  </r>
  <r>
    <x v="384"/>
    <x v="7"/>
    <s v="May"/>
    <n v="19"/>
    <x v="7"/>
    <s v="01"/>
    <s v="Grain"/>
    <x v="1"/>
    <n v="605"/>
  </r>
  <r>
    <x v="384"/>
    <x v="7"/>
    <s v="May"/>
    <n v="19"/>
    <x v="8"/>
    <s v="01"/>
    <s v="Grain"/>
    <x v="0"/>
    <n v="150"/>
  </r>
  <r>
    <x v="384"/>
    <x v="7"/>
    <s v="May"/>
    <n v="19"/>
    <x v="8"/>
    <s v="01"/>
    <s v="Grain"/>
    <x v="1"/>
    <n v="1480"/>
  </r>
  <r>
    <x v="384"/>
    <x v="7"/>
    <s v="May"/>
    <n v="19"/>
    <x v="9"/>
    <s v="01"/>
    <s v="Grain"/>
    <x v="0"/>
    <n v="0"/>
  </r>
  <r>
    <x v="384"/>
    <x v="7"/>
    <s v="May"/>
    <n v="19"/>
    <x v="9"/>
    <s v="01"/>
    <s v="Grain"/>
    <x v="1"/>
    <n v="0"/>
  </r>
  <r>
    <x v="384"/>
    <x v="7"/>
    <s v="May"/>
    <n v="19"/>
    <x v="10"/>
    <s v="01"/>
    <s v="Grain"/>
    <x v="0"/>
    <n v="3338"/>
  </r>
  <r>
    <x v="384"/>
    <x v="7"/>
    <s v="May"/>
    <n v="19"/>
    <x v="10"/>
    <s v="01"/>
    <s v="Grain"/>
    <x v="1"/>
    <n v="725"/>
  </r>
  <r>
    <x v="384"/>
    <x v="7"/>
    <s v="May"/>
    <n v="19"/>
    <x v="11"/>
    <s v="01"/>
    <s v="Grain"/>
    <x v="0"/>
    <n v="0"/>
  </r>
  <r>
    <x v="384"/>
    <x v="7"/>
    <s v="May"/>
    <n v="19"/>
    <x v="11"/>
    <s v="01"/>
    <s v="Grain"/>
    <x v="1"/>
    <n v="2"/>
  </r>
  <r>
    <x v="384"/>
    <x v="7"/>
    <s v="May"/>
    <n v="19"/>
    <x v="12"/>
    <s v="01"/>
    <s v="Grain"/>
    <x v="0"/>
    <n v="4347"/>
  </r>
  <r>
    <x v="384"/>
    <x v="7"/>
    <s v="May"/>
    <n v="19"/>
    <x v="12"/>
    <s v="01"/>
    <s v="Grain"/>
    <x v="1"/>
    <n v="446"/>
  </r>
  <r>
    <x v="385"/>
    <x v="7"/>
    <s v="May"/>
    <n v="20"/>
    <x v="0"/>
    <s v="01"/>
    <s v="Grain"/>
    <x v="0"/>
    <n v="8767"/>
  </r>
  <r>
    <x v="385"/>
    <x v="7"/>
    <s v="May"/>
    <n v="20"/>
    <x v="0"/>
    <s v="01"/>
    <s v="Grain"/>
    <x v="1"/>
    <n v="76"/>
  </r>
  <r>
    <x v="385"/>
    <x v="7"/>
    <s v="May"/>
    <n v="20"/>
    <x v="1"/>
    <s v="01"/>
    <s v="Grain"/>
    <x v="0"/>
    <n v="0"/>
  </r>
  <r>
    <x v="385"/>
    <x v="7"/>
    <s v="May"/>
    <n v="20"/>
    <x v="1"/>
    <s v="01"/>
    <s v="Grain"/>
    <x v="1"/>
    <n v="0"/>
  </r>
  <r>
    <x v="385"/>
    <x v="7"/>
    <s v="May"/>
    <n v="20"/>
    <x v="2"/>
    <s v="01"/>
    <s v="Grain"/>
    <x v="0"/>
    <n v="3165"/>
  </r>
  <r>
    <x v="385"/>
    <x v="7"/>
    <s v="May"/>
    <n v="20"/>
    <x v="2"/>
    <s v="01"/>
    <s v="Grain"/>
    <x v="1"/>
    <n v="80"/>
  </r>
  <r>
    <x v="385"/>
    <x v="7"/>
    <s v="May"/>
    <n v="20"/>
    <x v="3"/>
    <s v="01"/>
    <s v="Grain"/>
    <x v="0"/>
    <n v="4407"/>
  </r>
  <r>
    <x v="385"/>
    <x v="7"/>
    <s v="May"/>
    <n v="20"/>
    <x v="3"/>
    <s v="01"/>
    <s v="Grain"/>
    <x v="1"/>
    <n v="570"/>
  </r>
  <r>
    <x v="385"/>
    <x v="7"/>
    <s v="May"/>
    <n v="20"/>
    <x v="4"/>
    <s v="01"/>
    <s v="Grain"/>
    <x v="0"/>
    <n v="2100"/>
  </r>
  <r>
    <x v="385"/>
    <x v="7"/>
    <s v="May"/>
    <n v="20"/>
    <x v="4"/>
    <s v="01"/>
    <s v="Grain"/>
    <x v="1"/>
    <n v="1722"/>
  </r>
  <r>
    <x v="385"/>
    <x v="7"/>
    <s v="May"/>
    <n v="20"/>
    <x v="5"/>
    <s v="01"/>
    <s v="Grain"/>
    <x v="0"/>
    <n v="0"/>
  </r>
  <r>
    <x v="385"/>
    <x v="7"/>
    <s v="May"/>
    <n v="20"/>
    <x v="5"/>
    <s v="01"/>
    <s v="Grain"/>
    <x v="1"/>
    <n v="5"/>
  </r>
  <r>
    <x v="385"/>
    <x v="7"/>
    <s v="May"/>
    <n v="20"/>
    <x v="6"/>
    <s v="01"/>
    <s v="Grain"/>
    <x v="0"/>
    <n v="1971"/>
  </r>
  <r>
    <x v="385"/>
    <x v="7"/>
    <s v="May"/>
    <n v="20"/>
    <x v="6"/>
    <s v="01"/>
    <s v="Grain"/>
    <x v="1"/>
    <n v="1366"/>
  </r>
  <r>
    <x v="385"/>
    <x v="7"/>
    <s v="May"/>
    <n v="20"/>
    <x v="7"/>
    <s v="01"/>
    <s v="Grain"/>
    <x v="0"/>
    <n v="1154"/>
  </r>
  <r>
    <x v="385"/>
    <x v="7"/>
    <s v="May"/>
    <n v="20"/>
    <x v="7"/>
    <s v="01"/>
    <s v="Grain"/>
    <x v="1"/>
    <n v="173"/>
  </r>
  <r>
    <x v="385"/>
    <x v="7"/>
    <s v="May"/>
    <n v="20"/>
    <x v="8"/>
    <s v="01"/>
    <s v="Grain"/>
    <x v="0"/>
    <n v="127"/>
  </r>
  <r>
    <x v="385"/>
    <x v="7"/>
    <s v="May"/>
    <n v="20"/>
    <x v="8"/>
    <s v="01"/>
    <s v="Grain"/>
    <x v="1"/>
    <n v="1464"/>
  </r>
  <r>
    <x v="385"/>
    <x v="7"/>
    <s v="May"/>
    <n v="20"/>
    <x v="9"/>
    <s v="01"/>
    <s v="Grain"/>
    <x v="0"/>
    <n v="0"/>
  </r>
  <r>
    <x v="385"/>
    <x v="7"/>
    <s v="May"/>
    <n v="20"/>
    <x v="9"/>
    <s v="01"/>
    <s v="Grain"/>
    <x v="1"/>
    <n v="0"/>
  </r>
  <r>
    <x v="385"/>
    <x v="7"/>
    <s v="May"/>
    <n v="20"/>
    <x v="10"/>
    <s v="01"/>
    <s v="Grain"/>
    <x v="0"/>
    <n v="2766"/>
  </r>
  <r>
    <x v="385"/>
    <x v="7"/>
    <s v="May"/>
    <n v="20"/>
    <x v="10"/>
    <s v="01"/>
    <s v="Grain"/>
    <x v="1"/>
    <n v="665"/>
  </r>
  <r>
    <x v="385"/>
    <x v="7"/>
    <s v="May"/>
    <n v="20"/>
    <x v="11"/>
    <s v="01"/>
    <s v="Grain"/>
    <x v="0"/>
    <n v="0"/>
  </r>
  <r>
    <x v="385"/>
    <x v="7"/>
    <s v="May"/>
    <n v="20"/>
    <x v="11"/>
    <s v="01"/>
    <s v="Grain"/>
    <x v="1"/>
    <n v="3"/>
  </r>
  <r>
    <x v="385"/>
    <x v="7"/>
    <s v="May"/>
    <n v="20"/>
    <x v="12"/>
    <s v="01"/>
    <s v="Grain"/>
    <x v="0"/>
    <n v="4936"/>
  </r>
  <r>
    <x v="385"/>
    <x v="7"/>
    <s v="May"/>
    <n v="20"/>
    <x v="12"/>
    <s v="01"/>
    <s v="Grain"/>
    <x v="1"/>
    <n v="607"/>
  </r>
  <r>
    <x v="386"/>
    <x v="7"/>
    <s v="May"/>
    <n v="21"/>
    <x v="0"/>
    <s v="01"/>
    <s v="Grain"/>
    <x v="0"/>
    <n v="7952"/>
  </r>
  <r>
    <x v="386"/>
    <x v="7"/>
    <s v="May"/>
    <n v="21"/>
    <x v="0"/>
    <s v="01"/>
    <s v="Grain"/>
    <x v="1"/>
    <n v="276"/>
  </r>
  <r>
    <x v="386"/>
    <x v="7"/>
    <s v="May"/>
    <n v="21"/>
    <x v="1"/>
    <s v="01"/>
    <s v="Grain"/>
    <x v="0"/>
    <n v="0"/>
  </r>
  <r>
    <x v="386"/>
    <x v="7"/>
    <s v="May"/>
    <n v="21"/>
    <x v="1"/>
    <s v="01"/>
    <s v="Grain"/>
    <x v="1"/>
    <n v="0"/>
  </r>
  <r>
    <x v="386"/>
    <x v="7"/>
    <s v="May"/>
    <n v="21"/>
    <x v="2"/>
    <s v="01"/>
    <s v="Grain"/>
    <x v="0"/>
    <n v="4205"/>
  </r>
  <r>
    <x v="386"/>
    <x v="7"/>
    <s v="May"/>
    <n v="21"/>
    <x v="2"/>
    <s v="01"/>
    <s v="Grain"/>
    <x v="1"/>
    <n v="89"/>
  </r>
  <r>
    <x v="386"/>
    <x v="7"/>
    <s v="May"/>
    <n v="21"/>
    <x v="3"/>
    <s v="01"/>
    <s v="Grain"/>
    <x v="0"/>
    <n v="4436"/>
  </r>
  <r>
    <x v="386"/>
    <x v="7"/>
    <s v="May"/>
    <n v="21"/>
    <x v="3"/>
    <s v="01"/>
    <s v="Grain"/>
    <x v="1"/>
    <n v="418"/>
  </r>
  <r>
    <x v="386"/>
    <x v="7"/>
    <s v="May"/>
    <n v="21"/>
    <x v="4"/>
    <s v="01"/>
    <s v="Grain"/>
    <x v="0"/>
    <n v="1949"/>
  </r>
  <r>
    <x v="386"/>
    <x v="7"/>
    <s v="May"/>
    <n v="21"/>
    <x v="4"/>
    <s v="01"/>
    <s v="Grain"/>
    <x v="1"/>
    <n v="1031"/>
  </r>
  <r>
    <x v="386"/>
    <x v="7"/>
    <s v="May"/>
    <n v="21"/>
    <x v="5"/>
    <s v="01"/>
    <s v="Grain"/>
    <x v="0"/>
    <n v="0"/>
  </r>
  <r>
    <x v="386"/>
    <x v="7"/>
    <s v="May"/>
    <n v="21"/>
    <x v="5"/>
    <s v="01"/>
    <s v="Grain"/>
    <x v="1"/>
    <n v="6"/>
  </r>
  <r>
    <x v="386"/>
    <x v="7"/>
    <s v="May"/>
    <n v="21"/>
    <x v="6"/>
    <s v="01"/>
    <s v="Grain"/>
    <x v="0"/>
    <n v="1656"/>
  </r>
  <r>
    <x v="386"/>
    <x v="7"/>
    <s v="May"/>
    <n v="21"/>
    <x v="6"/>
    <s v="01"/>
    <s v="Grain"/>
    <x v="1"/>
    <n v="1198"/>
  </r>
  <r>
    <x v="386"/>
    <x v="7"/>
    <s v="May"/>
    <n v="21"/>
    <x v="7"/>
    <s v="01"/>
    <s v="Grain"/>
    <x v="0"/>
    <n v="733"/>
  </r>
  <r>
    <x v="386"/>
    <x v="7"/>
    <s v="May"/>
    <n v="21"/>
    <x v="7"/>
    <s v="01"/>
    <s v="Grain"/>
    <x v="1"/>
    <n v="631"/>
  </r>
  <r>
    <x v="386"/>
    <x v="7"/>
    <s v="May"/>
    <n v="21"/>
    <x v="8"/>
    <s v="01"/>
    <s v="Grain"/>
    <x v="0"/>
    <n v="116"/>
  </r>
  <r>
    <x v="386"/>
    <x v="7"/>
    <s v="May"/>
    <n v="21"/>
    <x v="8"/>
    <s v="01"/>
    <s v="Grain"/>
    <x v="1"/>
    <n v="969"/>
  </r>
  <r>
    <x v="386"/>
    <x v="7"/>
    <s v="May"/>
    <n v="21"/>
    <x v="9"/>
    <s v="01"/>
    <s v="Grain"/>
    <x v="0"/>
    <n v="0"/>
  </r>
  <r>
    <x v="386"/>
    <x v="7"/>
    <s v="May"/>
    <n v="21"/>
    <x v="9"/>
    <s v="01"/>
    <s v="Grain"/>
    <x v="1"/>
    <n v="0"/>
  </r>
  <r>
    <x v="386"/>
    <x v="7"/>
    <s v="May"/>
    <n v="21"/>
    <x v="10"/>
    <s v="01"/>
    <s v="Grain"/>
    <x v="0"/>
    <n v="3062"/>
  </r>
  <r>
    <x v="386"/>
    <x v="7"/>
    <s v="May"/>
    <n v="21"/>
    <x v="10"/>
    <s v="01"/>
    <s v="Grain"/>
    <x v="1"/>
    <n v="665"/>
  </r>
  <r>
    <x v="386"/>
    <x v="7"/>
    <s v="May"/>
    <n v="21"/>
    <x v="11"/>
    <s v="01"/>
    <s v="Grain"/>
    <x v="0"/>
    <n v="0"/>
  </r>
  <r>
    <x v="386"/>
    <x v="7"/>
    <s v="May"/>
    <n v="21"/>
    <x v="11"/>
    <s v="01"/>
    <s v="Grain"/>
    <x v="1"/>
    <n v="1"/>
  </r>
  <r>
    <x v="386"/>
    <x v="7"/>
    <s v="May"/>
    <n v="21"/>
    <x v="12"/>
    <s v="01"/>
    <s v="Grain"/>
    <x v="0"/>
    <n v="4701"/>
  </r>
  <r>
    <x v="386"/>
    <x v="7"/>
    <s v="May"/>
    <n v="21"/>
    <x v="12"/>
    <s v="01"/>
    <s v="Grain"/>
    <x v="1"/>
    <n v="399"/>
  </r>
  <r>
    <x v="387"/>
    <x v="7"/>
    <s v="Jun"/>
    <n v="22"/>
    <x v="0"/>
    <s v="01"/>
    <s v="Grain"/>
    <x v="0"/>
    <n v="8021"/>
  </r>
  <r>
    <x v="387"/>
    <x v="7"/>
    <s v="Jun"/>
    <n v="22"/>
    <x v="0"/>
    <s v="01"/>
    <s v="Grain"/>
    <x v="1"/>
    <n v="297"/>
  </r>
  <r>
    <x v="387"/>
    <x v="7"/>
    <s v="Jun"/>
    <n v="22"/>
    <x v="1"/>
    <s v="01"/>
    <s v="Grain"/>
    <x v="0"/>
    <n v="0"/>
  </r>
  <r>
    <x v="387"/>
    <x v="7"/>
    <s v="Jun"/>
    <n v="22"/>
    <x v="1"/>
    <s v="01"/>
    <s v="Grain"/>
    <x v="1"/>
    <n v="0"/>
  </r>
  <r>
    <x v="387"/>
    <x v="7"/>
    <s v="Jun"/>
    <n v="22"/>
    <x v="2"/>
    <s v="01"/>
    <s v="Grain"/>
    <x v="0"/>
    <n v="4061"/>
  </r>
  <r>
    <x v="387"/>
    <x v="7"/>
    <s v="Jun"/>
    <n v="22"/>
    <x v="2"/>
    <s v="01"/>
    <s v="Grain"/>
    <x v="1"/>
    <n v="129"/>
  </r>
  <r>
    <x v="387"/>
    <x v="7"/>
    <s v="Jun"/>
    <n v="22"/>
    <x v="3"/>
    <s v="01"/>
    <s v="Grain"/>
    <x v="0"/>
    <n v="4654"/>
  </r>
  <r>
    <x v="387"/>
    <x v="7"/>
    <s v="Jun"/>
    <n v="22"/>
    <x v="3"/>
    <s v="01"/>
    <s v="Grain"/>
    <x v="1"/>
    <n v="403"/>
  </r>
  <r>
    <x v="387"/>
    <x v="7"/>
    <s v="Jun"/>
    <n v="22"/>
    <x v="4"/>
    <s v="01"/>
    <s v="Grain"/>
    <x v="0"/>
    <n v="1522"/>
  </r>
  <r>
    <x v="387"/>
    <x v="7"/>
    <s v="Jun"/>
    <n v="22"/>
    <x v="4"/>
    <s v="01"/>
    <s v="Grain"/>
    <x v="1"/>
    <n v="1508"/>
  </r>
  <r>
    <x v="387"/>
    <x v="7"/>
    <s v="Jun"/>
    <n v="22"/>
    <x v="5"/>
    <s v="01"/>
    <s v="Grain"/>
    <x v="0"/>
    <n v="0"/>
  </r>
  <r>
    <x v="387"/>
    <x v="7"/>
    <s v="Jun"/>
    <n v="22"/>
    <x v="5"/>
    <s v="01"/>
    <s v="Grain"/>
    <x v="1"/>
    <n v="10"/>
  </r>
  <r>
    <x v="387"/>
    <x v="7"/>
    <s v="Jun"/>
    <n v="22"/>
    <x v="6"/>
    <s v="01"/>
    <s v="Grain"/>
    <x v="0"/>
    <n v="2294"/>
  </r>
  <r>
    <x v="387"/>
    <x v="7"/>
    <s v="Jun"/>
    <n v="22"/>
    <x v="6"/>
    <s v="01"/>
    <s v="Grain"/>
    <x v="1"/>
    <n v="1445"/>
  </r>
  <r>
    <x v="387"/>
    <x v="7"/>
    <s v="Jun"/>
    <n v="22"/>
    <x v="7"/>
    <s v="01"/>
    <s v="Grain"/>
    <x v="0"/>
    <n v="930"/>
  </r>
  <r>
    <x v="387"/>
    <x v="7"/>
    <s v="Jun"/>
    <n v="22"/>
    <x v="7"/>
    <s v="01"/>
    <s v="Grain"/>
    <x v="1"/>
    <n v="250"/>
  </r>
  <r>
    <x v="387"/>
    <x v="7"/>
    <s v="Jun"/>
    <n v="22"/>
    <x v="8"/>
    <s v="01"/>
    <s v="Grain"/>
    <x v="0"/>
    <n v="187"/>
  </r>
  <r>
    <x v="387"/>
    <x v="7"/>
    <s v="Jun"/>
    <n v="22"/>
    <x v="8"/>
    <s v="01"/>
    <s v="Grain"/>
    <x v="1"/>
    <n v="1053"/>
  </r>
  <r>
    <x v="387"/>
    <x v="7"/>
    <s v="Jun"/>
    <n v="22"/>
    <x v="9"/>
    <s v="01"/>
    <s v="Grain"/>
    <x v="0"/>
    <n v="0"/>
  </r>
  <r>
    <x v="387"/>
    <x v="7"/>
    <s v="Jun"/>
    <n v="22"/>
    <x v="9"/>
    <s v="01"/>
    <s v="Grain"/>
    <x v="1"/>
    <n v="0"/>
  </r>
  <r>
    <x v="387"/>
    <x v="7"/>
    <s v="Jun"/>
    <n v="22"/>
    <x v="10"/>
    <s v="01"/>
    <s v="Grain"/>
    <x v="0"/>
    <n v="3265"/>
  </r>
  <r>
    <x v="387"/>
    <x v="7"/>
    <s v="Jun"/>
    <n v="22"/>
    <x v="10"/>
    <s v="01"/>
    <s v="Grain"/>
    <x v="1"/>
    <n v="1036"/>
  </r>
  <r>
    <x v="387"/>
    <x v="7"/>
    <s v="Jun"/>
    <n v="22"/>
    <x v="11"/>
    <s v="01"/>
    <s v="Grain"/>
    <x v="0"/>
    <n v="0"/>
  </r>
  <r>
    <x v="387"/>
    <x v="7"/>
    <s v="Jun"/>
    <n v="22"/>
    <x v="11"/>
    <s v="01"/>
    <s v="Grain"/>
    <x v="1"/>
    <n v="1"/>
  </r>
  <r>
    <x v="387"/>
    <x v="7"/>
    <s v="Jun"/>
    <n v="22"/>
    <x v="12"/>
    <s v="01"/>
    <s v="Grain"/>
    <x v="0"/>
    <n v="4477"/>
  </r>
  <r>
    <x v="387"/>
    <x v="7"/>
    <s v="Jun"/>
    <n v="22"/>
    <x v="12"/>
    <s v="01"/>
    <s v="Grain"/>
    <x v="1"/>
    <n v="571"/>
  </r>
  <r>
    <x v="388"/>
    <x v="7"/>
    <s v="Jun"/>
    <n v="23"/>
    <x v="0"/>
    <s v="01"/>
    <s v="Grain"/>
    <x v="0"/>
    <n v="9211"/>
  </r>
  <r>
    <x v="388"/>
    <x v="7"/>
    <s v="Jun"/>
    <n v="23"/>
    <x v="0"/>
    <s v="01"/>
    <s v="Grain"/>
    <x v="1"/>
    <n v="140"/>
  </r>
  <r>
    <x v="388"/>
    <x v="7"/>
    <s v="Jun"/>
    <n v="23"/>
    <x v="1"/>
    <s v="01"/>
    <s v="Grain"/>
    <x v="0"/>
    <n v="0"/>
  </r>
  <r>
    <x v="388"/>
    <x v="7"/>
    <s v="Jun"/>
    <n v="23"/>
    <x v="1"/>
    <s v="01"/>
    <s v="Grain"/>
    <x v="1"/>
    <n v="0"/>
  </r>
  <r>
    <x v="388"/>
    <x v="7"/>
    <s v="Jun"/>
    <n v="23"/>
    <x v="2"/>
    <s v="01"/>
    <s v="Grain"/>
    <x v="0"/>
    <n v="4219"/>
  </r>
  <r>
    <x v="388"/>
    <x v="7"/>
    <s v="Jun"/>
    <n v="23"/>
    <x v="2"/>
    <s v="01"/>
    <s v="Grain"/>
    <x v="1"/>
    <n v="169"/>
  </r>
  <r>
    <x v="388"/>
    <x v="7"/>
    <s v="Jun"/>
    <n v="23"/>
    <x v="3"/>
    <s v="01"/>
    <s v="Grain"/>
    <x v="0"/>
    <n v="4809"/>
  </r>
  <r>
    <x v="388"/>
    <x v="7"/>
    <s v="Jun"/>
    <n v="23"/>
    <x v="3"/>
    <s v="01"/>
    <s v="Grain"/>
    <x v="1"/>
    <n v="222"/>
  </r>
  <r>
    <x v="388"/>
    <x v="7"/>
    <s v="Jun"/>
    <n v="23"/>
    <x v="4"/>
    <s v="01"/>
    <s v="Grain"/>
    <x v="0"/>
    <n v="2072"/>
  </r>
  <r>
    <x v="388"/>
    <x v="7"/>
    <s v="Jun"/>
    <n v="23"/>
    <x v="4"/>
    <s v="01"/>
    <s v="Grain"/>
    <x v="1"/>
    <n v="1133"/>
  </r>
  <r>
    <x v="388"/>
    <x v="7"/>
    <s v="Jun"/>
    <n v="23"/>
    <x v="5"/>
    <s v="01"/>
    <s v="Grain"/>
    <x v="0"/>
    <n v="0"/>
  </r>
  <r>
    <x v="388"/>
    <x v="7"/>
    <s v="Jun"/>
    <n v="23"/>
    <x v="5"/>
    <s v="01"/>
    <s v="Grain"/>
    <x v="1"/>
    <n v="0"/>
  </r>
  <r>
    <x v="388"/>
    <x v="7"/>
    <s v="Jun"/>
    <n v="23"/>
    <x v="6"/>
    <s v="01"/>
    <s v="Grain"/>
    <x v="0"/>
    <n v="2228"/>
  </r>
  <r>
    <x v="388"/>
    <x v="7"/>
    <s v="Jun"/>
    <n v="23"/>
    <x v="6"/>
    <s v="01"/>
    <s v="Grain"/>
    <x v="1"/>
    <n v="1095"/>
  </r>
  <r>
    <x v="388"/>
    <x v="7"/>
    <s v="Jun"/>
    <n v="23"/>
    <x v="7"/>
    <s v="01"/>
    <s v="Grain"/>
    <x v="0"/>
    <n v="1063"/>
  </r>
  <r>
    <x v="388"/>
    <x v="7"/>
    <s v="Jun"/>
    <n v="23"/>
    <x v="7"/>
    <s v="01"/>
    <s v="Grain"/>
    <x v="1"/>
    <n v="517"/>
  </r>
  <r>
    <x v="388"/>
    <x v="7"/>
    <s v="Jun"/>
    <n v="23"/>
    <x v="8"/>
    <s v="01"/>
    <s v="Grain"/>
    <x v="0"/>
    <n v="111"/>
  </r>
  <r>
    <x v="388"/>
    <x v="7"/>
    <s v="Jun"/>
    <n v="23"/>
    <x v="8"/>
    <s v="01"/>
    <s v="Grain"/>
    <x v="1"/>
    <n v="1019"/>
  </r>
  <r>
    <x v="388"/>
    <x v="7"/>
    <s v="Jun"/>
    <n v="23"/>
    <x v="9"/>
    <s v="01"/>
    <s v="Grain"/>
    <x v="0"/>
    <n v="0"/>
  </r>
  <r>
    <x v="388"/>
    <x v="7"/>
    <s v="Jun"/>
    <n v="23"/>
    <x v="9"/>
    <s v="01"/>
    <s v="Grain"/>
    <x v="1"/>
    <n v="0"/>
  </r>
  <r>
    <x v="388"/>
    <x v="7"/>
    <s v="Jun"/>
    <n v="23"/>
    <x v="10"/>
    <s v="01"/>
    <s v="Grain"/>
    <x v="0"/>
    <n v="3086"/>
  </r>
  <r>
    <x v="388"/>
    <x v="7"/>
    <s v="Jun"/>
    <n v="23"/>
    <x v="10"/>
    <s v="01"/>
    <s v="Grain"/>
    <x v="1"/>
    <n v="1077"/>
  </r>
  <r>
    <x v="388"/>
    <x v="7"/>
    <s v="Jun"/>
    <n v="23"/>
    <x v="11"/>
    <s v="01"/>
    <s v="Grain"/>
    <x v="0"/>
    <n v="0"/>
  </r>
  <r>
    <x v="388"/>
    <x v="7"/>
    <s v="Jun"/>
    <n v="23"/>
    <x v="11"/>
    <s v="01"/>
    <s v="Grain"/>
    <x v="1"/>
    <n v="0"/>
  </r>
  <r>
    <x v="388"/>
    <x v="7"/>
    <s v="Jun"/>
    <n v="23"/>
    <x v="12"/>
    <s v="01"/>
    <s v="Grain"/>
    <x v="0"/>
    <n v="4741"/>
  </r>
  <r>
    <x v="388"/>
    <x v="7"/>
    <s v="Jun"/>
    <n v="23"/>
    <x v="12"/>
    <s v="01"/>
    <s v="Grain"/>
    <x v="1"/>
    <n v="702"/>
  </r>
  <r>
    <x v="389"/>
    <x v="7"/>
    <s v="Jun"/>
    <n v="24"/>
    <x v="0"/>
    <s v="01"/>
    <s v="Grain"/>
    <x v="0"/>
    <n v="7620"/>
  </r>
  <r>
    <x v="389"/>
    <x v="7"/>
    <s v="Jun"/>
    <n v="24"/>
    <x v="0"/>
    <s v="01"/>
    <s v="Grain"/>
    <x v="1"/>
    <n v="401"/>
  </r>
  <r>
    <x v="389"/>
    <x v="7"/>
    <s v="Jun"/>
    <n v="24"/>
    <x v="1"/>
    <s v="01"/>
    <s v="Grain"/>
    <x v="0"/>
    <n v="0"/>
  </r>
  <r>
    <x v="389"/>
    <x v="7"/>
    <s v="Jun"/>
    <n v="24"/>
    <x v="1"/>
    <s v="01"/>
    <s v="Grain"/>
    <x v="1"/>
    <n v="0"/>
  </r>
  <r>
    <x v="389"/>
    <x v="7"/>
    <s v="Jun"/>
    <n v="24"/>
    <x v="2"/>
    <s v="01"/>
    <s v="Grain"/>
    <x v="0"/>
    <n v="4595"/>
  </r>
  <r>
    <x v="389"/>
    <x v="7"/>
    <s v="Jun"/>
    <n v="24"/>
    <x v="2"/>
    <s v="01"/>
    <s v="Grain"/>
    <x v="1"/>
    <n v="96"/>
  </r>
  <r>
    <x v="389"/>
    <x v="7"/>
    <s v="Jun"/>
    <n v="24"/>
    <x v="3"/>
    <s v="01"/>
    <s v="Grain"/>
    <x v="0"/>
    <n v="4548"/>
  </r>
  <r>
    <x v="389"/>
    <x v="7"/>
    <s v="Jun"/>
    <n v="24"/>
    <x v="3"/>
    <s v="01"/>
    <s v="Grain"/>
    <x v="1"/>
    <n v="372"/>
  </r>
  <r>
    <x v="389"/>
    <x v="7"/>
    <s v="Jun"/>
    <n v="24"/>
    <x v="4"/>
    <s v="01"/>
    <s v="Grain"/>
    <x v="0"/>
    <n v="1721"/>
  </r>
  <r>
    <x v="389"/>
    <x v="7"/>
    <s v="Jun"/>
    <n v="24"/>
    <x v="4"/>
    <s v="01"/>
    <s v="Grain"/>
    <x v="1"/>
    <n v="1367"/>
  </r>
  <r>
    <x v="389"/>
    <x v="7"/>
    <s v="Jun"/>
    <n v="24"/>
    <x v="5"/>
    <s v="01"/>
    <s v="Grain"/>
    <x v="0"/>
    <n v="0"/>
  </r>
  <r>
    <x v="389"/>
    <x v="7"/>
    <s v="Jun"/>
    <n v="24"/>
    <x v="5"/>
    <s v="01"/>
    <s v="Grain"/>
    <x v="1"/>
    <n v="0"/>
  </r>
  <r>
    <x v="389"/>
    <x v="7"/>
    <s v="Jun"/>
    <n v="24"/>
    <x v="6"/>
    <s v="01"/>
    <s v="Grain"/>
    <x v="0"/>
    <n v="2267"/>
  </r>
  <r>
    <x v="389"/>
    <x v="7"/>
    <s v="Jun"/>
    <n v="24"/>
    <x v="6"/>
    <s v="01"/>
    <s v="Grain"/>
    <x v="1"/>
    <n v="970"/>
  </r>
  <r>
    <x v="389"/>
    <x v="7"/>
    <s v="Jun"/>
    <n v="24"/>
    <x v="7"/>
    <s v="01"/>
    <s v="Grain"/>
    <x v="0"/>
    <n v="994"/>
  </r>
  <r>
    <x v="389"/>
    <x v="7"/>
    <s v="Jun"/>
    <n v="24"/>
    <x v="7"/>
    <s v="01"/>
    <s v="Grain"/>
    <x v="1"/>
    <n v="188"/>
  </r>
  <r>
    <x v="389"/>
    <x v="7"/>
    <s v="Jun"/>
    <n v="24"/>
    <x v="8"/>
    <s v="01"/>
    <s v="Grain"/>
    <x v="0"/>
    <n v="160"/>
  </r>
  <r>
    <x v="389"/>
    <x v="7"/>
    <s v="Jun"/>
    <n v="24"/>
    <x v="8"/>
    <s v="01"/>
    <s v="Grain"/>
    <x v="1"/>
    <n v="1136"/>
  </r>
  <r>
    <x v="389"/>
    <x v="7"/>
    <s v="Jun"/>
    <n v="24"/>
    <x v="9"/>
    <s v="01"/>
    <s v="Grain"/>
    <x v="0"/>
    <n v="0"/>
  </r>
  <r>
    <x v="389"/>
    <x v="7"/>
    <s v="Jun"/>
    <n v="24"/>
    <x v="9"/>
    <s v="01"/>
    <s v="Grain"/>
    <x v="1"/>
    <n v="0"/>
  </r>
  <r>
    <x v="389"/>
    <x v="7"/>
    <s v="Jun"/>
    <n v="24"/>
    <x v="10"/>
    <s v="01"/>
    <s v="Grain"/>
    <x v="0"/>
    <n v="2919"/>
  </r>
  <r>
    <x v="389"/>
    <x v="7"/>
    <s v="Jun"/>
    <n v="24"/>
    <x v="10"/>
    <s v="01"/>
    <s v="Grain"/>
    <x v="1"/>
    <n v="850"/>
  </r>
  <r>
    <x v="389"/>
    <x v="7"/>
    <s v="Jun"/>
    <n v="24"/>
    <x v="11"/>
    <s v="01"/>
    <s v="Grain"/>
    <x v="0"/>
    <n v="0"/>
  </r>
  <r>
    <x v="389"/>
    <x v="7"/>
    <s v="Jun"/>
    <n v="24"/>
    <x v="11"/>
    <s v="01"/>
    <s v="Grain"/>
    <x v="1"/>
    <n v="3"/>
  </r>
  <r>
    <x v="389"/>
    <x v="7"/>
    <s v="Jun"/>
    <n v="24"/>
    <x v="12"/>
    <s v="01"/>
    <s v="Grain"/>
    <x v="0"/>
    <n v="5018"/>
  </r>
  <r>
    <x v="389"/>
    <x v="7"/>
    <s v="Jun"/>
    <n v="24"/>
    <x v="12"/>
    <s v="01"/>
    <s v="Grain"/>
    <x v="1"/>
    <n v="860"/>
  </r>
  <r>
    <x v="390"/>
    <x v="7"/>
    <s v="Jun"/>
    <n v="25"/>
    <x v="0"/>
    <s v="01"/>
    <s v="Grain"/>
    <x v="0"/>
    <n v="8044"/>
  </r>
  <r>
    <x v="390"/>
    <x v="7"/>
    <s v="Jun"/>
    <n v="25"/>
    <x v="0"/>
    <s v="01"/>
    <s v="Grain"/>
    <x v="1"/>
    <n v="351"/>
  </r>
  <r>
    <x v="390"/>
    <x v="7"/>
    <s v="Jun"/>
    <n v="25"/>
    <x v="1"/>
    <s v="01"/>
    <s v="Grain"/>
    <x v="0"/>
    <n v="0"/>
  </r>
  <r>
    <x v="390"/>
    <x v="7"/>
    <s v="Jun"/>
    <n v="25"/>
    <x v="1"/>
    <s v="01"/>
    <s v="Grain"/>
    <x v="1"/>
    <n v="0"/>
  </r>
  <r>
    <x v="390"/>
    <x v="7"/>
    <s v="Jun"/>
    <n v="25"/>
    <x v="2"/>
    <s v="01"/>
    <s v="Grain"/>
    <x v="0"/>
    <n v="4169"/>
  </r>
  <r>
    <x v="390"/>
    <x v="7"/>
    <s v="Jun"/>
    <n v="25"/>
    <x v="2"/>
    <s v="01"/>
    <s v="Grain"/>
    <x v="1"/>
    <n v="275"/>
  </r>
  <r>
    <x v="390"/>
    <x v="7"/>
    <s v="Jun"/>
    <n v="25"/>
    <x v="3"/>
    <s v="01"/>
    <s v="Grain"/>
    <x v="0"/>
    <n v="5253"/>
  </r>
  <r>
    <x v="390"/>
    <x v="7"/>
    <s v="Jun"/>
    <n v="25"/>
    <x v="3"/>
    <s v="01"/>
    <s v="Grain"/>
    <x v="1"/>
    <n v="366"/>
  </r>
  <r>
    <x v="390"/>
    <x v="7"/>
    <s v="Jun"/>
    <n v="25"/>
    <x v="4"/>
    <s v="01"/>
    <s v="Grain"/>
    <x v="0"/>
    <n v="2248"/>
  </r>
  <r>
    <x v="390"/>
    <x v="7"/>
    <s v="Jun"/>
    <n v="25"/>
    <x v="4"/>
    <s v="01"/>
    <s v="Grain"/>
    <x v="1"/>
    <n v="1251"/>
  </r>
  <r>
    <x v="390"/>
    <x v="7"/>
    <s v="Jun"/>
    <n v="25"/>
    <x v="5"/>
    <s v="01"/>
    <s v="Grain"/>
    <x v="0"/>
    <n v="0"/>
  </r>
  <r>
    <x v="390"/>
    <x v="7"/>
    <s v="Jun"/>
    <n v="25"/>
    <x v="5"/>
    <s v="01"/>
    <s v="Grain"/>
    <x v="1"/>
    <n v="0"/>
  </r>
  <r>
    <x v="390"/>
    <x v="7"/>
    <s v="Jun"/>
    <n v="25"/>
    <x v="6"/>
    <s v="01"/>
    <s v="Grain"/>
    <x v="0"/>
    <n v="2067"/>
  </r>
  <r>
    <x v="390"/>
    <x v="7"/>
    <s v="Jun"/>
    <n v="25"/>
    <x v="6"/>
    <s v="01"/>
    <s v="Grain"/>
    <x v="1"/>
    <n v="1235"/>
  </r>
  <r>
    <x v="390"/>
    <x v="7"/>
    <s v="Jun"/>
    <n v="25"/>
    <x v="7"/>
    <s v="01"/>
    <s v="Grain"/>
    <x v="0"/>
    <n v="725"/>
  </r>
  <r>
    <x v="390"/>
    <x v="7"/>
    <s v="Jun"/>
    <n v="25"/>
    <x v="7"/>
    <s v="01"/>
    <s v="Grain"/>
    <x v="1"/>
    <n v="375"/>
  </r>
  <r>
    <x v="390"/>
    <x v="7"/>
    <s v="Jun"/>
    <n v="25"/>
    <x v="8"/>
    <s v="01"/>
    <s v="Grain"/>
    <x v="0"/>
    <n v="187"/>
  </r>
  <r>
    <x v="390"/>
    <x v="7"/>
    <s v="Jun"/>
    <n v="25"/>
    <x v="8"/>
    <s v="01"/>
    <s v="Grain"/>
    <x v="1"/>
    <n v="1447"/>
  </r>
  <r>
    <x v="390"/>
    <x v="7"/>
    <s v="Jun"/>
    <n v="25"/>
    <x v="9"/>
    <s v="01"/>
    <s v="Grain"/>
    <x v="0"/>
    <n v="0"/>
  </r>
  <r>
    <x v="390"/>
    <x v="7"/>
    <s v="Jun"/>
    <n v="25"/>
    <x v="9"/>
    <s v="01"/>
    <s v="Grain"/>
    <x v="1"/>
    <n v="0"/>
  </r>
  <r>
    <x v="390"/>
    <x v="7"/>
    <s v="Jun"/>
    <n v="25"/>
    <x v="10"/>
    <s v="01"/>
    <s v="Grain"/>
    <x v="0"/>
    <n v="2648"/>
  </r>
  <r>
    <x v="390"/>
    <x v="7"/>
    <s v="Jun"/>
    <n v="25"/>
    <x v="10"/>
    <s v="01"/>
    <s v="Grain"/>
    <x v="1"/>
    <n v="890"/>
  </r>
  <r>
    <x v="390"/>
    <x v="7"/>
    <s v="Jun"/>
    <n v="25"/>
    <x v="11"/>
    <s v="01"/>
    <s v="Grain"/>
    <x v="0"/>
    <n v="0"/>
  </r>
  <r>
    <x v="390"/>
    <x v="7"/>
    <s v="Jun"/>
    <n v="25"/>
    <x v="11"/>
    <s v="01"/>
    <s v="Grain"/>
    <x v="1"/>
    <n v="1"/>
  </r>
  <r>
    <x v="390"/>
    <x v="7"/>
    <s v="Jun"/>
    <n v="25"/>
    <x v="12"/>
    <s v="01"/>
    <s v="Grain"/>
    <x v="0"/>
    <n v="5374"/>
  </r>
  <r>
    <x v="390"/>
    <x v="7"/>
    <s v="Jun"/>
    <n v="25"/>
    <x v="12"/>
    <s v="01"/>
    <s v="Grain"/>
    <x v="1"/>
    <n v="1133"/>
  </r>
  <r>
    <x v="391"/>
    <x v="7"/>
    <s v="Jul"/>
    <n v="26"/>
    <x v="0"/>
    <s v="01"/>
    <s v="Grain"/>
    <x v="0"/>
    <n v="8687"/>
  </r>
  <r>
    <x v="391"/>
    <x v="7"/>
    <s v="Jul"/>
    <n v="26"/>
    <x v="0"/>
    <s v="01"/>
    <s v="Grain"/>
    <x v="1"/>
    <n v="455"/>
  </r>
  <r>
    <x v="391"/>
    <x v="7"/>
    <s v="Jul"/>
    <n v="26"/>
    <x v="1"/>
    <s v="01"/>
    <s v="Grain"/>
    <x v="0"/>
    <n v="0"/>
  </r>
  <r>
    <x v="391"/>
    <x v="7"/>
    <s v="Jul"/>
    <n v="26"/>
    <x v="1"/>
    <s v="01"/>
    <s v="Grain"/>
    <x v="1"/>
    <n v="0"/>
  </r>
  <r>
    <x v="391"/>
    <x v="7"/>
    <s v="Jul"/>
    <n v="26"/>
    <x v="2"/>
    <s v="01"/>
    <s v="Grain"/>
    <x v="0"/>
    <n v="3242"/>
  </r>
  <r>
    <x v="391"/>
    <x v="7"/>
    <s v="Jul"/>
    <n v="26"/>
    <x v="2"/>
    <s v="01"/>
    <s v="Grain"/>
    <x v="1"/>
    <n v="123"/>
  </r>
  <r>
    <x v="391"/>
    <x v="7"/>
    <s v="Jul"/>
    <n v="26"/>
    <x v="3"/>
    <s v="01"/>
    <s v="Grain"/>
    <x v="0"/>
    <n v="4039"/>
  </r>
  <r>
    <x v="391"/>
    <x v="7"/>
    <s v="Jul"/>
    <n v="26"/>
    <x v="3"/>
    <s v="01"/>
    <s v="Grain"/>
    <x v="1"/>
    <n v="401"/>
  </r>
  <r>
    <x v="391"/>
    <x v="7"/>
    <s v="Jul"/>
    <n v="26"/>
    <x v="4"/>
    <s v="01"/>
    <s v="Grain"/>
    <x v="0"/>
    <n v="1725"/>
  </r>
  <r>
    <x v="391"/>
    <x v="7"/>
    <s v="Jul"/>
    <n v="26"/>
    <x v="4"/>
    <s v="01"/>
    <s v="Grain"/>
    <x v="1"/>
    <n v="1278"/>
  </r>
  <r>
    <x v="391"/>
    <x v="7"/>
    <s v="Jul"/>
    <n v="26"/>
    <x v="5"/>
    <s v="01"/>
    <s v="Grain"/>
    <x v="0"/>
    <n v="0"/>
  </r>
  <r>
    <x v="391"/>
    <x v="7"/>
    <s v="Jul"/>
    <n v="26"/>
    <x v="5"/>
    <s v="01"/>
    <s v="Grain"/>
    <x v="1"/>
    <n v="4"/>
  </r>
  <r>
    <x v="391"/>
    <x v="7"/>
    <s v="Jul"/>
    <n v="26"/>
    <x v="6"/>
    <s v="01"/>
    <s v="Grain"/>
    <x v="0"/>
    <n v="1595"/>
  </r>
  <r>
    <x v="391"/>
    <x v="7"/>
    <s v="Jul"/>
    <n v="26"/>
    <x v="6"/>
    <s v="01"/>
    <s v="Grain"/>
    <x v="1"/>
    <n v="1343"/>
  </r>
  <r>
    <x v="391"/>
    <x v="7"/>
    <s v="Jul"/>
    <n v="26"/>
    <x v="7"/>
    <s v="01"/>
    <s v="Grain"/>
    <x v="0"/>
    <n v="1101"/>
  </r>
  <r>
    <x v="391"/>
    <x v="7"/>
    <s v="Jul"/>
    <n v="26"/>
    <x v="7"/>
    <s v="01"/>
    <s v="Grain"/>
    <x v="1"/>
    <n v="242"/>
  </r>
  <r>
    <x v="391"/>
    <x v="7"/>
    <s v="Jul"/>
    <n v="26"/>
    <x v="8"/>
    <s v="01"/>
    <s v="Grain"/>
    <x v="0"/>
    <n v="222"/>
  </r>
  <r>
    <x v="391"/>
    <x v="7"/>
    <s v="Jul"/>
    <n v="26"/>
    <x v="8"/>
    <s v="01"/>
    <s v="Grain"/>
    <x v="1"/>
    <n v="1126"/>
  </r>
  <r>
    <x v="391"/>
    <x v="7"/>
    <s v="Jul"/>
    <n v="26"/>
    <x v="9"/>
    <s v="01"/>
    <s v="Grain"/>
    <x v="0"/>
    <n v="0"/>
  </r>
  <r>
    <x v="391"/>
    <x v="7"/>
    <s v="Jul"/>
    <n v="26"/>
    <x v="9"/>
    <s v="01"/>
    <s v="Grain"/>
    <x v="1"/>
    <n v="0"/>
  </r>
  <r>
    <x v="391"/>
    <x v="7"/>
    <s v="Jul"/>
    <n v="26"/>
    <x v="10"/>
    <s v="01"/>
    <s v="Grain"/>
    <x v="0"/>
    <n v="2555"/>
  </r>
  <r>
    <x v="391"/>
    <x v="7"/>
    <s v="Jul"/>
    <n v="26"/>
    <x v="10"/>
    <s v="01"/>
    <s v="Grain"/>
    <x v="1"/>
    <n v="651"/>
  </r>
  <r>
    <x v="391"/>
    <x v="7"/>
    <s v="Jul"/>
    <n v="26"/>
    <x v="11"/>
    <s v="01"/>
    <s v="Grain"/>
    <x v="0"/>
    <n v="0"/>
  </r>
  <r>
    <x v="391"/>
    <x v="7"/>
    <s v="Jul"/>
    <n v="26"/>
    <x v="11"/>
    <s v="01"/>
    <s v="Grain"/>
    <x v="1"/>
    <n v="1"/>
  </r>
  <r>
    <x v="391"/>
    <x v="7"/>
    <s v="Jul"/>
    <n v="26"/>
    <x v="12"/>
    <s v="01"/>
    <s v="Grain"/>
    <x v="0"/>
    <n v="4320"/>
  </r>
  <r>
    <x v="391"/>
    <x v="7"/>
    <s v="Jul"/>
    <n v="26"/>
    <x v="12"/>
    <s v="01"/>
    <s v="Grain"/>
    <x v="1"/>
    <n v="910"/>
  </r>
  <r>
    <x v="392"/>
    <x v="7"/>
    <s v="Jul"/>
    <n v="27"/>
    <x v="0"/>
    <s v="01"/>
    <s v="Grain"/>
    <x v="0"/>
    <n v="8506"/>
  </r>
  <r>
    <x v="392"/>
    <x v="7"/>
    <s v="Jul"/>
    <n v="27"/>
    <x v="0"/>
    <s v="01"/>
    <s v="Grain"/>
    <x v="1"/>
    <n v="235"/>
  </r>
  <r>
    <x v="392"/>
    <x v="7"/>
    <s v="Jul"/>
    <n v="27"/>
    <x v="1"/>
    <s v="01"/>
    <s v="Grain"/>
    <x v="0"/>
    <n v="0"/>
  </r>
  <r>
    <x v="392"/>
    <x v="7"/>
    <s v="Jul"/>
    <n v="27"/>
    <x v="1"/>
    <s v="01"/>
    <s v="Grain"/>
    <x v="1"/>
    <n v="0"/>
  </r>
  <r>
    <x v="392"/>
    <x v="7"/>
    <s v="Jul"/>
    <n v="27"/>
    <x v="2"/>
    <s v="01"/>
    <s v="Grain"/>
    <x v="0"/>
    <n v="3719"/>
  </r>
  <r>
    <x v="392"/>
    <x v="7"/>
    <s v="Jul"/>
    <n v="27"/>
    <x v="2"/>
    <s v="01"/>
    <s v="Grain"/>
    <x v="1"/>
    <n v="116"/>
  </r>
  <r>
    <x v="392"/>
    <x v="7"/>
    <s v="Jul"/>
    <n v="27"/>
    <x v="3"/>
    <s v="01"/>
    <s v="Grain"/>
    <x v="0"/>
    <n v="4340"/>
  </r>
  <r>
    <x v="392"/>
    <x v="7"/>
    <s v="Jul"/>
    <n v="27"/>
    <x v="3"/>
    <s v="01"/>
    <s v="Grain"/>
    <x v="1"/>
    <n v="414"/>
  </r>
  <r>
    <x v="392"/>
    <x v="7"/>
    <s v="Jul"/>
    <n v="27"/>
    <x v="4"/>
    <s v="01"/>
    <s v="Grain"/>
    <x v="0"/>
    <n v="1950"/>
  </r>
  <r>
    <x v="392"/>
    <x v="7"/>
    <s v="Jul"/>
    <n v="27"/>
    <x v="4"/>
    <s v="01"/>
    <s v="Grain"/>
    <x v="1"/>
    <n v="1776"/>
  </r>
  <r>
    <x v="392"/>
    <x v="7"/>
    <s v="Jul"/>
    <n v="27"/>
    <x v="5"/>
    <s v="01"/>
    <s v="Grain"/>
    <x v="0"/>
    <n v="0"/>
  </r>
  <r>
    <x v="392"/>
    <x v="7"/>
    <s v="Jul"/>
    <n v="27"/>
    <x v="5"/>
    <s v="01"/>
    <s v="Grain"/>
    <x v="1"/>
    <n v="4"/>
  </r>
  <r>
    <x v="392"/>
    <x v="7"/>
    <s v="Jul"/>
    <n v="27"/>
    <x v="6"/>
    <s v="01"/>
    <s v="Grain"/>
    <x v="0"/>
    <n v="1877"/>
  </r>
  <r>
    <x v="392"/>
    <x v="7"/>
    <s v="Jul"/>
    <n v="27"/>
    <x v="6"/>
    <s v="01"/>
    <s v="Grain"/>
    <x v="1"/>
    <n v="728"/>
  </r>
  <r>
    <x v="392"/>
    <x v="7"/>
    <s v="Jul"/>
    <n v="27"/>
    <x v="7"/>
    <s v="01"/>
    <s v="Grain"/>
    <x v="0"/>
    <n v="632"/>
  </r>
  <r>
    <x v="392"/>
    <x v="7"/>
    <s v="Jul"/>
    <n v="27"/>
    <x v="7"/>
    <s v="01"/>
    <s v="Grain"/>
    <x v="1"/>
    <n v="492"/>
  </r>
  <r>
    <x v="392"/>
    <x v="7"/>
    <s v="Jul"/>
    <n v="27"/>
    <x v="8"/>
    <s v="01"/>
    <s v="Grain"/>
    <x v="0"/>
    <n v="276"/>
  </r>
  <r>
    <x v="392"/>
    <x v="7"/>
    <s v="Jul"/>
    <n v="27"/>
    <x v="8"/>
    <s v="01"/>
    <s v="Grain"/>
    <x v="1"/>
    <n v="1553"/>
  </r>
  <r>
    <x v="392"/>
    <x v="7"/>
    <s v="Jul"/>
    <n v="27"/>
    <x v="9"/>
    <s v="01"/>
    <s v="Grain"/>
    <x v="0"/>
    <n v="0"/>
  </r>
  <r>
    <x v="392"/>
    <x v="7"/>
    <s v="Jul"/>
    <n v="27"/>
    <x v="9"/>
    <s v="01"/>
    <s v="Grain"/>
    <x v="1"/>
    <n v="0"/>
  </r>
  <r>
    <x v="392"/>
    <x v="7"/>
    <s v="Jul"/>
    <n v="27"/>
    <x v="10"/>
    <s v="01"/>
    <s v="Grain"/>
    <x v="0"/>
    <n v="3005"/>
  </r>
  <r>
    <x v="392"/>
    <x v="7"/>
    <s v="Jul"/>
    <n v="27"/>
    <x v="10"/>
    <s v="01"/>
    <s v="Grain"/>
    <x v="1"/>
    <n v="688"/>
  </r>
  <r>
    <x v="392"/>
    <x v="7"/>
    <s v="Jul"/>
    <n v="27"/>
    <x v="11"/>
    <s v="01"/>
    <s v="Grain"/>
    <x v="0"/>
    <n v="0"/>
  </r>
  <r>
    <x v="392"/>
    <x v="7"/>
    <s v="Jul"/>
    <n v="27"/>
    <x v="11"/>
    <s v="01"/>
    <s v="Grain"/>
    <x v="1"/>
    <n v="0"/>
  </r>
  <r>
    <x v="392"/>
    <x v="7"/>
    <s v="Jul"/>
    <n v="27"/>
    <x v="12"/>
    <s v="01"/>
    <s v="Grain"/>
    <x v="0"/>
    <n v="4427"/>
  </r>
  <r>
    <x v="392"/>
    <x v="7"/>
    <s v="Jul"/>
    <n v="27"/>
    <x v="12"/>
    <s v="01"/>
    <s v="Grain"/>
    <x v="1"/>
    <n v="1007"/>
  </r>
  <r>
    <x v="393"/>
    <x v="7"/>
    <s v="Jul"/>
    <n v="28"/>
    <x v="0"/>
    <s v="01"/>
    <s v="Grain"/>
    <x v="0"/>
    <n v="9979"/>
  </r>
  <r>
    <x v="393"/>
    <x v="7"/>
    <s v="Jul"/>
    <n v="28"/>
    <x v="0"/>
    <s v="01"/>
    <s v="Grain"/>
    <x v="1"/>
    <n v="289"/>
  </r>
  <r>
    <x v="393"/>
    <x v="7"/>
    <s v="Jul"/>
    <n v="28"/>
    <x v="1"/>
    <s v="01"/>
    <s v="Grain"/>
    <x v="0"/>
    <n v="0"/>
  </r>
  <r>
    <x v="393"/>
    <x v="7"/>
    <s v="Jul"/>
    <n v="28"/>
    <x v="1"/>
    <s v="01"/>
    <s v="Grain"/>
    <x v="1"/>
    <n v="0"/>
  </r>
  <r>
    <x v="393"/>
    <x v="7"/>
    <s v="Jul"/>
    <n v="28"/>
    <x v="2"/>
    <s v="01"/>
    <s v="Grain"/>
    <x v="0"/>
    <n v="4116"/>
  </r>
  <r>
    <x v="393"/>
    <x v="7"/>
    <s v="Jul"/>
    <n v="28"/>
    <x v="2"/>
    <s v="01"/>
    <s v="Grain"/>
    <x v="1"/>
    <n v="169"/>
  </r>
  <r>
    <x v="393"/>
    <x v="7"/>
    <s v="Jul"/>
    <n v="28"/>
    <x v="3"/>
    <s v="01"/>
    <s v="Grain"/>
    <x v="0"/>
    <n v="4413"/>
  </r>
  <r>
    <x v="393"/>
    <x v="7"/>
    <s v="Jul"/>
    <n v="28"/>
    <x v="3"/>
    <s v="01"/>
    <s v="Grain"/>
    <x v="1"/>
    <n v="442"/>
  </r>
  <r>
    <x v="393"/>
    <x v="7"/>
    <s v="Jul"/>
    <n v="28"/>
    <x v="4"/>
    <s v="01"/>
    <s v="Grain"/>
    <x v="0"/>
    <n v="1913"/>
  </r>
  <r>
    <x v="393"/>
    <x v="7"/>
    <s v="Jul"/>
    <n v="28"/>
    <x v="4"/>
    <s v="01"/>
    <s v="Grain"/>
    <x v="1"/>
    <n v="1829"/>
  </r>
  <r>
    <x v="393"/>
    <x v="7"/>
    <s v="Jul"/>
    <n v="28"/>
    <x v="5"/>
    <s v="01"/>
    <s v="Grain"/>
    <x v="0"/>
    <n v="0"/>
  </r>
  <r>
    <x v="393"/>
    <x v="7"/>
    <s v="Jul"/>
    <n v="28"/>
    <x v="5"/>
    <s v="01"/>
    <s v="Grain"/>
    <x v="1"/>
    <n v="4"/>
  </r>
  <r>
    <x v="393"/>
    <x v="7"/>
    <s v="Jul"/>
    <n v="28"/>
    <x v="6"/>
    <s v="01"/>
    <s v="Grain"/>
    <x v="0"/>
    <n v="1916"/>
  </r>
  <r>
    <x v="393"/>
    <x v="7"/>
    <s v="Jul"/>
    <n v="28"/>
    <x v="6"/>
    <s v="01"/>
    <s v="Grain"/>
    <x v="1"/>
    <n v="1184"/>
  </r>
  <r>
    <x v="393"/>
    <x v="7"/>
    <s v="Jul"/>
    <n v="28"/>
    <x v="7"/>
    <s v="01"/>
    <s v="Grain"/>
    <x v="0"/>
    <n v="715"/>
  </r>
  <r>
    <x v="393"/>
    <x v="7"/>
    <s v="Jul"/>
    <n v="28"/>
    <x v="7"/>
    <s v="01"/>
    <s v="Grain"/>
    <x v="1"/>
    <n v="589"/>
  </r>
  <r>
    <x v="393"/>
    <x v="7"/>
    <s v="Jul"/>
    <n v="28"/>
    <x v="8"/>
    <s v="01"/>
    <s v="Grain"/>
    <x v="0"/>
    <n v="164"/>
  </r>
  <r>
    <x v="393"/>
    <x v="7"/>
    <s v="Jul"/>
    <n v="28"/>
    <x v="8"/>
    <s v="01"/>
    <s v="Grain"/>
    <x v="1"/>
    <n v="870"/>
  </r>
  <r>
    <x v="393"/>
    <x v="7"/>
    <s v="Jul"/>
    <n v="28"/>
    <x v="9"/>
    <s v="01"/>
    <s v="Grain"/>
    <x v="0"/>
    <n v="0"/>
  </r>
  <r>
    <x v="393"/>
    <x v="7"/>
    <s v="Jul"/>
    <n v="28"/>
    <x v="9"/>
    <s v="01"/>
    <s v="Grain"/>
    <x v="1"/>
    <n v="0"/>
  </r>
  <r>
    <x v="393"/>
    <x v="7"/>
    <s v="Jul"/>
    <n v="28"/>
    <x v="10"/>
    <s v="01"/>
    <s v="Grain"/>
    <x v="0"/>
    <n v="2365"/>
  </r>
  <r>
    <x v="393"/>
    <x v="7"/>
    <s v="Jul"/>
    <n v="28"/>
    <x v="10"/>
    <s v="01"/>
    <s v="Grain"/>
    <x v="1"/>
    <n v="1173"/>
  </r>
  <r>
    <x v="393"/>
    <x v="7"/>
    <s v="Jul"/>
    <n v="28"/>
    <x v="11"/>
    <s v="01"/>
    <s v="Grain"/>
    <x v="0"/>
    <n v="0"/>
  </r>
  <r>
    <x v="393"/>
    <x v="7"/>
    <s v="Jul"/>
    <n v="28"/>
    <x v="11"/>
    <s v="01"/>
    <s v="Grain"/>
    <x v="1"/>
    <n v="3"/>
  </r>
  <r>
    <x v="393"/>
    <x v="7"/>
    <s v="Jul"/>
    <n v="28"/>
    <x v="12"/>
    <s v="01"/>
    <s v="Grain"/>
    <x v="0"/>
    <n v="5525"/>
  </r>
  <r>
    <x v="393"/>
    <x v="7"/>
    <s v="Jul"/>
    <n v="28"/>
    <x v="12"/>
    <s v="01"/>
    <s v="Grain"/>
    <x v="1"/>
    <n v="1025"/>
  </r>
  <r>
    <x v="394"/>
    <x v="7"/>
    <s v="Jul"/>
    <n v="29"/>
    <x v="0"/>
    <s v="01"/>
    <s v="Grain"/>
    <x v="0"/>
    <n v="10934"/>
  </r>
  <r>
    <x v="394"/>
    <x v="7"/>
    <s v="Jul"/>
    <n v="29"/>
    <x v="0"/>
    <s v="01"/>
    <s v="Grain"/>
    <x v="1"/>
    <n v="251"/>
  </r>
  <r>
    <x v="394"/>
    <x v="7"/>
    <s v="Jul"/>
    <n v="29"/>
    <x v="1"/>
    <s v="01"/>
    <s v="Grain"/>
    <x v="0"/>
    <n v="0"/>
  </r>
  <r>
    <x v="394"/>
    <x v="7"/>
    <s v="Jul"/>
    <n v="29"/>
    <x v="1"/>
    <s v="01"/>
    <s v="Grain"/>
    <x v="1"/>
    <n v="0"/>
  </r>
  <r>
    <x v="394"/>
    <x v="7"/>
    <s v="Jul"/>
    <n v="29"/>
    <x v="2"/>
    <s v="01"/>
    <s v="Grain"/>
    <x v="0"/>
    <n v="4590"/>
  </r>
  <r>
    <x v="394"/>
    <x v="7"/>
    <s v="Jul"/>
    <n v="29"/>
    <x v="2"/>
    <s v="01"/>
    <s v="Grain"/>
    <x v="1"/>
    <n v="245"/>
  </r>
  <r>
    <x v="394"/>
    <x v="7"/>
    <s v="Jul"/>
    <n v="29"/>
    <x v="3"/>
    <s v="01"/>
    <s v="Grain"/>
    <x v="0"/>
    <n v="4887"/>
  </r>
  <r>
    <x v="394"/>
    <x v="7"/>
    <s v="Jul"/>
    <n v="29"/>
    <x v="3"/>
    <s v="01"/>
    <s v="Grain"/>
    <x v="1"/>
    <n v="464"/>
  </r>
  <r>
    <x v="394"/>
    <x v="7"/>
    <s v="Jul"/>
    <n v="29"/>
    <x v="4"/>
    <s v="01"/>
    <s v="Grain"/>
    <x v="0"/>
    <n v="2335"/>
  </r>
  <r>
    <x v="394"/>
    <x v="7"/>
    <s v="Jul"/>
    <n v="29"/>
    <x v="4"/>
    <s v="01"/>
    <s v="Grain"/>
    <x v="1"/>
    <n v="1563"/>
  </r>
  <r>
    <x v="394"/>
    <x v="7"/>
    <s v="Jul"/>
    <n v="29"/>
    <x v="5"/>
    <s v="01"/>
    <s v="Grain"/>
    <x v="0"/>
    <n v="0"/>
  </r>
  <r>
    <x v="394"/>
    <x v="7"/>
    <s v="Jul"/>
    <n v="29"/>
    <x v="5"/>
    <s v="01"/>
    <s v="Grain"/>
    <x v="1"/>
    <n v="4"/>
  </r>
  <r>
    <x v="394"/>
    <x v="7"/>
    <s v="Jul"/>
    <n v="29"/>
    <x v="6"/>
    <s v="01"/>
    <s v="Grain"/>
    <x v="0"/>
    <n v="1815"/>
  </r>
  <r>
    <x v="394"/>
    <x v="7"/>
    <s v="Jul"/>
    <n v="29"/>
    <x v="6"/>
    <s v="01"/>
    <s v="Grain"/>
    <x v="1"/>
    <n v="1103"/>
  </r>
  <r>
    <x v="394"/>
    <x v="7"/>
    <s v="Jul"/>
    <n v="29"/>
    <x v="7"/>
    <s v="01"/>
    <s v="Grain"/>
    <x v="0"/>
    <n v="815"/>
  </r>
  <r>
    <x v="394"/>
    <x v="7"/>
    <s v="Jul"/>
    <n v="29"/>
    <x v="7"/>
    <s v="01"/>
    <s v="Grain"/>
    <x v="1"/>
    <n v="330"/>
  </r>
  <r>
    <x v="394"/>
    <x v="7"/>
    <s v="Jul"/>
    <n v="29"/>
    <x v="8"/>
    <s v="01"/>
    <s v="Grain"/>
    <x v="0"/>
    <n v="90"/>
  </r>
  <r>
    <x v="394"/>
    <x v="7"/>
    <s v="Jul"/>
    <n v="29"/>
    <x v="8"/>
    <s v="01"/>
    <s v="Grain"/>
    <x v="1"/>
    <n v="1281"/>
  </r>
  <r>
    <x v="394"/>
    <x v="7"/>
    <s v="Jul"/>
    <n v="29"/>
    <x v="9"/>
    <s v="01"/>
    <s v="Grain"/>
    <x v="0"/>
    <n v="0"/>
  </r>
  <r>
    <x v="394"/>
    <x v="7"/>
    <s v="Jul"/>
    <n v="29"/>
    <x v="9"/>
    <s v="01"/>
    <s v="Grain"/>
    <x v="1"/>
    <n v="0"/>
  </r>
  <r>
    <x v="394"/>
    <x v="7"/>
    <s v="Jul"/>
    <n v="29"/>
    <x v="10"/>
    <s v="01"/>
    <s v="Grain"/>
    <x v="0"/>
    <n v="2764"/>
  </r>
  <r>
    <x v="394"/>
    <x v="7"/>
    <s v="Jul"/>
    <n v="29"/>
    <x v="10"/>
    <s v="01"/>
    <s v="Grain"/>
    <x v="1"/>
    <n v="997"/>
  </r>
  <r>
    <x v="394"/>
    <x v="7"/>
    <s v="Jul"/>
    <n v="29"/>
    <x v="11"/>
    <s v="01"/>
    <s v="Grain"/>
    <x v="0"/>
    <n v="0"/>
  </r>
  <r>
    <x v="394"/>
    <x v="7"/>
    <s v="Jul"/>
    <n v="29"/>
    <x v="11"/>
    <s v="01"/>
    <s v="Grain"/>
    <x v="1"/>
    <n v="2"/>
  </r>
  <r>
    <x v="394"/>
    <x v="7"/>
    <s v="Jul"/>
    <n v="29"/>
    <x v="12"/>
    <s v="01"/>
    <s v="Grain"/>
    <x v="0"/>
    <n v="5167"/>
  </r>
  <r>
    <x v="394"/>
    <x v="7"/>
    <s v="Jul"/>
    <n v="29"/>
    <x v="12"/>
    <s v="01"/>
    <s v="Grain"/>
    <x v="1"/>
    <n v="953"/>
  </r>
  <r>
    <x v="395"/>
    <x v="7"/>
    <s v="Jul"/>
    <n v="30"/>
    <x v="0"/>
    <s v="01"/>
    <s v="Grain"/>
    <x v="0"/>
    <n v="10366"/>
  </r>
  <r>
    <x v="395"/>
    <x v="7"/>
    <s v="Jul"/>
    <n v="30"/>
    <x v="0"/>
    <s v="01"/>
    <s v="Grain"/>
    <x v="1"/>
    <n v="486"/>
  </r>
  <r>
    <x v="395"/>
    <x v="7"/>
    <s v="Jul"/>
    <n v="30"/>
    <x v="1"/>
    <s v="01"/>
    <s v="Grain"/>
    <x v="0"/>
    <n v="0"/>
  </r>
  <r>
    <x v="395"/>
    <x v="7"/>
    <s v="Jul"/>
    <n v="30"/>
    <x v="1"/>
    <s v="01"/>
    <s v="Grain"/>
    <x v="1"/>
    <n v="0"/>
  </r>
  <r>
    <x v="395"/>
    <x v="7"/>
    <s v="Jul"/>
    <n v="30"/>
    <x v="2"/>
    <s v="01"/>
    <s v="Grain"/>
    <x v="0"/>
    <n v="3482"/>
  </r>
  <r>
    <x v="395"/>
    <x v="7"/>
    <s v="Jul"/>
    <n v="30"/>
    <x v="2"/>
    <s v="01"/>
    <s v="Grain"/>
    <x v="1"/>
    <n v="310"/>
  </r>
  <r>
    <x v="395"/>
    <x v="7"/>
    <s v="Jul"/>
    <n v="30"/>
    <x v="3"/>
    <s v="01"/>
    <s v="Grain"/>
    <x v="0"/>
    <n v="4541"/>
  </r>
  <r>
    <x v="395"/>
    <x v="7"/>
    <s v="Jul"/>
    <n v="30"/>
    <x v="3"/>
    <s v="01"/>
    <s v="Grain"/>
    <x v="1"/>
    <n v="523"/>
  </r>
  <r>
    <x v="395"/>
    <x v="7"/>
    <s v="Jul"/>
    <n v="30"/>
    <x v="4"/>
    <s v="01"/>
    <s v="Grain"/>
    <x v="0"/>
    <n v="2180"/>
  </r>
  <r>
    <x v="395"/>
    <x v="7"/>
    <s v="Jul"/>
    <n v="30"/>
    <x v="4"/>
    <s v="01"/>
    <s v="Grain"/>
    <x v="1"/>
    <n v="1184"/>
  </r>
  <r>
    <x v="395"/>
    <x v="7"/>
    <s v="Jul"/>
    <n v="30"/>
    <x v="5"/>
    <s v="01"/>
    <s v="Grain"/>
    <x v="0"/>
    <n v="0"/>
  </r>
  <r>
    <x v="395"/>
    <x v="7"/>
    <s v="Jul"/>
    <n v="30"/>
    <x v="5"/>
    <s v="01"/>
    <s v="Grain"/>
    <x v="1"/>
    <n v="8"/>
  </r>
  <r>
    <x v="395"/>
    <x v="7"/>
    <s v="Jul"/>
    <n v="30"/>
    <x v="6"/>
    <s v="01"/>
    <s v="Grain"/>
    <x v="0"/>
    <n v="1606"/>
  </r>
  <r>
    <x v="395"/>
    <x v="7"/>
    <s v="Jul"/>
    <n v="30"/>
    <x v="6"/>
    <s v="01"/>
    <s v="Grain"/>
    <x v="1"/>
    <n v="1089"/>
  </r>
  <r>
    <x v="395"/>
    <x v="7"/>
    <s v="Jul"/>
    <n v="30"/>
    <x v="7"/>
    <s v="01"/>
    <s v="Grain"/>
    <x v="0"/>
    <n v="848"/>
  </r>
  <r>
    <x v="395"/>
    <x v="7"/>
    <s v="Jul"/>
    <n v="30"/>
    <x v="7"/>
    <s v="01"/>
    <s v="Grain"/>
    <x v="1"/>
    <n v="417"/>
  </r>
  <r>
    <x v="395"/>
    <x v="7"/>
    <s v="Jul"/>
    <n v="30"/>
    <x v="8"/>
    <s v="01"/>
    <s v="Grain"/>
    <x v="0"/>
    <n v="111"/>
  </r>
  <r>
    <x v="395"/>
    <x v="7"/>
    <s v="Jul"/>
    <n v="30"/>
    <x v="8"/>
    <s v="01"/>
    <s v="Grain"/>
    <x v="1"/>
    <n v="954"/>
  </r>
  <r>
    <x v="395"/>
    <x v="7"/>
    <s v="Jul"/>
    <n v="30"/>
    <x v="9"/>
    <s v="01"/>
    <s v="Grain"/>
    <x v="0"/>
    <n v="0"/>
  </r>
  <r>
    <x v="395"/>
    <x v="7"/>
    <s v="Jul"/>
    <n v="30"/>
    <x v="9"/>
    <s v="01"/>
    <s v="Grain"/>
    <x v="1"/>
    <n v="0"/>
  </r>
  <r>
    <x v="395"/>
    <x v="7"/>
    <s v="Jul"/>
    <n v="30"/>
    <x v="10"/>
    <s v="01"/>
    <s v="Grain"/>
    <x v="0"/>
    <n v="2696"/>
  </r>
  <r>
    <x v="395"/>
    <x v="7"/>
    <s v="Jul"/>
    <n v="30"/>
    <x v="10"/>
    <s v="01"/>
    <s v="Grain"/>
    <x v="1"/>
    <n v="1114"/>
  </r>
  <r>
    <x v="395"/>
    <x v="7"/>
    <s v="Jul"/>
    <n v="30"/>
    <x v="11"/>
    <s v="01"/>
    <s v="Grain"/>
    <x v="0"/>
    <n v="0"/>
  </r>
  <r>
    <x v="395"/>
    <x v="7"/>
    <s v="Jul"/>
    <n v="30"/>
    <x v="11"/>
    <s v="01"/>
    <s v="Grain"/>
    <x v="1"/>
    <n v="1"/>
  </r>
  <r>
    <x v="395"/>
    <x v="7"/>
    <s v="Jul"/>
    <n v="30"/>
    <x v="12"/>
    <s v="01"/>
    <s v="Grain"/>
    <x v="0"/>
    <n v="5379"/>
  </r>
  <r>
    <x v="395"/>
    <x v="7"/>
    <s v="Jul"/>
    <n v="30"/>
    <x v="12"/>
    <s v="01"/>
    <s v="Grain"/>
    <x v="1"/>
    <n v="1375"/>
  </r>
  <r>
    <x v="396"/>
    <x v="7"/>
    <s v="Aug"/>
    <n v="31"/>
    <x v="0"/>
    <s v="01"/>
    <s v="Grain"/>
    <x v="0"/>
    <n v="10993"/>
  </r>
  <r>
    <x v="396"/>
    <x v="7"/>
    <s v="Aug"/>
    <n v="31"/>
    <x v="0"/>
    <s v="01"/>
    <s v="Grain"/>
    <x v="1"/>
    <n v="105"/>
  </r>
  <r>
    <x v="396"/>
    <x v="7"/>
    <s v="Aug"/>
    <n v="31"/>
    <x v="1"/>
    <s v="01"/>
    <s v="Grain"/>
    <x v="0"/>
    <n v="0"/>
  </r>
  <r>
    <x v="396"/>
    <x v="7"/>
    <s v="Aug"/>
    <n v="31"/>
    <x v="1"/>
    <s v="01"/>
    <s v="Grain"/>
    <x v="1"/>
    <n v="0"/>
  </r>
  <r>
    <x v="396"/>
    <x v="7"/>
    <s v="Aug"/>
    <n v="31"/>
    <x v="2"/>
    <s v="01"/>
    <s v="Grain"/>
    <x v="0"/>
    <n v="3418"/>
  </r>
  <r>
    <x v="396"/>
    <x v="7"/>
    <s v="Aug"/>
    <n v="31"/>
    <x v="2"/>
    <s v="01"/>
    <s v="Grain"/>
    <x v="1"/>
    <n v="255"/>
  </r>
  <r>
    <x v="396"/>
    <x v="7"/>
    <s v="Aug"/>
    <n v="31"/>
    <x v="3"/>
    <s v="01"/>
    <s v="Grain"/>
    <x v="0"/>
    <n v="5469"/>
  </r>
  <r>
    <x v="396"/>
    <x v="7"/>
    <s v="Aug"/>
    <n v="31"/>
    <x v="3"/>
    <s v="01"/>
    <s v="Grain"/>
    <x v="1"/>
    <n v="582"/>
  </r>
  <r>
    <x v="396"/>
    <x v="7"/>
    <s v="Aug"/>
    <n v="31"/>
    <x v="4"/>
    <s v="01"/>
    <s v="Grain"/>
    <x v="0"/>
    <n v="2032"/>
  </r>
  <r>
    <x v="396"/>
    <x v="7"/>
    <s v="Aug"/>
    <n v="31"/>
    <x v="4"/>
    <s v="01"/>
    <s v="Grain"/>
    <x v="1"/>
    <n v="1665"/>
  </r>
  <r>
    <x v="396"/>
    <x v="7"/>
    <s v="Aug"/>
    <n v="31"/>
    <x v="5"/>
    <s v="01"/>
    <s v="Grain"/>
    <x v="0"/>
    <n v="0"/>
  </r>
  <r>
    <x v="396"/>
    <x v="7"/>
    <s v="Aug"/>
    <n v="31"/>
    <x v="5"/>
    <s v="01"/>
    <s v="Grain"/>
    <x v="1"/>
    <n v="1"/>
  </r>
  <r>
    <x v="396"/>
    <x v="7"/>
    <s v="Aug"/>
    <n v="31"/>
    <x v="6"/>
    <s v="01"/>
    <s v="Grain"/>
    <x v="0"/>
    <n v="1318"/>
  </r>
  <r>
    <x v="396"/>
    <x v="7"/>
    <s v="Aug"/>
    <n v="31"/>
    <x v="6"/>
    <s v="01"/>
    <s v="Grain"/>
    <x v="1"/>
    <n v="1148"/>
  </r>
  <r>
    <x v="396"/>
    <x v="7"/>
    <s v="Aug"/>
    <n v="31"/>
    <x v="7"/>
    <s v="01"/>
    <s v="Grain"/>
    <x v="0"/>
    <n v="841"/>
  </r>
  <r>
    <x v="396"/>
    <x v="7"/>
    <s v="Aug"/>
    <n v="31"/>
    <x v="7"/>
    <s v="01"/>
    <s v="Grain"/>
    <x v="1"/>
    <n v="361"/>
  </r>
  <r>
    <x v="396"/>
    <x v="7"/>
    <s v="Aug"/>
    <n v="31"/>
    <x v="8"/>
    <s v="01"/>
    <s v="Grain"/>
    <x v="0"/>
    <n v="244"/>
  </r>
  <r>
    <x v="396"/>
    <x v="7"/>
    <s v="Aug"/>
    <n v="31"/>
    <x v="8"/>
    <s v="01"/>
    <s v="Grain"/>
    <x v="1"/>
    <n v="1355"/>
  </r>
  <r>
    <x v="396"/>
    <x v="7"/>
    <s v="Aug"/>
    <n v="31"/>
    <x v="9"/>
    <s v="01"/>
    <s v="Grain"/>
    <x v="0"/>
    <n v="0"/>
  </r>
  <r>
    <x v="396"/>
    <x v="7"/>
    <s v="Aug"/>
    <n v="31"/>
    <x v="9"/>
    <s v="01"/>
    <s v="Grain"/>
    <x v="1"/>
    <n v="0"/>
  </r>
  <r>
    <x v="396"/>
    <x v="7"/>
    <s v="Aug"/>
    <n v="31"/>
    <x v="10"/>
    <s v="01"/>
    <s v="Grain"/>
    <x v="0"/>
    <n v="2824"/>
  </r>
  <r>
    <x v="396"/>
    <x v="7"/>
    <s v="Aug"/>
    <n v="31"/>
    <x v="10"/>
    <s v="01"/>
    <s v="Grain"/>
    <x v="1"/>
    <n v="1107"/>
  </r>
  <r>
    <x v="396"/>
    <x v="7"/>
    <s v="Aug"/>
    <n v="31"/>
    <x v="11"/>
    <s v="01"/>
    <s v="Grain"/>
    <x v="0"/>
    <n v="0"/>
  </r>
  <r>
    <x v="396"/>
    <x v="7"/>
    <s v="Aug"/>
    <n v="31"/>
    <x v="11"/>
    <s v="01"/>
    <s v="Grain"/>
    <x v="1"/>
    <n v="0"/>
  </r>
  <r>
    <x v="396"/>
    <x v="7"/>
    <s v="Aug"/>
    <n v="31"/>
    <x v="12"/>
    <s v="01"/>
    <s v="Grain"/>
    <x v="0"/>
    <n v="4823"/>
  </r>
  <r>
    <x v="396"/>
    <x v="7"/>
    <s v="Aug"/>
    <n v="31"/>
    <x v="12"/>
    <s v="01"/>
    <s v="Grain"/>
    <x v="1"/>
    <n v="872"/>
  </r>
  <r>
    <x v="397"/>
    <x v="7"/>
    <s v="Aug"/>
    <n v="32"/>
    <x v="0"/>
    <s v="01"/>
    <s v="Grain"/>
    <x v="0"/>
    <n v="9680"/>
  </r>
  <r>
    <x v="397"/>
    <x v="7"/>
    <s v="Aug"/>
    <n v="32"/>
    <x v="0"/>
    <s v="01"/>
    <s v="Grain"/>
    <x v="1"/>
    <n v="398"/>
  </r>
  <r>
    <x v="397"/>
    <x v="7"/>
    <s v="Aug"/>
    <n v="32"/>
    <x v="1"/>
    <s v="01"/>
    <s v="Grain"/>
    <x v="0"/>
    <n v="0"/>
  </r>
  <r>
    <x v="397"/>
    <x v="7"/>
    <s v="Aug"/>
    <n v="32"/>
    <x v="1"/>
    <s v="01"/>
    <s v="Grain"/>
    <x v="1"/>
    <n v="0"/>
  </r>
  <r>
    <x v="397"/>
    <x v="7"/>
    <s v="Aug"/>
    <n v="32"/>
    <x v="2"/>
    <s v="01"/>
    <s v="Grain"/>
    <x v="0"/>
    <n v="3715"/>
  </r>
  <r>
    <x v="397"/>
    <x v="7"/>
    <s v="Aug"/>
    <n v="32"/>
    <x v="2"/>
    <s v="01"/>
    <s v="Grain"/>
    <x v="1"/>
    <n v="169"/>
  </r>
  <r>
    <x v="397"/>
    <x v="7"/>
    <s v="Aug"/>
    <n v="32"/>
    <x v="3"/>
    <s v="01"/>
    <s v="Grain"/>
    <x v="0"/>
    <n v="4434"/>
  </r>
  <r>
    <x v="397"/>
    <x v="7"/>
    <s v="Aug"/>
    <n v="32"/>
    <x v="3"/>
    <s v="01"/>
    <s v="Grain"/>
    <x v="1"/>
    <n v="380"/>
  </r>
  <r>
    <x v="397"/>
    <x v="7"/>
    <s v="Aug"/>
    <n v="32"/>
    <x v="4"/>
    <s v="01"/>
    <s v="Grain"/>
    <x v="0"/>
    <n v="1419"/>
  </r>
  <r>
    <x v="397"/>
    <x v="7"/>
    <s v="Aug"/>
    <n v="32"/>
    <x v="4"/>
    <s v="01"/>
    <s v="Grain"/>
    <x v="1"/>
    <n v="925"/>
  </r>
  <r>
    <x v="397"/>
    <x v="7"/>
    <s v="Aug"/>
    <n v="32"/>
    <x v="5"/>
    <s v="01"/>
    <s v="Grain"/>
    <x v="0"/>
    <n v="0"/>
  </r>
  <r>
    <x v="397"/>
    <x v="7"/>
    <s v="Aug"/>
    <n v="32"/>
    <x v="5"/>
    <s v="01"/>
    <s v="Grain"/>
    <x v="1"/>
    <n v="0"/>
  </r>
  <r>
    <x v="397"/>
    <x v="7"/>
    <s v="Aug"/>
    <n v="32"/>
    <x v="6"/>
    <s v="01"/>
    <s v="Grain"/>
    <x v="0"/>
    <n v="1588"/>
  </r>
  <r>
    <x v="397"/>
    <x v="7"/>
    <s v="Aug"/>
    <n v="32"/>
    <x v="6"/>
    <s v="01"/>
    <s v="Grain"/>
    <x v="1"/>
    <n v="1185"/>
  </r>
  <r>
    <x v="397"/>
    <x v="7"/>
    <s v="Aug"/>
    <n v="32"/>
    <x v="7"/>
    <s v="01"/>
    <s v="Grain"/>
    <x v="0"/>
    <n v="1028"/>
  </r>
  <r>
    <x v="397"/>
    <x v="7"/>
    <s v="Aug"/>
    <n v="32"/>
    <x v="7"/>
    <s v="01"/>
    <s v="Grain"/>
    <x v="1"/>
    <n v="387"/>
  </r>
  <r>
    <x v="397"/>
    <x v="7"/>
    <s v="Aug"/>
    <n v="32"/>
    <x v="8"/>
    <s v="01"/>
    <s v="Grain"/>
    <x v="0"/>
    <n v="146"/>
  </r>
  <r>
    <x v="397"/>
    <x v="7"/>
    <s v="Aug"/>
    <n v="32"/>
    <x v="8"/>
    <s v="01"/>
    <s v="Grain"/>
    <x v="1"/>
    <n v="1204"/>
  </r>
  <r>
    <x v="397"/>
    <x v="7"/>
    <s v="Aug"/>
    <n v="32"/>
    <x v="9"/>
    <s v="01"/>
    <s v="Grain"/>
    <x v="0"/>
    <n v="0"/>
  </r>
  <r>
    <x v="397"/>
    <x v="7"/>
    <s v="Aug"/>
    <n v="32"/>
    <x v="9"/>
    <s v="01"/>
    <s v="Grain"/>
    <x v="1"/>
    <n v="0"/>
  </r>
  <r>
    <x v="397"/>
    <x v="7"/>
    <s v="Aug"/>
    <n v="32"/>
    <x v="10"/>
    <s v="01"/>
    <s v="Grain"/>
    <x v="0"/>
    <n v="2790"/>
  </r>
  <r>
    <x v="397"/>
    <x v="7"/>
    <s v="Aug"/>
    <n v="32"/>
    <x v="10"/>
    <s v="01"/>
    <s v="Grain"/>
    <x v="1"/>
    <n v="1279"/>
  </r>
  <r>
    <x v="397"/>
    <x v="7"/>
    <s v="Aug"/>
    <n v="32"/>
    <x v="11"/>
    <s v="01"/>
    <s v="Grain"/>
    <x v="0"/>
    <n v="0"/>
  </r>
  <r>
    <x v="397"/>
    <x v="7"/>
    <s v="Aug"/>
    <n v="32"/>
    <x v="11"/>
    <s v="01"/>
    <s v="Grain"/>
    <x v="1"/>
    <n v="3"/>
  </r>
  <r>
    <x v="397"/>
    <x v="7"/>
    <s v="Aug"/>
    <n v="32"/>
    <x v="12"/>
    <s v="01"/>
    <s v="Grain"/>
    <x v="0"/>
    <n v="4859"/>
  </r>
  <r>
    <x v="397"/>
    <x v="7"/>
    <s v="Aug"/>
    <n v="32"/>
    <x v="12"/>
    <s v="01"/>
    <s v="Grain"/>
    <x v="1"/>
    <n v="779"/>
  </r>
  <r>
    <x v="398"/>
    <x v="7"/>
    <s v="Aug"/>
    <n v="33"/>
    <x v="0"/>
    <s v="01"/>
    <s v="Grain"/>
    <x v="0"/>
    <n v="9256"/>
  </r>
  <r>
    <x v="398"/>
    <x v="7"/>
    <s v="Aug"/>
    <n v="33"/>
    <x v="0"/>
    <s v="01"/>
    <s v="Grain"/>
    <x v="1"/>
    <n v="138"/>
  </r>
  <r>
    <x v="398"/>
    <x v="7"/>
    <s v="Aug"/>
    <n v="33"/>
    <x v="1"/>
    <s v="01"/>
    <s v="Grain"/>
    <x v="0"/>
    <n v="0"/>
  </r>
  <r>
    <x v="398"/>
    <x v="7"/>
    <s v="Aug"/>
    <n v="33"/>
    <x v="1"/>
    <s v="01"/>
    <s v="Grain"/>
    <x v="1"/>
    <n v="0"/>
  </r>
  <r>
    <x v="398"/>
    <x v="7"/>
    <s v="Aug"/>
    <n v="33"/>
    <x v="2"/>
    <s v="01"/>
    <s v="Grain"/>
    <x v="0"/>
    <n v="3276"/>
  </r>
  <r>
    <x v="398"/>
    <x v="7"/>
    <s v="Aug"/>
    <n v="33"/>
    <x v="2"/>
    <s v="01"/>
    <s v="Grain"/>
    <x v="1"/>
    <n v="174"/>
  </r>
  <r>
    <x v="398"/>
    <x v="7"/>
    <s v="Aug"/>
    <n v="33"/>
    <x v="3"/>
    <s v="01"/>
    <s v="Grain"/>
    <x v="0"/>
    <n v="4598"/>
  </r>
  <r>
    <x v="398"/>
    <x v="7"/>
    <s v="Aug"/>
    <n v="33"/>
    <x v="3"/>
    <s v="01"/>
    <s v="Grain"/>
    <x v="1"/>
    <n v="409"/>
  </r>
  <r>
    <x v="398"/>
    <x v="7"/>
    <s v="Aug"/>
    <n v="33"/>
    <x v="4"/>
    <s v="01"/>
    <s v="Grain"/>
    <x v="0"/>
    <n v="1513"/>
  </r>
  <r>
    <x v="398"/>
    <x v="7"/>
    <s v="Aug"/>
    <n v="33"/>
    <x v="4"/>
    <s v="01"/>
    <s v="Grain"/>
    <x v="1"/>
    <n v="1099"/>
  </r>
  <r>
    <x v="398"/>
    <x v="7"/>
    <s v="Aug"/>
    <n v="33"/>
    <x v="5"/>
    <s v="01"/>
    <s v="Grain"/>
    <x v="0"/>
    <n v="0"/>
  </r>
  <r>
    <x v="398"/>
    <x v="7"/>
    <s v="Aug"/>
    <n v="33"/>
    <x v="5"/>
    <s v="01"/>
    <s v="Grain"/>
    <x v="1"/>
    <n v="14"/>
  </r>
  <r>
    <x v="398"/>
    <x v="7"/>
    <s v="Aug"/>
    <n v="33"/>
    <x v="6"/>
    <s v="01"/>
    <s v="Grain"/>
    <x v="0"/>
    <n v="1474"/>
  </r>
  <r>
    <x v="398"/>
    <x v="7"/>
    <s v="Aug"/>
    <n v="33"/>
    <x v="6"/>
    <s v="01"/>
    <s v="Grain"/>
    <x v="1"/>
    <n v="1162"/>
  </r>
  <r>
    <x v="398"/>
    <x v="7"/>
    <s v="Aug"/>
    <n v="33"/>
    <x v="7"/>
    <s v="01"/>
    <s v="Grain"/>
    <x v="0"/>
    <n v="726"/>
  </r>
  <r>
    <x v="398"/>
    <x v="7"/>
    <s v="Aug"/>
    <n v="33"/>
    <x v="7"/>
    <s v="01"/>
    <s v="Grain"/>
    <x v="1"/>
    <n v="225"/>
  </r>
  <r>
    <x v="398"/>
    <x v="7"/>
    <s v="Aug"/>
    <n v="33"/>
    <x v="8"/>
    <s v="01"/>
    <s v="Grain"/>
    <x v="0"/>
    <n v="266"/>
  </r>
  <r>
    <x v="398"/>
    <x v="7"/>
    <s v="Aug"/>
    <n v="33"/>
    <x v="8"/>
    <s v="01"/>
    <s v="Grain"/>
    <x v="1"/>
    <n v="1162"/>
  </r>
  <r>
    <x v="398"/>
    <x v="7"/>
    <s v="Aug"/>
    <n v="33"/>
    <x v="9"/>
    <s v="01"/>
    <s v="Grain"/>
    <x v="0"/>
    <n v="0"/>
  </r>
  <r>
    <x v="398"/>
    <x v="7"/>
    <s v="Aug"/>
    <n v="33"/>
    <x v="9"/>
    <s v="01"/>
    <s v="Grain"/>
    <x v="1"/>
    <n v="0"/>
  </r>
  <r>
    <x v="398"/>
    <x v="7"/>
    <s v="Aug"/>
    <n v="33"/>
    <x v="10"/>
    <s v="01"/>
    <s v="Grain"/>
    <x v="0"/>
    <n v="2111"/>
  </r>
  <r>
    <x v="398"/>
    <x v="7"/>
    <s v="Aug"/>
    <n v="33"/>
    <x v="10"/>
    <s v="01"/>
    <s v="Grain"/>
    <x v="1"/>
    <n v="1184"/>
  </r>
  <r>
    <x v="398"/>
    <x v="7"/>
    <s v="Aug"/>
    <n v="33"/>
    <x v="11"/>
    <s v="01"/>
    <s v="Grain"/>
    <x v="0"/>
    <n v="0"/>
  </r>
  <r>
    <x v="398"/>
    <x v="7"/>
    <s v="Aug"/>
    <n v="33"/>
    <x v="11"/>
    <s v="01"/>
    <s v="Grain"/>
    <x v="1"/>
    <n v="1"/>
  </r>
  <r>
    <x v="398"/>
    <x v="7"/>
    <s v="Aug"/>
    <n v="33"/>
    <x v="12"/>
    <s v="01"/>
    <s v="Grain"/>
    <x v="0"/>
    <n v="4664"/>
  </r>
  <r>
    <x v="398"/>
    <x v="7"/>
    <s v="Aug"/>
    <n v="33"/>
    <x v="12"/>
    <s v="01"/>
    <s v="Grain"/>
    <x v="1"/>
    <n v="1140"/>
  </r>
  <r>
    <x v="399"/>
    <x v="7"/>
    <s v="Aug"/>
    <n v="34"/>
    <x v="0"/>
    <s v="01"/>
    <s v="Grain"/>
    <x v="0"/>
    <n v="8996"/>
  </r>
  <r>
    <x v="399"/>
    <x v="7"/>
    <s v="Aug"/>
    <n v="34"/>
    <x v="0"/>
    <s v="01"/>
    <s v="Grain"/>
    <x v="1"/>
    <n v="366"/>
  </r>
  <r>
    <x v="399"/>
    <x v="7"/>
    <s v="Aug"/>
    <n v="34"/>
    <x v="1"/>
    <s v="01"/>
    <s v="Grain"/>
    <x v="0"/>
    <n v="0"/>
  </r>
  <r>
    <x v="399"/>
    <x v="7"/>
    <s v="Aug"/>
    <n v="34"/>
    <x v="1"/>
    <s v="01"/>
    <s v="Grain"/>
    <x v="1"/>
    <n v="0"/>
  </r>
  <r>
    <x v="399"/>
    <x v="7"/>
    <s v="Aug"/>
    <n v="34"/>
    <x v="2"/>
    <s v="01"/>
    <s v="Grain"/>
    <x v="0"/>
    <n v="3268"/>
  </r>
  <r>
    <x v="399"/>
    <x v="7"/>
    <s v="Aug"/>
    <n v="34"/>
    <x v="2"/>
    <s v="01"/>
    <s v="Grain"/>
    <x v="1"/>
    <n v="311"/>
  </r>
  <r>
    <x v="399"/>
    <x v="7"/>
    <s v="Aug"/>
    <n v="34"/>
    <x v="3"/>
    <s v="01"/>
    <s v="Grain"/>
    <x v="0"/>
    <n v="4899"/>
  </r>
  <r>
    <x v="399"/>
    <x v="7"/>
    <s v="Aug"/>
    <n v="34"/>
    <x v="3"/>
    <s v="01"/>
    <s v="Grain"/>
    <x v="1"/>
    <n v="370"/>
  </r>
  <r>
    <x v="399"/>
    <x v="7"/>
    <s v="Aug"/>
    <n v="34"/>
    <x v="4"/>
    <s v="01"/>
    <s v="Grain"/>
    <x v="0"/>
    <n v="1391"/>
  </r>
  <r>
    <x v="399"/>
    <x v="7"/>
    <s v="Aug"/>
    <n v="34"/>
    <x v="4"/>
    <s v="01"/>
    <s v="Grain"/>
    <x v="1"/>
    <n v="1713"/>
  </r>
  <r>
    <x v="399"/>
    <x v="7"/>
    <s v="Aug"/>
    <n v="34"/>
    <x v="5"/>
    <s v="01"/>
    <s v="Grain"/>
    <x v="0"/>
    <n v="0"/>
  </r>
  <r>
    <x v="399"/>
    <x v="7"/>
    <s v="Aug"/>
    <n v="34"/>
    <x v="5"/>
    <s v="01"/>
    <s v="Grain"/>
    <x v="1"/>
    <n v="5"/>
  </r>
  <r>
    <x v="399"/>
    <x v="7"/>
    <s v="Aug"/>
    <n v="34"/>
    <x v="6"/>
    <s v="01"/>
    <s v="Grain"/>
    <x v="0"/>
    <n v="1434"/>
  </r>
  <r>
    <x v="399"/>
    <x v="7"/>
    <s v="Aug"/>
    <n v="34"/>
    <x v="6"/>
    <s v="01"/>
    <s v="Grain"/>
    <x v="1"/>
    <n v="843"/>
  </r>
  <r>
    <x v="399"/>
    <x v="7"/>
    <s v="Aug"/>
    <n v="34"/>
    <x v="7"/>
    <s v="01"/>
    <s v="Grain"/>
    <x v="0"/>
    <n v="721"/>
  </r>
  <r>
    <x v="399"/>
    <x v="7"/>
    <s v="Aug"/>
    <n v="34"/>
    <x v="7"/>
    <s v="01"/>
    <s v="Grain"/>
    <x v="1"/>
    <n v="352"/>
  </r>
  <r>
    <x v="399"/>
    <x v="7"/>
    <s v="Aug"/>
    <n v="34"/>
    <x v="8"/>
    <s v="01"/>
    <s v="Grain"/>
    <x v="0"/>
    <n v="246"/>
  </r>
  <r>
    <x v="399"/>
    <x v="7"/>
    <s v="Aug"/>
    <n v="34"/>
    <x v="8"/>
    <s v="01"/>
    <s v="Grain"/>
    <x v="1"/>
    <n v="1350"/>
  </r>
  <r>
    <x v="399"/>
    <x v="7"/>
    <s v="Aug"/>
    <n v="34"/>
    <x v="9"/>
    <s v="01"/>
    <s v="Grain"/>
    <x v="0"/>
    <n v="0"/>
  </r>
  <r>
    <x v="399"/>
    <x v="7"/>
    <s v="Aug"/>
    <n v="34"/>
    <x v="9"/>
    <s v="01"/>
    <s v="Grain"/>
    <x v="1"/>
    <n v="0"/>
  </r>
  <r>
    <x v="399"/>
    <x v="7"/>
    <s v="Aug"/>
    <n v="34"/>
    <x v="10"/>
    <s v="01"/>
    <s v="Grain"/>
    <x v="0"/>
    <n v="2267"/>
  </r>
  <r>
    <x v="399"/>
    <x v="7"/>
    <s v="Aug"/>
    <n v="34"/>
    <x v="10"/>
    <s v="01"/>
    <s v="Grain"/>
    <x v="1"/>
    <n v="1044"/>
  </r>
  <r>
    <x v="399"/>
    <x v="7"/>
    <s v="Aug"/>
    <n v="34"/>
    <x v="11"/>
    <s v="01"/>
    <s v="Grain"/>
    <x v="0"/>
    <n v="0"/>
  </r>
  <r>
    <x v="399"/>
    <x v="7"/>
    <s v="Aug"/>
    <n v="34"/>
    <x v="11"/>
    <s v="01"/>
    <s v="Grain"/>
    <x v="1"/>
    <n v="2"/>
  </r>
  <r>
    <x v="399"/>
    <x v="7"/>
    <s v="Aug"/>
    <n v="34"/>
    <x v="12"/>
    <s v="01"/>
    <s v="Grain"/>
    <x v="0"/>
    <n v="4907"/>
  </r>
  <r>
    <x v="399"/>
    <x v="7"/>
    <s v="Aug"/>
    <n v="34"/>
    <x v="12"/>
    <s v="01"/>
    <s v="Grain"/>
    <x v="1"/>
    <n v="847"/>
  </r>
  <r>
    <x v="400"/>
    <x v="7"/>
    <s v="Sep"/>
    <n v="35"/>
    <x v="0"/>
    <s v="01"/>
    <s v="Grain"/>
    <x v="0"/>
    <n v="9649"/>
  </r>
  <r>
    <x v="400"/>
    <x v="7"/>
    <s v="Sep"/>
    <n v="35"/>
    <x v="0"/>
    <s v="01"/>
    <s v="Grain"/>
    <x v="1"/>
    <n v="474"/>
  </r>
  <r>
    <x v="400"/>
    <x v="7"/>
    <s v="Sep"/>
    <n v="35"/>
    <x v="1"/>
    <s v="01"/>
    <s v="Grain"/>
    <x v="0"/>
    <n v="0"/>
  </r>
  <r>
    <x v="400"/>
    <x v="7"/>
    <s v="Sep"/>
    <n v="35"/>
    <x v="1"/>
    <s v="01"/>
    <s v="Grain"/>
    <x v="1"/>
    <n v="0"/>
  </r>
  <r>
    <x v="400"/>
    <x v="7"/>
    <s v="Sep"/>
    <n v="35"/>
    <x v="2"/>
    <s v="01"/>
    <s v="Grain"/>
    <x v="0"/>
    <n v="2976"/>
  </r>
  <r>
    <x v="400"/>
    <x v="7"/>
    <s v="Sep"/>
    <n v="35"/>
    <x v="2"/>
    <s v="01"/>
    <s v="Grain"/>
    <x v="1"/>
    <n v="160"/>
  </r>
  <r>
    <x v="400"/>
    <x v="7"/>
    <s v="Sep"/>
    <n v="35"/>
    <x v="3"/>
    <s v="01"/>
    <s v="Grain"/>
    <x v="0"/>
    <n v="4386"/>
  </r>
  <r>
    <x v="400"/>
    <x v="7"/>
    <s v="Sep"/>
    <n v="35"/>
    <x v="3"/>
    <s v="01"/>
    <s v="Grain"/>
    <x v="1"/>
    <n v="439"/>
  </r>
  <r>
    <x v="400"/>
    <x v="7"/>
    <s v="Sep"/>
    <n v="35"/>
    <x v="4"/>
    <s v="01"/>
    <s v="Grain"/>
    <x v="0"/>
    <n v="1184"/>
  </r>
  <r>
    <x v="400"/>
    <x v="7"/>
    <s v="Sep"/>
    <n v="35"/>
    <x v="4"/>
    <s v="01"/>
    <s v="Grain"/>
    <x v="1"/>
    <n v="1324"/>
  </r>
  <r>
    <x v="400"/>
    <x v="7"/>
    <s v="Sep"/>
    <n v="35"/>
    <x v="5"/>
    <s v="01"/>
    <s v="Grain"/>
    <x v="0"/>
    <n v="0"/>
  </r>
  <r>
    <x v="400"/>
    <x v="7"/>
    <s v="Sep"/>
    <n v="35"/>
    <x v="5"/>
    <s v="01"/>
    <s v="Grain"/>
    <x v="1"/>
    <n v="5"/>
  </r>
  <r>
    <x v="400"/>
    <x v="7"/>
    <s v="Sep"/>
    <n v="35"/>
    <x v="6"/>
    <s v="01"/>
    <s v="Grain"/>
    <x v="0"/>
    <n v="999"/>
  </r>
  <r>
    <x v="400"/>
    <x v="7"/>
    <s v="Sep"/>
    <n v="35"/>
    <x v="6"/>
    <s v="01"/>
    <s v="Grain"/>
    <x v="1"/>
    <n v="550"/>
  </r>
  <r>
    <x v="400"/>
    <x v="7"/>
    <s v="Sep"/>
    <n v="35"/>
    <x v="7"/>
    <s v="01"/>
    <s v="Grain"/>
    <x v="0"/>
    <n v="1028"/>
  </r>
  <r>
    <x v="400"/>
    <x v="7"/>
    <s v="Sep"/>
    <n v="35"/>
    <x v="7"/>
    <s v="01"/>
    <s v="Grain"/>
    <x v="1"/>
    <n v="233"/>
  </r>
  <r>
    <x v="400"/>
    <x v="7"/>
    <s v="Sep"/>
    <n v="35"/>
    <x v="8"/>
    <s v="01"/>
    <s v="Grain"/>
    <x v="0"/>
    <n v="216"/>
  </r>
  <r>
    <x v="400"/>
    <x v="7"/>
    <s v="Sep"/>
    <n v="35"/>
    <x v="8"/>
    <s v="01"/>
    <s v="Grain"/>
    <x v="1"/>
    <n v="1020"/>
  </r>
  <r>
    <x v="400"/>
    <x v="7"/>
    <s v="Sep"/>
    <n v="35"/>
    <x v="9"/>
    <s v="01"/>
    <s v="Grain"/>
    <x v="0"/>
    <n v="0"/>
  </r>
  <r>
    <x v="400"/>
    <x v="7"/>
    <s v="Sep"/>
    <n v="35"/>
    <x v="9"/>
    <s v="01"/>
    <s v="Grain"/>
    <x v="1"/>
    <n v="0"/>
  </r>
  <r>
    <x v="400"/>
    <x v="7"/>
    <s v="Sep"/>
    <n v="35"/>
    <x v="10"/>
    <s v="01"/>
    <s v="Grain"/>
    <x v="0"/>
    <n v="2404"/>
  </r>
  <r>
    <x v="400"/>
    <x v="7"/>
    <s v="Sep"/>
    <n v="35"/>
    <x v="10"/>
    <s v="01"/>
    <s v="Grain"/>
    <x v="1"/>
    <n v="1268"/>
  </r>
  <r>
    <x v="400"/>
    <x v="7"/>
    <s v="Sep"/>
    <n v="35"/>
    <x v="11"/>
    <s v="01"/>
    <s v="Grain"/>
    <x v="0"/>
    <n v="0"/>
  </r>
  <r>
    <x v="400"/>
    <x v="7"/>
    <s v="Sep"/>
    <n v="35"/>
    <x v="11"/>
    <s v="01"/>
    <s v="Grain"/>
    <x v="1"/>
    <n v="5"/>
  </r>
  <r>
    <x v="400"/>
    <x v="7"/>
    <s v="Sep"/>
    <n v="35"/>
    <x v="12"/>
    <s v="01"/>
    <s v="Grain"/>
    <x v="0"/>
    <n v="4515"/>
  </r>
  <r>
    <x v="400"/>
    <x v="7"/>
    <s v="Sep"/>
    <n v="35"/>
    <x v="12"/>
    <s v="01"/>
    <s v="Grain"/>
    <x v="1"/>
    <n v="484"/>
  </r>
  <r>
    <x v="401"/>
    <x v="7"/>
    <s v="Sep"/>
    <n v="36"/>
    <x v="0"/>
    <s v="01"/>
    <s v="Grain"/>
    <x v="0"/>
    <n v="9086"/>
  </r>
  <r>
    <x v="401"/>
    <x v="7"/>
    <s v="Sep"/>
    <n v="36"/>
    <x v="0"/>
    <s v="01"/>
    <s v="Grain"/>
    <x v="1"/>
    <n v="145"/>
  </r>
  <r>
    <x v="401"/>
    <x v="7"/>
    <s v="Sep"/>
    <n v="36"/>
    <x v="1"/>
    <s v="01"/>
    <s v="Grain"/>
    <x v="0"/>
    <n v="0"/>
  </r>
  <r>
    <x v="401"/>
    <x v="7"/>
    <s v="Sep"/>
    <n v="36"/>
    <x v="1"/>
    <s v="01"/>
    <s v="Grain"/>
    <x v="1"/>
    <n v="0"/>
  </r>
  <r>
    <x v="401"/>
    <x v="7"/>
    <s v="Sep"/>
    <n v="36"/>
    <x v="2"/>
    <s v="01"/>
    <s v="Grain"/>
    <x v="0"/>
    <n v="3361"/>
  </r>
  <r>
    <x v="401"/>
    <x v="7"/>
    <s v="Sep"/>
    <n v="36"/>
    <x v="2"/>
    <s v="01"/>
    <s v="Grain"/>
    <x v="1"/>
    <n v="204"/>
  </r>
  <r>
    <x v="401"/>
    <x v="7"/>
    <s v="Sep"/>
    <n v="36"/>
    <x v="3"/>
    <s v="01"/>
    <s v="Grain"/>
    <x v="0"/>
    <n v="4582"/>
  </r>
  <r>
    <x v="401"/>
    <x v="7"/>
    <s v="Sep"/>
    <n v="36"/>
    <x v="3"/>
    <s v="01"/>
    <s v="Grain"/>
    <x v="1"/>
    <n v="438"/>
  </r>
  <r>
    <x v="401"/>
    <x v="7"/>
    <s v="Sep"/>
    <n v="36"/>
    <x v="4"/>
    <s v="01"/>
    <s v="Grain"/>
    <x v="0"/>
    <n v="919"/>
  </r>
  <r>
    <x v="401"/>
    <x v="7"/>
    <s v="Sep"/>
    <n v="36"/>
    <x v="4"/>
    <s v="01"/>
    <s v="Grain"/>
    <x v="1"/>
    <n v="1081"/>
  </r>
  <r>
    <x v="401"/>
    <x v="7"/>
    <s v="Sep"/>
    <n v="36"/>
    <x v="5"/>
    <s v="01"/>
    <s v="Grain"/>
    <x v="0"/>
    <n v="0"/>
  </r>
  <r>
    <x v="401"/>
    <x v="7"/>
    <s v="Sep"/>
    <n v="36"/>
    <x v="5"/>
    <s v="01"/>
    <s v="Grain"/>
    <x v="1"/>
    <n v="2"/>
  </r>
  <r>
    <x v="401"/>
    <x v="7"/>
    <s v="Sep"/>
    <n v="36"/>
    <x v="6"/>
    <s v="01"/>
    <s v="Grain"/>
    <x v="0"/>
    <n v="956"/>
  </r>
  <r>
    <x v="401"/>
    <x v="7"/>
    <s v="Sep"/>
    <n v="36"/>
    <x v="6"/>
    <s v="01"/>
    <s v="Grain"/>
    <x v="1"/>
    <n v="1655"/>
  </r>
  <r>
    <x v="401"/>
    <x v="7"/>
    <s v="Sep"/>
    <n v="36"/>
    <x v="7"/>
    <s v="01"/>
    <s v="Grain"/>
    <x v="0"/>
    <n v="1073"/>
  </r>
  <r>
    <x v="401"/>
    <x v="7"/>
    <s v="Sep"/>
    <n v="36"/>
    <x v="7"/>
    <s v="01"/>
    <s v="Grain"/>
    <x v="1"/>
    <n v="227"/>
  </r>
  <r>
    <x v="401"/>
    <x v="7"/>
    <s v="Sep"/>
    <n v="36"/>
    <x v="8"/>
    <s v="01"/>
    <s v="Grain"/>
    <x v="0"/>
    <n v="179"/>
  </r>
  <r>
    <x v="401"/>
    <x v="7"/>
    <s v="Sep"/>
    <n v="36"/>
    <x v="8"/>
    <s v="01"/>
    <s v="Grain"/>
    <x v="1"/>
    <n v="1113"/>
  </r>
  <r>
    <x v="401"/>
    <x v="7"/>
    <s v="Sep"/>
    <n v="36"/>
    <x v="9"/>
    <s v="01"/>
    <s v="Grain"/>
    <x v="0"/>
    <n v="0"/>
  </r>
  <r>
    <x v="401"/>
    <x v="7"/>
    <s v="Sep"/>
    <n v="36"/>
    <x v="9"/>
    <s v="01"/>
    <s v="Grain"/>
    <x v="1"/>
    <n v="0"/>
  </r>
  <r>
    <x v="401"/>
    <x v="7"/>
    <s v="Sep"/>
    <n v="36"/>
    <x v="10"/>
    <s v="01"/>
    <s v="Grain"/>
    <x v="0"/>
    <n v="2201"/>
  </r>
  <r>
    <x v="401"/>
    <x v="7"/>
    <s v="Sep"/>
    <n v="36"/>
    <x v="10"/>
    <s v="01"/>
    <s v="Grain"/>
    <x v="1"/>
    <n v="1270"/>
  </r>
  <r>
    <x v="401"/>
    <x v="7"/>
    <s v="Sep"/>
    <n v="36"/>
    <x v="11"/>
    <s v="01"/>
    <s v="Grain"/>
    <x v="0"/>
    <n v="0"/>
  </r>
  <r>
    <x v="401"/>
    <x v="7"/>
    <s v="Sep"/>
    <n v="36"/>
    <x v="11"/>
    <s v="01"/>
    <s v="Grain"/>
    <x v="1"/>
    <n v="7"/>
  </r>
  <r>
    <x v="401"/>
    <x v="7"/>
    <s v="Sep"/>
    <n v="36"/>
    <x v="12"/>
    <s v="01"/>
    <s v="Grain"/>
    <x v="0"/>
    <n v="4614"/>
  </r>
  <r>
    <x v="401"/>
    <x v="7"/>
    <s v="Sep"/>
    <n v="36"/>
    <x v="12"/>
    <s v="01"/>
    <s v="Grain"/>
    <x v="1"/>
    <n v="1007"/>
  </r>
  <r>
    <x v="402"/>
    <x v="7"/>
    <s v="Sep"/>
    <n v="37"/>
    <x v="0"/>
    <s v="01"/>
    <s v="Grain"/>
    <x v="0"/>
    <n v="12043"/>
  </r>
  <r>
    <x v="402"/>
    <x v="7"/>
    <s v="Sep"/>
    <n v="37"/>
    <x v="0"/>
    <s v="01"/>
    <s v="Grain"/>
    <x v="1"/>
    <n v="109"/>
  </r>
  <r>
    <x v="402"/>
    <x v="7"/>
    <s v="Sep"/>
    <n v="37"/>
    <x v="1"/>
    <s v="01"/>
    <s v="Grain"/>
    <x v="0"/>
    <n v="0"/>
  </r>
  <r>
    <x v="402"/>
    <x v="7"/>
    <s v="Sep"/>
    <n v="37"/>
    <x v="1"/>
    <s v="01"/>
    <s v="Grain"/>
    <x v="1"/>
    <n v="0"/>
  </r>
  <r>
    <x v="402"/>
    <x v="7"/>
    <s v="Sep"/>
    <n v="37"/>
    <x v="2"/>
    <s v="01"/>
    <s v="Grain"/>
    <x v="0"/>
    <n v="3585"/>
  </r>
  <r>
    <x v="402"/>
    <x v="7"/>
    <s v="Sep"/>
    <n v="37"/>
    <x v="2"/>
    <s v="01"/>
    <s v="Grain"/>
    <x v="1"/>
    <n v="115"/>
  </r>
  <r>
    <x v="402"/>
    <x v="7"/>
    <s v="Sep"/>
    <n v="37"/>
    <x v="3"/>
    <s v="01"/>
    <s v="Grain"/>
    <x v="0"/>
    <n v="4510"/>
  </r>
  <r>
    <x v="402"/>
    <x v="7"/>
    <s v="Sep"/>
    <n v="37"/>
    <x v="3"/>
    <s v="01"/>
    <s v="Grain"/>
    <x v="1"/>
    <n v="470"/>
  </r>
  <r>
    <x v="402"/>
    <x v="7"/>
    <s v="Sep"/>
    <n v="37"/>
    <x v="4"/>
    <s v="01"/>
    <s v="Grain"/>
    <x v="0"/>
    <n v="1638"/>
  </r>
  <r>
    <x v="402"/>
    <x v="7"/>
    <s v="Sep"/>
    <n v="37"/>
    <x v="4"/>
    <s v="01"/>
    <s v="Grain"/>
    <x v="1"/>
    <n v="1539"/>
  </r>
  <r>
    <x v="402"/>
    <x v="7"/>
    <s v="Sep"/>
    <n v="37"/>
    <x v="5"/>
    <s v="01"/>
    <s v="Grain"/>
    <x v="0"/>
    <n v="0"/>
  </r>
  <r>
    <x v="402"/>
    <x v="7"/>
    <s v="Sep"/>
    <n v="37"/>
    <x v="5"/>
    <s v="01"/>
    <s v="Grain"/>
    <x v="1"/>
    <n v="13"/>
  </r>
  <r>
    <x v="402"/>
    <x v="7"/>
    <s v="Sep"/>
    <n v="37"/>
    <x v="6"/>
    <s v="01"/>
    <s v="Grain"/>
    <x v="0"/>
    <n v="944"/>
  </r>
  <r>
    <x v="402"/>
    <x v="7"/>
    <s v="Sep"/>
    <n v="37"/>
    <x v="6"/>
    <s v="01"/>
    <s v="Grain"/>
    <x v="1"/>
    <n v="1235"/>
  </r>
  <r>
    <x v="402"/>
    <x v="7"/>
    <s v="Sep"/>
    <n v="37"/>
    <x v="7"/>
    <s v="01"/>
    <s v="Grain"/>
    <x v="0"/>
    <n v="1336"/>
  </r>
  <r>
    <x v="402"/>
    <x v="7"/>
    <s v="Sep"/>
    <n v="37"/>
    <x v="7"/>
    <s v="01"/>
    <s v="Grain"/>
    <x v="1"/>
    <n v="274"/>
  </r>
  <r>
    <x v="402"/>
    <x v="7"/>
    <s v="Sep"/>
    <n v="37"/>
    <x v="8"/>
    <s v="01"/>
    <s v="Grain"/>
    <x v="0"/>
    <n v="191"/>
  </r>
  <r>
    <x v="402"/>
    <x v="7"/>
    <s v="Sep"/>
    <n v="37"/>
    <x v="8"/>
    <s v="01"/>
    <s v="Grain"/>
    <x v="1"/>
    <n v="1093"/>
  </r>
  <r>
    <x v="402"/>
    <x v="7"/>
    <s v="Sep"/>
    <n v="37"/>
    <x v="9"/>
    <s v="01"/>
    <s v="Grain"/>
    <x v="0"/>
    <n v="0"/>
  </r>
  <r>
    <x v="402"/>
    <x v="7"/>
    <s v="Sep"/>
    <n v="37"/>
    <x v="9"/>
    <s v="01"/>
    <s v="Grain"/>
    <x v="1"/>
    <n v="0"/>
  </r>
  <r>
    <x v="402"/>
    <x v="7"/>
    <s v="Sep"/>
    <n v="37"/>
    <x v="10"/>
    <s v="01"/>
    <s v="Grain"/>
    <x v="0"/>
    <n v="2438"/>
  </r>
  <r>
    <x v="402"/>
    <x v="7"/>
    <s v="Sep"/>
    <n v="37"/>
    <x v="10"/>
    <s v="01"/>
    <s v="Grain"/>
    <x v="1"/>
    <n v="1219"/>
  </r>
  <r>
    <x v="402"/>
    <x v="7"/>
    <s v="Sep"/>
    <n v="37"/>
    <x v="11"/>
    <s v="01"/>
    <s v="Grain"/>
    <x v="0"/>
    <n v="0"/>
  </r>
  <r>
    <x v="402"/>
    <x v="7"/>
    <s v="Sep"/>
    <n v="37"/>
    <x v="11"/>
    <s v="01"/>
    <s v="Grain"/>
    <x v="1"/>
    <n v="6"/>
  </r>
  <r>
    <x v="402"/>
    <x v="7"/>
    <s v="Sep"/>
    <n v="37"/>
    <x v="12"/>
    <s v="01"/>
    <s v="Grain"/>
    <x v="0"/>
    <n v="5526"/>
  </r>
  <r>
    <x v="402"/>
    <x v="7"/>
    <s v="Sep"/>
    <n v="37"/>
    <x v="12"/>
    <s v="01"/>
    <s v="Grain"/>
    <x v="1"/>
    <n v="902"/>
  </r>
  <r>
    <x v="403"/>
    <x v="7"/>
    <s v="Sep"/>
    <n v="38"/>
    <x v="0"/>
    <s v="01"/>
    <s v="Grain"/>
    <x v="0"/>
    <n v="11168"/>
  </r>
  <r>
    <x v="403"/>
    <x v="7"/>
    <s v="Sep"/>
    <n v="38"/>
    <x v="0"/>
    <s v="01"/>
    <s v="Grain"/>
    <x v="1"/>
    <n v="156"/>
  </r>
  <r>
    <x v="403"/>
    <x v="7"/>
    <s v="Sep"/>
    <n v="38"/>
    <x v="1"/>
    <s v="01"/>
    <s v="Grain"/>
    <x v="0"/>
    <n v="0"/>
  </r>
  <r>
    <x v="403"/>
    <x v="7"/>
    <s v="Sep"/>
    <n v="38"/>
    <x v="1"/>
    <s v="01"/>
    <s v="Grain"/>
    <x v="1"/>
    <n v="0"/>
  </r>
  <r>
    <x v="403"/>
    <x v="7"/>
    <s v="Sep"/>
    <n v="38"/>
    <x v="2"/>
    <s v="01"/>
    <s v="Grain"/>
    <x v="0"/>
    <n v="3538"/>
  </r>
  <r>
    <x v="403"/>
    <x v="7"/>
    <s v="Sep"/>
    <n v="38"/>
    <x v="2"/>
    <s v="01"/>
    <s v="Grain"/>
    <x v="1"/>
    <n v="310"/>
  </r>
  <r>
    <x v="403"/>
    <x v="7"/>
    <s v="Sep"/>
    <n v="38"/>
    <x v="3"/>
    <s v="01"/>
    <s v="Grain"/>
    <x v="0"/>
    <n v="3861"/>
  </r>
  <r>
    <x v="403"/>
    <x v="7"/>
    <s v="Sep"/>
    <n v="38"/>
    <x v="3"/>
    <s v="01"/>
    <s v="Grain"/>
    <x v="1"/>
    <n v="435"/>
  </r>
  <r>
    <x v="403"/>
    <x v="7"/>
    <s v="Sep"/>
    <n v="38"/>
    <x v="4"/>
    <s v="01"/>
    <s v="Grain"/>
    <x v="0"/>
    <n v="2108"/>
  </r>
  <r>
    <x v="403"/>
    <x v="7"/>
    <s v="Sep"/>
    <n v="38"/>
    <x v="4"/>
    <s v="01"/>
    <s v="Grain"/>
    <x v="1"/>
    <n v="1506"/>
  </r>
  <r>
    <x v="403"/>
    <x v="7"/>
    <s v="Sep"/>
    <n v="38"/>
    <x v="5"/>
    <s v="01"/>
    <s v="Grain"/>
    <x v="0"/>
    <n v="0"/>
  </r>
  <r>
    <x v="403"/>
    <x v="7"/>
    <s v="Sep"/>
    <n v="38"/>
    <x v="5"/>
    <s v="01"/>
    <s v="Grain"/>
    <x v="1"/>
    <n v="3"/>
  </r>
  <r>
    <x v="403"/>
    <x v="7"/>
    <s v="Sep"/>
    <n v="38"/>
    <x v="6"/>
    <s v="01"/>
    <s v="Grain"/>
    <x v="0"/>
    <n v="1325"/>
  </r>
  <r>
    <x v="403"/>
    <x v="7"/>
    <s v="Sep"/>
    <n v="38"/>
    <x v="6"/>
    <s v="01"/>
    <s v="Grain"/>
    <x v="1"/>
    <n v="1457"/>
  </r>
  <r>
    <x v="403"/>
    <x v="7"/>
    <s v="Sep"/>
    <n v="38"/>
    <x v="7"/>
    <s v="01"/>
    <s v="Grain"/>
    <x v="0"/>
    <n v="1192"/>
  </r>
  <r>
    <x v="403"/>
    <x v="7"/>
    <s v="Sep"/>
    <n v="38"/>
    <x v="7"/>
    <s v="01"/>
    <s v="Grain"/>
    <x v="1"/>
    <n v="139"/>
  </r>
  <r>
    <x v="403"/>
    <x v="7"/>
    <s v="Sep"/>
    <n v="38"/>
    <x v="8"/>
    <s v="01"/>
    <s v="Grain"/>
    <x v="0"/>
    <n v="244"/>
  </r>
  <r>
    <x v="403"/>
    <x v="7"/>
    <s v="Sep"/>
    <n v="38"/>
    <x v="8"/>
    <s v="01"/>
    <s v="Grain"/>
    <x v="1"/>
    <n v="1328"/>
  </r>
  <r>
    <x v="403"/>
    <x v="7"/>
    <s v="Sep"/>
    <n v="38"/>
    <x v="9"/>
    <s v="01"/>
    <s v="Grain"/>
    <x v="0"/>
    <n v="0"/>
  </r>
  <r>
    <x v="403"/>
    <x v="7"/>
    <s v="Sep"/>
    <n v="38"/>
    <x v="9"/>
    <s v="01"/>
    <s v="Grain"/>
    <x v="1"/>
    <n v="0"/>
  </r>
  <r>
    <x v="403"/>
    <x v="7"/>
    <s v="Sep"/>
    <n v="38"/>
    <x v="10"/>
    <s v="01"/>
    <s v="Grain"/>
    <x v="0"/>
    <n v="2339"/>
  </r>
  <r>
    <x v="403"/>
    <x v="7"/>
    <s v="Sep"/>
    <n v="38"/>
    <x v="10"/>
    <s v="01"/>
    <s v="Grain"/>
    <x v="1"/>
    <n v="1034"/>
  </r>
  <r>
    <x v="403"/>
    <x v="7"/>
    <s v="Sep"/>
    <n v="38"/>
    <x v="11"/>
    <s v="01"/>
    <s v="Grain"/>
    <x v="0"/>
    <n v="0"/>
  </r>
  <r>
    <x v="403"/>
    <x v="7"/>
    <s v="Sep"/>
    <n v="38"/>
    <x v="11"/>
    <s v="01"/>
    <s v="Grain"/>
    <x v="1"/>
    <n v="2"/>
  </r>
  <r>
    <x v="403"/>
    <x v="7"/>
    <s v="Sep"/>
    <n v="38"/>
    <x v="12"/>
    <s v="01"/>
    <s v="Grain"/>
    <x v="0"/>
    <n v="5357"/>
  </r>
  <r>
    <x v="403"/>
    <x v="7"/>
    <s v="Sep"/>
    <n v="38"/>
    <x v="12"/>
    <s v="01"/>
    <s v="Grain"/>
    <x v="1"/>
    <n v="1019"/>
  </r>
  <r>
    <x v="404"/>
    <x v="7"/>
    <s v="Sep"/>
    <n v="39"/>
    <x v="0"/>
    <s v="01"/>
    <s v="Grain"/>
    <x v="0"/>
    <n v="12771"/>
  </r>
  <r>
    <x v="404"/>
    <x v="7"/>
    <s v="Sep"/>
    <n v="39"/>
    <x v="0"/>
    <s v="01"/>
    <s v="Grain"/>
    <x v="1"/>
    <n v="186"/>
  </r>
  <r>
    <x v="404"/>
    <x v="7"/>
    <s v="Sep"/>
    <n v="39"/>
    <x v="1"/>
    <s v="01"/>
    <s v="Grain"/>
    <x v="0"/>
    <n v="0"/>
  </r>
  <r>
    <x v="404"/>
    <x v="7"/>
    <s v="Sep"/>
    <n v="39"/>
    <x v="1"/>
    <s v="01"/>
    <s v="Grain"/>
    <x v="1"/>
    <n v="0"/>
  </r>
  <r>
    <x v="404"/>
    <x v="7"/>
    <s v="Sep"/>
    <n v="39"/>
    <x v="2"/>
    <s v="01"/>
    <s v="Grain"/>
    <x v="0"/>
    <n v="4532"/>
  </r>
  <r>
    <x v="404"/>
    <x v="7"/>
    <s v="Sep"/>
    <n v="39"/>
    <x v="2"/>
    <s v="01"/>
    <s v="Grain"/>
    <x v="1"/>
    <n v="530"/>
  </r>
  <r>
    <x v="404"/>
    <x v="7"/>
    <s v="Sep"/>
    <n v="39"/>
    <x v="3"/>
    <s v="01"/>
    <s v="Grain"/>
    <x v="0"/>
    <n v="5058"/>
  </r>
  <r>
    <x v="404"/>
    <x v="7"/>
    <s v="Sep"/>
    <n v="39"/>
    <x v="3"/>
    <s v="01"/>
    <s v="Grain"/>
    <x v="1"/>
    <n v="383"/>
  </r>
  <r>
    <x v="404"/>
    <x v="7"/>
    <s v="Sep"/>
    <n v="39"/>
    <x v="4"/>
    <s v="01"/>
    <s v="Grain"/>
    <x v="0"/>
    <n v="2562"/>
  </r>
  <r>
    <x v="404"/>
    <x v="7"/>
    <s v="Sep"/>
    <n v="39"/>
    <x v="4"/>
    <s v="01"/>
    <s v="Grain"/>
    <x v="1"/>
    <n v="922"/>
  </r>
  <r>
    <x v="404"/>
    <x v="7"/>
    <s v="Sep"/>
    <n v="39"/>
    <x v="5"/>
    <s v="01"/>
    <s v="Grain"/>
    <x v="0"/>
    <n v="0"/>
  </r>
  <r>
    <x v="404"/>
    <x v="7"/>
    <s v="Sep"/>
    <n v="39"/>
    <x v="5"/>
    <s v="01"/>
    <s v="Grain"/>
    <x v="1"/>
    <n v="4"/>
  </r>
  <r>
    <x v="404"/>
    <x v="7"/>
    <s v="Sep"/>
    <n v="39"/>
    <x v="6"/>
    <s v="01"/>
    <s v="Grain"/>
    <x v="0"/>
    <n v="762"/>
  </r>
  <r>
    <x v="404"/>
    <x v="7"/>
    <s v="Sep"/>
    <n v="39"/>
    <x v="6"/>
    <s v="01"/>
    <s v="Grain"/>
    <x v="1"/>
    <n v="1036"/>
  </r>
  <r>
    <x v="404"/>
    <x v="7"/>
    <s v="Sep"/>
    <n v="39"/>
    <x v="7"/>
    <s v="01"/>
    <s v="Grain"/>
    <x v="0"/>
    <n v="1255"/>
  </r>
  <r>
    <x v="404"/>
    <x v="7"/>
    <s v="Sep"/>
    <n v="39"/>
    <x v="7"/>
    <s v="01"/>
    <s v="Grain"/>
    <x v="1"/>
    <n v="281"/>
  </r>
  <r>
    <x v="404"/>
    <x v="7"/>
    <s v="Sep"/>
    <n v="39"/>
    <x v="8"/>
    <s v="01"/>
    <s v="Grain"/>
    <x v="0"/>
    <n v="162"/>
  </r>
  <r>
    <x v="404"/>
    <x v="7"/>
    <s v="Sep"/>
    <n v="39"/>
    <x v="8"/>
    <s v="01"/>
    <s v="Grain"/>
    <x v="1"/>
    <n v="1716"/>
  </r>
  <r>
    <x v="404"/>
    <x v="7"/>
    <s v="Sep"/>
    <n v="39"/>
    <x v="9"/>
    <s v="01"/>
    <s v="Grain"/>
    <x v="0"/>
    <n v="0"/>
  </r>
  <r>
    <x v="404"/>
    <x v="7"/>
    <s v="Sep"/>
    <n v="39"/>
    <x v="9"/>
    <s v="01"/>
    <s v="Grain"/>
    <x v="1"/>
    <n v="0"/>
  </r>
  <r>
    <x v="404"/>
    <x v="7"/>
    <s v="Sep"/>
    <n v="39"/>
    <x v="10"/>
    <s v="01"/>
    <s v="Grain"/>
    <x v="0"/>
    <n v="2710"/>
  </r>
  <r>
    <x v="404"/>
    <x v="7"/>
    <s v="Sep"/>
    <n v="39"/>
    <x v="10"/>
    <s v="01"/>
    <s v="Grain"/>
    <x v="1"/>
    <n v="821"/>
  </r>
  <r>
    <x v="404"/>
    <x v="7"/>
    <s v="Sep"/>
    <n v="39"/>
    <x v="11"/>
    <s v="01"/>
    <s v="Grain"/>
    <x v="0"/>
    <n v="0"/>
  </r>
  <r>
    <x v="404"/>
    <x v="7"/>
    <s v="Sep"/>
    <n v="39"/>
    <x v="11"/>
    <s v="01"/>
    <s v="Grain"/>
    <x v="1"/>
    <n v="6"/>
  </r>
  <r>
    <x v="404"/>
    <x v="7"/>
    <s v="Sep"/>
    <n v="39"/>
    <x v="12"/>
    <s v="01"/>
    <s v="Grain"/>
    <x v="0"/>
    <n v="5683"/>
  </r>
  <r>
    <x v="404"/>
    <x v="7"/>
    <s v="Sep"/>
    <n v="39"/>
    <x v="12"/>
    <s v="01"/>
    <s v="Grain"/>
    <x v="1"/>
    <n v="1636"/>
  </r>
  <r>
    <x v="405"/>
    <x v="7"/>
    <s v="Oct"/>
    <n v="40"/>
    <x v="0"/>
    <s v="01"/>
    <s v="Grain"/>
    <x v="0"/>
    <n v="12191"/>
  </r>
  <r>
    <x v="405"/>
    <x v="7"/>
    <s v="Oct"/>
    <n v="40"/>
    <x v="0"/>
    <s v="01"/>
    <s v="Grain"/>
    <x v="1"/>
    <n v="251"/>
  </r>
  <r>
    <x v="405"/>
    <x v="7"/>
    <s v="Oct"/>
    <n v="40"/>
    <x v="1"/>
    <s v="01"/>
    <s v="Grain"/>
    <x v="0"/>
    <n v="0"/>
  </r>
  <r>
    <x v="405"/>
    <x v="7"/>
    <s v="Oct"/>
    <n v="40"/>
    <x v="1"/>
    <s v="01"/>
    <s v="Grain"/>
    <x v="1"/>
    <n v="0"/>
  </r>
  <r>
    <x v="405"/>
    <x v="7"/>
    <s v="Oct"/>
    <n v="40"/>
    <x v="2"/>
    <s v="01"/>
    <s v="Grain"/>
    <x v="0"/>
    <n v="5194"/>
  </r>
  <r>
    <x v="405"/>
    <x v="7"/>
    <s v="Oct"/>
    <n v="40"/>
    <x v="2"/>
    <s v="01"/>
    <s v="Grain"/>
    <x v="1"/>
    <n v="840"/>
  </r>
  <r>
    <x v="405"/>
    <x v="7"/>
    <s v="Oct"/>
    <n v="40"/>
    <x v="3"/>
    <s v="01"/>
    <s v="Grain"/>
    <x v="0"/>
    <n v="4217"/>
  </r>
  <r>
    <x v="405"/>
    <x v="7"/>
    <s v="Oct"/>
    <n v="40"/>
    <x v="3"/>
    <s v="01"/>
    <s v="Grain"/>
    <x v="1"/>
    <n v="453"/>
  </r>
  <r>
    <x v="405"/>
    <x v="7"/>
    <s v="Oct"/>
    <n v="40"/>
    <x v="4"/>
    <s v="01"/>
    <s v="Grain"/>
    <x v="0"/>
    <n v="2962"/>
  </r>
  <r>
    <x v="405"/>
    <x v="7"/>
    <s v="Oct"/>
    <n v="40"/>
    <x v="4"/>
    <s v="01"/>
    <s v="Grain"/>
    <x v="1"/>
    <n v="1358"/>
  </r>
  <r>
    <x v="405"/>
    <x v="7"/>
    <s v="Oct"/>
    <n v="40"/>
    <x v="5"/>
    <s v="01"/>
    <s v="Grain"/>
    <x v="0"/>
    <n v="0"/>
  </r>
  <r>
    <x v="405"/>
    <x v="7"/>
    <s v="Oct"/>
    <n v="40"/>
    <x v="5"/>
    <s v="01"/>
    <s v="Grain"/>
    <x v="1"/>
    <n v="19"/>
  </r>
  <r>
    <x v="405"/>
    <x v="7"/>
    <s v="Oct"/>
    <n v="40"/>
    <x v="6"/>
    <s v="01"/>
    <s v="Grain"/>
    <x v="0"/>
    <n v="867"/>
  </r>
  <r>
    <x v="405"/>
    <x v="7"/>
    <s v="Oct"/>
    <n v="40"/>
    <x v="6"/>
    <s v="01"/>
    <s v="Grain"/>
    <x v="1"/>
    <n v="1388"/>
  </r>
  <r>
    <x v="405"/>
    <x v="7"/>
    <s v="Oct"/>
    <n v="40"/>
    <x v="7"/>
    <s v="01"/>
    <s v="Grain"/>
    <x v="0"/>
    <n v="870"/>
  </r>
  <r>
    <x v="405"/>
    <x v="7"/>
    <s v="Oct"/>
    <n v="40"/>
    <x v="7"/>
    <s v="01"/>
    <s v="Grain"/>
    <x v="1"/>
    <n v="41"/>
  </r>
  <r>
    <x v="405"/>
    <x v="7"/>
    <s v="Oct"/>
    <n v="40"/>
    <x v="8"/>
    <s v="01"/>
    <s v="Grain"/>
    <x v="0"/>
    <n v="195"/>
  </r>
  <r>
    <x v="405"/>
    <x v="7"/>
    <s v="Oct"/>
    <n v="40"/>
    <x v="8"/>
    <s v="01"/>
    <s v="Grain"/>
    <x v="1"/>
    <n v="1432"/>
  </r>
  <r>
    <x v="405"/>
    <x v="7"/>
    <s v="Oct"/>
    <n v="40"/>
    <x v="9"/>
    <s v="01"/>
    <s v="Grain"/>
    <x v="0"/>
    <n v="0"/>
  </r>
  <r>
    <x v="405"/>
    <x v="7"/>
    <s v="Oct"/>
    <n v="40"/>
    <x v="9"/>
    <s v="01"/>
    <s v="Grain"/>
    <x v="1"/>
    <n v="0"/>
  </r>
  <r>
    <x v="405"/>
    <x v="7"/>
    <s v="Oct"/>
    <n v="40"/>
    <x v="10"/>
    <s v="01"/>
    <s v="Grain"/>
    <x v="0"/>
    <n v="3142"/>
  </r>
  <r>
    <x v="405"/>
    <x v="7"/>
    <s v="Oct"/>
    <n v="40"/>
    <x v="10"/>
    <s v="01"/>
    <s v="Grain"/>
    <x v="1"/>
    <n v="886"/>
  </r>
  <r>
    <x v="405"/>
    <x v="7"/>
    <s v="Oct"/>
    <n v="40"/>
    <x v="11"/>
    <s v="01"/>
    <s v="Grain"/>
    <x v="0"/>
    <n v="0"/>
  </r>
  <r>
    <x v="405"/>
    <x v="7"/>
    <s v="Oct"/>
    <n v="40"/>
    <x v="11"/>
    <s v="01"/>
    <s v="Grain"/>
    <x v="1"/>
    <n v="5"/>
  </r>
  <r>
    <x v="405"/>
    <x v="7"/>
    <s v="Oct"/>
    <n v="40"/>
    <x v="12"/>
    <s v="01"/>
    <s v="Grain"/>
    <x v="0"/>
    <n v="5653"/>
  </r>
  <r>
    <x v="405"/>
    <x v="7"/>
    <s v="Oct"/>
    <n v="40"/>
    <x v="12"/>
    <s v="01"/>
    <s v="Grain"/>
    <x v="1"/>
    <n v="1506"/>
  </r>
  <r>
    <x v="406"/>
    <x v="7"/>
    <s v="Oct"/>
    <n v="41"/>
    <x v="0"/>
    <s v="01"/>
    <s v="Grain"/>
    <x v="0"/>
    <n v="11917"/>
  </r>
  <r>
    <x v="406"/>
    <x v="7"/>
    <s v="Oct"/>
    <n v="41"/>
    <x v="0"/>
    <s v="01"/>
    <s v="Grain"/>
    <x v="1"/>
    <n v="118"/>
  </r>
  <r>
    <x v="406"/>
    <x v="7"/>
    <s v="Oct"/>
    <n v="41"/>
    <x v="1"/>
    <s v="01"/>
    <s v="Grain"/>
    <x v="0"/>
    <n v="0"/>
  </r>
  <r>
    <x v="406"/>
    <x v="7"/>
    <s v="Oct"/>
    <n v="41"/>
    <x v="1"/>
    <s v="01"/>
    <s v="Grain"/>
    <x v="1"/>
    <n v="0"/>
  </r>
  <r>
    <x v="406"/>
    <x v="7"/>
    <s v="Oct"/>
    <n v="41"/>
    <x v="2"/>
    <s v="01"/>
    <s v="Grain"/>
    <x v="0"/>
    <n v="4034"/>
  </r>
  <r>
    <x v="406"/>
    <x v="7"/>
    <s v="Oct"/>
    <n v="41"/>
    <x v="2"/>
    <s v="01"/>
    <s v="Grain"/>
    <x v="1"/>
    <n v="482"/>
  </r>
  <r>
    <x v="406"/>
    <x v="7"/>
    <s v="Oct"/>
    <n v="41"/>
    <x v="3"/>
    <s v="01"/>
    <s v="Grain"/>
    <x v="0"/>
    <n v="4291"/>
  </r>
  <r>
    <x v="406"/>
    <x v="7"/>
    <s v="Oct"/>
    <n v="41"/>
    <x v="3"/>
    <s v="01"/>
    <s v="Grain"/>
    <x v="1"/>
    <n v="300"/>
  </r>
  <r>
    <x v="406"/>
    <x v="7"/>
    <s v="Oct"/>
    <n v="41"/>
    <x v="4"/>
    <s v="01"/>
    <s v="Grain"/>
    <x v="0"/>
    <n v="3042"/>
  </r>
  <r>
    <x v="406"/>
    <x v="7"/>
    <s v="Oct"/>
    <n v="41"/>
    <x v="4"/>
    <s v="01"/>
    <s v="Grain"/>
    <x v="1"/>
    <n v="1147"/>
  </r>
  <r>
    <x v="406"/>
    <x v="7"/>
    <s v="Oct"/>
    <n v="41"/>
    <x v="5"/>
    <s v="01"/>
    <s v="Grain"/>
    <x v="0"/>
    <n v="0"/>
  </r>
  <r>
    <x v="406"/>
    <x v="7"/>
    <s v="Oct"/>
    <n v="41"/>
    <x v="5"/>
    <s v="01"/>
    <s v="Grain"/>
    <x v="1"/>
    <n v="9"/>
  </r>
  <r>
    <x v="406"/>
    <x v="7"/>
    <s v="Oct"/>
    <n v="41"/>
    <x v="6"/>
    <s v="01"/>
    <s v="Grain"/>
    <x v="0"/>
    <n v="1123"/>
  </r>
  <r>
    <x v="406"/>
    <x v="7"/>
    <s v="Oct"/>
    <n v="41"/>
    <x v="6"/>
    <s v="01"/>
    <s v="Grain"/>
    <x v="1"/>
    <n v="1601"/>
  </r>
  <r>
    <x v="406"/>
    <x v="7"/>
    <s v="Oct"/>
    <n v="41"/>
    <x v="7"/>
    <s v="01"/>
    <s v="Grain"/>
    <x v="0"/>
    <n v="1031"/>
  </r>
  <r>
    <x v="406"/>
    <x v="7"/>
    <s v="Oct"/>
    <n v="41"/>
    <x v="7"/>
    <s v="01"/>
    <s v="Grain"/>
    <x v="1"/>
    <n v="361"/>
  </r>
  <r>
    <x v="406"/>
    <x v="7"/>
    <s v="Oct"/>
    <n v="41"/>
    <x v="8"/>
    <s v="01"/>
    <s v="Grain"/>
    <x v="0"/>
    <n v="177"/>
  </r>
  <r>
    <x v="406"/>
    <x v="7"/>
    <s v="Oct"/>
    <n v="41"/>
    <x v="8"/>
    <s v="01"/>
    <s v="Grain"/>
    <x v="1"/>
    <n v="1147"/>
  </r>
  <r>
    <x v="406"/>
    <x v="7"/>
    <s v="Oct"/>
    <n v="41"/>
    <x v="9"/>
    <s v="01"/>
    <s v="Grain"/>
    <x v="0"/>
    <n v="0"/>
  </r>
  <r>
    <x v="406"/>
    <x v="7"/>
    <s v="Oct"/>
    <n v="41"/>
    <x v="9"/>
    <s v="01"/>
    <s v="Grain"/>
    <x v="1"/>
    <n v="0"/>
  </r>
  <r>
    <x v="406"/>
    <x v="7"/>
    <s v="Oct"/>
    <n v="41"/>
    <x v="10"/>
    <s v="01"/>
    <s v="Grain"/>
    <x v="0"/>
    <n v="3359"/>
  </r>
  <r>
    <x v="406"/>
    <x v="7"/>
    <s v="Oct"/>
    <n v="41"/>
    <x v="10"/>
    <s v="01"/>
    <s v="Grain"/>
    <x v="1"/>
    <n v="738"/>
  </r>
  <r>
    <x v="406"/>
    <x v="7"/>
    <s v="Oct"/>
    <n v="41"/>
    <x v="11"/>
    <s v="01"/>
    <s v="Grain"/>
    <x v="0"/>
    <n v="0"/>
  </r>
  <r>
    <x v="406"/>
    <x v="7"/>
    <s v="Oct"/>
    <n v="41"/>
    <x v="11"/>
    <s v="01"/>
    <s v="Grain"/>
    <x v="1"/>
    <n v="5"/>
  </r>
  <r>
    <x v="406"/>
    <x v="7"/>
    <s v="Oct"/>
    <n v="41"/>
    <x v="12"/>
    <s v="01"/>
    <s v="Grain"/>
    <x v="0"/>
    <n v="6042"/>
  </r>
  <r>
    <x v="406"/>
    <x v="7"/>
    <s v="Oct"/>
    <n v="41"/>
    <x v="12"/>
    <s v="01"/>
    <s v="Grain"/>
    <x v="1"/>
    <n v="1481"/>
  </r>
  <r>
    <x v="407"/>
    <x v="7"/>
    <s v="Oct"/>
    <n v="42"/>
    <x v="0"/>
    <s v="01"/>
    <s v="Grain"/>
    <x v="0"/>
    <n v="12164"/>
  </r>
  <r>
    <x v="407"/>
    <x v="7"/>
    <s v="Oct"/>
    <n v="42"/>
    <x v="0"/>
    <s v="01"/>
    <s v="Grain"/>
    <x v="1"/>
    <n v="125"/>
  </r>
  <r>
    <x v="407"/>
    <x v="7"/>
    <s v="Oct"/>
    <n v="42"/>
    <x v="1"/>
    <s v="01"/>
    <s v="Grain"/>
    <x v="0"/>
    <n v="0"/>
  </r>
  <r>
    <x v="407"/>
    <x v="7"/>
    <s v="Oct"/>
    <n v="42"/>
    <x v="1"/>
    <s v="01"/>
    <s v="Grain"/>
    <x v="1"/>
    <n v="0"/>
  </r>
  <r>
    <x v="407"/>
    <x v="7"/>
    <s v="Oct"/>
    <n v="42"/>
    <x v="2"/>
    <s v="01"/>
    <s v="Grain"/>
    <x v="0"/>
    <n v="4933"/>
  </r>
  <r>
    <x v="407"/>
    <x v="7"/>
    <s v="Oct"/>
    <n v="42"/>
    <x v="2"/>
    <s v="01"/>
    <s v="Grain"/>
    <x v="1"/>
    <n v="505"/>
  </r>
  <r>
    <x v="407"/>
    <x v="7"/>
    <s v="Oct"/>
    <n v="42"/>
    <x v="3"/>
    <s v="01"/>
    <s v="Grain"/>
    <x v="0"/>
    <n v="4340"/>
  </r>
  <r>
    <x v="407"/>
    <x v="7"/>
    <s v="Oct"/>
    <n v="42"/>
    <x v="3"/>
    <s v="01"/>
    <s v="Grain"/>
    <x v="1"/>
    <n v="435"/>
  </r>
  <r>
    <x v="407"/>
    <x v="7"/>
    <s v="Oct"/>
    <n v="42"/>
    <x v="4"/>
    <s v="01"/>
    <s v="Grain"/>
    <x v="0"/>
    <n v="2503"/>
  </r>
  <r>
    <x v="407"/>
    <x v="7"/>
    <s v="Oct"/>
    <n v="42"/>
    <x v="4"/>
    <s v="01"/>
    <s v="Grain"/>
    <x v="1"/>
    <n v="993"/>
  </r>
  <r>
    <x v="407"/>
    <x v="7"/>
    <s v="Oct"/>
    <n v="42"/>
    <x v="5"/>
    <s v="01"/>
    <s v="Grain"/>
    <x v="0"/>
    <n v="0"/>
  </r>
  <r>
    <x v="407"/>
    <x v="7"/>
    <s v="Oct"/>
    <n v="42"/>
    <x v="5"/>
    <s v="01"/>
    <s v="Grain"/>
    <x v="1"/>
    <n v="3"/>
  </r>
  <r>
    <x v="407"/>
    <x v="7"/>
    <s v="Oct"/>
    <n v="42"/>
    <x v="6"/>
    <s v="01"/>
    <s v="Grain"/>
    <x v="0"/>
    <n v="1281"/>
  </r>
  <r>
    <x v="407"/>
    <x v="7"/>
    <s v="Oct"/>
    <n v="42"/>
    <x v="6"/>
    <s v="01"/>
    <s v="Grain"/>
    <x v="1"/>
    <n v="556"/>
  </r>
  <r>
    <x v="407"/>
    <x v="7"/>
    <s v="Oct"/>
    <n v="42"/>
    <x v="7"/>
    <s v="01"/>
    <s v="Grain"/>
    <x v="0"/>
    <n v="706"/>
  </r>
  <r>
    <x v="407"/>
    <x v="7"/>
    <s v="Oct"/>
    <n v="42"/>
    <x v="7"/>
    <s v="01"/>
    <s v="Grain"/>
    <x v="1"/>
    <n v="620"/>
  </r>
  <r>
    <x v="407"/>
    <x v="7"/>
    <s v="Oct"/>
    <n v="42"/>
    <x v="8"/>
    <s v="01"/>
    <s v="Grain"/>
    <x v="0"/>
    <n v="185"/>
  </r>
  <r>
    <x v="407"/>
    <x v="7"/>
    <s v="Oct"/>
    <n v="42"/>
    <x v="8"/>
    <s v="01"/>
    <s v="Grain"/>
    <x v="1"/>
    <n v="1423"/>
  </r>
  <r>
    <x v="407"/>
    <x v="7"/>
    <s v="Oct"/>
    <n v="42"/>
    <x v="9"/>
    <s v="01"/>
    <s v="Grain"/>
    <x v="0"/>
    <n v="0"/>
  </r>
  <r>
    <x v="407"/>
    <x v="7"/>
    <s v="Oct"/>
    <n v="42"/>
    <x v="9"/>
    <s v="01"/>
    <s v="Grain"/>
    <x v="1"/>
    <n v="0"/>
  </r>
  <r>
    <x v="407"/>
    <x v="7"/>
    <s v="Oct"/>
    <n v="42"/>
    <x v="10"/>
    <s v="01"/>
    <s v="Grain"/>
    <x v="0"/>
    <n v="3477"/>
  </r>
  <r>
    <x v="407"/>
    <x v="7"/>
    <s v="Oct"/>
    <n v="42"/>
    <x v="10"/>
    <s v="01"/>
    <s v="Grain"/>
    <x v="1"/>
    <n v="868"/>
  </r>
  <r>
    <x v="407"/>
    <x v="7"/>
    <s v="Oct"/>
    <n v="42"/>
    <x v="11"/>
    <s v="01"/>
    <s v="Grain"/>
    <x v="0"/>
    <n v="0"/>
  </r>
  <r>
    <x v="407"/>
    <x v="7"/>
    <s v="Oct"/>
    <n v="42"/>
    <x v="11"/>
    <s v="01"/>
    <s v="Grain"/>
    <x v="1"/>
    <n v="6"/>
  </r>
  <r>
    <x v="407"/>
    <x v="7"/>
    <s v="Oct"/>
    <n v="42"/>
    <x v="12"/>
    <s v="01"/>
    <s v="Grain"/>
    <x v="0"/>
    <n v="6432"/>
  </r>
  <r>
    <x v="407"/>
    <x v="7"/>
    <s v="Oct"/>
    <n v="42"/>
    <x v="12"/>
    <s v="01"/>
    <s v="Grain"/>
    <x v="1"/>
    <n v="1542"/>
  </r>
  <r>
    <x v="408"/>
    <x v="7"/>
    <s v="Oct"/>
    <n v="43"/>
    <x v="0"/>
    <s v="01"/>
    <s v="Grain"/>
    <x v="0"/>
    <n v="12242"/>
  </r>
  <r>
    <x v="408"/>
    <x v="7"/>
    <s v="Oct"/>
    <n v="43"/>
    <x v="0"/>
    <s v="01"/>
    <s v="Grain"/>
    <x v="1"/>
    <n v="312"/>
  </r>
  <r>
    <x v="408"/>
    <x v="7"/>
    <s v="Oct"/>
    <n v="43"/>
    <x v="1"/>
    <s v="01"/>
    <s v="Grain"/>
    <x v="0"/>
    <n v="0"/>
  </r>
  <r>
    <x v="408"/>
    <x v="7"/>
    <s v="Oct"/>
    <n v="43"/>
    <x v="1"/>
    <s v="01"/>
    <s v="Grain"/>
    <x v="1"/>
    <n v="0"/>
  </r>
  <r>
    <x v="408"/>
    <x v="7"/>
    <s v="Oct"/>
    <n v="43"/>
    <x v="2"/>
    <s v="01"/>
    <s v="Grain"/>
    <x v="0"/>
    <n v="5269"/>
  </r>
  <r>
    <x v="408"/>
    <x v="7"/>
    <s v="Oct"/>
    <n v="43"/>
    <x v="2"/>
    <s v="01"/>
    <s v="Grain"/>
    <x v="1"/>
    <n v="552"/>
  </r>
  <r>
    <x v="408"/>
    <x v="7"/>
    <s v="Oct"/>
    <n v="43"/>
    <x v="3"/>
    <s v="01"/>
    <s v="Grain"/>
    <x v="0"/>
    <n v="5839"/>
  </r>
  <r>
    <x v="408"/>
    <x v="7"/>
    <s v="Oct"/>
    <n v="43"/>
    <x v="3"/>
    <s v="01"/>
    <s v="Grain"/>
    <x v="1"/>
    <n v="221"/>
  </r>
  <r>
    <x v="408"/>
    <x v="7"/>
    <s v="Oct"/>
    <n v="43"/>
    <x v="4"/>
    <s v="01"/>
    <s v="Grain"/>
    <x v="0"/>
    <n v="2227"/>
  </r>
  <r>
    <x v="408"/>
    <x v="7"/>
    <s v="Oct"/>
    <n v="43"/>
    <x v="4"/>
    <s v="01"/>
    <s v="Grain"/>
    <x v="1"/>
    <n v="1220"/>
  </r>
  <r>
    <x v="408"/>
    <x v="7"/>
    <s v="Oct"/>
    <n v="43"/>
    <x v="5"/>
    <s v="01"/>
    <s v="Grain"/>
    <x v="0"/>
    <n v="0"/>
  </r>
  <r>
    <x v="408"/>
    <x v="7"/>
    <s v="Oct"/>
    <n v="43"/>
    <x v="5"/>
    <s v="01"/>
    <s v="Grain"/>
    <x v="1"/>
    <n v="7"/>
  </r>
  <r>
    <x v="408"/>
    <x v="7"/>
    <s v="Oct"/>
    <n v="43"/>
    <x v="6"/>
    <s v="01"/>
    <s v="Grain"/>
    <x v="0"/>
    <n v="693"/>
  </r>
  <r>
    <x v="408"/>
    <x v="7"/>
    <s v="Oct"/>
    <n v="43"/>
    <x v="6"/>
    <s v="01"/>
    <s v="Grain"/>
    <x v="1"/>
    <n v="865"/>
  </r>
  <r>
    <x v="408"/>
    <x v="7"/>
    <s v="Oct"/>
    <n v="43"/>
    <x v="7"/>
    <s v="01"/>
    <s v="Grain"/>
    <x v="0"/>
    <n v="966"/>
  </r>
  <r>
    <x v="408"/>
    <x v="7"/>
    <s v="Oct"/>
    <n v="43"/>
    <x v="7"/>
    <s v="01"/>
    <s v="Grain"/>
    <x v="1"/>
    <n v="337"/>
  </r>
  <r>
    <x v="408"/>
    <x v="7"/>
    <s v="Oct"/>
    <n v="43"/>
    <x v="8"/>
    <s v="01"/>
    <s v="Grain"/>
    <x v="0"/>
    <n v="214"/>
  </r>
  <r>
    <x v="408"/>
    <x v="7"/>
    <s v="Oct"/>
    <n v="43"/>
    <x v="8"/>
    <s v="01"/>
    <s v="Grain"/>
    <x v="1"/>
    <n v="1279"/>
  </r>
  <r>
    <x v="408"/>
    <x v="7"/>
    <s v="Oct"/>
    <n v="43"/>
    <x v="9"/>
    <s v="01"/>
    <s v="Grain"/>
    <x v="0"/>
    <n v="0"/>
  </r>
  <r>
    <x v="408"/>
    <x v="7"/>
    <s v="Oct"/>
    <n v="43"/>
    <x v="9"/>
    <s v="01"/>
    <s v="Grain"/>
    <x v="1"/>
    <n v="0"/>
  </r>
  <r>
    <x v="408"/>
    <x v="7"/>
    <s v="Oct"/>
    <n v="43"/>
    <x v="10"/>
    <s v="01"/>
    <s v="Grain"/>
    <x v="0"/>
    <n v="3200"/>
  </r>
  <r>
    <x v="408"/>
    <x v="7"/>
    <s v="Oct"/>
    <n v="43"/>
    <x v="10"/>
    <s v="01"/>
    <s v="Grain"/>
    <x v="1"/>
    <n v="634"/>
  </r>
  <r>
    <x v="408"/>
    <x v="7"/>
    <s v="Oct"/>
    <n v="43"/>
    <x v="11"/>
    <s v="01"/>
    <s v="Grain"/>
    <x v="0"/>
    <n v="0"/>
  </r>
  <r>
    <x v="408"/>
    <x v="7"/>
    <s v="Oct"/>
    <n v="43"/>
    <x v="11"/>
    <s v="01"/>
    <s v="Grain"/>
    <x v="1"/>
    <n v="3"/>
  </r>
  <r>
    <x v="408"/>
    <x v="7"/>
    <s v="Oct"/>
    <n v="43"/>
    <x v="12"/>
    <s v="01"/>
    <s v="Grain"/>
    <x v="0"/>
    <n v="5694"/>
  </r>
  <r>
    <x v="408"/>
    <x v="7"/>
    <s v="Oct"/>
    <n v="43"/>
    <x v="12"/>
    <s v="01"/>
    <s v="Grain"/>
    <x v="1"/>
    <n v="1836"/>
  </r>
  <r>
    <x v="409"/>
    <x v="7"/>
    <s v="Nov"/>
    <n v="44"/>
    <x v="0"/>
    <s v="01"/>
    <s v="Grain"/>
    <x v="0"/>
    <n v="12510"/>
  </r>
  <r>
    <x v="409"/>
    <x v="7"/>
    <s v="Nov"/>
    <n v="44"/>
    <x v="0"/>
    <s v="01"/>
    <s v="Grain"/>
    <x v="1"/>
    <n v="244"/>
  </r>
  <r>
    <x v="409"/>
    <x v="7"/>
    <s v="Nov"/>
    <n v="44"/>
    <x v="1"/>
    <s v="01"/>
    <s v="Grain"/>
    <x v="0"/>
    <n v="0"/>
  </r>
  <r>
    <x v="409"/>
    <x v="7"/>
    <s v="Nov"/>
    <n v="44"/>
    <x v="1"/>
    <s v="01"/>
    <s v="Grain"/>
    <x v="1"/>
    <n v="0"/>
  </r>
  <r>
    <x v="409"/>
    <x v="7"/>
    <s v="Nov"/>
    <n v="44"/>
    <x v="2"/>
    <s v="01"/>
    <s v="Grain"/>
    <x v="0"/>
    <n v="5285"/>
  </r>
  <r>
    <x v="409"/>
    <x v="7"/>
    <s v="Nov"/>
    <n v="44"/>
    <x v="2"/>
    <s v="01"/>
    <s v="Grain"/>
    <x v="1"/>
    <n v="769"/>
  </r>
  <r>
    <x v="409"/>
    <x v="7"/>
    <s v="Nov"/>
    <n v="44"/>
    <x v="3"/>
    <s v="01"/>
    <s v="Grain"/>
    <x v="0"/>
    <n v="6259"/>
  </r>
  <r>
    <x v="409"/>
    <x v="7"/>
    <s v="Nov"/>
    <n v="44"/>
    <x v="3"/>
    <s v="01"/>
    <s v="Grain"/>
    <x v="1"/>
    <n v="486"/>
  </r>
  <r>
    <x v="409"/>
    <x v="7"/>
    <s v="Nov"/>
    <n v="44"/>
    <x v="4"/>
    <s v="01"/>
    <s v="Grain"/>
    <x v="0"/>
    <n v="2125"/>
  </r>
  <r>
    <x v="409"/>
    <x v="7"/>
    <s v="Nov"/>
    <n v="44"/>
    <x v="4"/>
    <s v="01"/>
    <s v="Grain"/>
    <x v="1"/>
    <n v="1334"/>
  </r>
  <r>
    <x v="409"/>
    <x v="7"/>
    <s v="Nov"/>
    <n v="44"/>
    <x v="5"/>
    <s v="01"/>
    <s v="Grain"/>
    <x v="0"/>
    <n v="0"/>
  </r>
  <r>
    <x v="409"/>
    <x v="7"/>
    <s v="Nov"/>
    <n v="44"/>
    <x v="5"/>
    <s v="01"/>
    <s v="Grain"/>
    <x v="1"/>
    <n v="1"/>
  </r>
  <r>
    <x v="409"/>
    <x v="7"/>
    <s v="Nov"/>
    <n v="44"/>
    <x v="6"/>
    <s v="01"/>
    <s v="Grain"/>
    <x v="0"/>
    <n v="896"/>
  </r>
  <r>
    <x v="409"/>
    <x v="7"/>
    <s v="Nov"/>
    <n v="44"/>
    <x v="6"/>
    <s v="01"/>
    <s v="Grain"/>
    <x v="1"/>
    <n v="1124"/>
  </r>
  <r>
    <x v="409"/>
    <x v="7"/>
    <s v="Nov"/>
    <n v="44"/>
    <x v="7"/>
    <s v="01"/>
    <s v="Grain"/>
    <x v="0"/>
    <n v="737"/>
  </r>
  <r>
    <x v="409"/>
    <x v="7"/>
    <s v="Nov"/>
    <n v="44"/>
    <x v="7"/>
    <s v="01"/>
    <s v="Grain"/>
    <x v="1"/>
    <n v="392"/>
  </r>
  <r>
    <x v="409"/>
    <x v="7"/>
    <s v="Nov"/>
    <n v="44"/>
    <x v="8"/>
    <s v="01"/>
    <s v="Grain"/>
    <x v="0"/>
    <n v="200"/>
  </r>
  <r>
    <x v="409"/>
    <x v="7"/>
    <s v="Nov"/>
    <n v="44"/>
    <x v="8"/>
    <s v="01"/>
    <s v="Grain"/>
    <x v="1"/>
    <n v="764"/>
  </r>
  <r>
    <x v="409"/>
    <x v="7"/>
    <s v="Nov"/>
    <n v="44"/>
    <x v="9"/>
    <s v="01"/>
    <s v="Grain"/>
    <x v="0"/>
    <n v="0"/>
  </r>
  <r>
    <x v="409"/>
    <x v="7"/>
    <s v="Nov"/>
    <n v="44"/>
    <x v="9"/>
    <s v="01"/>
    <s v="Grain"/>
    <x v="1"/>
    <n v="0"/>
  </r>
  <r>
    <x v="409"/>
    <x v="7"/>
    <s v="Nov"/>
    <n v="44"/>
    <x v="10"/>
    <s v="01"/>
    <s v="Grain"/>
    <x v="0"/>
    <n v="2734"/>
  </r>
  <r>
    <x v="409"/>
    <x v="7"/>
    <s v="Nov"/>
    <n v="44"/>
    <x v="10"/>
    <s v="01"/>
    <s v="Grain"/>
    <x v="1"/>
    <n v="682"/>
  </r>
  <r>
    <x v="409"/>
    <x v="7"/>
    <s v="Nov"/>
    <n v="44"/>
    <x v="11"/>
    <s v="01"/>
    <s v="Grain"/>
    <x v="0"/>
    <n v="0"/>
  </r>
  <r>
    <x v="409"/>
    <x v="7"/>
    <s v="Nov"/>
    <n v="44"/>
    <x v="11"/>
    <s v="01"/>
    <s v="Grain"/>
    <x v="1"/>
    <n v="4"/>
  </r>
  <r>
    <x v="409"/>
    <x v="7"/>
    <s v="Nov"/>
    <n v="44"/>
    <x v="12"/>
    <s v="01"/>
    <s v="Grain"/>
    <x v="0"/>
    <n v="5384"/>
  </r>
  <r>
    <x v="409"/>
    <x v="7"/>
    <s v="Nov"/>
    <n v="44"/>
    <x v="12"/>
    <s v="01"/>
    <s v="Grain"/>
    <x v="1"/>
    <n v="1807"/>
  </r>
  <r>
    <x v="410"/>
    <x v="7"/>
    <s v="Nov"/>
    <n v="45"/>
    <x v="0"/>
    <s v="01"/>
    <s v="Grain"/>
    <x v="0"/>
    <n v="11226"/>
  </r>
  <r>
    <x v="410"/>
    <x v="7"/>
    <s v="Nov"/>
    <n v="45"/>
    <x v="0"/>
    <s v="01"/>
    <s v="Grain"/>
    <x v="1"/>
    <n v="383"/>
  </r>
  <r>
    <x v="410"/>
    <x v="7"/>
    <s v="Nov"/>
    <n v="45"/>
    <x v="1"/>
    <s v="01"/>
    <s v="Grain"/>
    <x v="0"/>
    <n v="0"/>
  </r>
  <r>
    <x v="410"/>
    <x v="7"/>
    <s v="Nov"/>
    <n v="45"/>
    <x v="1"/>
    <s v="01"/>
    <s v="Grain"/>
    <x v="1"/>
    <n v="0"/>
  </r>
  <r>
    <x v="410"/>
    <x v="7"/>
    <s v="Nov"/>
    <n v="45"/>
    <x v="2"/>
    <s v="01"/>
    <s v="Grain"/>
    <x v="0"/>
    <n v="4733"/>
  </r>
  <r>
    <x v="410"/>
    <x v="7"/>
    <s v="Nov"/>
    <n v="45"/>
    <x v="2"/>
    <s v="01"/>
    <s v="Grain"/>
    <x v="1"/>
    <n v="162"/>
  </r>
  <r>
    <x v="410"/>
    <x v="7"/>
    <s v="Nov"/>
    <n v="45"/>
    <x v="3"/>
    <s v="01"/>
    <s v="Grain"/>
    <x v="0"/>
    <n v="5148"/>
  </r>
  <r>
    <x v="410"/>
    <x v="7"/>
    <s v="Nov"/>
    <n v="45"/>
    <x v="3"/>
    <s v="01"/>
    <s v="Grain"/>
    <x v="1"/>
    <n v="425"/>
  </r>
  <r>
    <x v="410"/>
    <x v="7"/>
    <s v="Nov"/>
    <n v="45"/>
    <x v="4"/>
    <s v="01"/>
    <s v="Grain"/>
    <x v="0"/>
    <n v="1600"/>
  </r>
  <r>
    <x v="410"/>
    <x v="7"/>
    <s v="Nov"/>
    <n v="45"/>
    <x v="4"/>
    <s v="01"/>
    <s v="Grain"/>
    <x v="1"/>
    <n v="1343"/>
  </r>
  <r>
    <x v="410"/>
    <x v="7"/>
    <s v="Nov"/>
    <n v="45"/>
    <x v="5"/>
    <s v="01"/>
    <s v="Grain"/>
    <x v="0"/>
    <n v="0"/>
  </r>
  <r>
    <x v="410"/>
    <x v="7"/>
    <s v="Nov"/>
    <n v="45"/>
    <x v="5"/>
    <s v="01"/>
    <s v="Grain"/>
    <x v="1"/>
    <n v="13"/>
  </r>
  <r>
    <x v="410"/>
    <x v="7"/>
    <s v="Nov"/>
    <n v="45"/>
    <x v="6"/>
    <s v="01"/>
    <s v="Grain"/>
    <x v="0"/>
    <n v="984"/>
  </r>
  <r>
    <x v="410"/>
    <x v="7"/>
    <s v="Nov"/>
    <n v="45"/>
    <x v="6"/>
    <s v="01"/>
    <s v="Grain"/>
    <x v="1"/>
    <n v="1593"/>
  </r>
  <r>
    <x v="410"/>
    <x v="7"/>
    <s v="Nov"/>
    <n v="45"/>
    <x v="7"/>
    <s v="01"/>
    <s v="Grain"/>
    <x v="0"/>
    <n v="945"/>
  </r>
  <r>
    <x v="410"/>
    <x v="7"/>
    <s v="Nov"/>
    <n v="45"/>
    <x v="7"/>
    <s v="01"/>
    <s v="Grain"/>
    <x v="1"/>
    <n v="265"/>
  </r>
  <r>
    <x v="410"/>
    <x v="7"/>
    <s v="Nov"/>
    <n v="45"/>
    <x v="8"/>
    <s v="01"/>
    <s v="Grain"/>
    <x v="0"/>
    <n v="220"/>
  </r>
  <r>
    <x v="410"/>
    <x v="7"/>
    <s v="Nov"/>
    <n v="45"/>
    <x v="8"/>
    <s v="01"/>
    <s v="Grain"/>
    <x v="1"/>
    <n v="1077"/>
  </r>
  <r>
    <x v="410"/>
    <x v="7"/>
    <s v="Nov"/>
    <n v="45"/>
    <x v="9"/>
    <s v="01"/>
    <s v="Grain"/>
    <x v="0"/>
    <n v="0"/>
  </r>
  <r>
    <x v="410"/>
    <x v="7"/>
    <s v="Nov"/>
    <n v="45"/>
    <x v="9"/>
    <s v="01"/>
    <s v="Grain"/>
    <x v="1"/>
    <n v="0"/>
  </r>
  <r>
    <x v="410"/>
    <x v="7"/>
    <s v="Nov"/>
    <n v="45"/>
    <x v="10"/>
    <s v="01"/>
    <s v="Grain"/>
    <x v="0"/>
    <n v="3142"/>
  </r>
  <r>
    <x v="410"/>
    <x v="7"/>
    <s v="Nov"/>
    <n v="45"/>
    <x v="10"/>
    <s v="01"/>
    <s v="Grain"/>
    <x v="1"/>
    <n v="476"/>
  </r>
  <r>
    <x v="410"/>
    <x v="7"/>
    <s v="Nov"/>
    <n v="45"/>
    <x v="11"/>
    <s v="01"/>
    <s v="Grain"/>
    <x v="0"/>
    <n v="0"/>
  </r>
  <r>
    <x v="410"/>
    <x v="7"/>
    <s v="Nov"/>
    <n v="45"/>
    <x v="11"/>
    <s v="01"/>
    <s v="Grain"/>
    <x v="1"/>
    <n v="0"/>
  </r>
  <r>
    <x v="410"/>
    <x v="7"/>
    <s v="Nov"/>
    <n v="45"/>
    <x v="12"/>
    <s v="01"/>
    <s v="Grain"/>
    <x v="0"/>
    <n v="4893"/>
  </r>
  <r>
    <x v="410"/>
    <x v="7"/>
    <s v="Nov"/>
    <n v="45"/>
    <x v="12"/>
    <s v="01"/>
    <s v="Grain"/>
    <x v="1"/>
    <n v="1346"/>
  </r>
  <r>
    <x v="411"/>
    <x v="7"/>
    <s v="Nov"/>
    <n v="46"/>
    <x v="0"/>
    <s v="01"/>
    <s v="Grain"/>
    <x v="0"/>
    <n v="10772"/>
  </r>
  <r>
    <x v="411"/>
    <x v="7"/>
    <s v="Nov"/>
    <n v="46"/>
    <x v="0"/>
    <s v="01"/>
    <s v="Grain"/>
    <x v="1"/>
    <n v="392"/>
  </r>
  <r>
    <x v="411"/>
    <x v="7"/>
    <s v="Nov"/>
    <n v="46"/>
    <x v="1"/>
    <s v="01"/>
    <s v="Grain"/>
    <x v="0"/>
    <n v="0"/>
  </r>
  <r>
    <x v="411"/>
    <x v="7"/>
    <s v="Nov"/>
    <n v="46"/>
    <x v="1"/>
    <s v="01"/>
    <s v="Grain"/>
    <x v="1"/>
    <n v="0"/>
  </r>
  <r>
    <x v="411"/>
    <x v="7"/>
    <s v="Nov"/>
    <n v="46"/>
    <x v="2"/>
    <s v="01"/>
    <s v="Grain"/>
    <x v="0"/>
    <n v="4331"/>
  </r>
  <r>
    <x v="411"/>
    <x v="7"/>
    <s v="Nov"/>
    <n v="46"/>
    <x v="2"/>
    <s v="01"/>
    <s v="Grain"/>
    <x v="1"/>
    <n v="390"/>
  </r>
  <r>
    <x v="411"/>
    <x v="7"/>
    <s v="Nov"/>
    <n v="46"/>
    <x v="3"/>
    <s v="01"/>
    <s v="Grain"/>
    <x v="0"/>
    <n v="4448"/>
  </r>
  <r>
    <x v="411"/>
    <x v="7"/>
    <s v="Nov"/>
    <n v="46"/>
    <x v="3"/>
    <s v="01"/>
    <s v="Grain"/>
    <x v="1"/>
    <n v="292"/>
  </r>
  <r>
    <x v="411"/>
    <x v="7"/>
    <s v="Nov"/>
    <n v="46"/>
    <x v="4"/>
    <s v="01"/>
    <s v="Grain"/>
    <x v="0"/>
    <n v="1893"/>
  </r>
  <r>
    <x v="411"/>
    <x v="7"/>
    <s v="Nov"/>
    <n v="46"/>
    <x v="4"/>
    <s v="01"/>
    <s v="Grain"/>
    <x v="1"/>
    <n v="1291"/>
  </r>
  <r>
    <x v="411"/>
    <x v="7"/>
    <s v="Nov"/>
    <n v="46"/>
    <x v="5"/>
    <s v="01"/>
    <s v="Grain"/>
    <x v="0"/>
    <n v="0"/>
  </r>
  <r>
    <x v="411"/>
    <x v="7"/>
    <s v="Nov"/>
    <n v="46"/>
    <x v="5"/>
    <s v="01"/>
    <s v="Grain"/>
    <x v="1"/>
    <n v="8"/>
  </r>
  <r>
    <x v="411"/>
    <x v="7"/>
    <s v="Nov"/>
    <n v="46"/>
    <x v="6"/>
    <s v="01"/>
    <s v="Grain"/>
    <x v="0"/>
    <n v="1404"/>
  </r>
  <r>
    <x v="411"/>
    <x v="7"/>
    <s v="Nov"/>
    <n v="46"/>
    <x v="6"/>
    <s v="01"/>
    <s v="Grain"/>
    <x v="1"/>
    <n v="1406"/>
  </r>
  <r>
    <x v="411"/>
    <x v="7"/>
    <s v="Nov"/>
    <n v="46"/>
    <x v="7"/>
    <s v="01"/>
    <s v="Grain"/>
    <x v="0"/>
    <n v="735"/>
  </r>
  <r>
    <x v="411"/>
    <x v="7"/>
    <s v="Nov"/>
    <n v="46"/>
    <x v="7"/>
    <s v="01"/>
    <s v="Grain"/>
    <x v="1"/>
    <n v="367"/>
  </r>
  <r>
    <x v="411"/>
    <x v="7"/>
    <s v="Nov"/>
    <n v="46"/>
    <x v="8"/>
    <s v="01"/>
    <s v="Grain"/>
    <x v="0"/>
    <n v="185"/>
  </r>
  <r>
    <x v="411"/>
    <x v="7"/>
    <s v="Nov"/>
    <n v="46"/>
    <x v="8"/>
    <s v="01"/>
    <s v="Grain"/>
    <x v="1"/>
    <n v="1253"/>
  </r>
  <r>
    <x v="411"/>
    <x v="7"/>
    <s v="Nov"/>
    <n v="46"/>
    <x v="9"/>
    <s v="01"/>
    <s v="Grain"/>
    <x v="0"/>
    <n v="0"/>
  </r>
  <r>
    <x v="411"/>
    <x v="7"/>
    <s v="Nov"/>
    <n v="46"/>
    <x v="9"/>
    <s v="01"/>
    <s v="Grain"/>
    <x v="1"/>
    <n v="0"/>
  </r>
  <r>
    <x v="411"/>
    <x v="7"/>
    <s v="Nov"/>
    <n v="46"/>
    <x v="10"/>
    <s v="01"/>
    <s v="Grain"/>
    <x v="0"/>
    <n v="2904"/>
  </r>
  <r>
    <x v="411"/>
    <x v="7"/>
    <s v="Nov"/>
    <n v="46"/>
    <x v="10"/>
    <s v="01"/>
    <s v="Grain"/>
    <x v="1"/>
    <n v="989"/>
  </r>
  <r>
    <x v="411"/>
    <x v="7"/>
    <s v="Nov"/>
    <n v="46"/>
    <x v="11"/>
    <s v="01"/>
    <s v="Grain"/>
    <x v="0"/>
    <n v="0"/>
  </r>
  <r>
    <x v="411"/>
    <x v="7"/>
    <s v="Nov"/>
    <n v="46"/>
    <x v="11"/>
    <s v="01"/>
    <s v="Grain"/>
    <x v="1"/>
    <n v="4"/>
  </r>
  <r>
    <x v="411"/>
    <x v="7"/>
    <s v="Nov"/>
    <n v="46"/>
    <x v="12"/>
    <s v="01"/>
    <s v="Grain"/>
    <x v="0"/>
    <n v="5317"/>
  </r>
  <r>
    <x v="411"/>
    <x v="7"/>
    <s v="Nov"/>
    <n v="46"/>
    <x v="12"/>
    <s v="01"/>
    <s v="Grain"/>
    <x v="1"/>
    <n v="1378"/>
  </r>
  <r>
    <x v="412"/>
    <x v="7"/>
    <s v="Nov"/>
    <n v="47"/>
    <x v="0"/>
    <s v="01"/>
    <s v="Grain"/>
    <x v="0"/>
    <n v="10299"/>
  </r>
  <r>
    <x v="412"/>
    <x v="7"/>
    <s v="Nov"/>
    <n v="47"/>
    <x v="0"/>
    <s v="01"/>
    <s v="Grain"/>
    <x v="1"/>
    <n v="318"/>
  </r>
  <r>
    <x v="412"/>
    <x v="7"/>
    <s v="Nov"/>
    <n v="47"/>
    <x v="1"/>
    <s v="01"/>
    <s v="Grain"/>
    <x v="0"/>
    <n v="0"/>
  </r>
  <r>
    <x v="412"/>
    <x v="7"/>
    <s v="Nov"/>
    <n v="47"/>
    <x v="1"/>
    <s v="01"/>
    <s v="Grain"/>
    <x v="1"/>
    <n v="0"/>
  </r>
  <r>
    <x v="412"/>
    <x v="7"/>
    <s v="Nov"/>
    <n v="47"/>
    <x v="2"/>
    <s v="01"/>
    <s v="Grain"/>
    <x v="0"/>
    <n v="3942"/>
  </r>
  <r>
    <x v="412"/>
    <x v="7"/>
    <s v="Nov"/>
    <n v="47"/>
    <x v="2"/>
    <s v="01"/>
    <s v="Grain"/>
    <x v="1"/>
    <n v="56"/>
  </r>
  <r>
    <x v="412"/>
    <x v="7"/>
    <s v="Nov"/>
    <n v="47"/>
    <x v="3"/>
    <s v="01"/>
    <s v="Grain"/>
    <x v="0"/>
    <n v="4632"/>
  </r>
  <r>
    <x v="412"/>
    <x v="7"/>
    <s v="Nov"/>
    <n v="47"/>
    <x v="3"/>
    <s v="01"/>
    <s v="Grain"/>
    <x v="1"/>
    <n v="382"/>
  </r>
  <r>
    <x v="412"/>
    <x v="7"/>
    <s v="Nov"/>
    <n v="47"/>
    <x v="4"/>
    <s v="01"/>
    <s v="Grain"/>
    <x v="0"/>
    <n v="1308"/>
  </r>
  <r>
    <x v="412"/>
    <x v="7"/>
    <s v="Nov"/>
    <n v="47"/>
    <x v="4"/>
    <s v="01"/>
    <s v="Grain"/>
    <x v="1"/>
    <n v="1117"/>
  </r>
  <r>
    <x v="412"/>
    <x v="7"/>
    <s v="Nov"/>
    <n v="47"/>
    <x v="5"/>
    <s v="01"/>
    <s v="Grain"/>
    <x v="0"/>
    <n v="0"/>
  </r>
  <r>
    <x v="412"/>
    <x v="7"/>
    <s v="Nov"/>
    <n v="47"/>
    <x v="5"/>
    <s v="01"/>
    <s v="Grain"/>
    <x v="1"/>
    <n v="6"/>
  </r>
  <r>
    <x v="412"/>
    <x v="7"/>
    <s v="Nov"/>
    <n v="47"/>
    <x v="6"/>
    <s v="01"/>
    <s v="Grain"/>
    <x v="0"/>
    <n v="1206"/>
  </r>
  <r>
    <x v="412"/>
    <x v="7"/>
    <s v="Nov"/>
    <n v="47"/>
    <x v="6"/>
    <s v="01"/>
    <s v="Grain"/>
    <x v="1"/>
    <n v="761"/>
  </r>
  <r>
    <x v="412"/>
    <x v="7"/>
    <s v="Nov"/>
    <n v="47"/>
    <x v="7"/>
    <s v="01"/>
    <s v="Grain"/>
    <x v="0"/>
    <n v="291"/>
  </r>
  <r>
    <x v="412"/>
    <x v="7"/>
    <s v="Nov"/>
    <n v="47"/>
    <x v="7"/>
    <s v="01"/>
    <s v="Grain"/>
    <x v="1"/>
    <n v="241"/>
  </r>
  <r>
    <x v="412"/>
    <x v="7"/>
    <s v="Nov"/>
    <n v="47"/>
    <x v="8"/>
    <s v="01"/>
    <s v="Grain"/>
    <x v="0"/>
    <n v="275"/>
  </r>
  <r>
    <x v="412"/>
    <x v="7"/>
    <s v="Nov"/>
    <n v="47"/>
    <x v="8"/>
    <s v="01"/>
    <s v="Grain"/>
    <x v="1"/>
    <n v="487"/>
  </r>
  <r>
    <x v="412"/>
    <x v="7"/>
    <s v="Nov"/>
    <n v="47"/>
    <x v="9"/>
    <s v="01"/>
    <s v="Grain"/>
    <x v="0"/>
    <n v="0"/>
  </r>
  <r>
    <x v="412"/>
    <x v="7"/>
    <s v="Nov"/>
    <n v="47"/>
    <x v="9"/>
    <s v="01"/>
    <s v="Grain"/>
    <x v="1"/>
    <n v="0"/>
  </r>
  <r>
    <x v="412"/>
    <x v="7"/>
    <s v="Nov"/>
    <n v="47"/>
    <x v="10"/>
    <s v="01"/>
    <s v="Grain"/>
    <x v="0"/>
    <n v="2385"/>
  </r>
  <r>
    <x v="412"/>
    <x v="7"/>
    <s v="Nov"/>
    <n v="47"/>
    <x v="10"/>
    <s v="01"/>
    <s v="Grain"/>
    <x v="1"/>
    <n v="695"/>
  </r>
  <r>
    <x v="412"/>
    <x v="7"/>
    <s v="Nov"/>
    <n v="47"/>
    <x v="11"/>
    <s v="01"/>
    <s v="Grain"/>
    <x v="0"/>
    <n v="0"/>
  </r>
  <r>
    <x v="412"/>
    <x v="7"/>
    <s v="Nov"/>
    <n v="47"/>
    <x v="11"/>
    <s v="01"/>
    <s v="Grain"/>
    <x v="1"/>
    <n v="0"/>
  </r>
  <r>
    <x v="412"/>
    <x v="7"/>
    <s v="Nov"/>
    <n v="47"/>
    <x v="12"/>
    <s v="01"/>
    <s v="Grain"/>
    <x v="0"/>
    <n v="4377"/>
  </r>
  <r>
    <x v="412"/>
    <x v="7"/>
    <s v="Nov"/>
    <n v="47"/>
    <x v="12"/>
    <s v="01"/>
    <s v="Grain"/>
    <x v="1"/>
    <n v="1095"/>
  </r>
  <r>
    <x v="413"/>
    <x v="7"/>
    <s v="Dec"/>
    <n v="48"/>
    <x v="0"/>
    <s v="01"/>
    <s v="Grain"/>
    <x v="0"/>
    <n v="11728"/>
  </r>
  <r>
    <x v="413"/>
    <x v="7"/>
    <s v="Dec"/>
    <n v="48"/>
    <x v="0"/>
    <s v="01"/>
    <s v="Grain"/>
    <x v="1"/>
    <n v="170"/>
  </r>
  <r>
    <x v="413"/>
    <x v="7"/>
    <s v="Dec"/>
    <n v="48"/>
    <x v="1"/>
    <s v="01"/>
    <s v="Grain"/>
    <x v="0"/>
    <n v="0"/>
  </r>
  <r>
    <x v="413"/>
    <x v="7"/>
    <s v="Dec"/>
    <n v="48"/>
    <x v="1"/>
    <s v="01"/>
    <s v="Grain"/>
    <x v="1"/>
    <n v="0"/>
  </r>
  <r>
    <x v="413"/>
    <x v="7"/>
    <s v="Dec"/>
    <n v="48"/>
    <x v="2"/>
    <s v="01"/>
    <s v="Grain"/>
    <x v="0"/>
    <n v="4038"/>
  </r>
  <r>
    <x v="413"/>
    <x v="7"/>
    <s v="Dec"/>
    <n v="48"/>
    <x v="2"/>
    <s v="01"/>
    <s v="Grain"/>
    <x v="1"/>
    <n v="94"/>
  </r>
  <r>
    <x v="413"/>
    <x v="7"/>
    <s v="Dec"/>
    <n v="48"/>
    <x v="3"/>
    <s v="01"/>
    <s v="Grain"/>
    <x v="0"/>
    <n v="5213"/>
  </r>
  <r>
    <x v="413"/>
    <x v="7"/>
    <s v="Dec"/>
    <n v="48"/>
    <x v="3"/>
    <s v="01"/>
    <s v="Grain"/>
    <x v="1"/>
    <n v="342"/>
  </r>
  <r>
    <x v="413"/>
    <x v="7"/>
    <s v="Dec"/>
    <n v="48"/>
    <x v="4"/>
    <s v="01"/>
    <s v="Grain"/>
    <x v="0"/>
    <n v="2152"/>
  </r>
  <r>
    <x v="413"/>
    <x v="7"/>
    <s v="Dec"/>
    <n v="48"/>
    <x v="4"/>
    <s v="01"/>
    <s v="Grain"/>
    <x v="1"/>
    <n v="858"/>
  </r>
  <r>
    <x v="413"/>
    <x v="7"/>
    <s v="Dec"/>
    <n v="48"/>
    <x v="5"/>
    <s v="01"/>
    <s v="Grain"/>
    <x v="0"/>
    <n v="0"/>
  </r>
  <r>
    <x v="413"/>
    <x v="7"/>
    <s v="Dec"/>
    <n v="48"/>
    <x v="5"/>
    <s v="01"/>
    <s v="Grain"/>
    <x v="1"/>
    <n v="2"/>
  </r>
  <r>
    <x v="413"/>
    <x v="7"/>
    <s v="Dec"/>
    <n v="48"/>
    <x v="6"/>
    <s v="01"/>
    <s v="Grain"/>
    <x v="0"/>
    <n v="1256"/>
  </r>
  <r>
    <x v="413"/>
    <x v="7"/>
    <s v="Dec"/>
    <n v="48"/>
    <x v="6"/>
    <s v="01"/>
    <s v="Grain"/>
    <x v="1"/>
    <n v="888"/>
  </r>
  <r>
    <x v="413"/>
    <x v="7"/>
    <s v="Dec"/>
    <n v="48"/>
    <x v="7"/>
    <s v="01"/>
    <s v="Grain"/>
    <x v="0"/>
    <n v="1034"/>
  </r>
  <r>
    <x v="413"/>
    <x v="7"/>
    <s v="Dec"/>
    <n v="48"/>
    <x v="7"/>
    <s v="01"/>
    <s v="Grain"/>
    <x v="1"/>
    <n v="313"/>
  </r>
  <r>
    <x v="413"/>
    <x v="7"/>
    <s v="Dec"/>
    <n v="48"/>
    <x v="8"/>
    <s v="01"/>
    <s v="Grain"/>
    <x v="0"/>
    <n v="180"/>
  </r>
  <r>
    <x v="413"/>
    <x v="7"/>
    <s v="Dec"/>
    <n v="48"/>
    <x v="8"/>
    <s v="01"/>
    <s v="Grain"/>
    <x v="1"/>
    <n v="708"/>
  </r>
  <r>
    <x v="413"/>
    <x v="7"/>
    <s v="Dec"/>
    <n v="48"/>
    <x v="9"/>
    <s v="01"/>
    <s v="Grain"/>
    <x v="0"/>
    <n v="0"/>
  </r>
  <r>
    <x v="413"/>
    <x v="7"/>
    <s v="Dec"/>
    <n v="48"/>
    <x v="9"/>
    <s v="01"/>
    <s v="Grain"/>
    <x v="1"/>
    <n v="0"/>
  </r>
  <r>
    <x v="413"/>
    <x v="7"/>
    <s v="Dec"/>
    <n v="48"/>
    <x v="10"/>
    <s v="01"/>
    <s v="Grain"/>
    <x v="0"/>
    <n v="2962"/>
  </r>
  <r>
    <x v="413"/>
    <x v="7"/>
    <s v="Dec"/>
    <n v="48"/>
    <x v="10"/>
    <s v="01"/>
    <s v="Grain"/>
    <x v="1"/>
    <n v="581"/>
  </r>
  <r>
    <x v="413"/>
    <x v="7"/>
    <s v="Dec"/>
    <n v="48"/>
    <x v="11"/>
    <s v="01"/>
    <s v="Grain"/>
    <x v="0"/>
    <n v="1"/>
  </r>
  <r>
    <x v="413"/>
    <x v="7"/>
    <s v="Dec"/>
    <n v="48"/>
    <x v="11"/>
    <s v="01"/>
    <s v="Grain"/>
    <x v="1"/>
    <n v="3"/>
  </r>
  <r>
    <x v="413"/>
    <x v="7"/>
    <s v="Dec"/>
    <n v="48"/>
    <x v="12"/>
    <s v="01"/>
    <s v="Grain"/>
    <x v="0"/>
    <n v="5165"/>
  </r>
  <r>
    <x v="413"/>
    <x v="7"/>
    <s v="Dec"/>
    <n v="48"/>
    <x v="12"/>
    <s v="01"/>
    <s v="Grain"/>
    <x v="1"/>
    <n v="899"/>
  </r>
  <r>
    <x v="414"/>
    <x v="7"/>
    <s v="Dec"/>
    <n v="49"/>
    <x v="0"/>
    <s v="01"/>
    <s v="Grain"/>
    <x v="0"/>
    <n v="12226"/>
  </r>
  <r>
    <x v="414"/>
    <x v="7"/>
    <s v="Dec"/>
    <n v="49"/>
    <x v="0"/>
    <s v="01"/>
    <s v="Grain"/>
    <x v="1"/>
    <n v="128"/>
  </r>
  <r>
    <x v="414"/>
    <x v="7"/>
    <s v="Dec"/>
    <n v="49"/>
    <x v="1"/>
    <s v="01"/>
    <s v="Grain"/>
    <x v="0"/>
    <n v="0"/>
  </r>
  <r>
    <x v="414"/>
    <x v="7"/>
    <s v="Dec"/>
    <n v="49"/>
    <x v="1"/>
    <s v="01"/>
    <s v="Grain"/>
    <x v="1"/>
    <n v="0"/>
  </r>
  <r>
    <x v="414"/>
    <x v="7"/>
    <s v="Dec"/>
    <n v="49"/>
    <x v="2"/>
    <s v="01"/>
    <s v="Grain"/>
    <x v="0"/>
    <n v="4956"/>
  </r>
  <r>
    <x v="414"/>
    <x v="7"/>
    <s v="Dec"/>
    <n v="49"/>
    <x v="2"/>
    <s v="01"/>
    <s v="Grain"/>
    <x v="1"/>
    <n v="166"/>
  </r>
  <r>
    <x v="414"/>
    <x v="7"/>
    <s v="Dec"/>
    <n v="49"/>
    <x v="3"/>
    <s v="01"/>
    <s v="Grain"/>
    <x v="0"/>
    <n v="4877"/>
  </r>
  <r>
    <x v="414"/>
    <x v="7"/>
    <s v="Dec"/>
    <n v="49"/>
    <x v="3"/>
    <s v="01"/>
    <s v="Grain"/>
    <x v="1"/>
    <n v="425"/>
  </r>
  <r>
    <x v="414"/>
    <x v="7"/>
    <s v="Dec"/>
    <n v="49"/>
    <x v="4"/>
    <s v="01"/>
    <s v="Grain"/>
    <x v="0"/>
    <n v="2166"/>
  </r>
  <r>
    <x v="414"/>
    <x v="7"/>
    <s v="Dec"/>
    <n v="49"/>
    <x v="4"/>
    <s v="01"/>
    <s v="Grain"/>
    <x v="1"/>
    <n v="910"/>
  </r>
  <r>
    <x v="414"/>
    <x v="7"/>
    <s v="Dec"/>
    <n v="49"/>
    <x v="5"/>
    <s v="01"/>
    <s v="Grain"/>
    <x v="0"/>
    <n v="0"/>
  </r>
  <r>
    <x v="414"/>
    <x v="7"/>
    <s v="Dec"/>
    <n v="49"/>
    <x v="5"/>
    <s v="01"/>
    <s v="Grain"/>
    <x v="1"/>
    <n v="8"/>
  </r>
  <r>
    <x v="414"/>
    <x v="7"/>
    <s v="Dec"/>
    <n v="49"/>
    <x v="6"/>
    <s v="01"/>
    <s v="Grain"/>
    <x v="0"/>
    <n v="1477"/>
  </r>
  <r>
    <x v="414"/>
    <x v="7"/>
    <s v="Dec"/>
    <n v="49"/>
    <x v="6"/>
    <s v="01"/>
    <s v="Grain"/>
    <x v="1"/>
    <n v="952"/>
  </r>
  <r>
    <x v="414"/>
    <x v="7"/>
    <s v="Dec"/>
    <n v="49"/>
    <x v="7"/>
    <s v="01"/>
    <s v="Grain"/>
    <x v="0"/>
    <n v="841"/>
  </r>
  <r>
    <x v="414"/>
    <x v="7"/>
    <s v="Dec"/>
    <n v="49"/>
    <x v="7"/>
    <s v="01"/>
    <s v="Grain"/>
    <x v="1"/>
    <n v="267"/>
  </r>
  <r>
    <x v="414"/>
    <x v="7"/>
    <s v="Dec"/>
    <n v="49"/>
    <x v="8"/>
    <s v="01"/>
    <s v="Grain"/>
    <x v="0"/>
    <n v="139"/>
  </r>
  <r>
    <x v="414"/>
    <x v="7"/>
    <s v="Dec"/>
    <n v="49"/>
    <x v="8"/>
    <s v="01"/>
    <s v="Grain"/>
    <x v="1"/>
    <n v="1047"/>
  </r>
  <r>
    <x v="414"/>
    <x v="7"/>
    <s v="Dec"/>
    <n v="49"/>
    <x v="9"/>
    <s v="01"/>
    <s v="Grain"/>
    <x v="0"/>
    <n v="0"/>
  </r>
  <r>
    <x v="414"/>
    <x v="7"/>
    <s v="Dec"/>
    <n v="49"/>
    <x v="9"/>
    <s v="01"/>
    <s v="Grain"/>
    <x v="1"/>
    <n v="0"/>
  </r>
  <r>
    <x v="414"/>
    <x v="7"/>
    <s v="Dec"/>
    <n v="49"/>
    <x v="10"/>
    <s v="01"/>
    <s v="Grain"/>
    <x v="0"/>
    <n v="2414"/>
  </r>
  <r>
    <x v="414"/>
    <x v="7"/>
    <s v="Dec"/>
    <n v="49"/>
    <x v="10"/>
    <s v="01"/>
    <s v="Grain"/>
    <x v="1"/>
    <n v="1010"/>
  </r>
  <r>
    <x v="414"/>
    <x v="7"/>
    <s v="Dec"/>
    <n v="49"/>
    <x v="11"/>
    <s v="01"/>
    <s v="Grain"/>
    <x v="0"/>
    <n v="0"/>
  </r>
  <r>
    <x v="414"/>
    <x v="7"/>
    <s v="Dec"/>
    <n v="49"/>
    <x v="11"/>
    <s v="01"/>
    <s v="Grain"/>
    <x v="1"/>
    <n v="1"/>
  </r>
  <r>
    <x v="414"/>
    <x v="7"/>
    <s v="Dec"/>
    <n v="49"/>
    <x v="12"/>
    <s v="01"/>
    <s v="Grain"/>
    <x v="0"/>
    <n v="5066"/>
  </r>
  <r>
    <x v="414"/>
    <x v="7"/>
    <s v="Dec"/>
    <n v="49"/>
    <x v="12"/>
    <s v="01"/>
    <s v="Grain"/>
    <x v="1"/>
    <n v="1122"/>
  </r>
  <r>
    <x v="415"/>
    <x v="7"/>
    <s v="Dec"/>
    <n v="50"/>
    <x v="0"/>
    <s v="01"/>
    <s v="Grain"/>
    <x v="0"/>
    <n v="11336"/>
  </r>
  <r>
    <x v="415"/>
    <x v="7"/>
    <s v="Dec"/>
    <n v="50"/>
    <x v="0"/>
    <s v="01"/>
    <s v="Grain"/>
    <x v="1"/>
    <n v="318"/>
  </r>
  <r>
    <x v="415"/>
    <x v="7"/>
    <s v="Dec"/>
    <n v="50"/>
    <x v="1"/>
    <s v="01"/>
    <s v="Grain"/>
    <x v="0"/>
    <n v="0"/>
  </r>
  <r>
    <x v="415"/>
    <x v="7"/>
    <s v="Dec"/>
    <n v="50"/>
    <x v="1"/>
    <s v="01"/>
    <s v="Grain"/>
    <x v="1"/>
    <n v="0"/>
  </r>
  <r>
    <x v="415"/>
    <x v="7"/>
    <s v="Dec"/>
    <n v="50"/>
    <x v="2"/>
    <s v="01"/>
    <s v="Grain"/>
    <x v="0"/>
    <n v="4679"/>
  </r>
  <r>
    <x v="415"/>
    <x v="7"/>
    <s v="Dec"/>
    <n v="50"/>
    <x v="2"/>
    <s v="01"/>
    <s v="Grain"/>
    <x v="1"/>
    <n v="154"/>
  </r>
  <r>
    <x v="415"/>
    <x v="7"/>
    <s v="Dec"/>
    <n v="50"/>
    <x v="3"/>
    <s v="01"/>
    <s v="Grain"/>
    <x v="0"/>
    <n v="5662"/>
  </r>
  <r>
    <x v="415"/>
    <x v="7"/>
    <s v="Dec"/>
    <n v="50"/>
    <x v="3"/>
    <s v="01"/>
    <s v="Grain"/>
    <x v="1"/>
    <n v="269"/>
  </r>
  <r>
    <x v="415"/>
    <x v="7"/>
    <s v="Dec"/>
    <n v="50"/>
    <x v="4"/>
    <s v="01"/>
    <s v="Grain"/>
    <x v="0"/>
    <n v="2072"/>
  </r>
  <r>
    <x v="415"/>
    <x v="7"/>
    <s v="Dec"/>
    <n v="50"/>
    <x v="4"/>
    <s v="01"/>
    <s v="Grain"/>
    <x v="1"/>
    <n v="1437"/>
  </r>
  <r>
    <x v="415"/>
    <x v="7"/>
    <s v="Dec"/>
    <n v="50"/>
    <x v="5"/>
    <s v="01"/>
    <s v="Grain"/>
    <x v="0"/>
    <n v="0"/>
  </r>
  <r>
    <x v="415"/>
    <x v="7"/>
    <s v="Dec"/>
    <n v="50"/>
    <x v="5"/>
    <s v="01"/>
    <s v="Grain"/>
    <x v="1"/>
    <n v="9"/>
  </r>
  <r>
    <x v="415"/>
    <x v="7"/>
    <s v="Dec"/>
    <n v="50"/>
    <x v="6"/>
    <s v="01"/>
    <s v="Grain"/>
    <x v="0"/>
    <n v="1265"/>
  </r>
  <r>
    <x v="415"/>
    <x v="7"/>
    <s v="Dec"/>
    <n v="50"/>
    <x v="6"/>
    <s v="01"/>
    <s v="Grain"/>
    <x v="1"/>
    <n v="897"/>
  </r>
  <r>
    <x v="415"/>
    <x v="7"/>
    <s v="Dec"/>
    <n v="50"/>
    <x v="7"/>
    <s v="01"/>
    <s v="Grain"/>
    <x v="0"/>
    <n v="886"/>
  </r>
  <r>
    <x v="415"/>
    <x v="7"/>
    <s v="Dec"/>
    <n v="50"/>
    <x v="7"/>
    <s v="01"/>
    <s v="Grain"/>
    <x v="1"/>
    <n v="297"/>
  </r>
  <r>
    <x v="415"/>
    <x v="7"/>
    <s v="Dec"/>
    <n v="50"/>
    <x v="8"/>
    <s v="01"/>
    <s v="Grain"/>
    <x v="0"/>
    <n v="98"/>
  </r>
  <r>
    <x v="415"/>
    <x v="7"/>
    <s v="Dec"/>
    <n v="50"/>
    <x v="8"/>
    <s v="01"/>
    <s v="Grain"/>
    <x v="1"/>
    <n v="1054"/>
  </r>
  <r>
    <x v="415"/>
    <x v="7"/>
    <s v="Dec"/>
    <n v="50"/>
    <x v="9"/>
    <s v="01"/>
    <s v="Grain"/>
    <x v="0"/>
    <n v="0"/>
  </r>
  <r>
    <x v="415"/>
    <x v="7"/>
    <s v="Dec"/>
    <n v="50"/>
    <x v="9"/>
    <s v="01"/>
    <s v="Grain"/>
    <x v="1"/>
    <n v="0"/>
  </r>
  <r>
    <x v="415"/>
    <x v="7"/>
    <s v="Dec"/>
    <n v="50"/>
    <x v="10"/>
    <s v="01"/>
    <s v="Grain"/>
    <x v="0"/>
    <n v="3081"/>
  </r>
  <r>
    <x v="415"/>
    <x v="7"/>
    <s v="Dec"/>
    <n v="50"/>
    <x v="10"/>
    <s v="01"/>
    <s v="Grain"/>
    <x v="1"/>
    <n v="990"/>
  </r>
  <r>
    <x v="415"/>
    <x v="7"/>
    <s v="Dec"/>
    <n v="50"/>
    <x v="11"/>
    <s v="01"/>
    <s v="Grain"/>
    <x v="0"/>
    <n v="0"/>
  </r>
  <r>
    <x v="415"/>
    <x v="7"/>
    <s v="Dec"/>
    <n v="50"/>
    <x v="11"/>
    <s v="01"/>
    <s v="Grain"/>
    <x v="1"/>
    <n v="0"/>
  </r>
  <r>
    <x v="415"/>
    <x v="7"/>
    <s v="Dec"/>
    <n v="50"/>
    <x v="12"/>
    <s v="01"/>
    <s v="Grain"/>
    <x v="0"/>
    <n v="5596"/>
  </r>
  <r>
    <x v="415"/>
    <x v="7"/>
    <s v="Dec"/>
    <n v="50"/>
    <x v="12"/>
    <s v="01"/>
    <s v="Grain"/>
    <x v="1"/>
    <n v="1165"/>
  </r>
  <r>
    <x v="416"/>
    <x v="7"/>
    <s v="Dec"/>
    <n v="51"/>
    <x v="0"/>
    <s v="01"/>
    <s v="Grain"/>
    <x v="0"/>
    <n v="9457"/>
  </r>
  <r>
    <x v="416"/>
    <x v="7"/>
    <s v="Dec"/>
    <n v="51"/>
    <x v="0"/>
    <s v="01"/>
    <s v="Grain"/>
    <x v="1"/>
    <n v="351"/>
  </r>
  <r>
    <x v="416"/>
    <x v="7"/>
    <s v="Dec"/>
    <n v="51"/>
    <x v="1"/>
    <s v="01"/>
    <s v="Grain"/>
    <x v="0"/>
    <n v="0"/>
  </r>
  <r>
    <x v="416"/>
    <x v="7"/>
    <s v="Dec"/>
    <n v="51"/>
    <x v="1"/>
    <s v="01"/>
    <s v="Grain"/>
    <x v="1"/>
    <n v="0"/>
  </r>
  <r>
    <x v="416"/>
    <x v="7"/>
    <s v="Dec"/>
    <n v="51"/>
    <x v="2"/>
    <s v="01"/>
    <s v="Grain"/>
    <x v="0"/>
    <n v="2463"/>
  </r>
  <r>
    <x v="416"/>
    <x v="7"/>
    <s v="Dec"/>
    <n v="51"/>
    <x v="2"/>
    <s v="01"/>
    <s v="Grain"/>
    <x v="1"/>
    <n v="93"/>
  </r>
  <r>
    <x v="416"/>
    <x v="7"/>
    <s v="Dec"/>
    <n v="51"/>
    <x v="3"/>
    <s v="01"/>
    <s v="Grain"/>
    <x v="0"/>
    <n v="3539"/>
  </r>
  <r>
    <x v="416"/>
    <x v="7"/>
    <s v="Dec"/>
    <n v="51"/>
    <x v="3"/>
    <s v="01"/>
    <s v="Grain"/>
    <x v="1"/>
    <n v="279"/>
  </r>
  <r>
    <x v="416"/>
    <x v="7"/>
    <s v="Dec"/>
    <n v="51"/>
    <x v="4"/>
    <s v="01"/>
    <s v="Grain"/>
    <x v="0"/>
    <n v="1534"/>
  </r>
  <r>
    <x v="416"/>
    <x v="7"/>
    <s v="Dec"/>
    <n v="51"/>
    <x v="4"/>
    <s v="01"/>
    <s v="Grain"/>
    <x v="1"/>
    <n v="1051"/>
  </r>
  <r>
    <x v="416"/>
    <x v="7"/>
    <s v="Dec"/>
    <n v="51"/>
    <x v="5"/>
    <s v="01"/>
    <s v="Grain"/>
    <x v="0"/>
    <n v="0"/>
  </r>
  <r>
    <x v="416"/>
    <x v="7"/>
    <s v="Dec"/>
    <n v="51"/>
    <x v="5"/>
    <s v="01"/>
    <s v="Grain"/>
    <x v="1"/>
    <n v="8"/>
  </r>
  <r>
    <x v="416"/>
    <x v="7"/>
    <s v="Dec"/>
    <n v="51"/>
    <x v="6"/>
    <s v="01"/>
    <s v="Grain"/>
    <x v="0"/>
    <n v="724"/>
  </r>
  <r>
    <x v="416"/>
    <x v="7"/>
    <s v="Dec"/>
    <n v="51"/>
    <x v="6"/>
    <s v="01"/>
    <s v="Grain"/>
    <x v="1"/>
    <n v="2049"/>
  </r>
  <r>
    <x v="416"/>
    <x v="7"/>
    <s v="Dec"/>
    <n v="51"/>
    <x v="7"/>
    <s v="01"/>
    <s v="Grain"/>
    <x v="0"/>
    <n v="837"/>
  </r>
  <r>
    <x v="416"/>
    <x v="7"/>
    <s v="Dec"/>
    <n v="51"/>
    <x v="7"/>
    <s v="01"/>
    <s v="Grain"/>
    <x v="1"/>
    <n v="424"/>
  </r>
  <r>
    <x v="416"/>
    <x v="7"/>
    <s v="Dec"/>
    <n v="51"/>
    <x v="8"/>
    <s v="01"/>
    <s v="Grain"/>
    <x v="0"/>
    <n v="70"/>
  </r>
  <r>
    <x v="416"/>
    <x v="7"/>
    <s v="Dec"/>
    <n v="51"/>
    <x v="8"/>
    <s v="01"/>
    <s v="Grain"/>
    <x v="1"/>
    <n v="955"/>
  </r>
  <r>
    <x v="416"/>
    <x v="7"/>
    <s v="Dec"/>
    <n v="51"/>
    <x v="9"/>
    <s v="01"/>
    <s v="Grain"/>
    <x v="0"/>
    <n v="0"/>
  </r>
  <r>
    <x v="416"/>
    <x v="7"/>
    <s v="Dec"/>
    <n v="51"/>
    <x v="9"/>
    <s v="01"/>
    <s v="Grain"/>
    <x v="1"/>
    <n v="0"/>
  </r>
  <r>
    <x v="416"/>
    <x v="7"/>
    <s v="Dec"/>
    <n v="51"/>
    <x v="10"/>
    <s v="01"/>
    <s v="Grain"/>
    <x v="0"/>
    <n v="1962"/>
  </r>
  <r>
    <x v="416"/>
    <x v="7"/>
    <s v="Dec"/>
    <n v="51"/>
    <x v="10"/>
    <s v="01"/>
    <s v="Grain"/>
    <x v="1"/>
    <n v="757"/>
  </r>
  <r>
    <x v="416"/>
    <x v="7"/>
    <s v="Dec"/>
    <n v="51"/>
    <x v="11"/>
    <s v="01"/>
    <s v="Grain"/>
    <x v="0"/>
    <n v="0"/>
  </r>
  <r>
    <x v="416"/>
    <x v="7"/>
    <s v="Dec"/>
    <n v="51"/>
    <x v="11"/>
    <s v="01"/>
    <s v="Grain"/>
    <x v="1"/>
    <n v="1"/>
  </r>
  <r>
    <x v="416"/>
    <x v="7"/>
    <s v="Dec"/>
    <n v="51"/>
    <x v="12"/>
    <s v="01"/>
    <s v="Grain"/>
    <x v="0"/>
    <n v="4425"/>
  </r>
  <r>
    <x v="416"/>
    <x v="7"/>
    <s v="Dec"/>
    <n v="51"/>
    <x v="12"/>
    <s v="01"/>
    <s v="Grain"/>
    <x v="1"/>
    <n v="892"/>
  </r>
  <r>
    <x v="417"/>
    <x v="7"/>
    <s v="Dec"/>
    <n v="52"/>
    <x v="0"/>
    <s v="01"/>
    <s v="Grain"/>
    <x v="0"/>
    <n v="9469"/>
  </r>
  <r>
    <x v="417"/>
    <x v="7"/>
    <s v="Dec"/>
    <n v="52"/>
    <x v="0"/>
    <s v="01"/>
    <s v="Grain"/>
    <x v="1"/>
    <n v="135"/>
  </r>
  <r>
    <x v="417"/>
    <x v="7"/>
    <s v="Dec"/>
    <n v="52"/>
    <x v="1"/>
    <s v="01"/>
    <s v="Grain"/>
    <x v="0"/>
    <n v="0"/>
  </r>
  <r>
    <x v="417"/>
    <x v="7"/>
    <s v="Dec"/>
    <n v="52"/>
    <x v="1"/>
    <s v="01"/>
    <s v="Grain"/>
    <x v="1"/>
    <n v="0"/>
  </r>
  <r>
    <x v="417"/>
    <x v="7"/>
    <s v="Dec"/>
    <n v="52"/>
    <x v="2"/>
    <s v="01"/>
    <s v="Grain"/>
    <x v="0"/>
    <n v="2709"/>
  </r>
  <r>
    <x v="417"/>
    <x v="7"/>
    <s v="Dec"/>
    <n v="52"/>
    <x v="2"/>
    <s v="01"/>
    <s v="Grain"/>
    <x v="1"/>
    <n v="355"/>
  </r>
  <r>
    <x v="417"/>
    <x v="7"/>
    <s v="Dec"/>
    <n v="52"/>
    <x v="3"/>
    <s v="01"/>
    <s v="Grain"/>
    <x v="0"/>
    <n v="3531"/>
  </r>
  <r>
    <x v="417"/>
    <x v="7"/>
    <s v="Dec"/>
    <n v="52"/>
    <x v="3"/>
    <s v="01"/>
    <s v="Grain"/>
    <x v="1"/>
    <n v="339"/>
  </r>
  <r>
    <x v="417"/>
    <x v="7"/>
    <s v="Dec"/>
    <n v="52"/>
    <x v="4"/>
    <s v="01"/>
    <s v="Grain"/>
    <x v="0"/>
    <n v="1921"/>
  </r>
  <r>
    <x v="417"/>
    <x v="7"/>
    <s v="Dec"/>
    <n v="52"/>
    <x v="4"/>
    <s v="01"/>
    <s v="Grain"/>
    <x v="1"/>
    <n v="1217"/>
  </r>
  <r>
    <x v="417"/>
    <x v="7"/>
    <s v="Dec"/>
    <n v="52"/>
    <x v="5"/>
    <s v="01"/>
    <s v="Grain"/>
    <x v="0"/>
    <n v="0"/>
  </r>
  <r>
    <x v="417"/>
    <x v="7"/>
    <s v="Dec"/>
    <n v="52"/>
    <x v="5"/>
    <s v="01"/>
    <s v="Grain"/>
    <x v="1"/>
    <n v="5"/>
  </r>
  <r>
    <x v="417"/>
    <x v="7"/>
    <s v="Dec"/>
    <n v="52"/>
    <x v="6"/>
    <s v="01"/>
    <s v="Grain"/>
    <x v="0"/>
    <n v="785"/>
  </r>
  <r>
    <x v="417"/>
    <x v="7"/>
    <s v="Dec"/>
    <n v="52"/>
    <x v="6"/>
    <s v="01"/>
    <s v="Grain"/>
    <x v="1"/>
    <n v="836"/>
  </r>
  <r>
    <x v="417"/>
    <x v="7"/>
    <s v="Dec"/>
    <n v="52"/>
    <x v="7"/>
    <s v="01"/>
    <s v="Grain"/>
    <x v="0"/>
    <n v="323"/>
  </r>
  <r>
    <x v="417"/>
    <x v="7"/>
    <s v="Dec"/>
    <n v="52"/>
    <x v="7"/>
    <s v="01"/>
    <s v="Grain"/>
    <x v="1"/>
    <n v="241"/>
  </r>
  <r>
    <x v="417"/>
    <x v="7"/>
    <s v="Dec"/>
    <n v="52"/>
    <x v="8"/>
    <s v="01"/>
    <s v="Grain"/>
    <x v="0"/>
    <n v="80"/>
  </r>
  <r>
    <x v="417"/>
    <x v="7"/>
    <s v="Dec"/>
    <n v="52"/>
    <x v="8"/>
    <s v="01"/>
    <s v="Grain"/>
    <x v="1"/>
    <n v="841"/>
  </r>
  <r>
    <x v="417"/>
    <x v="7"/>
    <s v="Dec"/>
    <n v="52"/>
    <x v="9"/>
    <s v="01"/>
    <s v="Grain"/>
    <x v="0"/>
    <n v="0"/>
  </r>
  <r>
    <x v="417"/>
    <x v="7"/>
    <s v="Dec"/>
    <n v="52"/>
    <x v="9"/>
    <s v="01"/>
    <s v="Grain"/>
    <x v="1"/>
    <n v="0"/>
  </r>
  <r>
    <x v="417"/>
    <x v="7"/>
    <s v="Dec"/>
    <n v="52"/>
    <x v="10"/>
    <s v="01"/>
    <s v="Grain"/>
    <x v="0"/>
    <n v="2476"/>
  </r>
  <r>
    <x v="417"/>
    <x v="7"/>
    <s v="Dec"/>
    <n v="52"/>
    <x v="10"/>
    <s v="01"/>
    <s v="Grain"/>
    <x v="1"/>
    <n v="727"/>
  </r>
  <r>
    <x v="417"/>
    <x v="7"/>
    <s v="Dec"/>
    <n v="52"/>
    <x v="11"/>
    <s v="01"/>
    <s v="Grain"/>
    <x v="0"/>
    <n v="0"/>
  </r>
  <r>
    <x v="417"/>
    <x v="7"/>
    <s v="Dec"/>
    <n v="52"/>
    <x v="11"/>
    <s v="01"/>
    <s v="Grain"/>
    <x v="1"/>
    <n v="2"/>
  </r>
  <r>
    <x v="417"/>
    <x v="7"/>
    <s v="Dec"/>
    <n v="52"/>
    <x v="12"/>
    <s v="01"/>
    <s v="Grain"/>
    <x v="0"/>
    <n v="4288"/>
  </r>
  <r>
    <x v="417"/>
    <x v="7"/>
    <s v="Dec"/>
    <n v="52"/>
    <x v="12"/>
    <s v="01"/>
    <s v="Grain"/>
    <x v="1"/>
    <n v="1243"/>
  </r>
  <r>
    <x v="418"/>
    <x v="8"/>
    <s v="Jan"/>
    <n v="1"/>
    <x v="0"/>
    <s v="01"/>
    <s v="Grain"/>
    <x v="0"/>
    <n v="10628"/>
  </r>
  <r>
    <x v="418"/>
    <x v="8"/>
    <s v="Jan"/>
    <n v="1"/>
    <x v="0"/>
    <s v="01"/>
    <s v="Grain"/>
    <x v="1"/>
    <n v="367"/>
  </r>
  <r>
    <x v="418"/>
    <x v="8"/>
    <s v="Jan"/>
    <n v="1"/>
    <x v="1"/>
    <s v="01"/>
    <s v="Grain"/>
    <x v="0"/>
    <n v="0"/>
  </r>
  <r>
    <x v="418"/>
    <x v="8"/>
    <s v="Jan"/>
    <n v="1"/>
    <x v="1"/>
    <s v="01"/>
    <s v="Grain"/>
    <x v="1"/>
    <n v="0"/>
  </r>
  <r>
    <x v="418"/>
    <x v="8"/>
    <s v="Jan"/>
    <n v="1"/>
    <x v="2"/>
    <s v="01"/>
    <s v="Grain"/>
    <x v="0"/>
    <n v="3585"/>
  </r>
  <r>
    <x v="418"/>
    <x v="8"/>
    <s v="Jan"/>
    <n v="1"/>
    <x v="2"/>
    <s v="01"/>
    <s v="Grain"/>
    <x v="1"/>
    <n v="95"/>
  </r>
  <r>
    <x v="418"/>
    <x v="8"/>
    <s v="Jan"/>
    <n v="1"/>
    <x v="3"/>
    <s v="01"/>
    <s v="Grain"/>
    <x v="0"/>
    <n v="4384"/>
  </r>
  <r>
    <x v="418"/>
    <x v="8"/>
    <s v="Jan"/>
    <n v="1"/>
    <x v="3"/>
    <s v="01"/>
    <s v="Grain"/>
    <x v="1"/>
    <n v="325"/>
  </r>
  <r>
    <x v="418"/>
    <x v="8"/>
    <s v="Jan"/>
    <n v="1"/>
    <x v="4"/>
    <s v="01"/>
    <s v="Grain"/>
    <x v="0"/>
    <n v="2170"/>
  </r>
  <r>
    <x v="418"/>
    <x v="8"/>
    <s v="Jan"/>
    <n v="1"/>
    <x v="4"/>
    <s v="01"/>
    <s v="Grain"/>
    <x v="1"/>
    <n v="1255"/>
  </r>
  <r>
    <x v="418"/>
    <x v="8"/>
    <s v="Jan"/>
    <n v="1"/>
    <x v="5"/>
    <s v="01"/>
    <s v="Grain"/>
    <x v="0"/>
    <n v="0"/>
  </r>
  <r>
    <x v="418"/>
    <x v="8"/>
    <s v="Jan"/>
    <n v="1"/>
    <x v="5"/>
    <s v="01"/>
    <s v="Grain"/>
    <x v="1"/>
    <n v="9"/>
  </r>
  <r>
    <x v="418"/>
    <x v="8"/>
    <s v="Jan"/>
    <n v="1"/>
    <x v="6"/>
    <s v="01"/>
    <s v="Grain"/>
    <x v="0"/>
    <n v="1199"/>
  </r>
  <r>
    <x v="418"/>
    <x v="8"/>
    <s v="Jan"/>
    <n v="1"/>
    <x v="6"/>
    <s v="01"/>
    <s v="Grain"/>
    <x v="1"/>
    <n v="769"/>
  </r>
  <r>
    <x v="418"/>
    <x v="8"/>
    <s v="Jan"/>
    <n v="1"/>
    <x v="7"/>
    <s v="01"/>
    <s v="Grain"/>
    <x v="0"/>
    <n v="754"/>
  </r>
  <r>
    <x v="418"/>
    <x v="8"/>
    <s v="Jan"/>
    <n v="1"/>
    <x v="7"/>
    <s v="01"/>
    <s v="Grain"/>
    <x v="1"/>
    <n v="381"/>
  </r>
  <r>
    <x v="418"/>
    <x v="8"/>
    <s v="Jan"/>
    <n v="1"/>
    <x v="8"/>
    <s v="01"/>
    <s v="Grain"/>
    <x v="0"/>
    <n v="113"/>
  </r>
  <r>
    <x v="418"/>
    <x v="8"/>
    <s v="Jan"/>
    <n v="1"/>
    <x v="8"/>
    <s v="01"/>
    <s v="Grain"/>
    <x v="1"/>
    <n v="1325"/>
  </r>
  <r>
    <x v="418"/>
    <x v="8"/>
    <s v="Jan"/>
    <n v="1"/>
    <x v="9"/>
    <s v="01"/>
    <s v="Grain"/>
    <x v="0"/>
    <n v="0"/>
  </r>
  <r>
    <x v="418"/>
    <x v="8"/>
    <s v="Jan"/>
    <n v="1"/>
    <x v="9"/>
    <s v="01"/>
    <s v="Grain"/>
    <x v="1"/>
    <n v="0"/>
  </r>
  <r>
    <x v="418"/>
    <x v="8"/>
    <s v="Jan"/>
    <n v="1"/>
    <x v="10"/>
    <s v="01"/>
    <s v="Grain"/>
    <x v="0"/>
    <n v="3003"/>
  </r>
  <r>
    <x v="418"/>
    <x v="8"/>
    <s v="Jan"/>
    <n v="1"/>
    <x v="10"/>
    <s v="01"/>
    <s v="Grain"/>
    <x v="1"/>
    <n v="656"/>
  </r>
  <r>
    <x v="418"/>
    <x v="8"/>
    <s v="Jan"/>
    <n v="1"/>
    <x v="11"/>
    <s v="01"/>
    <s v="Grain"/>
    <x v="0"/>
    <n v="0"/>
  </r>
  <r>
    <x v="418"/>
    <x v="8"/>
    <s v="Jan"/>
    <n v="1"/>
    <x v="11"/>
    <s v="01"/>
    <s v="Grain"/>
    <x v="1"/>
    <n v="1"/>
  </r>
  <r>
    <x v="418"/>
    <x v="8"/>
    <s v="Jan"/>
    <n v="1"/>
    <x v="12"/>
    <s v="01"/>
    <s v="Grain"/>
    <x v="0"/>
    <n v="4736"/>
  </r>
  <r>
    <x v="418"/>
    <x v="8"/>
    <s v="Jan"/>
    <n v="1"/>
    <x v="12"/>
    <s v="01"/>
    <s v="Grain"/>
    <x v="1"/>
    <n v="1184"/>
  </r>
  <r>
    <x v="419"/>
    <x v="8"/>
    <s v="Jan"/>
    <n v="2"/>
    <x v="0"/>
    <s v="01"/>
    <s v="Grain"/>
    <x v="0"/>
    <n v="11760"/>
  </r>
  <r>
    <x v="419"/>
    <x v="8"/>
    <s v="Jan"/>
    <n v="2"/>
    <x v="0"/>
    <s v="01"/>
    <s v="Grain"/>
    <x v="1"/>
    <n v="388"/>
  </r>
  <r>
    <x v="419"/>
    <x v="8"/>
    <s v="Jan"/>
    <n v="2"/>
    <x v="1"/>
    <s v="01"/>
    <s v="Grain"/>
    <x v="0"/>
    <n v="0"/>
  </r>
  <r>
    <x v="419"/>
    <x v="8"/>
    <s v="Jan"/>
    <n v="2"/>
    <x v="1"/>
    <s v="01"/>
    <s v="Grain"/>
    <x v="1"/>
    <n v="0"/>
  </r>
  <r>
    <x v="419"/>
    <x v="8"/>
    <s v="Jan"/>
    <n v="2"/>
    <x v="2"/>
    <s v="01"/>
    <s v="Grain"/>
    <x v="0"/>
    <n v="3200"/>
  </r>
  <r>
    <x v="419"/>
    <x v="8"/>
    <s v="Jan"/>
    <n v="2"/>
    <x v="2"/>
    <s v="01"/>
    <s v="Grain"/>
    <x v="1"/>
    <n v="340"/>
  </r>
  <r>
    <x v="419"/>
    <x v="8"/>
    <s v="Jan"/>
    <n v="2"/>
    <x v="3"/>
    <s v="01"/>
    <s v="Grain"/>
    <x v="0"/>
    <n v="4013"/>
  </r>
  <r>
    <x v="419"/>
    <x v="8"/>
    <s v="Jan"/>
    <n v="2"/>
    <x v="3"/>
    <s v="01"/>
    <s v="Grain"/>
    <x v="1"/>
    <n v="289"/>
  </r>
  <r>
    <x v="419"/>
    <x v="8"/>
    <s v="Jan"/>
    <n v="2"/>
    <x v="4"/>
    <s v="01"/>
    <s v="Grain"/>
    <x v="0"/>
    <n v="2167"/>
  </r>
  <r>
    <x v="419"/>
    <x v="8"/>
    <s v="Jan"/>
    <n v="2"/>
    <x v="4"/>
    <s v="01"/>
    <s v="Grain"/>
    <x v="1"/>
    <n v="1391"/>
  </r>
  <r>
    <x v="419"/>
    <x v="8"/>
    <s v="Jan"/>
    <n v="2"/>
    <x v="5"/>
    <s v="01"/>
    <s v="Grain"/>
    <x v="0"/>
    <n v="0"/>
  </r>
  <r>
    <x v="419"/>
    <x v="8"/>
    <s v="Jan"/>
    <n v="2"/>
    <x v="5"/>
    <s v="01"/>
    <s v="Grain"/>
    <x v="1"/>
    <n v="10"/>
  </r>
  <r>
    <x v="419"/>
    <x v="8"/>
    <s v="Jan"/>
    <n v="2"/>
    <x v="6"/>
    <s v="01"/>
    <s v="Grain"/>
    <x v="0"/>
    <n v="1793"/>
  </r>
  <r>
    <x v="419"/>
    <x v="8"/>
    <s v="Jan"/>
    <n v="2"/>
    <x v="6"/>
    <s v="01"/>
    <s v="Grain"/>
    <x v="1"/>
    <n v="583"/>
  </r>
  <r>
    <x v="419"/>
    <x v="8"/>
    <s v="Jan"/>
    <n v="2"/>
    <x v="7"/>
    <s v="01"/>
    <s v="Grain"/>
    <x v="0"/>
    <n v="1239"/>
  </r>
  <r>
    <x v="419"/>
    <x v="8"/>
    <s v="Jan"/>
    <n v="2"/>
    <x v="7"/>
    <s v="01"/>
    <s v="Grain"/>
    <x v="1"/>
    <n v="385"/>
  </r>
  <r>
    <x v="419"/>
    <x v="8"/>
    <s v="Jan"/>
    <n v="2"/>
    <x v="8"/>
    <s v="01"/>
    <s v="Grain"/>
    <x v="0"/>
    <n v="80"/>
  </r>
  <r>
    <x v="419"/>
    <x v="8"/>
    <s v="Jan"/>
    <n v="2"/>
    <x v="8"/>
    <s v="01"/>
    <s v="Grain"/>
    <x v="1"/>
    <n v="1107"/>
  </r>
  <r>
    <x v="419"/>
    <x v="8"/>
    <s v="Jan"/>
    <n v="2"/>
    <x v="9"/>
    <s v="01"/>
    <s v="Grain"/>
    <x v="0"/>
    <n v="0"/>
  </r>
  <r>
    <x v="419"/>
    <x v="8"/>
    <s v="Jan"/>
    <n v="2"/>
    <x v="9"/>
    <s v="01"/>
    <s v="Grain"/>
    <x v="1"/>
    <n v="0"/>
  </r>
  <r>
    <x v="419"/>
    <x v="8"/>
    <s v="Jan"/>
    <n v="2"/>
    <x v="10"/>
    <s v="01"/>
    <s v="Grain"/>
    <x v="0"/>
    <n v="2833"/>
  </r>
  <r>
    <x v="419"/>
    <x v="8"/>
    <s v="Jan"/>
    <n v="2"/>
    <x v="10"/>
    <s v="01"/>
    <s v="Grain"/>
    <x v="1"/>
    <n v="765"/>
  </r>
  <r>
    <x v="419"/>
    <x v="8"/>
    <s v="Jan"/>
    <n v="2"/>
    <x v="11"/>
    <s v="01"/>
    <s v="Grain"/>
    <x v="0"/>
    <n v="0"/>
  </r>
  <r>
    <x v="419"/>
    <x v="8"/>
    <s v="Jan"/>
    <n v="2"/>
    <x v="11"/>
    <s v="01"/>
    <s v="Grain"/>
    <x v="1"/>
    <n v="0"/>
  </r>
  <r>
    <x v="419"/>
    <x v="8"/>
    <s v="Jan"/>
    <n v="2"/>
    <x v="12"/>
    <s v="01"/>
    <s v="Grain"/>
    <x v="0"/>
    <n v="5398"/>
  </r>
  <r>
    <x v="419"/>
    <x v="8"/>
    <s v="Jan"/>
    <n v="2"/>
    <x v="12"/>
    <s v="01"/>
    <s v="Grain"/>
    <x v="1"/>
    <n v="958"/>
  </r>
  <r>
    <x v="420"/>
    <x v="8"/>
    <s v="Jan"/>
    <n v="3"/>
    <x v="0"/>
    <s v="01"/>
    <s v="Grain"/>
    <x v="0"/>
    <n v="10947"/>
  </r>
  <r>
    <x v="420"/>
    <x v="8"/>
    <s v="Jan"/>
    <n v="3"/>
    <x v="0"/>
    <s v="01"/>
    <s v="Grain"/>
    <x v="1"/>
    <n v="174"/>
  </r>
  <r>
    <x v="420"/>
    <x v="8"/>
    <s v="Jan"/>
    <n v="3"/>
    <x v="1"/>
    <s v="01"/>
    <s v="Grain"/>
    <x v="0"/>
    <n v="0"/>
  </r>
  <r>
    <x v="420"/>
    <x v="8"/>
    <s v="Jan"/>
    <n v="3"/>
    <x v="1"/>
    <s v="01"/>
    <s v="Grain"/>
    <x v="1"/>
    <n v="0"/>
  </r>
  <r>
    <x v="420"/>
    <x v="8"/>
    <s v="Jan"/>
    <n v="3"/>
    <x v="2"/>
    <s v="01"/>
    <s v="Grain"/>
    <x v="0"/>
    <n v="4127"/>
  </r>
  <r>
    <x v="420"/>
    <x v="8"/>
    <s v="Jan"/>
    <n v="3"/>
    <x v="2"/>
    <s v="01"/>
    <s v="Grain"/>
    <x v="1"/>
    <n v="325"/>
  </r>
  <r>
    <x v="420"/>
    <x v="8"/>
    <s v="Jan"/>
    <n v="3"/>
    <x v="3"/>
    <s v="01"/>
    <s v="Grain"/>
    <x v="0"/>
    <n v="4500"/>
  </r>
  <r>
    <x v="420"/>
    <x v="8"/>
    <s v="Jan"/>
    <n v="3"/>
    <x v="3"/>
    <s v="01"/>
    <s v="Grain"/>
    <x v="1"/>
    <n v="187"/>
  </r>
  <r>
    <x v="420"/>
    <x v="8"/>
    <s v="Jan"/>
    <n v="3"/>
    <x v="4"/>
    <s v="01"/>
    <s v="Grain"/>
    <x v="0"/>
    <n v="1972"/>
  </r>
  <r>
    <x v="420"/>
    <x v="8"/>
    <s v="Jan"/>
    <n v="3"/>
    <x v="4"/>
    <s v="01"/>
    <s v="Grain"/>
    <x v="1"/>
    <n v="1508"/>
  </r>
  <r>
    <x v="420"/>
    <x v="8"/>
    <s v="Jan"/>
    <n v="3"/>
    <x v="5"/>
    <s v="01"/>
    <s v="Grain"/>
    <x v="0"/>
    <n v="0"/>
  </r>
  <r>
    <x v="420"/>
    <x v="8"/>
    <s v="Jan"/>
    <n v="3"/>
    <x v="5"/>
    <s v="01"/>
    <s v="Grain"/>
    <x v="1"/>
    <n v="8"/>
  </r>
  <r>
    <x v="420"/>
    <x v="8"/>
    <s v="Jan"/>
    <n v="3"/>
    <x v="6"/>
    <s v="01"/>
    <s v="Grain"/>
    <x v="0"/>
    <n v="1415"/>
  </r>
  <r>
    <x v="420"/>
    <x v="8"/>
    <s v="Jan"/>
    <n v="3"/>
    <x v="6"/>
    <s v="01"/>
    <s v="Grain"/>
    <x v="1"/>
    <n v="781"/>
  </r>
  <r>
    <x v="420"/>
    <x v="8"/>
    <s v="Jan"/>
    <n v="3"/>
    <x v="7"/>
    <s v="01"/>
    <s v="Grain"/>
    <x v="0"/>
    <n v="751"/>
  </r>
  <r>
    <x v="420"/>
    <x v="8"/>
    <s v="Jan"/>
    <n v="3"/>
    <x v="7"/>
    <s v="01"/>
    <s v="Grain"/>
    <x v="1"/>
    <n v="418"/>
  </r>
  <r>
    <x v="420"/>
    <x v="8"/>
    <s v="Jan"/>
    <n v="3"/>
    <x v="8"/>
    <s v="01"/>
    <s v="Grain"/>
    <x v="0"/>
    <n v="176"/>
  </r>
  <r>
    <x v="420"/>
    <x v="8"/>
    <s v="Jan"/>
    <n v="3"/>
    <x v="8"/>
    <s v="01"/>
    <s v="Grain"/>
    <x v="1"/>
    <n v="1396"/>
  </r>
  <r>
    <x v="420"/>
    <x v="8"/>
    <s v="Jan"/>
    <n v="3"/>
    <x v="9"/>
    <s v="01"/>
    <s v="Grain"/>
    <x v="0"/>
    <n v="0"/>
  </r>
  <r>
    <x v="420"/>
    <x v="8"/>
    <s v="Jan"/>
    <n v="3"/>
    <x v="9"/>
    <s v="01"/>
    <s v="Grain"/>
    <x v="1"/>
    <n v="0"/>
  </r>
  <r>
    <x v="420"/>
    <x v="8"/>
    <s v="Jan"/>
    <n v="3"/>
    <x v="10"/>
    <s v="01"/>
    <s v="Grain"/>
    <x v="0"/>
    <n v="2269"/>
  </r>
  <r>
    <x v="420"/>
    <x v="8"/>
    <s v="Jan"/>
    <n v="3"/>
    <x v="10"/>
    <s v="01"/>
    <s v="Grain"/>
    <x v="1"/>
    <n v="792"/>
  </r>
  <r>
    <x v="420"/>
    <x v="8"/>
    <s v="Jan"/>
    <n v="3"/>
    <x v="11"/>
    <s v="01"/>
    <s v="Grain"/>
    <x v="0"/>
    <n v="0"/>
  </r>
  <r>
    <x v="420"/>
    <x v="8"/>
    <s v="Jan"/>
    <n v="3"/>
    <x v="11"/>
    <s v="01"/>
    <s v="Grain"/>
    <x v="1"/>
    <n v="1"/>
  </r>
  <r>
    <x v="420"/>
    <x v="8"/>
    <s v="Jan"/>
    <n v="3"/>
    <x v="12"/>
    <s v="01"/>
    <s v="Grain"/>
    <x v="0"/>
    <n v="5109"/>
  </r>
  <r>
    <x v="420"/>
    <x v="8"/>
    <s v="Jan"/>
    <n v="3"/>
    <x v="12"/>
    <s v="01"/>
    <s v="Grain"/>
    <x v="1"/>
    <n v="1336"/>
  </r>
  <r>
    <x v="421"/>
    <x v="8"/>
    <s v="Jan"/>
    <n v="4"/>
    <x v="0"/>
    <s v="01"/>
    <s v="Grain"/>
    <x v="0"/>
    <n v="10925"/>
  </r>
  <r>
    <x v="421"/>
    <x v="8"/>
    <s v="Jan"/>
    <n v="4"/>
    <x v="0"/>
    <s v="01"/>
    <s v="Grain"/>
    <x v="1"/>
    <n v="183"/>
  </r>
  <r>
    <x v="421"/>
    <x v="8"/>
    <s v="Jan"/>
    <n v="4"/>
    <x v="1"/>
    <s v="01"/>
    <s v="Grain"/>
    <x v="0"/>
    <n v="0"/>
  </r>
  <r>
    <x v="421"/>
    <x v="8"/>
    <s v="Jan"/>
    <n v="4"/>
    <x v="1"/>
    <s v="01"/>
    <s v="Grain"/>
    <x v="1"/>
    <n v="0"/>
  </r>
  <r>
    <x v="421"/>
    <x v="8"/>
    <s v="Jan"/>
    <n v="4"/>
    <x v="2"/>
    <s v="01"/>
    <s v="Grain"/>
    <x v="0"/>
    <n v="3196"/>
  </r>
  <r>
    <x v="421"/>
    <x v="8"/>
    <s v="Jan"/>
    <n v="4"/>
    <x v="2"/>
    <s v="01"/>
    <s v="Grain"/>
    <x v="1"/>
    <n v="552"/>
  </r>
  <r>
    <x v="421"/>
    <x v="8"/>
    <s v="Jan"/>
    <n v="4"/>
    <x v="3"/>
    <s v="01"/>
    <s v="Grain"/>
    <x v="0"/>
    <n v="3976"/>
  </r>
  <r>
    <x v="421"/>
    <x v="8"/>
    <s v="Jan"/>
    <n v="4"/>
    <x v="3"/>
    <s v="01"/>
    <s v="Grain"/>
    <x v="1"/>
    <n v="405"/>
  </r>
  <r>
    <x v="421"/>
    <x v="8"/>
    <s v="Jan"/>
    <n v="4"/>
    <x v="4"/>
    <s v="01"/>
    <s v="Grain"/>
    <x v="0"/>
    <n v="1865"/>
  </r>
  <r>
    <x v="421"/>
    <x v="8"/>
    <s v="Jan"/>
    <n v="4"/>
    <x v="4"/>
    <s v="01"/>
    <s v="Grain"/>
    <x v="1"/>
    <n v="1389"/>
  </r>
  <r>
    <x v="421"/>
    <x v="8"/>
    <s v="Jan"/>
    <n v="4"/>
    <x v="5"/>
    <s v="01"/>
    <s v="Grain"/>
    <x v="0"/>
    <n v="0"/>
  </r>
  <r>
    <x v="421"/>
    <x v="8"/>
    <s v="Jan"/>
    <n v="4"/>
    <x v="5"/>
    <s v="01"/>
    <s v="Grain"/>
    <x v="1"/>
    <n v="5"/>
  </r>
  <r>
    <x v="421"/>
    <x v="8"/>
    <s v="Jan"/>
    <n v="4"/>
    <x v="6"/>
    <s v="01"/>
    <s v="Grain"/>
    <x v="0"/>
    <n v="1432"/>
  </r>
  <r>
    <x v="421"/>
    <x v="8"/>
    <s v="Jan"/>
    <n v="4"/>
    <x v="6"/>
    <s v="01"/>
    <s v="Grain"/>
    <x v="1"/>
    <n v="739"/>
  </r>
  <r>
    <x v="421"/>
    <x v="8"/>
    <s v="Jan"/>
    <n v="4"/>
    <x v="7"/>
    <s v="01"/>
    <s v="Grain"/>
    <x v="0"/>
    <n v="939"/>
  </r>
  <r>
    <x v="421"/>
    <x v="8"/>
    <s v="Jan"/>
    <n v="4"/>
    <x v="7"/>
    <s v="01"/>
    <s v="Grain"/>
    <x v="1"/>
    <n v="178"/>
  </r>
  <r>
    <x v="421"/>
    <x v="8"/>
    <s v="Jan"/>
    <n v="4"/>
    <x v="8"/>
    <s v="01"/>
    <s v="Grain"/>
    <x v="0"/>
    <n v="109"/>
  </r>
  <r>
    <x v="421"/>
    <x v="8"/>
    <s v="Jan"/>
    <n v="4"/>
    <x v="8"/>
    <s v="01"/>
    <s v="Grain"/>
    <x v="1"/>
    <n v="925"/>
  </r>
  <r>
    <x v="421"/>
    <x v="8"/>
    <s v="Jan"/>
    <n v="4"/>
    <x v="9"/>
    <s v="01"/>
    <s v="Grain"/>
    <x v="0"/>
    <n v="0"/>
  </r>
  <r>
    <x v="421"/>
    <x v="8"/>
    <s v="Jan"/>
    <n v="4"/>
    <x v="9"/>
    <s v="01"/>
    <s v="Grain"/>
    <x v="1"/>
    <n v="0"/>
  </r>
  <r>
    <x v="421"/>
    <x v="8"/>
    <s v="Jan"/>
    <n v="4"/>
    <x v="10"/>
    <s v="01"/>
    <s v="Grain"/>
    <x v="0"/>
    <n v="3201"/>
  </r>
  <r>
    <x v="421"/>
    <x v="8"/>
    <s v="Jan"/>
    <n v="4"/>
    <x v="10"/>
    <s v="01"/>
    <s v="Grain"/>
    <x v="1"/>
    <n v="1204"/>
  </r>
  <r>
    <x v="421"/>
    <x v="8"/>
    <s v="Jan"/>
    <n v="4"/>
    <x v="11"/>
    <s v="01"/>
    <s v="Grain"/>
    <x v="0"/>
    <n v="0"/>
  </r>
  <r>
    <x v="421"/>
    <x v="8"/>
    <s v="Jan"/>
    <n v="4"/>
    <x v="11"/>
    <s v="01"/>
    <s v="Grain"/>
    <x v="1"/>
    <n v="6"/>
  </r>
  <r>
    <x v="421"/>
    <x v="8"/>
    <s v="Jan"/>
    <n v="4"/>
    <x v="12"/>
    <s v="01"/>
    <s v="Grain"/>
    <x v="0"/>
    <n v="5915"/>
  </r>
  <r>
    <x v="421"/>
    <x v="8"/>
    <s v="Jan"/>
    <n v="4"/>
    <x v="12"/>
    <s v="01"/>
    <s v="Grain"/>
    <x v="1"/>
    <n v="1097"/>
  </r>
  <r>
    <x v="422"/>
    <x v="8"/>
    <s v="Feb"/>
    <n v="5"/>
    <x v="0"/>
    <s v="01"/>
    <s v="Grain"/>
    <x v="0"/>
    <n v="10932"/>
  </r>
  <r>
    <x v="422"/>
    <x v="8"/>
    <s v="Feb"/>
    <n v="5"/>
    <x v="0"/>
    <s v="01"/>
    <s v="Grain"/>
    <x v="1"/>
    <n v="213"/>
  </r>
  <r>
    <x v="422"/>
    <x v="8"/>
    <s v="Feb"/>
    <n v="5"/>
    <x v="1"/>
    <s v="01"/>
    <s v="Grain"/>
    <x v="0"/>
    <n v="0"/>
  </r>
  <r>
    <x v="422"/>
    <x v="8"/>
    <s v="Feb"/>
    <n v="5"/>
    <x v="1"/>
    <s v="01"/>
    <s v="Grain"/>
    <x v="1"/>
    <n v="0"/>
  </r>
  <r>
    <x v="422"/>
    <x v="8"/>
    <s v="Feb"/>
    <n v="5"/>
    <x v="2"/>
    <s v="01"/>
    <s v="Grain"/>
    <x v="0"/>
    <n v="3311"/>
  </r>
  <r>
    <x v="422"/>
    <x v="8"/>
    <s v="Feb"/>
    <n v="5"/>
    <x v="2"/>
    <s v="01"/>
    <s v="Grain"/>
    <x v="1"/>
    <n v="583"/>
  </r>
  <r>
    <x v="422"/>
    <x v="8"/>
    <s v="Feb"/>
    <n v="5"/>
    <x v="3"/>
    <s v="01"/>
    <s v="Grain"/>
    <x v="0"/>
    <n v="4152"/>
  </r>
  <r>
    <x v="422"/>
    <x v="8"/>
    <s v="Feb"/>
    <n v="5"/>
    <x v="3"/>
    <s v="01"/>
    <s v="Grain"/>
    <x v="1"/>
    <n v="368"/>
  </r>
  <r>
    <x v="422"/>
    <x v="8"/>
    <s v="Feb"/>
    <n v="5"/>
    <x v="4"/>
    <s v="01"/>
    <s v="Grain"/>
    <x v="0"/>
    <n v="2055"/>
  </r>
  <r>
    <x v="422"/>
    <x v="8"/>
    <s v="Feb"/>
    <n v="5"/>
    <x v="4"/>
    <s v="01"/>
    <s v="Grain"/>
    <x v="1"/>
    <n v="1768"/>
  </r>
  <r>
    <x v="422"/>
    <x v="8"/>
    <s v="Feb"/>
    <n v="5"/>
    <x v="5"/>
    <s v="01"/>
    <s v="Grain"/>
    <x v="0"/>
    <n v="0"/>
  </r>
  <r>
    <x v="422"/>
    <x v="8"/>
    <s v="Feb"/>
    <n v="5"/>
    <x v="5"/>
    <s v="01"/>
    <s v="Grain"/>
    <x v="1"/>
    <n v="9"/>
  </r>
  <r>
    <x v="422"/>
    <x v="8"/>
    <s v="Feb"/>
    <n v="5"/>
    <x v="6"/>
    <s v="01"/>
    <s v="Grain"/>
    <x v="0"/>
    <n v="1217"/>
  </r>
  <r>
    <x v="422"/>
    <x v="8"/>
    <s v="Feb"/>
    <n v="5"/>
    <x v="6"/>
    <s v="01"/>
    <s v="Grain"/>
    <x v="1"/>
    <n v="796"/>
  </r>
  <r>
    <x v="422"/>
    <x v="8"/>
    <s v="Feb"/>
    <n v="5"/>
    <x v="7"/>
    <s v="01"/>
    <s v="Grain"/>
    <x v="0"/>
    <n v="664"/>
  </r>
  <r>
    <x v="422"/>
    <x v="8"/>
    <s v="Feb"/>
    <n v="5"/>
    <x v="7"/>
    <s v="01"/>
    <s v="Grain"/>
    <x v="1"/>
    <n v="581"/>
  </r>
  <r>
    <x v="422"/>
    <x v="8"/>
    <s v="Feb"/>
    <n v="5"/>
    <x v="8"/>
    <s v="01"/>
    <s v="Grain"/>
    <x v="0"/>
    <n v="132"/>
  </r>
  <r>
    <x v="422"/>
    <x v="8"/>
    <s v="Feb"/>
    <n v="5"/>
    <x v="8"/>
    <s v="01"/>
    <s v="Grain"/>
    <x v="1"/>
    <n v="1414"/>
  </r>
  <r>
    <x v="422"/>
    <x v="8"/>
    <s v="Feb"/>
    <n v="5"/>
    <x v="9"/>
    <s v="01"/>
    <s v="Grain"/>
    <x v="0"/>
    <n v="0"/>
  </r>
  <r>
    <x v="422"/>
    <x v="8"/>
    <s v="Feb"/>
    <n v="5"/>
    <x v="9"/>
    <s v="01"/>
    <s v="Grain"/>
    <x v="1"/>
    <n v="0"/>
  </r>
  <r>
    <x v="422"/>
    <x v="8"/>
    <s v="Feb"/>
    <n v="5"/>
    <x v="10"/>
    <s v="01"/>
    <s v="Grain"/>
    <x v="0"/>
    <n v="3094"/>
  </r>
  <r>
    <x v="422"/>
    <x v="8"/>
    <s v="Feb"/>
    <n v="5"/>
    <x v="10"/>
    <s v="01"/>
    <s v="Grain"/>
    <x v="1"/>
    <n v="840"/>
  </r>
  <r>
    <x v="422"/>
    <x v="8"/>
    <s v="Feb"/>
    <n v="5"/>
    <x v="11"/>
    <s v="01"/>
    <s v="Grain"/>
    <x v="0"/>
    <n v="0"/>
  </r>
  <r>
    <x v="422"/>
    <x v="8"/>
    <s v="Feb"/>
    <n v="5"/>
    <x v="11"/>
    <s v="01"/>
    <s v="Grain"/>
    <x v="1"/>
    <n v="1"/>
  </r>
  <r>
    <x v="422"/>
    <x v="8"/>
    <s v="Feb"/>
    <n v="5"/>
    <x v="12"/>
    <s v="01"/>
    <s v="Grain"/>
    <x v="0"/>
    <n v="5511"/>
  </r>
  <r>
    <x v="422"/>
    <x v="8"/>
    <s v="Feb"/>
    <n v="5"/>
    <x v="12"/>
    <s v="01"/>
    <s v="Grain"/>
    <x v="1"/>
    <n v="1551"/>
  </r>
  <r>
    <x v="423"/>
    <x v="8"/>
    <s v="Feb"/>
    <n v="6"/>
    <x v="0"/>
    <s v="01"/>
    <s v="Grain"/>
    <x v="0"/>
    <n v="11479"/>
  </r>
  <r>
    <x v="423"/>
    <x v="8"/>
    <s v="Feb"/>
    <n v="6"/>
    <x v="0"/>
    <s v="01"/>
    <s v="Grain"/>
    <x v="1"/>
    <n v="200"/>
  </r>
  <r>
    <x v="423"/>
    <x v="8"/>
    <s v="Feb"/>
    <n v="6"/>
    <x v="1"/>
    <s v="01"/>
    <s v="Grain"/>
    <x v="0"/>
    <n v="0"/>
  </r>
  <r>
    <x v="423"/>
    <x v="8"/>
    <s v="Feb"/>
    <n v="6"/>
    <x v="1"/>
    <s v="01"/>
    <s v="Grain"/>
    <x v="1"/>
    <n v="0"/>
  </r>
  <r>
    <x v="423"/>
    <x v="8"/>
    <s v="Feb"/>
    <n v="6"/>
    <x v="2"/>
    <s v="01"/>
    <s v="Grain"/>
    <x v="0"/>
    <n v="3556"/>
  </r>
  <r>
    <x v="423"/>
    <x v="8"/>
    <s v="Feb"/>
    <n v="6"/>
    <x v="2"/>
    <s v="01"/>
    <s v="Grain"/>
    <x v="1"/>
    <n v="695"/>
  </r>
  <r>
    <x v="423"/>
    <x v="8"/>
    <s v="Feb"/>
    <n v="6"/>
    <x v="3"/>
    <s v="01"/>
    <s v="Grain"/>
    <x v="0"/>
    <n v="4854"/>
  </r>
  <r>
    <x v="423"/>
    <x v="8"/>
    <s v="Feb"/>
    <n v="6"/>
    <x v="3"/>
    <s v="01"/>
    <s v="Grain"/>
    <x v="1"/>
    <n v="305"/>
  </r>
  <r>
    <x v="423"/>
    <x v="8"/>
    <s v="Feb"/>
    <n v="6"/>
    <x v="4"/>
    <s v="01"/>
    <s v="Grain"/>
    <x v="0"/>
    <n v="2066"/>
  </r>
  <r>
    <x v="423"/>
    <x v="8"/>
    <s v="Feb"/>
    <n v="6"/>
    <x v="4"/>
    <s v="01"/>
    <s v="Grain"/>
    <x v="1"/>
    <n v="1366"/>
  </r>
  <r>
    <x v="423"/>
    <x v="8"/>
    <s v="Feb"/>
    <n v="6"/>
    <x v="5"/>
    <s v="01"/>
    <s v="Grain"/>
    <x v="0"/>
    <n v="0"/>
  </r>
  <r>
    <x v="423"/>
    <x v="8"/>
    <s v="Feb"/>
    <n v="6"/>
    <x v="5"/>
    <s v="01"/>
    <s v="Grain"/>
    <x v="1"/>
    <n v="8"/>
  </r>
  <r>
    <x v="423"/>
    <x v="8"/>
    <s v="Feb"/>
    <n v="6"/>
    <x v="6"/>
    <s v="01"/>
    <s v="Grain"/>
    <x v="0"/>
    <n v="1226"/>
  </r>
  <r>
    <x v="423"/>
    <x v="8"/>
    <s v="Feb"/>
    <n v="6"/>
    <x v="6"/>
    <s v="01"/>
    <s v="Grain"/>
    <x v="1"/>
    <n v="1091"/>
  </r>
  <r>
    <x v="423"/>
    <x v="8"/>
    <s v="Feb"/>
    <n v="6"/>
    <x v="7"/>
    <s v="01"/>
    <s v="Grain"/>
    <x v="0"/>
    <n v="985"/>
  </r>
  <r>
    <x v="423"/>
    <x v="8"/>
    <s v="Feb"/>
    <n v="6"/>
    <x v="7"/>
    <s v="01"/>
    <s v="Grain"/>
    <x v="1"/>
    <n v="278"/>
  </r>
  <r>
    <x v="423"/>
    <x v="8"/>
    <s v="Feb"/>
    <n v="6"/>
    <x v="8"/>
    <s v="01"/>
    <s v="Grain"/>
    <x v="0"/>
    <n v="144"/>
  </r>
  <r>
    <x v="423"/>
    <x v="8"/>
    <s v="Feb"/>
    <n v="6"/>
    <x v="8"/>
    <s v="01"/>
    <s v="Grain"/>
    <x v="1"/>
    <n v="1226"/>
  </r>
  <r>
    <x v="423"/>
    <x v="8"/>
    <s v="Feb"/>
    <n v="6"/>
    <x v="9"/>
    <s v="01"/>
    <s v="Grain"/>
    <x v="0"/>
    <n v="0"/>
  </r>
  <r>
    <x v="423"/>
    <x v="8"/>
    <s v="Feb"/>
    <n v="6"/>
    <x v="9"/>
    <s v="01"/>
    <s v="Grain"/>
    <x v="1"/>
    <n v="0"/>
  </r>
  <r>
    <x v="423"/>
    <x v="8"/>
    <s v="Feb"/>
    <n v="6"/>
    <x v="10"/>
    <s v="01"/>
    <s v="Grain"/>
    <x v="0"/>
    <n v="2756"/>
  </r>
  <r>
    <x v="423"/>
    <x v="8"/>
    <s v="Feb"/>
    <n v="6"/>
    <x v="10"/>
    <s v="01"/>
    <s v="Grain"/>
    <x v="1"/>
    <n v="780"/>
  </r>
  <r>
    <x v="423"/>
    <x v="8"/>
    <s v="Feb"/>
    <n v="6"/>
    <x v="11"/>
    <s v="01"/>
    <s v="Grain"/>
    <x v="0"/>
    <n v="0"/>
  </r>
  <r>
    <x v="423"/>
    <x v="8"/>
    <s v="Feb"/>
    <n v="6"/>
    <x v="11"/>
    <s v="01"/>
    <s v="Grain"/>
    <x v="1"/>
    <n v="4"/>
  </r>
  <r>
    <x v="423"/>
    <x v="8"/>
    <s v="Feb"/>
    <n v="6"/>
    <x v="12"/>
    <s v="01"/>
    <s v="Grain"/>
    <x v="0"/>
    <n v="5095"/>
  </r>
  <r>
    <x v="423"/>
    <x v="8"/>
    <s v="Feb"/>
    <n v="6"/>
    <x v="12"/>
    <s v="01"/>
    <s v="Grain"/>
    <x v="1"/>
    <n v="1249"/>
  </r>
  <r>
    <x v="424"/>
    <x v="8"/>
    <s v="Feb"/>
    <n v="7"/>
    <x v="0"/>
    <s v="01"/>
    <s v="Grain"/>
    <x v="0"/>
    <n v="11191"/>
  </r>
  <r>
    <x v="424"/>
    <x v="8"/>
    <s v="Feb"/>
    <n v="7"/>
    <x v="0"/>
    <s v="01"/>
    <s v="Grain"/>
    <x v="1"/>
    <n v="346"/>
  </r>
  <r>
    <x v="424"/>
    <x v="8"/>
    <s v="Feb"/>
    <n v="7"/>
    <x v="1"/>
    <s v="01"/>
    <s v="Grain"/>
    <x v="0"/>
    <n v="0"/>
  </r>
  <r>
    <x v="424"/>
    <x v="8"/>
    <s v="Feb"/>
    <n v="7"/>
    <x v="1"/>
    <s v="01"/>
    <s v="Grain"/>
    <x v="1"/>
    <n v="0"/>
  </r>
  <r>
    <x v="424"/>
    <x v="8"/>
    <s v="Feb"/>
    <n v="7"/>
    <x v="2"/>
    <s v="01"/>
    <s v="Grain"/>
    <x v="0"/>
    <n v="3357"/>
  </r>
  <r>
    <x v="424"/>
    <x v="8"/>
    <s v="Feb"/>
    <n v="7"/>
    <x v="2"/>
    <s v="01"/>
    <s v="Grain"/>
    <x v="1"/>
    <n v="433"/>
  </r>
  <r>
    <x v="424"/>
    <x v="8"/>
    <s v="Feb"/>
    <n v="7"/>
    <x v="3"/>
    <s v="01"/>
    <s v="Grain"/>
    <x v="0"/>
    <n v="4271"/>
  </r>
  <r>
    <x v="424"/>
    <x v="8"/>
    <s v="Feb"/>
    <n v="7"/>
    <x v="3"/>
    <s v="01"/>
    <s v="Grain"/>
    <x v="1"/>
    <n v="120"/>
  </r>
  <r>
    <x v="424"/>
    <x v="8"/>
    <s v="Feb"/>
    <n v="7"/>
    <x v="4"/>
    <s v="01"/>
    <s v="Grain"/>
    <x v="0"/>
    <n v="1984"/>
  </r>
  <r>
    <x v="424"/>
    <x v="8"/>
    <s v="Feb"/>
    <n v="7"/>
    <x v="4"/>
    <s v="01"/>
    <s v="Grain"/>
    <x v="1"/>
    <n v="1612"/>
  </r>
  <r>
    <x v="424"/>
    <x v="8"/>
    <s v="Feb"/>
    <n v="7"/>
    <x v="5"/>
    <s v="01"/>
    <s v="Grain"/>
    <x v="0"/>
    <n v="0"/>
  </r>
  <r>
    <x v="424"/>
    <x v="8"/>
    <s v="Feb"/>
    <n v="7"/>
    <x v="5"/>
    <s v="01"/>
    <s v="Grain"/>
    <x v="1"/>
    <n v="12"/>
  </r>
  <r>
    <x v="424"/>
    <x v="8"/>
    <s v="Feb"/>
    <n v="7"/>
    <x v="6"/>
    <s v="01"/>
    <s v="Grain"/>
    <x v="0"/>
    <n v="1136"/>
  </r>
  <r>
    <x v="424"/>
    <x v="8"/>
    <s v="Feb"/>
    <n v="7"/>
    <x v="6"/>
    <s v="01"/>
    <s v="Grain"/>
    <x v="1"/>
    <n v="1534"/>
  </r>
  <r>
    <x v="424"/>
    <x v="8"/>
    <s v="Feb"/>
    <n v="7"/>
    <x v="7"/>
    <s v="01"/>
    <s v="Grain"/>
    <x v="0"/>
    <n v="784"/>
  </r>
  <r>
    <x v="424"/>
    <x v="8"/>
    <s v="Feb"/>
    <n v="7"/>
    <x v="7"/>
    <s v="01"/>
    <s v="Grain"/>
    <x v="1"/>
    <n v="324"/>
  </r>
  <r>
    <x v="424"/>
    <x v="8"/>
    <s v="Feb"/>
    <n v="7"/>
    <x v="8"/>
    <s v="01"/>
    <s v="Grain"/>
    <x v="0"/>
    <n v="122"/>
  </r>
  <r>
    <x v="424"/>
    <x v="8"/>
    <s v="Feb"/>
    <n v="7"/>
    <x v="8"/>
    <s v="01"/>
    <s v="Grain"/>
    <x v="1"/>
    <n v="1444"/>
  </r>
  <r>
    <x v="424"/>
    <x v="8"/>
    <s v="Feb"/>
    <n v="7"/>
    <x v="9"/>
    <s v="01"/>
    <s v="Grain"/>
    <x v="0"/>
    <n v="0"/>
  </r>
  <r>
    <x v="424"/>
    <x v="8"/>
    <s v="Feb"/>
    <n v="7"/>
    <x v="9"/>
    <s v="01"/>
    <s v="Grain"/>
    <x v="1"/>
    <n v="0"/>
  </r>
  <r>
    <x v="424"/>
    <x v="8"/>
    <s v="Feb"/>
    <n v="7"/>
    <x v="10"/>
    <s v="01"/>
    <s v="Grain"/>
    <x v="0"/>
    <n v="2789"/>
  </r>
  <r>
    <x v="424"/>
    <x v="8"/>
    <s v="Feb"/>
    <n v="7"/>
    <x v="10"/>
    <s v="01"/>
    <s v="Grain"/>
    <x v="1"/>
    <n v="429"/>
  </r>
  <r>
    <x v="424"/>
    <x v="8"/>
    <s v="Feb"/>
    <n v="7"/>
    <x v="11"/>
    <s v="01"/>
    <s v="Grain"/>
    <x v="0"/>
    <n v="0"/>
  </r>
  <r>
    <x v="424"/>
    <x v="8"/>
    <s v="Feb"/>
    <n v="7"/>
    <x v="11"/>
    <s v="01"/>
    <s v="Grain"/>
    <x v="1"/>
    <n v="1"/>
  </r>
  <r>
    <x v="424"/>
    <x v="8"/>
    <s v="Feb"/>
    <n v="7"/>
    <x v="12"/>
    <s v="01"/>
    <s v="Grain"/>
    <x v="0"/>
    <n v="5734"/>
  </r>
  <r>
    <x v="424"/>
    <x v="8"/>
    <s v="Feb"/>
    <n v="7"/>
    <x v="12"/>
    <s v="01"/>
    <s v="Grain"/>
    <x v="1"/>
    <n v="1277"/>
  </r>
  <r>
    <x v="425"/>
    <x v="8"/>
    <s v="Feb"/>
    <n v="8"/>
    <x v="0"/>
    <s v="01"/>
    <s v="Grain"/>
    <x v="0"/>
    <n v="10330"/>
  </r>
  <r>
    <x v="425"/>
    <x v="8"/>
    <s v="Feb"/>
    <n v="8"/>
    <x v="0"/>
    <s v="01"/>
    <s v="Grain"/>
    <x v="1"/>
    <n v="169"/>
  </r>
  <r>
    <x v="425"/>
    <x v="8"/>
    <s v="Feb"/>
    <n v="8"/>
    <x v="1"/>
    <s v="01"/>
    <s v="Grain"/>
    <x v="0"/>
    <n v="0"/>
  </r>
  <r>
    <x v="425"/>
    <x v="8"/>
    <s v="Feb"/>
    <n v="8"/>
    <x v="1"/>
    <s v="01"/>
    <s v="Grain"/>
    <x v="1"/>
    <n v="0"/>
  </r>
  <r>
    <x v="425"/>
    <x v="8"/>
    <s v="Feb"/>
    <n v="8"/>
    <x v="2"/>
    <s v="01"/>
    <s v="Grain"/>
    <x v="0"/>
    <n v="3477"/>
  </r>
  <r>
    <x v="425"/>
    <x v="8"/>
    <s v="Feb"/>
    <n v="8"/>
    <x v="2"/>
    <s v="01"/>
    <s v="Grain"/>
    <x v="1"/>
    <n v="390"/>
  </r>
  <r>
    <x v="425"/>
    <x v="8"/>
    <s v="Feb"/>
    <n v="8"/>
    <x v="3"/>
    <s v="01"/>
    <s v="Grain"/>
    <x v="0"/>
    <n v="4492"/>
  </r>
  <r>
    <x v="425"/>
    <x v="8"/>
    <s v="Feb"/>
    <n v="8"/>
    <x v="3"/>
    <s v="01"/>
    <s v="Grain"/>
    <x v="1"/>
    <n v="275"/>
  </r>
  <r>
    <x v="425"/>
    <x v="8"/>
    <s v="Feb"/>
    <n v="8"/>
    <x v="4"/>
    <s v="01"/>
    <s v="Grain"/>
    <x v="0"/>
    <n v="1791"/>
  </r>
  <r>
    <x v="425"/>
    <x v="8"/>
    <s v="Feb"/>
    <n v="8"/>
    <x v="4"/>
    <s v="01"/>
    <s v="Grain"/>
    <x v="1"/>
    <n v="1351"/>
  </r>
  <r>
    <x v="425"/>
    <x v="8"/>
    <s v="Feb"/>
    <n v="8"/>
    <x v="5"/>
    <s v="01"/>
    <s v="Grain"/>
    <x v="0"/>
    <n v="0"/>
  </r>
  <r>
    <x v="425"/>
    <x v="8"/>
    <s v="Feb"/>
    <n v="8"/>
    <x v="5"/>
    <s v="01"/>
    <s v="Grain"/>
    <x v="1"/>
    <n v="2"/>
  </r>
  <r>
    <x v="425"/>
    <x v="8"/>
    <s v="Feb"/>
    <n v="8"/>
    <x v="6"/>
    <s v="01"/>
    <s v="Grain"/>
    <x v="0"/>
    <n v="954"/>
  </r>
  <r>
    <x v="425"/>
    <x v="8"/>
    <s v="Feb"/>
    <n v="8"/>
    <x v="6"/>
    <s v="01"/>
    <s v="Grain"/>
    <x v="1"/>
    <n v="614"/>
  </r>
  <r>
    <x v="425"/>
    <x v="8"/>
    <s v="Feb"/>
    <n v="8"/>
    <x v="7"/>
    <s v="01"/>
    <s v="Grain"/>
    <x v="0"/>
    <n v="831"/>
  </r>
  <r>
    <x v="425"/>
    <x v="8"/>
    <s v="Feb"/>
    <n v="8"/>
    <x v="7"/>
    <s v="01"/>
    <s v="Grain"/>
    <x v="1"/>
    <n v="367"/>
  </r>
  <r>
    <x v="425"/>
    <x v="8"/>
    <s v="Feb"/>
    <n v="8"/>
    <x v="8"/>
    <s v="01"/>
    <s v="Grain"/>
    <x v="0"/>
    <n v="181"/>
  </r>
  <r>
    <x v="425"/>
    <x v="8"/>
    <s v="Feb"/>
    <n v="8"/>
    <x v="8"/>
    <s v="01"/>
    <s v="Grain"/>
    <x v="1"/>
    <n v="1449"/>
  </r>
  <r>
    <x v="425"/>
    <x v="8"/>
    <s v="Feb"/>
    <n v="8"/>
    <x v="9"/>
    <s v="01"/>
    <s v="Grain"/>
    <x v="0"/>
    <n v="0"/>
  </r>
  <r>
    <x v="425"/>
    <x v="8"/>
    <s v="Feb"/>
    <n v="8"/>
    <x v="9"/>
    <s v="01"/>
    <s v="Grain"/>
    <x v="1"/>
    <n v="0"/>
  </r>
  <r>
    <x v="425"/>
    <x v="8"/>
    <s v="Feb"/>
    <n v="8"/>
    <x v="10"/>
    <s v="01"/>
    <s v="Grain"/>
    <x v="0"/>
    <n v="3010"/>
  </r>
  <r>
    <x v="425"/>
    <x v="8"/>
    <s v="Feb"/>
    <n v="8"/>
    <x v="10"/>
    <s v="01"/>
    <s v="Grain"/>
    <x v="1"/>
    <n v="990"/>
  </r>
  <r>
    <x v="425"/>
    <x v="8"/>
    <s v="Feb"/>
    <n v="8"/>
    <x v="11"/>
    <s v="01"/>
    <s v="Grain"/>
    <x v="0"/>
    <n v="0"/>
  </r>
  <r>
    <x v="425"/>
    <x v="8"/>
    <s v="Feb"/>
    <n v="8"/>
    <x v="11"/>
    <s v="01"/>
    <s v="Grain"/>
    <x v="1"/>
    <n v="11"/>
  </r>
  <r>
    <x v="425"/>
    <x v="8"/>
    <s v="Feb"/>
    <n v="8"/>
    <x v="12"/>
    <s v="01"/>
    <s v="Grain"/>
    <x v="0"/>
    <n v="5359"/>
  </r>
  <r>
    <x v="425"/>
    <x v="8"/>
    <s v="Feb"/>
    <n v="8"/>
    <x v="12"/>
    <s v="01"/>
    <s v="Grain"/>
    <x v="1"/>
    <n v="1410"/>
  </r>
  <r>
    <x v="426"/>
    <x v="8"/>
    <s v="Mar"/>
    <n v="9"/>
    <x v="0"/>
    <s v="01"/>
    <s v="Grain"/>
    <x v="0"/>
    <n v="11554"/>
  </r>
  <r>
    <x v="426"/>
    <x v="8"/>
    <s v="Mar"/>
    <n v="9"/>
    <x v="0"/>
    <s v="01"/>
    <s v="Grain"/>
    <x v="1"/>
    <n v="245"/>
  </r>
  <r>
    <x v="426"/>
    <x v="8"/>
    <s v="Mar"/>
    <n v="9"/>
    <x v="1"/>
    <s v="01"/>
    <s v="Grain"/>
    <x v="0"/>
    <n v="0"/>
  </r>
  <r>
    <x v="426"/>
    <x v="8"/>
    <s v="Mar"/>
    <n v="9"/>
    <x v="1"/>
    <s v="01"/>
    <s v="Grain"/>
    <x v="1"/>
    <n v="0"/>
  </r>
  <r>
    <x v="426"/>
    <x v="8"/>
    <s v="Mar"/>
    <n v="9"/>
    <x v="2"/>
    <s v="01"/>
    <s v="Grain"/>
    <x v="0"/>
    <n v="3553"/>
  </r>
  <r>
    <x v="426"/>
    <x v="8"/>
    <s v="Mar"/>
    <n v="9"/>
    <x v="2"/>
    <s v="01"/>
    <s v="Grain"/>
    <x v="1"/>
    <n v="306"/>
  </r>
  <r>
    <x v="426"/>
    <x v="8"/>
    <s v="Mar"/>
    <n v="9"/>
    <x v="3"/>
    <s v="01"/>
    <s v="Grain"/>
    <x v="0"/>
    <n v="4095"/>
  </r>
  <r>
    <x v="426"/>
    <x v="8"/>
    <s v="Mar"/>
    <n v="9"/>
    <x v="3"/>
    <s v="01"/>
    <s v="Grain"/>
    <x v="1"/>
    <n v="160"/>
  </r>
  <r>
    <x v="426"/>
    <x v="8"/>
    <s v="Mar"/>
    <n v="9"/>
    <x v="4"/>
    <s v="01"/>
    <s v="Grain"/>
    <x v="0"/>
    <n v="1812"/>
  </r>
  <r>
    <x v="426"/>
    <x v="8"/>
    <s v="Mar"/>
    <n v="9"/>
    <x v="4"/>
    <s v="01"/>
    <s v="Grain"/>
    <x v="1"/>
    <n v="1562"/>
  </r>
  <r>
    <x v="426"/>
    <x v="8"/>
    <s v="Mar"/>
    <n v="9"/>
    <x v="5"/>
    <s v="01"/>
    <s v="Grain"/>
    <x v="0"/>
    <n v="0"/>
  </r>
  <r>
    <x v="426"/>
    <x v="8"/>
    <s v="Mar"/>
    <n v="9"/>
    <x v="5"/>
    <s v="01"/>
    <s v="Grain"/>
    <x v="1"/>
    <n v="18"/>
  </r>
  <r>
    <x v="426"/>
    <x v="8"/>
    <s v="Mar"/>
    <n v="9"/>
    <x v="6"/>
    <s v="01"/>
    <s v="Grain"/>
    <x v="0"/>
    <n v="1233"/>
  </r>
  <r>
    <x v="426"/>
    <x v="8"/>
    <s v="Mar"/>
    <n v="9"/>
    <x v="6"/>
    <s v="01"/>
    <s v="Grain"/>
    <x v="1"/>
    <n v="1219"/>
  </r>
  <r>
    <x v="426"/>
    <x v="8"/>
    <s v="Mar"/>
    <n v="9"/>
    <x v="7"/>
    <s v="01"/>
    <s v="Grain"/>
    <x v="0"/>
    <n v="783"/>
  </r>
  <r>
    <x v="426"/>
    <x v="8"/>
    <s v="Mar"/>
    <n v="9"/>
    <x v="7"/>
    <s v="01"/>
    <s v="Grain"/>
    <x v="1"/>
    <n v="462"/>
  </r>
  <r>
    <x v="426"/>
    <x v="8"/>
    <s v="Mar"/>
    <n v="9"/>
    <x v="8"/>
    <s v="01"/>
    <s v="Grain"/>
    <x v="0"/>
    <n v="108"/>
  </r>
  <r>
    <x v="426"/>
    <x v="8"/>
    <s v="Mar"/>
    <n v="9"/>
    <x v="8"/>
    <s v="01"/>
    <s v="Grain"/>
    <x v="1"/>
    <n v="1231"/>
  </r>
  <r>
    <x v="426"/>
    <x v="8"/>
    <s v="Mar"/>
    <n v="9"/>
    <x v="9"/>
    <s v="01"/>
    <s v="Grain"/>
    <x v="0"/>
    <n v="0"/>
  </r>
  <r>
    <x v="426"/>
    <x v="8"/>
    <s v="Mar"/>
    <n v="9"/>
    <x v="9"/>
    <s v="01"/>
    <s v="Grain"/>
    <x v="1"/>
    <n v="0"/>
  </r>
  <r>
    <x v="426"/>
    <x v="8"/>
    <s v="Mar"/>
    <n v="9"/>
    <x v="10"/>
    <s v="01"/>
    <s v="Grain"/>
    <x v="0"/>
    <n v="2908"/>
  </r>
  <r>
    <x v="426"/>
    <x v="8"/>
    <s v="Mar"/>
    <n v="9"/>
    <x v="10"/>
    <s v="01"/>
    <s v="Grain"/>
    <x v="1"/>
    <n v="893"/>
  </r>
  <r>
    <x v="426"/>
    <x v="8"/>
    <s v="Mar"/>
    <n v="9"/>
    <x v="11"/>
    <s v="01"/>
    <s v="Grain"/>
    <x v="0"/>
    <n v="0"/>
  </r>
  <r>
    <x v="426"/>
    <x v="8"/>
    <s v="Mar"/>
    <n v="9"/>
    <x v="11"/>
    <s v="01"/>
    <s v="Grain"/>
    <x v="1"/>
    <n v="8"/>
  </r>
  <r>
    <x v="426"/>
    <x v="8"/>
    <s v="Mar"/>
    <n v="9"/>
    <x v="12"/>
    <s v="01"/>
    <s v="Grain"/>
    <x v="0"/>
    <n v="5257"/>
  </r>
  <r>
    <x v="426"/>
    <x v="8"/>
    <s v="Mar"/>
    <n v="9"/>
    <x v="12"/>
    <s v="01"/>
    <s v="Grain"/>
    <x v="1"/>
    <n v="1456"/>
  </r>
  <r>
    <x v="427"/>
    <x v="8"/>
    <s v="Mar"/>
    <n v="10"/>
    <x v="0"/>
    <s v="01"/>
    <s v="Grain"/>
    <x v="0"/>
    <n v="10927"/>
  </r>
  <r>
    <x v="427"/>
    <x v="8"/>
    <s v="Mar"/>
    <n v="10"/>
    <x v="0"/>
    <s v="01"/>
    <s v="Grain"/>
    <x v="1"/>
    <n v="273"/>
  </r>
  <r>
    <x v="427"/>
    <x v="8"/>
    <s v="Mar"/>
    <n v="10"/>
    <x v="1"/>
    <s v="01"/>
    <s v="Grain"/>
    <x v="0"/>
    <n v="0"/>
  </r>
  <r>
    <x v="427"/>
    <x v="8"/>
    <s v="Mar"/>
    <n v="10"/>
    <x v="1"/>
    <s v="01"/>
    <s v="Grain"/>
    <x v="1"/>
    <n v="0"/>
  </r>
  <r>
    <x v="427"/>
    <x v="8"/>
    <s v="Mar"/>
    <n v="10"/>
    <x v="2"/>
    <s v="01"/>
    <s v="Grain"/>
    <x v="0"/>
    <n v="3006"/>
  </r>
  <r>
    <x v="427"/>
    <x v="8"/>
    <s v="Mar"/>
    <n v="10"/>
    <x v="2"/>
    <s v="01"/>
    <s v="Grain"/>
    <x v="1"/>
    <n v="167"/>
  </r>
  <r>
    <x v="427"/>
    <x v="8"/>
    <s v="Mar"/>
    <n v="10"/>
    <x v="3"/>
    <s v="01"/>
    <s v="Grain"/>
    <x v="0"/>
    <n v="4137"/>
  </r>
  <r>
    <x v="427"/>
    <x v="8"/>
    <s v="Mar"/>
    <n v="10"/>
    <x v="3"/>
    <s v="01"/>
    <s v="Grain"/>
    <x v="1"/>
    <n v="235"/>
  </r>
  <r>
    <x v="427"/>
    <x v="8"/>
    <s v="Mar"/>
    <n v="10"/>
    <x v="4"/>
    <s v="01"/>
    <s v="Grain"/>
    <x v="0"/>
    <n v="2064"/>
  </r>
  <r>
    <x v="427"/>
    <x v="8"/>
    <s v="Mar"/>
    <n v="10"/>
    <x v="4"/>
    <s v="01"/>
    <s v="Grain"/>
    <x v="1"/>
    <n v="1112"/>
  </r>
  <r>
    <x v="427"/>
    <x v="8"/>
    <s v="Mar"/>
    <n v="10"/>
    <x v="5"/>
    <s v="01"/>
    <s v="Grain"/>
    <x v="0"/>
    <n v="0"/>
  </r>
  <r>
    <x v="427"/>
    <x v="8"/>
    <s v="Mar"/>
    <n v="10"/>
    <x v="5"/>
    <s v="01"/>
    <s v="Grain"/>
    <x v="1"/>
    <n v="2"/>
  </r>
  <r>
    <x v="427"/>
    <x v="8"/>
    <s v="Mar"/>
    <n v="10"/>
    <x v="6"/>
    <s v="01"/>
    <s v="Grain"/>
    <x v="0"/>
    <n v="1102"/>
  </r>
  <r>
    <x v="427"/>
    <x v="8"/>
    <s v="Mar"/>
    <n v="10"/>
    <x v="6"/>
    <s v="01"/>
    <s v="Grain"/>
    <x v="1"/>
    <n v="1126"/>
  </r>
  <r>
    <x v="427"/>
    <x v="8"/>
    <s v="Mar"/>
    <n v="10"/>
    <x v="7"/>
    <s v="01"/>
    <s v="Grain"/>
    <x v="0"/>
    <n v="1124"/>
  </r>
  <r>
    <x v="427"/>
    <x v="8"/>
    <s v="Mar"/>
    <n v="10"/>
    <x v="7"/>
    <s v="01"/>
    <s v="Grain"/>
    <x v="1"/>
    <n v="591"/>
  </r>
  <r>
    <x v="427"/>
    <x v="8"/>
    <s v="Mar"/>
    <n v="10"/>
    <x v="8"/>
    <s v="01"/>
    <s v="Grain"/>
    <x v="0"/>
    <n v="141"/>
  </r>
  <r>
    <x v="427"/>
    <x v="8"/>
    <s v="Mar"/>
    <n v="10"/>
    <x v="8"/>
    <s v="01"/>
    <s v="Grain"/>
    <x v="1"/>
    <n v="1295"/>
  </r>
  <r>
    <x v="427"/>
    <x v="8"/>
    <s v="Mar"/>
    <n v="10"/>
    <x v="9"/>
    <s v="01"/>
    <s v="Grain"/>
    <x v="0"/>
    <n v="0"/>
  </r>
  <r>
    <x v="427"/>
    <x v="8"/>
    <s v="Mar"/>
    <n v="10"/>
    <x v="9"/>
    <s v="01"/>
    <s v="Grain"/>
    <x v="1"/>
    <n v="0"/>
  </r>
  <r>
    <x v="427"/>
    <x v="8"/>
    <s v="Mar"/>
    <n v="10"/>
    <x v="10"/>
    <s v="01"/>
    <s v="Grain"/>
    <x v="0"/>
    <n v="2351"/>
  </r>
  <r>
    <x v="427"/>
    <x v="8"/>
    <s v="Mar"/>
    <n v="10"/>
    <x v="10"/>
    <s v="01"/>
    <s v="Grain"/>
    <x v="1"/>
    <n v="755"/>
  </r>
  <r>
    <x v="427"/>
    <x v="8"/>
    <s v="Mar"/>
    <n v="10"/>
    <x v="11"/>
    <s v="01"/>
    <s v="Grain"/>
    <x v="0"/>
    <n v="0"/>
  </r>
  <r>
    <x v="427"/>
    <x v="8"/>
    <s v="Mar"/>
    <n v="10"/>
    <x v="11"/>
    <s v="01"/>
    <s v="Grain"/>
    <x v="1"/>
    <n v="29"/>
  </r>
  <r>
    <x v="427"/>
    <x v="8"/>
    <s v="Mar"/>
    <n v="10"/>
    <x v="12"/>
    <s v="01"/>
    <s v="Grain"/>
    <x v="0"/>
    <n v="5392"/>
  </r>
  <r>
    <x v="427"/>
    <x v="8"/>
    <s v="Mar"/>
    <n v="10"/>
    <x v="12"/>
    <s v="01"/>
    <s v="Grain"/>
    <x v="1"/>
    <n v="1263"/>
  </r>
  <r>
    <x v="428"/>
    <x v="8"/>
    <s v="Mar"/>
    <n v="11"/>
    <x v="0"/>
    <s v="01"/>
    <s v="Grain"/>
    <x v="0"/>
    <n v="11090"/>
  </r>
  <r>
    <x v="428"/>
    <x v="8"/>
    <s v="Mar"/>
    <n v="11"/>
    <x v="0"/>
    <s v="01"/>
    <s v="Grain"/>
    <x v="1"/>
    <n v="169"/>
  </r>
  <r>
    <x v="428"/>
    <x v="8"/>
    <s v="Mar"/>
    <n v="11"/>
    <x v="1"/>
    <s v="01"/>
    <s v="Grain"/>
    <x v="0"/>
    <n v="0"/>
  </r>
  <r>
    <x v="428"/>
    <x v="8"/>
    <s v="Mar"/>
    <n v="11"/>
    <x v="1"/>
    <s v="01"/>
    <s v="Grain"/>
    <x v="1"/>
    <n v="0"/>
  </r>
  <r>
    <x v="428"/>
    <x v="8"/>
    <s v="Mar"/>
    <n v="11"/>
    <x v="2"/>
    <s v="01"/>
    <s v="Grain"/>
    <x v="0"/>
    <n v="2903"/>
  </r>
  <r>
    <x v="428"/>
    <x v="8"/>
    <s v="Mar"/>
    <n v="11"/>
    <x v="2"/>
    <s v="01"/>
    <s v="Grain"/>
    <x v="1"/>
    <n v="165"/>
  </r>
  <r>
    <x v="428"/>
    <x v="8"/>
    <s v="Mar"/>
    <n v="11"/>
    <x v="3"/>
    <s v="01"/>
    <s v="Grain"/>
    <x v="0"/>
    <n v="4704"/>
  </r>
  <r>
    <x v="428"/>
    <x v="8"/>
    <s v="Mar"/>
    <n v="11"/>
    <x v="3"/>
    <s v="01"/>
    <s v="Grain"/>
    <x v="1"/>
    <n v="263"/>
  </r>
  <r>
    <x v="428"/>
    <x v="8"/>
    <s v="Mar"/>
    <n v="11"/>
    <x v="4"/>
    <s v="01"/>
    <s v="Grain"/>
    <x v="0"/>
    <n v="1805"/>
  </r>
  <r>
    <x v="428"/>
    <x v="8"/>
    <s v="Mar"/>
    <n v="11"/>
    <x v="4"/>
    <s v="01"/>
    <s v="Grain"/>
    <x v="1"/>
    <n v="1289"/>
  </r>
  <r>
    <x v="428"/>
    <x v="8"/>
    <s v="Mar"/>
    <n v="11"/>
    <x v="5"/>
    <s v="01"/>
    <s v="Grain"/>
    <x v="0"/>
    <n v="0"/>
  </r>
  <r>
    <x v="428"/>
    <x v="8"/>
    <s v="Mar"/>
    <n v="11"/>
    <x v="5"/>
    <s v="01"/>
    <s v="Grain"/>
    <x v="1"/>
    <n v="0"/>
  </r>
  <r>
    <x v="428"/>
    <x v="8"/>
    <s v="Mar"/>
    <n v="11"/>
    <x v="6"/>
    <s v="01"/>
    <s v="Grain"/>
    <x v="0"/>
    <n v="1127"/>
  </r>
  <r>
    <x v="428"/>
    <x v="8"/>
    <s v="Mar"/>
    <n v="11"/>
    <x v="6"/>
    <s v="01"/>
    <s v="Grain"/>
    <x v="1"/>
    <n v="788"/>
  </r>
  <r>
    <x v="428"/>
    <x v="8"/>
    <s v="Mar"/>
    <n v="11"/>
    <x v="7"/>
    <s v="01"/>
    <s v="Grain"/>
    <x v="0"/>
    <n v="872"/>
  </r>
  <r>
    <x v="428"/>
    <x v="8"/>
    <s v="Mar"/>
    <n v="11"/>
    <x v="7"/>
    <s v="01"/>
    <s v="Grain"/>
    <x v="1"/>
    <n v="199"/>
  </r>
  <r>
    <x v="428"/>
    <x v="8"/>
    <s v="Mar"/>
    <n v="11"/>
    <x v="8"/>
    <s v="01"/>
    <s v="Grain"/>
    <x v="0"/>
    <n v="180"/>
  </r>
  <r>
    <x v="428"/>
    <x v="8"/>
    <s v="Mar"/>
    <n v="11"/>
    <x v="8"/>
    <s v="01"/>
    <s v="Grain"/>
    <x v="1"/>
    <n v="1058"/>
  </r>
  <r>
    <x v="428"/>
    <x v="8"/>
    <s v="Mar"/>
    <n v="11"/>
    <x v="9"/>
    <s v="01"/>
    <s v="Grain"/>
    <x v="0"/>
    <n v="0"/>
  </r>
  <r>
    <x v="428"/>
    <x v="8"/>
    <s v="Mar"/>
    <n v="11"/>
    <x v="9"/>
    <s v="01"/>
    <s v="Grain"/>
    <x v="1"/>
    <n v="0"/>
  </r>
  <r>
    <x v="428"/>
    <x v="8"/>
    <s v="Mar"/>
    <n v="11"/>
    <x v="10"/>
    <s v="01"/>
    <s v="Grain"/>
    <x v="0"/>
    <n v="2942"/>
  </r>
  <r>
    <x v="428"/>
    <x v="8"/>
    <s v="Mar"/>
    <n v="11"/>
    <x v="10"/>
    <s v="01"/>
    <s v="Grain"/>
    <x v="1"/>
    <n v="1041"/>
  </r>
  <r>
    <x v="428"/>
    <x v="8"/>
    <s v="Mar"/>
    <n v="11"/>
    <x v="11"/>
    <s v="01"/>
    <s v="Grain"/>
    <x v="0"/>
    <n v="0"/>
  </r>
  <r>
    <x v="428"/>
    <x v="8"/>
    <s v="Mar"/>
    <n v="11"/>
    <x v="11"/>
    <s v="01"/>
    <s v="Grain"/>
    <x v="1"/>
    <n v="7"/>
  </r>
  <r>
    <x v="428"/>
    <x v="8"/>
    <s v="Mar"/>
    <n v="11"/>
    <x v="12"/>
    <s v="01"/>
    <s v="Grain"/>
    <x v="0"/>
    <n v="4783"/>
  </r>
  <r>
    <x v="428"/>
    <x v="8"/>
    <s v="Mar"/>
    <n v="11"/>
    <x v="12"/>
    <s v="01"/>
    <s v="Grain"/>
    <x v="1"/>
    <n v="1326"/>
  </r>
  <r>
    <x v="429"/>
    <x v="8"/>
    <s v="Mar"/>
    <n v="12"/>
    <x v="0"/>
    <s v="01"/>
    <s v="Grain"/>
    <x v="0"/>
    <n v="10167"/>
  </r>
  <r>
    <x v="429"/>
    <x v="8"/>
    <s v="Mar"/>
    <n v="12"/>
    <x v="0"/>
    <s v="01"/>
    <s v="Grain"/>
    <x v="1"/>
    <n v="258"/>
  </r>
  <r>
    <x v="429"/>
    <x v="8"/>
    <s v="Mar"/>
    <n v="12"/>
    <x v="1"/>
    <s v="01"/>
    <s v="Grain"/>
    <x v="0"/>
    <n v="0"/>
  </r>
  <r>
    <x v="429"/>
    <x v="8"/>
    <s v="Mar"/>
    <n v="12"/>
    <x v="1"/>
    <s v="01"/>
    <s v="Grain"/>
    <x v="1"/>
    <n v="0"/>
  </r>
  <r>
    <x v="429"/>
    <x v="8"/>
    <s v="Mar"/>
    <n v="12"/>
    <x v="2"/>
    <s v="01"/>
    <s v="Grain"/>
    <x v="0"/>
    <n v="3286"/>
  </r>
  <r>
    <x v="429"/>
    <x v="8"/>
    <s v="Mar"/>
    <n v="12"/>
    <x v="2"/>
    <s v="01"/>
    <s v="Grain"/>
    <x v="1"/>
    <n v="50"/>
  </r>
  <r>
    <x v="429"/>
    <x v="8"/>
    <s v="Mar"/>
    <n v="12"/>
    <x v="3"/>
    <s v="01"/>
    <s v="Grain"/>
    <x v="0"/>
    <n v="4772"/>
  </r>
  <r>
    <x v="429"/>
    <x v="8"/>
    <s v="Mar"/>
    <n v="12"/>
    <x v="3"/>
    <s v="01"/>
    <s v="Grain"/>
    <x v="1"/>
    <n v="219"/>
  </r>
  <r>
    <x v="429"/>
    <x v="8"/>
    <s v="Mar"/>
    <n v="12"/>
    <x v="4"/>
    <s v="01"/>
    <s v="Grain"/>
    <x v="0"/>
    <n v="1404"/>
  </r>
  <r>
    <x v="429"/>
    <x v="8"/>
    <s v="Mar"/>
    <n v="12"/>
    <x v="4"/>
    <s v="01"/>
    <s v="Grain"/>
    <x v="1"/>
    <n v="1542"/>
  </r>
  <r>
    <x v="429"/>
    <x v="8"/>
    <s v="Mar"/>
    <n v="12"/>
    <x v="5"/>
    <s v="01"/>
    <s v="Grain"/>
    <x v="0"/>
    <n v="0"/>
  </r>
  <r>
    <x v="429"/>
    <x v="8"/>
    <s v="Mar"/>
    <n v="12"/>
    <x v="5"/>
    <s v="01"/>
    <s v="Grain"/>
    <x v="1"/>
    <n v="5"/>
  </r>
  <r>
    <x v="429"/>
    <x v="8"/>
    <s v="Mar"/>
    <n v="12"/>
    <x v="6"/>
    <s v="01"/>
    <s v="Grain"/>
    <x v="0"/>
    <n v="416"/>
  </r>
  <r>
    <x v="429"/>
    <x v="8"/>
    <s v="Mar"/>
    <n v="12"/>
    <x v="6"/>
    <s v="01"/>
    <s v="Grain"/>
    <x v="1"/>
    <n v="1345"/>
  </r>
  <r>
    <x v="429"/>
    <x v="8"/>
    <s v="Mar"/>
    <n v="12"/>
    <x v="7"/>
    <s v="01"/>
    <s v="Grain"/>
    <x v="0"/>
    <n v="585"/>
  </r>
  <r>
    <x v="429"/>
    <x v="8"/>
    <s v="Mar"/>
    <n v="12"/>
    <x v="7"/>
    <s v="01"/>
    <s v="Grain"/>
    <x v="1"/>
    <n v="188"/>
  </r>
  <r>
    <x v="429"/>
    <x v="8"/>
    <s v="Mar"/>
    <n v="12"/>
    <x v="8"/>
    <s v="01"/>
    <s v="Grain"/>
    <x v="0"/>
    <n v="144"/>
  </r>
  <r>
    <x v="429"/>
    <x v="8"/>
    <s v="Mar"/>
    <n v="12"/>
    <x v="8"/>
    <s v="01"/>
    <s v="Grain"/>
    <x v="1"/>
    <n v="1600"/>
  </r>
  <r>
    <x v="429"/>
    <x v="8"/>
    <s v="Mar"/>
    <n v="12"/>
    <x v="9"/>
    <s v="01"/>
    <s v="Grain"/>
    <x v="0"/>
    <n v="0"/>
  </r>
  <r>
    <x v="429"/>
    <x v="8"/>
    <s v="Mar"/>
    <n v="12"/>
    <x v="9"/>
    <s v="01"/>
    <s v="Grain"/>
    <x v="1"/>
    <n v="0"/>
  </r>
  <r>
    <x v="429"/>
    <x v="8"/>
    <s v="Mar"/>
    <n v="12"/>
    <x v="10"/>
    <s v="01"/>
    <s v="Grain"/>
    <x v="0"/>
    <n v="1963"/>
  </r>
  <r>
    <x v="429"/>
    <x v="8"/>
    <s v="Mar"/>
    <n v="12"/>
    <x v="10"/>
    <s v="01"/>
    <s v="Grain"/>
    <x v="1"/>
    <n v="1030"/>
  </r>
  <r>
    <x v="429"/>
    <x v="8"/>
    <s v="Mar"/>
    <n v="12"/>
    <x v="11"/>
    <s v="01"/>
    <s v="Grain"/>
    <x v="0"/>
    <n v="0"/>
  </r>
  <r>
    <x v="429"/>
    <x v="8"/>
    <s v="Mar"/>
    <n v="12"/>
    <x v="11"/>
    <s v="01"/>
    <s v="Grain"/>
    <x v="1"/>
    <n v="11"/>
  </r>
  <r>
    <x v="429"/>
    <x v="8"/>
    <s v="Mar"/>
    <n v="12"/>
    <x v="12"/>
    <s v="01"/>
    <s v="Grain"/>
    <x v="0"/>
    <n v="5025"/>
  </r>
  <r>
    <x v="429"/>
    <x v="8"/>
    <s v="Mar"/>
    <n v="12"/>
    <x v="12"/>
    <s v="01"/>
    <s v="Grain"/>
    <x v="1"/>
    <n v="781"/>
  </r>
  <r>
    <x v="430"/>
    <x v="8"/>
    <s v="Mar"/>
    <n v="13"/>
    <x v="0"/>
    <s v="01"/>
    <s v="Grain"/>
    <x v="0"/>
    <n v="10671"/>
  </r>
  <r>
    <x v="430"/>
    <x v="8"/>
    <s v="Mar"/>
    <n v="13"/>
    <x v="0"/>
    <s v="01"/>
    <s v="Grain"/>
    <x v="1"/>
    <n v="70"/>
  </r>
  <r>
    <x v="430"/>
    <x v="8"/>
    <s v="Mar"/>
    <n v="13"/>
    <x v="1"/>
    <s v="01"/>
    <s v="Grain"/>
    <x v="0"/>
    <n v="0"/>
  </r>
  <r>
    <x v="430"/>
    <x v="8"/>
    <s v="Mar"/>
    <n v="13"/>
    <x v="1"/>
    <s v="01"/>
    <s v="Grain"/>
    <x v="1"/>
    <n v="0"/>
  </r>
  <r>
    <x v="430"/>
    <x v="8"/>
    <s v="Mar"/>
    <n v="13"/>
    <x v="2"/>
    <s v="01"/>
    <s v="Grain"/>
    <x v="0"/>
    <n v="4361"/>
  </r>
  <r>
    <x v="430"/>
    <x v="8"/>
    <s v="Mar"/>
    <n v="13"/>
    <x v="2"/>
    <s v="01"/>
    <s v="Grain"/>
    <x v="1"/>
    <n v="98"/>
  </r>
  <r>
    <x v="430"/>
    <x v="8"/>
    <s v="Mar"/>
    <n v="13"/>
    <x v="3"/>
    <s v="01"/>
    <s v="Grain"/>
    <x v="0"/>
    <n v="4212"/>
  </r>
  <r>
    <x v="430"/>
    <x v="8"/>
    <s v="Mar"/>
    <n v="13"/>
    <x v="3"/>
    <s v="01"/>
    <s v="Grain"/>
    <x v="1"/>
    <n v="231"/>
  </r>
  <r>
    <x v="430"/>
    <x v="8"/>
    <s v="Mar"/>
    <n v="13"/>
    <x v="4"/>
    <s v="01"/>
    <s v="Grain"/>
    <x v="0"/>
    <n v="1978"/>
  </r>
  <r>
    <x v="430"/>
    <x v="8"/>
    <s v="Mar"/>
    <n v="13"/>
    <x v="4"/>
    <s v="01"/>
    <s v="Grain"/>
    <x v="1"/>
    <n v="1017"/>
  </r>
  <r>
    <x v="430"/>
    <x v="8"/>
    <s v="Mar"/>
    <n v="13"/>
    <x v="5"/>
    <s v="01"/>
    <s v="Grain"/>
    <x v="0"/>
    <n v="0"/>
  </r>
  <r>
    <x v="430"/>
    <x v="8"/>
    <s v="Mar"/>
    <n v="13"/>
    <x v="5"/>
    <s v="01"/>
    <s v="Grain"/>
    <x v="1"/>
    <n v="9"/>
  </r>
  <r>
    <x v="430"/>
    <x v="8"/>
    <s v="Mar"/>
    <n v="13"/>
    <x v="6"/>
    <s v="01"/>
    <s v="Grain"/>
    <x v="0"/>
    <n v="654"/>
  </r>
  <r>
    <x v="430"/>
    <x v="8"/>
    <s v="Mar"/>
    <n v="13"/>
    <x v="6"/>
    <s v="01"/>
    <s v="Grain"/>
    <x v="1"/>
    <n v="1815"/>
  </r>
  <r>
    <x v="430"/>
    <x v="8"/>
    <s v="Mar"/>
    <n v="13"/>
    <x v="7"/>
    <s v="01"/>
    <s v="Grain"/>
    <x v="0"/>
    <n v="731"/>
  </r>
  <r>
    <x v="430"/>
    <x v="8"/>
    <s v="Mar"/>
    <n v="13"/>
    <x v="7"/>
    <s v="01"/>
    <s v="Grain"/>
    <x v="1"/>
    <n v="655"/>
  </r>
  <r>
    <x v="430"/>
    <x v="8"/>
    <s v="Mar"/>
    <n v="13"/>
    <x v="8"/>
    <s v="01"/>
    <s v="Grain"/>
    <x v="0"/>
    <n v="193"/>
  </r>
  <r>
    <x v="430"/>
    <x v="8"/>
    <s v="Mar"/>
    <n v="13"/>
    <x v="8"/>
    <s v="01"/>
    <s v="Grain"/>
    <x v="1"/>
    <n v="1514"/>
  </r>
  <r>
    <x v="430"/>
    <x v="8"/>
    <s v="Mar"/>
    <n v="13"/>
    <x v="9"/>
    <s v="01"/>
    <s v="Grain"/>
    <x v="0"/>
    <n v="0"/>
  </r>
  <r>
    <x v="430"/>
    <x v="8"/>
    <s v="Mar"/>
    <n v="13"/>
    <x v="9"/>
    <s v="01"/>
    <s v="Grain"/>
    <x v="1"/>
    <n v="0"/>
  </r>
  <r>
    <x v="430"/>
    <x v="8"/>
    <s v="Mar"/>
    <n v="13"/>
    <x v="10"/>
    <s v="01"/>
    <s v="Grain"/>
    <x v="0"/>
    <n v="3390"/>
  </r>
  <r>
    <x v="430"/>
    <x v="8"/>
    <s v="Mar"/>
    <n v="13"/>
    <x v="10"/>
    <s v="01"/>
    <s v="Grain"/>
    <x v="1"/>
    <n v="650"/>
  </r>
  <r>
    <x v="430"/>
    <x v="8"/>
    <s v="Mar"/>
    <n v="13"/>
    <x v="11"/>
    <s v="01"/>
    <s v="Grain"/>
    <x v="0"/>
    <n v="0"/>
  </r>
  <r>
    <x v="430"/>
    <x v="8"/>
    <s v="Mar"/>
    <n v="13"/>
    <x v="11"/>
    <s v="01"/>
    <s v="Grain"/>
    <x v="1"/>
    <n v="2"/>
  </r>
  <r>
    <x v="430"/>
    <x v="8"/>
    <s v="Mar"/>
    <n v="13"/>
    <x v="12"/>
    <s v="01"/>
    <s v="Grain"/>
    <x v="0"/>
    <n v="5074"/>
  </r>
  <r>
    <x v="430"/>
    <x v="8"/>
    <s v="Mar"/>
    <n v="13"/>
    <x v="12"/>
    <s v="01"/>
    <s v="Grain"/>
    <x v="1"/>
    <n v="703"/>
  </r>
  <r>
    <x v="431"/>
    <x v="8"/>
    <s v="Apr"/>
    <n v="14"/>
    <x v="0"/>
    <s v="01"/>
    <s v="Grain"/>
    <x v="0"/>
    <n v="8772"/>
  </r>
  <r>
    <x v="431"/>
    <x v="8"/>
    <s v="Apr"/>
    <n v="14"/>
    <x v="0"/>
    <s v="01"/>
    <s v="Grain"/>
    <x v="1"/>
    <n v="166"/>
  </r>
  <r>
    <x v="431"/>
    <x v="8"/>
    <s v="Apr"/>
    <n v="14"/>
    <x v="1"/>
    <s v="01"/>
    <s v="Grain"/>
    <x v="0"/>
    <n v="0"/>
  </r>
  <r>
    <x v="431"/>
    <x v="8"/>
    <s v="Apr"/>
    <n v="14"/>
    <x v="1"/>
    <s v="01"/>
    <s v="Grain"/>
    <x v="1"/>
    <n v="0"/>
  </r>
  <r>
    <x v="431"/>
    <x v="8"/>
    <s v="Apr"/>
    <n v="14"/>
    <x v="2"/>
    <s v="01"/>
    <s v="Grain"/>
    <x v="0"/>
    <n v="3096"/>
  </r>
  <r>
    <x v="431"/>
    <x v="8"/>
    <s v="Apr"/>
    <n v="14"/>
    <x v="2"/>
    <s v="01"/>
    <s v="Grain"/>
    <x v="1"/>
    <n v="59"/>
  </r>
  <r>
    <x v="431"/>
    <x v="8"/>
    <s v="Apr"/>
    <n v="14"/>
    <x v="3"/>
    <s v="01"/>
    <s v="Grain"/>
    <x v="0"/>
    <n v="4887"/>
  </r>
  <r>
    <x v="431"/>
    <x v="8"/>
    <s v="Apr"/>
    <n v="14"/>
    <x v="3"/>
    <s v="01"/>
    <s v="Grain"/>
    <x v="1"/>
    <n v="101"/>
  </r>
  <r>
    <x v="431"/>
    <x v="8"/>
    <s v="Apr"/>
    <n v="14"/>
    <x v="4"/>
    <s v="01"/>
    <s v="Grain"/>
    <x v="0"/>
    <n v="1659"/>
  </r>
  <r>
    <x v="431"/>
    <x v="8"/>
    <s v="Apr"/>
    <n v="14"/>
    <x v="4"/>
    <s v="01"/>
    <s v="Grain"/>
    <x v="1"/>
    <n v="1207"/>
  </r>
  <r>
    <x v="431"/>
    <x v="8"/>
    <s v="Apr"/>
    <n v="14"/>
    <x v="5"/>
    <s v="01"/>
    <s v="Grain"/>
    <x v="0"/>
    <n v="0"/>
  </r>
  <r>
    <x v="431"/>
    <x v="8"/>
    <s v="Apr"/>
    <n v="14"/>
    <x v="5"/>
    <s v="01"/>
    <s v="Grain"/>
    <x v="1"/>
    <n v="9"/>
  </r>
  <r>
    <x v="431"/>
    <x v="8"/>
    <s v="Apr"/>
    <n v="14"/>
    <x v="6"/>
    <s v="01"/>
    <s v="Grain"/>
    <x v="0"/>
    <n v="750"/>
  </r>
  <r>
    <x v="431"/>
    <x v="8"/>
    <s v="Apr"/>
    <n v="14"/>
    <x v="6"/>
    <s v="01"/>
    <s v="Grain"/>
    <x v="1"/>
    <n v="1618"/>
  </r>
  <r>
    <x v="431"/>
    <x v="8"/>
    <s v="Apr"/>
    <n v="14"/>
    <x v="7"/>
    <s v="01"/>
    <s v="Grain"/>
    <x v="0"/>
    <n v="973"/>
  </r>
  <r>
    <x v="431"/>
    <x v="8"/>
    <s v="Apr"/>
    <n v="14"/>
    <x v="7"/>
    <s v="01"/>
    <s v="Grain"/>
    <x v="1"/>
    <n v="457"/>
  </r>
  <r>
    <x v="431"/>
    <x v="8"/>
    <s v="Apr"/>
    <n v="14"/>
    <x v="8"/>
    <s v="01"/>
    <s v="Grain"/>
    <x v="0"/>
    <n v="118"/>
  </r>
  <r>
    <x v="431"/>
    <x v="8"/>
    <s v="Apr"/>
    <n v="14"/>
    <x v="8"/>
    <s v="01"/>
    <s v="Grain"/>
    <x v="1"/>
    <n v="1112"/>
  </r>
  <r>
    <x v="431"/>
    <x v="8"/>
    <s v="Apr"/>
    <n v="14"/>
    <x v="9"/>
    <s v="01"/>
    <s v="Grain"/>
    <x v="0"/>
    <n v="0"/>
  </r>
  <r>
    <x v="431"/>
    <x v="8"/>
    <s v="Apr"/>
    <n v="14"/>
    <x v="9"/>
    <s v="01"/>
    <s v="Grain"/>
    <x v="1"/>
    <n v="0"/>
  </r>
  <r>
    <x v="431"/>
    <x v="8"/>
    <s v="Apr"/>
    <n v="14"/>
    <x v="10"/>
    <s v="01"/>
    <s v="Grain"/>
    <x v="0"/>
    <n v="2494"/>
  </r>
  <r>
    <x v="431"/>
    <x v="8"/>
    <s v="Apr"/>
    <n v="14"/>
    <x v="10"/>
    <s v="01"/>
    <s v="Grain"/>
    <x v="1"/>
    <n v="597"/>
  </r>
  <r>
    <x v="431"/>
    <x v="8"/>
    <s v="Apr"/>
    <n v="14"/>
    <x v="11"/>
    <s v="01"/>
    <s v="Grain"/>
    <x v="0"/>
    <n v="0"/>
  </r>
  <r>
    <x v="431"/>
    <x v="8"/>
    <s v="Apr"/>
    <n v="14"/>
    <x v="11"/>
    <s v="01"/>
    <s v="Grain"/>
    <x v="1"/>
    <n v="0"/>
  </r>
  <r>
    <x v="431"/>
    <x v="8"/>
    <s v="Apr"/>
    <n v="14"/>
    <x v="12"/>
    <s v="01"/>
    <s v="Grain"/>
    <x v="0"/>
    <n v="4977"/>
  </r>
  <r>
    <x v="431"/>
    <x v="8"/>
    <s v="Apr"/>
    <n v="14"/>
    <x v="12"/>
    <s v="01"/>
    <s v="Grain"/>
    <x v="1"/>
    <n v="1393"/>
  </r>
  <r>
    <x v="432"/>
    <x v="8"/>
    <s v="Apr"/>
    <n v="15"/>
    <x v="0"/>
    <s v="01"/>
    <s v="Grain"/>
    <x v="0"/>
    <n v="9986"/>
  </r>
  <r>
    <x v="432"/>
    <x v="8"/>
    <s v="Apr"/>
    <n v="15"/>
    <x v="0"/>
    <s v="01"/>
    <s v="Grain"/>
    <x v="1"/>
    <n v="145"/>
  </r>
  <r>
    <x v="432"/>
    <x v="8"/>
    <s v="Apr"/>
    <n v="15"/>
    <x v="1"/>
    <s v="01"/>
    <s v="Grain"/>
    <x v="0"/>
    <n v="0"/>
  </r>
  <r>
    <x v="432"/>
    <x v="8"/>
    <s v="Apr"/>
    <n v="15"/>
    <x v="1"/>
    <s v="01"/>
    <s v="Grain"/>
    <x v="1"/>
    <n v="0"/>
  </r>
  <r>
    <x v="432"/>
    <x v="8"/>
    <s v="Apr"/>
    <n v="15"/>
    <x v="2"/>
    <s v="01"/>
    <s v="Grain"/>
    <x v="0"/>
    <n v="3511"/>
  </r>
  <r>
    <x v="432"/>
    <x v="8"/>
    <s v="Apr"/>
    <n v="15"/>
    <x v="2"/>
    <s v="01"/>
    <s v="Grain"/>
    <x v="1"/>
    <n v="185"/>
  </r>
  <r>
    <x v="432"/>
    <x v="8"/>
    <s v="Apr"/>
    <n v="15"/>
    <x v="3"/>
    <s v="01"/>
    <s v="Grain"/>
    <x v="0"/>
    <n v="4253"/>
  </r>
  <r>
    <x v="432"/>
    <x v="8"/>
    <s v="Apr"/>
    <n v="15"/>
    <x v="3"/>
    <s v="01"/>
    <s v="Grain"/>
    <x v="1"/>
    <n v="341"/>
  </r>
  <r>
    <x v="432"/>
    <x v="8"/>
    <s v="Apr"/>
    <n v="15"/>
    <x v="4"/>
    <s v="01"/>
    <s v="Grain"/>
    <x v="0"/>
    <n v="1620"/>
  </r>
  <r>
    <x v="432"/>
    <x v="8"/>
    <s v="Apr"/>
    <n v="15"/>
    <x v="4"/>
    <s v="01"/>
    <s v="Grain"/>
    <x v="1"/>
    <n v="1234"/>
  </r>
  <r>
    <x v="432"/>
    <x v="8"/>
    <s v="Apr"/>
    <n v="15"/>
    <x v="5"/>
    <s v="01"/>
    <s v="Grain"/>
    <x v="0"/>
    <n v="0"/>
  </r>
  <r>
    <x v="432"/>
    <x v="8"/>
    <s v="Apr"/>
    <n v="15"/>
    <x v="5"/>
    <s v="01"/>
    <s v="Grain"/>
    <x v="1"/>
    <n v="10"/>
  </r>
  <r>
    <x v="432"/>
    <x v="8"/>
    <s v="Apr"/>
    <n v="15"/>
    <x v="6"/>
    <s v="01"/>
    <s v="Grain"/>
    <x v="0"/>
    <n v="663"/>
  </r>
  <r>
    <x v="432"/>
    <x v="8"/>
    <s v="Apr"/>
    <n v="15"/>
    <x v="6"/>
    <s v="01"/>
    <s v="Grain"/>
    <x v="1"/>
    <n v="1819"/>
  </r>
  <r>
    <x v="432"/>
    <x v="8"/>
    <s v="Apr"/>
    <n v="15"/>
    <x v="7"/>
    <s v="01"/>
    <s v="Grain"/>
    <x v="0"/>
    <n v="899"/>
  </r>
  <r>
    <x v="432"/>
    <x v="8"/>
    <s v="Apr"/>
    <n v="15"/>
    <x v="7"/>
    <s v="01"/>
    <s v="Grain"/>
    <x v="1"/>
    <n v="644"/>
  </r>
  <r>
    <x v="432"/>
    <x v="8"/>
    <s v="Apr"/>
    <n v="15"/>
    <x v="8"/>
    <s v="01"/>
    <s v="Grain"/>
    <x v="0"/>
    <n v="167"/>
  </r>
  <r>
    <x v="432"/>
    <x v="8"/>
    <s v="Apr"/>
    <n v="15"/>
    <x v="8"/>
    <s v="01"/>
    <s v="Grain"/>
    <x v="1"/>
    <n v="1748"/>
  </r>
  <r>
    <x v="432"/>
    <x v="8"/>
    <s v="Apr"/>
    <n v="15"/>
    <x v="9"/>
    <s v="01"/>
    <s v="Grain"/>
    <x v="0"/>
    <n v="0"/>
  </r>
  <r>
    <x v="432"/>
    <x v="8"/>
    <s v="Apr"/>
    <n v="15"/>
    <x v="9"/>
    <s v="01"/>
    <s v="Grain"/>
    <x v="1"/>
    <n v="0"/>
  </r>
  <r>
    <x v="432"/>
    <x v="8"/>
    <s v="Apr"/>
    <n v="15"/>
    <x v="10"/>
    <s v="01"/>
    <s v="Grain"/>
    <x v="0"/>
    <n v="2820"/>
  </r>
  <r>
    <x v="432"/>
    <x v="8"/>
    <s v="Apr"/>
    <n v="15"/>
    <x v="10"/>
    <s v="01"/>
    <s v="Grain"/>
    <x v="1"/>
    <n v="600"/>
  </r>
  <r>
    <x v="432"/>
    <x v="8"/>
    <s v="Apr"/>
    <n v="15"/>
    <x v="11"/>
    <s v="01"/>
    <s v="Grain"/>
    <x v="0"/>
    <n v="0"/>
  </r>
  <r>
    <x v="432"/>
    <x v="8"/>
    <s v="Apr"/>
    <n v="15"/>
    <x v="11"/>
    <s v="01"/>
    <s v="Grain"/>
    <x v="1"/>
    <n v="1"/>
  </r>
  <r>
    <x v="432"/>
    <x v="8"/>
    <s v="Apr"/>
    <n v="15"/>
    <x v="12"/>
    <s v="01"/>
    <s v="Grain"/>
    <x v="0"/>
    <n v="5459"/>
  </r>
  <r>
    <x v="432"/>
    <x v="8"/>
    <s v="Apr"/>
    <n v="15"/>
    <x v="12"/>
    <s v="01"/>
    <s v="Grain"/>
    <x v="1"/>
    <n v="1068"/>
  </r>
  <r>
    <x v="433"/>
    <x v="8"/>
    <s v="Apr"/>
    <n v="16"/>
    <x v="0"/>
    <s v="01"/>
    <s v="Grain"/>
    <x v="0"/>
    <n v="8036"/>
  </r>
  <r>
    <x v="433"/>
    <x v="8"/>
    <s v="Apr"/>
    <n v="16"/>
    <x v="0"/>
    <s v="01"/>
    <s v="Grain"/>
    <x v="1"/>
    <n v="128"/>
  </r>
  <r>
    <x v="433"/>
    <x v="8"/>
    <s v="Apr"/>
    <n v="16"/>
    <x v="1"/>
    <s v="01"/>
    <s v="Grain"/>
    <x v="0"/>
    <n v="0"/>
  </r>
  <r>
    <x v="433"/>
    <x v="8"/>
    <s v="Apr"/>
    <n v="16"/>
    <x v="1"/>
    <s v="01"/>
    <s v="Grain"/>
    <x v="1"/>
    <n v="0"/>
  </r>
  <r>
    <x v="433"/>
    <x v="8"/>
    <s v="Apr"/>
    <n v="16"/>
    <x v="2"/>
    <s v="01"/>
    <s v="Grain"/>
    <x v="0"/>
    <n v="3387"/>
  </r>
  <r>
    <x v="433"/>
    <x v="8"/>
    <s v="Apr"/>
    <n v="16"/>
    <x v="2"/>
    <s v="01"/>
    <s v="Grain"/>
    <x v="1"/>
    <n v="144"/>
  </r>
  <r>
    <x v="433"/>
    <x v="8"/>
    <s v="Apr"/>
    <n v="16"/>
    <x v="3"/>
    <s v="01"/>
    <s v="Grain"/>
    <x v="0"/>
    <n v="3378"/>
  </r>
  <r>
    <x v="433"/>
    <x v="8"/>
    <s v="Apr"/>
    <n v="16"/>
    <x v="3"/>
    <s v="01"/>
    <s v="Grain"/>
    <x v="1"/>
    <n v="404"/>
  </r>
  <r>
    <x v="433"/>
    <x v="8"/>
    <s v="Apr"/>
    <n v="16"/>
    <x v="4"/>
    <s v="01"/>
    <s v="Grain"/>
    <x v="0"/>
    <n v="1917"/>
  </r>
  <r>
    <x v="433"/>
    <x v="8"/>
    <s v="Apr"/>
    <n v="16"/>
    <x v="4"/>
    <s v="01"/>
    <s v="Grain"/>
    <x v="1"/>
    <n v="1467"/>
  </r>
  <r>
    <x v="433"/>
    <x v="8"/>
    <s v="Apr"/>
    <n v="16"/>
    <x v="5"/>
    <s v="01"/>
    <s v="Grain"/>
    <x v="0"/>
    <n v="0"/>
  </r>
  <r>
    <x v="433"/>
    <x v="8"/>
    <s v="Apr"/>
    <n v="16"/>
    <x v="5"/>
    <s v="01"/>
    <s v="Grain"/>
    <x v="1"/>
    <n v="10"/>
  </r>
  <r>
    <x v="433"/>
    <x v="8"/>
    <s v="Apr"/>
    <n v="16"/>
    <x v="6"/>
    <s v="01"/>
    <s v="Grain"/>
    <x v="0"/>
    <n v="945"/>
  </r>
  <r>
    <x v="433"/>
    <x v="8"/>
    <s v="Apr"/>
    <n v="16"/>
    <x v="6"/>
    <s v="01"/>
    <s v="Grain"/>
    <x v="1"/>
    <n v="1336"/>
  </r>
  <r>
    <x v="433"/>
    <x v="8"/>
    <s v="Apr"/>
    <n v="16"/>
    <x v="7"/>
    <s v="01"/>
    <s v="Grain"/>
    <x v="0"/>
    <n v="1028"/>
  </r>
  <r>
    <x v="433"/>
    <x v="8"/>
    <s v="Apr"/>
    <n v="16"/>
    <x v="7"/>
    <s v="01"/>
    <s v="Grain"/>
    <x v="1"/>
    <n v="366"/>
  </r>
  <r>
    <x v="433"/>
    <x v="8"/>
    <s v="Apr"/>
    <n v="16"/>
    <x v="8"/>
    <s v="01"/>
    <s v="Grain"/>
    <x v="0"/>
    <n v="217"/>
  </r>
  <r>
    <x v="433"/>
    <x v="8"/>
    <s v="Apr"/>
    <n v="16"/>
    <x v="8"/>
    <s v="01"/>
    <s v="Grain"/>
    <x v="1"/>
    <n v="1401"/>
  </r>
  <r>
    <x v="433"/>
    <x v="8"/>
    <s v="Apr"/>
    <n v="16"/>
    <x v="9"/>
    <s v="01"/>
    <s v="Grain"/>
    <x v="0"/>
    <n v="0"/>
  </r>
  <r>
    <x v="433"/>
    <x v="8"/>
    <s v="Apr"/>
    <n v="16"/>
    <x v="9"/>
    <s v="01"/>
    <s v="Grain"/>
    <x v="1"/>
    <n v="0"/>
  </r>
  <r>
    <x v="433"/>
    <x v="8"/>
    <s v="Apr"/>
    <n v="16"/>
    <x v="10"/>
    <s v="01"/>
    <s v="Grain"/>
    <x v="0"/>
    <n v="2338"/>
  </r>
  <r>
    <x v="433"/>
    <x v="8"/>
    <s v="Apr"/>
    <n v="16"/>
    <x v="10"/>
    <s v="01"/>
    <s v="Grain"/>
    <x v="1"/>
    <n v="465"/>
  </r>
  <r>
    <x v="433"/>
    <x v="8"/>
    <s v="Apr"/>
    <n v="16"/>
    <x v="11"/>
    <s v="01"/>
    <s v="Grain"/>
    <x v="0"/>
    <n v="0"/>
  </r>
  <r>
    <x v="433"/>
    <x v="8"/>
    <s v="Apr"/>
    <n v="16"/>
    <x v="11"/>
    <s v="01"/>
    <s v="Grain"/>
    <x v="1"/>
    <n v="1"/>
  </r>
  <r>
    <x v="433"/>
    <x v="8"/>
    <s v="Apr"/>
    <n v="16"/>
    <x v="12"/>
    <s v="01"/>
    <s v="Grain"/>
    <x v="0"/>
    <n v="4952"/>
  </r>
  <r>
    <x v="433"/>
    <x v="8"/>
    <s v="Apr"/>
    <n v="16"/>
    <x v="12"/>
    <s v="01"/>
    <s v="Grain"/>
    <x v="1"/>
    <n v="758"/>
  </r>
  <r>
    <x v="434"/>
    <x v="8"/>
    <s v="Apr"/>
    <n v="17"/>
    <x v="0"/>
    <s v="01"/>
    <s v="Grain"/>
    <x v="0"/>
    <n v="8860"/>
  </r>
  <r>
    <x v="434"/>
    <x v="8"/>
    <s v="Apr"/>
    <n v="17"/>
    <x v="0"/>
    <s v="01"/>
    <s v="Grain"/>
    <x v="1"/>
    <n v="117"/>
  </r>
  <r>
    <x v="434"/>
    <x v="8"/>
    <s v="Apr"/>
    <n v="17"/>
    <x v="1"/>
    <s v="01"/>
    <s v="Grain"/>
    <x v="0"/>
    <n v="0"/>
  </r>
  <r>
    <x v="434"/>
    <x v="8"/>
    <s v="Apr"/>
    <n v="17"/>
    <x v="1"/>
    <s v="01"/>
    <s v="Grain"/>
    <x v="1"/>
    <n v="0"/>
  </r>
  <r>
    <x v="434"/>
    <x v="8"/>
    <s v="Apr"/>
    <n v="17"/>
    <x v="2"/>
    <s v="01"/>
    <s v="Grain"/>
    <x v="0"/>
    <n v="3211"/>
  </r>
  <r>
    <x v="434"/>
    <x v="8"/>
    <s v="Apr"/>
    <n v="17"/>
    <x v="2"/>
    <s v="01"/>
    <s v="Grain"/>
    <x v="1"/>
    <n v="132"/>
  </r>
  <r>
    <x v="434"/>
    <x v="8"/>
    <s v="Apr"/>
    <n v="17"/>
    <x v="3"/>
    <s v="01"/>
    <s v="Grain"/>
    <x v="0"/>
    <n v="4070"/>
  </r>
  <r>
    <x v="434"/>
    <x v="8"/>
    <s v="Apr"/>
    <n v="17"/>
    <x v="3"/>
    <s v="01"/>
    <s v="Grain"/>
    <x v="1"/>
    <n v="90"/>
  </r>
  <r>
    <x v="434"/>
    <x v="8"/>
    <s v="Apr"/>
    <n v="17"/>
    <x v="4"/>
    <s v="01"/>
    <s v="Grain"/>
    <x v="0"/>
    <n v="1674"/>
  </r>
  <r>
    <x v="434"/>
    <x v="8"/>
    <s v="Apr"/>
    <n v="17"/>
    <x v="4"/>
    <s v="01"/>
    <s v="Grain"/>
    <x v="1"/>
    <n v="969"/>
  </r>
  <r>
    <x v="434"/>
    <x v="8"/>
    <s v="Apr"/>
    <n v="17"/>
    <x v="5"/>
    <s v="01"/>
    <s v="Grain"/>
    <x v="0"/>
    <n v="0"/>
  </r>
  <r>
    <x v="434"/>
    <x v="8"/>
    <s v="Apr"/>
    <n v="17"/>
    <x v="5"/>
    <s v="01"/>
    <s v="Grain"/>
    <x v="1"/>
    <n v="0"/>
  </r>
  <r>
    <x v="434"/>
    <x v="8"/>
    <s v="Apr"/>
    <n v="17"/>
    <x v="6"/>
    <s v="01"/>
    <s v="Grain"/>
    <x v="0"/>
    <n v="1003"/>
  </r>
  <r>
    <x v="434"/>
    <x v="8"/>
    <s v="Apr"/>
    <n v="17"/>
    <x v="6"/>
    <s v="01"/>
    <s v="Grain"/>
    <x v="1"/>
    <n v="1075"/>
  </r>
  <r>
    <x v="434"/>
    <x v="8"/>
    <s v="Apr"/>
    <n v="17"/>
    <x v="7"/>
    <s v="01"/>
    <s v="Grain"/>
    <x v="0"/>
    <n v="1132"/>
  </r>
  <r>
    <x v="434"/>
    <x v="8"/>
    <s v="Apr"/>
    <n v="17"/>
    <x v="7"/>
    <s v="01"/>
    <s v="Grain"/>
    <x v="1"/>
    <n v="510"/>
  </r>
  <r>
    <x v="434"/>
    <x v="8"/>
    <s v="Apr"/>
    <n v="17"/>
    <x v="8"/>
    <s v="01"/>
    <s v="Grain"/>
    <x v="0"/>
    <n v="180"/>
  </r>
  <r>
    <x v="434"/>
    <x v="8"/>
    <s v="Apr"/>
    <n v="17"/>
    <x v="8"/>
    <s v="01"/>
    <s v="Grain"/>
    <x v="1"/>
    <n v="1425"/>
  </r>
  <r>
    <x v="434"/>
    <x v="8"/>
    <s v="Apr"/>
    <n v="17"/>
    <x v="9"/>
    <s v="01"/>
    <s v="Grain"/>
    <x v="0"/>
    <n v="0"/>
  </r>
  <r>
    <x v="434"/>
    <x v="8"/>
    <s v="Apr"/>
    <n v="17"/>
    <x v="9"/>
    <s v="01"/>
    <s v="Grain"/>
    <x v="1"/>
    <n v="0"/>
  </r>
  <r>
    <x v="434"/>
    <x v="8"/>
    <s v="Apr"/>
    <n v="17"/>
    <x v="10"/>
    <s v="01"/>
    <s v="Grain"/>
    <x v="0"/>
    <n v="2849"/>
  </r>
  <r>
    <x v="434"/>
    <x v="8"/>
    <s v="Apr"/>
    <n v="17"/>
    <x v="10"/>
    <s v="01"/>
    <s v="Grain"/>
    <x v="1"/>
    <n v="622"/>
  </r>
  <r>
    <x v="434"/>
    <x v="8"/>
    <s v="Apr"/>
    <n v="17"/>
    <x v="11"/>
    <s v="01"/>
    <s v="Grain"/>
    <x v="0"/>
    <n v="0"/>
  </r>
  <r>
    <x v="434"/>
    <x v="8"/>
    <s v="Apr"/>
    <n v="17"/>
    <x v="11"/>
    <s v="01"/>
    <s v="Grain"/>
    <x v="1"/>
    <n v="3"/>
  </r>
  <r>
    <x v="434"/>
    <x v="8"/>
    <s v="Apr"/>
    <n v="17"/>
    <x v="12"/>
    <s v="01"/>
    <s v="Grain"/>
    <x v="0"/>
    <n v="5592"/>
  </r>
  <r>
    <x v="434"/>
    <x v="8"/>
    <s v="Apr"/>
    <n v="17"/>
    <x v="12"/>
    <s v="01"/>
    <s v="Grain"/>
    <x v="1"/>
    <n v="834"/>
  </r>
  <r>
    <x v="435"/>
    <x v="8"/>
    <s v="May"/>
    <n v="18"/>
    <x v="0"/>
    <s v="01"/>
    <s v="Grain"/>
    <x v="0"/>
    <n v="7841"/>
  </r>
  <r>
    <x v="435"/>
    <x v="8"/>
    <s v="May"/>
    <n v="18"/>
    <x v="0"/>
    <s v="01"/>
    <s v="Grain"/>
    <x v="1"/>
    <n v="154"/>
  </r>
  <r>
    <x v="435"/>
    <x v="8"/>
    <s v="May"/>
    <n v="18"/>
    <x v="1"/>
    <s v="01"/>
    <s v="Grain"/>
    <x v="0"/>
    <n v="0"/>
  </r>
  <r>
    <x v="435"/>
    <x v="8"/>
    <s v="May"/>
    <n v="18"/>
    <x v="1"/>
    <s v="01"/>
    <s v="Grain"/>
    <x v="1"/>
    <n v="0"/>
  </r>
  <r>
    <x v="435"/>
    <x v="8"/>
    <s v="May"/>
    <n v="18"/>
    <x v="2"/>
    <s v="01"/>
    <s v="Grain"/>
    <x v="0"/>
    <n v="3039"/>
  </r>
  <r>
    <x v="435"/>
    <x v="8"/>
    <s v="May"/>
    <n v="18"/>
    <x v="2"/>
    <s v="01"/>
    <s v="Grain"/>
    <x v="1"/>
    <n v="104"/>
  </r>
  <r>
    <x v="435"/>
    <x v="8"/>
    <s v="May"/>
    <n v="18"/>
    <x v="3"/>
    <s v="01"/>
    <s v="Grain"/>
    <x v="0"/>
    <n v="4036"/>
  </r>
  <r>
    <x v="435"/>
    <x v="8"/>
    <s v="May"/>
    <n v="18"/>
    <x v="3"/>
    <s v="01"/>
    <s v="Grain"/>
    <x v="1"/>
    <n v="174"/>
  </r>
  <r>
    <x v="435"/>
    <x v="8"/>
    <s v="May"/>
    <n v="18"/>
    <x v="4"/>
    <s v="01"/>
    <s v="Grain"/>
    <x v="0"/>
    <n v="1761"/>
  </r>
  <r>
    <x v="435"/>
    <x v="8"/>
    <s v="May"/>
    <n v="18"/>
    <x v="4"/>
    <s v="01"/>
    <s v="Grain"/>
    <x v="1"/>
    <n v="1695"/>
  </r>
  <r>
    <x v="435"/>
    <x v="8"/>
    <s v="May"/>
    <n v="18"/>
    <x v="5"/>
    <s v="01"/>
    <s v="Grain"/>
    <x v="0"/>
    <n v="0"/>
  </r>
  <r>
    <x v="435"/>
    <x v="8"/>
    <s v="May"/>
    <n v="18"/>
    <x v="5"/>
    <s v="01"/>
    <s v="Grain"/>
    <x v="1"/>
    <n v="16"/>
  </r>
  <r>
    <x v="435"/>
    <x v="8"/>
    <s v="May"/>
    <n v="18"/>
    <x v="6"/>
    <s v="01"/>
    <s v="Grain"/>
    <x v="0"/>
    <n v="830"/>
  </r>
  <r>
    <x v="435"/>
    <x v="8"/>
    <s v="May"/>
    <n v="18"/>
    <x v="6"/>
    <s v="01"/>
    <s v="Grain"/>
    <x v="1"/>
    <n v="1240"/>
  </r>
  <r>
    <x v="435"/>
    <x v="8"/>
    <s v="May"/>
    <n v="18"/>
    <x v="7"/>
    <s v="01"/>
    <s v="Grain"/>
    <x v="0"/>
    <n v="830"/>
  </r>
  <r>
    <x v="435"/>
    <x v="8"/>
    <s v="May"/>
    <n v="18"/>
    <x v="7"/>
    <s v="01"/>
    <s v="Grain"/>
    <x v="1"/>
    <n v="389"/>
  </r>
  <r>
    <x v="435"/>
    <x v="8"/>
    <s v="May"/>
    <n v="18"/>
    <x v="8"/>
    <s v="01"/>
    <s v="Grain"/>
    <x v="0"/>
    <n v="238"/>
  </r>
  <r>
    <x v="435"/>
    <x v="8"/>
    <s v="May"/>
    <n v="18"/>
    <x v="8"/>
    <s v="01"/>
    <s v="Grain"/>
    <x v="1"/>
    <n v="676"/>
  </r>
  <r>
    <x v="435"/>
    <x v="8"/>
    <s v="May"/>
    <n v="18"/>
    <x v="9"/>
    <s v="01"/>
    <s v="Grain"/>
    <x v="0"/>
    <n v="0"/>
  </r>
  <r>
    <x v="435"/>
    <x v="8"/>
    <s v="May"/>
    <n v="18"/>
    <x v="9"/>
    <s v="01"/>
    <s v="Grain"/>
    <x v="1"/>
    <n v="0"/>
  </r>
  <r>
    <x v="435"/>
    <x v="8"/>
    <s v="May"/>
    <n v="18"/>
    <x v="10"/>
    <s v="01"/>
    <s v="Grain"/>
    <x v="0"/>
    <n v="2168"/>
  </r>
  <r>
    <x v="435"/>
    <x v="8"/>
    <s v="May"/>
    <n v="18"/>
    <x v="10"/>
    <s v="01"/>
    <s v="Grain"/>
    <x v="1"/>
    <n v="785"/>
  </r>
  <r>
    <x v="435"/>
    <x v="8"/>
    <s v="May"/>
    <n v="18"/>
    <x v="11"/>
    <s v="01"/>
    <s v="Grain"/>
    <x v="0"/>
    <n v="0"/>
  </r>
  <r>
    <x v="435"/>
    <x v="8"/>
    <s v="May"/>
    <n v="18"/>
    <x v="11"/>
    <s v="01"/>
    <s v="Grain"/>
    <x v="1"/>
    <n v="0"/>
  </r>
  <r>
    <x v="435"/>
    <x v="8"/>
    <s v="May"/>
    <n v="18"/>
    <x v="12"/>
    <s v="01"/>
    <s v="Grain"/>
    <x v="0"/>
    <n v="5277"/>
  </r>
  <r>
    <x v="435"/>
    <x v="8"/>
    <s v="May"/>
    <n v="18"/>
    <x v="12"/>
    <s v="01"/>
    <s v="Grain"/>
    <x v="1"/>
    <n v="711"/>
  </r>
  <r>
    <x v="436"/>
    <x v="8"/>
    <s v="May"/>
    <n v="19"/>
    <x v="0"/>
    <s v="01"/>
    <s v="Grain"/>
    <x v="0"/>
    <n v="7554"/>
  </r>
  <r>
    <x v="436"/>
    <x v="8"/>
    <s v="May"/>
    <n v="19"/>
    <x v="0"/>
    <s v="01"/>
    <s v="Grain"/>
    <x v="1"/>
    <n v="212"/>
  </r>
  <r>
    <x v="436"/>
    <x v="8"/>
    <s v="May"/>
    <n v="19"/>
    <x v="1"/>
    <s v="01"/>
    <s v="Grain"/>
    <x v="0"/>
    <n v="0"/>
  </r>
  <r>
    <x v="436"/>
    <x v="8"/>
    <s v="May"/>
    <n v="19"/>
    <x v="1"/>
    <s v="01"/>
    <s v="Grain"/>
    <x v="1"/>
    <n v="0"/>
  </r>
  <r>
    <x v="436"/>
    <x v="8"/>
    <s v="May"/>
    <n v="19"/>
    <x v="2"/>
    <s v="01"/>
    <s v="Grain"/>
    <x v="0"/>
    <n v="2605"/>
  </r>
  <r>
    <x v="436"/>
    <x v="8"/>
    <s v="May"/>
    <n v="19"/>
    <x v="2"/>
    <s v="01"/>
    <s v="Grain"/>
    <x v="1"/>
    <n v="64"/>
  </r>
  <r>
    <x v="436"/>
    <x v="8"/>
    <s v="May"/>
    <n v="19"/>
    <x v="3"/>
    <s v="01"/>
    <s v="Grain"/>
    <x v="0"/>
    <n v="3375"/>
  </r>
  <r>
    <x v="436"/>
    <x v="8"/>
    <s v="May"/>
    <n v="19"/>
    <x v="3"/>
    <s v="01"/>
    <s v="Grain"/>
    <x v="1"/>
    <n v="170"/>
  </r>
  <r>
    <x v="436"/>
    <x v="8"/>
    <s v="May"/>
    <n v="19"/>
    <x v="4"/>
    <s v="01"/>
    <s v="Grain"/>
    <x v="0"/>
    <n v="1737"/>
  </r>
  <r>
    <x v="436"/>
    <x v="8"/>
    <s v="May"/>
    <n v="19"/>
    <x v="4"/>
    <s v="01"/>
    <s v="Grain"/>
    <x v="1"/>
    <n v="827"/>
  </r>
  <r>
    <x v="436"/>
    <x v="8"/>
    <s v="May"/>
    <n v="19"/>
    <x v="5"/>
    <s v="01"/>
    <s v="Grain"/>
    <x v="0"/>
    <n v="0"/>
  </r>
  <r>
    <x v="436"/>
    <x v="8"/>
    <s v="May"/>
    <n v="19"/>
    <x v="5"/>
    <s v="01"/>
    <s v="Grain"/>
    <x v="1"/>
    <n v="5"/>
  </r>
  <r>
    <x v="436"/>
    <x v="8"/>
    <s v="May"/>
    <n v="19"/>
    <x v="6"/>
    <s v="01"/>
    <s v="Grain"/>
    <x v="0"/>
    <n v="1129"/>
  </r>
  <r>
    <x v="436"/>
    <x v="8"/>
    <s v="May"/>
    <n v="19"/>
    <x v="6"/>
    <s v="01"/>
    <s v="Grain"/>
    <x v="1"/>
    <n v="1858"/>
  </r>
  <r>
    <x v="436"/>
    <x v="8"/>
    <s v="May"/>
    <n v="19"/>
    <x v="7"/>
    <s v="01"/>
    <s v="Grain"/>
    <x v="0"/>
    <n v="959"/>
  </r>
  <r>
    <x v="436"/>
    <x v="8"/>
    <s v="May"/>
    <n v="19"/>
    <x v="7"/>
    <s v="01"/>
    <s v="Grain"/>
    <x v="1"/>
    <n v="472"/>
  </r>
  <r>
    <x v="436"/>
    <x v="8"/>
    <s v="May"/>
    <n v="19"/>
    <x v="8"/>
    <s v="01"/>
    <s v="Grain"/>
    <x v="0"/>
    <n v="200"/>
  </r>
  <r>
    <x v="436"/>
    <x v="8"/>
    <s v="May"/>
    <n v="19"/>
    <x v="8"/>
    <s v="01"/>
    <s v="Grain"/>
    <x v="1"/>
    <n v="2106"/>
  </r>
  <r>
    <x v="436"/>
    <x v="8"/>
    <s v="May"/>
    <n v="19"/>
    <x v="9"/>
    <s v="01"/>
    <s v="Grain"/>
    <x v="0"/>
    <n v="0"/>
  </r>
  <r>
    <x v="436"/>
    <x v="8"/>
    <s v="May"/>
    <n v="19"/>
    <x v="9"/>
    <s v="01"/>
    <s v="Grain"/>
    <x v="1"/>
    <n v="0"/>
  </r>
  <r>
    <x v="436"/>
    <x v="8"/>
    <s v="May"/>
    <n v="19"/>
    <x v="10"/>
    <s v="01"/>
    <s v="Grain"/>
    <x v="0"/>
    <n v="2788"/>
  </r>
  <r>
    <x v="436"/>
    <x v="8"/>
    <s v="May"/>
    <n v="19"/>
    <x v="10"/>
    <s v="01"/>
    <s v="Grain"/>
    <x v="1"/>
    <n v="753"/>
  </r>
  <r>
    <x v="436"/>
    <x v="8"/>
    <s v="May"/>
    <n v="19"/>
    <x v="11"/>
    <s v="01"/>
    <s v="Grain"/>
    <x v="0"/>
    <n v="0"/>
  </r>
  <r>
    <x v="436"/>
    <x v="8"/>
    <s v="May"/>
    <n v="19"/>
    <x v="11"/>
    <s v="01"/>
    <s v="Grain"/>
    <x v="1"/>
    <n v="3"/>
  </r>
  <r>
    <x v="436"/>
    <x v="8"/>
    <s v="May"/>
    <n v="19"/>
    <x v="12"/>
    <s v="01"/>
    <s v="Grain"/>
    <x v="0"/>
    <n v="5376"/>
  </r>
  <r>
    <x v="436"/>
    <x v="8"/>
    <s v="May"/>
    <n v="19"/>
    <x v="12"/>
    <s v="01"/>
    <s v="Grain"/>
    <x v="1"/>
    <n v="830"/>
  </r>
  <r>
    <x v="437"/>
    <x v="8"/>
    <s v="May"/>
    <n v="20"/>
    <x v="0"/>
    <s v="01"/>
    <s v="Grain"/>
    <x v="0"/>
    <n v="8874"/>
  </r>
  <r>
    <x v="437"/>
    <x v="8"/>
    <s v="May"/>
    <n v="20"/>
    <x v="0"/>
    <s v="01"/>
    <s v="Grain"/>
    <x v="1"/>
    <n v="135"/>
  </r>
  <r>
    <x v="437"/>
    <x v="8"/>
    <s v="May"/>
    <n v="20"/>
    <x v="1"/>
    <s v="01"/>
    <s v="Grain"/>
    <x v="0"/>
    <n v="0"/>
  </r>
  <r>
    <x v="437"/>
    <x v="8"/>
    <s v="May"/>
    <n v="20"/>
    <x v="1"/>
    <s v="01"/>
    <s v="Grain"/>
    <x v="1"/>
    <n v="0"/>
  </r>
  <r>
    <x v="437"/>
    <x v="8"/>
    <s v="May"/>
    <n v="20"/>
    <x v="2"/>
    <s v="01"/>
    <s v="Grain"/>
    <x v="0"/>
    <n v="2865"/>
  </r>
  <r>
    <x v="437"/>
    <x v="8"/>
    <s v="May"/>
    <n v="20"/>
    <x v="2"/>
    <s v="01"/>
    <s v="Grain"/>
    <x v="1"/>
    <n v="102"/>
  </r>
  <r>
    <x v="437"/>
    <x v="8"/>
    <s v="May"/>
    <n v="20"/>
    <x v="3"/>
    <s v="01"/>
    <s v="Grain"/>
    <x v="0"/>
    <n v="4322"/>
  </r>
  <r>
    <x v="437"/>
    <x v="8"/>
    <s v="May"/>
    <n v="20"/>
    <x v="3"/>
    <s v="01"/>
    <s v="Grain"/>
    <x v="1"/>
    <n v="215"/>
  </r>
  <r>
    <x v="437"/>
    <x v="8"/>
    <s v="May"/>
    <n v="20"/>
    <x v="4"/>
    <s v="01"/>
    <s v="Grain"/>
    <x v="0"/>
    <n v="1814"/>
  </r>
  <r>
    <x v="437"/>
    <x v="8"/>
    <s v="May"/>
    <n v="20"/>
    <x v="4"/>
    <s v="01"/>
    <s v="Grain"/>
    <x v="1"/>
    <n v="1148"/>
  </r>
  <r>
    <x v="437"/>
    <x v="8"/>
    <s v="May"/>
    <n v="20"/>
    <x v="5"/>
    <s v="01"/>
    <s v="Grain"/>
    <x v="0"/>
    <n v="0"/>
  </r>
  <r>
    <x v="437"/>
    <x v="8"/>
    <s v="May"/>
    <n v="20"/>
    <x v="5"/>
    <s v="01"/>
    <s v="Grain"/>
    <x v="1"/>
    <n v="26"/>
  </r>
  <r>
    <x v="437"/>
    <x v="8"/>
    <s v="May"/>
    <n v="20"/>
    <x v="6"/>
    <s v="01"/>
    <s v="Grain"/>
    <x v="0"/>
    <n v="1896"/>
  </r>
  <r>
    <x v="437"/>
    <x v="8"/>
    <s v="May"/>
    <n v="20"/>
    <x v="6"/>
    <s v="01"/>
    <s v="Grain"/>
    <x v="1"/>
    <n v="1430"/>
  </r>
  <r>
    <x v="437"/>
    <x v="8"/>
    <s v="May"/>
    <n v="20"/>
    <x v="7"/>
    <s v="01"/>
    <s v="Grain"/>
    <x v="0"/>
    <n v="801"/>
  </r>
  <r>
    <x v="437"/>
    <x v="8"/>
    <s v="May"/>
    <n v="20"/>
    <x v="7"/>
    <s v="01"/>
    <s v="Grain"/>
    <x v="1"/>
    <n v="414"/>
  </r>
  <r>
    <x v="437"/>
    <x v="8"/>
    <s v="May"/>
    <n v="20"/>
    <x v="8"/>
    <s v="01"/>
    <s v="Grain"/>
    <x v="0"/>
    <n v="182"/>
  </r>
  <r>
    <x v="437"/>
    <x v="8"/>
    <s v="May"/>
    <n v="20"/>
    <x v="8"/>
    <s v="01"/>
    <s v="Grain"/>
    <x v="1"/>
    <n v="1664"/>
  </r>
  <r>
    <x v="437"/>
    <x v="8"/>
    <s v="May"/>
    <n v="20"/>
    <x v="9"/>
    <s v="01"/>
    <s v="Grain"/>
    <x v="0"/>
    <n v="0"/>
  </r>
  <r>
    <x v="437"/>
    <x v="8"/>
    <s v="May"/>
    <n v="20"/>
    <x v="9"/>
    <s v="01"/>
    <s v="Grain"/>
    <x v="1"/>
    <n v="0"/>
  </r>
  <r>
    <x v="437"/>
    <x v="8"/>
    <s v="May"/>
    <n v="20"/>
    <x v="10"/>
    <s v="01"/>
    <s v="Grain"/>
    <x v="0"/>
    <n v="2890"/>
  </r>
  <r>
    <x v="437"/>
    <x v="8"/>
    <s v="May"/>
    <n v="20"/>
    <x v="10"/>
    <s v="01"/>
    <s v="Grain"/>
    <x v="1"/>
    <n v="724"/>
  </r>
  <r>
    <x v="437"/>
    <x v="8"/>
    <s v="May"/>
    <n v="20"/>
    <x v="11"/>
    <s v="01"/>
    <s v="Grain"/>
    <x v="0"/>
    <n v="0"/>
  </r>
  <r>
    <x v="437"/>
    <x v="8"/>
    <s v="May"/>
    <n v="20"/>
    <x v="11"/>
    <s v="01"/>
    <s v="Grain"/>
    <x v="1"/>
    <n v="1"/>
  </r>
  <r>
    <x v="437"/>
    <x v="8"/>
    <s v="May"/>
    <n v="20"/>
    <x v="12"/>
    <s v="01"/>
    <s v="Grain"/>
    <x v="0"/>
    <n v="4903"/>
  </r>
  <r>
    <x v="437"/>
    <x v="8"/>
    <s v="May"/>
    <n v="20"/>
    <x v="12"/>
    <s v="01"/>
    <s v="Grain"/>
    <x v="1"/>
    <n v="832"/>
  </r>
  <r>
    <x v="438"/>
    <x v="8"/>
    <s v="May"/>
    <n v="21"/>
    <x v="0"/>
    <s v="01"/>
    <s v="Grain"/>
    <x v="0"/>
    <n v="8711"/>
  </r>
  <r>
    <x v="438"/>
    <x v="8"/>
    <s v="May"/>
    <n v="21"/>
    <x v="0"/>
    <s v="01"/>
    <s v="Grain"/>
    <x v="1"/>
    <n v="237"/>
  </r>
  <r>
    <x v="438"/>
    <x v="8"/>
    <s v="May"/>
    <n v="21"/>
    <x v="1"/>
    <s v="01"/>
    <s v="Grain"/>
    <x v="0"/>
    <n v="0"/>
  </r>
  <r>
    <x v="438"/>
    <x v="8"/>
    <s v="May"/>
    <n v="21"/>
    <x v="1"/>
    <s v="01"/>
    <s v="Grain"/>
    <x v="1"/>
    <n v="0"/>
  </r>
  <r>
    <x v="438"/>
    <x v="8"/>
    <s v="May"/>
    <n v="21"/>
    <x v="2"/>
    <s v="01"/>
    <s v="Grain"/>
    <x v="0"/>
    <n v="1948"/>
  </r>
  <r>
    <x v="438"/>
    <x v="8"/>
    <s v="May"/>
    <n v="21"/>
    <x v="2"/>
    <s v="01"/>
    <s v="Grain"/>
    <x v="1"/>
    <n v="93"/>
  </r>
  <r>
    <x v="438"/>
    <x v="8"/>
    <s v="May"/>
    <n v="21"/>
    <x v="3"/>
    <s v="01"/>
    <s v="Grain"/>
    <x v="0"/>
    <n v="2995"/>
  </r>
  <r>
    <x v="438"/>
    <x v="8"/>
    <s v="May"/>
    <n v="21"/>
    <x v="3"/>
    <s v="01"/>
    <s v="Grain"/>
    <x v="1"/>
    <n v="321"/>
  </r>
  <r>
    <x v="438"/>
    <x v="8"/>
    <s v="May"/>
    <n v="21"/>
    <x v="4"/>
    <s v="01"/>
    <s v="Grain"/>
    <x v="0"/>
    <n v="1875"/>
  </r>
  <r>
    <x v="438"/>
    <x v="8"/>
    <s v="May"/>
    <n v="21"/>
    <x v="4"/>
    <s v="01"/>
    <s v="Grain"/>
    <x v="1"/>
    <n v="1218"/>
  </r>
  <r>
    <x v="438"/>
    <x v="8"/>
    <s v="May"/>
    <n v="21"/>
    <x v="5"/>
    <s v="01"/>
    <s v="Grain"/>
    <x v="0"/>
    <n v="0"/>
  </r>
  <r>
    <x v="438"/>
    <x v="8"/>
    <s v="May"/>
    <n v="21"/>
    <x v="5"/>
    <s v="01"/>
    <s v="Grain"/>
    <x v="1"/>
    <n v="5"/>
  </r>
  <r>
    <x v="438"/>
    <x v="8"/>
    <s v="May"/>
    <n v="21"/>
    <x v="6"/>
    <s v="01"/>
    <s v="Grain"/>
    <x v="0"/>
    <n v="2005"/>
  </r>
  <r>
    <x v="438"/>
    <x v="8"/>
    <s v="May"/>
    <n v="21"/>
    <x v="6"/>
    <s v="01"/>
    <s v="Grain"/>
    <x v="1"/>
    <n v="1231"/>
  </r>
  <r>
    <x v="438"/>
    <x v="8"/>
    <s v="May"/>
    <n v="21"/>
    <x v="7"/>
    <s v="01"/>
    <s v="Grain"/>
    <x v="0"/>
    <n v="1059"/>
  </r>
  <r>
    <x v="438"/>
    <x v="8"/>
    <s v="May"/>
    <n v="21"/>
    <x v="7"/>
    <s v="01"/>
    <s v="Grain"/>
    <x v="1"/>
    <n v="365"/>
  </r>
  <r>
    <x v="438"/>
    <x v="8"/>
    <s v="May"/>
    <n v="21"/>
    <x v="8"/>
    <s v="01"/>
    <s v="Grain"/>
    <x v="0"/>
    <n v="112"/>
  </r>
  <r>
    <x v="438"/>
    <x v="8"/>
    <s v="May"/>
    <n v="21"/>
    <x v="8"/>
    <s v="01"/>
    <s v="Grain"/>
    <x v="1"/>
    <n v="1087"/>
  </r>
  <r>
    <x v="438"/>
    <x v="8"/>
    <s v="May"/>
    <n v="21"/>
    <x v="9"/>
    <s v="01"/>
    <s v="Grain"/>
    <x v="0"/>
    <n v="0"/>
  </r>
  <r>
    <x v="438"/>
    <x v="8"/>
    <s v="May"/>
    <n v="21"/>
    <x v="9"/>
    <s v="01"/>
    <s v="Grain"/>
    <x v="1"/>
    <n v="0"/>
  </r>
  <r>
    <x v="438"/>
    <x v="8"/>
    <s v="May"/>
    <n v="21"/>
    <x v="10"/>
    <s v="01"/>
    <s v="Grain"/>
    <x v="0"/>
    <n v="2856"/>
  </r>
  <r>
    <x v="438"/>
    <x v="8"/>
    <s v="May"/>
    <n v="21"/>
    <x v="10"/>
    <s v="01"/>
    <s v="Grain"/>
    <x v="1"/>
    <n v="752"/>
  </r>
  <r>
    <x v="438"/>
    <x v="8"/>
    <s v="May"/>
    <n v="21"/>
    <x v="11"/>
    <s v="01"/>
    <s v="Grain"/>
    <x v="0"/>
    <n v="0"/>
  </r>
  <r>
    <x v="438"/>
    <x v="8"/>
    <s v="May"/>
    <n v="21"/>
    <x v="11"/>
    <s v="01"/>
    <s v="Grain"/>
    <x v="1"/>
    <n v="2"/>
  </r>
  <r>
    <x v="438"/>
    <x v="8"/>
    <s v="May"/>
    <n v="21"/>
    <x v="12"/>
    <s v="01"/>
    <s v="Grain"/>
    <x v="0"/>
    <n v="4995"/>
  </r>
  <r>
    <x v="438"/>
    <x v="8"/>
    <s v="May"/>
    <n v="21"/>
    <x v="12"/>
    <s v="01"/>
    <s v="Grain"/>
    <x v="1"/>
    <n v="841"/>
  </r>
  <r>
    <x v="439"/>
    <x v="8"/>
    <s v="Jun"/>
    <n v="22"/>
    <x v="0"/>
    <s v="01"/>
    <s v="Grain"/>
    <x v="0"/>
    <n v="8588"/>
  </r>
  <r>
    <x v="439"/>
    <x v="8"/>
    <s v="Jun"/>
    <n v="22"/>
    <x v="0"/>
    <s v="01"/>
    <s v="Grain"/>
    <x v="1"/>
    <n v="110"/>
  </r>
  <r>
    <x v="439"/>
    <x v="8"/>
    <s v="Jun"/>
    <n v="22"/>
    <x v="1"/>
    <s v="01"/>
    <s v="Grain"/>
    <x v="0"/>
    <n v="0"/>
  </r>
  <r>
    <x v="439"/>
    <x v="8"/>
    <s v="Jun"/>
    <n v="22"/>
    <x v="1"/>
    <s v="01"/>
    <s v="Grain"/>
    <x v="1"/>
    <n v="0"/>
  </r>
  <r>
    <x v="439"/>
    <x v="8"/>
    <s v="Jun"/>
    <n v="22"/>
    <x v="2"/>
    <s v="01"/>
    <s v="Grain"/>
    <x v="0"/>
    <n v="2599"/>
  </r>
  <r>
    <x v="439"/>
    <x v="8"/>
    <s v="Jun"/>
    <n v="22"/>
    <x v="2"/>
    <s v="01"/>
    <s v="Grain"/>
    <x v="1"/>
    <n v="53"/>
  </r>
  <r>
    <x v="439"/>
    <x v="8"/>
    <s v="Jun"/>
    <n v="22"/>
    <x v="3"/>
    <s v="01"/>
    <s v="Grain"/>
    <x v="0"/>
    <n v="3084"/>
  </r>
  <r>
    <x v="439"/>
    <x v="8"/>
    <s v="Jun"/>
    <n v="22"/>
    <x v="3"/>
    <s v="01"/>
    <s v="Grain"/>
    <x v="1"/>
    <n v="236"/>
  </r>
  <r>
    <x v="439"/>
    <x v="8"/>
    <s v="Jun"/>
    <n v="22"/>
    <x v="4"/>
    <s v="01"/>
    <s v="Grain"/>
    <x v="0"/>
    <n v="1486"/>
  </r>
  <r>
    <x v="439"/>
    <x v="8"/>
    <s v="Jun"/>
    <n v="22"/>
    <x v="4"/>
    <s v="01"/>
    <s v="Grain"/>
    <x v="1"/>
    <n v="1284"/>
  </r>
  <r>
    <x v="439"/>
    <x v="8"/>
    <s v="Jun"/>
    <n v="22"/>
    <x v="5"/>
    <s v="01"/>
    <s v="Grain"/>
    <x v="0"/>
    <n v="0"/>
  </r>
  <r>
    <x v="439"/>
    <x v="8"/>
    <s v="Jun"/>
    <n v="22"/>
    <x v="5"/>
    <s v="01"/>
    <s v="Grain"/>
    <x v="1"/>
    <n v="2"/>
  </r>
  <r>
    <x v="439"/>
    <x v="8"/>
    <s v="Jun"/>
    <n v="22"/>
    <x v="6"/>
    <s v="01"/>
    <s v="Grain"/>
    <x v="0"/>
    <n v="1781"/>
  </r>
  <r>
    <x v="439"/>
    <x v="8"/>
    <s v="Jun"/>
    <n v="22"/>
    <x v="6"/>
    <s v="01"/>
    <s v="Grain"/>
    <x v="1"/>
    <n v="1271"/>
  </r>
  <r>
    <x v="439"/>
    <x v="8"/>
    <s v="Jun"/>
    <n v="22"/>
    <x v="7"/>
    <s v="01"/>
    <s v="Grain"/>
    <x v="0"/>
    <n v="772"/>
  </r>
  <r>
    <x v="439"/>
    <x v="8"/>
    <s v="Jun"/>
    <n v="22"/>
    <x v="7"/>
    <s v="01"/>
    <s v="Grain"/>
    <x v="1"/>
    <n v="374"/>
  </r>
  <r>
    <x v="439"/>
    <x v="8"/>
    <s v="Jun"/>
    <n v="22"/>
    <x v="8"/>
    <s v="01"/>
    <s v="Grain"/>
    <x v="0"/>
    <n v="79"/>
  </r>
  <r>
    <x v="439"/>
    <x v="8"/>
    <s v="Jun"/>
    <n v="22"/>
    <x v="8"/>
    <s v="01"/>
    <s v="Grain"/>
    <x v="1"/>
    <n v="1110"/>
  </r>
  <r>
    <x v="439"/>
    <x v="8"/>
    <s v="Jun"/>
    <n v="22"/>
    <x v="9"/>
    <s v="01"/>
    <s v="Grain"/>
    <x v="0"/>
    <n v="0"/>
  </r>
  <r>
    <x v="439"/>
    <x v="8"/>
    <s v="Jun"/>
    <n v="22"/>
    <x v="9"/>
    <s v="01"/>
    <s v="Grain"/>
    <x v="1"/>
    <n v="0"/>
  </r>
  <r>
    <x v="439"/>
    <x v="8"/>
    <s v="Jun"/>
    <n v="22"/>
    <x v="10"/>
    <s v="01"/>
    <s v="Grain"/>
    <x v="0"/>
    <n v="2938"/>
  </r>
  <r>
    <x v="439"/>
    <x v="8"/>
    <s v="Jun"/>
    <n v="22"/>
    <x v="10"/>
    <s v="01"/>
    <s v="Grain"/>
    <x v="1"/>
    <n v="590"/>
  </r>
  <r>
    <x v="439"/>
    <x v="8"/>
    <s v="Jun"/>
    <n v="22"/>
    <x v="11"/>
    <s v="01"/>
    <s v="Grain"/>
    <x v="0"/>
    <n v="0"/>
  </r>
  <r>
    <x v="439"/>
    <x v="8"/>
    <s v="Jun"/>
    <n v="22"/>
    <x v="11"/>
    <s v="01"/>
    <s v="Grain"/>
    <x v="1"/>
    <n v="0"/>
  </r>
  <r>
    <x v="439"/>
    <x v="8"/>
    <s v="Jun"/>
    <n v="22"/>
    <x v="12"/>
    <s v="01"/>
    <s v="Grain"/>
    <x v="0"/>
    <n v="4863"/>
  </r>
  <r>
    <x v="439"/>
    <x v="8"/>
    <s v="Jun"/>
    <n v="22"/>
    <x v="12"/>
    <s v="01"/>
    <s v="Grain"/>
    <x v="1"/>
    <n v="811"/>
  </r>
  <r>
    <x v="440"/>
    <x v="8"/>
    <s v="Jun"/>
    <n v="23"/>
    <x v="0"/>
    <s v="01"/>
    <s v="Grain"/>
    <x v="0"/>
    <n v="10610"/>
  </r>
  <r>
    <x v="440"/>
    <x v="8"/>
    <s v="Jun"/>
    <n v="23"/>
    <x v="0"/>
    <s v="01"/>
    <s v="Grain"/>
    <x v="1"/>
    <n v="192"/>
  </r>
  <r>
    <x v="440"/>
    <x v="8"/>
    <s v="Jun"/>
    <n v="23"/>
    <x v="1"/>
    <s v="01"/>
    <s v="Grain"/>
    <x v="0"/>
    <n v="0"/>
  </r>
  <r>
    <x v="440"/>
    <x v="8"/>
    <s v="Jun"/>
    <n v="23"/>
    <x v="1"/>
    <s v="01"/>
    <s v="Grain"/>
    <x v="1"/>
    <n v="0"/>
  </r>
  <r>
    <x v="440"/>
    <x v="8"/>
    <s v="Jun"/>
    <n v="23"/>
    <x v="2"/>
    <s v="01"/>
    <s v="Grain"/>
    <x v="0"/>
    <n v="2676"/>
  </r>
  <r>
    <x v="440"/>
    <x v="8"/>
    <s v="Jun"/>
    <n v="23"/>
    <x v="2"/>
    <s v="01"/>
    <s v="Grain"/>
    <x v="1"/>
    <n v="77"/>
  </r>
  <r>
    <x v="440"/>
    <x v="8"/>
    <s v="Jun"/>
    <n v="23"/>
    <x v="3"/>
    <s v="01"/>
    <s v="Grain"/>
    <x v="0"/>
    <n v="4330"/>
  </r>
  <r>
    <x v="440"/>
    <x v="8"/>
    <s v="Jun"/>
    <n v="23"/>
    <x v="3"/>
    <s v="01"/>
    <s v="Grain"/>
    <x v="1"/>
    <n v="231"/>
  </r>
  <r>
    <x v="440"/>
    <x v="8"/>
    <s v="Jun"/>
    <n v="23"/>
    <x v="4"/>
    <s v="01"/>
    <s v="Grain"/>
    <x v="0"/>
    <n v="1275"/>
  </r>
  <r>
    <x v="440"/>
    <x v="8"/>
    <s v="Jun"/>
    <n v="23"/>
    <x v="4"/>
    <s v="01"/>
    <s v="Grain"/>
    <x v="1"/>
    <n v="1536"/>
  </r>
  <r>
    <x v="440"/>
    <x v="8"/>
    <s v="Jun"/>
    <n v="23"/>
    <x v="5"/>
    <s v="01"/>
    <s v="Grain"/>
    <x v="0"/>
    <n v="0"/>
  </r>
  <r>
    <x v="440"/>
    <x v="8"/>
    <s v="Jun"/>
    <n v="23"/>
    <x v="5"/>
    <s v="01"/>
    <s v="Grain"/>
    <x v="1"/>
    <n v="6"/>
  </r>
  <r>
    <x v="440"/>
    <x v="8"/>
    <s v="Jun"/>
    <n v="23"/>
    <x v="6"/>
    <s v="01"/>
    <s v="Grain"/>
    <x v="0"/>
    <n v="2149"/>
  </r>
  <r>
    <x v="440"/>
    <x v="8"/>
    <s v="Jun"/>
    <n v="23"/>
    <x v="6"/>
    <s v="01"/>
    <s v="Grain"/>
    <x v="1"/>
    <n v="1501"/>
  </r>
  <r>
    <x v="440"/>
    <x v="8"/>
    <s v="Jun"/>
    <n v="23"/>
    <x v="7"/>
    <s v="01"/>
    <s v="Grain"/>
    <x v="0"/>
    <n v="337"/>
  </r>
  <r>
    <x v="440"/>
    <x v="8"/>
    <s v="Jun"/>
    <n v="23"/>
    <x v="7"/>
    <s v="01"/>
    <s v="Grain"/>
    <x v="1"/>
    <n v="313"/>
  </r>
  <r>
    <x v="440"/>
    <x v="8"/>
    <s v="Jun"/>
    <n v="23"/>
    <x v="8"/>
    <s v="01"/>
    <s v="Grain"/>
    <x v="0"/>
    <n v="156"/>
  </r>
  <r>
    <x v="440"/>
    <x v="8"/>
    <s v="Jun"/>
    <n v="23"/>
    <x v="8"/>
    <s v="01"/>
    <s v="Grain"/>
    <x v="1"/>
    <n v="1093"/>
  </r>
  <r>
    <x v="440"/>
    <x v="8"/>
    <s v="Jun"/>
    <n v="23"/>
    <x v="9"/>
    <s v="01"/>
    <s v="Grain"/>
    <x v="0"/>
    <n v="0"/>
  </r>
  <r>
    <x v="440"/>
    <x v="8"/>
    <s v="Jun"/>
    <n v="23"/>
    <x v="9"/>
    <s v="01"/>
    <s v="Grain"/>
    <x v="1"/>
    <n v="0"/>
  </r>
  <r>
    <x v="440"/>
    <x v="8"/>
    <s v="Jun"/>
    <n v="23"/>
    <x v="10"/>
    <s v="01"/>
    <s v="Grain"/>
    <x v="0"/>
    <n v="3294"/>
  </r>
  <r>
    <x v="440"/>
    <x v="8"/>
    <s v="Jun"/>
    <n v="23"/>
    <x v="10"/>
    <s v="01"/>
    <s v="Grain"/>
    <x v="1"/>
    <n v="689"/>
  </r>
  <r>
    <x v="440"/>
    <x v="8"/>
    <s v="Jun"/>
    <n v="23"/>
    <x v="11"/>
    <s v="01"/>
    <s v="Grain"/>
    <x v="0"/>
    <n v="0"/>
  </r>
  <r>
    <x v="440"/>
    <x v="8"/>
    <s v="Jun"/>
    <n v="23"/>
    <x v="11"/>
    <s v="01"/>
    <s v="Grain"/>
    <x v="1"/>
    <n v="2"/>
  </r>
  <r>
    <x v="440"/>
    <x v="8"/>
    <s v="Jun"/>
    <n v="23"/>
    <x v="12"/>
    <s v="01"/>
    <s v="Grain"/>
    <x v="0"/>
    <n v="4762"/>
  </r>
  <r>
    <x v="440"/>
    <x v="8"/>
    <s v="Jun"/>
    <n v="23"/>
    <x v="12"/>
    <s v="01"/>
    <s v="Grain"/>
    <x v="1"/>
    <n v="1227"/>
  </r>
  <r>
    <x v="441"/>
    <x v="8"/>
    <s v="Jun"/>
    <n v="24"/>
    <x v="0"/>
    <s v="01"/>
    <s v="Grain"/>
    <x v="0"/>
    <n v="12393"/>
  </r>
  <r>
    <x v="441"/>
    <x v="8"/>
    <s v="Jun"/>
    <n v="24"/>
    <x v="0"/>
    <s v="01"/>
    <s v="Grain"/>
    <x v="1"/>
    <n v="218"/>
  </r>
  <r>
    <x v="441"/>
    <x v="8"/>
    <s v="Jun"/>
    <n v="24"/>
    <x v="1"/>
    <s v="01"/>
    <s v="Grain"/>
    <x v="0"/>
    <n v="0"/>
  </r>
  <r>
    <x v="441"/>
    <x v="8"/>
    <s v="Jun"/>
    <n v="24"/>
    <x v="1"/>
    <s v="01"/>
    <s v="Grain"/>
    <x v="1"/>
    <n v="0"/>
  </r>
  <r>
    <x v="441"/>
    <x v="8"/>
    <s v="Jun"/>
    <n v="24"/>
    <x v="2"/>
    <s v="01"/>
    <s v="Grain"/>
    <x v="0"/>
    <n v="2871"/>
  </r>
  <r>
    <x v="441"/>
    <x v="8"/>
    <s v="Jun"/>
    <n v="24"/>
    <x v="2"/>
    <s v="01"/>
    <s v="Grain"/>
    <x v="1"/>
    <n v="18"/>
  </r>
  <r>
    <x v="441"/>
    <x v="8"/>
    <s v="Jun"/>
    <n v="24"/>
    <x v="3"/>
    <s v="01"/>
    <s v="Grain"/>
    <x v="0"/>
    <n v="4295"/>
  </r>
  <r>
    <x v="441"/>
    <x v="8"/>
    <s v="Jun"/>
    <n v="24"/>
    <x v="3"/>
    <s v="01"/>
    <s v="Grain"/>
    <x v="1"/>
    <n v="242"/>
  </r>
  <r>
    <x v="441"/>
    <x v="8"/>
    <s v="Jun"/>
    <n v="24"/>
    <x v="4"/>
    <s v="01"/>
    <s v="Grain"/>
    <x v="0"/>
    <n v="1930"/>
  </r>
  <r>
    <x v="441"/>
    <x v="8"/>
    <s v="Jun"/>
    <n v="24"/>
    <x v="4"/>
    <s v="01"/>
    <s v="Grain"/>
    <x v="1"/>
    <n v="1184"/>
  </r>
  <r>
    <x v="441"/>
    <x v="8"/>
    <s v="Jun"/>
    <n v="24"/>
    <x v="5"/>
    <s v="01"/>
    <s v="Grain"/>
    <x v="0"/>
    <n v="0"/>
  </r>
  <r>
    <x v="441"/>
    <x v="8"/>
    <s v="Jun"/>
    <n v="24"/>
    <x v="5"/>
    <s v="01"/>
    <s v="Grain"/>
    <x v="1"/>
    <n v="4"/>
  </r>
  <r>
    <x v="441"/>
    <x v="8"/>
    <s v="Jun"/>
    <n v="24"/>
    <x v="6"/>
    <s v="01"/>
    <s v="Grain"/>
    <x v="0"/>
    <n v="1976"/>
  </r>
  <r>
    <x v="441"/>
    <x v="8"/>
    <s v="Jun"/>
    <n v="24"/>
    <x v="6"/>
    <s v="01"/>
    <s v="Grain"/>
    <x v="1"/>
    <n v="971"/>
  </r>
  <r>
    <x v="441"/>
    <x v="8"/>
    <s v="Jun"/>
    <n v="24"/>
    <x v="7"/>
    <s v="01"/>
    <s v="Grain"/>
    <x v="0"/>
    <n v="909"/>
  </r>
  <r>
    <x v="441"/>
    <x v="8"/>
    <s v="Jun"/>
    <n v="24"/>
    <x v="7"/>
    <s v="01"/>
    <s v="Grain"/>
    <x v="1"/>
    <n v="253"/>
  </r>
  <r>
    <x v="441"/>
    <x v="8"/>
    <s v="Jun"/>
    <n v="24"/>
    <x v="8"/>
    <s v="01"/>
    <s v="Grain"/>
    <x v="0"/>
    <n v="116"/>
  </r>
  <r>
    <x v="441"/>
    <x v="8"/>
    <s v="Jun"/>
    <n v="24"/>
    <x v="8"/>
    <s v="01"/>
    <s v="Grain"/>
    <x v="1"/>
    <n v="1208"/>
  </r>
  <r>
    <x v="441"/>
    <x v="8"/>
    <s v="Jun"/>
    <n v="24"/>
    <x v="9"/>
    <s v="01"/>
    <s v="Grain"/>
    <x v="0"/>
    <n v="0"/>
  </r>
  <r>
    <x v="441"/>
    <x v="8"/>
    <s v="Jun"/>
    <n v="24"/>
    <x v="9"/>
    <s v="01"/>
    <s v="Grain"/>
    <x v="1"/>
    <n v="0"/>
  </r>
  <r>
    <x v="441"/>
    <x v="8"/>
    <s v="Jun"/>
    <n v="24"/>
    <x v="10"/>
    <s v="01"/>
    <s v="Grain"/>
    <x v="0"/>
    <n v="2779"/>
  </r>
  <r>
    <x v="441"/>
    <x v="8"/>
    <s v="Jun"/>
    <n v="24"/>
    <x v="10"/>
    <s v="01"/>
    <s v="Grain"/>
    <x v="1"/>
    <n v="866"/>
  </r>
  <r>
    <x v="441"/>
    <x v="8"/>
    <s v="Jun"/>
    <n v="24"/>
    <x v="11"/>
    <s v="01"/>
    <s v="Grain"/>
    <x v="0"/>
    <n v="0"/>
  </r>
  <r>
    <x v="441"/>
    <x v="8"/>
    <s v="Jun"/>
    <n v="24"/>
    <x v="11"/>
    <s v="01"/>
    <s v="Grain"/>
    <x v="1"/>
    <n v="0"/>
  </r>
  <r>
    <x v="441"/>
    <x v="8"/>
    <s v="Jun"/>
    <n v="24"/>
    <x v="12"/>
    <s v="01"/>
    <s v="Grain"/>
    <x v="0"/>
    <n v="4703"/>
  </r>
  <r>
    <x v="441"/>
    <x v="8"/>
    <s v="Jun"/>
    <n v="24"/>
    <x v="12"/>
    <s v="01"/>
    <s v="Grain"/>
    <x v="1"/>
    <n v="921"/>
  </r>
  <r>
    <x v="442"/>
    <x v="8"/>
    <s v="Jun"/>
    <n v="25"/>
    <x v="0"/>
    <s v="01"/>
    <s v="Grain"/>
    <x v="0"/>
    <n v="11817"/>
  </r>
  <r>
    <x v="442"/>
    <x v="8"/>
    <s v="Jun"/>
    <n v="25"/>
    <x v="0"/>
    <s v="01"/>
    <s v="Grain"/>
    <x v="1"/>
    <n v="244"/>
  </r>
  <r>
    <x v="442"/>
    <x v="8"/>
    <s v="Jun"/>
    <n v="25"/>
    <x v="1"/>
    <s v="01"/>
    <s v="Grain"/>
    <x v="0"/>
    <n v="0"/>
  </r>
  <r>
    <x v="442"/>
    <x v="8"/>
    <s v="Jun"/>
    <n v="25"/>
    <x v="1"/>
    <s v="01"/>
    <s v="Grain"/>
    <x v="1"/>
    <n v="0"/>
  </r>
  <r>
    <x v="442"/>
    <x v="8"/>
    <s v="Jun"/>
    <n v="25"/>
    <x v="2"/>
    <s v="01"/>
    <s v="Grain"/>
    <x v="0"/>
    <n v="2894"/>
  </r>
  <r>
    <x v="442"/>
    <x v="8"/>
    <s v="Jun"/>
    <n v="25"/>
    <x v="2"/>
    <s v="01"/>
    <s v="Grain"/>
    <x v="1"/>
    <n v="88"/>
  </r>
  <r>
    <x v="442"/>
    <x v="8"/>
    <s v="Jun"/>
    <n v="25"/>
    <x v="3"/>
    <s v="01"/>
    <s v="Grain"/>
    <x v="0"/>
    <n v="4374"/>
  </r>
  <r>
    <x v="442"/>
    <x v="8"/>
    <s v="Jun"/>
    <n v="25"/>
    <x v="3"/>
    <s v="01"/>
    <s v="Grain"/>
    <x v="1"/>
    <n v="311"/>
  </r>
  <r>
    <x v="442"/>
    <x v="8"/>
    <s v="Jun"/>
    <n v="25"/>
    <x v="4"/>
    <s v="01"/>
    <s v="Grain"/>
    <x v="0"/>
    <n v="1461"/>
  </r>
  <r>
    <x v="442"/>
    <x v="8"/>
    <s v="Jun"/>
    <n v="25"/>
    <x v="4"/>
    <s v="01"/>
    <s v="Grain"/>
    <x v="1"/>
    <n v="1065"/>
  </r>
  <r>
    <x v="442"/>
    <x v="8"/>
    <s v="Jun"/>
    <n v="25"/>
    <x v="5"/>
    <s v="01"/>
    <s v="Grain"/>
    <x v="0"/>
    <n v="0"/>
  </r>
  <r>
    <x v="442"/>
    <x v="8"/>
    <s v="Jun"/>
    <n v="25"/>
    <x v="5"/>
    <s v="01"/>
    <s v="Grain"/>
    <x v="1"/>
    <n v="2"/>
  </r>
  <r>
    <x v="442"/>
    <x v="8"/>
    <s v="Jun"/>
    <n v="25"/>
    <x v="6"/>
    <s v="01"/>
    <s v="Grain"/>
    <x v="0"/>
    <n v="2074"/>
  </r>
  <r>
    <x v="442"/>
    <x v="8"/>
    <s v="Jun"/>
    <n v="25"/>
    <x v="6"/>
    <s v="01"/>
    <s v="Grain"/>
    <x v="1"/>
    <n v="1184"/>
  </r>
  <r>
    <x v="442"/>
    <x v="8"/>
    <s v="Jun"/>
    <n v="25"/>
    <x v="7"/>
    <s v="01"/>
    <s v="Grain"/>
    <x v="0"/>
    <n v="736"/>
  </r>
  <r>
    <x v="442"/>
    <x v="8"/>
    <s v="Jun"/>
    <n v="25"/>
    <x v="7"/>
    <s v="01"/>
    <s v="Grain"/>
    <x v="1"/>
    <n v="491"/>
  </r>
  <r>
    <x v="442"/>
    <x v="8"/>
    <s v="Jun"/>
    <n v="25"/>
    <x v="8"/>
    <s v="01"/>
    <s v="Grain"/>
    <x v="0"/>
    <n v="230"/>
  </r>
  <r>
    <x v="442"/>
    <x v="8"/>
    <s v="Jun"/>
    <n v="25"/>
    <x v="8"/>
    <s v="01"/>
    <s v="Grain"/>
    <x v="1"/>
    <n v="1149"/>
  </r>
  <r>
    <x v="442"/>
    <x v="8"/>
    <s v="Jun"/>
    <n v="25"/>
    <x v="9"/>
    <s v="01"/>
    <s v="Grain"/>
    <x v="0"/>
    <n v="0"/>
  </r>
  <r>
    <x v="442"/>
    <x v="8"/>
    <s v="Jun"/>
    <n v="25"/>
    <x v="9"/>
    <s v="01"/>
    <s v="Grain"/>
    <x v="1"/>
    <n v="0"/>
  </r>
  <r>
    <x v="442"/>
    <x v="8"/>
    <s v="Jun"/>
    <n v="25"/>
    <x v="10"/>
    <s v="01"/>
    <s v="Grain"/>
    <x v="0"/>
    <n v="2587"/>
  </r>
  <r>
    <x v="442"/>
    <x v="8"/>
    <s v="Jun"/>
    <n v="25"/>
    <x v="10"/>
    <s v="01"/>
    <s v="Grain"/>
    <x v="1"/>
    <n v="834"/>
  </r>
  <r>
    <x v="442"/>
    <x v="8"/>
    <s v="Jun"/>
    <n v="25"/>
    <x v="11"/>
    <s v="01"/>
    <s v="Grain"/>
    <x v="0"/>
    <n v="0"/>
  </r>
  <r>
    <x v="442"/>
    <x v="8"/>
    <s v="Jun"/>
    <n v="25"/>
    <x v="11"/>
    <s v="01"/>
    <s v="Grain"/>
    <x v="1"/>
    <n v="0"/>
  </r>
  <r>
    <x v="442"/>
    <x v="8"/>
    <s v="Jun"/>
    <n v="25"/>
    <x v="12"/>
    <s v="01"/>
    <s v="Grain"/>
    <x v="0"/>
    <n v="5582"/>
  </r>
  <r>
    <x v="442"/>
    <x v="8"/>
    <s v="Jun"/>
    <n v="25"/>
    <x v="12"/>
    <s v="01"/>
    <s v="Grain"/>
    <x v="1"/>
    <n v="1317"/>
  </r>
  <r>
    <x v="443"/>
    <x v="8"/>
    <s v="Jun"/>
    <n v="26"/>
    <x v="0"/>
    <s v="01"/>
    <s v="Grain"/>
    <x v="0"/>
    <n v="12093"/>
  </r>
  <r>
    <x v="443"/>
    <x v="8"/>
    <s v="Jun"/>
    <n v="26"/>
    <x v="0"/>
    <s v="01"/>
    <s v="Grain"/>
    <x v="1"/>
    <n v="173"/>
  </r>
  <r>
    <x v="443"/>
    <x v="8"/>
    <s v="Jun"/>
    <n v="26"/>
    <x v="1"/>
    <s v="01"/>
    <s v="Grain"/>
    <x v="0"/>
    <n v="0"/>
  </r>
  <r>
    <x v="443"/>
    <x v="8"/>
    <s v="Jun"/>
    <n v="26"/>
    <x v="1"/>
    <s v="01"/>
    <s v="Grain"/>
    <x v="1"/>
    <n v="0"/>
  </r>
  <r>
    <x v="443"/>
    <x v="8"/>
    <s v="Jun"/>
    <n v="26"/>
    <x v="2"/>
    <s v="01"/>
    <s v="Grain"/>
    <x v="0"/>
    <n v="2806"/>
  </r>
  <r>
    <x v="443"/>
    <x v="8"/>
    <s v="Jun"/>
    <n v="26"/>
    <x v="2"/>
    <s v="01"/>
    <s v="Grain"/>
    <x v="1"/>
    <n v="70"/>
  </r>
  <r>
    <x v="443"/>
    <x v="8"/>
    <s v="Jun"/>
    <n v="26"/>
    <x v="3"/>
    <s v="01"/>
    <s v="Grain"/>
    <x v="0"/>
    <n v="4147"/>
  </r>
  <r>
    <x v="443"/>
    <x v="8"/>
    <s v="Jun"/>
    <n v="26"/>
    <x v="3"/>
    <s v="01"/>
    <s v="Grain"/>
    <x v="1"/>
    <n v="269"/>
  </r>
  <r>
    <x v="443"/>
    <x v="8"/>
    <s v="Jun"/>
    <n v="26"/>
    <x v="4"/>
    <s v="01"/>
    <s v="Grain"/>
    <x v="0"/>
    <n v="1449"/>
  </r>
  <r>
    <x v="443"/>
    <x v="8"/>
    <s v="Jun"/>
    <n v="26"/>
    <x v="4"/>
    <s v="01"/>
    <s v="Grain"/>
    <x v="1"/>
    <n v="1335"/>
  </r>
  <r>
    <x v="443"/>
    <x v="8"/>
    <s v="Jun"/>
    <n v="26"/>
    <x v="5"/>
    <s v="01"/>
    <s v="Grain"/>
    <x v="0"/>
    <n v="0"/>
  </r>
  <r>
    <x v="443"/>
    <x v="8"/>
    <s v="Jun"/>
    <n v="26"/>
    <x v="5"/>
    <s v="01"/>
    <s v="Grain"/>
    <x v="1"/>
    <n v="0"/>
  </r>
  <r>
    <x v="443"/>
    <x v="8"/>
    <s v="Jun"/>
    <n v="26"/>
    <x v="6"/>
    <s v="01"/>
    <s v="Grain"/>
    <x v="0"/>
    <n v="1815"/>
  </r>
  <r>
    <x v="443"/>
    <x v="8"/>
    <s v="Jun"/>
    <n v="26"/>
    <x v="6"/>
    <s v="01"/>
    <s v="Grain"/>
    <x v="1"/>
    <n v="1431"/>
  </r>
  <r>
    <x v="443"/>
    <x v="8"/>
    <s v="Jun"/>
    <n v="26"/>
    <x v="7"/>
    <s v="01"/>
    <s v="Grain"/>
    <x v="0"/>
    <n v="852"/>
  </r>
  <r>
    <x v="443"/>
    <x v="8"/>
    <s v="Jun"/>
    <n v="26"/>
    <x v="7"/>
    <s v="01"/>
    <s v="Grain"/>
    <x v="1"/>
    <n v="430"/>
  </r>
  <r>
    <x v="443"/>
    <x v="8"/>
    <s v="Jun"/>
    <n v="26"/>
    <x v="8"/>
    <s v="01"/>
    <s v="Grain"/>
    <x v="0"/>
    <n v="140"/>
  </r>
  <r>
    <x v="443"/>
    <x v="8"/>
    <s v="Jun"/>
    <n v="26"/>
    <x v="8"/>
    <s v="01"/>
    <s v="Grain"/>
    <x v="1"/>
    <n v="1426"/>
  </r>
  <r>
    <x v="443"/>
    <x v="8"/>
    <s v="Jun"/>
    <n v="26"/>
    <x v="9"/>
    <s v="01"/>
    <s v="Grain"/>
    <x v="0"/>
    <n v="0"/>
  </r>
  <r>
    <x v="443"/>
    <x v="8"/>
    <s v="Jun"/>
    <n v="26"/>
    <x v="9"/>
    <s v="01"/>
    <s v="Grain"/>
    <x v="1"/>
    <n v="0"/>
  </r>
  <r>
    <x v="443"/>
    <x v="8"/>
    <s v="Jun"/>
    <n v="26"/>
    <x v="10"/>
    <s v="01"/>
    <s v="Grain"/>
    <x v="0"/>
    <n v="3367"/>
  </r>
  <r>
    <x v="443"/>
    <x v="8"/>
    <s v="Jun"/>
    <n v="26"/>
    <x v="10"/>
    <s v="01"/>
    <s v="Grain"/>
    <x v="1"/>
    <n v="840"/>
  </r>
  <r>
    <x v="443"/>
    <x v="8"/>
    <s v="Jun"/>
    <n v="26"/>
    <x v="11"/>
    <s v="01"/>
    <s v="Grain"/>
    <x v="0"/>
    <n v="0"/>
  </r>
  <r>
    <x v="443"/>
    <x v="8"/>
    <s v="Jun"/>
    <n v="26"/>
    <x v="11"/>
    <s v="01"/>
    <s v="Grain"/>
    <x v="1"/>
    <n v="3"/>
  </r>
  <r>
    <x v="443"/>
    <x v="8"/>
    <s v="Jun"/>
    <n v="26"/>
    <x v="12"/>
    <s v="01"/>
    <s v="Grain"/>
    <x v="0"/>
    <n v="5403"/>
  </r>
  <r>
    <x v="443"/>
    <x v="8"/>
    <s v="Jun"/>
    <n v="26"/>
    <x v="12"/>
    <s v="01"/>
    <s v="Grain"/>
    <x v="1"/>
    <n v="1653"/>
  </r>
  <r>
    <x v="444"/>
    <x v="8"/>
    <s v="Jul"/>
    <n v="27"/>
    <x v="0"/>
    <s v="01"/>
    <s v="Grain"/>
    <x v="0"/>
    <n v="10931"/>
  </r>
  <r>
    <x v="444"/>
    <x v="8"/>
    <s v="Jul"/>
    <n v="27"/>
    <x v="0"/>
    <s v="01"/>
    <s v="Grain"/>
    <x v="1"/>
    <n v="157"/>
  </r>
  <r>
    <x v="444"/>
    <x v="8"/>
    <s v="Jul"/>
    <n v="27"/>
    <x v="1"/>
    <s v="01"/>
    <s v="Grain"/>
    <x v="0"/>
    <n v="0"/>
  </r>
  <r>
    <x v="444"/>
    <x v="8"/>
    <s v="Jul"/>
    <n v="27"/>
    <x v="1"/>
    <s v="01"/>
    <s v="Grain"/>
    <x v="1"/>
    <n v="0"/>
  </r>
  <r>
    <x v="444"/>
    <x v="8"/>
    <s v="Jul"/>
    <n v="27"/>
    <x v="2"/>
    <s v="01"/>
    <s v="Grain"/>
    <x v="0"/>
    <n v="3365"/>
  </r>
  <r>
    <x v="444"/>
    <x v="8"/>
    <s v="Jul"/>
    <n v="27"/>
    <x v="2"/>
    <s v="01"/>
    <s v="Grain"/>
    <x v="1"/>
    <n v="68"/>
  </r>
  <r>
    <x v="444"/>
    <x v="8"/>
    <s v="Jul"/>
    <n v="27"/>
    <x v="3"/>
    <s v="01"/>
    <s v="Grain"/>
    <x v="0"/>
    <n v="4104"/>
  </r>
  <r>
    <x v="444"/>
    <x v="8"/>
    <s v="Jul"/>
    <n v="27"/>
    <x v="3"/>
    <s v="01"/>
    <s v="Grain"/>
    <x v="1"/>
    <n v="349"/>
  </r>
  <r>
    <x v="444"/>
    <x v="8"/>
    <s v="Jul"/>
    <n v="27"/>
    <x v="4"/>
    <s v="01"/>
    <s v="Grain"/>
    <x v="0"/>
    <n v="1350"/>
  </r>
  <r>
    <x v="444"/>
    <x v="8"/>
    <s v="Jul"/>
    <n v="27"/>
    <x v="4"/>
    <s v="01"/>
    <s v="Grain"/>
    <x v="1"/>
    <n v="1523"/>
  </r>
  <r>
    <x v="444"/>
    <x v="8"/>
    <s v="Jul"/>
    <n v="27"/>
    <x v="5"/>
    <s v="01"/>
    <s v="Grain"/>
    <x v="0"/>
    <n v="0"/>
  </r>
  <r>
    <x v="444"/>
    <x v="8"/>
    <s v="Jul"/>
    <n v="27"/>
    <x v="5"/>
    <s v="01"/>
    <s v="Grain"/>
    <x v="1"/>
    <n v="0"/>
  </r>
  <r>
    <x v="444"/>
    <x v="8"/>
    <s v="Jul"/>
    <n v="27"/>
    <x v="6"/>
    <s v="01"/>
    <s v="Grain"/>
    <x v="0"/>
    <n v="1691"/>
  </r>
  <r>
    <x v="444"/>
    <x v="8"/>
    <s v="Jul"/>
    <n v="27"/>
    <x v="6"/>
    <s v="01"/>
    <s v="Grain"/>
    <x v="1"/>
    <n v="1239"/>
  </r>
  <r>
    <x v="444"/>
    <x v="8"/>
    <s v="Jul"/>
    <n v="27"/>
    <x v="7"/>
    <s v="01"/>
    <s v="Grain"/>
    <x v="0"/>
    <n v="773"/>
  </r>
  <r>
    <x v="444"/>
    <x v="8"/>
    <s v="Jul"/>
    <n v="27"/>
    <x v="7"/>
    <s v="01"/>
    <s v="Grain"/>
    <x v="1"/>
    <n v="480"/>
  </r>
  <r>
    <x v="444"/>
    <x v="8"/>
    <s v="Jul"/>
    <n v="27"/>
    <x v="8"/>
    <s v="01"/>
    <s v="Grain"/>
    <x v="0"/>
    <n v="242"/>
  </r>
  <r>
    <x v="444"/>
    <x v="8"/>
    <s v="Jul"/>
    <n v="27"/>
    <x v="8"/>
    <s v="01"/>
    <s v="Grain"/>
    <x v="1"/>
    <n v="1118"/>
  </r>
  <r>
    <x v="444"/>
    <x v="8"/>
    <s v="Jul"/>
    <n v="27"/>
    <x v="9"/>
    <s v="01"/>
    <s v="Grain"/>
    <x v="0"/>
    <n v="0"/>
  </r>
  <r>
    <x v="444"/>
    <x v="8"/>
    <s v="Jul"/>
    <n v="27"/>
    <x v="9"/>
    <s v="01"/>
    <s v="Grain"/>
    <x v="1"/>
    <n v="0"/>
  </r>
  <r>
    <x v="444"/>
    <x v="8"/>
    <s v="Jul"/>
    <n v="27"/>
    <x v="10"/>
    <s v="01"/>
    <s v="Grain"/>
    <x v="0"/>
    <n v="2521"/>
  </r>
  <r>
    <x v="444"/>
    <x v="8"/>
    <s v="Jul"/>
    <n v="27"/>
    <x v="10"/>
    <s v="01"/>
    <s v="Grain"/>
    <x v="1"/>
    <n v="952"/>
  </r>
  <r>
    <x v="444"/>
    <x v="8"/>
    <s v="Jul"/>
    <n v="27"/>
    <x v="11"/>
    <s v="01"/>
    <s v="Grain"/>
    <x v="0"/>
    <n v="0"/>
  </r>
  <r>
    <x v="444"/>
    <x v="8"/>
    <s v="Jul"/>
    <n v="27"/>
    <x v="11"/>
    <s v="01"/>
    <s v="Grain"/>
    <x v="1"/>
    <n v="3"/>
  </r>
  <r>
    <x v="444"/>
    <x v="8"/>
    <s v="Jul"/>
    <n v="27"/>
    <x v="12"/>
    <s v="01"/>
    <s v="Grain"/>
    <x v="0"/>
    <n v="5254"/>
  </r>
  <r>
    <x v="444"/>
    <x v="8"/>
    <s v="Jul"/>
    <n v="27"/>
    <x v="12"/>
    <s v="01"/>
    <s v="Grain"/>
    <x v="1"/>
    <n v="1298"/>
  </r>
  <r>
    <x v="445"/>
    <x v="8"/>
    <s v="Jul"/>
    <n v="28"/>
    <x v="0"/>
    <s v="01"/>
    <s v="Grain"/>
    <x v="0"/>
    <n v="13342"/>
  </r>
  <r>
    <x v="445"/>
    <x v="8"/>
    <s v="Jul"/>
    <n v="28"/>
    <x v="0"/>
    <s v="01"/>
    <s v="Grain"/>
    <x v="1"/>
    <n v="231"/>
  </r>
  <r>
    <x v="445"/>
    <x v="8"/>
    <s v="Jul"/>
    <n v="28"/>
    <x v="1"/>
    <s v="01"/>
    <s v="Grain"/>
    <x v="0"/>
    <n v="0"/>
  </r>
  <r>
    <x v="445"/>
    <x v="8"/>
    <s v="Jul"/>
    <n v="28"/>
    <x v="1"/>
    <s v="01"/>
    <s v="Grain"/>
    <x v="1"/>
    <n v="0"/>
  </r>
  <r>
    <x v="445"/>
    <x v="8"/>
    <s v="Jul"/>
    <n v="28"/>
    <x v="2"/>
    <s v="01"/>
    <s v="Grain"/>
    <x v="0"/>
    <n v="3703"/>
  </r>
  <r>
    <x v="445"/>
    <x v="8"/>
    <s v="Jul"/>
    <n v="28"/>
    <x v="2"/>
    <s v="01"/>
    <s v="Grain"/>
    <x v="1"/>
    <n v="60"/>
  </r>
  <r>
    <x v="445"/>
    <x v="8"/>
    <s v="Jul"/>
    <n v="28"/>
    <x v="3"/>
    <s v="01"/>
    <s v="Grain"/>
    <x v="0"/>
    <n v="3948"/>
  </r>
  <r>
    <x v="445"/>
    <x v="8"/>
    <s v="Jul"/>
    <n v="28"/>
    <x v="3"/>
    <s v="01"/>
    <s v="Grain"/>
    <x v="1"/>
    <n v="546"/>
  </r>
  <r>
    <x v="445"/>
    <x v="8"/>
    <s v="Jul"/>
    <n v="28"/>
    <x v="4"/>
    <s v="01"/>
    <s v="Grain"/>
    <x v="0"/>
    <n v="1608"/>
  </r>
  <r>
    <x v="445"/>
    <x v="8"/>
    <s v="Jul"/>
    <n v="28"/>
    <x v="4"/>
    <s v="01"/>
    <s v="Grain"/>
    <x v="1"/>
    <n v="1323"/>
  </r>
  <r>
    <x v="445"/>
    <x v="8"/>
    <s v="Jul"/>
    <n v="28"/>
    <x v="5"/>
    <s v="01"/>
    <s v="Grain"/>
    <x v="0"/>
    <n v="0"/>
  </r>
  <r>
    <x v="445"/>
    <x v="8"/>
    <s v="Jul"/>
    <n v="28"/>
    <x v="5"/>
    <s v="01"/>
    <s v="Grain"/>
    <x v="1"/>
    <n v="0"/>
  </r>
  <r>
    <x v="445"/>
    <x v="8"/>
    <s v="Jul"/>
    <n v="28"/>
    <x v="6"/>
    <s v="01"/>
    <s v="Grain"/>
    <x v="0"/>
    <n v="1733"/>
  </r>
  <r>
    <x v="445"/>
    <x v="8"/>
    <s v="Jul"/>
    <n v="28"/>
    <x v="6"/>
    <s v="01"/>
    <s v="Grain"/>
    <x v="1"/>
    <n v="1233"/>
  </r>
  <r>
    <x v="445"/>
    <x v="8"/>
    <s v="Jul"/>
    <n v="28"/>
    <x v="7"/>
    <s v="01"/>
    <s v="Grain"/>
    <x v="0"/>
    <n v="1022"/>
  </r>
  <r>
    <x v="445"/>
    <x v="8"/>
    <s v="Jul"/>
    <n v="28"/>
    <x v="7"/>
    <s v="01"/>
    <s v="Grain"/>
    <x v="1"/>
    <n v="567"/>
  </r>
  <r>
    <x v="445"/>
    <x v="8"/>
    <s v="Jul"/>
    <n v="28"/>
    <x v="8"/>
    <s v="01"/>
    <s v="Grain"/>
    <x v="0"/>
    <n v="223"/>
  </r>
  <r>
    <x v="445"/>
    <x v="8"/>
    <s v="Jul"/>
    <n v="28"/>
    <x v="8"/>
    <s v="01"/>
    <s v="Grain"/>
    <x v="1"/>
    <n v="1552"/>
  </r>
  <r>
    <x v="445"/>
    <x v="8"/>
    <s v="Jul"/>
    <n v="28"/>
    <x v="9"/>
    <s v="01"/>
    <s v="Grain"/>
    <x v="0"/>
    <n v="0"/>
  </r>
  <r>
    <x v="445"/>
    <x v="8"/>
    <s v="Jul"/>
    <n v="28"/>
    <x v="9"/>
    <s v="01"/>
    <s v="Grain"/>
    <x v="1"/>
    <n v="0"/>
  </r>
  <r>
    <x v="445"/>
    <x v="8"/>
    <s v="Jul"/>
    <n v="28"/>
    <x v="10"/>
    <s v="01"/>
    <s v="Grain"/>
    <x v="0"/>
    <n v="3597"/>
  </r>
  <r>
    <x v="445"/>
    <x v="8"/>
    <s v="Jul"/>
    <n v="28"/>
    <x v="10"/>
    <s v="01"/>
    <s v="Grain"/>
    <x v="1"/>
    <n v="1019"/>
  </r>
  <r>
    <x v="445"/>
    <x v="8"/>
    <s v="Jul"/>
    <n v="28"/>
    <x v="11"/>
    <s v="01"/>
    <s v="Grain"/>
    <x v="0"/>
    <n v="0"/>
  </r>
  <r>
    <x v="445"/>
    <x v="8"/>
    <s v="Jul"/>
    <n v="28"/>
    <x v="11"/>
    <s v="01"/>
    <s v="Grain"/>
    <x v="1"/>
    <n v="0"/>
  </r>
  <r>
    <x v="445"/>
    <x v="8"/>
    <s v="Jul"/>
    <n v="28"/>
    <x v="12"/>
    <s v="01"/>
    <s v="Grain"/>
    <x v="0"/>
    <n v="6025"/>
  </r>
  <r>
    <x v="445"/>
    <x v="8"/>
    <s v="Jul"/>
    <n v="28"/>
    <x v="12"/>
    <s v="01"/>
    <s v="Grain"/>
    <x v="1"/>
    <n v="927"/>
  </r>
  <r>
    <x v="446"/>
    <x v="8"/>
    <s v="Jul"/>
    <n v="29"/>
    <x v="0"/>
    <s v="01"/>
    <s v="Grain"/>
    <x v="0"/>
    <n v="13344"/>
  </r>
  <r>
    <x v="446"/>
    <x v="8"/>
    <s v="Jul"/>
    <n v="29"/>
    <x v="0"/>
    <s v="01"/>
    <s v="Grain"/>
    <x v="1"/>
    <n v="143"/>
  </r>
  <r>
    <x v="446"/>
    <x v="8"/>
    <s v="Jul"/>
    <n v="29"/>
    <x v="1"/>
    <s v="01"/>
    <s v="Grain"/>
    <x v="0"/>
    <n v="0"/>
  </r>
  <r>
    <x v="446"/>
    <x v="8"/>
    <s v="Jul"/>
    <n v="29"/>
    <x v="1"/>
    <s v="01"/>
    <s v="Grain"/>
    <x v="1"/>
    <n v="0"/>
  </r>
  <r>
    <x v="446"/>
    <x v="8"/>
    <s v="Jul"/>
    <n v="29"/>
    <x v="2"/>
    <s v="01"/>
    <s v="Grain"/>
    <x v="0"/>
    <n v="4046"/>
  </r>
  <r>
    <x v="446"/>
    <x v="8"/>
    <s v="Jul"/>
    <n v="29"/>
    <x v="2"/>
    <s v="01"/>
    <s v="Grain"/>
    <x v="1"/>
    <n v="92"/>
  </r>
  <r>
    <x v="446"/>
    <x v="8"/>
    <s v="Jul"/>
    <n v="29"/>
    <x v="3"/>
    <s v="01"/>
    <s v="Grain"/>
    <x v="0"/>
    <n v="5113"/>
  </r>
  <r>
    <x v="446"/>
    <x v="8"/>
    <s v="Jul"/>
    <n v="29"/>
    <x v="3"/>
    <s v="01"/>
    <s v="Grain"/>
    <x v="1"/>
    <n v="584"/>
  </r>
  <r>
    <x v="446"/>
    <x v="8"/>
    <s v="Jul"/>
    <n v="29"/>
    <x v="4"/>
    <s v="01"/>
    <s v="Grain"/>
    <x v="0"/>
    <n v="1414"/>
  </r>
  <r>
    <x v="446"/>
    <x v="8"/>
    <s v="Jul"/>
    <n v="29"/>
    <x v="4"/>
    <s v="01"/>
    <s v="Grain"/>
    <x v="1"/>
    <n v="1080"/>
  </r>
  <r>
    <x v="446"/>
    <x v="8"/>
    <s v="Jul"/>
    <n v="29"/>
    <x v="5"/>
    <s v="01"/>
    <s v="Grain"/>
    <x v="0"/>
    <n v="0"/>
  </r>
  <r>
    <x v="446"/>
    <x v="8"/>
    <s v="Jul"/>
    <n v="29"/>
    <x v="5"/>
    <s v="01"/>
    <s v="Grain"/>
    <x v="1"/>
    <n v="0"/>
  </r>
  <r>
    <x v="446"/>
    <x v="8"/>
    <s v="Jul"/>
    <n v="29"/>
    <x v="6"/>
    <s v="01"/>
    <s v="Grain"/>
    <x v="0"/>
    <n v="1692"/>
  </r>
  <r>
    <x v="446"/>
    <x v="8"/>
    <s v="Jul"/>
    <n v="29"/>
    <x v="6"/>
    <s v="01"/>
    <s v="Grain"/>
    <x v="1"/>
    <n v="976"/>
  </r>
  <r>
    <x v="446"/>
    <x v="8"/>
    <s v="Jul"/>
    <n v="29"/>
    <x v="7"/>
    <s v="01"/>
    <s v="Grain"/>
    <x v="0"/>
    <n v="790"/>
  </r>
  <r>
    <x v="446"/>
    <x v="8"/>
    <s v="Jul"/>
    <n v="29"/>
    <x v="7"/>
    <s v="01"/>
    <s v="Grain"/>
    <x v="1"/>
    <n v="292"/>
  </r>
  <r>
    <x v="446"/>
    <x v="8"/>
    <s v="Jul"/>
    <n v="29"/>
    <x v="8"/>
    <s v="01"/>
    <s v="Grain"/>
    <x v="0"/>
    <n v="126"/>
  </r>
  <r>
    <x v="446"/>
    <x v="8"/>
    <s v="Jul"/>
    <n v="29"/>
    <x v="8"/>
    <s v="01"/>
    <s v="Grain"/>
    <x v="1"/>
    <n v="1310"/>
  </r>
  <r>
    <x v="446"/>
    <x v="8"/>
    <s v="Jul"/>
    <n v="29"/>
    <x v="9"/>
    <s v="01"/>
    <s v="Grain"/>
    <x v="0"/>
    <n v="0"/>
  </r>
  <r>
    <x v="446"/>
    <x v="8"/>
    <s v="Jul"/>
    <n v="29"/>
    <x v="9"/>
    <s v="01"/>
    <s v="Grain"/>
    <x v="1"/>
    <n v="0"/>
  </r>
  <r>
    <x v="446"/>
    <x v="8"/>
    <s v="Jul"/>
    <n v="29"/>
    <x v="10"/>
    <s v="01"/>
    <s v="Grain"/>
    <x v="0"/>
    <n v="2622"/>
  </r>
  <r>
    <x v="446"/>
    <x v="8"/>
    <s v="Jul"/>
    <n v="29"/>
    <x v="10"/>
    <s v="01"/>
    <s v="Grain"/>
    <x v="1"/>
    <n v="1086"/>
  </r>
  <r>
    <x v="446"/>
    <x v="8"/>
    <s v="Jul"/>
    <n v="29"/>
    <x v="11"/>
    <s v="01"/>
    <s v="Grain"/>
    <x v="0"/>
    <n v="0"/>
  </r>
  <r>
    <x v="446"/>
    <x v="8"/>
    <s v="Jul"/>
    <n v="29"/>
    <x v="11"/>
    <s v="01"/>
    <s v="Grain"/>
    <x v="1"/>
    <n v="3"/>
  </r>
  <r>
    <x v="446"/>
    <x v="8"/>
    <s v="Jul"/>
    <n v="29"/>
    <x v="12"/>
    <s v="01"/>
    <s v="Grain"/>
    <x v="0"/>
    <n v="5958"/>
  </r>
  <r>
    <x v="446"/>
    <x v="8"/>
    <s v="Jul"/>
    <n v="29"/>
    <x v="12"/>
    <s v="01"/>
    <s v="Grain"/>
    <x v="1"/>
    <n v="1039"/>
  </r>
  <r>
    <x v="447"/>
    <x v="8"/>
    <s v="Jul"/>
    <n v="30"/>
    <x v="0"/>
    <s v="01"/>
    <s v="Grain"/>
    <x v="0"/>
    <n v="13712"/>
  </r>
  <r>
    <x v="447"/>
    <x v="8"/>
    <s v="Jul"/>
    <n v="30"/>
    <x v="0"/>
    <s v="01"/>
    <s v="Grain"/>
    <x v="1"/>
    <n v="206"/>
  </r>
  <r>
    <x v="447"/>
    <x v="8"/>
    <s v="Jul"/>
    <n v="30"/>
    <x v="1"/>
    <s v="01"/>
    <s v="Grain"/>
    <x v="0"/>
    <n v="0"/>
  </r>
  <r>
    <x v="447"/>
    <x v="8"/>
    <s v="Jul"/>
    <n v="30"/>
    <x v="1"/>
    <s v="01"/>
    <s v="Grain"/>
    <x v="1"/>
    <n v="0"/>
  </r>
  <r>
    <x v="447"/>
    <x v="8"/>
    <s v="Jul"/>
    <n v="30"/>
    <x v="2"/>
    <s v="01"/>
    <s v="Grain"/>
    <x v="0"/>
    <n v="4237"/>
  </r>
  <r>
    <x v="447"/>
    <x v="8"/>
    <s v="Jul"/>
    <n v="30"/>
    <x v="2"/>
    <s v="01"/>
    <s v="Grain"/>
    <x v="1"/>
    <n v="213"/>
  </r>
  <r>
    <x v="447"/>
    <x v="8"/>
    <s v="Jul"/>
    <n v="30"/>
    <x v="3"/>
    <s v="01"/>
    <s v="Grain"/>
    <x v="0"/>
    <n v="4668"/>
  </r>
  <r>
    <x v="447"/>
    <x v="8"/>
    <s v="Jul"/>
    <n v="30"/>
    <x v="3"/>
    <s v="01"/>
    <s v="Grain"/>
    <x v="1"/>
    <n v="411"/>
  </r>
  <r>
    <x v="447"/>
    <x v="8"/>
    <s v="Jul"/>
    <n v="30"/>
    <x v="4"/>
    <s v="01"/>
    <s v="Grain"/>
    <x v="0"/>
    <n v="1355"/>
  </r>
  <r>
    <x v="447"/>
    <x v="8"/>
    <s v="Jul"/>
    <n v="30"/>
    <x v="4"/>
    <s v="01"/>
    <s v="Grain"/>
    <x v="1"/>
    <n v="2224"/>
  </r>
  <r>
    <x v="447"/>
    <x v="8"/>
    <s v="Jul"/>
    <n v="30"/>
    <x v="5"/>
    <s v="01"/>
    <s v="Grain"/>
    <x v="0"/>
    <n v="0"/>
  </r>
  <r>
    <x v="447"/>
    <x v="8"/>
    <s v="Jul"/>
    <n v="30"/>
    <x v="5"/>
    <s v="01"/>
    <s v="Grain"/>
    <x v="1"/>
    <n v="0"/>
  </r>
  <r>
    <x v="447"/>
    <x v="8"/>
    <s v="Jul"/>
    <n v="30"/>
    <x v="6"/>
    <s v="01"/>
    <s v="Grain"/>
    <x v="0"/>
    <n v="1396"/>
  </r>
  <r>
    <x v="447"/>
    <x v="8"/>
    <s v="Jul"/>
    <n v="30"/>
    <x v="6"/>
    <s v="01"/>
    <s v="Grain"/>
    <x v="1"/>
    <n v="1387"/>
  </r>
  <r>
    <x v="447"/>
    <x v="8"/>
    <s v="Jul"/>
    <n v="30"/>
    <x v="7"/>
    <s v="01"/>
    <s v="Grain"/>
    <x v="0"/>
    <n v="773"/>
  </r>
  <r>
    <x v="447"/>
    <x v="8"/>
    <s v="Jul"/>
    <n v="30"/>
    <x v="7"/>
    <s v="01"/>
    <s v="Grain"/>
    <x v="1"/>
    <n v="462"/>
  </r>
  <r>
    <x v="447"/>
    <x v="8"/>
    <s v="Jul"/>
    <n v="30"/>
    <x v="8"/>
    <s v="01"/>
    <s v="Grain"/>
    <x v="0"/>
    <n v="202"/>
  </r>
  <r>
    <x v="447"/>
    <x v="8"/>
    <s v="Jul"/>
    <n v="30"/>
    <x v="8"/>
    <s v="01"/>
    <s v="Grain"/>
    <x v="1"/>
    <n v="1059"/>
  </r>
  <r>
    <x v="447"/>
    <x v="8"/>
    <s v="Jul"/>
    <n v="30"/>
    <x v="9"/>
    <s v="01"/>
    <s v="Grain"/>
    <x v="0"/>
    <n v="0"/>
  </r>
  <r>
    <x v="447"/>
    <x v="8"/>
    <s v="Jul"/>
    <n v="30"/>
    <x v="9"/>
    <s v="01"/>
    <s v="Grain"/>
    <x v="1"/>
    <n v="0"/>
  </r>
  <r>
    <x v="447"/>
    <x v="8"/>
    <s v="Jul"/>
    <n v="30"/>
    <x v="10"/>
    <s v="01"/>
    <s v="Grain"/>
    <x v="0"/>
    <n v="2835"/>
  </r>
  <r>
    <x v="447"/>
    <x v="8"/>
    <s v="Jul"/>
    <n v="30"/>
    <x v="10"/>
    <s v="01"/>
    <s v="Grain"/>
    <x v="1"/>
    <n v="777"/>
  </r>
  <r>
    <x v="447"/>
    <x v="8"/>
    <s v="Jul"/>
    <n v="30"/>
    <x v="11"/>
    <s v="01"/>
    <s v="Grain"/>
    <x v="0"/>
    <n v="0"/>
  </r>
  <r>
    <x v="447"/>
    <x v="8"/>
    <s v="Jul"/>
    <n v="30"/>
    <x v="11"/>
    <s v="01"/>
    <s v="Grain"/>
    <x v="1"/>
    <n v="1"/>
  </r>
  <r>
    <x v="447"/>
    <x v="8"/>
    <s v="Jul"/>
    <n v="30"/>
    <x v="12"/>
    <s v="01"/>
    <s v="Grain"/>
    <x v="0"/>
    <n v="6004"/>
  </r>
  <r>
    <x v="447"/>
    <x v="8"/>
    <s v="Jul"/>
    <n v="30"/>
    <x v="12"/>
    <s v="01"/>
    <s v="Grain"/>
    <x v="1"/>
    <n v="1442"/>
  </r>
  <r>
    <x v="448"/>
    <x v="8"/>
    <s v="Aug"/>
    <n v="31"/>
    <x v="0"/>
    <s v="01"/>
    <s v="Grain"/>
    <x v="0"/>
    <n v="13290"/>
  </r>
  <r>
    <x v="448"/>
    <x v="8"/>
    <s v="Aug"/>
    <n v="31"/>
    <x v="0"/>
    <s v="01"/>
    <s v="Grain"/>
    <x v="1"/>
    <n v="317"/>
  </r>
  <r>
    <x v="448"/>
    <x v="8"/>
    <s v="Aug"/>
    <n v="31"/>
    <x v="1"/>
    <s v="01"/>
    <s v="Grain"/>
    <x v="0"/>
    <n v="0"/>
  </r>
  <r>
    <x v="448"/>
    <x v="8"/>
    <s v="Aug"/>
    <n v="31"/>
    <x v="1"/>
    <s v="01"/>
    <s v="Grain"/>
    <x v="1"/>
    <n v="0"/>
  </r>
  <r>
    <x v="448"/>
    <x v="8"/>
    <s v="Aug"/>
    <n v="31"/>
    <x v="2"/>
    <s v="01"/>
    <s v="Grain"/>
    <x v="0"/>
    <n v="4104"/>
  </r>
  <r>
    <x v="448"/>
    <x v="8"/>
    <s v="Aug"/>
    <n v="31"/>
    <x v="2"/>
    <s v="01"/>
    <s v="Grain"/>
    <x v="1"/>
    <n v="240"/>
  </r>
  <r>
    <x v="448"/>
    <x v="8"/>
    <s v="Aug"/>
    <n v="31"/>
    <x v="3"/>
    <s v="01"/>
    <s v="Grain"/>
    <x v="0"/>
    <n v="5617"/>
  </r>
  <r>
    <x v="448"/>
    <x v="8"/>
    <s v="Aug"/>
    <n v="31"/>
    <x v="3"/>
    <s v="01"/>
    <s v="Grain"/>
    <x v="1"/>
    <n v="614"/>
  </r>
  <r>
    <x v="448"/>
    <x v="8"/>
    <s v="Aug"/>
    <n v="31"/>
    <x v="4"/>
    <s v="01"/>
    <s v="Grain"/>
    <x v="0"/>
    <n v="1227"/>
  </r>
  <r>
    <x v="448"/>
    <x v="8"/>
    <s v="Aug"/>
    <n v="31"/>
    <x v="4"/>
    <s v="01"/>
    <s v="Grain"/>
    <x v="1"/>
    <n v="757"/>
  </r>
  <r>
    <x v="448"/>
    <x v="8"/>
    <s v="Aug"/>
    <n v="31"/>
    <x v="5"/>
    <s v="01"/>
    <s v="Grain"/>
    <x v="0"/>
    <n v="0"/>
  </r>
  <r>
    <x v="448"/>
    <x v="8"/>
    <s v="Aug"/>
    <n v="31"/>
    <x v="5"/>
    <s v="01"/>
    <s v="Grain"/>
    <x v="1"/>
    <n v="0"/>
  </r>
  <r>
    <x v="448"/>
    <x v="8"/>
    <s v="Aug"/>
    <n v="31"/>
    <x v="6"/>
    <s v="01"/>
    <s v="Grain"/>
    <x v="0"/>
    <n v="1508"/>
  </r>
  <r>
    <x v="448"/>
    <x v="8"/>
    <s v="Aug"/>
    <n v="31"/>
    <x v="6"/>
    <s v="01"/>
    <s v="Grain"/>
    <x v="1"/>
    <n v="1360"/>
  </r>
  <r>
    <x v="448"/>
    <x v="8"/>
    <s v="Aug"/>
    <n v="31"/>
    <x v="7"/>
    <s v="01"/>
    <s v="Grain"/>
    <x v="0"/>
    <n v="918"/>
  </r>
  <r>
    <x v="448"/>
    <x v="8"/>
    <s v="Aug"/>
    <n v="31"/>
    <x v="7"/>
    <s v="01"/>
    <s v="Grain"/>
    <x v="1"/>
    <n v="613"/>
  </r>
  <r>
    <x v="448"/>
    <x v="8"/>
    <s v="Aug"/>
    <n v="31"/>
    <x v="8"/>
    <s v="01"/>
    <s v="Grain"/>
    <x v="0"/>
    <n v="134"/>
  </r>
  <r>
    <x v="448"/>
    <x v="8"/>
    <s v="Aug"/>
    <n v="31"/>
    <x v="8"/>
    <s v="01"/>
    <s v="Grain"/>
    <x v="1"/>
    <n v="1540"/>
  </r>
  <r>
    <x v="448"/>
    <x v="8"/>
    <s v="Aug"/>
    <n v="31"/>
    <x v="9"/>
    <s v="01"/>
    <s v="Grain"/>
    <x v="0"/>
    <n v="0"/>
  </r>
  <r>
    <x v="448"/>
    <x v="8"/>
    <s v="Aug"/>
    <n v="31"/>
    <x v="9"/>
    <s v="01"/>
    <s v="Grain"/>
    <x v="1"/>
    <n v="0"/>
  </r>
  <r>
    <x v="448"/>
    <x v="8"/>
    <s v="Aug"/>
    <n v="31"/>
    <x v="10"/>
    <s v="01"/>
    <s v="Grain"/>
    <x v="0"/>
    <n v="2786"/>
  </r>
  <r>
    <x v="448"/>
    <x v="8"/>
    <s v="Aug"/>
    <n v="31"/>
    <x v="10"/>
    <s v="01"/>
    <s v="Grain"/>
    <x v="1"/>
    <n v="838"/>
  </r>
  <r>
    <x v="448"/>
    <x v="8"/>
    <s v="Aug"/>
    <n v="31"/>
    <x v="11"/>
    <s v="01"/>
    <s v="Grain"/>
    <x v="0"/>
    <n v="0"/>
  </r>
  <r>
    <x v="448"/>
    <x v="8"/>
    <s v="Aug"/>
    <n v="31"/>
    <x v="11"/>
    <s v="01"/>
    <s v="Grain"/>
    <x v="1"/>
    <n v="2"/>
  </r>
  <r>
    <x v="448"/>
    <x v="8"/>
    <s v="Aug"/>
    <n v="31"/>
    <x v="12"/>
    <s v="01"/>
    <s v="Grain"/>
    <x v="0"/>
    <n v="5904"/>
  </r>
  <r>
    <x v="448"/>
    <x v="8"/>
    <s v="Aug"/>
    <n v="31"/>
    <x v="12"/>
    <s v="01"/>
    <s v="Grain"/>
    <x v="1"/>
    <n v="1525"/>
  </r>
  <r>
    <x v="449"/>
    <x v="8"/>
    <s v="Aug"/>
    <n v="32"/>
    <x v="0"/>
    <s v="01"/>
    <s v="Grain"/>
    <x v="0"/>
    <n v="13518"/>
  </r>
  <r>
    <x v="449"/>
    <x v="8"/>
    <s v="Aug"/>
    <n v="32"/>
    <x v="0"/>
    <s v="01"/>
    <s v="Grain"/>
    <x v="1"/>
    <n v="186"/>
  </r>
  <r>
    <x v="449"/>
    <x v="8"/>
    <s v="Aug"/>
    <n v="32"/>
    <x v="1"/>
    <s v="01"/>
    <s v="Grain"/>
    <x v="0"/>
    <n v="0"/>
  </r>
  <r>
    <x v="449"/>
    <x v="8"/>
    <s v="Aug"/>
    <n v="32"/>
    <x v="1"/>
    <s v="01"/>
    <s v="Grain"/>
    <x v="1"/>
    <n v="0"/>
  </r>
  <r>
    <x v="449"/>
    <x v="8"/>
    <s v="Aug"/>
    <n v="32"/>
    <x v="2"/>
    <s v="01"/>
    <s v="Grain"/>
    <x v="0"/>
    <n v="4304"/>
  </r>
  <r>
    <x v="449"/>
    <x v="8"/>
    <s v="Aug"/>
    <n v="32"/>
    <x v="2"/>
    <s v="01"/>
    <s v="Grain"/>
    <x v="1"/>
    <n v="444"/>
  </r>
  <r>
    <x v="449"/>
    <x v="8"/>
    <s v="Aug"/>
    <n v="32"/>
    <x v="3"/>
    <s v="01"/>
    <s v="Grain"/>
    <x v="0"/>
    <n v="4596"/>
  </r>
  <r>
    <x v="449"/>
    <x v="8"/>
    <s v="Aug"/>
    <n v="32"/>
    <x v="3"/>
    <s v="01"/>
    <s v="Grain"/>
    <x v="1"/>
    <n v="287"/>
  </r>
  <r>
    <x v="449"/>
    <x v="8"/>
    <s v="Aug"/>
    <n v="32"/>
    <x v="4"/>
    <s v="01"/>
    <s v="Grain"/>
    <x v="0"/>
    <n v="1501"/>
  </r>
  <r>
    <x v="449"/>
    <x v="8"/>
    <s v="Aug"/>
    <n v="32"/>
    <x v="4"/>
    <s v="01"/>
    <s v="Grain"/>
    <x v="1"/>
    <n v="1347"/>
  </r>
  <r>
    <x v="449"/>
    <x v="8"/>
    <s v="Aug"/>
    <n v="32"/>
    <x v="5"/>
    <s v="01"/>
    <s v="Grain"/>
    <x v="0"/>
    <n v="0"/>
  </r>
  <r>
    <x v="449"/>
    <x v="8"/>
    <s v="Aug"/>
    <n v="32"/>
    <x v="5"/>
    <s v="01"/>
    <s v="Grain"/>
    <x v="1"/>
    <n v="0"/>
  </r>
  <r>
    <x v="449"/>
    <x v="8"/>
    <s v="Aug"/>
    <n v="32"/>
    <x v="6"/>
    <s v="01"/>
    <s v="Grain"/>
    <x v="0"/>
    <n v="1840"/>
  </r>
  <r>
    <x v="449"/>
    <x v="8"/>
    <s v="Aug"/>
    <n v="32"/>
    <x v="6"/>
    <s v="01"/>
    <s v="Grain"/>
    <x v="1"/>
    <n v="815"/>
  </r>
  <r>
    <x v="449"/>
    <x v="8"/>
    <s v="Aug"/>
    <n v="32"/>
    <x v="7"/>
    <s v="01"/>
    <s v="Grain"/>
    <x v="0"/>
    <n v="533"/>
  </r>
  <r>
    <x v="449"/>
    <x v="8"/>
    <s v="Aug"/>
    <n v="32"/>
    <x v="7"/>
    <s v="01"/>
    <s v="Grain"/>
    <x v="1"/>
    <n v="372"/>
  </r>
  <r>
    <x v="449"/>
    <x v="8"/>
    <s v="Aug"/>
    <n v="32"/>
    <x v="8"/>
    <s v="01"/>
    <s v="Grain"/>
    <x v="0"/>
    <n v="191"/>
  </r>
  <r>
    <x v="449"/>
    <x v="8"/>
    <s v="Aug"/>
    <n v="32"/>
    <x v="8"/>
    <s v="01"/>
    <s v="Grain"/>
    <x v="1"/>
    <n v="1039"/>
  </r>
  <r>
    <x v="449"/>
    <x v="8"/>
    <s v="Aug"/>
    <n v="32"/>
    <x v="9"/>
    <s v="01"/>
    <s v="Grain"/>
    <x v="0"/>
    <n v="0"/>
  </r>
  <r>
    <x v="449"/>
    <x v="8"/>
    <s v="Aug"/>
    <n v="32"/>
    <x v="9"/>
    <s v="01"/>
    <s v="Grain"/>
    <x v="1"/>
    <n v="0"/>
  </r>
  <r>
    <x v="449"/>
    <x v="8"/>
    <s v="Aug"/>
    <n v="32"/>
    <x v="10"/>
    <s v="01"/>
    <s v="Grain"/>
    <x v="0"/>
    <n v="2530"/>
  </r>
  <r>
    <x v="449"/>
    <x v="8"/>
    <s v="Aug"/>
    <n v="32"/>
    <x v="10"/>
    <s v="01"/>
    <s v="Grain"/>
    <x v="1"/>
    <n v="895"/>
  </r>
  <r>
    <x v="449"/>
    <x v="8"/>
    <s v="Aug"/>
    <n v="32"/>
    <x v="11"/>
    <s v="01"/>
    <s v="Grain"/>
    <x v="0"/>
    <n v="0"/>
  </r>
  <r>
    <x v="449"/>
    <x v="8"/>
    <s v="Aug"/>
    <n v="32"/>
    <x v="11"/>
    <s v="01"/>
    <s v="Grain"/>
    <x v="1"/>
    <n v="1"/>
  </r>
  <r>
    <x v="449"/>
    <x v="8"/>
    <s v="Aug"/>
    <n v="32"/>
    <x v="12"/>
    <s v="01"/>
    <s v="Grain"/>
    <x v="0"/>
    <n v="7159"/>
  </r>
  <r>
    <x v="449"/>
    <x v="8"/>
    <s v="Aug"/>
    <n v="32"/>
    <x v="12"/>
    <s v="01"/>
    <s v="Grain"/>
    <x v="1"/>
    <n v="1683"/>
  </r>
  <r>
    <x v="450"/>
    <x v="8"/>
    <s v="Aug"/>
    <n v="33"/>
    <x v="0"/>
    <s v="01"/>
    <s v="Grain"/>
    <x v="0"/>
    <n v="13554"/>
  </r>
  <r>
    <x v="450"/>
    <x v="8"/>
    <s v="Aug"/>
    <n v="33"/>
    <x v="0"/>
    <s v="01"/>
    <s v="Grain"/>
    <x v="1"/>
    <n v="125"/>
  </r>
  <r>
    <x v="450"/>
    <x v="8"/>
    <s v="Aug"/>
    <n v="33"/>
    <x v="1"/>
    <s v="01"/>
    <s v="Grain"/>
    <x v="0"/>
    <n v="0"/>
  </r>
  <r>
    <x v="450"/>
    <x v="8"/>
    <s v="Aug"/>
    <n v="33"/>
    <x v="1"/>
    <s v="01"/>
    <s v="Grain"/>
    <x v="1"/>
    <n v="0"/>
  </r>
  <r>
    <x v="450"/>
    <x v="8"/>
    <s v="Aug"/>
    <n v="33"/>
    <x v="2"/>
    <s v="01"/>
    <s v="Grain"/>
    <x v="0"/>
    <n v="3430"/>
  </r>
  <r>
    <x v="450"/>
    <x v="8"/>
    <s v="Aug"/>
    <n v="33"/>
    <x v="2"/>
    <s v="01"/>
    <s v="Grain"/>
    <x v="1"/>
    <n v="186"/>
  </r>
  <r>
    <x v="450"/>
    <x v="8"/>
    <s v="Aug"/>
    <n v="33"/>
    <x v="3"/>
    <s v="01"/>
    <s v="Grain"/>
    <x v="0"/>
    <n v="4768"/>
  </r>
  <r>
    <x v="450"/>
    <x v="8"/>
    <s v="Aug"/>
    <n v="33"/>
    <x v="3"/>
    <s v="01"/>
    <s v="Grain"/>
    <x v="1"/>
    <n v="306"/>
  </r>
  <r>
    <x v="450"/>
    <x v="8"/>
    <s v="Aug"/>
    <n v="33"/>
    <x v="4"/>
    <s v="01"/>
    <s v="Grain"/>
    <x v="0"/>
    <n v="1593"/>
  </r>
  <r>
    <x v="450"/>
    <x v="8"/>
    <s v="Aug"/>
    <n v="33"/>
    <x v="4"/>
    <s v="01"/>
    <s v="Grain"/>
    <x v="1"/>
    <n v="961"/>
  </r>
  <r>
    <x v="450"/>
    <x v="8"/>
    <s v="Aug"/>
    <n v="33"/>
    <x v="5"/>
    <s v="01"/>
    <s v="Grain"/>
    <x v="0"/>
    <n v="0"/>
  </r>
  <r>
    <x v="450"/>
    <x v="8"/>
    <s v="Aug"/>
    <n v="33"/>
    <x v="5"/>
    <s v="01"/>
    <s v="Grain"/>
    <x v="1"/>
    <n v="0"/>
  </r>
  <r>
    <x v="450"/>
    <x v="8"/>
    <s v="Aug"/>
    <n v="33"/>
    <x v="6"/>
    <s v="01"/>
    <s v="Grain"/>
    <x v="0"/>
    <n v="1513"/>
  </r>
  <r>
    <x v="450"/>
    <x v="8"/>
    <s v="Aug"/>
    <n v="33"/>
    <x v="6"/>
    <s v="01"/>
    <s v="Grain"/>
    <x v="1"/>
    <n v="1645"/>
  </r>
  <r>
    <x v="450"/>
    <x v="8"/>
    <s v="Aug"/>
    <n v="33"/>
    <x v="7"/>
    <s v="01"/>
    <s v="Grain"/>
    <x v="0"/>
    <n v="844"/>
  </r>
  <r>
    <x v="450"/>
    <x v="8"/>
    <s v="Aug"/>
    <n v="33"/>
    <x v="7"/>
    <s v="01"/>
    <s v="Grain"/>
    <x v="1"/>
    <n v="261"/>
  </r>
  <r>
    <x v="450"/>
    <x v="8"/>
    <s v="Aug"/>
    <n v="33"/>
    <x v="8"/>
    <s v="01"/>
    <s v="Grain"/>
    <x v="0"/>
    <n v="105"/>
  </r>
  <r>
    <x v="450"/>
    <x v="8"/>
    <s v="Aug"/>
    <n v="33"/>
    <x v="8"/>
    <s v="01"/>
    <s v="Grain"/>
    <x v="1"/>
    <n v="1711"/>
  </r>
  <r>
    <x v="450"/>
    <x v="8"/>
    <s v="Aug"/>
    <n v="33"/>
    <x v="9"/>
    <s v="01"/>
    <s v="Grain"/>
    <x v="0"/>
    <n v="0"/>
  </r>
  <r>
    <x v="450"/>
    <x v="8"/>
    <s v="Aug"/>
    <n v="33"/>
    <x v="9"/>
    <s v="01"/>
    <s v="Grain"/>
    <x v="1"/>
    <n v="0"/>
  </r>
  <r>
    <x v="450"/>
    <x v="8"/>
    <s v="Aug"/>
    <n v="33"/>
    <x v="10"/>
    <s v="01"/>
    <s v="Grain"/>
    <x v="0"/>
    <n v="2655"/>
  </r>
  <r>
    <x v="450"/>
    <x v="8"/>
    <s v="Aug"/>
    <n v="33"/>
    <x v="10"/>
    <s v="01"/>
    <s v="Grain"/>
    <x v="1"/>
    <n v="997"/>
  </r>
  <r>
    <x v="450"/>
    <x v="8"/>
    <s v="Aug"/>
    <n v="33"/>
    <x v="11"/>
    <s v="01"/>
    <s v="Grain"/>
    <x v="0"/>
    <n v="0"/>
  </r>
  <r>
    <x v="450"/>
    <x v="8"/>
    <s v="Aug"/>
    <n v="33"/>
    <x v="11"/>
    <s v="01"/>
    <s v="Grain"/>
    <x v="1"/>
    <n v="28"/>
  </r>
  <r>
    <x v="450"/>
    <x v="8"/>
    <s v="Aug"/>
    <n v="33"/>
    <x v="12"/>
    <s v="01"/>
    <s v="Grain"/>
    <x v="0"/>
    <n v="6298"/>
  </r>
  <r>
    <x v="450"/>
    <x v="8"/>
    <s v="Aug"/>
    <n v="33"/>
    <x v="12"/>
    <s v="01"/>
    <s v="Grain"/>
    <x v="1"/>
    <n v="1421"/>
  </r>
  <r>
    <x v="451"/>
    <x v="8"/>
    <s v="Aug"/>
    <n v="34"/>
    <x v="0"/>
    <s v="01"/>
    <s v="Grain"/>
    <x v="0"/>
    <n v="11748"/>
  </r>
  <r>
    <x v="451"/>
    <x v="8"/>
    <s v="Aug"/>
    <n v="34"/>
    <x v="0"/>
    <s v="01"/>
    <s v="Grain"/>
    <x v="1"/>
    <n v="321"/>
  </r>
  <r>
    <x v="451"/>
    <x v="8"/>
    <s v="Aug"/>
    <n v="34"/>
    <x v="1"/>
    <s v="01"/>
    <s v="Grain"/>
    <x v="0"/>
    <n v="0"/>
  </r>
  <r>
    <x v="451"/>
    <x v="8"/>
    <s v="Aug"/>
    <n v="34"/>
    <x v="1"/>
    <s v="01"/>
    <s v="Grain"/>
    <x v="1"/>
    <n v="0"/>
  </r>
  <r>
    <x v="451"/>
    <x v="8"/>
    <s v="Aug"/>
    <n v="34"/>
    <x v="2"/>
    <s v="01"/>
    <s v="Grain"/>
    <x v="0"/>
    <n v="2834"/>
  </r>
  <r>
    <x v="451"/>
    <x v="8"/>
    <s v="Aug"/>
    <n v="34"/>
    <x v="2"/>
    <s v="01"/>
    <s v="Grain"/>
    <x v="1"/>
    <n v="467"/>
  </r>
  <r>
    <x v="451"/>
    <x v="8"/>
    <s v="Aug"/>
    <n v="34"/>
    <x v="3"/>
    <s v="01"/>
    <s v="Grain"/>
    <x v="0"/>
    <n v="4485"/>
  </r>
  <r>
    <x v="451"/>
    <x v="8"/>
    <s v="Aug"/>
    <n v="34"/>
    <x v="3"/>
    <s v="01"/>
    <s v="Grain"/>
    <x v="1"/>
    <n v="401"/>
  </r>
  <r>
    <x v="451"/>
    <x v="8"/>
    <s v="Aug"/>
    <n v="34"/>
    <x v="4"/>
    <s v="01"/>
    <s v="Grain"/>
    <x v="0"/>
    <n v="1131"/>
  </r>
  <r>
    <x v="451"/>
    <x v="8"/>
    <s v="Aug"/>
    <n v="34"/>
    <x v="4"/>
    <s v="01"/>
    <s v="Grain"/>
    <x v="1"/>
    <n v="1023"/>
  </r>
  <r>
    <x v="451"/>
    <x v="8"/>
    <s v="Aug"/>
    <n v="34"/>
    <x v="5"/>
    <s v="01"/>
    <s v="Grain"/>
    <x v="0"/>
    <n v="0"/>
  </r>
  <r>
    <x v="451"/>
    <x v="8"/>
    <s v="Aug"/>
    <n v="34"/>
    <x v="5"/>
    <s v="01"/>
    <s v="Grain"/>
    <x v="1"/>
    <n v="0"/>
  </r>
  <r>
    <x v="451"/>
    <x v="8"/>
    <s v="Aug"/>
    <n v="34"/>
    <x v="6"/>
    <s v="01"/>
    <s v="Grain"/>
    <x v="0"/>
    <n v="1216"/>
  </r>
  <r>
    <x v="451"/>
    <x v="8"/>
    <s v="Aug"/>
    <n v="34"/>
    <x v="6"/>
    <s v="01"/>
    <s v="Grain"/>
    <x v="1"/>
    <n v="1290"/>
  </r>
  <r>
    <x v="451"/>
    <x v="8"/>
    <s v="Aug"/>
    <n v="34"/>
    <x v="7"/>
    <s v="01"/>
    <s v="Grain"/>
    <x v="0"/>
    <n v="723"/>
  </r>
  <r>
    <x v="451"/>
    <x v="8"/>
    <s v="Aug"/>
    <n v="34"/>
    <x v="7"/>
    <s v="01"/>
    <s v="Grain"/>
    <x v="1"/>
    <n v="264"/>
  </r>
  <r>
    <x v="451"/>
    <x v="8"/>
    <s v="Aug"/>
    <n v="34"/>
    <x v="8"/>
    <s v="01"/>
    <s v="Grain"/>
    <x v="0"/>
    <n v="28"/>
  </r>
  <r>
    <x v="451"/>
    <x v="8"/>
    <s v="Aug"/>
    <n v="34"/>
    <x v="8"/>
    <s v="01"/>
    <s v="Grain"/>
    <x v="1"/>
    <n v="999"/>
  </r>
  <r>
    <x v="451"/>
    <x v="8"/>
    <s v="Aug"/>
    <n v="34"/>
    <x v="9"/>
    <s v="01"/>
    <s v="Grain"/>
    <x v="0"/>
    <n v="0"/>
  </r>
  <r>
    <x v="451"/>
    <x v="8"/>
    <s v="Aug"/>
    <n v="34"/>
    <x v="9"/>
    <s v="01"/>
    <s v="Grain"/>
    <x v="1"/>
    <n v="0"/>
  </r>
  <r>
    <x v="451"/>
    <x v="8"/>
    <s v="Aug"/>
    <n v="34"/>
    <x v="10"/>
    <s v="01"/>
    <s v="Grain"/>
    <x v="0"/>
    <n v="2584"/>
  </r>
  <r>
    <x v="451"/>
    <x v="8"/>
    <s v="Aug"/>
    <n v="34"/>
    <x v="10"/>
    <s v="01"/>
    <s v="Grain"/>
    <x v="1"/>
    <n v="921"/>
  </r>
  <r>
    <x v="451"/>
    <x v="8"/>
    <s v="Aug"/>
    <n v="34"/>
    <x v="11"/>
    <s v="01"/>
    <s v="Grain"/>
    <x v="0"/>
    <n v="0"/>
  </r>
  <r>
    <x v="451"/>
    <x v="8"/>
    <s v="Aug"/>
    <n v="34"/>
    <x v="11"/>
    <s v="01"/>
    <s v="Grain"/>
    <x v="1"/>
    <n v="1"/>
  </r>
  <r>
    <x v="451"/>
    <x v="8"/>
    <s v="Aug"/>
    <n v="34"/>
    <x v="12"/>
    <s v="01"/>
    <s v="Grain"/>
    <x v="0"/>
    <n v="5540"/>
  </r>
  <r>
    <x v="451"/>
    <x v="8"/>
    <s v="Aug"/>
    <n v="34"/>
    <x v="12"/>
    <s v="01"/>
    <s v="Grain"/>
    <x v="1"/>
    <n v="1624"/>
  </r>
  <r>
    <x v="452"/>
    <x v="8"/>
    <s v="Aug"/>
    <n v="35"/>
    <x v="0"/>
    <s v="01"/>
    <s v="Grain"/>
    <x v="0"/>
    <n v="13468"/>
  </r>
  <r>
    <x v="452"/>
    <x v="8"/>
    <s v="Aug"/>
    <n v="35"/>
    <x v="0"/>
    <s v="01"/>
    <s v="Grain"/>
    <x v="1"/>
    <n v="148"/>
  </r>
  <r>
    <x v="452"/>
    <x v="8"/>
    <s v="Aug"/>
    <n v="35"/>
    <x v="1"/>
    <s v="01"/>
    <s v="Grain"/>
    <x v="0"/>
    <n v="0"/>
  </r>
  <r>
    <x v="452"/>
    <x v="8"/>
    <s v="Aug"/>
    <n v="35"/>
    <x v="1"/>
    <s v="01"/>
    <s v="Grain"/>
    <x v="1"/>
    <n v="0"/>
  </r>
  <r>
    <x v="452"/>
    <x v="8"/>
    <s v="Aug"/>
    <n v="35"/>
    <x v="2"/>
    <s v="01"/>
    <s v="Grain"/>
    <x v="0"/>
    <n v="3468"/>
  </r>
  <r>
    <x v="452"/>
    <x v="8"/>
    <s v="Aug"/>
    <n v="35"/>
    <x v="2"/>
    <s v="01"/>
    <s v="Grain"/>
    <x v="1"/>
    <n v="255"/>
  </r>
  <r>
    <x v="452"/>
    <x v="8"/>
    <s v="Aug"/>
    <n v="35"/>
    <x v="3"/>
    <s v="01"/>
    <s v="Grain"/>
    <x v="0"/>
    <n v="3993"/>
  </r>
  <r>
    <x v="452"/>
    <x v="8"/>
    <s v="Aug"/>
    <n v="35"/>
    <x v="3"/>
    <s v="01"/>
    <s v="Grain"/>
    <x v="1"/>
    <n v="425"/>
  </r>
  <r>
    <x v="452"/>
    <x v="8"/>
    <s v="Aug"/>
    <n v="35"/>
    <x v="4"/>
    <s v="01"/>
    <s v="Grain"/>
    <x v="0"/>
    <n v="1210"/>
  </r>
  <r>
    <x v="452"/>
    <x v="8"/>
    <s v="Aug"/>
    <n v="35"/>
    <x v="4"/>
    <s v="01"/>
    <s v="Grain"/>
    <x v="1"/>
    <n v="1171"/>
  </r>
  <r>
    <x v="452"/>
    <x v="8"/>
    <s v="Aug"/>
    <n v="35"/>
    <x v="5"/>
    <s v="01"/>
    <s v="Grain"/>
    <x v="0"/>
    <n v="0"/>
  </r>
  <r>
    <x v="452"/>
    <x v="8"/>
    <s v="Aug"/>
    <n v="35"/>
    <x v="5"/>
    <s v="01"/>
    <s v="Grain"/>
    <x v="1"/>
    <n v="0"/>
  </r>
  <r>
    <x v="452"/>
    <x v="8"/>
    <s v="Aug"/>
    <n v="35"/>
    <x v="6"/>
    <s v="01"/>
    <s v="Grain"/>
    <x v="0"/>
    <n v="963"/>
  </r>
  <r>
    <x v="452"/>
    <x v="8"/>
    <s v="Aug"/>
    <n v="35"/>
    <x v="6"/>
    <s v="01"/>
    <s v="Grain"/>
    <x v="1"/>
    <n v="1273"/>
  </r>
  <r>
    <x v="452"/>
    <x v="8"/>
    <s v="Aug"/>
    <n v="35"/>
    <x v="7"/>
    <s v="01"/>
    <s v="Grain"/>
    <x v="0"/>
    <n v="796"/>
  </r>
  <r>
    <x v="452"/>
    <x v="8"/>
    <s v="Aug"/>
    <n v="35"/>
    <x v="7"/>
    <s v="01"/>
    <s v="Grain"/>
    <x v="1"/>
    <n v="453"/>
  </r>
  <r>
    <x v="452"/>
    <x v="8"/>
    <s v="Aug"/>
    <n v="35"/>
    <x v="8"/>
    <s v="01"/>
    <s v="Grain"/>
    <x v="0"/>
    <n v="168"/>
  </r>
  <r>
    <x v="452"/>
    <x v="8"/>
    <s v="Aug"/>
    <n v="35"/>
    <x v="8"/>
    <s v="01"/>
    <s v="Grain"/>
    <x v="1"/>
    <n v="1006"/>
  </r>
  <r>
    <x v="452"/>
    <x v="8"/>
    <s v="Aug"/>
    <n v="35"/>
    <x v="9"/>
    <s v="01"/>
    <s v="Grain"/>
    <x v="0"/>
    <n v="0"/>
  </r>
  <r>
    <x v="452"/>
    <x v="8"/>
    <s v="Aug"/>
    <n v="35"/>
    <x v="9"/>
    <s v="01"/>
    <s v="Grain"/>
    <x v="1"/>
    <n v="0"/>
  </r>
  <r>
    <x v="452"/>
    <x v="8"/>
    <s v="Aug"/>
    <n v="35"/>
    <x v="10"/>
    <s v="01"/>
    <s v="Grain"/>
    <x v="0"/>
    <n v="2418"/>
  </r>
  <r>
    <x v="452"/>
    <x v="8"/>
    <s v="Aug"/>
    <n v="35"/>
    <x v="10"/>
    <s v="01"/>
    <s v="Grain"/>
    <x v="1"/>
    <n v="847"/>
  </r>
  <r>
    <x v="452"/>
    <x v="8"/>
    <s v="Aug"/>
    <n v="35"/>
    <x v="11"/>
    <s v="01"/>
    <s v="Grain"/>
    <x v="0"/>
    <n v="0"/>
  </r>
  <r>
    <x v="452"/>
    <x v="8"/>
    <s v="Aug"/>
    <n v="35"/>
    <x v="11"/>
    <s v="01"/>
    <s v="Grain"/>
    <x v="1"/>
    <n v="14"/>
  </r>
  <r>
    <x v="452"/>
    <x v="8"/>
    <s v="Aug"/>
    <n v="35"/>
    <x v="12"/>
    <s v="01"/>
    <s v="Grain"/>
    <x v="0"/>
    <n v="6563"/>
  </r>
  <r>
    <x v="452"/>
    <x v="8"/>
    <s v="Aug"/>
    <n v="35"/>
    <x v="12"/>
    <s v="01"/>
    <s v="Grain"/>
    <x v="1"/>
    <n v="2036"/>
  </r>
  <r>
    <x v="453"/>
    <x v="8"/>
    <s v="Sep"/>
    <n v="36"/>
    <x v="0"/>
    <s v="01"/>
    <s v="Grain"/>
    <x v="0"/>
    <n v="12084"/>
  </r>
  <r>
    <x v="453"/>
    <x v="8"/>
    <s v="Sep"/>
    <n v="36"/>
    <x v="0"/>
    <s v="01"/>
    <s v="Grain"/>
    <x v="1"/>
    <n v="225"/>
  </r>
  <r>
    <x v="453"/>
    <x v="8"/>
    <s v="Sep"/>
    <n v="36"/>
    <x v="1"/>
    <s v="01"/>
    <s v="Grain"/>
    <x v="0"/>
    <n v="0"/>
  </r>
  <r>
    <x v="453"/>
    <x v="8"/>
    <s v="Sep"/>
    <n v="36"/>
    <x v="1"/>
    <s v="01"/>
    <s v="Grain"/>
    <x v="1"/>
    <n v="0"/>
  </r>
  <r>
    <x v="453"/>
    <x v="8"/>
    <s v="Sep"/>
    <n v="36"/>
    <x v="2"/>
    <s v="01"/>
    <s v="Grain"/>
    <x v="0"/>
    <n v="3146"/>
  </r>
  <r>
    <x v="453"/>
    <x v="8"/>
    <s v="Sep"/>
    <n v="36"/>
    <x v="2"/>
    <s v="01"/>
    <s v="Grain"/>
    <x v="1"/>
    <n v="288"/>
  </r>
  <r>
    <x v="453"/>
    <x v="8"/>
    <s v="Sep"/>
    <n v="36"/>
    <x v="3"/>
    <s v="01"/>
    <s v="Grain"/>
    <x v="0"/>
    <n v="4543"/>
  </r>
  <r>
    <x v="453"/>
    <x v="8"/>
    <s v="Sep"/>
    <n v="36"/>
    <x v="3"/>
    <s v="01"/>
    <s v="Grain"/>
    <x v="1"/>
    <n v="270"/>
  </r>
  <r>
    <x v="453"/>
    <x v="8"/>
    <s v="Sep"/>
    <n v="36"/>
    <x v="4"/>
    <s v="01"/>
    <s v="Grain"/>
    <x v="0"/>
    <n v="1343"/>
  </r>
  <r>
    <x v="453"/>
    <x v="8"/>
    <s v="Sep"/>
    <n v="36"/>
    <x v="4"/>
    <s v="01"/>
    <s v="Grain"/>
    <x v="1"/>
    <n v="858"/>
  </r>
  <r>
    <x v="453"/>
    <x v="8"/>
    <s v="Sep"/>
    <n v="36"/>
    <x v="5"/>
    <s v="01"/>
    <s v="Grain"/>
    <x v="0"/>
    <n v="0"/>
  </r>
  <r>
    <x v="453"/>
    <x v="8"/>
    <s v="Sep"/>
    <n v="36"/>
    <x v="5"/>
    <s v="01"/>
    <s v="Grain"/>
    <x v="1"/>
    <n v="0"/>
  </r>
  <r>
    <x v="453"/>
    <x v="8"/>
    <s v="Sep"/>
    <n v="36"/>
    <x v="6"/>
    <s v="01"/>
    <s v="Grain"/>
    <x v="0"/>
    <n v="1187"/>
  </r>
  <r>
    <x v="453"/>
    <x v="8"/>
    <s v="Sep"/>
    <n v="36"/>
    <x v="6"/>
    <s v="01"/>
    <s v="Grain"/>
    <x v="1"/>
    <n v="1300"/>
  </r>
  <r>
    <x v="453"/>
    <x v="8"/>
    <s v="Sep"/>
    <n v="36"/>
    <x v="7"/>
    <s v="01"/>
    <s v="Grain"/>
    <x v="0"/>
    <n v="482"/>
  </r>
  <r>
    <x v="453"/>
    <x v="8"/>
    <s v="Sep"/>
    <n v="36"/>
    <x v="7"/>
    <s v="01"/>
    <s v="Grain"/>
    <x v="1"/>
    <n v="482"/>
  </r>
  <r>
    <x v="453"/>
    <x v="8"/>
    <s v="Sep"/>
    <n v="36"/>
    <x v="8"/>
    <s v="01"/>
    <s v="Grain"/>
    <x v="0"/>
    <n v="129"/>
  </r>
  <r>
    <x v="453"/>
    <x v="8"/>
    <s v="Sep"/>
    <n v="36"/>
    <x v="8"/>
    <s v="01"/>
    <s v="Grain"/>
    <x v="1"/>
    <n v="1669"/>
  </r>
  <r>
    <x v="453"/>
    <x v="8"/>
    <s v="Sep"/>
    <n v="36"/>
    <x v="9"/>
    <s v="01"/>
    <s v="Grain"/>
    <x v="0"/>
    <n v="0"/>
  </r>
  <r>
    <x v="453"/>
    <x v="8"/>
    <s v="Sep"/>
    <n v="36"/>
    <x v="9"/>
    <s v="01"/>
    <s v="Grain"/>
    <x v="1"/>
    <n v="0"/>
  </r>
  <r>
    <x v="453"/>
    <x v="8"/>
    <s v="Sep"/>
    <n v="36"/>
    <x v="10"/>
    <s v="01"/>
    <s v="Grain"/>
    <x v="0"/>
    <n v="1947"/>
  </r>
  <r>
    <x v="453"/>
    <x v="8"/>
    <s v="Sep"/>
    <n v="36"/>
    <x v="10"/>
    <s v="01"/>
    <s v="Grain"/>
    <x v="1"/>
    <n v="1024"/>
  </r>
  <r>
    <x v="453"/>
    <x v="8"/>
    <s v="Sep"/>
    <n v="36"/>
    <x v="11"/>
    <s v="01"/>
    <s v="Grain"/>
    <x v="0"/>
    <n v="0"/>
  </r>
  <r>
    <x v="453"/>
    <x v="8"/>
    <s v="Sep"/>
    <n v="36"/>
    <x v="11"/>
    <s v="01"/>
    <s v="Grain"/>
    <x v="1"/>
    <n v="18"/>
  </r>
  <r>
    <x v="453"/>
    <x v="8"/>
    <s v="Sep"/>
    <n v="36"/>
    <x v="12"/>
    <s v="01"/>
    <s v="Grain"/>
    <x v="0"/>
    <n v="6735"/>
  </r>
  <r>
    <x v="453"/>
    <x v="8"/>
    <s v="Sep"/>
    <n v="36"/>
    <x v="12"/>
    <s v="01"/>
    <s v="Grain"/>
    <x v="1"/>
    <n v="1140"/>
  </r>
  <r>
    <x v="454"/>
    <x v="8"/>
    <s v="Sep"/>
    <n v="37"/>
    <x v="0"/>
    <s v="01"/>
    <s v="Grain"/>
    <x v="0"/>
    <n v="11435"/>
  </r>
  <r>
    <x v="454"/>
    <x v="8"/>
    <s v="Sep"/>
    <n v="37"/>
    <x v="0"/>
    <s v="01"/>
    <s v="Grain"/>
    <x v="1"/>
    <n v="162"/>
  </r>
  <r>
    <x v="454"/>
    <x v="8"/>
    <s v="Sep"/>
    <n v="37"/>
    <x v="1"/>
    <s v="01"/>
    <s v="Grain"/>
    <x v="0"/>
    <n v="0"/>
  </r>
  <r>
    <x v="454"/>
    <x v="8"/>
    <s v="Sep"/>
    <n v="37"/>
    <x v="1"/>
    <s v="01"/>
    <s v="Grain"/>
    <x v="1"/>
    <n v="0"/>
  </r>
  <r>
    <x v="454"/>
    <x v="8"/>
    <s v="Sep"/>
    <n v="37"/>
    <x v="2"/>
    <s v="01"/>
    <s v="Grain"/>
    <x v="0"/>
    <n v="3465"/>
  </r>
  <r>
    <x v="454"/>
    <x v="8"/>
    <s v="Sep"/>
    <n v="37"/>
    <x v="2"/>
    <s v="01"/>
    <s v="Grain"/>
    <x v="1"/>
    <n v="175"/>
  </r>
  <r>
    <x v="454"/>
    <x v="8"/>
    <s v="Sep"/>
    <n v="37"/>
    <x v="3"/>
    <s v="01"/>
    <s v="Grain"/>
    <x v="0"/>
    <n v="4783"/>
  </r>
  <r>
    <x v="454"/>
    <x v="8"/>
    <s v="Sep"/>
    <n v="37"/>
    <x v="3"/>
    <s v="01"/>
    <s v="Grain"/>
    <x v="1"/>
    <n v="300"/>
  </r>
  <r>
    <x v="454"/>
    <x v="8"/>
    <s v="Sep"/>
    <n v="37"/>
    <x v="4"/>
    <s v="01"/>
    <s v="Grain"/>
    <x v="0"/>
    <n v="1214"/>
  </r>
  <r>
    <x v="454"/>
    <x v="8"/>
    <s v="Sep"/>
    <n v="37"/>
    <x v="4"/>
    <s v="01"/>
    <s v="Grain"/>
    <x v="1"/>
    <n v="1275"/>
  </r>
  <r>
    <x v="454"/>
    <x v="8"/>
    <s v="Sep"/>
    <n v="37"/>
    <x v="5"/>
    <s v="01"/>
    <s v="Grain"/>
    <x v="0"/>
    <n v="0"/>
  </r>
  <r>
    <x v="454"/>
    <x v="8"/>
    <s v="Sep"/>
    <n v="37"/>
    <x v="5"/>
    <s v="01"/>
    <s v="Grain"/>
    <x v="1"/>
    <n v="2"/>
  </r>
  <r>
    <x v="454"/>
    <x v="8"/>
    <s v="Sep"/>
    <n v="37"/>
    <x v="6"/>
    <s v="01"/>
    <s v="Grain"/>
    <x v="0"/>
    <n v="1143"/>
  </r>
  <r>
    <x v="454"/>
    <x v="8"/>
    <s v="Sep"/>
    <n v="37"/>
    <x v="6"/>
    <s v="01"/>
    <s v="Grain"/>
    <x v="1"/>
    <n v="1727"/>
  </r>
  <r>
    <x v="454"/>
    <x v="8"/>
    <s v="Sep"/>
    <n v="37"/>
    <x v="7"/>
    <s v="01"/>
    <s v="Grain"/>
    <x v="0"/>
    <n v="973"/>
  </r>
  <r>
    <x v="454"/>
    <x v="8"/>
    <s v="Sep"/>
    <n v="37"/>
    <x v="7"/>
    <s v="01"/>
    <s v="Grain"/>
    <x v="1"/>
    <n v="385"/>
  </r>
  <r>
    <x v="454"/>
    <x v="8"/>
    <s v="Sep"/>
    <n v="37"/>
    <x v="8"/>
    <s v="01"/>
    <s v="Grain"/>
    <x v="0"/>
    <n v="143"/>
  </r>
  <r>
    <x v="454"/>
    <x v="8"/>
    <s v="Sep"/>
    <n v="37"/>
    <x v="8"/>
    <s v="01"/>
    <s v="Grain"/>
    <x v="1"/>
    <n v="1288"/>
  </r>
  <r>
    <x v="454"/>
    <x v="8"/>
    <s v="Sep"/>
    <n v="37"/>
    <x v="9"/>
    <s v="01"/>
    <s v="Grain"/>
    <x v="0"/>
    <n v="0"/>
  </r>
  <r>
    <x v="454"/>
    <x v="8"/>
    <s v="Sep"/>
    <n v="37"/>
    <x v="9"/>
    <s v="01"/>
    <s v="Grain"/>
    <x v="1"/>
    <n v="0"/>
  </r>
  <r>
    <x v="454"/>
    <x v="8"/>
    <s v="Sep"/>
    <n v="37"/>
    <x v="10"/>
    <s v="01"/>
    <s v="Grain"/>
    <x v="0"/>
    <n v="2122"/>
  </r>
  <r>
    <x v="454"/>
    <x v="8"/>
    <s v="Sep"/>
    <n v="37"/>
    <x v="10"/>
    <s v="01"/>
    <s v="Grain"/>
    <x v="1"/>
    <n v="1087"/>
  </r>
  <r>
    <x v="454"/>
    <x v="8"/>
    <s v="Sep"/>
    <n v="37"/>
    <x v="11"/>
    <s v="01"/>
    <s v="Grain"/>
    <x v="0"/>
    <n v="0"/>
  </r>
  <r>
    <x v="454"/>
    <x v="8"/>
    <s v="Sep"/>
    <n v="37"/>
    <x v="11"/>
    <s v="01"/>
    <s v="Grain"/>
    <x v="1"/>
    <n v="20"/>
  </r>
  <r>
    <x v="454"/>
    <x v="8"/>
    <s v="Sep"/>
    <n v="37"/>
    <x v="12"/>
    <s v="01"/>
    <s v="Grain"/>
    <x v="0"/>
    <n v="6785"/>
  </r>
  <r>
    <x v="454"/>
    <x v="8"/>
    <s v="Sep"/>
    <n v="37"/>
    <x v="12"/>
    <s v="01"/>
    <s v="Grain"/>
    <x v="1"/>
    <n v="1696"/>
  </r>
  <r>
    <x v="455"/>
    <x v="8"/>
    <s v="Sep"/>
    <n v="38"/>
    <x v="0"/>
    <s v="01"/>
    <s v="Grain"/>
    <x v="0"/>
    <n v="13156"/>
  </r>
  <r>
    <x v="455"/>
    <x v="8"/>
    <s v="Sep"/>
    <n v="38"/>
    <x v="0"/>
    <s v="01"/>
    <s v="Grain"/>
    <x v="1"/>
    <n v="217"/>
  </r>
  <r>
    <x v="455"/>
    <x v="8"/>
    <s v="Sep"/>
    <n v="38"/>
    <x v="1"/>
    <s v="01"/>
    <s v="Grain"/>
    <x v="0"/>
    <n v="0"/>
  </r>
  <r>
    <x v="455"/>
    <x v="8"/>
    <s v="Sep"/>
    <n v="38"/>
    <x v="1"/>
    <s v="01"/>
    <s v="Grain"/>
    <x v="1"/>
    <n v="0"/>
  </r>
  <r>
    <x v="455"/>
    <x v="8"/>
    <s v="Sep"/>
    <n v="38"/>
    <x v="2"/>
    <s v="01"/>
    <s v="Grain"/>
    <x v="0"/>
    <n v="4130"/>
  </r>
  <r>
    <x v="455"/>
    <x v="8"/>
    <s v="Sep"/>
    <n v="38"/>
    <x v="2"/>
    <s v="01"/>
    <s v="Grain"/>
    <x v="1"/>
    <n v="411"/>
  </r>
  <r>
    <x v="455"/>
    <x v="8"/>
    <s v="Sep"/>
    <n v="38"/>
    <x v="3"/>
    <s v="01"/>
    <s v="Grain"/>
    <x v="0"/>
    <n v="6090"/>
  </r>
  <r>
    <x v="455"/>
    <x v="8"/>
    <s v="Sep"/>
    <n v="38"/>
    <x v="3"/>
    <s v="01"/>
    <s v="Grain"/>
    <x v="1"/>
    <n v="277"/>
  </r>
  <r>
    <x v="455"/>
    <x v="8"/>
    <s v="Sep"/>
    <n v="38"/>
    <x v="4"/>
    <s v="01"/>
    <s v="Grain"/>
    <x v="0"/>
    <n v="2129"/>
  </r>
  <r>
    <x v="455"/>
    <x v="8"/>
    <s v="Sep"/>
    <n v="38"/>
    <x v="4"/>
    <s v="01"/>
    <s v="Grain"/>
    <x v="1"/>
    <n v="706"/>
  </r>
  <r>
    <x v="455"/>
    <x v="8"/>
    <s v="Sep"/>
    <n v="38"/>
    <x v="5"/>
    <s v="01"/>
    <s v="Grain"/>
    <x v="0"/>
    <n v="0"/>
  </r>
  <r>
    <x v="455"/>
    <x v="8"/>
    <s v="Sep"/>
    <n v="38"/>
    <x v="5"/>
    <s v="01"/>
    <s v="Grain"/>
    <x v="1"/>
    <n v="17"/>
  </r>
  <r>
    <x v="455"/>
    <x v="8"/>
    <s v="Sep"/>
    <n v="38"/>
    <x v="6"/>
    <s v="01"/>
    <s v="Grain"/>
    <x v="0"/>
    <n v="1070"/>
  </r>
  <r>
    <x v="455"/>
    <x v="8"/>
    <s v="Sep"/>
    <n v="38"/>
    <x v="6"/>
    <s v="01"/>
    <s v="Grain"/>
    <x v="1"/>
    <n v="1645"/>
  </r>
  <r>
    <x v="455"/>
    <x v="8"/>
    <s v="Sep"/>
    <n v="38"/>
    <x v="7"/>
    <s v="01"/>
    <s v="Grain"/>
    <x v="0"/>
    <n v="1369"/>
  </r>
  <r>
    <x v="455"/>
    <x v="8"/>
    <s v="Sep"/>
    <n v="38"/>
    <x v="7"/>
    <s v="01"/>
    <s v="Grain"/>
    <x v="1"/>
    <n v="162"/>
  </r>
  <r>
    <x v="455"/>
    <x v="8"/>
    <s v="Sep"/>
    <n v="38"/>
    <x v="8"/>
    <s v="01"/>
    <s v="Grain"/>
    <x v="0"/>
    <n v="222"/>
  </r>
  <r>
    <x v="455"/>
    <x v="8"/>
    <s v="Sep"/>
    <n v="38"/>
    <x v="8"/>
    <s v="01"/>
    <s v="Grain"/>
    <x v="1"/>
    <n v="1286"/>
  </r>
  <r>
    <x v="455"/>
    <x v="8"/>
    <s v="Sep"/>
    <n v="38"/>
    <x v="9"/>
    <s v="01"/>
    <s v="Grain"/>
    <x v="0"/>
    <n v="0"/>
  </r>
  <r>
    <x v="455"/>
    <x v="8"/>
    <s v="Sep"/>
    <n v="38"/>
    <x v="9"/>
    <s v="01"/>
    <s v="Grain"/>
    <x v="1"/>
    <n v="0"/>
  </r>
  <r>
    <x v="455"/>
    <x v="8"/>
    <s v="Sep"/>
    <n v="38"/>
    <x v="10"/>
    <s v="01"/>
    <s v="Grain"/>
    <x v="0"/>
    <n v="2225"/>
  </r>
  <r>
    <x v="455"/>
    <x v="8"/>
    <s v="Sep"/>
    <n v="38"/>
    <x v="10"/>
    <s v="01"/>
    <s v="Grain"/>
    <x v="1"/>
    <n v="1001"/>
  </r>
  <r>
    <x v="455"/>
    <x v="8"/>
    <s v="Sep"/>
    <n v="38"/>
    <x v="11"/>
    <s v="01"/>
    <s v="Grain"/>
    <x v="0"/>
    <n v="0"/>
  </r>
  <r>
    <x v="455"/>
    <x v="8"/>
    <s v="Sep"/>
    <n v="38"/>
    <x v="11"/>
    <s v="01"/>
    <s v="Grain"/>
    <x v="1"/>
    <n v="3"/>
  </r>
  <r>
    <x v="455"/>
    <x v="8"/>
    <s v="Sep"/>
    <n v="38"/>
    <x v="12"/>
    <s v="01"/>
    <s v="Grain"/>
    <x v="0"/>
    <n v="6250"/>
  </r>
  <r>
    <x v="455"/>
    <x v="8"/>
    <s v="Sep"/>
    <n v="38"/>
    <x v="12"/>
    <s v="01"/>
    <s v="Grain"/>
    <x v="1"/>
    <n v="1029"/>
  </r>
  <r>
    <x v="456"/>
    <x v="8"/>
    <s v="Sep"/>
    <n v="39"/>
    <x v="0"/>
    <s v="01"/>
    <s v="Grain"/>
    <x v="0"/>
    <n v="13757"/>
  </r>
  <r>
    <x v="456"/>
    <x v="8"/>
    <s v="Sep"/>
    <n v="39"/>
    <x v="0"/>
    <s v="01"/>
    <s v="Grain"/>
    <x v="1"/>
    <n v="230"/>
  </r>
  <r>
    <x v="456"/>
    <x v="8"/>
    <s v="Sep"/>
    <n v="39"/>
    <x v="1"/>
    <s v="01"/>
    <s v="Grain"/>
    <x v="0"/>
    <n v="0"/>
  </r>
  <r>
    <x v="456"/>
    <x v="8"/>
    <s v="Sep"/>
    <n v="39"/>
    <x v="1"/>
    <s v="01"/>
    <s v="Grain"/>
    <x v="1"/>
    <n v="0"/>
  </r>
  <r>
    <x v="456"/>
    <x v="8"/>
    <s v="Sep"/>
    <n v="39"/>
    <x v="2"/>
    <s v="01"/>
    <s v="Grain"/>
    <x v="0"/>
    <n v="5557"/>
  </r>
  <r>
    <x v="456"/>
    <x v="8"/>
    <s v="Sep"/>
    <n v="39"/>
    <x v="2"/>
    <s v="01"/>
    <s v="Grain"/>
    <x v="1"/>
    <n v="455"/>
  </r>
  <r>
    <x v="456"/>
    <x v="8"/>
    <s v="Sep"/>
    <n v="39"/>
    <x v="3"/>
    <s v="01"/>
    <s v="Grain"/>
    <x v="0"/>
    <n v="5253"/>
  </r>
  <r>
    <x v="456"/>
    <x v="8"/>
    <s v="Sep"/>
    <n v="39"/>
    <x v="3"/>
    <s v="01"/>
    <s v="Grain"/>
    <x v="1"/>
    <n v="218"/>
  </r>
  <r>
    <x v="456"/>
    <x v="8"/>
    <s v="Sep"/>
    <n v="39"/>
    <x v="4"/>
    <s v="01"/>
    <s v="Grain"/>
    <x v="0"/>
    <n v="2390"/>
  </r>
  <r>
    <x v="456"/>
    <x v="8"/>
    <s v="Sep"/>
    <n v="39"/>
    <x v="4"/>
    <s v="01"/>
    <s v="Grain"/>
    <x v="1"/>
    <n v="914"/>
  </r>
  <r>
    <x v="456"/>
    <x v="8"/>
    <s v="Sep"/>
    <n v="39"/>
    <x v="5"/>
    <s v="01"/>
    <s v="Grain"/>
    <x v="0"/>
    <n v="0"/>
  </r>
  <r>
    <x v="456"/>
    <x v="8"/>
    <s v="Sep"/>
    <n v="39"/>
    <x v="5"/>
    <s v="01"/>
    <s v="Grain"/>
    <x v="1"/>
    <n v="11"/>
  </r>
  <r>
    <x v="456"/>
    <x v="8"/>
    <s v="Sep"/>
    <n v="39"/>
    <x v="6"/>
    <s v="01"/>
    <s v="Grain"/>
    <x v="0"/>
    <n v="1050"/>
  </r>
  <r>
    <x v="456"/>
    <x v="8"/>
    <s v="Sep"/>
    <n v="39"/>
    <x v="6"/>
    <s v="01"/>
    <s v="Grain"/>
    <x v="1"/>
    <n v="951"/>
  </r>
  <r>
    <x v="456"/>
    <x v="8"/>
    <s v="Sep"/>
    <n v="39"/>
    <x v="7"/>
    <s v="01"/>
    <s v="Grain"/>
    <x v="0"/>
    <n v="932"/>
  </r>
  <r>
    <x v="456"/>
    <x v="8"/>
    <s v="Sep"/>
    <n v="39"/>
    <x v="7"/>
    <s v="01"/>
    <s v="Grain"/>
    <x v="1"/>
    <n v="233"/>
  </r>
  <r>
    <x v="456"/>
    <x v="8"/>
    <s v="Sep"/>
    <n v="39"/>
    <x v="8"/>
    <s v="01"/>
    <s v="Grain"/>
    <x v="0"/>
    <n v="251"/>
  </r>
  <r>
    <x v="456"/>
    <x v="8"/>
    <s v="Sep"/>
    <n v="39"/>
    <x v="8"/>
    <s v="01"/>
    <s v="Grain"/>
    <x v="1"/>
    <n v="1385"/>
  </r>
  <r>
    <x v="456"/>
    <x v="8"/>
    <s v="Sep"/>
    <n v="39"/>
    <x v="9"/>
    <s v="01"/>
    <s v="Grain"/>
    <x v="0"/>
    <n v="0"/>
  </r>
  <r>
    <x v="456"/>
    <x v="8"/>
    <s v="Sep"/>
    <n v="39"/>
    <x v="9"/>
    <s v="01"/>
    <s v="Grain"/>
    <x v="1"/>
    <n v="0"/>
  </r>
  <r>
    <x v="456"/>
    <x v="8"/>
    <s v="Sep"/>
    <n v="39"/>
    <x v="10"/>
    <s v="01"/>
    <s v="Grain"/>
    <x v="0"/>
    <n v="3147"/>
  </r>
  <r>
    <x v="456"/>
    <x v="8"/>
    <s v="Sep"/>
    <n v="39"/>
    <x v="10"/>
    <s v="01"/>
    <s v="Grain"/>
    <x v="1"/>
    <n v="508"/>
  </r>
  <r>
    <x v="456"/>
    <x v="8"/>
    <s v="Sep"/>
    <n v="39"/>
    <x v="11"/>
    <s v="01"/>
    <s v="Grain"/>
    <x v="0"/>
    <n v="0"/>
  </r>
  <r>
    <x v="456"/>
    <x v="8"/>
    <s v="Sep"/>
    <n v="39"/>
    <x v="11"/>
    <s v="01"/>
    <s v="Grain"/>
    <x v="1"/>
    <n v="0"/>
  </r>
  <r>
    <x v="456"/>
    <x v="8"/>
    <s v="Sep"/>
    <n v="39"/>
    <x v="12"/>
    <s v="01"/>
    <s v="Grain"/>
    <x v="0"/>
    <n v="7397"/>
  </r>
  <r>
    <x v="456"/>
    <x v="8"/>
    <s v="Sep"/>
    <n v="39"/>
    <x v="12"/>
    <s v="01"/>
    <s v="Grain"/>
    <x v="1"/>
    <n v="1856"/>
  </r>
  <r>
    <x v="457"/>
    <x v="8"/>
    <s v="Oct"/>
    <n v="40"/>
    <x v="0"/>
    <s v="01"/>
    <s v="Grain"/>
    <x v="0"/>
    <n v="12907"/>
  </r>
  <r>
    <x v="457"/>
    <x v="8"/>
    <s v="Oct"/>
    <n v="40"/>
    <x v="0"/>
    <s v="01"/>
    <s v="Grain"/>
    <x v="1"/>
    <n v="159"/>
  </r>
  <r>
    <x v="457"/>
    <x v="8"/>
    <s v="Oct"/>
    <n v="40"/>
    <x v="1"/>
    <s v="01"/>
    <s v="Grain"/>
    <x v="0"/>
    <n v="0"/>
  </r>
  <r>
    <x v="457"/>
    <x v="8"/>
    <s v="Oct"/>
    <n v="40"/>
    <x v="1"/>
    <s v="01"/>
    <s v="Grain"/>
    <x v="1"/>
    <n v="0"/>
  </r>
  <r>
    <x v="457"/>
    <x v="8"/>
    <s v="Oct"/>
    <n v="40"/>
    <x v="2"/>
    <s v="01"/>
    <s v="Grain"/>
    <x v="0"/>
    <n v="5756"/>
  </r>
  <r>
    <x v="457"/>
    <x v="8"/>
    <s v="Oct"/>
    <n v="40"/>
    <x v="2"/>
    <s v="01"/>
    <s v="Grain"/>
    <x v="1"/>
    <n v="706"/>
  </r>
  <r>
    <x v="457"/>
    <x v="8"/>
    <s v="Oct"/>
    <n v="40"/>
    <x v="3"/>
    <s v="01"/>
    <s v="Grain"/>
    <x v="0"/>
    <n v="5051"/>
  </r>
  <r>
    <x v="457"/>
    <x v="8"/>
    <s v="Oct"/>
    <n v="40"/>
    <x v="3"/>
    <s v="01"/>
    <s v="Grain"/>
    <x v="1"/>
    <n v="358"/>
  </r>
  <r>
    <x v="457"/>
    <x v="8"/>
    <s v="Oct"/>
    <n v="40"/>
    <x v="4"/>
    <s v="01"/>
    <s v="Grain"/>
    <x v="0"/>
    <n v="2202"/>
  </r>
  <r>
    <x v="457"/>
    <x v="8"/>
    <s v="Oct"/>
    <n v="40"/>
    <x v="4"/>
    <s v="01"/>
    <s v="Grain"/>
    <x v="1"/>
    <n v="547"/>
  </r>
  <r>
    <x v="457"/>
    <x v="8"/>
    <s v="Oct"/>
    <n v="40"/>
    <x v="5"/>
    <s v="01"/>
    <s v="Grain"/>
    <x v="0"/>
    <n v="0"/>
  </r>
  <r>
    <x v="457"/>
    <x v="8"/>
    <s v="Oct"/>
    <n v="40"/>
    <x v="5"/>
    <s v="01"/>
    <s v="Grain"/>
    <x v="1"/>
    <n v="7"/>
  </r>
  <r>
    <x v="457"/>
    <x v="8"/>
    <s v="Oct"/>
    <n v="40"/>
    <x v="6"/>
    <s v="01"/>
    <s v="Grain"/>
    <x v="0"/>
    <n v="892"/>
  </r>
  <r>
    <x v="457"/>
    <x v="8"/>
    <s v="Oct"/>
    <n v="40"/>
    <x v="6"/>
    <s v="01"/>
    <s v="Grain"/>
    <x v="1"/>
    <n v="1528"/>
  </r>
  <r>
    <x v="457"/>
    <x v="8"/>
    <s v="Oct"/>
    <n v="40"/>
    <x v="7"/>
    <s v="01"/>
    <s v="Grain"/>
    <x v="0"/>
    <n v="1175"/>
  </r>
  <r>
    <x v="457"/>
    <x v="8"/>
    <s v="Oct"/>
    <n v="40"/>
    <x v="7"/>
    <s v="01"/>
    <s v="Grain"/>
    <x v="1"/>
    <n v="443"/>
  </r>
  <r>
    <x v="457"/>
    <x v="8"/>
    <s v="Oct"/>
    <n v="40"/>
    <x v="8"/>
    <s v="01"/>
    <s v="Grain"/>
    <x v="0"/>
    <n v="249"/>
  </r>
  <r>
    <x v="457"/>
    <x v="8"/>
    <s v="Oct"/>
    <n v="40"/>
    <x v="8"/>
    <s v="01"/>
    <s v="Grain"/>
    <x v="1"/>
    <n v="1176"/>
  </r>
  <r>
    <x v="457"/>
    <x v="8"/>
    <s v="Oct"/>
    <n v="40"/>
    <x v="9"/>
    <s v="01"/>
    <s v="Grain"/>
    <x v="0"/>
    <n v="0"/>
  </r>
  <r>
    <x v="457"/>
    <x v="8"/>
    <s v="Oct"/>
    <n v="40"/>
    <x v="9"/>
    <s v="01"/>
    <s v="Grain"/>
    <x v="1"/>
    <n v="0"/>
  </r>
  <r>
    <x v="457"/>
    <x v="8"/>
    <s v="Oct"/>
    <n v="40"/>
    <x v="10"/>
    <s v="01"/>
    <s v="Grain"/>
    <x v="0"/>
    <n v="3199"/>
  </r>
  <r>
    <x v="457"/>
    <x v="8"/>
    <s v="Oct"/>
    <n v="40"/>
    <x v="10"/>
    <s v="01"/>
    <s v="Grain"/>
    <x v="1"/>
    <n v="578"/>
  </r>
  <r>
    <x v="457"/>
    <x v="8"/>
    <s v="Oct"/>
    <n v="40"/>
    <x v="11"/>
    <s v="01"/>
    <s v="Grain"/>
    <x v="0"/>
    <n v="3"/>
  </r>
  <r>
    <x v="457"/>
    <x v="8"/>
    <s v="Oct"/>
    <n v="40"/>
    <x v="11"/>
    <s v="01"/>
    <s v="Grain"/>
    <x v="1"/>
    <n v="6"/>
  </r>
  <r>
    <x v="457"/>
    <x v="8"/>
    <s v="Oct"/>
    <n v="40"/>
    <x v="12"/>
    <s v="01"/>
    <s v="Grain"/>
    <x v="0"/>
    <n v="7366"/>
  </r>
  <r>
    <x v="457"/>
    <x v="8"/>
    <s v="Oct"/>
    <n v="40"/>
    <x v="12"/>
    <s v="01"/>
    <s v="Grain"/>
    <x v="1"/>
    <n v="1915"/>
  </r>
  <r>
    <x v="458"/>
    <x v="8"/>
    <s v="Oct"/>
    <n v="41"/>
    <x v="0"/>
    <s v="01"/>
    <s v="Grain"/>
    <x v="0"/>
    <n v="12361"/>
  </r>
  <r>
    <x v="458"/>
    <x v="8"/>
    <s v="Oct"/>
    <n v="41"/>
    <x v="0"/>
    <s v="01"/>
    <s v="Grain"/>
    <x v="1"/>
    <n v="188"/>
  </r>
  <r>
    <x v="458"/>
    <x v="8"/>
    <s v="Oct"/>
    <n v="41"/>
    <x v="1"/>
    <s v="01"/>
    <s v="Grain"/>
    <x v="0"/>
    <n v="0"/>
  </r>
  <r>
    <x v="458"/>
    <x v="8"/>
    <s v="Oct"/>
    <n v="41"/>
    <x v="1"/>
    <s v="01"/>
    <s v="Grain"/>
    <x v="1"/>
    <n v="0"/>
  </r>
  <r>
    <x v="458"/>
    <x v="8"/>
    <s v="Oct"/>
    <n v="41"/>
    <x v="2"/>
    <s v="01"/>
    <s v="Grain"/>
    <x v="0"/>
    <n v="5787"/>
  </r>
  <r>
    <x v="458"/>
    <x v="8"/>
    <s v="Oct"/>
    <n v="41"/>
    <x v="2"/>
    <s v="01"/>
    <s v="Grain"/>
    <x v="1"/>
    <n v="811"/>
  </r>
  <r>
    <x v="458"/>
    <x v="8"/>
    <s v="Oct"/>
    <n v="41"/>
    <x v="3"/>
    <s v="01"/>
    <s v="Grain"/>
    <x v="0"/>
    <n v="5613"/>
  </r>
  <r>
    <x v="458"/>
    <x v="8"/>
    <s v="Oct"/>
    <n v="41"/>
    <x v="3"/>
    <s v="01"/>
    <s v="Grain"/>
    <x v="1"/>
    <n v="303"/>
  </r>
  <r>
    <x v="458"/>
    <x v="8"/>
    <s v="Oct"/>
    <n v="41"/>
    <x v="4"/>
    <s v="01"/>
    <s v="Grain"/>
    <x v="0"/>
    <n v="2621"/>
  </r>
  <r>
    <x v="458"/>
    <x v="8"/>
    <s v="Oct"/>
    <n v="41"/>
    <x v="4"/>
    <s v="01"/>
    <s v="Grain"/>
    <x v="1"/>
    <n v="1332"/>
  </r>
  <r>
    <x v="458"/>
    <x v="8"/>
    <s v="Oct"/>
    <n v="41"/>
    <x v="5"/>
    <s v="01"/>
    <s v="Grain"/>
    <x v="0"/>
    <n v="0"/>
  </r>
  <r>
    <x v="458"/>
    <x v="8"/>
    <s v="Oct"/>
    <n v="41"/>
    <x v="5"/>
    <s v="01"/>
    <s v="Grain"/>
    <x v="1"/>
    <n v="5"/>
  </r>
  <r>
    <x v="458"/>
    <x v="8"/>
    <s v="Oct"/>
    <n v="41"/>
    <x v="6"/>
    <s v="01"/>
    <s v="Grain"/>
    <x v="0"/>
    <n v="868"/>
  </r>
  <r>
    <x v="458"/>
    <x v="8"/>
    <s v="Oct"/>
    <n v="41"/>
    <x v="6"/>
    <s v="01"/>
    <s v="Grain"/>
    <x v="1"/>
    <n v="1084"/>
  </r>
  <r>
    <x v="458"/>
    <x v="8"/>
    <s v="Oct"/>
    <n v="41"/>
    <x v="7"/>
    <s v="01"/>
    <s v="Grain"/>
    <x v="0"/>
    <n v="1126"/>
  </r>
  <r>
    <x v="458"/>
    <x v="8"/>
    <s v="Oct"/>
    <n v="41"/>
    <x v="7"/>
    <s v="01"/>
    <s v="Grain"/>
    <x v="1"/>
    <n v="59"/>
  </r>
  <r>
    <x v="458"/>
    <x v="8"/>
    <s v="Oct"/>
    <n v="41"/>
    <x v="8"/>
    <s v="01"/>
    <s v="Grain"/>
    <x v="0"/>
    <n v="263"/>
  </r>
  <r>
    <x v="458"/>
    <x v="8"/>
    <s v="Oct"/>
    <n v="41"/>
    <x v="8"/>
    <s v="01"/>
    <s v="Grain"/>
    <x v="1"/>
    <n v="1183"/>
  </r>
  <r>
    <x v="458"/>
    <x v="8"/>
    <s v="Oct"/>
    <n v="41"/>
    <x v="9"/>
    <s v="01"/>
    <s v="Grain"/>
    <x v="0"/>
    <n v="0"/>
  </r>
  <r>
    <x v="458"/>
    <x v="8"/>
    <s v="Oct"/>
    <n v="41"/>
    <x v="9"/>
    <s v="01"/>
    <s v="Grain"/>
    <x v="1"/>
    <n v="0"/>
  </r>
  <r>
    <x v="458"/>
    <x v="8"/>
    <s v="Oct"/>
    <n v="41"/>
    <x v="10"/>
    <s v="01"/>
    <s v="Grain"/>
    <x v="0"/>
    <n v="3771"/>
  </r>
  <r>
    <x v="458"/>
    <x v="8"/>
    <s v="Oct"/>
    <n v="41"/>
    <x v="10"/>
    <s v="01"/>
    <s v="Grain"/>
    <x v="1"/>
    <n v="560"/>
  </r>
  <r>
    <x v="458"/>
    <x v="8"/>
    <s v="Oct"/>
    <n v="41"/>
    <x v="11"/>
    <s v="01"/>
    <s v="Grain"/>
    <x v="0"/>
    <n v="0"/>
  </r>
  <r>
    <x v="458"/>
    <x v="8"/>
    <s v="Oct"/>
    <n v="41"/>
    <x v="11"/>
    <s v="01"/>
    <s v="Grain"/>
    <x v="1"/>
    <n v="30"/>
  </r>
  <r>
    <x v="458"/>
    <x v="8"/>
    <s v="Oct"/>
    <n v="41"/>
    <x v="12"/>
    <s v="01"/>
    <s v="Grain"/>
    <x v="0"/>
    <n v="7420"/>
  </r>
  <r>
    <x v="458"/>
    <x v="8"/>
    <s v="Oct"/>
    <n v="41"/>
    <x v="12"/>
    <s v="01"/>
    <s v="Grain"/>
    <x v="1"/>
    <n v="1561"/>
  </r>
  <r>
    <x v="459"/>
    <x v="8"/>
    <s v="Oct"/>
    <n v="42"/>
    <x v="0"/>
    <s v="01"/>
    <s v="Grain"/>
    <x v="0"/>
    <n v="11186"/>
  </r>
  <r>
    <x v="459"/>
    <x v="8"/>
    <s v="Oct"/>
    <n v="42"/>
    <x v="0"/>
    <s v="01"/>
    <s v="Grain"/>
    <x v="1"/>
    <n v="267"/>
  </r>
  <r>
    <x v="459"/>
    <x v="8"/>
    <s v="Oct"/>
    <n v="42"/>
    <x v="1"/>
    <s v="01"/>
    <s v="Grain"/>
    <x v="0"/>
    <n v="0"/>
  </r>
  <r>
    <x v="459"/>
    <x v="8"/>
    <s v="Oct"/>
    <n v="42"/>
    <x v="1"/>
    <s v="01"/>
    <s v="Grain"/>
    <x v="1"/>
    <n v="0"/>
  </r>
  <r>
    <x v="459"/>
    <x v="8"/>
    <s v="Oct"/>
    <n v="42"/>
    <x v="2"/>
    <s v="01"/>
    <s v="Grain"/>
    <x v="0"/>
    <n v="5877"/>
  </r>
  <r>
    <x v="459"/>
    <x v="8"/>
    <s v="Oct"/>
    <n v="42"/>
    <x v="2"/>
    <s v="01"/>
    <s v="Grain"/>
    <x v="1"/>
    <n v="726"/>
  </r>
  <r>
    <x v="459"/>
    <x v="8"/>
    <s v="Oct"/>
    <n v="42"/>
    <x v="3"/>
    <s v="01"/>
    <s v="Grain"/>
    <x v="0"/>
    <n v="4416"/>
  </r>
  <r>
    <x v="459"/>
    <x v="8"/>
    <s v="Oct"/>
    <n v="42"/>
    <x v="3"/>
    <s v="01"/>
    <s v="Grain"/>
    <x v="1"/>
    <n v="216"/>
  </r>
  <r>
    <x v="459"/>
    <x v="8"/>
    <s v="Oct"/>
    <n v="42"/>
    <x v="4"/>
    <s v="01"/>
    <s v="Grain"/>
    <x v="0"/>
    <n v="2999"/>
  </r>
  <r>
    <x v="459"/>
    <x v="8"/>
    <s v="Oct"/>
    <n v="42"/>
    <x v="4"/>
    <s v="01"/>
    <s v="Grain"/>
    <x v="1"/>
    <n v="743"/>
  </r>
  <r>
    <x v="459"/>
    <x v="8"/>
    <s v="Oct"/>
    <n v="42"/>
    <x v="5"/>
    <s v="01"/>
    <s v="Grain"/>
    <x v="0"/>
    <n v="0"/>
  </r>
  <r>
    <x v="459"/>
    <x v="8"/>
    <s v="Oct"/>
    <n v="42"/>
    <x v="5"/>
    <s v="01"/>
    <s v="Grain"/>
    <x v="1"/>
    <n v="12"/>
  </r>
  <r>
    <x v="459"/>
    <x v="8"/>
    <s v="Oct"/>
    <n v="42"/>
    <x v="6"/>
    <s v="01"/>
    <s v="Grain"/>
    <x v="0"/>
    <n v="1011"/>
  </r>
  <r>
    <x v="459"/>
    <x v="8"/>
    <s v="Oct"/>
    <n v="42"/>
    <x v="6"/>
    <s v="01"/>
    <s v="Grain"/>
    <x v="1"/>
    <n v="1122"/>
  </r>
  <r>
    <x v="459"/>
    <x v="8"/>
    <s v="Oct"/>
    <n v="42"/>
    <x v="7"/>
    <s v="01"/>
    <s v="Grain"/>
    <x v="0"/>
    <n v="1055"/>
  </r>
  <r>
    <x v="459"/>
    <x v="8"/>
    <s v="Oct"/>
    <n v="42"/>
    <x v="7"/>
    <s v="01"/>
    <s v="Grain"/>
    <x v="1"/>
    <n v="331"/>
  </r>
  <r>
    <x v="459"/>
    <x v="8"/>
    <s v="Oct"/>
    <n v="42"/>
    <x v="8"/>
    <s v="01"/>
    <s v="Grain"/>
    <x v="0"/>
    <n v="240"/>
  </r>
  <r>
    <x v="459"/>
    <x v="8"/>
    <s v="Oct"/>
    <n v="42"/>
    <x v="8"/>
    <s v="01"/>
    <s v="Grain"/>
    <x v="1"/>
    <n v="1523"/>
  </r>
  <r>
    <x v="459"/>
    <x v="8"/>
    <s v="Oct"/>
    <n v="42"/>
    <x v="9"/>
    <s v="01"/>
    <s v="Grain"/>
    <x v="0"/>
    <n v="0"/>
  </r>
  <r>
    <x v="459"/>
    <x v="8"/>
    <s v="Oct"/>
    <n v="42"/>
    <x v="9"/>
    <s v="01"/>
    <s v="Grain"/>
    <x v="1"/>
    <n v="0"/>
  </r>
  <r>
    <x v="459"/>
    <x v="8"/>
    <s v="Oct"/>
    <n v="42"/>
    <x v="10"/>
    <s v="01"/>
    <s v="Grain"/>
    <x v="0"/>
    <n v="4038"/>
  </r>
  <r>
    <x v="459"/>
    <x v="8"/>
    <s v="Oct"/>
    <n v="42"/>
    <x v="10"/>
    <s v="01"/>
    <s v="Grain"/>
    <x v="1"/>
    <n v="798"/>
  </r>
  <r>
    <x v="459"/>
    <x v="8"/>
    <s v="Oct"/>
    <n v="42"/>
    <x v="11"/>
    <s v="01"/>
    <s v="Grain"/>
    <x v="0"/>
    <n v="0"/>
  </r>
  <r>
    <x v="459"/>
    <x v="8"/>
    <s v="Oct"/>
    <n v="42"/>
    <x v="11"/>
    <s v="01"/>
    <s v="Grain"/>
    <x v="1"/>
    <n v="8"/>
  </r>
  <r>
    <x v="459"/>
    <x v="8"/>
    <s v="Oct"/>
    <n v="42"/>
    <x v="12"/>
    <s v="01"/>
    <s v="Grain"/>
    <x v="0"/>
    <n v="7162"/>
  </r>
  <r>
    <x v="459"/>
    <x v="8"/>
    <s v="Oct"/>
    <n v="42"/>
    <x v="12"/>
    <s v="01"/>
    <s v="Grain"/>
    <x v="1"/>
    <n v="2004"/>
  </r>
  <r>
    <x v="460"/>
    <x v="8"/>
    <s v="Oct"/>
    <n v="43"/>
    <x v="0"/>
    <s v="01"/>
    <s v="Grain"/>
    <x v="0"/>
    <n v="10055"/>
  </r>
  <r>
    <x v="460"/>
    <x v="8"/>
    <s v="Oct"/>
    <n v="43"/>
    <x v="0"/>
    <s v="01"/>
    <s v="Grain"/>
    <x v="1"/>
    <n v="156"/>
  </r>
  <r>
    <x v="460"/>
    <x v="8"/>
    <s v="Oct"/>
    <n v="43"/>
    <x v="1"/>
    <s v="01"/>
    <s v="Grain"/>
    <x v="0"/>
    <n v="0"/>
  </r>
  <r>
    <x v="460"/>
    <x v="8"/>
    <s v="Oct"/>
    <n v="43"/>
    <x v="1"/>
    <s v="01"/>
    <s v="Grain"/>
    <x v="1"/>
    <n v="0"/>
  </r>
  <r>
    <x v="460"/>
    <x v="8"/>
    <s v="Oct"/>
    <n v="43"/>
    <x v="2"/>
    <s v="01"/>
    <s v="Grain"/>
    <x v="0"/>
    <n v="5062"/>
  </r>
  <r>
    <x v="460"/>
    <x v="8"/>
    <s v="Oct"/>
    <n v="43"/>
    <x v="2"/>
    <s v="01"/>
    <s v="Grain"/>
    <x v="1"/>
    <n v="333"/>
  </r>
  <r>
    <x v="460"/>
    <x v="8"/>
    <s v="Oct"/>
    <n v="43"/>
    <x v="3"/>
    <s v="01"/>
    <s v="Grain"/>
    <x v="0"/>
    <n v="5479"/>
  </r>
  <r>
    <x v="460"/>
    <x v="8"/>
    <s v="Oct"/>
    <n v="43"/>
    <x v="3"/>
    <s v="01"/>
    <s v="Grain"/>
    <x v="1"/>
    <n v="297"/>
  </r>
  <r>
    <x v="460"/>
    <x v="8"/>
    <s v="Oct"/>
    <n v="43"/>
    <x v="4"/>
    <s v="01"/>
    <s v="Grain"/>
    <x v="0"/>
    <n v="3198"/>
  </r>
  <r>
    <x v="460"/>
    <x v="8"/>
    <s v="Oct"/>
    <n v="43"/>
    <x v="4"/>
    <s v="01"/>
    <s v="Grain"/>
    <x v="1"/>
    <n v="948"/>
  </r>
  <r>
    <x v="460"/>
    <x v="8"/>
    <s v="Oct"/>
    <n v="43"/>
    <x v="5"/>
    <s v="01"/>
    <s v="Grain"/>
    <x v="0"/>
    <n v="0"/>
  </r>
  <r>
    <x v="460"/>
    <x v="8"/>
    <s v="Oct"/>
    <n v="43"/>
    <x v="5"/>
    <s v="01"/>
    <s v="Grain"/>
    <x v="1"/>
    <n v="1"/>
  </r>
  <r>
    <x v="460"/>
    <x v="8"/>
    <s v="Oct"/>
    <n v="43"/>
    <x v="6"/>
    <s v="01"/>
    <s v="Grain"/>
    <x v="0"/>
    <n v="1287"/>
  </r>
  <r>
    <x v="460"/>
    <x v="8"/>
    <s v="Oct"/>
    <n v="43"/>
    <x v="6"/>
    <s v="01"/>
    <s v="Grain"/>
    <x v="1"/>
    <n v="1116"/>
  </r>
  <r>
    <x v="460"/>
    <x v="8"/>
    <s v="Oct"/>
    <n v="43"/>
    <x v="7"/>
    <s v="01"/>
    <s v="Grain"/>
    <x v="0"/>
    <n v="1066"/>
  </r>
  <r>
    <x v="460"/>
    <x v="8"/>
    <s v="Oct"/>
    <n v="43"/>
    <x v="7"/>
    <s v="01"/>
    <s v="Grain"/>
    <x v="1"/>
    <n v="497"/>
  </r>
  <r>
    <x v="460"/>
    <x v="8"/>
    <s v="Oct"/>
    <n v="43"/>
    <x v="8"/>
    <s v="01"/>
    <s v="Grain"/>
    <x v="0"/>
    <n v="177"/>
  </r>
  <r>
    <x v="460"/>
    <x v="8"/>
    <s v="Oct"/>
    <n v="43"/>
    <x v="8"/>
    <s v="01"/>
    <s v="Grain"/>
    <x v="1"/>
    <n v="1174"/>
  </r>
  <r>
    <x v="460"/>
    <x v="8"/>
    <s v="Oct"/>
    <n v="43"/>
    <x v="9"/>
    <s v="01"/>
    <s v="Grain"/>
    <x v="0"/>
    <n v="0"/>
  </r>
  <r>
    <x v="460"/>
    <x v="8"/>
    <s v="Oct"/>
    <n v="43"/>
    <x v="9"/>
    <s v="01"/>
    <s v="Grain"/>
    <x v="1"/>
    <n v="0"/>
  </r>
  <r>
    <x v="460"/>
    <x v="8"/>
    <s v="Oct"/>
    <n v="43"/>
    <x v="10"/>
    <s v="01"/>
    <s v="Grain"/>
    <x v="0"/>
    <n v="4043"/>
  </r>
  <r>
    <x v="460"/>
    <x v="8"/>
    <s v="Oct"/>
    <n v="43"/>
    <x v="10"/>
    <s v="01"/>
    <s v="Grain"/>
    <x v="1"/>
    <n v="675"/>
  </r>
  <r>
    <x v="460"/>
    <x v="8"/>
    <s v="Oct"/>
    <n v="43"/>
    <x v="11"/>
    <s v="01"/>
    <s v="Grain"/>
    <x v="0"/>
    <n v="0"/>
  </r>
  <r>
    <x v="460"/>
    <x v="8"/>
    <s v="Oct"/>
    <n v="43"/>
    <x v="11"/>
    <s v="01"/>
    <s v="Grain"/>
    <x v="1"/>
    <n v="1"/>
  </r>
  <r>
    <x v="460"/>
    <x v="8"/>
    <s v="Oct"/>
    <n v="43"/>
    <x v="12"/>
    <s v="01"/>
    <s v="Grain"/>
    <x v="0"/>
    <n v="6853"/>
  </r>
  <r>
    <x v="460"/>
    <x v="8"/>
    <s v="Oct"/>
    <n v="43"/>
    <x v="12"/>
    <s v="01"/>
    <s v="Grain"/>
    <x v="1"/>
    <n v="2220"/>
  </r>
  <r>
    <x v="461"/>
    <x v="8"/>
    <s v="Nov"/>
    <n v="44"/>
    <x v="0"/>
    <s v="01"/>
    <s v="Grain"/>
    <x v="0"/>
    <n v="13592"/>
  </r>
  <r>
    <x v="461"/>
    <x v="8"/>
    <s v="Nov"/>
    <n v="44"/>
    <x v="0"/>
    <s v="01"/>
    <s v="Grain"/>
    <x v="1"/>
    <n v="230"/>
  </r>
  <r>
    <x v="461"/>
    <x v="8"/>
    <s v="Nov"/>
    <n v="44"/>
    <x v="1"/>
    <s v="01"/>
    <s v="Grain"/>
    <x v="0"/>
    <n v="0"/>
  </r>
  <r>
    <x v="461"/>
    <x v="8"/>
    <s v="Nov"/>
    <n v="44"/>
    <x v="1"/>
    <s v="01"/>
    <s v="Grain"/>
    <x v="1"/>
    <n v="0"/>
  </r>
  <r>
    <x v="461"/>
    <x v="8"/>
    <s v="Nov"/>
    <n v="44"/>
    <x v="2"/>
    <s v="01"/>
    <s v="Grain"/>
    <x v="0"/>
    <n v="5193"/>
  </r>
  <r>
    <x v="461"/>
    <x v="8"/>
    <s v="Nov"/>
    <n v="44"/>
    <x v="2"/>
    <s v="01"/>
    <s v="Grain"/>
    <x v="1"/>
    <n v="725"/>
  </r>
  <r>
    <x v="461"/>
    <x v="8"/>
    <s v="Nov"/>
    <n v="44"/>
    <x v="3"/>
    <s v="01"/>
    <s v="Grain"/>
    <x v="0"/>
    <n v="5310"/>
  </r>
  <r>
    <x v="461"/>
    <x v="8"/>
    <s v="Nov"/>
    <n v="44"/>
    <x v="3"/>
    <s v="01"/>
    <s v="Grain"/>
    <x v="1"/>
    <n v="355"/>
  </r>
  <r>
    <x v="461"/>
    <x v="8"/>
    <s v="Nov"/>
    <n v="44"/>
    <x v="4"/>
    <s v="01"/>
    <s v="Grain"/>
    <x v="0"/>
    <n v="2658"/>
  </r>
  <r>
    <x v="461"/>
    <x v="8"/>
    <s v="Nov"/>
    <n v="44"/>
    <x v="4"/>
    <s v="01"/>
    <s v="Grain"/>
    <x v="1"/>
    <n v="1117"/>
  </r>
  <r>
    <x v="461"/>
    <x v="8"/>
    <s v="Nov"/>
    <n v="44"/>
    <x v="5"/>
    <s v="01"/>
    <s v="Grain"/>
    <x v="0"/>
    <n v="0"/>
  </r>
  <r>
    <x v="461"/>
    <x v="8"/>
    <s v="Nov"/>
    <n v="44"/>
    <x v="5"/>
    <s v="01"/>
    <s v="Grain"/>
    <x v="1"/>
    <n v="0"/>
  </r>
  <r>
    <x v="461"/>
    <x v="8"/>
    <s v="Nov"/>
    <n v="44"/>
    <x v="6"/>
    <s v="01"/>
    <s v="Grain"/>
    <x v="0"/>
    <n v="1252"/>
  </r>
  <r>
    <x v="461"/>
    <x v="8"/>
    <s v="Nov"/>
    <n v="44"/>
    <x v="6"/>
    <s v="01"/>
    <s v="Grain"/>
    <x v="1"/>
    <n v="937"/>
  </r>
  <r>
    <x v="461"/>
    <x v="8"/>
    <s v="Nov"/>
    <n v="44"/>
    <x v="7"/>
    <s v="01"/>
    <s v="Grain"/>
    <x v="0"/>
    <n v="736"/>
  </r>
  <r>
    <x v="461"/>
    <x v="8"/>
    <s v="Nov"/>
    <n v="44"/>
    <x v="7"/>
    <s v="01"/>
    <s v="Grain"/>
    <x v="1"/>
    <n v="375"/>
  </r>
  <r>
    <x v="461"/>
    <x v="8"/>
    <s v="Nov"/>
    <n v="44"/>
    <x v="8"/>
    <s v="01"/>
    <s v="Grain"/>
    <x v="0"/>
    <n v="148"/>
  </r>
  <r>
    <x v="461"/>
    <x v="8"/>
    <s v="Nov"/>
    <n v="44"/>
    <x v="8"/>
    <s v="01"/>
    <s v="Grain"/>
    <x v="1"/>
    <n v="1880"/>
  </r>
  <r>
    <x v="461"/>
    <x v="8"/>
    <s v="Nov"/>
    <n v="44"/>
    <x v="9"/>
    <s v="01"/>
    <s v="Grain"/>
    <x v="0"/>
    <n v="0"/>
  </r>
  <r>
    <x v="461"/>
    <x v="8"/>
    <s v="Nov"/>
    <n v="44"/>
    <x v="9"/>
    <s v="01"/>
    <s v="Grain"/>
    <x v="1"/>
    <n v="0"/>
  </r>
  <r>
    <x v="461"/>
    <x v="8"/>
    <s v="Nov"/>
    <n v="44"/>
    <x v="10"/>
    <s v="01"/>
    <s v="Grain"/>
    <x v="0"/>
    <n v="4510"/>
  </r>
  <r>
    <x v="461"/>
    <x v="8"/>
    <s v="Nov"/>
    <n v="44"/>
    <x v="10"/>
    <s v="01"/>
    <s v="Grain"/>
    <x v="1"/>
    <n v="816"/>
  </r>
  <r>
    <x v="461"/>
    <x v="8"/>
    <s v="Nov"/>
    <n v="44"/>
    <x v="11"/>
    <s v="01"/>
    <s v="Grain"/>
    <x v="0"/>
    <n v="0"/>
  </r>
  <r>
    <x v="461"/>
    <x v="8"/>
    <s v="Nov"/>
    <n v="44"/>
    <x v="11"/>
    <s v="01"/>
    <s v="Grain"/>
    <x v="1"/>
    <n v="25"/>
  </r>
  <r>
    <x v="461"/>
    <x v="8"/>
    <s v="Nov"/>
    <n v="44"/>
    <x v="12"/>
    <s v="01"/>
    <s v="Grain"/>
    <x v="0"/>
    <n v="7161"/>
  </r>
  <r>
    <x v="461"/>
    <x v="8"/>
    <s v="Nov"/>
    <n v="44"/>
    <x v="12"/>
    <s v="01"/>
    <s v="Grain"/>
    <x v="1"/>
    <n v="1418"/>
  </r>
  <r>
    <x v="462"/>
    <x v="8"/>
    <s v="Nov"/>
    <n v="45"/>
    <x v="0"/>
    <s v="01"/>
    <s v="Grain"/>
    <x v="0"/>
    <n v="14027"/>
  </r>
  <r>
    <x v="462"/>
    <x v="8"/>
    <s v="Nov"/>
    <n v="45"/>
    <x v="0"/>
    <s v="01"/>
    <s v="Grain"/>
    <x v="1"/>
    <n v="238"/>
  </r>
  <r>
    <x v="462"/>
    <x v="8"/>
    <s v="Nov"/>
    <n v="45"/>
    <x v="1"/>
    <s v="01"/>
    <s v="Grain"/>
    <x v="0"/>
    <n v="0"/>
  </r>
  <r>
    <x v="462"/>
    <x v="8"/>
    <s v="Nov"/>
    <n v="45"/>
    <x v="1"/>
    <s v="01"/>
    <s v="Grain"/>
    <x v="1"/>
    <n v="0"/>
  </r>
  <r>
    <x v="462"/>
    <x v="8"/>
    <s v="Nov"/>
    <n v="45"/>
    <x v="2"/>
    <s v="01"/>
    <s v="Grain"/>
    <x v="0"/>
    <n v="4533"/>
  </r>
  <r>
    <x v="462"/>
    <x v="8"/>
    <s v="Nov"/>
    <n v="45"/>
    <x v="2"/>
    <s v="01"/>
    <s v="Grain"/>
    <x v="1"/>
    <n v="299"/>
  </r>
  <r>
    <x v="462"/>
    <x v="8"/>
    <s v="Nov"/>
    <n v="45"/>
    <x v="3"/>
    <s v="01"/>
    <s v="Grain"/>
    <x v="0"/>
    <n v="4502"/>
  </r>
  <r>
    <x v="462"/>
    <x v="8"/>
    <s v="Nov"/>
    <n v="45"/>
    <x v="3"/>
    <s v="01"/>
    <s v="Grain"/>
    <x v="1"/>
    <n v="293"/>
  </r>
  <r>
    <x v="462"/>
    <x v="8"/>
    <s v="Nov"/>
    <n v="45"/>
    <x v="4"/>
    <s v="01"/>
    <s v="Grain"/>
    <x v="0"/>
    <n v="1959"/>
  </r>
  <r>
    <x v="462"/>
    <x v="8"/>
    <s v="Nov"/>
    <n v="45"/>
    <x v="4"/>
    <s v="01"/>
    <s v="Grain"/>
    <x v="1"/>
    <n v="1195"/>
  </r>
  <r>
    <x v="462"/>
    <x v="8"/>
    <s v="Nov"/>
    <n v="45"/>
    <x v="5"/>
    <s v="01"/>
    <s v="Grain"/>
    <x v="0"/>
    <n v="0"/>
  </r>
  <r>
    <x v="462"/>
    <x v="8"/>
    <s v="Nov"/>
    <n v="45"/>
    <x v="5"/>
    <s v="01"/>
    <s v="Grain"/>
    <x v="1"/>
    <n v="4"/>
  </r>
  <r>
    <x v="462"/>
    <x v="8"/>
    <s v="Nov"/>
    <n v="45"/>
    <x v="6"/>
    <s v="01"/>
    <s v="Grain"/>
    <x v="0"/>
    <n v="992"/>
  </r>
  <r>
    <x v="462"/>
    <x v="8"/>
    <s v="Nov"/>
    <n v="45"/>
    <x v="6"/>
    <s v="01"/>
    <s v="Grain"/>
    <x v="1"/>
    <n v="1696"/>
  </r>
  <r>
    <x v="462"/>
    <x v="8"/>
    <s v="Nov"/>
    <n v="45"/>
    <x v="7"/>
    <s v="01"/>
    <s v="Grain"/>
    <x v="0"/>
    <n v="744"/>
  </r>
  <r>
    <x v="462"/>
    <x v="8"/>
    <s v="Nov"/>
    <n v="45"/>
    <x v="7"/>
    <s v="01"/>
    <s v="Grain"/>
    <x v="1"/>
    <n v="710"/>
  </r>
  <r>
    <x v="462"/>
    <x v="8"/>
    <s v="Nov"/>
    <n v="45"/>
    <x v="8"/>
    <s v="01"/>
    <s v="Grain"/>
    <x v="0"/>
    <n v="110"/>
  </r>
  <r>
    <x v="462"/>
    <x v="8"/>
    <s v="Nov"/>
    <n v="45"/>
    <x v="8"/>
    <s v="01"/>
    <s v="Grain"/>
    <x v="1"/>
    <n v="1243"/>
  </r>
  <r>
    <x v="462"/>
    <x v="8"/>
    <s v="Nov"/>
    <n v="45"/>
    <x v="9"/>
    <s v="01"/>
    <s v="Grain"/>
    <x v="0"/>
    <n v="0"/>
  </r>
  <r>
    <x v="462"/>
    <x v="8"/>
    <s v="Nov"/>
    <n v="45"/>
    <x v="9"/>
    <s v="01"/>
    <s v="Grain"/>
    <x v="1"/>
    <n v="0"/>
  </r>
  <r>
    <x v="462"/>
    <x v="8"/>
    <s v="Nov"/>
    <n v="45"/>
    <x v="10"/>
    <s v="01"/>
    <s v="Grain"/>
    <x v="0"/>
    <n v="3659"/>
  </r>
  <r>
    <x v="462"/>
    <x v="8"/>
    <s v="Nov"/>
    <n v="45"/>
    <x v="10"/>
    <s v="01"/>
    <s v="Grain"/>
    <x v="1"/>
    <n v="827"/>
  </r>
  <r>
    <x v="462"/>
    <x v="8"/>
    <s v="Nov"/>
    <n v="45"/>
    <x v="11"/>
    <s v="01"/>
    <s v="Grain"/>
    <x v="0"/>
    <n v="0"/>
  </r>
  <r>
    <x v="462"/>
    <x v="8"/>
    <s v="Nov"/>
    <n v="45"/>
    <x v="11"/>
    <s v="01"/>
    <s v="Grain"/>
    <x v="1"/>
    <n v="6"/>
  </r>
  <r>
    <x v="462"/>
    <x v="8"/>
    <s v="Nov"/>
    <n v="45"/>
    <x v="12"/>
    <s v="01"/>
    <s v="Grain"/>
    <x v="0"/>
    <n v="6429"/>
  </r>
  <r>
    <x v="462"/>
    <x v="8"/>
    <s v="Nov"/>
    <n v="45"/>
    <x v="12"/>
    <s v="01"/>
    <s v="Grain"/>
    <x v="1"/>
    <n v="2006"/>
  </r>
  <r>
    <x v="463"/>
    <x v="8"/>
    <s v="Nov"/>
    <n v="46"/>
    <x v="0"/>
    <s v="01"/>
    <s v="Grain"/>
    <x v="0"/>
    <n v="12250"/>
  </r>
  <r>
    <x v="463"/>
    <x v="8"/>
    <s v="Nov"/>
    <n v="46"/>
    <x v="0"/>
    <s v="01"/>
    <s v="Grain"/>
    <x v="1"/>
    <n v="182"/>
  </r>
  <r>
    <x v="463"/>
    <x v="8"/>
    <s v="Nov"/>
    <n v="46"/>
    <x v="1"/>
    <s v="01"/>
    <s v="Grain"/>
    <x v="0"/>
    <n v="0"/>
  </r>
  <r>
    <x v="463"/>
    <x v="8"/>
    <s v="Nov"/>
    <n v="46"/>
    <x v="1"/>
    <s v="01"/>
    <s v="Grain"/>
    <x v="1"/>
    <n v="0"/>
  </r>
  <r>
    <x v="463"/>
    <x v="8"/>
    <s v="Nov"/>
    <n v="46"/>
    <x v="2"/>
    <s v="01"/>
    <s v="Grain"/>
    <x v="0"/>
    <n v="5186"/>
  </r>
  <r>
    <x v="463"/>
    <x v="8"/>
    <s v="Nov"/>
    <n v="46"/>
    <x v="2"/>
    <s v="01"/>
    <s v="Grain"/>
    <x v="1"/>
    <n v="387"/>
  </r>
  <r>
    <x v="463"/>
    <x v="8"/>
    <s v="Nov"/>
    <n v="46"/>
    <x v="3"/>
    <s v="01"/>
    <s v="Grain"/>
    <x v="0"/>
    <n v="6022"/>
  </r>
  <r>
    <x v="463"/>
    <x v="8"/>
    <s v="Nov"/>
    <n v="46"/>
    <x v="3"/>
    <s v="01"/>
    <s v="Grain"/>
    <x v="1"/>
    <n v="231"/>
  </r>
  <r>
    <x v="463"/>
    <x v="8"/>
    <s v="Nov"/>
    <n v="46"/>
    <x v="4"/>
    <s v="01"/>
    <s v="Grain"/>
    <x v="0"/>
    <n v="2326"/>
  </r>
  <r>
    <x v="463"/>
    <x v="8"/>
    <s v="Nov"/>
    <n v="46"/>
    <x v="4"/>
    <s v="01"/>
    <s v="Grain"/>
    <x v="1"/>
    <n v="1033"/>
  </r>
  <r>
    <x v="463"/>
    <x v="8"/>
    <s v="Nov"/>
    <n v="46"/>
    <x v="5"/>
    <s v="01"/>
    <s v="Grain"/>
    <x v="0"/>
    <n v="0"/>
  </r>
  <r>
    <x v="463"/>
    <x v="8"/>
    <s v="Nov"/>
    <n v="46"/>
    <x v="5"/>
    <s v="01"/>
    <s v="Grain"/>
    <x v="1"/>
    <n v="9"/>
  </r>
  <r>
    <x v="463"/>
    <x v="8"/>
    <s v="Nov"/>
    <n v="46"/>
    <x v="6"/>
    <s v="01"/>
    <s v="Grain"/>
    <x v="0"/>
    <n v="955"/>
  </r>
  <r>
    <x v="463"/>
    <x v="8"/>
    <s v="Nov"/>
    <n v="46"/>
    <x v="6"/>
    <s v="01"/>
    <s v="Grain"/>
    <x v="1"/>
    <n v="1086"/>
  </r>
  <r>
    <x v="463"/>
    <x v="8"/>
    <s v="Nov"/>
    <n v="46"/>
    <x v="7"/>
    <s v="01"/>
    <s v="Grain"/>
    <x v="0"/>
    <n v="1171"/>
  </r>
  <r>
    <x v="463"/>
    <x v="8"/>
    <s v="Nov"/>
    <n v="46"/>
    <x v="7"/>
    <s v="01"/>
    <s v="Grain"/>
    <x v="1"/>
    <n v="348"/>
  </r>
  <r>
    <x v="463"/>
    <x v="8"/>
    <s v="Nov"/>
    <n v="46"/>
    <x v="8"/>
    <s v="01"/>
    <s v="Grain"/>
    <x v="0"/>
    <n v="132"/>
  </r>
  <r>
    <x v="463"/>
    <x v="8"/>
    <s v="Nov"/>
    <n v="46"/>
    <x v="8"/>
    <s v="01"/>
    <s v="Grain"/>
    <x v="1"/>
    <n v="2095"/>
  </r>
  <r>
    <x v="463"/>
    <x v="8"/>
    <s v="Nov"/>
    <n v="46"/>
    <x v="9"/>
    <s v="01"/>
    <s v="Grain"/>
    <x v="0"/>
    <n v="0"/>
  </r>
  <r>
    <x v="463"/>
    <x v="8"/>
    <s v="Nov"/>
    <n v="46"/>
    <x v="9"/>
    <s v="01"/>
    <s v="Grain"/>
    <x v="1"/>
    <n v="0"/>
  </r>
  <r>
    <x v="463"/>
    <x v="8"/>
    <s v="Nov"/>
    <n v="46"/>
    <x v="10"/>
    <s v="01"/>
    <s v="Grain"/>
    <x v="0"/>
    <n v="3643"/>
  </r>
  <r>
    <x v="463"/>
    <x v="8"/>
    <s v="Nov"/>
    <n v="46"/>
    <x v="10"/>
    <s v="01"/>
    <s v="Grain"/>
    <x v="1"/>
    <n v="821"/>
  </r>
  <r>
    <x v="463"/>
    <x v="8"/>
    <s v="Nov"/>
    <n v="46"/>
    <x v="11"/>
    <s v="01"/>
    <s v="Grain"/>
    <x v="0"/>
    <n v="0"/>
  </r>
  <r>
    <x v="463"/>
    <x v="8"/>
    <s v="Nov"/>
    <n v="46"/>
    <x v="11"/>
    <s v="01"/>
    <s v="Grain"/>
    <x v="1"/>
    <n v="2"/>
  </r>
  <r>
    <x v="463"/>
    <x v="8"/>
    <s v="Nov"/>
    <n v="46"/>
    <x v="12"/>
    <s v="01"/>
    <s v="Grain"/>
    <x v="0"/>
    <n v="6377"/>
  </r>
  <r>
    <x v="463"/>
    <x v="8"/>
    <s v="Nov"/>
    <n v="46"/>
    <x v="12"/>
    <s v="01"/>
    <s v="Grain"/>
    <x v="1"/>
    <n v="1733"/>
  </r>
  <r>
    <x v="464"/>
    <x v="8"/>
    <s v="Nov"/>
    <n v="47"/>
    <x v="0"/>
    <s v="01"/>
    <s v="Grain"/>
    <x v="0"/>
    <n v="11849"/>
  </r>
  <r>
    <x v="464"/>
    <x v="8"/>
    <s v="Nov"/>
    <n v="47"/>
    <x v="0"/>
    <s v="01"/>
    <s v="Grain"/>
    <x v="1"/>
    <n v="203"/>
  </r>
  <r>
    <x v="464"/>
    <x v="8"/>
    <s v="Nov"/>
    <n v="47"/>
    <x v="1"/>
    <s v="01"/>
    <s v="Grain"/>
    <x v="0"/>
    <n v="0"/>
  </r>
  <r>
    <x v="464"/>
    <x v="8"/>
    <s v="Nov"/>
    <n v="47"/>
    <x v="1"/>
    <s v="01"/>
    <s v="Grain"/>
    <x v="1"/>
    <n v="0"/>
  </r>
  <r>
    <x v="464"/>
    <x v="8"/>
    <s v="Nov"/>
    <n v="47"/>
    <x v="2"/>
    <s v="01"/>
    <s v="Grain"/>
    <x v="0"/>
    <n v="4233"/>
  </r>
  <r>
    <x v="464"/>
    <x v="8"/>
    <s v="Nov"/>
    <n v="47"/>
    <x v="2"/>
    <s v="01"/>
    <s v="Grain"/>
    <x v="1"/>
    <n v="420"/>
  </r>
  <r>
    <x v="464"/>
    <x v="8"/>
    <s v="Nov"/>
    <n v="47"/>
    <x v="3"/>
    <s v="01"/>
    <s v="Grain"/>
    <x v="0"/>
    <n v="5049"/>
  </r>
  <r>
    <x v="464"/>
    <x v="8"/>
    <s v="Nov"/>
    <n v="47"/>
    <x v="3"/>
    <s v="01"/>
    <s v="Grain"/>
    <x v="1"/>
    <n v="407"/>
  </r>
  <r>
    <x v="464"/>
    <x v="8"/>
    <s v="Nov"/>
    <n v="47"/>
    <x v="4"/>
    <s v="01"/>
    <s v="Grain"/>
    <x v="0"/>
    <n v="1377"/>
  </r>
  <r>
    <x v="464"/>
    <x v="8"/>
    <s v="Nov"/>
    <n v="47"/>
    <x v="4"/>
    <s v="01"/>
    <s v="Grain"/>
    <x v="1"/>
    <n v="871"/>
  </r>
  <r>
    <x v="464"/>
    <x v="8"/>
    <s v="Nov"/>
    <n v="47"/>
    <x v="5"/>
    <s v="01"/>
    <s v="Grain"/>
    <x v="0"/>
    <n v="0"/>
  </r>
  <r>
    <x v="464"/>
    <x v="8"/>
    <s v="Nov"/>
    <n v="47"/>
    <x v="5"/>
    <s v="01"/>
    <s v="Grain"/>
    <x v="1"/>
    <n v="10"/>
  </r>
  <r>
    <x v="464"/>
    <x v="8"/>
    <s v="Nov"/>
    <n v="47"/>
    <x v="6"/>
    <s v="01"/>
    <s v="Grain"/>
    <x v="0"/>
    <n v="1138"/>
  </r>
  <r>
    <x v="464"/>
    <x v="8"/>
    <s v="Nov"/>
    <n v="47"/>
    <x v="6"/>
    <s v="01"/>
    <s v="Grain"/>
    <x v="1"/>
    <n v="1007"/>
  </r>
  <r>
    <x v="464"/>
    <x v="8"/>
    <s v="Nov"/>
    <n v="47"/>
    <x v="7"/>
    <s v="01"/>
    <s v="Grain"/>
    <x v="0"/>
    <n v="473"/>
  </r>
  <r>
    <x v="464"/>
    <x v="8"/>
    <s v="Nov"/>
    <n v="47"/>
    <x v="7"/>
    <s v="01"/>
    <s v="Grain"/>
    <x v="1"/>
    <n v="599"/>
  </r>
  <r>
    <x v="464"/>
    <x v="8"/>
    <s v="Nov"/>
    <n v="47"/>
    <x v="8"/>
    <s v="01"/>
    <s v="Grain"/>
    <x v="0"/>
    <n v="169"/>
  </r>
  <r>
    <x v="464"/>
    <x v="8"/>
    <s v="Nov"/>
    <n v="47"/>
    <x v="8"/>
    <s v="01"/>
    <s v="Grain"/>
    <x v="1"/>
    <n v="1269"/>
  </r>
  <r>
    <x v="464"/>
    <x v="8"/>
    <s v="Nov"/>
    <n v="47"/>
    <x v="9"/>
    <s v="01"/>
    <s v="Grain"/>
    <x v="0"/>
    <n v="0"/>
  </r>
  <r>
    <x v="464"/>
    <x v="8"/>
    <s v="Nov"/>
    <n v="47"/>
    <x v="9"/>
    <s v="01"/>
    <s v="Grain"/>
    <x v="1"/>
    <n v="0"/>
  </r>
  <r>
    <x v="464"/>
    <x v="8"/>
    <s v="Nov"/>
    <n v="47"/>
    <x v="10"/>
    <s v="01"/>
    <s v="Grain"/>
    <x v="0"/>
    <n v="2730"/>
  </r>
  <r>
    <x v="464"/>
    <x v="8"/>
    <s v="Nov"/>
    <n v="47"/>
    <x v="10"/>
    <s v="01"/>
    <s v="Grain"/>
    <x v="1"/>
    <n v="984"/>
  </r>
  <r>
    <x v="464"/>
    <x v="8"/>
    <s v="Nov"/>
    <n v="47"/>
    <x v="11"/>
    <s v="01"/>
    <s v="Grain"/>
    <x v="0"/>
    <n v="0"/>
  </r>
  <r>
    <x v="464"/>
    <x v="8"/>
    <s v="Nov"/>
    <n v="47"/>
    <x v="11"/>
    <s v="01"/>
    <s v="Grain"/>
    <x v="1"/>
    <n v="2"/>
  </r>
  <r>
    <x v="464"/>
    <x v="8"/>
    <s v="Nov"/>
    <n v="47"/>
    <x v="12"/>
    <s v="01"/>
    <s v="Grain"/>
    <x v="0"/>
    <n v="6162"/>
  </r>
  <r>
    <x v="464"/>
    <x v="8"/>
    <s v="Nov"/>
    <n v="47"/>
    <x v="12"/>
    <s v="01"/>
    <s v="Grain"/>
    <x v="1"/>
    <n v="2017"/>
  </r>
  <r>
    <x v="465"/>
    <x v="8"/>
    <s v="Nov"/>
    <n v="48"/>
    <x v="0"/>
    <s v="01"/>
    <s v="Grain"/>
    <x v="0"/>
    <n v="13095"/>
  </r>
  <r>
    <x v="465"/>
    <x v="8"/>
    <s v="Nov"/>
    <n v="48"/>
    <x v="0"/>
    <s v="01"/>
    <s v="Grain"/>
    <x v="1"/>
    <n v="128"/>
  </r>
  <r>
    <x v="465"/>
    <x v="8"/>
    <s v="Nov"/>
    <n v="48"/>
    <x v="1"/>
    <s v="01"/>
    <s v="Grain"/>
    <x v="0"/>
    <n v="0"/>
  </r>
  <r>
    <x v="465"/>
    <x v="8"/>
    <s v="Nov"/>
    <n v="48"/>
    <x v="1"/>
    <s v="01"/>
    <s v="Grain"/>
    <x v="1"/>
    <n v="0"/>
  </r>
  <r>
    <x v="465"/>
    <x v="8"/>
    <s v="Nov"/>
    <n v="48"/>
    <x v="2"/>
    <s v="01"/>
    <s v="Grain"/>
    <x v="0"/>
    <n v="4682"/>
  </r>
  <r>
    <x v="465"/>
    <x v="8"/>
    <s v="Nov"/>
    <n v="48"/>
    <x v="2"/>
    <s v="01"/>
    <s v="Grain"/>
    <x v="1"/>
    <n v="236"/>
  </r>
  <r>
    <x v="465"/>
    <x v="8"/>
    <s v="Nov"/>
    <n v="48"/>
    <x v="3"/>
    <s v="01"/>
    <s v="Grain"/>
    <x v="0"/>
    <n v="5626"/>
  </r>
  <r>
    <x v="465"/>
    <x v="8"/>
    <s v="Nov"/>
    <n v="48"/>
    <x v="3"/>
    <s v="01"/>
    <s v="Grain"/>
    <x v="1"/>
    <n v="408"/>
  </r>
  <r>
    <x v="465"/>
    <x v="8"/>
    <s v="Nov"/>
    <n v="48"/>
    <x v="4"/>
    <s v="01"/>
    <s v="Grain"/>
    <x v="0"/>
    <n v="1726"/>
  </r>
  <r>
    <x v="465"/>
    <x v="8"/>
    <s v="Nov"/>
    <n v="48"/>
    <x v="4"/>
    <s v="01"/>
    <s v="Grain"/>
    <x v="1"/>
    <n v="1057"/>
  </r>
  <r>
    <x v="465"/>
    <x v="8"/>
    <s v="Nov"/>
    <n v="48"/>
    <x v="5"/>
    <s v="01"/>
    <s v="Grain"/>
    <x v="0"/>
    <n v="0"/>
  </r>
  <r>
    <x v="465"/>
    <x v="8"/>
    <s v="Nov"/>
    <n v="48"/>
    <x v="5"/>
    <s v="01"/>
    <s v="Grain"/>
    <x v="1"/>
    <n v="2"/>
  </r>
  <r>
    <x v="465"/>
    <x v="8"/>
    <s v="Nov"/>
    <n v="48"/>
    <x v="6"/>
    <s v="01"/>
    <s v="Grain"/>
    <x v="0"/>
    <n v="1070"/>
  </r>
  <r>
    <x v="465"/>
    <x v="8"/>
    <s v="Nov"/>
    <n v="48"/>
    <x v="6"/>
    <s v="01"/>
    <s v="Grain"/>
    <x v="1"/>
    <n v="845"/>
  </r>
  <r>
    <x v="465"/>
    <x v="8"/>
    <s v="Nov"/>
    <n v="48"/>
    <x v="7"/>
    <s v="01"/>
    <s v="Grain"/>
    <x v="0"/>
    <n v="863"/>
  </r>
  <r>
    <x v="465"/>
    <x v="8"/>
    <s v="Nov"/>
    <n v="48"/>
    <x v="7"/>
    <s v="01"/>
    <s v="Grain"/>
    <x v="1"/>
    <n v="411"/>
  </r>
  <r>
    <x v="465"/>
    <x v="8"/>
    <s v="Nov"/>
    <n v="48"/>
    <x v="8"/>
    <s v="01"/>
    <s v="Grain"/>
    <x v="0"/>
    <n v="225"/>
  </r>
  <r>
    <x v="465"/>
    <x v="8"/>
    <s v="Nov"/>
    <n v="48"/>
    <x v="8"/>
    <s v="01"/>
    <s v="Grain"/>
    <x v="1"/>
    <n v="1375"/>
  </r>
  <r>
    <x v="465"/>
    <x v="8"/>
    <s v="Nov"/>
    <n v="48"/>
    <x v="9"/>
    <s v="01"/>
    <s v="Grain"/>
    <x v="0"/>
    <n v="0"/>
  </r>
  <r>
    <x v="465"/>
    <x v="8"/>
    <s v="Nov"/>
    <n v="48"/>
    <x v="9"/>
    <s v="01"/>
    <s v="Grain"/>
    <x v="1"/>
    <n v="0"/>
  </r>
  <r>
    <x v="465"/>
    <x v="8"/>
    <s v="Nov"/>
    <n v="48"/>
    <x v="10"/>
    <s v="01"/>
    <s v="Grain"/>
    <x v="0"/>
    <n v="3763"/>
  </r>
  <r>
    <x v="465"/>
    <x v="8"/>
    <s v="Nov"/>
    <n v="48"/>
    <x v="10"/>
    <s v="01"/>
    <s v="Grain"/>
    <x v="1"/>
    <n v="614"/>
  </r>
  <r>
    <x v="465"/>
    <x v="8"/>
    <s v="Nov"/>
    <n v="48"/>
    <x v="11"/>
    <s v="01"/>
    <s v="Grain"/>
    <x v="0"/>
    <n v="0"/>
  </r>
  <r>
    <x v="465"/>
    <x v="8"/>
    <s v="Nov"/>
    <n v="48"/>
    <x v="11"/>
    <s v="01"/>
    <s v="Grain"/>
    <x v="1"/>
    <n v="37"/>
  </r>
  <r>
    <x v="465"/>
    <x v="8"/>
    <s v="Nov"/>
    <n v="48"/>
    <x v="12"/>
    <s v="01"/>
    <s v="Grain"/>
    <x v="0"/>
    <n v="5566"/>
  </r>
  <r>
    <x v="465"/>
    <x v="8"/>
    <s v="Nov"/>
    <n v="48"/>
    <x v="12"/>
    <s v="01"/>
    <s v="Grain"/>
    <x v="1"/>
    <n v="1504"/>
  </r>
  <r>
    <x v="466"/>
    <x v="8"/>
    <s v="Dec"/>
    <n v="49"/>
    <x v="0"/>
    <s v="01"/>
    <s v="Grain"/>
    <x v="0"/>
    <n v="11961"/>
  </r>
  <r>
    <x v="466"/>
    <x v="8"/>
    <s v="Dec"/>
    <n v="49"/>
    <x v="0"/>
    <s v="01"/>
    <s v="Grain"/>
    <x v="1"/>
    <n v="322"/>
  </r>
  <r>
    <x v="466"/>
    <x v="8"/>
    <s v="Dec"/>
    <n v="49"/>
    <x v="1"/>
    <s v="01"/>
    <s v="Grain"/>
    <x v="0"/>
    <n v="0"/>
  </r>
  <r>
    <x v="466"/>
    <x v="8"/>
    <s v="Dec"/>
    <n v="49"/>
    <x v="1"/>
    <s v="01"/>
    <s v="Grain"/>
    <x v="1"/>
    <n v="0"/>
  </r>
  <r>
    <x v="466"/>
    <x v="8"/>
    <s v="Dec"/>
    <n v="49"/>
    <x v="2"/>
    <s v="01"/>
    <s v="Grain"/>
    <x v="0"/>
    <n v="4221"/>
  </r>
  <r>
    <x v="466"/>
    <x v="8"/>
    <s v="Dec"/>
    <n v="49"/>
    <x v="2"/>
    <s v="01"/>
    <s v="Grain"/>
    <x v="1"/>
    <n v="30"/>
  </r>
  <r>
    <x v="466"/>
    <x v="8"/>
    <s v="Dec"/>
    <n v="49"/>
    <x v="3"/>
    <s v="01"/>
    <s v="Grain"/>
    <x v="0"/>
    <n v="3876"/>
  </r>
  <r>
    <x v="466"/>
    <x v="8"/>
    <s v="Dec"/>
    <n v="49"/>
    <x v="3"/>
    <s v="01"/>
    <s v="Grain"/>
    <x v="1"/>
    <n v="411"/>
  </r>
  <r>
    <x v="466"/>
    <x v="8"/>
    <s v="Dec"/>
    <n v="49"/>
    <x v="4"/>
    <s v="01"/>
    <s v="Grain"/>
    <x v="0"/>
    <n v="1814"/>
  </r>
  <r>
    <x v="466"/>
    <x v="8"/>
    <s v="Dec"/>
    <n v="49"/>
    <x v="4"/>
    <s v="01"/>
    <s v="Grain"/>
    <x v="1"/>
    <n v="783"/>
  </r>
  <r>
    <x v="466"/>
    <x v="8"/>
    <s v="Dec"/>
    <n v="49"/>
    <x v="5"/>
    <s v="01"/>
    <s v="Grain"/>
    <x v="0"/>
    <n v="0"/>
  </r>
  <r>
    <x v="466"/>
    <x v="8"/>
    <s v="Dec"/>
    <n v="49"/>
    <x v="5"/>
    <s v="01"/>
    <s v="Grain"/>
    <x v="1"/>
    <n v="20"/>
  </r>
  <r>
    <x v="466"/>
    <x v="8"/>
    <s v="Dec"/>
    <n v="49"/>
    <x v="6"/>
    <s v="01"/>
    <s v="Grain"/>
    <x v="0"/>
    <n v="1073"/>
  </r>
  <r>
    <x v="466"/>
    <x v="8"/>
    <s v="Dec"/>
    <n v="49"/>
    <x v="6"/>
    <s v="01"/>
    <s v="Grain"/>
    <x v="1"/>
    <n v="795"/>
  </r>
  <r>
    <x v="466"/>
    <x v="8"/>
    <s v="Dec"/>
    <n v="49"/>
    <x v="7"/>
    <s v="01"/>
    <s v="Grain"/>
    <x v="0"/>
    <n v="1407"/>
  </r>
  <r>
    <x v="466"/>
    <x v="8"/>
    <s v="Dec"/>
    <n v="49"/>
    <x v="7"/>
    <s v="01"/>
    <s v="Grain"/>
    <x v="1"/>
    <n v="356"/>
  </r>
  <r>
    <x v="466"/>
    <x v="8"/>
    <s v="Dec"/>
    <n v="49"/>
    <x v="8"/>
    <s v="01"/>
    <s v="Grain"/>
    <x v="0"/>
    <n v="195"/>
  </r>
  <r>
    <x v="466"/>
    <x v="8"/>
    <s v="Dec"/>
    <n v="49"/>
    <x v="8"/>
    <s v="01"/>
    <s v="Grain"/>
    <x v="1"/>
    <n v="1205"/>
  </r>
  <r>
    <x v="466"/>
    <x v="8"/>
    <s v="Dec"/>
    <n v="49"/>
    <x v="9"/>
    <s v="01"/>
    <s v="Grain"/>
    <x v="0"/>
    <n v="0"/>
  </r>
  <r>
    <x v="466"/>
    <x v="8"/>
    <s v="Dec"/>
    <n v="49"/>
    <x v="9"/>
    <s v="01"/>
    <s v="Grain"/>
    <x v="1"/>
    <n v="0"/>
  </r>
  <r>
    <x v="466"/>
    <x v="8"/>
    <s v="Dec"/>
    <n v="49"/>
    <x v="10"/>
    <s v="01"/>
    <s v="Grain"/>
    <x v="0"/>
    <n v="3014"/>
  </r>
  <r>
    <x v="466"/>
    <x v="8"/>
    <s v="Dec"/>
    <n v="49"/>
    <x v="10"/>
    <s v="01"/>
    <s v="Grain"/>
    <x v="1"/>
    <n v="916"/>
  </r>
  <r>
    <x v="466"/>
    <x v="8"/>
    <s v="Dec"/>
    <n v="49"/>
    <x v="11"/>
    <s v="01"/>
    <s v="Grain"/>
    <x v="0"/>
    <n v="0"/>
  </r>
  <r>
    <x v="466"/>
    <x v="8"/>
    <s v="Dec"/>
    <n v="49"/>
    <x v="11"/>
    <s v="01"/>
    <s v="Grain"/>
    <x v="1"/>
    <n v="1"/>
  </r>
  <r>
    <x v="466"/>
    <x v="8"/>
    <s v="Dec"/>
    <n v="49"/>
    <x v="12"/>
    <s v="01"/>
    <s v="Grain"/>
    <x v="0"/>
    <n v="6264"/>
  </r>
  <r>
    <x v="466"/>
    <x v="8"/>
    <s v="Dec"/>
    <n v="49"/>
    <x v="12"/>
    <s v="01"/>
    <s v="Grain"/>
    <x v="1"/>
    <n v="1750"/>
  </r>
  <r>
    <x v="467"/>
    <x v="8"/>
    <s v="Dec"/>
    <n v="50"/>
    <x v="0"/>
    <s v="01"/>
    <s v="Grain"/>
    <x v="0"/>
    <n v="12408"/>
  </r>
  <r>
    <x v="467"/>
    <x v="8"/>
    <s v="Dec"/>
    <n v="50"/>
    <x v="0"/>
    <s v="01"/>
    <s v="Grain"/>
    <x v="1"/>
    <n v="253"/>
  </r>
  <r>
    <x v="467"/>
    <x v="8"/>
    <s v="Dec"/>
    <n v="50"/>
    <x v="1"/>
    <s v="01"/>
    <s v="Grain"/>
    <x v="0"/>
    <n v="0"/>
  </r>
  <r>
    <x v="467"/>
    <x v="8"/>
    <s v="Dec"/>
    <n v="50"/>
    <x v="1"/>
    <s v="01"/>
    <s v="Grain"/>
    <x v="1"/>
    <n v="0"/>
  </r>
  <r>
    <x v="467"/>
    <x v="8"/>
    <s v="Dec"/>
    <n v="50"/>
    <x v="2"/>
    <s v="01"/>
    <s v="Grain"/>
    <x v="0"/>
    <n v="3945"/>
  </r>
  <r>
    <x v="467"/>
    <x v="8"/>
    <s v="Dec"/>
    <n v="50"/>
    <x v="2"/>
    <s v="01"/>
    <s v="Grain"/>
    <x v="1"/>
    <n v="376"/>
  </r>
  <r>
    <x v="467"/>
    <x v="8"/>
    <s v="Dec"/>
    <n v="50"/>
    <x v="3"/>
    <s v="01"/>
    <s v="Grain"/>
    <x v="0"/>
    <n v="5361"/>
  </r>
  <r>
    <x v="467"/>
    <x v="8"/>
    <s v="Dec"/>
    <n v="50"/>
    <x v="3"/>
    <s v="01"/>
    <s v="Grain"/>
    <x v="1"/>
    <n v="336"/>
  </r>
  <r>
    <x v="467"/>
    <x v="8"/>
    <s v="Dec"/>
    <n v="50"/>
    <x v="4"/>
    <s v="01"/>
    <s v="Grain"/>
    <x v="0"/>
    <n v="2357"/>
  </r>
  <r>
    <x v="467"/>
    <x v="8"/>
    <s v="Dec"/>
    <n v="50"/>
    <x v="4"/>
    <s v="01"/>
    <s v="Grain"/>
    <x v="1"/>
    <n v="1144"/>
  </r>
  <r>
    <x v="467"/>
    <x v="8"/>
    <s v="Dec"/>
    <n v="50"/>
    <x v="5"/>
    <s v="01"/>
    <s v="Grain"/>
    <x v="0"/>
    <n v="0"/>
  </r>
  <r>
    <x v="467"/>
    <x v="8"/>
    <s v="Dec"/>
    <n v="50"/>
    <x v="5"/>
    <s v="01"/>
    <s v="Grain"/>
    <x v="1"/>
    <n v="1"/>
  </r>
  <r>
    <x v="467"/>
    <x v="8"/>
    <s v="Dec"/>
    <n v="50"/>
    <x v="6"/>
    <s v="01"/>
    <s v="Grain"/>
    <x v="0"/>
    <n v="1375"/>
  </r>
  <r>
    <x v="467"/>
    <x v="8"/>
    <s v="Dec"/>
    <n v="50"/>
    <x v="6"/>
    <s v="01"/>
    <s v="Grain"/>
    <x v="1"/>
    <n v="539"/>
  </r>
  <r>
    <x v="467"/>
    <x v="8"/>
    <s v="Dec"/>
    <n v="50"/>
    <x v="7"/>
    <s v="01"/>
    <s v="Grain"/>
    <x v="0"/>
    <n v="698"/>
  </r>
  <r>
    <x v="467"/>
    <x v="8"/>
    <s v="Dec"/>
    <n v="50"/>
    <x v="7"/>
    <s v="01"/>
    <s v="Grain"/>
    <x v="1"/>
    <n v="251"/>
  </r>
  <r>
    <x v="467"/>
    <x v="8"/>
    <s v="Dec"/>
    <n v="50"/>
    <x v="8"/>
    <s v="01"/>
    <s v="Grain"/>
    <x v="0"/>
    <n v="247"/>
  </r>
  <r>
    <x v="467"/>
    <x v="8"/>
    <s v="Dec"/>
    <n v="50"/>
    <x v="8"/>
    <s v="01"/>
    <s v="Grain"/>
    <x v="1"/>
    <n v="1679"/>
  </r>
  <r>
    <x v="467"/>
    <x v="8"/>
    <s v="Dec"/>
    <n v="50"/>
    <x v="9"/>
    <s v="01"/>
    <s v="Grain"/>
    <x v="0"/>
    <n v="0"/>
  </r>
  <r>
    <x v="467"/>
    <x v="8"/>
    <s v="Dec"/>
    <n v="50"/>
    <x v="9"/>
    <s v="01"/>
    <s v="Grain"/>
    <x v="1"/>
    <n v="0"/>
  </r>
  <r>
    <x v="467"/>
    <x v="8"/>
    <s v="Dec"/>
    <n v="50"/>
    <x v="10"/>
    <s v="01"/>
    <s v="Grain"/>
    <x v="0"/>
    <n v="2722"/>
  </r>
  <r>
    <x v="467"/>
    <x v="8"/>
    <s v="Dec"/>
    <n v="50"/>
    <x v="10"/>
    <s v="01"/>
    <s v="Grain"/>
    <x v="1"/>
    <n v="833"/>
  </r>
  <r>
    <x v="467"/>
    <x v="8"/>
    <s v="Dec"/>
    <n v="50"/>
    <x v="11"/>
    <s v="01"/>
    <s v="Grain"/>
    <x v="0"/>
    <n v="0"/>
  </r>
  <r>
    <x v="467"/>
    <x v="8"/>
    <s v="Dec"/>
    <n v="50"/>
    <x v="11"/>
    <s v="01"/>
    <s v="Grain"/>
    <x v="1"/>
    <n v="0"/>
  </r>
  <r>
    <x v="467"/>
    <x v="8"/>
    <s v="Dec"/>
    <n v="50"/>
    <x v="12"/>
    <s v="01"/>
    <s v="Grain"/>
    <x v="0"/>
    <n v="6181"/>
  </r>
  <r>
    <x v="467"/>
    <x v="8"/>
    <s v="Dec"/>
    <n v="50"/>
    <x v="12"/>
    <s v="01"/>
    <s v="Grain"/>
    <x v="1"/>
    <n v="1079"/>
  </r>
  <r>
    <x v="468"/>
    <x v="8"/>
    <s v="Dec"/>
    <n v="51"/>
    <x v="0"/>
    <s v="01"/>
    <s v="Grain"/>
    <x v="0"/>
    <n v="10342"/>
  </r>
  <r>
    <x v="468"/>
    <x v="8"/>
    <s v="Dec"/>
    <n v="51"/>
    <x v="0"/>
    <s v="01"/>
    <s v="Grain"/>
    <x v="1"/>
    <n v="123"/>
  </r>
  <r>
    <x v="468"/>
    <x v="8"/>
    <s v="Dec"/>
    <n v="51"/>
    <x v="1"/>
    <s v="01"/>
    <s v="Grain"/>
    <x v="0"/>
    <n v="0"/>
  </r>
  <r>
    <x v="468"/>
    <x v="8"/>
    <s v="Dec"/>
    <n v="51"/>
    <x v="1"/>
    <s v="01"/>
    <s v="Grain"/>
    <x v="1"/>
    <n v="0"/>
  </r>
  <r>
    <x v="468"/>
    <x v="8"/>
    <s v="Dec"/>
    <n v="51"/>
    <x v="2"/>
    <s v="01"/>
    <s v="Grain"/>
    <x v="0"/>
    <n v="3725"/>
  </r>
  <r>
    <x v="468"/>
    <x v="8"/>
    <s v="Dec"/>
    <n v="51"/>
    <x v="2"/>
    <s v="01"/>
    <s v="Grain"/>
    <x v="1"/>
    <n v="44"/>
  </r>
  <r>
    <x v="468"/>
    <x v="8"/>
    <s v="Dec"/>
    <n v="51"/>
    <x v="3"/>
    <s v="01"/>
    <s v="Grain"/>
    <x v="0"/>
    <n v="4403"/>
  </r>
  <r>
    <x v="468"/>
    <x v="8"/>
    <s v="Dec"/>
    <n v="51"/>
    <x v="3"/>
    <s v="01"/>
    <s v="Grain"/>
    <x v="1"/>
    <n v="304"/>
  </r>
  <r>
    <x v="468"/>
    <x v="8"/>
    <s v="Dec"/>
    <n v="51"/>
    <x v="4"/>
    <s v="01"/>
    <s v="Grain"/>
    <x v="0"/>
    <n v="2011"/>
  </r>
  <r>
    <x v="468"/>
    <x v="8"/>
    <s v="Dec"/>
    <n v="51"/>
    <x v="4"/>
    <s v="01"/>
    <s v="Grain"/>
    <x v="1"/>
    <n v="802"/>
  </r>
  <r>
    <x v="468"/>
    <x v="8"/>
    <s v="Dec"/>
    <n v="51"/>
    <x v="5"/>
    <s v="01"/>
    <s v="Grain"/>
    <x v="0"/>
    <n v="0"/>
  </r>
  <r>
    <x v="468"/>
    <x v="8"/>
    <s v="Dec"/>
    <n v="51"/>
    <x v="5"/>
    <s v="01"/>
    <s v="Grain"/>
    <x v="1"/>
    <n v="4"/>
  </r>
  <r>
    <x v="468"/>
    <x v="8"/>
    <s v="Dec"/>
    <n v="51"/>
    <x v="6"/>
    <s v="01"/>
    <s v="Grain"/>
    <x v="0"/>
    <n v="942"/>
  </r>
  <r>
    <x v="468"/>
    <x v="8"/>
    <s v="Dec"/>
    <n v="51"/>
    <x v="6"/>
    <s v="01"/>
    <s v="Grain"/>
    <x v="1"/>
    <n v="433"/>
  </r>
  <r>
    <x v="468"/>
    <x v="8"/>
    <s v="Dec"/>
    <n v="51"/>
    <x v="7"/>
    <s v="01"/>
    <s v="Grain"/>
    <x v="0"/>
    <n v="1065"/>
  </r>
  <r>
    <x v="468"/>
    <x v="8"/>
    <s v="Dec"/>
    <n v="51"/>
    <x v="7"/>
    <s v="01"/>
    <s v="Grain"/>
    <x v="1"/>
    <n v="366"/>
  </r>
  <r>
    <x v="468"/>
    <x v="8"/>
    <s v="Dec"/>
    <n v="51"/>
    <x v="8"/>
    <s v="01"/>
    <s v="Grain"/>
    <x v="0"/>
    <n v="192"/>
  </r>
  <r>
    <x v="468"/>
    <x v="8"/>
    <s v="Dec"/>
    <n v="51"/>
    <x v="8"/>
    <s v="01"/>
    <s v="Grain"/>
    <x v="1"/>
    <n v="1273"/>
  </r>
  <r>
    <x v="468"/>
    <x v="8"/>
    <s v="Dec"/>
    <n v="51"/>
    <x v="9"/>
    <s v="01"/>
    <s v="Grain"/>
    <x v="0"/>
    <n v="0"/>
  </r>
  <r>
    <x v="468"/>
    <x v="8"/>
    <s v="Dec"/>
    <n v="51"/>
    <x v="9"/>
    <s v="01"/>
    <s v="Grain"/>
    <x v="1"/>
    <n v="0"/>
  </r>
  <r>
    <x v="468"/>
    <x v="8"/>
    <s v="Dec"/>
    <n v="51"/>
    <x v="10"/>
    <s v="01"/>
    <s v="Grain"/>
    <x v="0"/>
    <n v="2999"/>
  </r>
  <r>
    <x v="468"/>
    <x v="8"/>
    <s v="Dec"/>
    <n v="51"/>
    <x v="10"/>
    <s v="01"/>
    <s v="Grain"/>
    <x v="1"/>
    <n v="976"/>
  </r>
  <r>
    <x v="468"/>
    <x v="8"/>
    <s v="Dec"/>
    <n v="51"/>
    <x v="11"/>
    <s v="01"/>
    <s v="Grain"/>
    <x v="0"/>
    <n v="0"/>
  </r>
  <r>
    <x v="468"/>
    <x v="8"/>
    <s v="Dec"/>
    <n v="51"/>
    <x v="11"/>
    <s v="01"/>
    <s v="Grain"/>
    <x v="1"/>
    <n v="3"/>
  </r>
  <r>
    <x v="468"/>
    <x v="8"/>
    <s v="Dec"/>
    <n v="51"/>
    <x v="12"/>
    <s v="01"/>
    <s v="Grain"/>
    <x v="0"/>
    <n v="6191"/>
  </r>
  <r>
    <x v="468"/>
    <x v="8"/>
    <s v="Dec"/>
    <n v="51"/>
    <x v="12"/>
    <s v="01"/>
    <s v="Grain"/>
    <x v="1"/>
    <n v="1484"/>
  </r>
  <r>
    <x v="469"/>
    <x v="8"/>
    <s v="Dec"/>
    <n v="52"/>
    <x v="0"/>
    <s v="01"/>
    <s v="Grain"/>
    <x v="0"/>
    <n v="10671"/>
  </r>
  <r>
    <x v="469"/>
    <x v="8"/>
    <s v="Dec"/>
    <n v="52"/>
    <x v="0"/>
    <s v="01"/>
    <s v="Grain"/>
    <x v="1"/>
    <n v="200"/>
  </r>
  <r>
    <x v="469"/>
    <x v="8"/>
    <s v="Dec"/>
    <n v="52"/>
    <x v="1"/>
    <s v="01"/>
    <s v="Grain"/>
    <x v="0"/>
    <n v="0"/>
  </r>
  <r>
    <x v="469"/>
    <x v="8"/>
    <s v="Dec"/>
    <n v="52"/>
    <x v="1"/>
    <s v="01"/>
    <s v="Grain"/>
    <x v="1"/>
    <n v="0"/>
  </r>
  <r>
    <x v="469"/>
    <x v="8"/>
    <s v="Dec"/>
    <n v="52"/>
    <x v="2"/>
    <s v="01"/>
    <s v="Grain"/>
    <x v="0"/>
    <n v="3115"/>
  </r>
  <r>
    <x v="469"/>
    <x v="8"/>
    <s v="Dec"/>
    <n v="52"/>
    <x v="2"/>
    <s v="01"/>
    <s v="Grain"/>
    <x v="1"/>
    <n v="220"/>
  </r>
  <r>
    <x v="469"/>
    <x v="8"/>
    <s v="Dec"/>
    <n v="52"/>
    <x v="3"/>
    <s v="01"/>
    <s v="Grain"/>
    <x v="0"/>
    <n v="4107"/>
  </r>
  <r>
    <x v="469"/>
    <x v="8"/>
    <s v="Dec"/>
    <n v="52"/>
    <x v="3"/>
    <s v="01"/>
    <s v="Grain"/>
    <x v="1"/>
    <n v="435"/>
  </r>
  <r>
    <x v="469"/>
    <x v="8"/>
    <s v="Dec"/>
    <n v="52"/>
    <x v="4"/>
    <s v="01"/>
    <s v="Grain"/>
    <x v="0"/>
    <n v="1675"/>
  </r>
  <r>
    <x v="469"/>
    <x v="8"/>
    <s v="Dec"/>
    <n v="52"/>
    <x v="4"/>
    <s v="01"/>
    <s v="Grain"/>
    <x v="1"/>
    <n v="836"/>
  </r>
  <r>
    <x v="469"/>
    <x v="8"/>
    <s v="Dec"/>
    <n v="52"/>
    <x v="5"/>
    <s v="01"/>
    <s v="Grain"/>
    <x v="0"/>
    <n v="0"/>
  </r>
  <r>
    <x v="469"/>
    <x v="8"/>
    <s v="Dec"/>
    <n v="52"/>
    <x v="5"/>
    <s v="01"/>
    <s v="Grain"/>
    <x v="1"/>
    <n v="8"/>
  </r>
  <r>
    <x v="469"/>
    <x v="8"/>
    <s v="Dec"/>
    <n v="52"/>
    <x v="6"/>
    <s v="01"/>
    <s v="Grain"/>
    <x v="0"/>
    <n v="490"/>
  </r>
  <r>
    <x v="469"/>
    <x v="8"/>
    <s v="Dec"/>
    <n v="52"/>
    <x v="6"/>
    <s v="01"/>
    <s v="Grain"/>
    <x v="1"/>
    <n v="1211"/>
  </r>
  <r>
    <x v="469"/>
    <x v="8"/>
    <s v="Dec"/>
    <n v="52"/>
    <x v="7"/>
    <s v="01"/>
    <s v="Grain"/>
    <x v="0"/>
    <n v="410"/>
  </r>
  <r>
    <x v="469"/>
    <x v="8"/>
    <s v="Dec"/>
    <n v="52"/>
    <x v="7"/>
    <s v="01"/>
    <s v="Grain"/>
    <x v="1"/>
    <n v="342"/>
  </r>
  <r>
    <x v="469"/>
    <x v="8"/>
    <s v="Dec"/>
    <n v="52"/>
    <x v="8"/>
    <s v="01"/>
    <s v="Grain"/>
    <x v="0"/>
    <n v="205"/>
  </r>
  <r>
    <x v="469"/>
    <x v="8"/>
    <s v="Dec"/>
    <n v="52"/>
    <x v="8"/>
    <s v="01"/>
    <s v="Grain"/>
    <x v="1"/>
    <n v="692"/>
  </r>
  <r>
    <x v="469"/>
    <x v="8"/>
    <s v="Dec"/>
    <n v="52"/>
    <x v="9"/>
    <s v="01"/>
    <s v="Grain"/>
    <x v="0"/>
    <n v="0"/>
  </r>
  <r>
    <x v="469"/>
    <x v="8"/>
    <s v="Dec"/>
    <n v="52"/>
    <x v="9"/>
    <s v="01"/>
    <s v="Grain"/>
    <x v="1"/>
    <n v="0"/>
  </r>
  <r>
    <x v="469"/>
    <x v="8"/>
    <s v="Dec"/>
    <n v="52"/>
    <x v="10"/>
    <s v="01"/>
    <s v="Grain"/>
    <x v="0"/>
    <n v="2196"/>
  </r>
  <r>
    <x v="469"/>
    <x v="8"/>
    <s v="Dec"/>
    <n v="52"/>
    <x v="10"/>
    <s v="01"/>
    <s v="Grain"/>
    <x v="1"/>
    <n v="642"/>
  </r>
  <r>
    <x v="469"/>
    <x v="8"/>
    <s v="Dec"/>
    <n v="52"/>
    <x v="11"/>
    <s v="01"/>
    <s v="Grain"/>
    <x v="0"/>
    <n v="0"/>
  </r>
  <r>
    <x v="469"/>
    <x v="8"/>
    <s v="Dec"/>
    <n v="52"/>
    <x v="11"/>
    <s v="01"/>
    <s v="Grain"/>
    <x v="1"/>
    <n v="10"/>
  </r>
  <r>
    <x v="469"/>
    <x v="8"/>
    <s v="Dec"/>
    <n v="52"/>
    <x v="12"/>
    <s v="01"/>
    <s v="Grain"/>
    <x v="0"/>
    <n v="4600"/>
  </r>
  <r>
    <x v="469"/>
    <x v="8"/>
    <s v="Dec"/>
    <n v="52"/>
    <x v="12"/>
    <s v="01"/>
    <s v="Grain"/>
    <x v="1"/>
    <n v="1250"/>
  </r>
  <r>
    <x v="470"/>
    <x v="9"/>
    <s v="Jan"/>
    <n v="1"/>
    <x v="13"/>
    <s v="01"/>
    <s v="Grain"/>
    <x v="0"/>
    <n v="0"/>
  </r>
  <r>
    <x v="470"/>
    <x v="9"/>
    <s v="Jan"/>
    <n v="1"/>
    <x v="13"/>
    <s v="01"/>
    <s v="Grain"/>
    <x v="1"/>
    <n v="0"/>
  </r>
  <r>
    <x v="470"/>
    <x v="9"/>
    <s v="Jan"/>
    <n v="1"/>
    <x v="0"/>
    <s v="01"/>
    <s v="Grain"/>
    <x v="0"/>
    <n v="10052"/>
  </r>
  <r>
    <x v="470"/>
    <x v="9"/>
    <s v="Jan"/>
    <n v="1"/>
    <x v="0"/>
    <s v="01"/>
    <s v="Grain"/>
    <x v="1"/>
    <n v="158"/>
  </r>
  <r>
    <x v="470"/>
    <x v="9"/>
    <s v="Jan"/>
    <n v="1"/>
    <x v="1"/>
    <s v="01"/>
    <s v="Grain"/>
    <x v="0"/>
    <n v="0"/>
  </r>
  <r>
    <x v="470"/>
    <x v="9"/>
    <s v="Jan"/>
    <n v="1"/>
    <x v="1"/>
    <s v="01"/>
    <s v="Grain"/>
    <x v="1"/>
    <n v="0"/>
  </r>
  <r>
    <x v="470"/>
    <x v="9"/>
    <s v="Jan"/>
    <n v="1"/>
    <x v="2"/>
    <s v="01"/>
    <s v="Grain"/>
    <x v="0"/>
    <n v="3317"/>
  </r>
  <r>
    <x v="470"/>
    <x v="9"/>
    <s v="Jan"/>
    <n v="1"/>
    <x v="2"/>
    <s v="01"/>
    <s v="Grain"/>
    <x v="1"/>
    <n v="277"/>
  </r>
  <r>
    <x v="470"/>
    <x v="9"/>
    <s v="Jan"/>
    <n v="1"/>
    <x v="3"/>
    <s v="01"/>
    <s v="Grain"/>
    <x v="0"/>
    <n v="3877"/>
  </r>
  <r>
    <x v="470"/>
    <x v="9"/>
    <s v="Jan"/>
    <n v="1"/>
    <x v="3"/>
    <s v="01"/>
    <s v="Grain"/>
    <x v="1"/>
    <n v="322"/>
  </r>
  <r>
    <x v="470"/>
    <x v="9"/>
    <s v="Jan"/>
    <n v="1"/>
    <x v="4"/>
    <s v="01"/>
    <s v="Grain"/>
    <x v="0"/>
    <n v="2009"/>
  </r>
  <r>
    <x v="470"/>
    <x v="9"/>
    <s v="Jan"/>
    <n v="1"/>
    <x v="4"/>
    <s v="01"/>
    <s v="Grain"/>
    <x v="1"/>
    <n v="1503"/>
  </r>
  <r>
    <x v="470"/>
    <x v="9"/>
    <s v="Jan"/>
    <n v="1"/>
    <x v="5"/>
    <s v="01"/>
    <s v="Grain"/>
    <x v="0"/>
    <n v="0"/>
  </r>
  <r>
    <x v="470"/>
    <x v="9"/>
    <s v="Jan"/>
    <n v="1"/>
    <x v="5"/>
    <s v="01"/>
    <s v="Grain"/>
    <x v="1"/>
    <n v="13"/>
  </r>
  <r>
    <x v="470"/>
    <x v="9"/>
    <s v="Jan"/>
    <n v="1"/>
    <x v="6"/>
    <s v="01"/>
    <s v="Grain"/>
    <x v="0"/>
    <n v="431"/>
  </r>
  <r>
    <x v="470"/>
    <x v="9"/>
    <s v="Jan"/>
    <n v="1"/>
    <x v="6"/>
    <s v="01"/>
    <s v="Grain"/>
    <x v="1"/>
    <n v="933"/>
  </r>
  <r>
    <x v="470"/>
    <x v="9"/>
    <s v="Jan"/>
    <n v="1"/>
    <x v="14"/>
    <s v="01"/>
    <s v="Grain"/>
    <x v="0"/>
    <n v="1314"/>
  </r>
  <r>
    <x v="470"/>
    <x v="9"/>
    <s v="Jan"/>
    <n v="1"/>
    <x v="14"/>
    <s v="01"/>
    <s v="Grain"/>
    <x v="1"/>
    <n v="934"/>
  </r>
  <r>
    <x v="470"/>
    <x v="9"/>
    <s v="Jan"/>
    <n v="1"/>
    <x v="7"/>
    <s v="01"/>
    <s v="Grain"/>
    <x v="0"/>
    <n v="636"/>
  </r>
  <r>
    <x v="470"/>
    <x v="9"/>
    <s v="Jan"/>
    <n v="1"/>
    <x v="7"/>
    <s v="01"/>
    <s v="Grain"/>
    <x v="1"/>
    <n v="425"/>
  </r>
  <r>
    <x v="470"/>
    <x v="9"/>
    <s v="Jan"/>
    <n v="1"/>
    <x v="8"/>
    <s v="01"/>
    <s v="Grain"/>
    <x v="0"/>
    <n v="211"/>
  </r>
  <r>
    <x v="470"/>
    <x v="9"/>
    <s v="Jan"/>
    <n v="1"/>
    <x v="8"/>
    <s v="01"/>
    <s v="Grain"/>
    <x v="1"/>
    <n v="610"/>
  </r>
  <r>
    <x v="470"/>
    <x v="9"/>
    <s v="Jan"/>
    <n v="1"/>
    <x v="9"/>
    <s v="01"/>
    <s v="Grain"/>
    <x v="0"/>
    <n v="0"/>
  </r>
  <r>
    <x v="470"/>
    <x v="9"/>
    <s v="Jan"/>
    <n v="1"/>
    <x v="9"/>
    <s v="01"/>
    <s v="Grain"/>
    <x v="1"/>
    <n v="0"/>
  </r>
  <r>
    <x v="470"/>
    <x v="9"/>
    <s v="Jan"/>
    <n v="1"/>
    <x v="10"/>
    <s v="01"/>
    <s v="Grain"/>
    <x v="0"/>
    <n v="3091"/>
  </r>
  <r>
    <x v="470"/>
    <x v="9"/>
    <s v="Jan"/>
    <n v="1"/>
    <x v="10"/>
    <s v="01"/>
    <s v="Grain"/>
    <x v="1"/>
    <n v="738"/>
  </r>
  <r>
    <x v="470"/>
    <x v="9"/>
    <s v="Jan"/>
    <n v="1"/>
    <x v="11"/>
    <s v="01"/>
    <s v="Grain"/>
    <x v="0"/>
    <n v="0"/>
  </r>
  <r>
    <x v="470"/>
    <x v="9"/>
    <s v="Jan"/>
    <n v="1"/>
    <x v="11"/>
    <s v="01"/>
    <s v="Grain"/>
    <x v="1"/>
    <n v="2"/>
  </r>
  <r>
    <x v="470"/>
    <x v="9"/>
    <s v="Jan"/>
    <n v="1"/>
    <x v="12"/>
    <s v="01"/>
    <s v="Grain"/>
    <x v="0"/>
    <n v="5774"/>
  </r>
  <r>
    <x v="470"/>
    <x v="9"/>
    <s v="Jan"/>
    <n v="1"/>
    <x v="12"/>
    <s v="01"/>
    <s v="Grain"/>
    <x v="1"/>
    <n v="1242"/>
  </r>
  <r>
    <x v="471"/>
    <x v="9"/>
    <s v="Jan"/>
    <n v="2"/>
    <x v="13"/>
    <s v="01"/>
    <s v="Grain"/>
    <x v="0"/>
    <n v="0"/>
  </r>
  <r>
    <x v="471"/>
    <x v="9"/>
    <s v="Jan"/>
    <n v="2"/>
    <x v="13"/>
    <s v="01"/>
    <s v="Grain"/>
    <x v="1"/>
    <n v="0"/>
  </r>
  <r>
    <x v="471"/>
    <x v="9"/>
    <s v="Jan"/>
    <n v="2"/>
    <x v="0"/>
    <s v="01"/>
    <s v="Grain"/>
    <x v="0"/>
    <n v="12702"/>
  </r>
  <r>
    <x v="471"/>
    <x v="9"/>
    <s v="Jan"/>
    <n v="2"/>
    <x v="0"/>
    <s v="01"/>
    <s v="Grain"/>
    <x v="1"/>
    <n v="79"/>
  </r>
  <r>
    <x v="471"/>
    <x v="9"/>
    <s v="Jan"/>
    <n v="2"/>
    <x v="1"/>
    <s v="01"/>
    <s v="Grain"/>
    <x v="0"/>
    <n v="0"/>
  </r>
  <r>
    <x v="471"/>
    <x v="9"/>
    <s v="Jan"/>
    <n v="2"/>
    <x v="1"/>
    <s v="01"/>
    <s v="Grain"/>
    <x v="1"/>
    <n v="0"/>
  </r>
  <r>
    <x v="471"/>
    <x v="9"/>
    <s v="Jan"/>
    <n v="2"/>
    <x v="2"/>
    <s v="01"/>
    <s v="Grain"/>
    <x v="0"/>
    <n v="3335"/>
  </r>
  <r>
    <x v="471"/>
    <x v="9"/>
    <s v="Jan"/>
    <n v="2"/>
    <x v="2"/>
    <s v="01"/>
    <s v="Grain"/>
    <x v="1"/>
    <n v="397"/>
  </r>
  <r>
    <x v="471"/>
    <x v="9"/>
    <s v="Jan"/>
    <n v="2"/>
    <x v="3"/>
    <s v="01"/>
    <s v="Grain"/>
    <x v="0"/>
    <n v="4103"/>
  </r>
  <r>
    <x v="471"/>
    <x v="9"/>
    <s v="Jan"/>
    <n v="2"/>
    <x v="3"/>
    <s v="01"/>
    <s v="Grain"/>
    <x v="1"/>
    <n v="335"/>
  </r>
  <r>
    <x v="471"/>
    <x v="9"/>
    <s v="Jan"/>
    <n v="2"/>
    <x v="4"/>
    <s v="01"/>
    <s v="Grain"/>
    <x v="0"/>
    <n v="1958"/>
  </r>
  <r>
    <x v="471"/>
    <x v="9"/>
    <s v="Jan"/>
    <n v="2"/>
    <x v="4"/>
    <s v="01"/>
    <s v="Grain"/>
    <x v="1"/>
    <n v="773"/>
  </r>
  <r>
    <x v="471"/>
    <x v="9"/>
    <s v="Jan"/>
    <n v="2"/>
    <x v="5"/>
    <s v="01"/>
    <s v="Grain"/>
    <x v="0"/>
    <n v="0"/>
  </r>
  <r>
    <x v="471"/>
    <x v="9"/>
    <s v="Jan"/>
    <n v="2"/>
    <x v="5"/>
    <s v="01"/>
    <s v="Grain"/>
    <x v="1"/>
    <n v="3"/>
  </r>
  <r>
    <x v="471"/>
    <x v="9"/>
    <s v="Jan"/>
    <n v="2"/>
    <x v="6"/>
    <s v="01"/>
    <s v="Grain"/>
    <x v="0"/>
    <n v="1139"/>
  </r>
  <r>
    <x v="471"/>
    <x v="9"/>
    <s v="Jan"/>
    <n v="2"/>
    <x v="6"/>
    <s v="01"/>
    <s v="Grain"/>
    <x v="1"/>
    <n v="978"/>
  </r>
  <r>
    <x v="471"/>
    <x v="9"/>
    <s v="Jan"/>
    <n v="2"/>
    <x v="14"/>
    <s v="01"/>
    <s v="Grain"/>
    <x v="0"/>
    <n v="2022"/>
  </r>
  <r>
    <x v="471"/>
    <x v="9"/>
    <s v="Jan"/>
    <n v="2"/>
    <x v="14"/>
    <s v="01"/>
    <s v="Grain"/>
    <x v="1"/>
    <n v="979"/>
  </r>
  <r>
    <x v="471"/>
    <x v="9"/>
    <s v="Jan"/>
    <n v="2"/>
    <x v="7"/>
    <s v="01"/>
    <s v="Grain"/>
    <x v="0"/>
    <n v="885"/>
  </r>
  <r>
    <x v="471"/>
    <x v="9"/>
    <s v="Jan"/>
    <n v="2"/>
    <x v="7"/>
    <s v="01"/>
    <s v="Grain"/>
    <x v="1"/>
    <n v="242"/>
  </r>
  <r>
    <x v="471"/>
    <x v="9"/>
    <s v="Jan"/>
    <n v="2"/>
    <x v="8"/>
    <s v="01"/>
    <s v="Grain"/>
    <x v="0"/>
    <n v="191"/>
  </r>
  <r>
    <x v="471"/>
    <x v="9"/>
    <s v="Jan"/>
    <n v="2"/>
    <x v="8"/>
    <s v="01"/>
    <s v="Grain"/>
    <x v="1"/>
    <n v="1704"/>
  </r>
  <r>
    <x v="471"/>
    <x v="9"/>
    <s v="Jan"/>
    <n v="2"/>
    <x v="9"/>
    <s v="01"/>
    <s v="Grain"/>
    <x v="0"/>
    <n v="0"/>
  </r>
  <r>
    <x v="471"/>
    <x v="9"/>
    <s v="Jan"/>
    <n v="2"/>
    <x v="9"/>
    <s v="01"/>
    <s v="Grain"/>
    <x v="1"/>
    <n v="0"/>
  </r>
  <r>
    <x v="471"/>
    <x v="9"/>
    <s v="Jan"/>
    <n v="2"/>
    <x v="10"/>
    <s v="01"/>
    <s v="Grain"/>
    <x v="0"/>
    <n v="3040"/>
  </r>
  <r>
    <x v="471"/>
    <x v="9"/>
    <s v="Jan"/>
    <n v="2"/>
    <x v="10"/>
    <s v="01"/>
    <s v="Grain"/>
    <x v="1"/>
    <n v="1158"/>
  </r>
  <r>
    <x v="471"/>
    <x v="9"/>
    <s v="Jan"/>
    <n v="2"/>
    <x v="11"/>
    <s v="01"/>
    <s v="Grain"/>
    <x v="0"/>
    <n v="0"/>
  </r>
  <r>
    <x v="471"/>
    <x v="9"/>
    <s v="Jan"/>
    <n v="2"/>
    <x v="11"/>
    <s v="01"/>
    <s v="Grain"/>
    <x v="1"/>
    <n v="0"/>
  </r>
  <r>
    <x v="471"/>
    <x v="9"/>
    <s v="Jan"/>
    <n v="2"/>
    <x v="12"/>
    <s v="01"/>
    <s v="Grain"/>
    <x v="0"/>
    <n v="5816"/>
  </r>
  <r>
    <x v="471"/>
    <x v="9"/>
    <s v="Jan"/>
    <n v="2"/>
    <x v="12"/>
    <s v="01"/>
    <s v="Grain"/>
    <x v="1"/>
    <n v="1143"/>
  </r>
  <r>
    <x v="472"/>
    <x v="9"/>
    <s v="Jan"/>
    <n v="3"/>
    <x v="13"/>
    <s v="01"/>
    <s v="Grain"/>
    <x v="0"/>
    <n v="0"/>
  </r>
  <r>
    <x v="472"/>
    <x v="9"/>
    <s v="Jan"/>
    <n v="3"/>
    <x v="13"/>
    <s v="01"/>
    <s v="Grain"/>
    <x v="1"/>
    <n v="0"/>
  </r>
  <r>
    <x v="472"/>
    <x v="9"/>
    <s v="Jan"/>
    <n v="3"/>
    <x v="0"/>
    <s v="01"/>
    <s v="Grain"/>
    <x v="0"/>
    <n v="11467"/>
  </r>
  <r>
    <x v="472"/>
    <x v="9"/>
    <s v="Jan"/>
    <n v="3"/>
    <x v="0"/>
    <s v="01"/>
    <s v="Grain"/>
    <x v="1"/>
    <n v="90"/>
  </r>
  <r>
    <x v="472"/>
    <x v="9"/>
    <s v="Jan"/>
    <n v="3"/>
    <x v="1"/>
    <s v="01"/>
    <s v="Grain"/>
    <x v="0"/>
    <n v="0"/>
  </r>
  <r>
    <x v="472"/>
    <x v="9"/>
    <s v="Jan"/>
    <n v="3"/>
    <x v="1"/>
    <s v="01"/>
    <s v="Grain"/>
    <x v="1"/>
    <n v="0"/>
  </r>
  <r>
    <x v="472"/>
    <x v="9"/>
    <s v="Jan"/>
    <n v="3"/>
    <x v="2"/>
    <s v="01"/>
    <s v="Grain"/>
    <x v="0"/>
    <n v="4006"/>
  </r>
  <r>
    <x v="472"/>
    <x v="9"/>
    <s v="Jan"/>
    <n v="3"/>
    <x v="2"/>
    <s v="01"/>
    <s v="Grain"/>
    <x v="1"/>
    <n v="158"/>
  </r>
  <r>
    <x v="472"/>
    <x v="9"/>
    <s v="Jan"/>
    <n v="3"/>
    <x v="3"/>
    <s v="01"/>
    <s v="Grain"/>
    <x v="0"/>
    <n v="3495"/>
  </r>
  <r>
    <x v="472"/>
    <x v="9"/>
    <s v="Jan"/>
    <n v="3"/>
    <x v="3"/>
    <s v="01"/>
    <s v="Grain"/>
    <x v="1"/>
    <n v="283"/>
  </r>
  <r>
    <x v="472"/>
    <x v="9"/>
    <s v="Jan"/>
    <n v="3"/>
    <x v="4"/>
    <s v="01"/>
    <s v="Grain"/>
    <x v="0"/>
    <n v="2125"/>
  </r>
  <r>
    <x v="472"/>
    <x v="9"/>
    <s v="Jan"/>
    <n v="3"/>
    <x v="4"/>
    <s v="01"/>
    <s v="Grain"/>
    <x v="1"/>
    <n v="1178"/>
  </r>
  <r>
    <x v="472"/>
    <x v="9"/>
    <s v="Jan"/>
    <n v="3"/>
    <x v="5"/>
    <s v="01"/>
    <s v="Grain"/>
    <x v="0"/>
    <n v="0"/>
  </r>
  <r>
    <x v="472"/>
    <x v="9"/>
    <s v="Jan"/>
    <n v="3"/>
    <x v="5"/>
    <s v="01"/>
    <s v="Grain"/>
    <x v="1"/>
    <n v="12"/>
  </r>
  <r>
    <x v="472"/>
    <x v="9"/>
    <s v="Jan"/>
    <n v="3"/>
    <x v="6"/>
    <s v="01"/>
    <s v="Grain"/>
    <x v="0"/>
    <n v="1524"/>
  </r>
  <r>
    <x v="472"/>
    <x v="9"/>
    <s v="Jan"/>
    <n v="3"/>
    <x v="6"/>
    <s v="01"/>
    <s v="Grain"/>
    <x v="1"/>
    <n v="743"/>
  </r>
  <r>
    <x v="472"/>
    <x v="9"/>
    <s v="Jan"/>
    <n v="3"/>
    <x v="14"/>
    <s v="01"/>
    <s v="Grain"/>
    <x v="0"/>
    <n v="2407"/>
  </r>
  <r>
    <x v="472"/>
    <x v="9"/>
    <s v="Jan"/>
    <n v="3"/>
    <x v="14"/>
    <s v="01"/>
    <s v="Grain"/>
    <x v="1"/>
    <n v="744"/>
  </r>
  <r>
    <x v="472"/>
    <x v="9"/>
    <s v="Jan"/>
    <n v="3"/>
    <x v="7"/>
    <s v="01"/>
    <s v="Grain"/>
    <x v="0"/>
    <n v="1614"/>
  </r>
  <r>
    <x v="472"/>
    <x v="9"/>
    <s v="Jan"/>
    <n v="3"/>
    <x v="7"/>
    <s v="01"/>
    <s v="Grain"/>
    <x v="1"/>
    <n v="363"/>
  </r>
  <r>
    <x v="472"/>
    <x v="9"/>
    <s v="Jan"/>
    <n v="3"/>
    <x v="8"/>
    <s v="01"/>
    <s v="Grain"/>
    <x v="0"/>
    <n v="108"/>
  </r>
  <r>
    <x v="472"/>
    <x v="9"/>
    <s v="Jan"/>
    <n v="3"/>
    <x v="8"/>
    <s v="01"/>
    <s v="Grain"/>
    <x v="1"/>
    <n v="1185"/>
  </r>
  <r>
    <x v="472"/>
    <x v="9"/>
    <s v="Jan"/>
    <n v="3"/>
    <x v="9"/>
    <s v="01"/>
    <s v="Grain"/>
    <x v="0"/>
    <n v="0"/>
  </r>
  <r>
    <x v="472"/>
    <x v="9"/>
    <s v="Jan"/>
    <n v="3"/>
    <x v="9"/>
    <s v="01"/>
    <s v="Grain"/>
    <x v="1"/>
    <n v="0"/>
  </r>
  <r>
    <x v="472"/>
    <x v="9"/>
    <s v="Jan"/>
    <n v="3"/>
    <x v="10"/>
    <s v="01"/>
    <s v="Grain"/>
    <x v="0"/>
    <n v="3337"/>
  </r>
  <r>
    <x v="472"/>
    <x v="9"/>
    <s v="Jan"/>
    <n v="3"/>
    <x v="10"/>
    <s v="01"/>
    <s v="Grain"/>
    <x v="1"/>
    <n v="1105"/>
  </r>
  <r>
    <x v="472"/>
    <x v="9"/>
    <s v="Jan"/>
    <n v="3"/>
    <x v="11"/>
    <s v="01"/>
    <s v="Grain"/>
    <x v="0"/>
    <n v="0"/>
  </r>
  <r>
    <x v="472"/>
    <x v="9"/>
    <s v="Jan"/>
    <n v="3"/>
    <x v="11"/>
    <s v="01"/>
    <s v="Grain"/>
    <x v="1"/>
    <n v="9"/>
  </r>
  <r>
    <x v="472"/>
    <x v="9"/>
    <s v="Jan"/>
    <n v="3"/>
    <x v="12"/>
    <s v="01"/>
    <s v="Grain"/>
    <x v="0"/>
    <n v="5969"/>
  </r>
  <r>
    <x v="472"/>
    <x v="9"/>
    <s v="Jan"/>
    <n v="3"/>
    <x v="12"/>
    <s v="01"/>
    <s v="Grain"/>
    <x v="1"/>
    <n v="1197"/>
  </r>
  <r>
    <x v="473"/>
    <x v="9"/>
    <s v="Jan"/>
    <n v="4"/>
    <x v="13"/>
    <s v="01"/>
    <s v="Grain"/>
    <x v="0"/>
    <n v="0"/>
  </r>
  <r>
    <x v="473"/>
    <x v="9"/>
    <s v="Jan"/>
    <n v="4"/>
    <x v="13"/>
    <s v="01"/>
    <s v="Grain"/>
    <x v="1"/>
    <n v="0"/>
  </r>
  <r>
    <x v="473"/>
    <x v="9"/>
    <s v="Jan"/>
    <n v="4"/>
    <x v="0"/>
    <s v="01"/>
    <s v="Grain"/>
    <x v="0"/>
    <n v="10757"/>
  </r>
  <r>
    <x v="473"/>
    <x v="9"/>
    <s v="Jan"/>
    <n v="4"/>
    <x v="0"/>
    <s v="01"/>
    <s v="Grain"/>
    <x v="1"/>
    <n v="63"/>
  </r>
  <r>
    <x v="473"/>
    <x v="9"/>
    <s v="Jan"/>
    <n v="4"/>
    <x v="1"/>
    <s v="01"/>
    <s v="Grain"/>
    <x v="0"/>
    <n v="0"/>
  </r>
  <r>
    <x v="473"/>
    <x v="9"/>
    <s v="Jan"/>
    <n v="4"/>
    <x v="1"/>
    <s v="01"/>
    <s v="Grain"/>
    <x v="1"/>
    <n v="0"/>
  </r>
  <r>
    <x v="473"/>
    <x v="9"/>
    <s v="Jan"/>
    <n v="4"/>
    <x v="2"/>
    <s v="01"/>
    <s v="Grain"/>
    <x v="0"/>
    <n v="3944"/>
  </r>
  <r>
    <x v="473"/>
    <x v="9"/>
    <s v="Jan"/>
    <n v="4"/>
    <x v="2"/>
    <s v="01"/>
    <s v="Grain"/>
    <x v="1"/>
    <n v="420"/>
  </r>
  <r>
    <x v="473"/>
    <x v="9"/>
    <s v="Jan"/>
    <n v="4"/>
    <x v="3"/>
    <s v="01"/>
    <s v="Grain"/>
    <x v="0"/>
    <n v="4607"/>
  </r>
  <r>
    <x v="473"/>
    <x v="9"/>
    <s v="Jan"/>
    <n v="4"/>
    <x v="3"/>
    <s v="01"/>
    <s v="Grain"/>
    <x v="1"/>
    <n v="440"/>
  </r>
  <r>
    <x v="473"/>
    <x v="9"/>
    <s v="Jan"/>
    <n v="4"/>
    <x v="4"/>
    <s v="01"/>
    <s v="Grain"/>
    <x v="0"/>
    <n v="1898"/>
  </r>
  <r>
    <x v="473"/>
    <x v="9"/>
    <s v="Jan"/>
    <n v="4"/>
    <x v="4"/>
    <s v="01"/>
    <s v="Grain"/>
    <x v="1"/>
    <n v="1230"/>
  </r>
  <r>
    <x v="473"/>
    <x v="9"/>
    <s v="Jan"/>
    <n v="4"/>
    <x v="5"/>
    <s v="01"/>
    <s v="Grain"/>
    <x v="0"/>
    <n v="0"/>
  </r>
  <r>
    <x v="473"/>
    <x v="9"/>
    <s v="Jan"/>
    <n v="4"/>
    <x v="5"/>
    <s v="01"/>
    <s v="Grain"/>
    <x v="1"/>
    <n v="5"/>
  </r>
  <r>
    <x v="473"/>
    <x v="9"/>
    <s v="Jan"/>
    <n v="4"/>
    <x v="6"/>
    <s v="01"/>
    <s v="Grain"/>
    <x v="0"/>
    <n v="1266"/>
  </r>
  <r>
    <x v="473"/>
    <x v="9"/>
    <s v="Jan"/>
    <n v="4"/>
    <x v="6"/>
    <s v="01"/>
    <s v="Grain"/>
    <x v="1"/>
    <n v="659"/>
  </r>
  <r>
    <x v="473"/>
    <x v="9"/>
    <s v="Jan"/>
    <n v="4"/>
    <x v="14"/>
    <s v="01"/>
    <s v="Grain"/>
    <x v="0"/>
    <n v="2149"/>
  </r>
  <r>
    <x v="473"/>
    <x v="9"/>
    <s v="Jan"/>
    <n v="4"/>
    <x v="14"/>
    <s v="01"/>
    <s v="Grain"/>
    <x v="1"/>
    <n v="660"/>
  </r>
  <r>
    <x v="473"/>
    <x v="9"/>
    <s v="Jan"/>
    <n v="4"/>
    <x v="7"/>
    <s v="01"/>
    <s v="Grain"/>
    <x v="0"/>
    <n v="1197"/>
  </r>
  <r>
    <x v="473"/>
    <x v="9"/>
    <s v="Jan"/>
    <n v="4"/>
    <x v="7"/>
    <s v="01"/>
    <s v="Grain"/>
    <x v="1"/>
    <n v="416"/>
  </r>
  <r>
    <x v="473"/>
    <x v="9"/>
    <s v="Jan"/>
    <n v="4"/>
    <x v="8"/>
    <s v="01"/>
    <s v="Grain"/>
    <x v="0"/>
    <n v="207"/>
  </r>
  <r>
    <x v="473"/>
    <x v="9"/>
    <s v="Jan"/>
    <n v="4"/>
    <x v="8"/>
    <s v="01"/>
    <s v="Grain"/>
    <x v="1"/>
    <n v="1660"/>
  </r>
  <r>
    <x v="473"/>
    <x v="9"/>
    <s v="Jan"/>
    <n v="4"/>
    <x v="9"/>
    <s v="01"/>
    <s v="Grain"/>
    <x v="0"/>
    <n v="0"/>
  </r>
  <r>
    <x v="473"/>
    <x v="9"/>
    <s v="Jan"/>
    <n v="4"/>
    <x v="9"/>
    <s v="01"/>
    <s v="Grain"/>
    <x v="1"/>
    <n v="0"/>
  </r>
  <r>
    <x v="473"/>
    <x v="9"/>
    <s v="Jan"/>
    <n v="4"/>
    <x v="10"/>
    <s v="01"/>
    <s v="Grain"/>
    <x v="0"/>
    <n v="3006"/>
  </r>
  <r>
    <x v="473"/>
    <x v="9"/>
    <s v="Jan"/>
    <n v="4"/>
    <x v="10"/>
    <s v="01"/>
    <s v="Grain"/>
    <x v="1"/>
    <n v="1034"/>
  </r>
  <r>
    <x v="473"/>
    <x v="9"/>
    <s v="Jan"/>
    <n v="4"/>
    <x v="11"/>
    <s v="01"/>
    <s v="Grain"/>
    <x v="0"/>
    <n v="0"/>
  </r>
  <r>
    <x v="473"/>
    <x v="9"/>
    <s v="Jan"/>
    <n v="4"/>
    <x v="11"/>
    <s v="01"/>
    <s v="Grain"/>
    <x v="1"/>
    <n v="0"/>
  </r>
  <r>
    <x v="473"/>
    <x v="9"/>
    <s v="Jan"/>
    <n v="4"/>
    <x v="12"/>
    <s v="01"/>
    <s v="Grain"/>
    <x v="0"/>
    <n v="5928"/>
  </r>
  <r>
    <x v="473"/>
    <x v="9"/>
    <s v="Jan"/>
    <n v="4"/>
    <x v="12"/>
    <s v="01"/>
    <s v="Grain"/>
    <x v="1"/>
    <n v="1564"/>
  </r>
  <r>
    <x v="474"/>
    <x v="9"/>
    <s v="Feb"/>
    <n v="5"/>
    <x v="13"/>
    <s v="01"/>
    <s v="Grain"/>
    <x v="0"/>
    <n v="0"/>
  </r>
  <r>
    <x v="474"/>
    <x v="9"/>
    <s v="Feb"/>
    <n v="5"/>
    <x v="13"/>
    <s v="01"/>
    <s v="Grain"/>
    <x v="1"/>
    <n v="0"/>
  </r>
  <r>
    <x v="474"/>
    <x v="9"/>
    <s v="Feb"/>
    <n v="5"/>
    <x v="0"/>
    <s v="01"/>
    <s v="Grain"/>
    <x v="0"/>
    <n v="12983"/>
  </r>
  <r>
    <x v="474"/>
    <x v="9"/>
    <s v="Feb"/>
    <n v="5"/>
    <x v="0"/>
    <s v="01"/>
    <s v="Grain"/>
    <x v="1"/>
    <n v="72"/>
  </r>
  <r>
    <x v="474"/>
    <x v="9"/>
    <s v="Feb"/>
    <n v="5"/>
    <x v="1"/>
    <s v="01"/>
    <s v="Grain"/>
    <x v="0"/>
    <n v="0"/>
  </r>
  <r>
    <x v="474"/>
    <x v="9"/>
    <s v="Feb"/>
    <n v="5"/>
    <x v="1"/>
    <s v="01"/>
    <s v="Grain"/>
    <x v="1"/>
    <n v="0"/>
  </r>
  <r>
    <x v="474"/>
    <x v="9"/>
    <s v="Feb"/>
    <n v="5"/>
    <x v="2"/>
    <s v="01"/>
    <s v="Grain"/>
    <x v="0"/>
    <n v="4063"/>
  </r>
  <r>
    <x v="474"/>
    <x v="9"/>
    <s v="Feb"/>
    <n v="5"/>
    <x v="2"/>
    <s v="01"/>
    <s v="Grain"/>
    <x v="1"/>
    <n v="166"/>
  </r>
  <r>
    <x v="474"/>
    <x v="9"/>
    <s v="Feb"/>
    <n v="5"/>
    <x v="3"/>
    <s v="01"/>
    <s v="Grain"/>
    <x v="0"/>
    <n v="4770"/>
  </r>
  <r>
    <x v="474"/>
    <x v="9"/>
    <s v="Feb"/>
    <n v="5"/>
    <x v="3"/>
    <s v="01"/>
    <s v="Grain"/>
    <x v="1"/>
    <n v="580"/>
  </r>
  <r>
    <x v="474"/>
    <x v="9"/>
    <s v="Feb"/>
    <n v="5"/>
    <x v="4"/>
    <s v="01"/>
    <s v="Grain"/>
    <x v="0"/>
    <n v="2363"/>
  </r>
  <r>
    <x v="474"/>
    <x v="9"/>
    <s v="Feb"/>
    <n v="5"/>
    <x v="4"/>
    <s v="01"/>
    <s v="Grain"/>
    <x v="1"/>
    <n v="979"/>
  </r>
  <r>
    <x v="474"/>
    <x v="9"/>
    <s v="Feb"/>
    <n v="5"/>
    <x v="5"/>
    <s v="01"/>
    <s v="Grain"/>
    <x v="0"/>
    <n v="0"/>
  </r>
  <r>
    <x v="474"/>
    <x v="9"/>
    <s v="Feb"/>
    <n v="5"/>
    <x v="5"/>
    <s v="01"/>
    <s v="Grain"/>
    <x v="1"/>
    <n v="18"/>
  </r>
  <r>
    <x v="474"/>
    <x v="9"/>
    <s v="Feb"/>
    <n v="5"/>
    <x v="6"/>
    <s v="01"/>
    <s v="Grain"/>
    <x v="0"/>
    <n v="1001"/>
  </r>
  <r>
    <x v="474"/>
    <x v="9"/>
    <s v="Feb"/>
    <n v="5"/>
    <x v="6"/>
    <s v="01"/>
    <s v="Grain"/>
    <x v="1"/>
    <n v="697"/>
  </r>
  <r>
    <x v="474"/>
    <x v="9"/>
    <s v="Feb"/>
    <n v="5"/>
    <x v="14"/>
    <s v="01"/>
    <s v="Grain"/>
    <x v="0"/>
    <n v="1884"/>
  </r>
  <r>
    <x v="474"/>
    <x v="9"/>
    <s v="Feb"/>
    <n v="5"/>
    <x v="14"/>
    <s v="01"/>
    <s v="Grain"/>
    <x v="1"/>
    <n v="703"/>
  </r>
  <r>
    <x v="474"/>
    <x v="9"/>
    <s v="Feb"/>
    <n v="5"/>
    <x v="7"/>
    <s v="01"/>
    <s v="Grain"/>
    <x v="0"/>
    <n v="1118"/>
  </r>
  <r>
    <x v="474"/>
    <x v="9"/>
    <s v="Feb"/>
    <n v="5"/>
    <x v="7"/>
    <s v="01"/>
    <s v="Grain"/>
    <x v="1"/>
    <n v="153"/>
  </r>
  <r>
    <x v="474"/>
    <x v="9"/>
    <s v="Feb"/>
    <n v="5"/>
    <x v="8"/>
    <s v="01"/>
    <s v="Grain"/>
    <x v="0"/>
    <n v="133"/>
  </r>
  <r>
    <x v="474"/>
    <x v="9"/>
    <s v="Feb"/>
    <n v="5"/>
    <x v="8"/>
    <s v="01"/>
    <s v="Grain"/>
    <x v="1"/>
    <n v="1449"/>
  </r>
  <r>
    <x v="474"/>
    <x v="9"/>
    <s v="Feb"/>
    <n v="5"/>
    <x v="9"/>
    <s v="01"/>
    <s v="Grain"/>
    <x v="0"/>
    <n v="0"/>
  </r>
  <r>
    <x v="474"/>
    <x v="9"/>
    <s v="Feb"/>
    <n v="5"/>
    <x v="9"/>
    <s v="01"/>
    <s v="Grain"/>
    <x v="1"/>
    <n v="0"/>
  </r>
  <r>
    <x v="474"/>
    <x v="9"/>
    <s v="Feb"/>
    <n v="5"/>
    <x v="10"/>
    <s v="01"/>
    <s v="Grain"/>
    <x v="0"/>
    <n v="2758"/>
  </r>
  <r>
    <x v="474"/>
    <x v="9"/>
    <s v="Feb"/>
    <n v="5"/>
    <x v="10"/>
    <s v="01"/>
    <s v="Grain"/>
    <x v="1"/>
    <n v="1225"/>
  </r>
  <r>
    <x v="474"/>
    <x v="9"/>
    <s v="Feb"/>
    <n v="5"/>
    <x v="11"/>
    <s v="01"/>
    <s v="Grain"/>
    <x v="0"/>
    <n v="0"/>
  </r>
  <r>
    <x v="474"/>
    <x v="9"/>
    <s v="Feb"/>
    <n v="5"/>
    <x v="11"/>
    <s v="01"/>
    <s v="Grain"/>
    <x v="1"/>
    <n v="2"/>
  </r>
  <r>
    <x v="474"/>
    <x v="9"/>
    <s v="Feb"/>
    <n v="5"/>
    <x v="12"/>
    <s v="01"/>
    <s v="Grain"/>
    <x v="0"/>
    <n v="6517"/>
  </r>
  <r>
    <x v="474"/>
    <x v="9"/>
    <s v="Feb"/>
    <n v="5"/>
    <x v="12"/>
    <s v="01"/>
    <s v="Grain"/>
    <x v="1"/>
    <n v="1863"/>
  </r>
  <r>
    <x v="475"/>
    <x v="9"/>
    <s v="Feb"/>
    <n v="6"/>
    <x v="13"/>
    <s v="01"/>
    <s v="Grain"/>
    <x v="0"/>
    <n v="0"/>
  </r>
  <r>
    <x v="475"/>
    <x v="9"/>
    <s v="Feb"/>
    <n v="6"/>
    <x v="13"/>
    <s v="01"/>
    <s v="Grain"/>
    <x v="1"/>
    <n v="0"/>
  </r>
  <r>
    <x v="475"/>
    <x v="9"/>
    <s v="Feb"/>
    <n v="6"/>
    <x v="0"/>
    <s v="01"/>
    <s v="Grain"/>
    <x v="0"/>
    <n v="8528"/>
  </r>
  <r>
    <x v="475"/>
    <x v="9"/>
    <s v="Feb"/>
    <n v="6"/>
    <x v="0"/>
    <s v="01"/>
    <s v="Grain"/>
    <x v="1"/>
    <n v="64"/>
  </r>
  <r>
    <x v="475"/>
    <x v="9"/>
    <s v="Feb"/>
    <n v="6"/>
    <x v="1"/>
    <s v="01"/>
    <s v="Grain"/>
    <x v="0"/>
    <n v="0"/>
  </r>
  <r>
    <x v="475"/>
    <x v="9"/>
    <s v="Feb"/>
    <n v="6"/>
    <x v="1"/>
    <s v="01"/>
    <s v="Grain"/>
    <x v="1"/>
    <n v="0"/>
  </r>
  <r>
    <x v="475"/>
    <x v="9"/>
    <s v="Feb"/>
    <n v="6"/>
    <x v="2"/>
    <s v="01"/>
    <s v="Grain"/>
    <x v="0"/>
    <n v="3885"/>
  </r>
  <r>
    <x v="475"/>
    <x v="9"/>
    <s v="Feb"/>
    <n v="6"/>
    <x v="2"/>
    <s v="01"/>
    <s v="Grain"/>
    <x v="1"/>
    <n v="74"/>
  </r>
  <r>
    <x v="475"/>
    <x v="9"/>
    <s v="Feb"/>
    <n v="6"/>
    <x v="3"/>
    <s v="01"/>
    <s v="Grain"/>
    <x v="0"/>
    <n v="4300"/>
  </r>
  <r>
    <x v="475"/>
    <x v="9"/>
    <s v="Feb"/>
    <n v="6"/>
    <x v="3"/>
    <s v="01"/>
    <s v="Grain"/>
    <x v="1"/>
    <n v="365"/>
  </r>
  <r>
    <x v="475"/>
    <x v="9"/>
    <s v="Feb"/>
    <n v="6"/>
    <x v="4"/>
    <s v="01"/>
    <s v="Grain"/>
    <x v="0"/>
    <n v="2158"/>
  </r>
  <r>
    <x v="475"/>
    <x v="9"/>
    <s v="Feb"/>
    <n v="6"/>
    <x v="4"/>
    <s v="01"/>
    <s v="Grain"/>
    <x v="1"/>
    <n v="1034"/>
  </r>
  <r>
    <x v="475"/>
    <x v="9"/>
    <s v="Feb"/>
    <n v="6"/>
    <x v="5"/>
    <s v="01"/>
    <s v="Grain"/>
    <x v="0"/>
    <n v="0"/>
  </r>
  <r>
    <x v="475"/>
    <x v="9"/>
    <s v="Feb"/>
    <n v="6"/>
    <x v="5"/>
    <s v="01"/>
    <s v="Grain"/>
    <x v="1"/>
    <n v="6"/>
  </r>
  <r>
    <x v="475"/>
    <x v="9"/>
    <s v="Feb"/>
    <n v="6"/>
    <x v="6"/>
    <s v="01"/>
    <s v="Grain"/>
    <x v="0"/>
    <n v="715"/>
  </r>
  <r>
    <x v="475"/>
    <x v="9"/>
    <s v="Feb"/>
    <n v="6"/>
    <x v="6"/>
    <s v="01"/>
    <s v="Grain"/>
    <x v="1"/>
    <n v="1293"/>
  </r>
  <r>
    <x v="475"/>
    <x v="9"/>
    <s v="Feb"/>
    <n v="6"/>
    <x v="14"/>
    <s v="01"/>
    <s v="Grain"/>
    <x v="0"/>
    <n v="1598"/>
  </r>
  <r>
    <x v="475"/>
    <x v="9"/>
    <s v="Feb"/>
    <n v="6"/>
    <x v="14"/>
    <s v="01"/>
    <s v="Grain"/>
    <x v="1"/>
    <n v="1294"/>
  </r>
  <r>
    <x v="475"/>
    <x v="9"/>
    <s v="Feb"/>
    <n v="6"/>
    <x v="7"/>
    <s v="01"/>
    <s v="Grain"/>
    <x v="0"/>
    <n v="877"/>
  </r>
  <r>
    <x v="475"/>
    <x v="9"/>
    <s v="Feb"/>
    <n v="6"/>
    <x v="7"/>
    <s v="01"/>
    <s v="Grain"/>
    <x v="1"/>
    <n v="250"/>
  </r>
  <r>
    <x v="475"/>
    <x v="9"/>
    <s v="Feb"/>
    <n v="6"/>
    <x v="8"/>
    <s v="01"/>
    <s v="Grain"/>
    <x v="0"/>
    <n v="155"/>
  </r>
  <r>
    <x v="475"/>
    <x v="9"/>
    <s v="Feb"/>
    <n v="6"/>
    <x v="8"/>
    <s v="01"/>
    <s v="Grain"/>
    <x v="1"/>
    <n v="1396"/>
  </r>
  <r>
    <x v="475"/>
    <x v="9"/>
    <s v="Feb"/>
    <n v="6"/>
    <x v="9"/>
    <s v="01"/>
    <s v="Grain"/>
    <x v="0"/>
    <n v="0"/>
  </r>
  <r>
    <x v="475"/>
    <x v="9"/>
    <s v="Feb"/>
    <n v="6"/>
    <x v="9"/>
    <s v="01"/>
    <s v="Grain"/>
    <x v="1"/>
    <n v="0"/>
  </r>
  <r>
    <x v="475"/>
    <x v="9"/>
    <s v="Feb"/>
    <n v="6"/>
    <x v="10"/>
    <s v="01"/>
    <s v="Grain"/>
    <x v="0"/>
    <n v="2792"/>
  </r>
  <r>
    <x v="475"/>
    <x v="9"/>
    <s v="Feb"/>
    <n v="6"/>
    <x v="10"/>
    <s v="01"/>
    <s v="Grain"/>
    <x v="1"/>
    <n v="1025"/>
  </r>
  <r>
    <x v="475"/>
    <x v="9"/>
    <s v="Feb"/>
    <n v="6"/>
    <x v="11"/>
    <s v="01"/>
    <s v="Grain"/>
    <x v="0"/>
    <n v="0"/>
  </r>
  <r>
    <x v="475"/>
    <x v="9"/>
    <s v="Feb"/>
    <n v="6"/>
    <x v="11"/>
    <s v="01"/>
    <s v="Grain"/>
    <x v="1"/>
    <n v="5"/>
  </r>
  <r>
    <x v="475"/>
    <x v="9"/>
    <s v="Feb"/>
    <n v="6"/>
    <x v="12"/>
    <s v="01"/>
    <s v="Grain"/>
    <x v="0"/>
    <n v="6122"/>
  </r>
  <r>
    <x v="475"/>
    <x v="9"/>
    <s v="Feb"/>
    <n v="6"/>
    <x v="12"/>
    <s v="01"/>
    <s v="Grain"/>
    <x v="1"/>
    <n v="1208"/>
  </r>
  <r>
    <x v="476"/>
    <x v="9"/>
    <s v="Feb"/>
    <n v="7"/>
    <x v="13"/>
    <s v="01"/>
    <s v="Grain"/>
    <x v="0"/>
    <n v="0"/>
  </r>
  <r>
    <x v="476"/>
    <x v="9"/>
    <s v="Feb"/>
    <n v="7"/>
    <x v="13"/>
    <s v="01"/>
    <s v="Grain"/>
    <x v="1"/>
    <n v="0"/>
  </r>
  <r>
    <x v="476"/>
    <x v="9"/>
    <s v="Feb"/>
    <n v="7"/>
    <x v="0"/>
    <s v="01"/>
    <s v="Grain"/>
    <x v="0"/>
    <n v="11903"/>
  </r>
  <r>
    <x v="476"/>
    <x v="9"/>
    <s v="Feb"/>
    <n v="7"/>
    <x v="0"/>
    <s v="01"/>
    <s v="Grain"/>
    <x v="1"/>
    <n v="101"/>
  </r>
  <r>
    <x v="476"/>
    <x v="9"/>
    <s v="Feb"/>
    <n v="7"/>
    <x v="1"/>
    <s v="01"/>
    <s v="Grain"/>
    <x v="0"/>
    <n v="0"/>
  </r>
  <r>
    <x v="476"/>
    <x v="9"/>
    <s v="Feb"/>
    <n v="7"/>
    <x v="1"/>
    <s v="01"/>
    <s v="Grain"/>
    <x v="1"/>
    <n v="0"/>
  </r>
  <r>
    <x v="476"/>
    <x v="9"/>
    <s v="Feb"/>
    <n v="7"/>
    <x v="2"/>
    <s v="01"/>
    <s v="Grain"/>
    <x v="0"/>
    <n v="3680"/>
  </r>
  <r>
    <x v="476"/>
    <x v="9"/>
    <s v="Feb"/>
    <n v="7"/>
    <x v="2"/>
    <s v="01"/>
    <s v="Grain"/>
    <x v="1"/>
    <n v="409"/>
  </r>
  <r>
    <x v="476"/>
    <x v="9"/>
    <s v="Feb"/>
    <n v="7"/>
    <x v="3"/>
    <s v="01"/>
    <s v="Grain"/>
    <x v="0"/>
    <n v="4447"/>
  </r>
  <r>
    <x v="476"/>
    <x v="9"/>
    <s v="Feb"/>
    <n v="7"/>
    <x v="3"/>
    <s v="01"/>
    <s v="Grain"/>
    <x v="1"/>
    <n v="440"/>
  </r>
  <r>
    <x v="476"/>
    <x v="9"/>
    <s v="Feb"/>
    <n v="7"/>
    <x v="4"/>
    <s v="01"/>
    <s v="Grain"/>
    <x v="0"/>
    <n v="1780"/>
  </r>
  <r>
    <x v="476"/>
    <x v="9"/>
    <s v="Feb"/>
    <n v="7"/>
    <x v="4"/>
    <s v="01"/>
    <s v="Grain"/>
    <x v="1"/>
    <n v="1251"/>
  </r>
  <r>
    <x v="476"/>
    <x v="9"/>
    <s v="Feb"/>
    <n v="7"/>
    <x v="5"/>
    <s v="01"/>
    <s v="Grain"/>
    <x v="0"/>
    <n v="0"/>
  </r>
  <r>
    <x v="476"/>
    <x v="9"/>
    <s v="Feb"/>
    <n v="7"/>
    <x v="5"/>
    <s v="01"/>
    <s v="Grain"/>
    <x v="1"/>
    <n v="8"/>
  </r>
  <r>
    <x v="476"/>
    <x v="9"/>
    <s v="Feb"/>
    <n v="7"/>
    <x v="6"/>
    <s v="01"/>
    <s v="Grain"/>
    <x v="0"/>
    <n v="726"/>
  </r>
  <r>
    <x v="476"/>
    <x v="9"/>
    <s v="Feb"/>
    <n v="7"/>
    <x v="6"/>
    <s v="01"/>
    <s v="Grain"/>
    <x v="1"/>
    <n v="1068"/>
  </r>
  <r>
    <x v="476"/>
    <x v="9"/>
    <s v="Feb"/>
    <n v="7"/>
    <x v="14"/>
    <s v="01"/>
    <s v="Grain"/>
    <x v="0"/>
    <n v="1609"/>
  </r>
  <r>
    <x v="476"/>
    <x v="9"/>
    <s v="Feb"/>
    <n v="7"/>
    <x v="14"/>
    <s v="01"/>
    <s v="Grain"/>
    <x v="1"/>
    <n v="1069"/>
  </r>
  <r>
    <x v="476"/>
    <x v="9"/>
    <s v="Feb"/>
    <n v="7"/>
    <x v="7"/>
    <s v="01"/>
    <s v="Grain"/>
    <x v="0"/>
    <n v="1059"/>
  </r>
  <r>
    <x v="476"/>
    <x v="9"/>
    <s v="Feb"/>
    <n v="7"/>
    <x v="7"/>
    <s v="01"/>
    <s v="Grain"/>
    <x v="1"/>
    <n v="296"/>
  </r>
  <r>
    <x v="476"/>
    <x v="9"/>
    <s v="Feb"/>
    <n v="7"/>
    <x v="8"/>
    <s v="01"/>
    <s v="Grain"/>
    <x v="0"/>
    <n v="112"/>
  </r>
  <r>
    <x v="476"/>
    <x v="9"/>
    <s v="Feb"/>
    <n v="7"/>
    <x v="8"/>
    <s v="01"/>
    <s v="Grain"/>
    <x v="1"/>
    <n v="1522"/>
  </r>
  <r>
    <x v="476"/>
    <x v="9"/>
    <s v="Feb"/>
    <n v="7"/>
    <x v="9"/>
    <s v="01"/>
    <s v="Grain"/>
    <x v="0"/>
    <n v="0"/>
  </r>
  <r>
    <x v="476"/>
    <x v="9"/>
    <s v="Feb"/>
    <n v="7"/>
    <x v="9"/>
    <s v="01"/>
    <s v="Grain"/>
    <x v="1"/>
    <n v="0"/>
  </r>
  <r>
    <x v="476"/>
    <x v="9"/>
    <s v="Feb"/>
    <n v="7"/>
    <x v="10"/>
    <s v="01"/>
    <s v="Grain"/>
    <x v="0"/>
    <n v="2146"/>
  </r>
  <r>
    <x v="476"/>
    <x v="9"/>
    <s v="Feb"/>
    <n v="7"/>
    <x v="10"/>
    <s v="01"/>
    <s v="Grain"/>
    <x v="1"/>
    <n v="1179"/>
  </r>
  <r>
    <x v="476"/>
    <x v="9"/>
    <s v="Feb"/>
    <n v="7"/>
    <x v="11"/>
    <s v="01"/>
    <s v="Grain"/>
    <x v="0"/>
    <n v="0"/>
  </r>
  <r>
    <x v="476"/>
    <x v="9"/>
    <s v="Feb"/>
    <n v="7"/>
    <x v="11"/>
    <s v="01"/>
    <s v="Grain"/>
    <x v="1"/>
    <n v="5"/>
  </r>
  <r>
    <x v="476"/>
    <x v="9"/>
    <s v="Feb"/>
    <n v="7"/>
    <x v="12"/>
    <s v="01"/>
    <s v="Grain"/>
    <x v="0"/>
    <n v="5923"/>
  </r>
  <r>
    <x v="476"/>
    <x v="9"/>
    <s v="Feb"/>
    <n v="7"/>
    <x v="12"/>
    <s v="01"/>
    <s v="Grain"/>
    <x v="1"/>
    <n v="1685"/>
  </r>
  <r>
    <x v="477"/>
    <x v="9"/>
    <s v="Feb"/>
    <n v="8"/>
    <x v="13"/>
    <s v="01"/>
    <s v="Grain"/>
    <x v="0"/>
    <n v="0"/>
  </r>
  <r>
    <x v="477"/>
    <x v="9"/>
    <s v="Feb"/>
    <n v="8"/>
    <x v="13"/>
    <s v="01"/>
    <s v="Grain"/>
    <x v="1"/>
    <n v="0"/>
  </r>
  <r>
    <x v="477"/>
    <x v="9"/>
    <s v="Feb"/>
    <n v="8"/>
    <x v="0"/>
    <s v="01"/>
    <s v="Grain"/>
    <x v="0"/>
    <n v="9719"/>
  </r>
  <r>
    <x v="477"/>
    <x v="9"/>
    <s v="Feb"/>
    <n v="8"/>
    <x v="0"/>
    <s v="01"/>
    <s v="Grain"/>
    <x v="1"/>
    <n v="126"/>
  </r>
  <r>
    <x v="477"/>
    <x v="9"/>
    <s v="Feb"/>
    <n v="8"/>
    <x v="1"/>
    <s v="01"/>
    <s v="Grain"/>
    <x v="0"/>
    <n v="0"/>
  </r>
  <r>
    <x v="477"/>
    <x v="9"/>
    <s v="Feb"/>
    <n v="8"/>
    <x v="1"/>
    <s v="01"/>
    <s v="Grain"/>
    <x v="1"/>
    <n v="0"/>
  </r>
  <r>
    <x v="477"/>
    <x v="9"/>
    <s v="Feb"/>
    <n v="8"/>
    <x v="2"/>
    <s v="01"/>
    <s v="Grain"/>
    <x v="0"/>
    <n v="3909"/>
  </r>
  <r>
    <x v="477"/>
    <x v="9"/>
    <s v="Feb"/>
    <n v="8"/>
    <x v="2"/>
    <s v="01"/>
    <s v="Grain"/>
    <x v="1"/>
    <n v="224"/>
  </r>
  <r>
    <x v="477"/>
    <x v="9"/>
    <s v="Feb"/>
    <n v="8"/>
    <x v="3"/>
    <s v="01"/>
    <s v="Grain"/>
    <x v="0"/>
    <n v="3567"/>
  </r>
  <r>
    <x v="477"/>
    <x v="9"/>
    <s v="Feb"/>
    <n v="8"/>
    <x v="3"/>
    <s v="01"/>
    <s v="Grain"/>
    <x v="1"/>
    <n v="605"/>
  </r>
  <r>
    <x v="477"/>
    <x v="9"/>
    <s v="Feb"/>
    <n v="8"/>
    <x v="4"/>
    <s v="01"/>
    <s v="Grain"/>
    <x v="0"/>
    <n v="2115"/>
  </r>
  <r>
    <x v="477"/>
    <x v="9"/>
    <s v="Feb"/>
    <n v="8"/>
    <x v="4"/>
    <s v="01"/>
    <s v="Grain"/>
    <x v="1"/>
    <n v="1097"/>
  </r>
  <r>
    <x v="477"/>
    <x v="9"/>
    <s v="Feb"/>
    <n v="8"/>
    <x v="5"/>
    <s v="01"/>
    <s v="Grain"/>
    <x v="0"/>
    <n v="0"/>
  </r>
  <r>
    <x v="477"/>
    <x v="9"/>
    <s v="Feb"/>
    <n v="8"/>
    <x v="5"/>
    <s v="01"/>
    <s v="Grain"/>
    <x v="1"/>
    <n v="4"/>
  </r>
  <r>
    <x v="477"/>
    <x v="9"/>
    <s v="Feb"/>
    <n v="8"/>
    <x v="6"/>
    <s v="01"/>
    <s v="Grain"/>
    <x v="0"/>
    <n v="463"/>
  </r>
  <r>
    <x v="477"/>
    <x v="9"/>
    <s v="Feb"/>
    <n v="8"/>
    <x v="6"/>
    <s v="01"/>
    <s v="Grain"/>
    <x v="1"/>
    <n v="755"/>
  </r>
  <r>
    <x v="477"/>
    <x v="9"/>
    <s v="Feb"/>
    <n v="8"/>
    <x v="14"/>
    <s v="01"/>
    <s v="Grain"/>
    <x v="0"/>
    <n v="1346"/>
  </r>
  <r>
    <x v="477"/>
    <x v="9"/>
    <s v="Feb"/>
    <n v="8"/>
    <x v="14"/>
    <s v="01"/>
    <s v="Grain"/>
    <x v="1"/>
    <n v="756"/>
  </r>
  <r>
    <x v="477"/>
    <x v="9"/>
    <s v="Feb"/>
    <n v="8"/>
    <x v="7"/>
    <s v="01"/>
    <s v="Grain"/>
    <x v="0"/>
    <n v="709"/>
  </r>
  <r>
    <x v="477"/>
    <x v="9"/>
    <s v="Feb"/>
    <n v="8"/>
    <x v="7"/>
    <s v="01"/>
    <s v="Grain"/>
    <x v="1"/>
    <n v="303"/>
  </r>
  <r>
    <x v="477"/>
    <x v="9"/>
    <s v="Feb"/>
    <n v="8"/>
    <x v="8"/>
    <s v="01"/>
    <s v="Grain"/>
    <x v="0"/>
    <n v="152"/>
  </r>
  <r>
    <x v="477"/>
    <x v="9"/>
    <s v="Feb"/>
    <n v="8"/>
    <x v="8"/>
    <s v="01"/>
    <s v="Grain"/>
    <x v="1"/>
    <n v="1307"/>
  </r>
  <r>
    <x v="477"/>
    <x v="9"/>
    <s v="Feb"/>
    <n v="8"/>
    <x v="9"/>
    <s v="01"/>
    <s v="Grain"/>
    <x v="0"/>
    <n v="0"/>
  </r>
  <r>
    <x v="477"/>
    <x v="9"/>
    <s v="Feb"/>
    <n v="8"/>
    <x v="9"/>
    <s v="01"/>
    <s v="Grain"/>
    <x v="1"/>
    <n v="0"/>
  </r>
  <r>
    <x v="477"/>
    <x v="9"/>
    <s v="Feb"/>
    <n v="8"/>
    <x v="10"/>
    <s v="01"/>
    <s v="Grain"/>
    <x v="0"/>
    <n v="2353"/>
  </r>
  <r>
    <x v="477"/>
    <x v="9"/>
    <s v="Feb"/>
    <n v="8"/>
    <x v="10"/>
    <s v="01"/>
    <s v="Grain"/>
    <x v="1"/>
    <n v="1036"/>
  </r>
  <r>
    <x v="477"/>
    <x v="9"/>
    <s v="Feb"/>
    <n v="8"/>
    <x v="11"/>
    <s v="01"/>
    <s v="Grain"/>
    <x v="0"/>
    <n v="0"/>
  </r>
  <r>
    <x v="477"/>
    <x v="9"/>
    <s v="Feb"/>
    <n v="8"/>
    <x v="11"/>
    <s v="01"/>
    <s v="Grain"/>
    <x v="1"/>
    <n v="2"/>
  </r>
  <r>
    <x v="477"/>
    <x v="9"/>
    <s v="Feb"/>
    <n v="8"/>
    <x v="12"/>
    <s v="01"/>
    <s v="Grain"/>
    <x v="0"/>
    <n v="6404"/>
  </r>
  <r>
    <x v="477"/>
    <x v="9"/>
    <s v="Feb"/>
    <n v="8"/>
    <x v="12"/>
    <s v="01"/>
    <s v="Grain"/>
    <x v="1"/>
    <n v="1748"/>
  </r>
  <r>
    <x v="478"/>
    <x v="9"/>
    <s v="Mar"/>
    <n v="9"/>
    <x v="13"/>
    <s v="01"/>
    <s v="Grain"/>
    <x v="0"/>
    <n v="0"/>
  </r>
  <r>
    <x v="478"/>
    <x v="9"/>
    <s v="Mar"/>
    <n v="9"/>
    <x v="13"/>
    <s v="01"/>
    <s v="Grain"/>
    <x v="1"/>
    <n v="0"/>
  </r>
  <r>
    <x v="478"/>
    <x v="9"/>
    <s v="Mar"/>
    <n v="9"/>
    <x v="0"/>
    <s v="01"/>
    <s v="Grain"/>
    <x v="0"/>
    <n v="12093"/>
  </r>
  <r>
    <x v="478"/>
    <x v="9"/>
    <s v="Mar"/>
    <n v="9"/>
    <x v="0"/>
    <s v="01"/>
    <s v="Grain"/>
    <x v="1"/>
    <n v="93"/>
  </r>
  <r>
    <x v="478"/>
    <x v="9"/>
    <s v="Mar"/>
    <n v="9"/>
    <x v="1"/>
    <s v="01"/>
    <s v="Grain"/>
    <x v="0"/>
    <n v="0"/>
  </r>
  <r>
    <x v="478"/>
    <x v="9"/>
    <s v="Mar"/>
    <n v="9"/>
    <x v="1"/>
    <s v="01"/>
    <s v="Grain"/>
    <x v="1"/>
    <n v="0"/>
  </r>
  <r>
    <x v="478"/>
    <x v="9"/>
    <s v="Mar"/>
    <n v="9"/>
    <x v="2"/>
    <s v="01"/>
    <s v="Grain"/>
    <x v="0"/>
    <n v="4992"/>
  </r>
  <r>
    <x v="478"/>
    <x v="9"/>
    <s v="Mar"/>
    <n v="9"/>
    <x v="2"/>
    <s v="01"/>
    <s v="Grain"/>
    <x v="1"/>
    <n v="174"/>
  </r>
  <r>
    <x v="478"/>
    <x v="9"/>
    <s v="Mar"/>
    <n v="9"/>
    <x v="3"/>
    <s v="01"/>
    <s v="Grain"/>
    <x v="0"/>
    <n v="4152"/>
  </r>
  <r>
    <x v="478"/>
    <x v="9"/>
    <s v="Mar"/>
    <n v="9"/>
    <x v="3"/>
    <s v="01"/>
    <s v="Grain"/>
    <x v="1"/>
    <n v="643"/>
  </r>
  <r>
    <x v="478"/>
    <x v="9"/>
    <s v="Mar"/>
    <n v="9"/>
    <x v="4"/>
    <s v="01"/>
    <s v="Grain"/>
    <x v="0"/>
    <n v="1505"/>
  </r>
  <r>
    <x v="478"/>
    <x v="9"/>
    <s v="Mar"/>
    <n v="9"/>
    <x v="4"/>
    <s v="01"/>
    <s v="Grain"/>
    <x v="1"/>
    <n v="1213"/>
  </r>
  <r>
    <x v="478"/>
    <x v="9"/>
    <s v="Mar"/>
    <n v="9"/>
    <x v="5"/>
    <s v="01"/>
    <s v="Grain"/>
    <x v="0"/>
    <n v="0"/>
  </r>
  <r>
    <x v="478"/>
    <x v="9"/>
    <s v="Mar"/>
    <n v="9"/>
    <x v="5"/>
    <s v="01"/>
    <s v="Grain"/>
    <x v="1"/>
    <n v="8"/>
  </r>
  <r>
    <x v="478"/>
    <x v="9"/>
    <s v="Mar"/>
    <n v="9"/>
    <x v="6"/>
    <s v="01"/>
    <s v="Grain"/>
    <x v="0"/>
    <n v="899"/>
  </r>
  <r>
    <x v="478"/>
    <x v="9"/>
    <s v="Mar"/>
    <n v="9"/>
    <x v="6"/>
    <s v="01"/>
    <s v="Grain"/>
    <x v="1"/>
    <n v="1050"/>
  </r>
  <r>
    <x v="478"/>
    <x v="9"/>
    <s v="Mar"/>
    <n v="9"/>
    <x v="14"/>
    <s v="01"/>
    <s v="Grain"/>
    <x v="0"/>
    <n v="1782"/>
  </r>
  <r>
    <x v="478"/>
    <x v="9"/>
    <s v="Mar"/>
    <n v="9"/>
    <x v="14"/>
    <s v="01"/>
    <s v="Grain"/>
    <x v="1"/>
    <n v="1132"/>
  </r>
  <r>
    <x v="478"/>
    <x v="9"/>
    <s v="Mar"/>
    <n v="9"/>
    <x v="7"/>
    <s v="01"/>
    <s v="Grain"/>
    <x v="0"/>
    <n v="1264"/>
  </r>
  <r>
    <x v="478"/>
    <x v="9"/>
    <s v="Mar"/>
    <n v="9"/>
    <x v="7"/>
    <s v="01"/>
    <s v="Grain"/>
    <x v="1"/>
    <n v="102"/>
  </r>
  <r>
    <x v="478"/>
    <x v="9"/>
    <s v="Mar"/>
    <n v="9"/>
    <x v="8"/>
    <s v="01"/>
    <s v="Grain"/>
    <x v="0"/>
    <n v="278"/>
  </r>
  <r>
    <x v="478"/>
    <x v="9"/>
    <s v="Mar"/>
    <n v="9"/>
    <x v="8"/>
    <s v="01"/>
    <s v="Grain"/>
    <x v="1"/>
    <n v="949"/>
  </r>
  <r>
    <x v="478"/>
    <x v="9"/>
    <s v="Mar"/>
    <n v="9"/>
    <x v="9"/>
    <s v="01"/>
    <s v="Grain"/>
    <x v="0"/>
    <n v="0"/>
  </r>
  <r>
    <x v="478"/>
    <x v="9"/>
    <s v="Mar"/>
    <n v="9"/>
    <x v="9"/>
    <s v="01"/>
    <s v="Grain"/>
    <x v="1"/>
    <n v="0"/>
  </r>
  <r>
    <x v="478"/>
    <x v="9"/>
    <s v="Mar"/>
    <n v="9"/>
    <x v="10"/>
    <s v="01"/>
    <s v="Grain"/>
    <x v="0"/>
    <n v="2761"/>
  </r>
  <r>
    <x v="478"/>
    <x v="9"/>
    <s v="Mar"/>
    <n v="9"/>
    <x v="10"/>
    <s v="01"/>
    <s v="Grain"/>
    <x v="1"/>
    <n v="977"/>
  </r>
  <r>
    <x v="478"/>
    <x v="9"/>
    <s v="Mar"/>
    <n v="9"/>
    <x v="11"/>
    <s v="01"/>
    <s v="Grain"/>
    <x v="0"/>
    <n v="0"/>
  </r>
  <r>
    <x v="478"/>
    <x v="9"/>
    <s v="Mar"/>
    <n v="9"/>
    <x v="11"/>
    <s v="01"/>
    <s v="Grain"/>
    <x v="1"/>
    <n v="1"/>
  </r>
  <r>
    <x v="478"/>
    <x v="9"/>
    <s v="Mar"/>
    <n v="9"/>
    <x v="12"/>
    <s v="01"/>
    <s v="Grain"/>
    <x v="0"/>
    <n v="6372"/>
  </r>
  <r>
    <x v="478"/>
    <x v="9"/>
    <s v="Mar"/>
    <n v="9"/>
    <x v="12"/>
    <s v="01"/>
    <s v="Grain"/>
    <x v="1"/>
    <n v="2147"/>
  </r>
  <r>
    <x v="479"/>
    <x v="9"/>
    <s v="Mar"/>
    <n v="10"/>
    <x v="13"/>
    <s v="01"/>
    <s v="Grain"/>
    <x v="0"/>
    <n v="0"/>
  </r>
  <r>
    <x v="479"/>
    <x v="9"/>
    <s v="Mar"/>
    <n v="10"/>
    <x v="13"/>
    <s v="01"/>
    <s v="Grain"/>
    <x v="1"/>
    <n v="0"/>
  </r>
  <r>
    <x v="479"/>
    <x v="9"/>
    <s v="Mar"/>
    <n v="10"/>
    <x v="0"/>
    <s v="01"/>
    <s v="Grain"/>
    <x v="0"/>
    <n v="11641"/>
  </r>
  <r>
    <x v="479"/>
    <x v="9"/>
    <s v="Mar"/>
    <n v="10"/>
    <x v="0"/>
    <s v="01"/>
    <s v="Grain"/>
    <x v="1"/>
    <n v="92"/>
  </r>
  <r>
    <x v="479"/>
    <x v="9"/>
    <s v="Mar"/>
    <n v="10"/>
    <x v="1"/>
    <s v="01"/>
    <s v="Grain"/>
    <x v="0"/>
    <n v="0"/>
  </r>
  <r>
    <x v="479"/>
    <x v="9"/>
    <s v="Mar"/>
    <n v="10"/>
    <x v="1"/>
    <s v="01"/>
    <s v="Grain"/>
    <x v="1"/>
    <n v="0"/>
  </r>
  <r>
    <x v="479"/>
    <x v="9"/>
    <s v="Mar"/>
    <n v="10"/>
    <x v="2"/>
    <s v="01"/>
    <s v="Grain"/>
    <x v="0"/>
    <n v="3474"/>
  </r>
  <r>
    <x v="479"/>
    <x v="9"/>
    <s v="Mar"/>
    <n v="10"/>
    <x v="2"/>
    <s v="01"/>
    <s v="Grain"/>
    <x v="1"/>
    <n v="277"/>
  </r>
  <r>
    <x v="479"/>
    <x v="9"/>
    <s v="Mar"/>
    <n v="10"/>
    <x v="3"/>
    <s v="01"/>
    <s v="Grain"/>
    <x v="0"/>
    <n v="4306"/>
  </r>
  <r>
    <x v="479"/>
    <x v="9"/>
    <s v="Mar"/>
    <n v="10"/>
    <x v="3"/>
    <s v="01"/>
    <s v="Grain"/>
    <x v="1"/>
    <n v="390"/>
  </r>
  <r>
    <x v="479"/>
    <x v="9"/>
    <s v="Mar"/>
    <n v="10"/>
    <x v="4"/>
    <s v="01"/>
    <s v="Grain"/>
    <x v="0"/>
    <n v="1925"/>
  </r>
  <r>
    <x v="479"/>
    <x v="9"/>
    <s v="Mar"/>
    <n v="10"/>
    <x v="4"/>
    <s v="01"/>
    <s v="Grain"/>
    <x v="1"/>
    <n v="1528"/>
  </r>
  <r>
    <x v="479"/>
    <x v="9"/>
    <s v="Mar"/>
    <n v="10"/>
    <x v="5"/>
    <s v="01"/>
    <s v="Grain"/>
    <x v="0"/>
    <n v="0"/>
  </r>
  <r>
    <x v="479"/>
    <x v="9"/>
    <s v="Mar"/>
    <n v="10"/>
    <x v="5"/>
    <s v="01"/>
    <s v="Grain"/>
    <x v="1"/>
    <n v="11"/>
  </r>
  <r>
    <x v="479"/>
    <x v="9"/>
    <s v="Mar"/>
    <n v="10"/>
    <x v="6"/>
    <s v="01"/>
    <s v="Grain"/>
    <x v="0"/>
    <n v="721"/>
  </r>
  <r>
    <x v="479"/>
    <x v="9"/>
    <s v="Mar"/>
    <n v="10"/>
    <x v="6"/>
    <s v="01"/>
    <s v="Grain"/>
    <x v="1"/>
    <n v="1427"/>
  </r>
  <r>
    <x v="479"/>
    <x v="9"/>
    <s v="Mar"/>
    <n v="10"/>
    <x v="14"/>
    <s v="01"/>
    <s v="Grain"/>
    <x v="0"/>
    <n v="1604"/>
  </r>
  <r>
    <x v="479"/>
    <x v="9"/>
    <s v="Mar"/>
    <n v="10"/>
    <x v="14"/>
    <s v="01"/>
    <s v="Grain"/>
    <x v="1"/>
    <n v="1430"/>
  </r>
  <r>
    <x v="479"/>
    <x v="9"/>
    <s v="Mar"/>
    <n v="10"/>
    <x v="7"/>
    <s v="01"/>
    <s v="Grain"/>
    <x v="0"/>
    <n v="853"/>
  </r>
  <r>
    <x v="479"/>
    <x v="9"/>
    <s v="Mar"/>
    <n v="10"/>
    <x v="7"/>
    <s v="01"/>
    <s v="Grain"/>
    <x v="1"/>
    <n v="321"/>
  </r>
  <r>
    <x v="479"/>
    <x v="9"/>
    <s v="Mar"/>
    <n v="10"/>
    <x v="8"/>
    <s v="01"/>
    <s v="Grain"/>
    <x v="0"/>
    <n v="179"/>
  </r>
  <r>
    <x v="479"/>
    <x v="9"/>
    <s v="Mar"/>
    <n v="10"/>
    <x v="8"/>
    <s v="01"/>
    <s v="Grain"/>
    <x v="1"/>
    <n v="1139"/>
  </r>
  <r>
    <x v="479"/>
    <x v="9"/>
    <s v="Mar"/>
    <n v="10"/>
    <x v="9"/>
    <s v="01"/>
    <s v="Grain"/>
    <x v="0"/>
    <n v="0"/>
  </r>
  <r>
    <x v="479"/>
    <x v="9"/>
    <s v="Mar"/>
    <n v="10"/>
    <x v="9"/>
    <s v="01"/>
    <s v="Grain"/>
    <x v="1"/>
    <n v="0"/>
  </r>
  <r>
    <x v="479"/>
    <x v="9"/>
    <s v="Mar"/>
    <n v="10"/>
    <x v="10"/>
    <s v="01"/>
    <s v="Grain"/>
    <x v="0"/>
    <n v="2718"/>
  </r>
  <r>
    <x v="479"/>
    <x v="9"/>
    <s v="Mar"/>
    <n v="10"/>
    <x v="10"/>
    <s v="01"/>
    <s v="Grain"/>
    <x v="1"/>
    <n v="1011"/>
  </r>
  <r>
    <x v="479"/>
    <x v="9"/>
    <s v="Mar"/>
    <n v="10"/>
    <x v="11"/>
    <s v="01"/>
    <s v="Grain"/>
    <x v="0"/>
    <n v="0"/>
  </r>
  <r>
    <x v="479"/>
    <x v="9"/>
    <s v="Mar"/>
    <n v="10"/>
    <x v="11"/>
    <s v="01"/>
    <s v="Grain"/>
    <x v="1"/>
    <n v="1"/>
  </r>
  <r>
    <x v="479"/>
    <x v="9"/>
    <s v="Mar"/>
    <n v="10"/>
    <x v="12"/>
    <s v="01"/>
    <s v="Grain"/>
    <x v="0"/>
    <n v="7111"/>
  </r>
  <r>
    <x v="479"/>
    <x v="9"/>
    <s v="Mar"/>
    <n v="10"/>
    <x v="12"/>
    <s v="01"/>
    <s v="Grain"/>
    <x v="1"/>
    <n v="1876"/>
  </r>
  <r>
    <x v="480"/>
    <x v="9"/>
    <s v="Mar"/>
    <n v="11"/>
    <x v="13"/>
    <s v="01"/>
    <s v="Grain"/>
    <x v="0"/>
    <n v="0"/>
  </r>
  <r>
    <x v="480"/>
    <x v="9"/>
    <s v="Mar"/>
    <n v="11"/>
    <x v="13"/>
    <s v="01"/>
    <s v="Grain"/>
    <x v="1"/>
    <n v="0"/>
  </r>
  <r>
    <x v="480"/>
    <x v="9"/>
    <s v="Mar"/>
    <n v="11"/>
    <x v="0"/>
    <s v="01"/>
    <s v="Grain"/>
    <x v="0"/>
    <n v="10754"/>
  </r>
  <r>
    <x v="480"/>
    <x v="9"/>
    <s v="Mar"/>
    <n v="11"/>
    <x v="0"/>
    <s v="01"/>
    <s v="Grain"/>
    <x v="1"/>
    <n v="81"/>
  </r>
  <r>
    <x v="480"/>
    <x v="9"/>
    <s v="Mar"/>
    <n v="11"/>
    <x v="1"/>
    <s v="01"/>
    <s v="Grain"/>
    <x v="0"/>
    <n v="0"/>
  </r>
  <r>
    <x v="480"/>
    <x v="9"/>
    <s v="Mar"/>
    <n v="11"/>
    <x v="1"/>
    <s v="01"/>
    <s v="Grain"/>
    <x v="1"/>
    <n v="0"/>
  </r>
  <r>
    <x v="480"/>
    <x v="9"/>
    <s v="Mar"/>
    <n v="11"/>
    <x v="2"/>
    <s v="01"/>
    <s v="Grain"/>
    <x v="0"/>
    <n v="4077"/>
  </r>
  <r>
    <x v="480"/>
    <x v="9"/>
    <s v="Mar"/>
    <n v="11"/>
    <x v="2"/>
    <s v="01"/>
    <s v="Grain"/>
    <x v="1"/>
    <n v="169"/>
  </r>
  <r>
    <x v="480"/>
    <x v="9"/>
    <s v="Mar"/>
    <n v="11"/>
    <x v="3"/>
    <s v="01"/>
    <s v="Grain"/>
    <x v="0"/>
    <n v="4034"/>
  </r>
  <r>
    <x v="480"/>
    <x v="9"/>
    <s v="Mar"/>
    <n v="11"/>
    <x v="3"/>
    <s v="01"/>
    <s v="Grain"/>
    <x v="1"/>
    <n v="399"/>
  </r>
  <r>
    <x v="480"/>
    <x v="9"/>
    <s v="Mar"/>
    <n v="11"/>
    <x v="4"/>
    <s v="01"/>
    <s v="Grain"/>
    <x v="0"/>
    <n v="1839"/>
  </r>
  <r>
    <x v="480"/>
    <x v="9"/>
    <s v="Mar"/>
    <n v="11"/>
    <x v="4"/>
    <s v="01"/>
    <s v="Grain"/>
    <x v="1"/>
    <n v="895"/>
  </r>
  <r>
    <x v="480"/>
    <x v="9"/>
    <s v="Mar"/>
    <n v="11"/>
    <x v="5"/>
    <s v="01"/>
    <s v="Grain"/>
    <x v="0"/>
    <n v="0"/>
  </r>
  <r>
    <x v="480"/>
    <x v="9"/>
    <s v="Mar"/>
    <n v="11"/>
    <x v="5"/>
    <s v="01"/>
    <s v="Grain"/>
    <x v="1"/>
    <n v="4"/>
  </r>
  <r>
    <x v="480"/>
    <x v="9"/>
    <s v="Mar"/>
    <n v="11"/>
    <x v="6"/>
    <s v="01"/>
    <s v="Grain"/>
    <x v="0"/>
    <n v="981"/>
  </r>
  <r>
    <x v="480"/>
    <x v="9"/>
    <s v="Mar"/>
    <n v="11"/>
    <x v="6"/>
    <s v="01"/>
    <s v="Grain"/>
    <x v="1"/>
    <n v="1356"/>
  </r>
  <r>
    <x v="480"/>
    <x v="9"/>
    <s v="Mar"/>
    <n v="11"/>
    <x v="14"/>
    <s v="01"/>
    <s v="Grain"/>
    <x v="0"/>
    <n v="1864"/>
  </r>
  <r>
    <x v="480"/>
    <x v="9"/>
    <s v="Mar"/>
    <n v="11"/>
    <x v="14"/>
    <s v="01"/>
    <s v="Grain"/>
    <x v="1"/>
    <n v="1360"/>
  </r>
  <r>
    <x v="480"/>
    <x v="9"/>
    <s v="Mar"/>
    <n v="11"/>
    <x v="7"/>
    <s v="01"/>
    <s v="Grain"/>
    <x v="0"/>
    <n v="973"/>
  </r>
  <r>
    <x v="480"/>
    <x v="9"/>
    <s v="Mar"/>
    <n v="11"/>
    <x v="7"/>
    <s v="01"/>
    <s v="Grain"/>
    <x v="1"/>
    <n v="330"/>
  </r>
  <r>
    <x v="480"/>
    <x v="9"/>
    <s v="Mar"/>
    <n v="11"/>
    <x v="8"/>
    <s v="01"/>
    <s v="Grain"/>
    <x v="0"/>
    <n v="226"/>
  </r>
  <r>
    <x v="480"/>
    <x v="9"/>
    <s v="Mar"/>
    <n v="11"/>
    <x v="8"/>
    <s v="01"/>
    <s v="Grain"/>
    <x v="1"/>
    <n v="1115"/>
  </r>
  <r>
    <x v="480"/>
    <x v="9"/>
    <s v="Mar"/>
    <n v="11"/>
    <x v="9"/>
    <s v="01"/>
    <s v="Grain"/>
    <x v="0"/>
    <n v="0"/>
  </r>
  <r>
    <x v="480"/>
    <x v="9"/>
    <s v="Mar"/>
    <n v="11"/>
    <x v="9"/>
    <s v="01"/>
    <s v="Grain"/>
    <x v="1"/>
    <n v="0"/>
  </r>
  <r>
    <x v="480"/>
    <x v="9"/>
    <s v="Mar"/>
    <n v="11"/>
    <x v="10"/>
    <s v="01"/>
    <s v="Grain"/>
    <x v="0"/>
    <n v="2840"/>
  </r>
  <r>
    <x v="480"/>
    <x v="9"/>
    <s v="Mar"/>
    <n v="11"/>
    <x v="10"/>
    <s v="01"/>
    <s v="Grain"/>
    <x v="1"/>
    <n v="856"/>
  </r>
  <r>
    <x v="480"/>
    <x v="9"/>
    <s v="Mar"/>
    <n v="11"/>
    <x v="11"/>
    <s v="01"/>
    <s v="Grain"/>
    <x v="0"/>
    <n v="0"/>
  </r>
  <r>
    <x v="480"/>
    <x v="9"/>
    <s v="Mar"/>
    <n v="11"/>
    <x v="11"/>
    <s v="01"/>
    <s v="Grain"/>
    <x v="1"/>
    <n v="0"/>
  </r>
  <r>
    <x v="480"/>
    <x v="9"/>
    <s v="Mar"/>
    <n v="11"/>
    <x v="12"/>
    <s v="01"/>
    <s v="Grain"/>
    <x v="0"/>
    <n v="6834"/>
  </r>
  <r>
    <x v="480"/>
    <x v="9"/>
    <s v="Mar"/>
    <n v="11"/>
    <x v="12"/>
    <s v="01"/>
    <s v="Grain"/>
    <x v="1"/>
    <n v="873"/>
  </r>
  <r>
    <x v="481"/>
    <x v="9"/>
    <s v="Mar"/>
    <n v="12"/>
    <x v="13"/>
    <s v="01"/>
    <s v="Grain"/>
    <x v="0"/>
    <n v="0"/>
  </r>
  <r>
    <x v="481"/>
    <x v="9"/>
    <s v="Mar"/>
    <n v="12"/>
    <x v="13"/>
    <s v="01"/>
    <s v="Grain"/>
    <x v="1"/>
    <n v="0"/>
  </r>
  <r>
    <x v="481"/>
    <x v="9"/>
    <s v="Mar"/>
    <n v="12"/>
    <x v="0"/>
    <s v="01"/>
    <s v="Grain"/>
    <x v="0"/>
    <n v="11823"/>
  </r>
  <r>
    <x v="481"/>
    <x v="9"/>
    <s v="Mar"/>
    <n v="12"/>
    <x v="0"/>
    <s v="01"/>
    <s v="Grain"/>
    <x v="1"/>
    <n v="89"/>
  </r>
  <r>
    <x v="481"/>
    <x v="9"/>
    <s v="Mar"/>
    <n v="12"/>
    <x v="1"/>
    <s v="01"/>
    <s v="Grain"/>
    <x v="0"/>
    <n v="0"/>
  </r>
  <r>
    <x v="481"/>
    <x v="9"/>
    <s v="Mar"/>
    <n v="12"/>
    <x v="1"/>
    <s v="01"/>
    <s v="Grain"/>
    <x v="1"/>
    <n v="0"/>
  </r>
  <r>
    <x v="481"/>
    <x v="9"/>
    <s v="Mar"/>
    <n v="12"/>
    <x v="2"/>
    <s v="01"/>
    <s v="Grain"/>
    <x v="0"/>
    <n v="3779"/>
  </r>
  <r>
    <x v="481"/>
    <x v="9"/>
    <s v="Mar"/>
    <n v="12"/>
    <x v="2"/>
    <s v="01"/>
    <s v="Grain"/>
    <x v="1"/>
    <n v="519"/>
  </r>
  <r>
    <x v="481"/>
    <x v="9"/>
    <s v="Mar"/>
    <n v="12"/>
    <x v="3"/>
    <s v="01"/>
    <s v="Grain"/>
    <x v="0"/>
    <n v="4089"/>
  </r>
  <r>
    <x v="481"/>
    <x v="9"/>
    <s v="Mar"/>
    <n v="12"/>
    <x v="3"/>
    <s v="01"/>
    <s v="Grain"/>
    <x v="1"/>
    <n v="485"/>
  </r>
  <r>
    <x v="481"/>
    <x v="9"/>
    <s v="Mar"/>
    <n v="12"/>
    <x v="4"/>
    <s v="01"/>
    <s v="Grain"/>
    <x v="0"/>
    <n v="1545"/>
  </r>
  <r>
    <x v="481"/>
    <x v="9"/>
    <s v="Mar"/>
    <n v="12"/>
    <x v="4"/>
    <s v="01"/>
    <s v="Grain"/>
    <x v="1"/>
    <n v="1378"/>
  </r>
  <r>
    <x v="481"/>
    <x v="9"/>
    <s v="Mar"/>
    <n v="12"/>
    <x v="5"/>
    <s v="01"/>
    <s v="Grain"/>
    <x v="0"/>
    <n v="0"/>
  </r>
  <r>
    <x v="481"/>
    <x v="9"/>
    <s v="Mar"/>
    <n v="12"/>
    <x v="5"/>
    <s v="01"/>
    <s v="Grain"/>
    <x v="1"/>
    <n v="6"/>
  </r>
  <r>
    <x v="481"/>
    <x v="9"/>
    <s v="Mar"/>
    <n v="12"/>
    <x v="6"/>
    <s v="01"/>
    <s v="Grain"/>
    <x v="0"/>
    <n v="750"/>
  </r>
  <r>
    <x v="481"/>
    <x v="9"/>
    <s v="Mar"/>
    <n v="12"/>
    <x v="6"/>
    <s v="01"/>
    <s v="Grain"/>
    <x v="1"/>
    <n v="1352"/>
  </r>
  <r>
    <x v="481"/>
    <x v="9"/>
    <s v="Mar"/>
    <n v="12"/>
    <x v="14"/>
    <s v="01"/>
    <s v="Grain"/>
    <x v="0"/>
    <n v="1633"/>
  </r>
  <r>
    <x v="481"/>
    <x v="9"/>
    <s v="Mar"/>
    <n v="12"/>
    <x v="14"/>
    <s v="01"/>
    <s v="Grain"/>
    <x v="1"/>
    <n v="1351"/>
  </r>
  <r>
    <x v="481"/>
    <x v="9"/>
    <s v="Mar"/>
    <n v="12"/>
    <x v="7"/>
    <s v="01"/>
    <s v="Grain"/>
    <x v="0"/>
    <n v="883"/>
  </r>
  <r>
    <x v="481"/>
    <x v="9"/>
    <s v="Mar"/>
    <n v="12"/>
    <x v="7"/>
    <s v="01"/>
    <s v="Grain"/>
    <x v="1"/>
    <n v="317"/>
  </r>
  <r>
    <x v="481"/>
    <x v="9"/>
    <s v="Mar"/>
    <n v="12"/>
    <x v="8"/>
    <s v="01"/>
    <s v="Grain"/>
    <x v="0"/>
    <n v="222"/>
  </r>
  <r>
    <x v="481"/>
    <x v="9"/>
    <s v="Mar"/>
    <n v="12"/>
    <x v="8"/>
    <s v="01"/>
    <s v="Grain"/>
    <x v="1"/>
    <n v="835"/>
  </r>
  <r>
    <x v="481"/>
    <x v="9"/>
    <s v="Mar"/>
    <n v="12"/>
    <x v="9"/>
    <s v="01"/>
    <s v="Grain"/>
    <x v="0"/>
    <n v="0"/>
  </r>
  <r>
    <x v="481"/>
    <x v="9"/>
    <s v="Mar"/>
    <n v="12"/>
    <x v="9"/>
    <s v="01"/>
    <s v="Grain"/>
    <x v="1"/>
    <n v="0"/>
  </r>
  <r>
    <x v="481"/>
    <x v="9"/>
    <s v="Mar"/>
    <n v="12"/>
    <x v="10"/>
    <s v="01"/>
    <s v="Grain"/>
    <x v="0"/>
    <n v="3300"/>
  </r>
  <r>
    <x v="481"/>
    <x v="9"/>
    <s v="Mar"/>
    <n v="12"/>
    <x v="10"/>
    <s v="01"/>
    <s v="Grain"/>
    <x v="1"/>
    <n v="924"/>
  </r>
  <r>
    <x v="481"/>
    <x v="9"/>
    <s v="Mar"/>
    <n v="12"/>
    <x v="11"/>
    <s v="01"/>
    <s v="Grain"/>
    <x v="0"/>
    <n v="0"/>
  </r>
  <r>
    <x v="481"/>
    <x v="9"/>
    <s v="Mar"/>
    <n v="12"/>
    <x v="11"/>
    <s v="01"/>
    <s v="Grain"/>
    <x v="1"/>
    <n v="1"/>
  </r>
  <r>
    <x v="481"/>
    <x v="9"/>
    <s v="Mar"/>
    <n v="12"/>
    <x v="12"/>
    <s v="01"/>
    <s v="Grain"/>
    <x v="0"/>
    <n v="5763"/>
  </r>
  <r>
    <x v="481"/>
    <x v="9"/>
    <s v="Mar"/>
    <n v="12"/>
    <x v="12"/>
    <s v="01"/>
    <s v="Grain"/>
    <x v="1"/>
    <n v="1886"/>
  </r>
  <r>
    <x v="482"/>
    <x v="9"/>
    <s v="Mar"/>
    <n v="13"/>
    <x v="13"/>
    <s v="01"/>
    <s v="Grain"/>
    <x v="0"/>
    <n v="0"/>
  </r>
  <r>
    <x v="482"/>
    <x v="9"/>
    <s v="Mar"/>
    <n v="13"/>
    <x v="13"/>
    <s v="01"/>
    <s v="Grain"/>
    <x v="1"/>
    <n v="0"/>
  </r>
  <r>
    <x v="482"/>
    <x v="9"/>
    <s v="Mar"/>
    <n v="13"/>
    <x v="0"/>
    <s v="01"/>
    <s v="Grain"/>
    <x v="0"/>
    <n v="11637"/>
  </r>
  <r>
    <x v="482"/>
    <x v="9"/>
    <s v="Mar"/>
    <n v="13"/>
    <x v="0"/>
    <s v="01"/>
    <s v="Grain"/>
    <x v="1"/>
    <n v="81"/>
  </r>
  <r>
    <x v="482"/>
    <x v="9"/>
    <s v="Mar"/>
    <n v="13"/>
    <x v="1"/>
    <s v="01"/>
    <s v="Grain"/>
    <x v="0"/>
    <n v="0"/>
  </r>
  <r>
    <x v="482"/>
    <x v="9"/>
    <s v="Mar"/>
    <n v="13"/>
    <x v="1"/>
    <s v="01"/>
    <s v="Grain"/>
    <x v="1"/>
    <n v="0"/>
  </r>
  <r>
    <x v="482"/>
    <x v="9"/>
    <s v="Mar"/>
    <n v="13"/>
    <x v="2"/>
    <s v="01"/>
    <s v="Grain"/>
    <x v="0"/>
    <n v="4468"/>
  </r>
  <r>
    <x v="482"/>
    <x v="9"/>
    <s v="Mar"/>
    <n v="13"/>
    <x v="2"/>
    <s v="01"/>
    <s v="Grain"/>
    <x v="1"/>
    <n v="336"/>
  </r>
  <r>
    <x v="482"/>
    <x v="9"/>
    <s v="Mar"/>
    <n v="13"/>
    <x v="3"/>
    <s v="01"/>
    <s v="Grain"/>
    <x v="0"/>
    <n v="4996"/>
  </r>
  <r>
    <x v="482"/>
    <x v="9"/>
    <s v="Mar"/>
    <n v="13"/>
    <x v="3"/>
    <s v="01"/>
    <s v="Grain"/>
    <x v="1"/>
    <n v="318"/>
  </r>
  <r>
    <x v="482"/>
    <x v="9"/>
    <s v="Mar"/>
    <n v="13"/>
    <x v="4"/>
    <s v="01"/>
    <s v="Grain"/>
    <x v="0"/>
    <n v="1641"/>
  </r>
  <r>
    <x v="482"/>
    <x v="9"/>
    <s v="Mar"/>
    <n v="13"/>
    <x v="4"/>
    <s v="01"/>
    <s v="Grain"/>
    <x v="1"/>
    <n v="690"/>
  </r>
  <r>
    <x v="482"/>
    <x v="9"/>
    <s v="Mar"/>
    <n v="13"/>
    <x v="5"/>
    <s v="01"/>
    <s v="Grain"/>
    <x v="0"/>
    <n v="0"/>
  </r>
  <r>
    <x v="482"/>
    <x v="9"/>
    <s v="Mar"/>
    <n v="13"/>
    <x v="5"/>
    <s v="01"/>
    <s v="Grain"/>
    <x v="1"/>
    <n v="5"/>
  </r>
  <r>
    <x v="482"/>
    <x v="9"/>
    <s v="Mar"/>
    <n v="13"/>
    <x v="6"/>
    <s v="01"/>
    <s v="Grain"/>
    <x v="0"/>
    <n v="766"/>
  </r>
  <r>
    <x v="482"/>
    <x v="9"/>
    <s v="Mar"/>
    <n v="13"/>
    <x v="6"/>
    <s v="01"/>
    <s v="Grain"/>
    <x v="1"/>
    <n v="1330"/>
  </r>
  <r>
    <x v="482"/>
    <x v="9"/>
    <s v="Mar"/>
    <n v="13"/>
    <x v="14"/>
    <s v="01"/>
    <s v="Grain"/>
    <x v="0"/>
    <n v="1649"/>
  </r>
  <r>
    <x v="482"/>
    <x v="9"/>
    <s v="Mar"/>
    <n v="13"/>
    <x v="14"/>
    <s v="01"/>
    <s v="Grain"/>
    <x v="1"/>
    <n v="1331"/>
  </r>
  <r>
    <x v="482"/>
    <x v="9"/>
    <s v="Mar"/>
    <n v="13"/>
    <x v="7"/>
    <s v="01"/>
    <s v="Grain"/>
    <x v="0"/>
    <n v="786"/>
  </r>
  <r>
    <x v="482"/>
    <x v="9"/>
    <s v="Mar"/>
    <n v="13"/>
    <x v="7"/>
    <s v="01"/>
    <s v="Grain"/>
    <x v="1"/>
    <n v="307"/>
  </r>
  <r>
    <x v="482"/>
    <x v="9"/>
    <s v="Mar"/>
    <n v="13"/>
    <x v="8"/>
    <s v="01"/>
    <s v="Grain"/>
    <x v="0"/>
    <n v="135"/>
  </r>
  <r>
    <x v="482"/>
    <x v="9"/>
    <s v="Mar"/>
    <n v="13"/>
    <x v="8"/>
    <s v="01"/>
    <s v="Grain"/>
    <x v="1"/>
    <n v="1384"/>
  </r>
  <r>
    <x v="482"/>
    <x v="9"/>
    <s v="Mar"/>
    <n v="13"/>
    <x v="9"/>
    <s v="01"/>
    <s v="Grain"/>
    <x v="0"/>
    <n v="0"/>
  </r>
  <r>
    <x v="482"/>
    <x v="9"/>
    <s v="Mar"/>
    <n v="13"/>
    <x v="9"/>
    <s v="01"/>
    <s v="Grain"/>
    <x v="1"/>
    <n v="0"/>
  </r>
  <r>
    <x v="482"/>
    <x v="9"/>
    <s v="Mar"/>
    <n v="13"/>
    <x v="10"/>
    <s v="01"/>
    <s v="Grain"/>
    <x v="0"/>
    <n v="2759"/>
  </r>
  <r>
    <x v="482"/>
    <x v="9"/>
    <s v="Mar"/>
    <n v="13"/>
    <x v="10"/>
    <s v="01"/>
    <s v="Grain"/>
    <x v="1"/>
    <n v="1277"/>
  </r>
  <r>
    <x v="482"/>
    <x v="9"/>
    <s v="Mar"/>
    <n v="13"/>
    <x v="11"/>
    <s v="01"/>
    <s v="Grain"/>
    <x v="0"/>
    <n v="0"/>
  </r>
  <r>
    <x v="482"/>
    <x v="9"/>
    <s v="Mar"/>
    <n v="13"/>
    <x v="11"/>
    <s v="01"/>
    <s v="Grain"/>
    <x v="1"/>
    <n v="4"/>
  </r>
  <r>
    <x v="482"/>
    <x v="9"/>
    <s v="Mar"/>
    <n v="13"/>
    <x v="12"/>
    <s v="01"/>
    <s v="Grain"/>
    <x v="0"/>
    <n v="6376"/>
  </r>
  <r>
    <x v="482"/>
    <x v="9"/>
    <s v="Mar"/>
    <n v="13"/>
    <x v="12"/>
    <s v="01"/>
    <s v="Grain"/>
    <x v="1"/>
    <n v="1591"/>
  </r>
  <r>
    <x v="483"/>
    <x v="9"/>
    <s v="Apr"/>
    <n v="14"/>
    <x v="13"/>
    <s v="01"/>
    <s v="Grain"/>
    <x v="0"/>
    <n v="0"/>
  </r>
  <r>
    <x v="483"/>
    <x v="9"/>
    <s v="Apr"/>
    <n v="14"/>
    <x v="13"/>
    <s v="01"/>
    <s v="Grain"/>
    <x v="1"/>
    <n v="0"/>
  </r>
  <r>
    <x v="483"/>
    <x v="9"/>
    <s v="Apr"/>
    <n v="14"/>
    <x v="0"/>
    <s v="01"/>
    <s v="Grain"/>
    <x v="0"/>
    <n v="11591"/>
  </r>
  <r>
    <x v="483"/>
    <x v="9"/>
    <s v="Apr"/>
    <n v="14"/>
    <x v="0"/>
    <s v="01"/>
    <s v="Grain"/>
    <x v="1"/>
    <n v="95"/>
  </r>
  <r>
    <x v="483"/>
    <x v="9"/>
    <s v="Apr"/>
    <n v="14"/>
    <x v="1"/>
    <s v="01"/>
    <s v="Grain"/>
    <x v="0"/>
    <n v="0"/>
  </r>
  <r>
    <x v="483"/>
    <x v="9"/>
    <s v="Apr"/>
    <n v="14"/>
    <x v="1"/>
    <s v="01"/>
    <s v="Grain"/>
    <x v="1"/>
    <n v="0"/>
  </r>
  <r>
    <x v="483"/>
    <x v="9"/>
    <s v="Apr"/>
    <n v="14"/>
    <x v="2"/>
    <s v="01"/>
    <s v="Grain"/>
    <x v="0"/>
    <n v="4554"/>
  </r>
  <r>
    <x v="483"/>
    <x v="9"/>
    <s v="Apr"/>
    <n v="14"/>
    <x v="2"/>
    <s v="01"/>
    <s v="Grain"/>
    <x v="1"/>
    <n v="42"/>
  </r>
  <r>
    <x v="483"/>
    <x v="9"/>
    <s v="Apr"/>
    <n v="14"/>
    <x v="3"/>
    <s v="01"/>
    <s v="Grain"/>
    <x v="0"/>
    <n v="4526"/>
  </r>
  <r>
    <x v="483"/>
    <x v="9"/>
    <s v="Apr"/>
    <n v="14"/>
    <x v="3"/>
    <s v="01"/>
    <s v="Grain"/>
    <x v="1"/>
    <n v="333"/>
  </r>
  <r>
    <x v="483"/>
    <x v="9"/>
    <s v="Apr"/>
    <n v="14"/>
    <x v="4"/>
    <s v="01"/>
    <s v="Grain"/>
    <x v="0"/>
    <n v="2062"/>
  </r>
  <r>
    <x v="483"/>
    <x v="9"/>
    <s v="Apr"/>
    <n v="14"/>
    <x v="4"/>
    <s v="01"/>
    <s v="Grain"/>
    <x v="1"/>
    <n v="1072"/>
  </r>
  <r>
    <x v="483"/>
    <x v="9"/>
    <s v="Apr"/>
    <n v="14"/>
    <x v="5"/>
    <s v="01"/>
    <s v="Grain"/>
    <x v="0"/>
    <n v="0"/>
  </r>
  <r>
    <x v="483"/>
    <x v="9"/>
    <s v="Apr"/>
    <n v="14"/>
    <x v="5"/>
    <s v="01"/>
    <s v="Grain"/>
    <x v="1"/>
    <n v="7"/>
  </r>
  <r>
    <x v="483"/>
    <x v="9"/>
    <s v="Apr"/>
    <n v="14"/>
    <x v="6"/>
    <s v="01"/>
    <s v="Grain"/>
    <x v="0"/>
    <n v="895"/>
  </r>
  <r>
    <x v="483"/>
    <x v="9"/>
    <s v="Apr"/>
    <n v="14"/>
    <x v="6"/>
    <s v="01"/>
    <s v="Grain"/>
    <x v="1"/>
    <n v="1174"/>
  </r>
  <r>
    <x v="483"/>
    <x v="9"/>
    <s v="Apr"/>
    <n v="14"/>
    <x v="14"/>
    <s v="01"/>
    <s v="Grain"/>
    <x v="0"/>
    <n v="1778"/>
  </r>
  <r>
    <x v="483"/>
    <x v="9"/>
    <s v="Apr"/>
    <n v="14"/>
    <x v="14"/>
    <s v="01"/>
    <s v="Grain"/>
    <x v="1"/>
    <n v="1174"/>
  </r>
  <r>
    <x v="483"/>
    <x v="9"/>
    <s v="Apr"/>
    <n v="14"/>
    <x v="7"/>
    <s v="01"/>
    <s v="Grain"/>
    <x v="0"/>
    <n v="887"/>
  </r>
  <r>
    <x v="483"/>
    <x v="9"/>
    <s v="Apr"/>
    <n v="14"/>
    <x v="7"/>
    <s v="01"/>
    <s v="Grain"/>
    <x v="1"/>
    <n v="259"/>
  </r>
  <r>
    <x v="483"/>
    <x v="9"/>
    <s v="Apr"/>
    <n v="14"/>
    <x v="8"/>
    <s v="01"/>
    <s v="Grain"/>
    <x v="0"/>
    <n v="89"/>
  </r>
  <r>
    <x v="483"/>
    <x v="9"/>
    <s v="Apr"/>
    <n v="14"/>
    <x v="8"/>
    <s v="01"/>
    <s v="Grain"/>
    <x v="1"/>
    <n v="1291"/>
  </r>
  <r>
    <x v="483"/>
    <x v="9"/>
    <s v="Apr"/>
    <n v="14"/>
    <x v="9"/>
    <s v="01"/>
    <s v="Grain"/>
    <x v="0"/>
    <n v="0"/>
  </r>
  <r>
    <x v="483"/>
    <x v="9"/>
    <s v="Apr"/>
    <n v="14"/>
    <x v="9"/>
    <s v="01"/>
    <s v="Grain"/>
    <x v="1"/>
    <n v="0"/>
  </r>
  <r>
    <x v="483"/>
    <x v="9"/>
    <s v="Apr"/>
    <n v="14"/>
    <x v="10"/>
    <s v="01"/>
    <s v="Grain"/>
    <x v="0"/>
    <n v="2878"/>
  </r>
  <r>
    <x v="483"/>
    <x v="9"/>
    <s v="Apr"/>
    <n v="14"/>
    <x v="10"/>
    <s v="01"/>
    <s v="Grain"/>
    <x v="1"/>
    <n v="772"/>
  </r>
  <r>
    <x v="483"/>
    <x v="9"/>
    <s v="Apr"/>
    <n v="14"/>
    <x v="11"/>
    <s v="01"/>
    <s v="Grain"/>
    <x v="0"/>
    <n v="0"/>
  </r>
  <r>
    <x v="483"/>
    <x v="9"/>
    <s v="Apr"/>
    <n v="14"/>
    <x v="11"/>
    <s v="01"/>
    <s v="Grain"/>
    <x v="1"/>
    <n v="0"/>
  </r>
  <r>
    <x v="483"/>
    <x v="9"/>
    <s v="Apr"/>
    <n v="14"/>
    <x v="12"/>
    <s v="01"/>
    <s v="Grain"/>
    <x v="0"/>
    <n v="6359"/>
  </r>
  <r>
    <x v="483"/>
    <x v="9"/>
    <s v="Apr"/>
    <n v="14"/>
    <x v="12"/>
    <s v="01"/>
    <s v="Grain"/>
    <x v="1"/>
    <n v="1683"/>
  </r>
  <r>
    <x v="484"/>
    <x v="9"/>
    <s v="Apr"/>
    <n v="15"/>
    <x v="13"/>
    <s v="01"/>
    <s v="Grain"/>
    <x v="0"/>
    <n v="0"/>
  </r>
  <r>
    <x v="484"/>
    <x v="9"/>
    <s v="Apr"/>
    <n v="15"/>
    <x v="13"/>
    <s v="01"/>
    <s v="Grain"/>
    <x v="1"/>
    <n v="0"/>
  </r>
  <r>
    <x v="484"/>
    <x v="9"/>
    <s v="Apr"/>
    <n v="15"/>
    <x v="0"/>
    <s v="01"/>
    <s v="Grain"/>
    <x v="0"/>
    <n v="11587"/>
  </r>
  <r>
    <x v="484"/>
    <x v="9"/>
    <s v="Apr"/>
    <n v="15"/>
    <x v="0"/>
    <s v="01"/>
    <s v="Grain"/>
    <x v="1"/>
    <n v="87"/>
  </r>
  <r>
    <x v="484"/>
    <x v="9"/>
    <s v="Apr"/>
    <n v="15"/>
    <x v="1"/>
    <s v="01"/>
    <s v="Grain"/>
    <x v="0"/>
    <n v="0"/>
  </r>
  <r>
    <x v="484"/>
    <x v="9"/>
    <s v="Apr"/>
    <n v="15"/>
    <x v="1"/>
    <s v="01"/>
    <s v="Grain"/>
    <x v="1"/>
    <n v="0"/>
  </r>
  <r>
    <x v="484"/>
    <x v="9"/>
    <s v="Apr"/>
    <n v="15"/>
    <x v="2"/>
    <s v="01"/>
    <s v="Grain"/>
    <x v="0"/>
    <n v="4404"/>
  </r>
  <r>
    <x v="484"/>
    <x v="9"/>
    <s v="Apr"/>
    <n v="15"/>
    <x v="2"/>
    <s v="01"/>
    <s v="Grain"/>
    <x v="1"/>
    <n v="162"/>
  </r>
  <r>
    <x v="484"/>
    <x v="9"/>
    <s v="Apr"/>
    <n v="15"/>
    <x v="3"/>
    <s v="01"/>
    <s v="Grain"/>
    <x v="0"/>
    <n v="5107"/>
  </r>
  <r>
    <x v="484"/>
    <x v="9"/>
    <s v="Apr"/>
    <n v="15"/>
    <x v="3"/>
    <s v="01"/>
    <s v="Grain"/>
    <x v="1"/>
    <n v="277"/>
  </r>
  <r>
    <x v="484"/>
    <x v="9"/>
    <s v="Apr"/>
    <n v="15"/>
    <x v="4"/>
    <s v="01"/>
    <s v="Grain"/>
    <x v="0"/>
    <n v="1326"/>
  </r>
  <r>
    <x v="484"/>
    <x v="9"/>
    <s v="Apr"/>
    <n v="15"/>
    <x v="4"/>
    <s v="01"/>
    <s v="Grain"/>
    <x v="1"/>
    <n v="1162"/>
  </r>
  <r>
    <x v="484"/>
    <x v="9"/>
    <s v="Apr"/>
    <n v="15"/>
    <x v="5"/>
    <s v="01"/>
    <s v="Grain"/>
    <x v="0"/>
    <n v="0"/>
  </r>
  <r>
    <x v="484"/>
    <x v="9"/>
    <s v="Apr"/>
    <n v="15"/>
    <x v="5"/>
    <s v="01"/>
    <s v="Grain"/>
    <x v="1"/>
    <n v="3"/>
  </r>
  <r>
    <x v="484"/>
    <x v="9"/>
    <s v="Apr"/>
    <n v="15"/>
    <x v="6"/>
    <s v="01"/>
    <s v="Grain"/>
    <x v="0"/>
    <n v="576"/>
  </r>
  <r>
    <x v="484"/>
    <x v="9"/>
    <s v="Apr"/>
    <n v="15"/>
    <x v="6"/>
    <s v="01"/>
    <s v="Grain"/>
    <x v="1"/>
    <n v="1324"/>
  </r>
  <r>
    <x v="484"/>
    <x v="9"/>
    <s v="Apr"/>
    <n v="15"/>
    <x v="14"/>
    <s v="01"/>
    <s v="Grain"/>
    <x v="0"/>
    <n v="1459"/>
  </r>
  <r>
    <x v="484"/>
    <x v="9"/>
    <s v="Apr"/>
    <n v="15"/>
    <x v="14"/>
    <s v="01"/>
    <s v="Grain"/>
    <x v="1"/>
    <n v="1324"/>
  </r>
  <r>
    <x v="484"/>
    <x v="9"/>
    <s v="Apr"/>
    <n v="15"/>
    <x v="7"/>
    <s v="01"/>
    <s v="Grain"/>
    <x v="0"/>
    <n v="968"/>
  </r>
  <r>
    <x v="484"/>
    <x v="9"/>
    <s v="Apr"/>
    <n v="15"/>
    <x v="7"/>
    <s v="01"/>
    <s v="Grain"/>
    <x v="1"/>
    <n v="380"/>
  </r>
  <r>
    <x v="484"/>
    <x v="9"/>
    <s v="Apr"/>
    <n v="15"/>
    <x v="8"/>
    <s v="01"/>
    <s v="Grain"/>
    <x v="0"/>
    <n v="103"/>
  </r>
  <r>
    <x v="484"/>
    <x v="9"/>
    <s v="Apr"/>
    <n v="15"/>
    <x v="8"/>
    <s v="01"/>
    <s v="Grain"/>
    <x v="1"/>
    <n v="1350"/>
  </r>
  <r>
    <x v="484"/>
    <x v="9"/>
    <s v="Apr"/>
    <n v="15"/>
    <x v="9"/>
    <s v="01"/>
    <s v="Grain"/>
    <x v="0"/>
    <n v="0"/>
  </r>
  <r>
    <x v="484"/>
    <x v="9"/>
    <s v="Apr"/>
    <n v="15"/>
    <x v="9"/>
    <s v="01"/>
    <s v="Grain"/>
    <x v="1"/>
    <n v="0"/>
  </r>
  <r>
    <x v="484"/>
    <x v="9"/>
    <s v="Apr"/>
    <n v="15"/>
    <x v="10"/>
    <s v="01"/>
    <s v="Grain"/>
    <x v="0"/>
    <n v="2678"/>
  </r>
  <r>
    <x v="484"/>
    <x v="9"/>
    <s v="Apr"/>
    <n v="15"/>
    <x v="10"/>
    <s v="01"/>
    <s v="Grain"/>
    <x v="1"/>
    <n v="921"/>
  </r>
  <r>
    <x v="484"/>
    <x v="9"/>
    <s v="Apr"/>
    <n v="15"/>
    <x v="11"/>
    <s v="01"/>
    <s v="Grain"/>
    <x v="0"/>
    <n v="0"/>
  </r>
  <r>
    <x v="484"/>
    <x v="9"/>
    <s v="Apr"/>
    <n v="15"/>
    <x v="11"/>
    <s v="01"/>
    <s v="Grain"/>
    <x v="1"/>
    <n v="3"/>
  </r>
  <r>
    <x v="484"/>
    <x v="9"/>
    <s v="Apr"/>
    <n v="15"/>
    <x v="12"/>
    <s v="01"/>
    <s v="Grain"/>
    <x v="0"/>
    <n v="5007"/>
  </r>
  <r>
    <x v="484"/>
    <x v="9"/>
    <s v="Apr"/>
    <n v="15"/>
    <x v="12"/>
    <s v="01"/>
    <s v="Grain"/>
    <x v="1"/>
    <n v="1502"/>
  </r>
  <r>
    <x v="485"/>
    <x v="9"/>
    <s v="Apr"/>
    <n v="16"/>
    <x v="13"/>
    <s v="01"/>
    <s v="Grain"/>
    <x v="0"/>
    <n v="0"/>
  </r>
  <r>
    <x v="485"/>
    <x v="9"/>
    <s v="Apr"/>
    <n v="16"/>
    <x v="13"/>
    <s v="01"/>
    <s v="Grain"/>
    <x v="1"/>
    <n v="0"/>
  </r>
  <r>
    <x v="485"/>
    <x v="9"/>
    <s v="Apr"/>
    <n v="16"/>
    <x v="0"/>
    <s v="01"/>
    <s v="Grain"/>
    <x v="0"/>
    <n v="10892"/>
  </r>
  <r>
    <x v="485"/>
    <x v="9"/>
    <s v="Apr"/>
    <n v="16"/>
    <x v="0"/>
    <s v="01"/>
    <s v="Grain"/>
    <x v="1"/>
    <n v="68"/>
  </r>
  <r>
    <x v="485"/>
    <x v="9"/>
    <s v="Apr"/>
    <n v="16"/>
    <x v="1"/>
    <s v="01"/>
    <s v="Grain"/>
    <x v="0"/>
    <n v="0"/>
  </r>
  <r>
    <x v="485"/>
    <x v="9"/>
    <s v="Apr"/>
    <n v="16"/>
    <x v="1"/>
    <s v="01"/>
    <s v="Grain"/>
    <x v="1"/>
    <n v="0"/>
  </r>
  <r>
    <x v="485"/>
    <x v="9"/>
    <s v="Apr"/>
    <n v="16"/>
    <x v="2"/>
    <s v="01"/>
    <s v="Grain"/>
    <x v="0"/>
    <n v="4189"/>
  </r>
  <r>
    <x v="485"/>
    <x v="9"/>
    <s v="Apr"/>
    <n v="16"/>
    <x v="2"/>
    <s v="01"/>
    <s v="Grain"/>
    <x v="1"/>
    <n v="94"/>
  </r>
  <r>
    <x v="485"/>
    <x v="9"/>
    <s v="Apr"/>
    <n v="16"/>
    <x v="3"/>
    <s v="01"/>
    <s v="Grain"/>
    <x v="0"/>
    <n v="4551"/>
  </r>
  <r>
    <x v="485"/>
    <x v="9"/>
    <s v="Apr"/>
    <n v="16"/>
    <x v="3"/>
    <s v="01"/>
    <s v="Grain"/>
    <x v="1"/>
    <n v="429"/>
  </r>
  <r>
    <x v="485"/>
    <x v="9"/>
    <s v="Apr"/>
    <n v="16"/>
    <x v="4"/>
    <s v="01"/>
    <s v="Grain"/>
    <x v="0"/>
    <n v="2053"/>
  </r>
  <r>
    <x v="485"/>
    <x v="9"/>
    <s v="Apr"/>
    <n v="16"/>
    <x v="4"/>
    <s v="01"/>
    <s v="Grain"/>
    <x v="1"/>
    <n v="820"/>
  </r>
  <r>
    <x v="485"/>
    <x v="9"/>
    <s v="Apr"/>
    <n v="16"/>
    <x v="5"/>
    <s v="01"/>
    <s v="Grain"/>
    <x v="0"/>
    <n v="0"/>
  </r>
  <r>
    <x v="485"/>
    <x v="9"/>
    <s v="Apr"/>
    <n v="16"/>
    <x v="5"/>
    <s v="01"/>
    <s v="Grain"/>
    <x v="1"/>
    <n v="20"/>
  </r>
  <r>
    <x v="485"/>
    <x v="9"/>
    <s v="Apr"/>
    <n v="16"/>
    <x v="6"/>
    <s v="01"/>
    <s v="Grain"/>
    <x v="0"/>
    <n v="698"/>
  </r>
  <r>
    <x v="485"/>
    <x v="9"/>
    <s v="Apr"/>
    <n v="16"/>
    <x v="6"/>
    <s v="01"/>
    <s v="Grain"/>
    <x v="1"/>
    <n v="2081"/>
  </r>
  <r>
    <x v="485"/>
    <x v="9"/>
    <s v="Apr"/>
    <n v="16"/>
    <x v="14"/>
    <s v="01"/>
    <s v="Grain"/>
    <x v="0"/>
    <n v="1581"/>
  </r>
  <r>
    <x v="485"/>
    <x v="9"/>
    <s v="Apr"/>
    <n v="16"/>
    <x v="14"/>
    <s v="01"/>
    <s v="Grain"/>
    <x v="1"/>
    <n v="2117"/>
  </r>
  <r>
    <x v="485"/>
    <x v="9"/>
    <s v="Apr"/>
    <n v="16"/>
    <x v="7"/>
    <s v="01"/>
    <s v="Grain"/>
    <x v="0"/>
    <n v="911"/>
  </r>
  <r>
    <x v="485"/>
    <x v="9"/>
    <s v="Apr"/>
    <n v="16"/>
    <x v="7"/>
    <s v="01"/>
    <s v="Grain"/>
    <x v="1"/>
    <n v="427"/>
  </r>
  <r>
    <x v="485"/>
    <x v="9"/>
    <s v="Apr"/>
    <n v="16"/>
    <x v="8"/>
    <s v="01"/>
    <s v="Grain"/>
    <x v="0"/>
    <n v="197"/>
  </r>
  <r>
    <x v="485"/>
    <x v="9"/>
    <s v="Apr"/>
    <n v="16"/>
    <x v="8"/>
    <s v="01"/>
    <s v="Grain"/>
    <x v="1"/>
    <n v="1435"/>
  </r>
  <r>
    <x v="485"/>
    <x v="9"/>
    <s v="Apr"/>
    <n v="16"/>
    <x v="9"/>
    <s v="01"/>
    <s v="Grain"/>
    <x v="0"/>
    <n v="0"/>
  </r>
  <r>
    <x v="485"/>
    <x v="9"/>
    <s v="Apr"/>
    <n v="16"/>
    <x v="9"/>
    <s v="01"/>
    <s v="Grain"/>
    <x v="1"/>
    <n v="0"/>
  </r>
  <r>
    <x v="485"/>
    <x v="9"/>
    <s v="Apr"/>
    <n v="16"/>
    <x v="10"/>
    <s v="01"/>
    <s v="Grain"/>
    <x v="0"/>
    <n v="2833"/>
  </r>
  <r>
    <x v="485"/>
    <x v="9"/>
    <s v="Apr"/>
    <n v="16"/>
    <x v="10"/>
    <s v="01"/>
    <s v="Grain"/>
    <x v="1"/>
    <n v="696"/>
  </r>
  <r>
    <x v="485"/>
    <x v="9"/>
    <s v="Apr"/>
    <n v="16"/>
    <x v="11"/>
    <s v="01"/>
    <s v="Grain"/>
    <x v="0"/>
    <n v="0"/>
  </r>
  <r>
    <x v="485"/>
    <x v="9"/>
    <s v="Apr"/>
    <n v="16"/>
    <x v="11"/>
    <s v="01"/>
    <s v="Grain"/>
    <x v="1"/>
    <n v="3"/>
  </r>
  <r>
    <x v="485"/>
    <x v="9"/>
    <s v="Apr"/>
    <n v="16"/>
    <x v="12"/>
    <s v="01"/>
    <s v="Grain"/>
    <x v="0"/>
    <n v="6825"/>
  </r>
  <r>
    <x v="485"/>
    <x v="9"/>
    <s v="Apr"/>
    <n v="16"/>
    <x v="12"/>
    <s v="01"/>
    <s v="Grain"/>
    <x v="1"/>
    <n v="1161"/>
  </r>
  <r>
    <x v="486"/>
    <x v="9"/>
    <s v="Apr"/>
    <n v="17"/>
    <x v="13"/>
    <s v="01"/>
    <s v="Grain"/>
    <x v="0"/>
    <n v="0"/>
  </r>
  <r>
    <x v="486"/>
    <x v="9"/>
    <s v="Apr"/>
    <n v="17"/>
    <x v="13"/>
    <s v="01"/>
    <s v="Grain"/>
    <x v="1"/>
    <n v="0"/>
  </r>
  <r>
    <x v="486"/>
    <x v="9"/>
    <s v="Apr"/>
    <n v="17"/>
    <x v="0"/>
    <s v="01"/>
    <s v="Grain"/>
    <x v="0"/>
    <n v="13510"/>
  </r>
  <r>
    <x v="486"/>
    <x v="9"/>
    <s v="Apr"/>
    <n v="17"/>
    <x v="0"/>
    <s v="01"/>
    <s v="Grain"/>
    <x v="1"/>
    <n v="68"/>
  </r>
  <r>
    <x v="486"/>
    <x v="9"/>
    <s v="Apr"/>
    <n v="17"/>
    <x v="1"/>
    <s v="01"/>
    <s v="Grain"/>
    <x v="0"/>
    <n v="0"/>
  </r>
  <r>
    <x v="486"/>
    <x v="9"/>
    <s v="Apr"/>
    <n v="17"/>
    <x v="1"/>
    <s v="01"/>
    <s v="Grain"/>
    <x v="1"/>
    <n v="0"/>
  </r>
  <r>
    <x v="486"/>
    <x v="9"/>
    <s v="Apr"/>
    <n v="17"/>
    <x v="2"/>
    <s v="01"/>
    <s v="Grain"/>
    <x v="0"/>
    <n v="3041"/>
  </r>
  <r>
    <x v="486"/>
    <x v="9"/>
    <s v="Apr"/>
    <n v="17"/>
    <x v="2"/>
    <s v="01"/>
    <s v="Grain"/>
    <x v="1"/>
    <n v="156"/>
  </r>
  <r>
    <x v="486"/>
    <x v="9"/>
    <s v="Apr"/>
    <n v="17"/>
    <x v="3"/>
    <s v="01"/>
    <s v="Grain"/>
    <x v="0"/>
    <n v="4082"/>
  </r>
  <r>
    <x v="486"/>
    <x v="9"/>
    <s v="Apr"/>
    <n v="17"/>
    <x v="3"/>
    <s v="01"/>
    <s v="Grain"/>
    <x v="1"/>
    <n v="172"/>
  </r>
  <r>
    <x v="486"/>
    <x v="9"/>
    <s v="Apr"/>
    <n v="17"/>
    <x v="4"/>
    <s v="01"/>
    <s v="Grain"/>
    <x v="0"/>
    <n v="1449"/>
  </r>
  <r>
    <x v="486"/>
    <x v="9"/>
    <s v="Apr"/>
    <n v="17"/>
    <x v="4"/>
    <s v="01"/>
    <s v="Grain"/>
    <x v="1"/>
    <n v="921"/>
  </r>
  <r>
    <x v="486"/>
    <x v="9"/>
    <s v="Apr"/>
    <n v="17"/>
    <x v="5"/>
    <s v="01"/>
    <s v="Grain"/>
    <x v="0"/>
    <n v="0"/>
  </r>
  <r>
    <x v="486"/>
    <x v="9"/>
    <s v="Apr"/>
    <n v="17"/>
    <x v="5"/>
    <s v="01"/>
    <s v="Grain"/>
    <x v="1"/>
    <n v="14"/>
  </r>
  <r>
    <x v="486"/>
    <x v="9"/>
    <s v="Apr"/>
    <n v="17"/>
    <x v="6"/>
    <s v="01"/>
    <s v="Grain"/>
    <x v="0"/>
    <n v="837"/>
  </r>
  <r>
    <x v="486"/>
    <x v="9"/>
    <s v="Apr"/>
    <n v="17"/>
    <x v="6"/>
    <s v="01"/>
    <s v="Grain"/>
    <x v="1"/>
    <n v="1644"/>
  </r>
  <r>
    <x v="486"/>
    <x v="9"/>
    <s v="Apr"/>
    <n v="17"/>
    <x v="14"/>
    <s v="01"/>
    <s v="Grain"/>
    <x v="0"/>
    <n v="1719"/>
  </r>
  <r>
    <x v="486"/>
    <x v="9"/>
    <s v="Apr"/>
    <n v="17"/>
    <x v="14"/>
    <s v="01"/>
    <s v="Grain"/>
    <x v="1"/>
    <n v="1642"/>
  </r>
  <r>
    <x v="486"/>
    <x v="9"/>
    <s v="Apr"/>
    <n v="17"/>
    <x v="7"/>
    <s v="01"/>
    <s v="Grain"/>
    <x v="0"/>
    <n v="1075"/>
  </r>
  <r>
    <x v="486"/>
    <x v="9"/>
    <s v="Apr"/>
    <n v="17"/>
    <x v="7"/>
    <s v="01"/>
    <s v="Grain"/>
    <x v="1"/>
    <n v="418"/>
  </r>
  <r>
    <x v="486"/>
    <x v="9"/>
    <s v="Apr"/>
    <n v="17"/>
    <x v="8"/>
    <s v="01"/>
    <s v="Grain"/>
    <x v="0"/>
    <n v="181"/>
  </r>
  <r>
    <x v="486"/>
    <x v="9"/>
    <s v="Apr"/>
    <n v="17"/>
    <x v="8"/>
    <s v="01"/>
    <s v="Grain"/>
    <x v="1"/>
    <n v="1341"/>
  </r>
  <r>
    <x v="486"/>
    <x v="9"/>
    <s v="Apr"/>
    <n v="17"/>
    <x v="9"/>
    <s v="01"/>
    <s v="Grain"/>
    <x v="0"/>
    <n v="0"/>
  </r>
  <r>
    <x v="486"/>
    <x v="9"/>
    <s v="Apr"/>
    <n v="17"/>
    <x v="9"/>
    <s v="01"/>
    <s v="Grain"/>
    <x v="1"/>
    <n v="0"/>
  </r>
  <r>
    <x v="486"/>
    <x v="9"/>
    <s v="Apr"/>
    <n v="17"/>
    <x v="10"/>
    <s v="01"/>
    <s v="Grain"/>
    <x v="0"/>
    <n v="2454"/>
  </r>
  <r>
    <x v="486"/>
    <x v="9"/>
    <s v="Apr"/>
    <n v="17"/>
    <x v="10"/>
    <s v="01"/>
    <s v="Grain"/>
    <x v="1"/>
    <n v="920"/>
  </r>
  <r>
    <x v="486"/>
    <x v="9"/>
    <s v="Apr"/>
    <n v="17"/>
    <x v="11"/>
    <s v="01"/>
    <s v="Grain"/>
    <x v="0"/>
    <n v="0"/>
  </r>
  <r>
    <x v="486"/>
    <x v="9"/>
    <s v="Apr"/>
    <n v="17"/>
    <x v="11"/>
    <s v="01"/>
    <s v="Grain"/>
    <x v="1"/>
    <n v="0"/>
  </r>
  <r>
    <x v="486"/>
    <x v="9"/>
    <s v="Apr"/>
    <n v="17"/>
    <x v="12"/>
    <s v="01"/>
    <s v="Grain"/>
    <x v="0"/>
    <n v="5220"/>
  </r>
  <r>
    <x v="486"/>
    <x v="9"/>
    <s v="Apr"/>
    <n v="17"/>
    <x v="12"/>
    <s v="01"/>
    <s v="Grain"/>
    <x v="1"/>
    <n v="895"/>
  </r>
  <r>
    <x v="487"/>
    <x v="9"/>
    <s v="May"/>
    <n v="18"/>
    <x v="13"/>
    <s v="01"/>
    <s v="Grain"/>
    <x v="0"/>
    <n v="0"/>
  </r>
  <r>
    <x v="487"/>
    <x v="9"/>
    <s v="May"/>
    <n v="18"/>
    <x v="13"/>
    <s v="01"/>
    <s v="Grain"/>
    <x v="1"/>
    <n v="0"/>
  </r>
  <r>
    <x v="487"/>
    <x v="9"/>
    <s v="May"/>
    <n v="18"/>
    <x v="0"/>
    <s v="01"/>
    <s v="Grain"/>
    <x v="0"/>
    <n v="10768"/>
  </r>
  <r>
    <x v="487"/>
    <x v="9"/>
    <s v="May"/>
    <n v="18"/>
    <x v="0"/>
    <s v="01"/>
    <s v="Grain"/>
    <x v="1"/>
    <n v="107"/>
  </r>
  <r>
    <x v="487"/>
    <x v="9"/>
    <s v="May"/>
    <n v="18"/>
    <x v="1"/>
    <s v="01"/>
    <s v="Grain"/>
    <x v="0"/>
    <n v="0"/>
  </r>
  <r>
    <x v="487"/>
    <x v="9"/>
    <s v="May"/>
    <n v="18"/>
    <x v="1"/>
    <s v="01"/>
    <s v="Grain"/>
    <x v="1"/>
    <n v="0"/>
  </r>
  <r>
    <x v="487"/>
    <x v="9"/>
    <s v="May"/>
    <n v="18"/>
    <x v="2"/>
    <s v="01"/>
    <s v="Grain"/>
    <x v="0"/>
    <n v="3441"/>
  </r>
  <r>
    <x v="487"/>
    <x v="9"/>
    <s v="May"/>
    <n v="18"/>
    <x v="2"/>
    <s v="01"/>
    <s v="Grain"/>
    <x v="1"/>
    <n v="35"/>
  </r>
  <r>
    <x v="487"/>
    <x v="9"/>
    <s v="May"/>
    <n v="18"/>
    <x v="3"/>
    <s v="01"/>
    <s v="Grain"/>
    <x v="0"/>
    <n v="5161"/>
  </r>
  <r>
    <x v="487"/>
    <x v="9"/>
    <s v="May"/>
    <n v="18"/>
    <x v="3"/>
    <s v="01"/>
    <s v="Grain"/>
    <x v="1"/>
    <n v="421"/>
  </r>
  <r>
    <x v="487"/>
    <x v="9"/>
    <s v="May"/>
    <n v="18"/>
    <x v="4"/>
    <s v="01"/>
    <s v="Grain"/>
    <x v="0"/>
    <n v="1434"/>
  </r>
  <r>
    <x v="487"/>
    <x v="9"/>
    <s v="May"/>
    <n v="18"/>
    <x v="4"/>
    <s v="01"/>
    <s v="Grain"/>
    <x v="1"/>
    <n v="1107"/>
  </r>
  <r>
    <x v="487"/>
    <x v="9"/>
    <s v="May"/>
    <n v="18"/>
    <x v="5"/>
    <s v="01"/>
    <s v="Grain"/>
    <x v="0"/>
    <n v="0"/>
  </r>
  <r>
    <x v="487"/>
    <x v="9"/>
    <s v="May"/>
    <n v="18"/>
    <x v="5"/>
    <s v="01"/>
    <s v="Grain"/>
    <x v="1"/>
    <n v="5"/>
  </r>
  <r>
    <x v="487"/>
    <x v="9"/>
    <s v="May"/>
    <n v="18"/>
    <x v="6"/>
    <s v="01"/>
    <s v="Grain"/>
    <x v="0"/>
    <n v="401"/>
  </r>
  <r>
    <x v="487"/>
    <x v="9"/>
    <s v="May"/>
    <n v="18"/>
    <x v="6"/>
    <s v="01"/>
    <s v="Grain"/>
    <x v="1"/>
    <n v="1596"/>
  </r>
  <r>
    <x v="487"/>
    <x v="9"/>
    <s v="May"/>
    <n v="18"/>
    <x v="14"/>
    <s v="01"/>
    <s v="Grain"/>
    <x v="0"/>
    <n v="1284"/>
  </r>
  <r>
    <x v="487"/>
    <x v="9"/>
    <s v="May"/>
    <n v="18"/>
    <x v="14"/>
    <s v="01"/>
    <s v="Grain"/>
    <x v="1"/>
    <n v="1625"/>
  </r>
  <r>
    <x v="487"/>
    <x v="9"/>
    <s v="May"/>
    <n v="18"/>
    <x v="7"/>
    <s v="01"/>
    <s v="Grain"/>
    <x v="0"/>
    <n v="873"/>
  </r>
  <r>
    <x v="487"/>
    <x v="9"/>
    <s v="May"/>
    <n v="18"/>
    <x v="7"/>
    <s v="01"/>
    <s v="Grain"/>
    <x v="1"/>
    <n v="272"/>
  </r>
  <r>
    <x v="487"/>
    <x v="9"/>
    <s v="May"/>
    <n v="18"/>
    <x v="8"/>
    <s v="01"/>
    <s v="Grain"/>
    <x v="0"/>
    <n v="173"/>
  </r>
  <r>
    <x v="487"/>
    <x v="9"/>
    <s v="May"/>
    <n v="18"/>
    <x v="8"/>
    <s v="01"/>
    <s v="Grain"/>
    <x v="1"/>
    <n v="1319"/>
  </r>
  <r>
    <x v="487"/>
    <x v="9"/>
    <s v="May"/>
    <n v="18"/>
    <x v="9"/>
    <s v="01"/>
    <s v="Grain"/>
    <x v="0"/>
    <n v="0"/>
  </r>
  <r>
    <x v="487"/>
    <x v="9"/>
    <s v="May"/>
    <n v="18"/>
    <x v="9"/>
    <s v="01"/>
    <s v="Grain"/>
    <x v="1"/>
    <n v="0"/>
  </r>
  <r>
    <x v="487"/>
    <x v="9"/>
    <s v="May"/>
    <n v="18"/>
    <x v="10"/>
    <s v="01"/>
    <s v="Grain"/>
    <x v="0"/>
    <n v="2830"/>
  </r>
  <r>
    <x v="487"/>
    <x v="9"/>
    <s v="May"/>
    <n v="18"/>
    <x v="10"/>
    <s v="01"/>
    <s v="Grain"/>
    <x v="1"/>
    <n v="718"/>
  </r>
  <r>
    <x v="487"/>
    <x v="9"/>
    <s v="May"/>
    <n v="18"/>
    <x v="11"/>
    <s v="01"/>
    <s v="Grain"/>
    <x v="0"/>
    <n v="0"/>
  </r>
  <r>
    <x v="487"/>
    <x v="9"/>
    <s v="May"/>
    <n v="18"/>
    <x v="11"/>
    <s v="01"/>
    <s v="Grain"/>
    <x v="1"/>
    <n v="2"/>
  </r>
  <r>
    <x v="487"/>
    <x v="9"/>
    <s v="May"/>
    <n v="18"/>
    <x v="12"/>
    <s v="01"/>
    <s v="Grain"/>
    <x v="0"/>
    <n v="5945"/>
  </r>
  <r>
    <x v="487"/>
    <x v="9"/>
    <s v="May"/>
    <n v="18"/>
    <x v="12"/>
    <s v="01"/>
    <s v="Grain"/>
    <x v="1"/>
    <n v="1120"/>
  </r>
  <r>
    <x v="488"/>
    <x v="9"/>
    <s v="May"/>
    <n v="19"/>
    <x v="13"/>
    <s v="01"/>
    <s v="Grain"/>
    <x v="0"/>
    <n v="0"/>
  </r>
  <r>
    <x v="488"/>
    <x v="9"/>
    <s v="May"/>
    <n v="19"/>
    <x v="13"/>
    <s v="01"/>
    <s v="Grain"/>
    <x v="1"/>
    <n v="0"/>
  </r>
  <r>
    <x v="488"/>
    <x v="9"/>
    <s v="May"/>
    <n v="19"/>
    <x v="0"/>
    <s v="01"/>
    <s v="Grain"/>
    <x v="0"/>
    <n v="12337"/>
  </r>
  <r>
    <x v="488"/>
    <x v="9"/>
    <s v="May"/>
    <n v="19"/>
    <x v="0"/>
    <s v="01"/>
    <s v="Grain"/>
    <x v="1"/>
    <n v="58"/>
  </r>
  <r>
    <x v="488"/>
    <x v="9"/>
    <s v="May"/>
    <n v="19"/>
    <x v="1"/>
    <s v="01"/>
    <s v="Grain"/>
    <x v="0"/>
    <n v="0"/>
  </r>
  <r>
    <x v="488"/>
    <x v="9"/>
    <s v="May"/>
    <n v="19"/>
    <x v="1"/>
    <s v="01"/>
    <s v="Grain"/>
    <x v="1"/>
    <n v="0"/>
  </r>
  <r>
    <x v="488"/>
    <x v="9"/>
    <s v="May"/>
    <n v="19"/>
    <x v="2"/>
    <s v="01"/>
    <s v="Grain"/>
    <x v="0"/>
    <n v="4806"/>
  </r>
  <r>
    <x v="488"/>
    <x v="9"/>
    <s v="May"/>
    <n v="19"/>
    <x v="2"/>
    <s v="01"/>
    <s v="Grain"/>
    <x v="1"/>
    <n v="195"/>
  </r>
  <r>
    <x v="488"/>
    <x v="9"/>
    <s v="May"/>
    <n v="19"/>
    <x v="3"/>
    <s v="01"/>
    <s v="Grain"/>
    <x v="0"/>
    <n v="4097"/>
  </r>
  <r>
    <x v="488"/>
    <x v="9"/>
    <s v="May"/>
    <n v="19"/>
    <x v="3"/>
    <s v="01"/>
    <s v="Grain"/>
    <x v="1"/>
    <n v="297"/>
  </r>
  <r>
    <x v="488"/>
    <x v="9"/>
    <s v="May"/>
    <n v="19"/>
    <x v="4"/>
    <s v="01"/>
    <s v="Grain"/>
    <x v="0"/>
    <n v="1786"/>
  </r>
  <r>
    <x v="488"/>
    <x v="9"/>
    <s v="May"/>
    <n v="19"/>
    <x v="4"/>
    <s v="01"/>
    <s v="Grain"/>
    <x v="1"/>
    <n v="787"/>
  </r>
  <r>
    <x v="488"/>
    <x v="9"/>
    <s v="May"/>
    <n v="19"/>
    <x v="5"/>
    <s v="01"/>
    <s v="Grain"/>
    <x v="0"/>
    <n v="0"/>
  </r>
  <r>
    <x v="488"/>
    <x v="9"/>
    <s v="May"/>
    <n v="19"/>
    <x v="5"/>
    <s v="01"/>
    <s v="Grain"/>
    <x v="1"/>
    <n v="3"/>
  </r>
  <r>
    <x v="488"/>
    <x v="9"/>
    <s v="May"/>
    <n v="19"/>
    <x v="6"/>
    <s v="01"/>
    <s v="Grain"/>
    <x v="0"/>
    <n v="788"/>
  </r>
  <r>
    <x v="488"/>
    <x v="9"/>
    <s v="May"/>
    <n v="19"/>
    <x v="6"/>
    <s v="01"/>
    <s v="Grain"/>
    <x v="1"/>
    <n v="1836"/>
  </r>
  <r>
    <x v="488"/>
    <x v="9"/>
    <s v="May"/>
    <n v="19"/>
    <x v="14"/>
    <s v="01"/>
    <s v="Grain"/>
    <x v="0"/>
    <n v="1675"/>
  </r>
  <r>
    <x v="488"/>
    <x v="9"/>
    <s v="May"/>
    <n v="19"/>
    <x v="14"/>
    <s v="01"/>
    <s v="Grain"/>
    <x v="1"/>
    <n v="1755"/>
  </r>
  <r>
    <x v="488"/>
    <x v="9"/>
    <s v="May"/>
    <n v="19"/>
    <x v="7"/>
    <s v="01"/>
    <s v="Grain"/>
    <x v="0"/>
    <n v="1000"/>
  </r>
  <r>
    <x v="488"/>
    <x v="9"/>
    <s v="May"/>
    <n v="19"/>
    <x v="7"/>
    <s v="01"/>
    <s v="Grain"/>
    <x v="1"/>
    <n v="382"/>
  </r>
  <r>
    <x v="488"/>
    <x v="9"/>
    <s v="May"/>
    <n v="19"/>
    <x v="8"/>
    <s v="01"/>
    <s v="Grain"/>
    <x v="0"/>
    <n v="150"/>
  </r>
  <r>
    <x v="488"/>
    <x v="9"/>
    <s v="May"/>
    <n v="19"/>
    <x v="8"/>
    <s v="01"/>
    <s v="Grain"/>
    <x v="1"/>
    <n v="1318"/>
  </r>
  <r>
    <x v="488"/>
    <x v="9"/>
    <s v="May"/>
    <n v="19"/>
    <x v="9"/>
    <s v="01"/>
    <s v="Grain"/>
    <x v="0"/>
    <n v="0"/>
  </r>
  <r>
    <x v="488"/>
    <x v="9"/>
    <s v="May"/>
    <n v="19"/>
    <x v="9"/>
    <s v="01"/>
    <s v="Grain"/>
    <x v="1"/>
    <n v="0"/>
  </r>
  <r>
    <x v="488"/>
    <x v="9"/>
    <s v="May"/>
    <n v="19"/>
    <x v="10"/>
    <s v="01"/>
    <s v="Grain"/>
    <x v="0"/>
    <n v="2314"/>
  </r>
  <r>
    <x v="488"/>
    <x v="9"/>
    <s v="May"/>
    <n v="19"/>
    <x v="10"/>
    <s v="01"/>
    <s v="Grain"/>
    <x v="1"/>
    <n v="684"/>
  </r>
  <r>
    <x v="488"/>
    <x v="9"/>
    <s v="May"/>
    <n v="19"/>
    <x v="11"/>
    <s v="01"/>
    <s v="Grain"/>
    <x v="0"/>
    <n v="0"/>
  </r>
  <r>
    <x v="488"/>
    <x v="9"/>
    <s v="May"/>
    <n v="19"/>
    <x v="11"/>
    <s v="01"/>
    <s v="Grain"/>
    <x v="1"/>
    <n v="3"/>
  </r>
  <r>
    <x v="488"/>
    <x v="9"/>
    <s v="May"/>
    <n v="19"/>
    <x v="12"/>
    <s v="01"/>
    <s v="Grain"/>
    <x v="0"/>
    <n v="5902"/>
  </r>
  <r>
    <x v="488"/>
    <x v="9"/>
    <s v="May"/>
    <n v="19"/>
    <x v="12"/>
    <s v="01"/>
    <s v="Grain"/>
    <x v="1"/>
    <n v="1093"/>
  </r>
  <r>
    <x v="489"/>
    <x v="9"/>
    <s v="May"/>
    <n v="20"/>
    <x v="13"/>
    <s v="01"/>
    <s v="Grain"/>
    <x v="0"/>
    <n v="0"/>
  </r>
  <r>
    <x v="489"/>
    <x v="9"/>
    <s v="May"/>
    <n v="20"/>
    <x v="13"/>
    <s v="01"/>
    <s v="Grain"/>
    <x v="1"/>
    <n v="0"/>
  </r>
  <r>
    <x v="489"/>
    <x v="9"/>
    <s v="May"/>
    <n v="20"/>
    <x v="0"/>
    <s v="01"/>
    <s v="Grain"/>
    <x v="0"/>
    <n v="13033"/>
  </r>
  <r>
    <x v="489"/>
    <x v="9"/>
    <s v="May"/>
    <n v="20"/>
    <x v="0"/>
    <s v="01"/>
    <s v="Grain"/>
    <x v="1"/>
    <n v="86"/>
  </r>
  <r>
    <x v="489"/>
    <x v="9"/>
    <s v="May"/>
    <n v="20"/>
    <x v="1"/>
    <s v="01"/>
    <s v="Grain"/>
    <x v="0"/>
    <n v="0"/>
  </r>
  <r>
    <x v="489"/>
    <x v="9"/>
    <s v="May"/>
    <n v="20"/>
    <x v="1"/>
    <s v="01"/>
    <s v="Grain"/>
    <x v="1"/>
    <n v="0"/>
  </r>
  <r>
    <x v="489"/>
    <x v="9"/>
    <s v="May"/>
    <n v="20"/>
    <x v="2"/>
    <s v="01"/>
    <s v="Grain"/>
    <x v="0"/>
    <n v="3994"/>
  </r>
  <r>
    <x v="489"/>
    <x v="9"/>
    <s v="May"/>
    <n v="20"/>
    <x v="2"/>
    <s v="01"/>
    <s v="Grain"/>
    <x v="1"/>
    <n v="63"/>
  </r>
  <r>
    <x v="489"/>
    <x v="9"/>
    <s v="May"/>
    <n v="20"/>
    <x v="3"/>
    <s v="01"/>
    <s v="Grain"/>
    <x v="0"/>
    <n v="4728"/>
  </r>
  <r>
    <x v="489"/>
    <x v="9"/>
    <s v="May"/>
    <n v="20"/>
    <x v="3"/>
    <s v="01"/>
    <s v="Grain"/>
    <x v="1"/>
    <n v="426"/>
  </r>
  <r>
    <x v="489"/>
    <x v="9"/>
    <s v="May"/>
    <n v="20"/>
    <x v="4"/>
    <s v="01"/>
    <s v="Grain"/>
    <x v="0"/>
    <n v="1536"/>
  </r>
  <r>
    <x v="489"/>
    <x v="9"/>
    <s v="May"/>
    <n v="20"/>
    <x v="4"/>
    <s v="01"/>
    <s v="Grain"/>
    <x v="1"/>
    <n v="748"/>
  </r>
  <r>
    <x v="489"/>
    <x v="9"/>
    <s v="May"/>
    <n v="20"/>
    <x v="5"/>
    <s v="01"/>
    <s v="Grain"/>
    <x v="0"/>
    <n v="0"/>
  </r>
  <r>
    <x v="489"/>
    <x v="9"/>
    <s v="May"/>
    <n v="20"/>
    <x v="5"/>
    <s v="01"/>
    <s v="Grain"/>
    <x v="1"/>
    <n v="16"/>
  </r>
  <r>
    <x v="489"/>
    <x v="9"/>
    <s v="May"/>
    <n v="20"/>
    <x v="6"/>
    <s v="01"/>
    <s v="Grain"/>
    <x v="0"/>
    <n v="1353"/>
  </r>
  <r>
    <x v="489"/>
    <x v="9"/>
    <s v="May"/>
    <n v="20"/>
    <x v="6"/>
    <s v="01"/>
    <s v="Grain"/>
    <x v="1"/>
    <n v="1446"/>
  </r>
  <r>
    <x v="489"/>
    <x v="9"/>
    <s v="May"/>
    <n v="20"/>
    <x v="14"/>
    <s v="01"/>
    <s v="Grain"/>
    <x v="0"/>
    <n v="2476"/>
  </r>
  <r>
    <x v="489"/>
    <x v="9"/>
    <s v="May"/>
    <n v="20"/>
    <x v="14"/>
    <s v="01"/>
    <s v="Grain"/>
    <x v="1"/>
    <n v="1457"/>
  </r>
  <r>
    <x v="489"/>
    <x v="9"/>
    <s v="May"/>
    <n v="20"/>
    <x v="7"/>
    <s v="01"/>
    <s v="Grain"/>
    <x v="0"/>
    <n v="892"/>
  </r>
  <r>
    <x v="489"/>
    <x v="9"/>
    <s v="May"/>
    <n v="20"/>
    <x v="7"/>
    <s v="01"/>
    <s v="Grain"/>
    <x v="1"/>
    <n v="445"/>
  </r>
  <r>
    <x v="489"/>
    <x v="9"/>
    <s v="May"/>
    <n v="20"/>
    <x v="8"/>
    <s v="01"/>
    <s v="Grain"/>
    <x v="0"/>
    <n v="110"/>
  </r>
  <r>
    <x v="489"/>
    <x v="9"/>
    <s v="May"/>
    <n v="20"/>
    <x v="8"/>
    <s v="01"/>
    <s v="Grain"/>
    <x v="1"/>
    <n v="1337"/>
  </r>
  <r>
    <x v="489"/>
    <x v="9"/>
    <s v="May"/>
    <n v="20"/>
    <x v="9"/>
    <s v="01"/>
    <s v="Grain"/>
    <x v="0"/>
    <n v="0"/>
  </r>
  <r>
    <x v="489"/>
    <x v="9"/>
    <s v="May"/>
    <n v="20"/>
    <x v="9"/>
    <s v="01"/>
    <s v="Grain"/>
    <x v="1"/>
    <n v="0"/>
  </r>
  <r>
    <x v="489"/>
    <x v="9"/>
    <s v="May"/>
    <n v="20"/>
    <x v="10"/>
    <s v="01"/>
    <s v="Grain"/>
    <x v="0"/>
    <n v="2816"/>
  </r>
  <r>
    <x v="489"/>
    <x v="9"/>
    <s v="May"/>
    <n v="20"/>
    <x v="10"/>
    <s v="01"/>
    <s v="Grain"/>
    <x v="1"/>
    <n v="980"/>
  </r>
  <r>
    <x v="489"/>
    <x v="9"/>
    <s v="May"/>
    <n v="20"/>
    <x v="11"/>
    <s v="01"/>
    <s v="Grain"/>
    <x v="0"/>
    <n v="0"/>
  </r>
  <r>
    <x v="489"/>
    <x v="9"/>
    <s v="May"/>
    <n v="20"/>
    <x v="11"/>
    <s v="01"/>
    <s v="Grain"/>
    <x v="1"/>
    <n v="1"/>
  </r>
  <r>
    <x v="489"/>
    <x v="9"/>
    <s v="May"/>
    <n v="20"/>
    <x v="12"/>
    <s v="01"/>
    <s v="Grain"/>
    <x v="0"/>
    <n v="5604"/>
  </r>
  <r>
    <x v="489"/>
    <x v="9"/>
    <s v="May"/>
    <n v="20"/>
    <x v="12"/>
    <s v="01"/>
    <s v="Grain"/>
    <x v="1"/>
    <n v="1027"/>
  </r>
  <r>
    <x v="490"/>
    <x v="9"/>
    <s v="May"/>
    <n v="21"/>
    <x v="13"/>
    <s v="01"/>
    <s v="Grain"/>
    <x v="0"/>
    <n v="0"/>
  </r>
  <r>
    <x v="490"/>
    <x v="9"/>
    <s v="May"/>
    <n v="21"/>
    <x v="13"/>
    <s v="01"/>
    <s v="Grain"/>
    <x v="1"/>
    <n v="0"/>
  </r>
  <r>
    <x v="490"/>
    <x v="9"/>
    <s v="May"/>
    <n v="21"/>
    <x v="0"/>
    <s v="01"/>
    <s v="Grain"/>
    <x v="0"/>
    <n v="13254"/>
  </r>
  <r>
    <x v="490"/>
    <x v="9"/>
    <s v="May"/>
    <n v="21"/>
    <x v="0"/>
    <s v="01"/>
    <s v="Grain"/>
    <x v="1"/>
    <n v="174"/>
  </r>
  <r>
    <x v="490"/>
    <x v="9"/>
    <s v="May"/>
    <n v="21"/>
    <x v="1"/>
    <s v="01"/>
    <s v="Grain"/>
    <x v="0"/>
    <n v="0"/>
  </r>
  <r>
    <x v="490"/>
    <x v="9"/>
    <s v="May"/>
    <n v="21"/>
    <x v="1"/>
    <s v="01"/>
    <s v="Grain"/>
    <x v="1"/>
    <n v="0"/>
  </r>
  <r>
    <x v="490"/>
    <x v="9"/>
    <s v="May"/>
    <n v="21"/>
    <x v="2"/>
    <s v="01"/>
    <s v="Grain"/>
    <x v="0"/>
    <n v="3259"/>
  </r>
  <r>
    <x v="490"/>
    <x v="9"/>
    <s v="May"/>
    <n v="21"/>
    <x v="2"/>
    <s v="01"/>
    <s v="Grain"/>
    <x v="1"/>
    <n v="104"/>
  </r>
  <r>
    <x v="490"/>
    <x v="9"/>
    <s v="May"/>
    <n v="21"/>
    <x v="3"/>
    <s v="01"/>
    <s v="Grain"/>
    <x v="0"/>
    <n v="4491"/>
  </r>
  <r>
    <x v="490"/>
    <x v="9"/>
    <s v="May"/>
    <n v="21"/>
    <x v="3"/>
    <s v="01"/>
    <s v="Grain"/>
    <x v="1"/>
    <n v="355"/>
  </r>
  <r>
    <x v="490"/>
    <x v="9"/>
    <s v="May"/>
    <n v="21"/>
    <x v="4"/>
    <s v="01"/>
    <s v="Grain"/>
    <x v="0"/>
    <n v="1741"/>
  </r>
  <r>
    <x v="490"/>
    <x v="9"/>
    <s v="May"/>
    <n v="21"/>
    <x v="4"/>
    <s v="01"/>
    <s v="Grain"/>
    <x v="1"/>
    <n v="820"/>
  </r>
  <r>
    <x v="490"/>
    <x v="9"/>
    <s v="May"/>
    <n v="21"/>
    <x v="5"/>
    <s v="01"/>
    <s v="Grain"/>
    <x v="0"/>
    <n v="0"/>
  </r>
  <r>
    <x v="490"/>
    <x v="9"/>
    <s v="May"/>
    <n v="21"/>
    <x v="5"/>
    <s v="01"/>
    <s v="Grain"/>
    <x v="1"/>
    <n v="4"/>
  </r>
  <r>
    <x v="490"/>
    <x v="9"/>
    <s v="May"/>
    <n v="21"/>
    <x v="6"/>
    <s v="01"/>
    <s v="Grain"/>
    <x v="0"/>
    <n v="1834"/>
  </r>
  <r>
    <x v="490"/>
    <x v="9"/>
    <s v="May"/>
    <n v="21"/>
    <x v="6"/>
    <s v="01"/>
    <s v="Grain"/>
    <x v="1"/>
    <n v="1280"/>
  </r>
  <r>
    <x v="490"/>
    <x v="9"/>
    <s v="May"/>
    <n v="21"/>
    <x v="14"/>
    <s v="01"/>
    <s v="Grain"/>
    <x v="0"/>
    <n v="2817"/>
  </r>
  <r>
    <x v="490"/>
    <x v="9"/>
    <s v="May"/>
    <n v="21"/>
    <x v="14"/>
    <s v="01"/>
    <s v="Grain"/>
    <x v="1"/>
    <n v="1383"/>
  </r>
  <r>
    <x v="490"/>
    <x v="9"/>
    <s v="May"/>
    <n v="21"/>
    <x v="7"/>
    <s v="01"/>
    <s v="Grain"/>
    <x v="0"/>
    <n v="997"/>
  </r>
  <r>
    <x v="490"/>
    <x v="9"/>
    <s v="May"/>
    <n v="21"/>
    <x v="7"/>
    <s v="01"/>
    <s v="Grain"/>
    <x v="1"/>
    <n v="357"/>
  </r>
  <r>
    <x v="490"/>
    <x v="9"/>
    <s v="May"/>
    <n v="21"/>
    <x v="8"/>
    <s v="01"/>
    <s v="Grain"/>
    <x v="0"/>
    <n v="22"/>
  </r>
  <r>
    <x v="490"/>
    <x v="9"/>
    <s v="May"/>
    <n v="21"/>
    <x v="8"/>
    <s v="01"/>
    <s v="Grain"/>
    <x v="1"/>
    <n v="1651"/>
  </r>
  <r>
    <x v="490"/>
    <x v="9"/>
    <s v="May"/>
    <n v="21"/>
    <x v="9"/>
    <s v="01"/>
    <s v="Grain"/>
    <x v="0"/>
    <n v="0"/>
  </r>
  <r>
    <x v="490"/>
    <x v="9"/>
    <s v="May"/>
    <n v="21"/>
    <x v="9"/>
    <s v="01"/>
    <s v="Grain"/>
    <x v="1"/>
    <n v="0"/>
  </r>
  <r>
    <x v="490"/>
    <x v="9"/>
    <s v="May"/>
    <n v="21"/>
    <x v="10"/>
    <s v="01"/>
    <s v="Grain"/>
    <x v="0"/>
    <n v="3053"/>
  </r>
  <r>
    <x v="490"/>
    <x v="9"/>
    <s v="May"/>
    <n v="21"/>
    <x v="10"/>
    <s v="01"/>
    <s v="Grain"/>
    <x v="1"/>
    <n v="972"/>
  </r>
  <r>
    <x v="490"/>
    <x v="9"/>
    <s v="May"/>
    <n v="21"/>
    <x v="11"/>
    <s v="01"/>
    <s v="Grain"/>
    <x v="0"/>
    <n v="0"/>
  </r>
  <r>
    <x v="490"/>
    <x v="9"/>
    <s v="May"/>
    <n v="21"/>
    <x v="11"/>
    <s v="01"/>
    <s v="Grain"/>
    <x v="1"/>
    <n v="1"/>
  </r>
  <r>
    <x v="490"/>
    <x v="9"/>
    <s v="May"/>
    <n v="21"/>
    <x v="12"/>
    <s v="01"/>
    <s v="Grain"/>
    <x v="0"/>
    <n v="5718"/>
  </r>
  <r>
    <x v="490"/>
    <x v="9"/>
    <s v="May"/>
    <n v="21"/>
    <x v="12"/>
    <s v="01"/>
    <s v="Grain"/>
    <x v="1"/>
    <n v="1127"/>
  </r>
  <r>
    <x v="491"/>
    <x v="9"/>
    <s v="May"/>
    <n v="22"/>
    <x v="13"/>
    <s v="01"/>
    <s v="Grain"/>
    <x v="0"/>
    <n v="0"/>
  </r>
  <r>
    <x v="491"/>
    <x v="9"/>
    <s v="May"/>
    <n v="22"/>
    <x v="13"/>
    <s v="01"/>
    <s v="Grain"/>
    <x v="1"/>
    <n v="0"/>
  </r>
  <r>
    <x v="491"/>
    <x v="9"/>
    <s v="May"/>
    <n v="22"/>
    <x v="0"/>
    <s v="01"/>
    <s v="Grain"/>
    <x v="0"/>
    <n v="12290"/>
  </r>
  <r>
    <x v="491"/>
    <x v="9"/>
    <s v="May"/>
    <n v="22"/>
    <x v="0"/>
    <s v="01"/>
    <s v="Grain"/>
    <x v="1"/>
    <n v="222"/>
  </r>
  <r>
    <x v="491"/>
    <x v="9"/>
    <s v="May"/>
    <n v="22"/>
    <x v="1"/>
    <s v="01"/>
    <s v="Grain"/>
    <x v="0"/>
    <n v="0"/>
  </r>
  <r>
    <x v="491"/>
    <x v="9"/>
    <s v="May"/>
    <n v="22"/>
    <x v="1"/>
    <s v="01"/>
    <s v="Grain"/>
    <x v="1"/>
    <n v="0"/>
  </r>
  <r>
    <x v="491"/>
    <x v="9"/>
    <s v="May"/>
    <n v="22"/>
    <x v="2"/>
    <s v="01"/>
    <s v="Grain"/>
    <x v="0"/>
    <n v="3076"/>
  </r>
  <r>
    <x v="491"/>
    <x v="9"/>
    <s v="May"/>
    <n v="22"/>
    <x v="2"/>
    <s v="01"/>
    <s v="Grain"/>
    <x v="1"/>
    <n v="230"/>
  </r>
  <r>
    <x v="491"/>
    <x v="9"/>
    <s v="May"/>
    <n v="22"/>
    <x v="3"/>
    <s v="01"/>
    <s v="Grain"/>
    <x v="0"/>
    <n v="4002"/>
  </r>
  <r>
    <x v="491"/>
    <x v="9"/>
    <s v="May"/>
    <n v="22"/>
    <x v="3"/>
    <s v="01"/>
    <s v="Grain"/>
    <x v="1"/>
    <n v="250"/>
  </r>
  <r>
    <x v="491"/>
    <x v="9"/>
    <s v="May"/>
    <n v="22"/>
    <x v="4"/>
    <s v="01"/>
    <s v="Grain"/>
    <x v="0"/>
    <n v="1623"/>
  </r>
  <r>
    <x v="491"/>
    <x v="9"/>
    <s v="May"/>
    <n v="22"/>
    <x v="4"/>
    <s v="01"/>
    <s v="Grain"/>
    <x v="1"/>
    <n v="1087"/>
  </r>
  <r>
    <x v="491"/>
    <x v="9"/>
    <s v="May"/>
    <n v="22"/>
    <x v="5"/>
    <s v="01"/>
    <s v="Grain"/>
    <x v="0"/>
    <n v="0"/>
  </r>
  <r>
    <x v="491"/>
    <x v="9"/>
    <s v="May"/>
    <n v="22"/>
    <x v="5"/>
    <s v="01"/>
    <s v="Grain"/>
    <x v="1"/>
    <n v="2"/>
  </r>
  <r>
    <x v="491"/>
    <x v="9"/>
    <s v="May"/>
    <n v="22"/>
    <x v="6"/>
    <s v="01"/>
    <s v="Grain"/>
    <x v="0"/>
    <n v="1920"/>
  </r>
  <r>
    <x v="491"/>
    <x v="9"/>
    <s v="May"/>
    <n v="22"/>
    <x v="6"/>
    <s v="01"/>
    <s v="Grain"/>
    <x v="1"/>
    <n v="1842"/>
  </r>
  <r>
    <x v="491"/>
    <x v="9"/>
    <s v="May"/>
    <n v="22"/>
    <x v="14"/>
    <s v="01"/>
    <s v="Grain"/>
    <x v="0"/>
    <n v="3003"/>
  </r>
  <r>
    <x v="491"/>
    <x v="9"/>
    <s v="May"/>
    <n v="22"/>
    <x v="14"/>
    <s v="01"/>
    <s v="Grain"/>
    <x v="1"/>
    <n v="1816"/>
  </r>
  <r>
    <x v="491"/>
    <x v="9"/>
    <s v="May"/>
    <n v="22"/>
    <x v="7"/>
    <s v="01"/>
    <s v="Grain"/>
    <x v="0"/>
    <n v="740"/>
  </r>
  <r>
    <x v="491"/>
    <x v="9"/>
    <s v="May"/>
    <n v="22"/>
    <x v="7"/>
    <s v="01"/>
    <s v="Grain"/>
    <x v="1"/>
    <n v="548"/>
  </r>
  <r>
    <x v="491"/>
    <x v="9"/>
    <s v="May"/>
    <n v="22"/>
    <x v="8"/>
    <s v="01"/>
    <s v="Grain"/>
    <x v="0"/>
    <n v="139"/>
  </r>
  <r>
    <x v="491"/>
    <x v="9"/>
    <s v="May"/>
    <n v="22"/>
    <x v="8"/>
    <s v="01"/>
    <s v="Grain"/>
    <x v="1"/>
    <n v="958"/>
  </r>
  <r>
    <x v="491"/>
    <x v="9"/>
    <s v="May"/>
    <n v="22"/>
    <x v="9"/>
    <s v="01"/>
    <s v="Grain"/>
    <x v="0"/>
    <n v="0"/>
  </r>
  <r>
    <x v="491"/>
    <x v="9"/>
    <s v="May"/>
    <n v="22"/>
    <x v="9"/>
    <s v="01"/>
    <s v="Grain"/>
    <x v="1"/>
    <n v="0"/>
  </r>
  <r>
    <x v="491"/>
    <x v="9"/>
    <s v="May"/>
    <n v="22"/>
    <x v="10"/>
    <s v="01"/>
    <s v="Grain"/>
    <x v="0"/>
    <n v="2823"/>
  </r>
  <r>
    <x v="491"/>
    <x v="9"/>
    <s v="May"/>
    <n v="22"/>
    <x v="10"/>
    <s v="01"/>
    <s v="Grain"/>
    <x v="1"/>
    <n v="719"/>
  </r>
  <r>
    <x v="491"/>
    <x v="9"/>
    <s v="May"/>
    <n v="22"/>
    <x v="11"/>
    <s v="01"/>
    <s v="Grain"/>
    <x v="0"/>
    <n v="0"/>
  </r>
  <r>
    <x v="491"/>
    <x v="9"/>
    <s v="May"/>
    <n v="22"/>
    <x v="11"/>
    <s v="01"/>
    <s v="Grain"/>
    <x v="1"/>
    <n v="1"/>
  </r>
  <r>
    <x v="491"/>
    <x v="9"/>
    <s v="May"/>
    <n v="22"/>
    <x v="12"/>
    <s v="01"/>
    <s v="Grain"/>
    <x v="0"/>
    <n v="5393"/>
  </r>
  <r>
    <x v="491"/>
    <x v="9"/>
    <s v="May"/>
    <n v="22"/>
    <x v="12"/>
    <s v="01"/>
    <s v="Grain"/>
    <x v="1"/>
    <n v="1127"/>
  </r>
  <r>
    <x v="492"/>
    <x v="9"/>
    <s v="Jun"/>
    <n v="23"/>
    <x v="13"/>
    <s v="01"/>
    <s v="Grain"/>
    <x v="0"/>
    <n v="0"/>
  </r>
  <r>
    <x v="492"/>
    <x v="9"/>
    <s v="Jun"/>
    <n v="23"/>
    <x v="13"/>
    <s v="01"/>
    <s v="Grain"/>
    <x v="1"/>
    <n v="0"/>
  </r>
  <r>
    <x v="492"/>
    <x v="9"/>
    <s v="Jun"/>
    <n v="23"/>
    <x v="0"/>
    <s v="01"/>
    <s v="Grain"/>
    <x v="0"/>
    <n v="12197"/>
  </r>
  <r>
    <x v="492"/>
    <x v="9"/>
    <s v="Jun"/>
    <n v="23"/>
    <x v="0"/>
    <s v="01"/>
    <s v="Grain"/>
    <x v="1"/>
    <n v="89"/>
  </r>
  <r>
    <x v="492"/>
    <x v="9"/>
    <s v="Jun"/>
    <n v="23"/>
    <x v="1"/>
    <s v="01"/>
    <s v="Grain"/>
    <x v="0"/>
    <n v="0"/>
  </r>
  <r>
    <x v="492"/>
    <x v="9"/>
    <s v="Jun"/>
    <n v="23"/>
    <x v="1"/>
    <s v="01"/>
    <s v="Grain"/>
    <x v="1"/>
    <n v="0"/>
  </r>
  <r>
    <x v="492"/>
    <x v="9"/>
    <s v="Jun"/>
    <n v="23"/>
    <x v="2"/>
    <s v="01"/>
    <s v="Grain"/>
    <x v="0"/>
    <n v="3725"/>
  </r>
  <r>
    <x v="492"/>
    <x v="9"/>
    <s v="Jun"/>
    <n v="23"/>
    <x v="2"/>
    <s v="01"/>
    <s v="Grain"/>
    <x v="1"/>
    <n v="259"/>
  </r>
  <r>
    <x v="492"/>
    <x v="9"/>
    <s v="Jun"/>
    <n v="23"/>
    <x v="3"/>
    <s v="01"/>
    <s v="Grain"/>
    <x v="0"/>
    <n v="4432"/>
  </r>
  <r>
    <x v="492"/>
    <x v="9"/>
    <s v="Jun"/>
    <n v="23"/>
    <x v="3"/>
    <s v="01"/>
    <s v="Grain"/>
    <x v="1"/>
    <n v="341"/>
  </r>
  <r>
    <x v="492"/>
    <x v="9"/>
    <s v="Jun"/>
    <n v="23"/>
    <x v="4"/>
    <s v="01"/>
    <s v="Grain"/>
    <x v="0"/>
    <n v="1652"/>
  </r>
  <r>
    <x v="492"/>
    <x v="9"/>
    <s v="Jun"/>
    <n v="23"/>
    <x v="4"/>
    <s v="01"/>
    <s v="Grain"/>
    <x v="1"/>
    <n v="652"/>
  </r>
  <r>
    <x v="492"/>
    <x v="9"/>
    <s v="Jun"/>
    <n v="23"/>
    <x v="5"/>
    <s v="01"/>
    <s v="Grain"/>
    <x v="0"/>
    <n v="0"/>
  </r>
  <r>
    <x v="492"/>
    <x v="9"/>
    <s v="Jun"/>
    <n v="23"/>
    <x v="5"/>
    <s v="01"/>
    <s v="Grain"/>
    <x v="1"/>
    <n v="7"/>
  </r>
  <r>
    <x v="492"/>
    <x v="9"/>
    <s v="Jun"/>
    <n v="23"/>
    <x v="6"/>
    <s v="01"/>
    <s v="Grain"/>
    <x v="0"/>
    <n v="2183"/>
  </r>
  <r>
    <x v="492"/>
    <x v="9"/>
    <s v="Jun"/>
    <n v="23"/>
    <x v="6"/>
    <s v="01"/>
    <s v="Grain"/>
    <x v="1"/>
    <n v="1814"/>
  </r>
  <r>
    <x v="492"/>
    <x v="9"/>
    <s v="Jun"/>
    <n v="23"/>
    <x v="14"/>
    <s v="01"/>
    <s v="Grain"/>
    <x v="0"/>
    <n v="3087"/>
  </r>
  <r>
    <x v="492"/>
    <x v="9"/>
    <s v="Jun"/>
    <n v="23"/>
    <x v="14"/>
    <s v="01"/>
    <s v="Grain"/>
    <x v="1"/>
    <n v="1815"/>
  </r>
  <r>
    <x v="492"/>
    <x v="9"/>
    <s v="Jun"/>
    <n v="23"/>
    <x v="7"/>
    <s v="01"/>
    <s v="Grain"/>
    <x v="0"/>
    <n v="860"/>
  </r>
  <r>
    <x v="492"/>
    <x v="9"/>
    <s v="Jun"/>
    <n v="23"/>
    <x v="7"/>
    <s v="01"/>
    <s v="Grain"/>
    <x v="1"/>
    <n v="306"/>
  </r>
  <r>
    <x v="492"/>
    <x v="9"/>
    <s v="Jun"/>
    <n v="23"/>
    <x v="8"/>
    <s v="01"/>
    <s v="Grain"/>
    <x v="0"/>
    <n v="220"/>
  </r>
  <r>
    <x v="492"/>
    <x v="9"/>
    <s v="Jun"/>
    <n v="23"/>
    <x v="8"/>
    <s v="01"/>
    <s v="Grain"/>
    <x v="1"/>
    <n v="1406"/>
  </r>
  <r>
    <x v="492"/>
    <x v="9"/>
    <s v="Jun"/>
    <n v="23"/>
    <x v="9"/>
    <s v="01"/>
    <s v="Grain"/>
    <x v="0"/>
    <n v="0"/>
  </r>
  <r>
    <x v="492"/>
    <x v="9"/>
    <s v="Jun"/>
    <n v="23"/>
    <x v="9"/>
    <s v="01"/>
    <s v="Grain"/>
    <x v="1"/>
    <n v="0"/>
  </r>
  <r>
    <x v="492"/>
    <x v="9"/>
    <s v="Jun"/>
    <n v="23"/>
    <x v="10"/>
    <s v="01"/>
    <s v="Grain"/>
    <x v="0"/>
    <n v="2608"/>
  </r>
  <r>
    <x v="492"/>
    <x v="9"/>
    <s v="Jun"/>
    <n v="23"/>
    <x v="10"/>
    <s v="01"/>
    <s v="Grain"/>
    <x v="1"/>
    <n v="582"/>
  </r>
  <r>
    <x v="492"/>
    <x v="9"/>
    <s v="Jun"/>
    <n v="23"/>
    <x v="11"/>
    <s v="01"/>
    <s v="Grain"/>
    <x v="0"/>
    <n v="0"/>
  </r>
  <r>
    <x v="492"/>
    <x v="9"/>
    <s v="Jun"/>
    <n v="23"/>
    <x v="11"/>
    <s v="01"/>
    <s v="Grain"/>
    <x v="1"/>
    <n v="26"/>
  </r>
  <r>
    <x v="492"/>
    <x v="9"/>
    <s v="Jun"/>
    <n v="23"/>
    <x v="12"/>
    <s v="01"/>
    <s v="Grain"/>
    <x v="0"/>
    <n v="5152"/>
  </r>
  <r>
    <x v="492"/>
    <x v="9"/>
    <s v="Jun"/>
    <n v="23"/>
    <x v="12"/>
    <s v="01"/>
    <s v="Grain"/>
    <x v="1"/>
    <n v="1300"/>
  </r>
  <r>
    <x v="493"/>
    <x v="9"/>
    <s v="Jun"/>
    <n v="24"/>
    <x v="13"/>
    <s v="01"/>
    <s v="Grain"/>
    <x v="0"/>
    <n v="0"/>
  </r>
  <r>
    <x v="493"/>
    <x v="9"/>
    <s v="Jun"/>
    <n v="24"/>
    <x v="13"/>
    <s v="01"/>
    <s v="Grain"/>
    <x v="1"/>
    <n v="0"/>
  </r>
  <r>
    <x v="493"/>
    <x v="9"/>
    <s v="Jun"/>
    <n v="24"/>
    <x v="0"/>
    <s v="01"/>
    <s v="Grain"/>
    <x v="0"/>
    <n v="11045"/>
  </r>
  <r>
    <x v="493"/>
    <x v="9"/>
    <s v="Jun"/>
    <n v="24"/>
    <x v="0"/>
    <s v="01"/>
    <s v="Grain"/>
    <x v="1"/>
    <n v="131"/>
  </r>
  <r>
    <x v="493"/>
    <x v="9"/>
    <s v="Jun"/>
    <n v="24"/>
    <x v="1"/>
    <s v="01"/>
    <s v="Grain"/>
    <x v="0"/>
    <n v="0"/>
  </r>
  <r>
    <x v="493"/>
    <x v="9"/>
    <s v="Jun"/>
    <n v="24"/>
    <x v="1"/>
    <s v="01"/>
    <s v="Grain"/>
    <x v="1"/>
    <n v="0"/>
  </r>
  <r>
    <x v="493"/>
    <x v="9"/>
    <s v="Jun"/>
    <n v="24"/>
    <x v="2"/>
    <s v="01"/>
    <s v="Grain"/>
    <x v="0"/>
    <n v="3342"/>
  </r>
  <r>
    <x v="493"/>
    <x v="9"/>
    <s v="Jun"/>
    <n v="24"/>
    <x v="2"/>
    <s v="01"/>
    <s v="Grain"/>
    <x v="1"/>
    <n v="78"/>
  </r>
  <r>
    <x v="493"/>
    <x v="9"/>
    <s v="Jun"/>
    <n v="24"/>
    <x v="3"/>
    <s v="01"/>
    <s v="Grain"/>
    <x v="0"/>
    <n v="6202"/>
  </r>
  <r>
    <x v="493"/>
    <x v="9"/>
    <s v="Jun"/>
    <n v="24"/>
    <x v="3"/>
    <s v="01"/>
    <s v="Grain"/>
    <x v="1"/>
    <n v="353"/>
  </r>
  <r>
    <x v="493"/>
    <x v="9"/>
    <s v="Jun"/>
    <n v="24"/>
    <x v="4"/>
    <s v="01"/>
    <s v="Grain"/>
    <x v="0"/>
    <n v="1244"/>
  </r>
  <r>
    <x v="493"/>
    <x v="9"/>
    <s v="Jun"/>
    <n v="24"/>
    <x v="4"/>
    <s v="01"/>
    <s v="Grain"/>
    <x v="1"/>
    <n v="885"/>
  </r>
  <r>
    <x v="493"/>
    <x v="9"/>
    <s v="Jun"/>
    <n v="24"/>
    <x v="5"/>
    <s v="01"/>
    <s v="Grain"/>
    <x v="0"/>
    <n v="0"/>
  </r>
  <r>
    <x v="493"/>
    <x v="9"/>
    <s v="Jun"/>
    <n v="24"/>
    <x v="5"/>
    <s v="01"/>
    <s v="Grain"/>
    <x v="1"/>
    <n v="5"/>
  </r>
  <r>
    <x v="493"/>
    <x v="9"/>
    <s v="Jun"/>
    <n v="24"/>
    <x v="6"/>
    <s v="01"/>
    <s v="Grain"/>
    <x v="0"/>
    <n v="2014"/>
  </r>
  <r>
    <x v="493"/>
    <x v="9"/>
    <s v="Jun"/>
    <n v="24"/>
    <x v="6"/>
    <s v="01"/>
    <s v="Grain"/>
    <x v="1"/>
    <n v="1875"/>
  </r>
  <r>
    <x v="493"/>
    <x v="9"/>
    <s v="Jun"/>
    <n v="24"/>
    <x v="14"/>
    <s v="01"/>
    <s v="Grain"/>
    <x v="0"/>
    <n v="2996"/>
  </r>
  <r>
    <x v="493"/>
    <x v="9"/>
    <s v="Jun"/>
    <n v="24"/>
    <x v="14"/>
    <s v="01"/>
    <s v="Grain"/>
    <x v="1"/>
    <n v="1874"/>
  </r>
  <r>
    <x v="493"/>
    <x v="9"/>
    <s v="Jun"/>
    <n v="24"/>
    <x v="7"/>
    <s v="01"/>
    <s v="Grain"/>
    <x v="0"/>
    <n v="848"/>
  </r>
  <r>
    <x v="493"/>
    <x v="9"/>
    <s v="Jun"/>
    <n v="24"/>
    <x v="7"/>
    <s v="01"/>
    <s v="Grain"/>
    <x v="1"/>
    <n v="601"/>
  </r>
  <r>
    <x v="493"/>
    <x v="9"/>
    <s v="Jun"/>
    <n v="24"/>
    <x v="8"/>
    <s v="01"/>
    <s v="Grain"/>
    <x v="0"/>
    <n v="163"/>
  </r>
  <r>
    <x v="493"/>
    <x v="9"/>
    <s v="Jun"/>
    <n v="24"/>
    <x v="8"/>
    <s v="01"/>
    <s v="Grain"/>
    <x v="1"/>
    <n v="1137"/>
  </r>
  <r>
    <x v="493"/>
    <x v="9"/>
    <s v="Jun"/>
    <n v="24"/>
    <x v="9"/>
    <s v="01"/>
    <s v="Grain"/>
    <x v="0"/>
    <n v="0"/>
  </r>
  <r>
    <x v="493"/>
    <x v="9"/>
    <s v="Jun"/>
    <n v="24"/>
    <x v="9"/>
    <s v="01"/>
    <s v="Grain"/>
    <x v="1"/>
    <n v="0"/>
  </r>
  <r>
    <x v="493"/>
    <x v="9"/>
    <s v="Jun"/>
    <n v="24"/>
    <x v="10"/>
    <s v="01"/>
    <s v="Grain"/>
    <x v="0"/>
    <n v="3003"/>
  </r>
  <r>
    <x v="493"/>
    <x v="9"/>
    <s v="Jun"/>
    <n v="24"/>
    <x v="10"/>
    <s v="01"/>
    <s v="Grain"/>
    <x v="1"/>
    <n v="1050"/>
  </r>
  <r>
    <x v="493"/>
    <x v="9"/>
    <s v="Jun"/>
    <n v="24"/>
    <x v="11"/>
    <s v="01"/>
    <s v="Grain"/>
    <x v="0"/>
    <n v="0"/>
  </r>
  <r>
    <x v="493"/>
    <x v="9"/>
    <s v="Jun"/>
    <n v="24"/>
    <x v="11"/>
    <s v="01"/>
    <s v="Grain"/>
    <x v="1"/>
    <n v="2"/>
  </r>
  <r>
    <x v="493"/>
    <x v="9"/>
    <s v="Jun"/>
    <n v="24"/>
    <x v="12"/>
    <s v="01"/>
    <s v="Grain"/>
    <x v="0"/>
    <n v="5539"/>
  </r>
  <r>
    <x v="493"/>
    <x v="9"/>
    <s v="Jun"/>
    <n v="24"/>
    <x v="12"/>
    <s v="01"/>
    <s v="Grain"/>
    <x v="1"/>
    <n v="1131"/>
  </r>
  <r>
    <x v="494"/>
    <x v="9"/>
    <s v="Jun"/>
    <n v="25"/>
    <x v="13"/>
    <s v="01"/>
    <s v="Grain"/>
    <x v="0"/>
    <n v="0"/>
  </r>
  <r>
    <x v="494"/>
    <x v="9"/>
    <s v="Jun"/>
    <n v="25"/>
    <x v="13"/>
    <s v="01"/>
    <s v="Grain"/>
    <x v="1"/>
    <n v="0"/>
  </r>
  <r>
    <x v="494"/>
    <x v="9"/>
    <s v="Jun"/>
    <n v="25"/>
    <x v="0"/>
    <s v="01"/>
    <s v="Grain"/>
    <x v="0"/>
    <n v="11074"/>
  </r>
  <r>
    <x v="494"/>
    <x v="9"/>
    <s v="Jun"/>
    <n v="25"/>
    <x v="0"/>
    <s v="01"/>
    <s v="Grain"/>
    <x v="1"/>
    <n v="167"/>
  </r>
  <r>
    <x v="494"/>
    <x v="9"/>
    <s v="Jun"/>
    <n v="25"/>
    <x v="1"/>
    <s v="01"/>
    <s v="Grain"/>
    <x v="0"/>
    <n v="0"/>
  </r>
  <r>
    <x v="494"/>
    <x v="9"/>
    <s v="Jun"/>
    <n v="25"/>
    <x v="1"/>
    <s v="01"/>
    <s v="Grain"/>
    <x v="1"/>
    <n v="0"/>
  </r>
  <r>
    <x v="494"/>
    <x v="9"/>
    <s v="Jun"/>
    <n v="25"/>
    <x v="2"/>
    <s v="01"/>
    <s v="Grain"/>
    <x v="0"/>
    <n v="3306"/>
  </r>
  <r>
    <x v="494"/>
    <x v="9"/>
    <s v="Jun"/>
    <n v="25"/>
    <x v="2"/>
    <s v="01"/>
    <s v="Grain"/>
    <x v="1"/>
    <n v="148"/>
  </r>
  <r>
    <x v="494"/>
    <x v="9"/>
    <s v="Jun"/>
    <n v="25"/>
    <x v="3"/>
    <s v="01"/>
    <s v="Grain"/>
    <x v="0"/>
    <n v="5030"/>
  </r>
  <r>
    <x v="494"/>
    <x v="9"/>
    <s v="Jun"/>
    <n v="25"/>
    <x v="3"/>
    <s v="01"/>
    <s v="Grain"/>
    <x v="1"/>
    <n v="414"/>
  </r>
  <r>
    <x v="494"/>
    <x v="9"/>
    <s v="Jun"/>
    <n v="25"/>
    <x v="4"/>
    <s v="01"/>
    <s v="Grain"/>
    <x v="0"/>
    <n v="1916"/>
  </r>
  <r>
    <x v="494"/>
    <x v="9"/>
    <s v="Jun"/>
    <n v="25"/>
    <x v="4"/>
    <s v="01"/>
    <s v="Grain"/>
    <x v="1"/>
    <n v="1215"/>
  </r>
  <r>
    <x v="494"/>
    <x v="9"/>
    <s v="Jun"/>
    <n v="25"/>
    <x v="5"/>
    <s v="01"/>
    <s v="Grain"/>
    <x v="0"/>
    <n v="0"/>
  </r>
  <r>
    <x v="494"/>
    <x v="9"/>
    <s v="Jun"/>
    <n v="25"/>
    <x v="5"/>
    <s v="01"/>
    <s v="Grain"/>
    <x v="1"/>
    <n v="0"/>
  </r>
  <r>
    <x v="494"/>
    <x v="9"/>
    <s v="Jun"/>
    <n v="25"/>
    <x v="6"/>
    <s v="01"/>
    <s v="Grain"/>
    <x v="0"/>
    <n v="1622"/>
  </r>
  <r>
    <x v="494"/>
    <x v="9"/>
    <s v="Jun"/>
    <n v="25"/>
    <x v="6"/>
    <s v="01"/>
    <s v="Grain"/>
    <x v="1"/>
    <n v="1344"/>
  </r>
  <r>
    <x v="494"/>
    <x v="9"/>
    <s v="Jun"/>
    <n v="25"/>
    <x v="14"/>
    <s v="01"/>
    <s v="Grain"/>
    <x v="0"/>
    <n v="2505"/>
  </r>
  <r>
    <x v="494"/>
    <x v="9"/>
    <s v="Jun"/>
    <n v="25"/>
    <x v="14"/>
    <s v="01"/>
    <s v="Grain"/>
    <x v="1"/>
    <n v="1338"/>
  </r>
  <r>
    <x v="494"/>
    <x v="9"/>
    <s v="Jun"/>
    <n v="25"/>
    <x v="7"/>
    <s v="01"/>
    <s v="Grain"/>
    <x v="0"/>
    <n v="1146"/>
  </r>
  <r>
    <x v="494"/>
    <x v="9"/>
    <s v="Jun"/>
    <n v="25"/>
    <x v="7"/>
    <s v="01"/>
    <s v="Grain"/>
    <x v="1"/>
    <n v="284"/>
  </r>
  <r>
    <x v="494"/>
    <x v="9"/>
    <s v="Jun"/>
    <n v="25"/>
    <x v="8"/>
    <s v="01"/>
    <s v="Grain"/>
    <x v="0"/>
    <n v="167"/>
  </r>
  <r>
    <x v="494"/>
    <x v="9"/>
    <s v="Jun"/>
    <n v="25"/>
    <x v="8"/>
    <s v="01"/>
    <s v="Grain"/>
    <x v="1"/>
    <n v="1554"/>
  </r>
  <r>
    <x v="494"/>
    <x v="9"/>
    <s v="Jun"/>
    <n v="25"/>
    <x v="9"/>
    <s v="01"/>
    <s v="Grain"/>
    <x v="0"/>
    <n v="0"/>
  </r>
  <r>
    <x v="494"/>
    <x v="9"/>
    <s v="Jun"/>
    <n v="25"/>
    <x v="9"/>
    <s v="01"/>
    <s v="Grain"/>
    <x v="1"/>
    <n v="0"/>
  </r>
  <r>
    <x v="494"/>
    <x v="9"/>
    <s v="Jun"/>
    <n v="25"/>
    <x v="10"/>
    <s v="01"/>
    <s v="Grain"/>
    <x v="0"/>
    <n v="2651"/>
  </r>
  <r>
    <x v="494"/>
    <x v="9"/>
    <s v="Jun"/>
    <n v="25"/>
    <x v="10"/>
    <s v="01"/>
    <s v="Grain"/>
    <x v="1"/>
    <n v="797"/>
  </r>
  <r>
    <x v="494"/>
    <x v="9"/>
    <s v="Jun"/>
    <n v="25"/>
    <x v="11"/>
    <s v="01"/>
    <s v="Grain"/>
    <x v="0"/>
    <n v="0"/>
  </r>
  <r>
    <x v="494"/>
    <x v="9"/>
    <s v="Jun"/>
    <n v="25"/>
    <x v="11"/>
    <s v="01"/>
    <s v="Grain"/>
    <x v="1"/>
    <n v="6"/>
  </r>
  <r>
    <x v="494"/>
    <x v="9"/>
    <s v="Jun"/>
    <n v="25"/>
    <x v="12"/>
    <s v="01"/>
    <s v="Grain"/>
    <x v="0"/>
    <n v="5080"/>
  </r>
  <r>
    <x v="494"/>
    <x v="9"/>
    <s v="Jun"/>
    <n v="25"/>
    <x v="12"/>
    <s v="01"/>
    <s v="Grain"/>
    <x v="1"/>
    <n v="1491"/>
  </r>
  <r>
    <x v="495"/>
    <x v="9"/>
    <s v="Jun"/>
    <n v="26"/>
    <x v="13"/>
    <s v="01"/>
    <s v="Grain"/>
    <x v="0"/>
    <n v="15"/>
  </r>
  <r>
    <x v="495"/>
    <x v="9"/>
    <s v="Jun"/>
    <n v="26"/>
    <x v="13"/>
    <s v="01"/>
    <s v="Grain"/>
    <x v="1"/>
    <n v="0"/>
  </r>
  <r>
    <x v="495"/>
    <x v="9"/>
    <s v="Jun"/>
    <n v="26"/>
    <x v="0"/>
    <s v="01"/>
    <s v="Grain"/>
    <x v="0"/>
    <n v="11675"/>
  </r>
  <r>
    <x v="495"/>
    <x v="9"/>
    <s v="Jun"/>
    <n v="26"/>
    <x v="0"/>
    <s v="01"/>
    <s v="Grain"/>
    <x v="1"/>
    <n v="222"/>
  </r>
  <r>
    <x v="495"/>
    <x v="9"/>
    <s v="Jun"/>
    <n v="26"/>
    <x v="1"/>
    <s v="01"/>
    <s v="Grain"/>
    <x v="0"/>
    <n v="0"/>
  </r>
  <r>
    <x v="495"/>
    <x v="9"/>
    <s v="Jun"/>
    <n v="26"/>
    <x v="1"/>
    <s v="01"/>
    <s v="Grain"/>
    <x v="1"/>
    <n v="0"/>
  </r>
  <r>
    <x v="495"/>
    <x v="9"/>
    <s v="Jun"/>
    <n v="26"/>
    <x v="2"/>
    <s v="01"/>
    <s v="Grain"/>
    <x v="0"/>
    <n v="3419"/>
  </r>
  <r>
    <x v="495"/>
    <x v="9"/>
    <s v="Jun"/>
    <n v="26"/>
    <x v="2"/>
    <s v="01"/>
    <s v="Grain"/>
    <x v="1"/>
    <n v="328"/>
  </r>
  <r>
    <x v="495"/>
    <x v="9"/>
    <s v="Jun"/>
    <n v="26"/>
    <x v="3"/>
    <s v="01"/>
    <s v="Grain"/>
    <x v="0"/>
    <n v="5423"/>
  </r>
  <r>
    <x v="495"/>
    <x v="9"/>
    <s v="Jun"/>
    <n v="26"/>
    <x v="3"/>
    <s v="01"/>
    <s v="Grain"/>
    <x v="1"/>
    <n v="191"/>
  </r>
  <r>
    <x v="495"/>
    <x v="9"/>
    <s v="Jun"/>
    <n v="26"/>
    <x v="4"/>
    <s v="01"/>
    <s v="Grain"/>
    <x v="0"/>
    <n v="1989"/>
  </r>
  <r>
    <x v="495"/>
    <x v="9"/>
    <s v="Jun"/>
    <n v="26"/>
    <x v="4"/>
    <s v="01"/>
    <s v="Grain"/>
    <x v="1"/>
    <n v="774"/>
  </r>
  <r>
    <x v="495"/>
    <x v="9"/>
    <s v="Jun"/>
    <n v="26"/>
    <x v="5"/>
    <s v="01"/>
    <s v="Grain"/>
    <x v="0"/>
    <n v="0"/>
  </r>
  <r>
    <x v="495"/>
    <x v="9"/>
    <s v="Jun"/>
    <n v="26"/>
    <x v="5"/>
    <s v="01"/>
    <s v="Grain"/>
    <x v="1"/>
    <n v="4"/>
  </r>
  <r>
    <x v="495"/>
    <x v="9"/>
    <s v="Jun"/>
    <n v="26"/>
    <x v="6"/>
    <s v="01"/>
    <s v="Grain"/>
    <x v="0"/>
    <n v="1374"/>
  </r>
  <r>
    <x v="495"/>
    <x v="9"/>
    <s v="Jun"/>
    <n v="26"/>
    <x v="6"/>
    <s v="01"/>
    <s v="Grain"/>
    <x v="1"/>
    <n v="1874"/>
  </r>
  <r>
    <x v="495"/>
    <x v="9"/>
    <s v="Jun"/>
    <n v="26"/>
    <x v="14"/>
    <s v="01"/>
    <s v="Grain"/>
    <x v="0"/>
    <n v="2294"/>
  </r>
  <r>
    <x v="495"/>
    <x v="9"/>
    <s v="Jun"/>
    <n v="26"/>
    <x v="14"/>
    <s v="01"/>
    <s v="Grain"/>
    <x v="1"/>
    <n v="1890"/>
  </r>
  <r>
    <x v="495"/>
    <x v="9"/>
    <s v="Jun"/>
    <n v="26"/>
    <x v="7"/>
    <s v="01"/>
    <s v="Grain"/>
    <x v="0"/>
    <n v="1131"/>
  </r>
  <r>
    <x v="495"/>
    <x v="9"/>
    <s v="Jun"/>
    <n v="26"/>
    <x v="7"/>
    <s v="01"/>
    <s v="Grain"/>
    <x v="1"/>
    <n v="665"/>
  </r>
  <r>
    <x v="495"/>
    <x v="9"/>
    <s v="Jun"/>
    <n v="26"/>
    <x v="8"/>
    <s v="01"/>
    <s v="Grain"/>
    <x v="0"/>
    <n v="187"/>
  </r>
  <r>
    <x v="495"/>
    <x v="9"/>
    <s v="Jun"/>
    <n v="26"/>
    <x v="8"/>
    <s v="01"/>
    <s v="Grain"/>
    <x v="1"/>
    <n v="1396"/>
  </r>
  <r>
    <x v="495"/>
    <x v="9"/>
    <s v="Jun"/>
    <n v="26"/>
    <x v="9"/>
    <s v="01"/>
    <s v="Grain"/>
    <x v="0"/>
    <n v="0"/>
  </r>
  <r>
    <x v="495"/>
    <x v="9"/>
    <s v="Jun"/>
    <n v="26"/>
    <x v="9"/>
    <s v="01"/>
    <s v="Grain"/>
    <x v="1"/>
    <n v="0"/>
  </r>
  <r>
    <x v="495"/>
    <x v="9"/>
    <s v="Jun"/>
    <n v="26"/>
    <x v="10"/>
    <s v="01"/>
    <s v="Grain"/>
    <x v="0"/>
    <n v="2725"/>
  </r>
  <r>
    <x v="495"/>
    <x v="9"/>
    <s v="Jun"/>
    <n v="26"/>
    <x v="10"/>
    <s v="01"/>
    <s v="Grain"/>
    <x v="1"/>
    <n v="846"/>
  </r>
  <r>
    <x v="495"/>
    <x v="9"/>
    <s v="Jun"/>
    <n v="26"/>
    <x v="11"/>
    <s v="01"/>
    <s v="Grain"/>
    <x v="0"/>
    <n v="0"/>
  </r>
  <r>
    <x v="495"/>
    <x v="9"/>
    <s v="Jun"/>
    <n v="26"/>
    <x v="11"/>
    <s v="01"/>
    <s v="Grain"/>
    <x v="1"/>
    <n v="6"/>
  </r>
  <r>
    <x v="495"/>
    <x v="9"/>
    <s v="Jun"/>
    <n v="26"/>
    <x v="12"/>
    <s v="01"/>
    <s v="Grain"/>
    <x v="0"/>
    <n v="5905"/>
  </r>
  <r>
    <x v="495"/>
    <x v="9"/>
    <s v="Jun"/>
    <n v="26"/>
    <x v="12"/>
    <s v="01"/>
    <s v="Grain"/>
    <x v="1"/>
    <n v="1118"/>
  </r>
  <r>
    <x v="496"/>
    <x v="9"/>
    <s v="Jul"/>
    <n v="27"/>
    <x v="13"/>
    <s v="01"/>
    <s v="Grain"/>
    <x v="0"/>
    <n v="0"/>
  </r>
  <r>
    <x v="496"/>
    <x v="9"/>
    <s v="Jul"/>
    <n v="27"/>
    <x v="13"/>
    <s v="01"/>
    <s v="Grain"/>
    <x v="1"/>
    <n v="0"/>
  </r>
  <r>
    <x v="496"/>
    <x v="9"/>
    <s v="Jul"/>
    <n v="27"/>
    <x v="0"/>
    <s v="01"/>
    <s v="Grain"/>
    <x v="0"/>
    <n v="8274"/>
  </r>
  <r>
    <x v="496"/>
    <x v="9"/>
    <s v="Jul"/>
    <n v="27"/>
    <x v="0"/>
    <s v="01"/>
    <s v="Grain"/>
    <x v="1"/>
    <n v="74"/>
  </r>
  <r>
    <x v="496"/>
    <x v="9"/>
    <s v="Jul"/>
    <n v="27"/>
    <x v="1"/>
    <s v="01"/>
    <s v="Grain"/>
    <x v="0"/>
    <n v="0"/>
  </r>
  <r>
    <x v="496"/>
    <x v="9"/>
    <s v="Jul"/>
    <n v="27"/>
    <x v="1"/>
    <s v="01"/>
    <s v="Grain"/>
    <x v="1"/>
    <n v="0"/>
  </r>
  <r>
    <x v="496"/>
    <x v="9"/>
    <s v="Jul"/>
    <n v="27"/>
    <x v="2"/>
    <s v="01"/>
    <s v="Grain"/>
    <x v="0"/>
    <n v="3399"/>
  </r>
  <r>
    <x v="496"/>
    <x v="9"/>
    <s v="Jul"/>
    <n v="27"/>
    <x v="2"/>
    <s v="01"/>
    <s v="Grain"/>
    <x v="1"/>
    <n v="183"/>
  </r>
  <r>
    <x v="496"/>
    <x v="9"/>
    <s v="Jul"/>
    <n v="27"/>
    <x v="3"/>
    <s v="01"/>
    <s v="Grain"/>
    <x v="0"/>
    <n v="3980"/>
  </r>
  <r>
    <x v="496"/>
    <x v="9"/>
    <s v="Jul"/>
    <n v="27"/>
    <x v="3"/>
    <s v="01"/>
    <s v="Grain"/>
    <x v="1"/>
    <n v="544"/>
  </r>
  <r>
    <x v="496"/>
    <x v="9"/>
    <s v="Jul"/>
    <n v="27"/>
    <x v="4"/>
    <s v="01"/>
    <s v="Grain"/>
    <x v="0"/>
    <n v="1219"/>
  </r>
  <r>
    <x v="496"/>
    <x v="9"/>
    <s v="Jul"/>
    <n v="27"/>
    <x v="4"/>
    <s v="01"/>
    <s v="Grain"/>
    <x v="1"/>
    <n v="954"/>
  </r>
  <r>
    <x v="496"/>
    <x v="9"/>
    <s v="Jul"/>
    <n v="27"/>
    <x v="5"/>
    <s v="01"/>
    <s v="Grain"/>
    <x v="0"/>
    <n v="0"/>
  </r>
  <r>
    <x v="496"/>
    <x v="9"/>
    <s v="Jul"/>
    <n v="27"/>
    <x v="5"/>
    <s v="01"/>
    <s v="Grain"/>
    <x v="1"/>
    <n v="0"/>
  </r>
  <r>
    <x v="496"/>
    <x v="9"/>
    <s v="Jul"/>
    <n v="27"/>
    <x v="6"/>
    <s v="01"/>
    <s v="Grain"/>
    <x v="0"/>
    <n v="1573"/>
  </r>
  <r>
    <x v="496"/>
    <x v="9"/>
    <s v="Jul"/>
    <n v="27"/>
    <x v="6"/>
    <s v="01"/>
    <s v="Grain"/>
    <x v="1"/>
    <n v="1608"/>
  </r>
  <r>
    <x v="496"/>
    <x v="9"/>
    <s v="Jul"/>
    <n v="27"/>
    <x v="14"/>
    <s v="01"/>
    <s v="Grain"/>
    <x v="0"/>
    <n v="2455"/>
  </r>
  <r>
    <x v="496"/>
    <x v="9"/>
    <s v="Jul"/>
    <n v="27"/>
    <x v="14"/>
    <s v="01"/>
    <s v="Grain"/>
    <x v="1"/>
    <n v="1609"/>
  </r>
  <r>
    <x v="496"/>
    <x v="9"/>
    <s v="Jul"/>
    <n v="27"/>
    <x v="7"/>
    <s v="01"/>
    <s v="Grain"/>
    <x v="0"/>
    <n v="709"/>
  </r>
  <r>
    <x v="496"/>
    <x v="9"/>
    <s v="Jul"/>
    <n v="27"/>
    <x v="7"/>
    <s v="01"/>
    <s v="Grain"/>
    <x v="1"/>
    <n v="496"/>
  </r>
  <r>
    <x v="496"/>
    <x v="9"/>
    <s v="Jul"/>
    <n v="27"/>
    <x v="8"/>
    <s v="01"/>
    <s v="Grain"/>
    <x v="0"/>
    <n v="189"/>
  </r>
  <r>
    <x v="496"/>
    <x v="9"/>
    <s v="Jul"/>
    <n v="27"/>
    <x v="8"/>
    <s v="01"/>
    <s v="Grain"/>
    <x v="1"/>
    <n v="1166"/>
  </r>
  <r>
    <x v="496"/>
    <x v="9"/>
    <s v="Jul"/>
    <n v="27"/>
    <x v="9"/>
    <s v="01"/>
    <s v="Grain"/>
    <x v="0"/>
    <n v="0"/>
  </r>
  <r>
    <x v="496"/>
    <x v="9"/>
    <s v="Jul"/>
    <n v="27"/>
    <x v="9"/>
    <s v="01"/>
    <s v="Grain"/>
    <x v="1"/>
    <n v="0"/>
  </r>
  <r>
    <x v="496"/>
    <x v="9"/>
    <s v="Jul"/>
    <n v="27"/>
    <x v="10"/>
    <s v="01"/>
    <s v="Grain"/>
    <x v="0"/>
    <n v="3083"/>
  </r>
  <r>
    <x v="496"/>
    <x v="9"/>
    <s v="Jul"/>
    <n v="27"/>
    <x v="10"/>
    <s v="01"/>
    <s v="Grain"/>
    <x v="1"/>
    <n v="936"/>
  </r>
  <r>
    <x v="496"/>
    <x v="9"/>
    <s v="Jul"/>
    <n v="27"/>
    <x v="11"/>
    <s v="01"/>
    <s v="Grain"/>
    <x v="0"/>
    <n v="0"/>
  </r>
  <r>
    <x v="496"/>
    <x v="9"/>
    <s v="Jul"/>
    <n v="27"/>
    <x v="11"/>
    <s v="01"/>
    <s v="Grain"/>
    <x v="1"/>
    <n v="2"/>
  </r>
  <r>
    <x v="496"/>
    <x v="9"/>
    <s v="Jul"/>
    <n v="27"/>
    <x v="12"/>
    <s v="01"/>
    <s v="Grain"/>
    <x v="0"/>
    <n v="4807"/>
  </r>
  <r>
    <x v="496"/>
    <x v="9"/>
    <s v="Jul"/>
    <n v="27"/>
    <x v="12"/>
    <s v="01"/>
    <s v="Grain"/>
    <x v="1"/>
    <n v="1055"/>
  </r>
  <r>
    <x v="497"/>
    <x v="9"/>
    <s v="Jul"/>
    <n v="28"/>
    <x v="13"/>
    <s v="01"/>
    <s v="Grain"/>
    <x v="0"/>
    <n v="0"/>
  </r>
  <r>
    <x v="497"/>
    <x v="9"/>
    <s v="Jul"/>
    <n v="28"/>
    <x v="13"/>
    <s v="01"/>
    <s v="Grain"/>
    <x v="1"/>
    <n v="0"/>
  </r>
  <r>
    <x v="497"/>
    <x v="9"/>
    <s v="Jul"/>
    <n v="28"/>
    <x v="0"/>
    <s v="01"/>
    <s v="Grain"/>
    <x v="0"/>
    <n v="10897"/>
  </r>
  <r>
    <x v="497"/>
    <x v="9"/>
    <s v="Jul"/>
    <n v="28"/>
    <x v="0"/>
    <s v="01"/>
    <s v="Grain"/>
    <x v="1"/>
    <n v="79"/>
  </r>
  <r>
    <x v="497"/>
    <x v="9"/>
    <s v="Jul"/>
    <n v="28"/>
    <x v="1"/>
    <s v="01"/>
    <s v="Grain"/>
    <x v="0"/>
    <n v="0"/>
  </r>
  <r>
    <x v="497"/>
    <x v="9"/>
    <s v="Jul"/>
    <n v="28"/>
    <x v="1"/>
    <s v="01"/>
    <s v="Grain"/>
    <x v="1"/>
    <n v="0"/>
  </r>
  <r>
    <x v="497"/>
    <x v="9"/>
    <s v="Jul"/>
    <n v="28"/>
    <x v="2"/>
    <s v="01"/>
    <s v="Grain"/>
    <x v="0"/>
    <n v="3462"/>
  </r>
  <r>
    <x v="497"/>
    <x v="9"/>
    <s v="Jul"/>
    <n v="28"/>
    <x v="2"/>
    <s v="01"/>
    <s v="Grain"/>
    <x v="1"/>
    <n v="371"/>
  </r>
  <r>
    <x v="497"/>
    <x v="9"/>
    <s v="Jul"/>
    <n v="28"/>
    <x v="3"/>
    <s v="01"/>
    <s v="Grain"/>
    <x v="0"/>
    <n v="5277"/>
  </r>
  <r>
    <x v="497"/>
    <x v="9"/>
    <s v="Jul"/>
    <n v="28"/>
    <x v="3"/>
    <s v="01"/>
    <s v="Grain"/>
    <x v="1"/>
    <n v="260"/>
  </r>
  <r>
    <x v="497"/>
    <x v="9"/>
    <s v="Jul"/>
    <n v="28"/>
    <x v="4"/>
    <s v="01"/>
    <s v="Grain"/>
    <x v="0"/>
    <n v="1722"/>
  </r>
  <r>
    <x v="497"/>
    <x v="9"/>
    <s v="Jul"/>
    <n v="28"/>
    <x v="4"/>
    <s v="01"/>
    <s v="Grain"/>
    <x v="1"/>
    <n v="1838"/>
  </r>
  <r>
    <x v="497"/>
    <x v="9"/>
    <s v="Jul"/>
    <n v="28"/>
    <x v="5"/>
    <s v="01"/>
    <s v="Grain"/>
    <x v="0"/>
    <n v="0"/>
  </r>
  <r>
    <x v="497"/>
    <x v="9"/>
    <s v="Jul"/>
    <n v="28"/>
    <x v="5"/>
    <s v="01"/>
    <s v="Grain"/>
    <x v="1"/>
    <n v="0"/>
  </r>
  <r>
    <x v="497"/>
    <x v="9"/>
    <s v="Jul"/>
    <n v="28"/>
    <x v="6"/>
    <s v="01"/>
    <s v="Grain"/>
    <x v="0"/>
    <n v="1081"/>
  </r>
  <r>
    <x v="497"/>
    <x v="9"/>
    <s v="Jul"/>
    <n v="28"/>
    <x v="6"/>
    <s v="01"/>
    <s v="Grain"/>
    <x v="1"/>
    <n v="1026"/>
  </r>
  <r>
    <x v="497"/>
    <x v="9"/>
    <s v="Jul"/>
    <n v="28"/>
    <x v="14"/>
    <s v="01"/>
    <s v="Grain"/>
    <x v="0"/>
    <n v="1964"/>
  </r>
  <r>
    <x v="497"/>
    <x v="9"/>
    <s v="Jul"/>
    <n v="28"/>
    <x v="14"/>
    <s v="01"/>
    <s v="Grain"/>
    <x v="1"/>
    <n v="1147"/>
  </r>
  <r>
    <x v="497"/>
    <x v="9"/>
    <s v="Jul"/>
    <n v="28"/>
    <x v="7"/>
    <s v="01"/>
    <s v="Grain"/>
    <x v="0"/>
    <n v="965"/>
  </r>
  <r>
    <x v="497"/>
    <x v="9"/>
    <s v="Jul"/>
    <n v="28"/>
    <x v="7"/>
    <s v="01"/>
    <s v="Grain"/>
    <x v="1"/>
    <n v="691"/>
  </r>
  <r>
    <x v="497"/>
    <x v="9"/>
    <s v="Jul"/>
    <n v="28"/>
    <x v="8"/>
    <s v="01"/>
    <s v="Grain"/>
    <x v="0"/>
    <n v="240"/>
  </r>
  <r>
    <x v="497"/>
    <x v="9"/>
    <s v="Jul"/>
    <n v="28"/>
    <x v="8"/>
    <s v="01"/>
    <s v="Grain"/>
    <x v="1"/>
    <n v="1184"/>
  </r>
  <r>
    <x v="497"/>
    <x v="9"/>
    <s v="Jul"/>
    <n v="28"/>
    <x v="9"/>
    <s v="01"/>
    <s v="Grain"/>
    <x v="0"/>
    <n v="0"/>
  </r>
  <r>
    <x v="497"/>
    <x v="9"/>
    <s v="Jul"/>
    <n v="28"/>
    <x v="9"/>
    <s v="01"/>
    <s v="Grain"/>
    <x v="1"/>
    <n v="0"/>
  </r>
  <r>
    <x v="497"/>
    <x v="9"/>
    <s v="Jul"/>
    <n v="28"/>
    <x v="10"/>
    <s v="01"/>
    <s v="Grain"/>
    <x v="0"/>
    <n v="2969"/>
  </r>
  <r>
    <x v="497"/>
    <x v="9"/>
    <s v="Jul"/>
    <n v="28"/>
    <x v="10"/>
    <s v="01"/>
    <s v="Grain"/>
    <x v="1"/>
    <n v="1313"/>
  </r>
  <r>
    <x v="497"/>
    <x v="9"/>
    <s v="Jul"/>
    <n v="28"/>
    <x v="11"/>
    <s v="01"/>
    <s v="Grain"/>
    <x v="0"/>
    <n v="0"/>
  </r>
  <r>
    <x v="497"/>
    <x v="9"/>
    <s v="Jul"/>
    <n v="28"/>
    <x v="11"/>
    <s v="01"/>
    <s v="Grain"/>
    <x v="1"/>
    <n v="25"/>
  </r>
  <r>
    <x v="497"/>
    <x v="9"/>
    <s v="Jul"/>
    <n v="28"/>
    <x v="12"/>
    <s v="01"/>
    <s v="Grain"/>
    <x v="0"/>
    <n v="6250"/>
  </r>
  <r>
    <x v="497"/>
    <x v="9"/>
    <s v="Jul"/>
    <n v="28"/>
    <x v="12"/>
    <s v="01"/>
    <s v="Grain"/>
    <x v="1"/>
    <n v="920"/>
  </r>
  <r>
    <x v="498"/>
    <x v="9"/>
    <s v="Jul"/>
    <n v="29"/>
    <x v="13"/>
    <s v="01"/>
    <s v="Grain"/>
    <x v="0"/>
    <n v="0"/>
  </r>
  <r>
    <x v="498"/>
    <x v="9"/>
    <s v="Jul"/>
    <n v="29"/>
    <x v="13"/>
    <s v="01"/>
    <s v="Grain"/>
    <x v="1"/>
    <n v="0"/>
  </r>
  <r>
    <x v="498"/>
    <x v="9"/>
    <s v="Jul"/>
    <n v="29"/>
    <x v="0"/>
    <s v="01"/>
    <s v="Grain"/>
    <x v="0"/>
    <n v="10944"/>
  </r>
  <r>
    <x v="498"/>
    <x v="9"/>
    <s v="Jul"/>
    <n v="29"/>
    <x v="0"/>
    <s v="01"/>
    <s v="Grain"/>
    <x v="1"/>
    <n v="78"/>
  </r>
  <r>
    <x v="498"/>
    <x v="9"/>
    <s v="Jul"/>
    <n v="29"/>
    <x v="1"/>
    <s v="01"/>
    <s v="Grain"/>
    <x v="0"/>
    <n v="0"/>
  </r>
  <r>
    <x v="498"/>
    <x v="9"/>
    <s v="Jul"/>
    <n v="29"/>
    <x v="1"/>
    <s v="01"/>
    <s v="Grain"/>
    <x v="1"/>
    <n v="0"/>
  </r>
  <r>
    <x v="498"/>
    <x v="9"/>
    <s v="Jul"/>
    <n v="29"/>
    <x v="2"/>
    <s v="01"/>
    <s v="Grain"/>
    <x v="0"/>
    <n v="3413"/>
  </r>
  <r>
    <x v="498"/>
    <x v="9"/>
    <s v="Jul"/>
    <n v="29"/>
    <x v="2"/>
    <s v="01"/>
    <s v="Grain"/>
    <x v="1"/>
    <n v="357"/>
  </r>
  <r>
    <x v="498"/>
    <x v="9"/>
    <s v="Jul"/>
    <n v="29"/>
    <x v="3"/>
    <s v="01"/>
    <s v="Grain"/>
    <x v="0"/>
    <n v="5204"/>
  </r>
  <r>
    <x v="498"/>
    <x v="9"/>
    <s v="Jul"/>
    <n v="29"/>
    <x v="3"/>
    <s v="01"/>
    <s v="Grain"/>
    <x v="1"/>
    <n v="358"/>
  </r>
  <r>
    <x v="498"/>
    <x v="9"/>
    <s v="Jul"/>
    <n v="29"/>
    <x v="4"/>
    <s v="01"/>
    <s v="Grain"/>
    <x v="0"/>
    <n v="955"/>
  </r>
  <r>
    <x v="498"/>
    <x v="9"/>
    <s v="Jul"/>
    <n v="29"/>
    <x v="4"/>
    <s v="01"/>
    <s v="Grain"/>
    <x v="1"/>
    <n v="869"/>
  </r>
  <r>
    <x v="498"/>
    <x v="9"/>
    <s v="Jul"/>
    <n v="29"/>
    <x v="5"/>
    <s v="01"/>
    <s v="Grain"/>
    <x v="0"/>
    <n v="0"/>
  </r>
  <r>
    <x v="498"/>
    <x v="9"/>
    <s v="Jul"/>
    <n v="29"/>
    <x v="5"/>
    <s v="01"/>
    <s v="Grain"/>
    <x v="1"/>
    <n v="0"/>
  </r>
  <r>
    <x v="498"/>
    <x v="9"/>
    <s v="Jul"/>
    <n v="29"/>
    <x v="6"/>
    <s v="01"/>
    <s v="Grain"/>
    <x v="0"/>
    <n v="1527"/>
  </r>
  <r>
    <x v="498"/>
    <x v="9"/>
    <s v="Jul"/>
    <n v="29"/>
    <x v="6"/>
    <s v="01"/>
    <s v="Grain"/>
    <x v="1"/>
    <n v="1554"/>
  </r>
  <r>
    <x v="498"/>
    <x v="9"/>
    <s v="Jul"/>
    <n v="29"/>
    <x v="14"/>
    <s v="01"/>
    <s v="Grain"/>
    <x v="0"/>
    <n v="2402"/>
  </r>
  <r>
    <x v="498"/>
    <x v="9"/>
    <s v="Jul"/>
    <n v="29"/>
    <x v="14"/>
    <s v="01"/>
    <s v="Grain"/>
    <x v="1"/>
    <n v="1440"/>
  </r>
  <r>
    <x v="498"/>
    <x v="9"/>
    <s v="Jul"/>
    <n v="29"/>
    <x v="7"/>
    <s v="01"/>
    <s v="Grain"/>
    <x v="0"/>
    <n v="398"/>
  </r>
  <r>
    <x v="498"/>
    <x v="9"/>
    <s v="Jul"/>
    <n v="29"/>
    <x v="7"/>
    <s v="01"/>
    <s v="Grain"/>
    <x v="1"/>
    <n v="640"/>
  </r>
  <r>
    <x v="498"/>
    <x v="9"/>
    <s v="Jul"/>
    <n v="29"/>
    <x v="8"/>
    <s v="01"/>
    <s v="Grain"/>
    <x v="0"/>
    <n v="127"/>
  </r>
  <r>
    <x v="498"/>
    <x v="9"/>
    <s v="Jul"/>
    <n v="29"/>
    <x v="8"/>
    <s v="01"/>
    <s v="Grain"/>
    <x v="1"/>
    <n v="1469"/>
  </r>
  <r>
    <x v="498"/>
    <x v="9"/>
    <s v="Jul"/>
    <n v="29"/>
    <x v="9"/>
    <s v="01"/>
    <s v="Grain"/>
    <x v="0"/>
    <n v="0"/>
  </r>
  <r>
    <x v="498"/>
    <x v="9"/>
    <s v="Jul"/>
    <n v="29"/>
    <x v="9"/>
    <s v="01"/>
    <s v="Grain"/>
    <x v="1"/>
    <n v="0"/>
  </r>
  <r>
    <x v="498"/>
    <x v="9"/>
    <s v="Jul"/>
    <n v="29"/>
    <x v="10"/>
    <s v="01"/>
    <s v="Grain"/>
    <x v="0"/>
    <n v="2668"/>
  </r>
  <r>
    <x v="498"/>
    <x v="9"/>
    <s v="Jul"/>
    <n v="29"/>
    <x v="10"/>
    <s v="01"/>
    <s v="Grain"/>
    <x v="1"/>
    <n v="874"/>
  </r>
  <r>
    <x v="498"/>
    <x v="9"/>
    <s v="Jul"/>
    <n v="29"/>
    <x v="11"/>
    <s v="01"/>
    <s v="Grain"/>
    <x v="0"/>
    <n v="0"/>
  </r>
  <r>
    <x v="498"/>
    <x v="9"/>
    <s v="Jul"/>
    <n v="29"/>
    <x v="11"/>
    <s v="01"/>
    <s v="Grain"/>
    <x v="1"/>
    <n v="2"/>
  </r>
  <r>
    <x v="498"/>
    <x v="9"/>
    <s v="Jul"/>
    <n v="29"/>
    <x v="12"/>
    <s v="01"/>
    <s v="Grain"/>
    <x v="0"/>
    <n v="5443"/>
  </r>
  <r>
    <x v="498"/>
    <x v="9"/>
    <s v="Jul"/>
    <n v="29"/>
    <x v="12"/>
    <s v="01"/>
    <s v="Grain"/>
    <x v="1"/>
    <n v="1124"/>
  </r>
  <r>
    <x v="499"/>
    <x v="9"/>
    <s v="Jul"/>
    <n v="30"/>
    <x v="13"/>
    <s v="01"/>
    <s v="Grain"/>
    <x v="0"/>
    <n v="0"/>
  </r>
  <r>
    <x v="499"/>
    <x v="9"/>
    <s v="Jul"/>
    <n v="30"/>
    <x v="13"/>
    <s v="01"/>
    <s v="Grain"/>
    <x v="1"/>
    <n v="0"/>
  </r>
  <r>
    <x v="499"/>
    <x v="9"/>
    <s v="Jul"/>
    <n v="30"/>
    <x v="0"/>
    <s v="01"/>
    <s v="Grain"/>
    <x v="0"/>
    <n v="10876"/>
  </r>
  <r>
    <x v="499"/>
    <x v="9"/>
    <s v="Jul"/>
    <n v="30"/>
    <x v="0"/>
    <s v="01"/>
    <s v="Grain"/>
    <x v="1"/>
    <n v="147"/>
  </r>
  <r>
    <x v="499"/>
    <x v="9"/>
    <s v="Jul"/>
    <n v="30"/>
    <x v="1"/>
    <s v="01"/>
    <s v="Grain"/>
    <x v="0"/>
    <n v="0"/>
  </r>
  <r>
    <x v="499"/>
    <x v="9"/>
    <s v="Jul"/>
    <n v="30"/>
    <x v="1"/>
    <s v="01"/>
    <s v="Grain"/>
    <x v="1"/>
    <n v="0"/>
  </r>
  <r>
    <x v="499"/>
    <x v="9"/>
    <s v="Jul"/>
    <n v="30"/>
    <x v="2"/>
    <s v="01"/>
    <s v="Grain"/>
    <x v="0"/>
    <n v="3859"/>
  </r>
  <r>
    <x v="499"/>
    <x v="9"/>
    <s v="Jul"/>
    <n v="30"/>
    <x v="2"/>
    <s v="01"/>
    <s v="Grain"/>
    <x v="1"/>
    <n v="99"/>
  </r>
  <r>
    <x v="499"/>
    <x v="9"/>
    <s v="Jul"/>
    <n v="30"/>
    <x v="3"/>
    <s v="01"/>
    <s v="Grain"/>
    <x v="0"/>
    <n v="4190"/>
  </r>
  <r>
    <x v="499"/>
    <x v="9"/>
    <s v="Jul"/>
    <n v="30"/>
    <x v="3"/>
    <s v="01"/>
    <s v="Grain"/>
    <x v="1"/>
    <n v="320"/>
  </r>
  <r>
    <x v="499"/>
    <x v="9"/>
    <s v="Jul"/>
    <n v="30"/>
    <x v="4"/>
    <s v="01"/>
    <s v="Grain"/>
    <x v="0"/>
    <n v="1302"/>
  </r>
  <r>
    <x v="499"/>
    <x v="9"/>
    <s v="Jul"/>
    <n v="30"/>
    <x v="4"/>
    <s v="01"/>
    <s v="Grain"/>
    <x v="1"/>
    <n v="871"/>
  </r>
  <r>
    <x v="499"/>
    <x v="9"/>
    <s v="Jul"/>
    <n v="30"/>
    <x v="5"/>
    <s v="01"/>
    <s v="Grain"/>
    <x v="0"/>
    <n v="0"/>
  </r>
  <r>
    <x v="499"/>
    <x v="9"/>
    <s v="Jul"/>
    <n v="30"/>
    <x v="5"/>
    <s v="01"/>
    <s v="Grain"/>
    <x v="1"/>
    <n v="0"/>
  </r>
  <r>
    <x v="499"/>
    <x v="9"/>
    <s v="Jul"/>
    <n v="30"/>
    <x v="6"/>
    <s v="01"/>
    <s v="Grain"/>
    <x v="0"/>
    <n v="1430"/>
  </r>
  <r>
    <x v="499"/>
    <x v="9"/>
    <s v="Jul"/>
    <n v="30"/>
    <x v="6"/>
    <s v="01"/>
    <s v="Grain"/>
    <x v="1"/>
    <n v="1746"/>
  </r>
  <r>
    <x v="499"/>
    <x v="9"/>
    <s v="Jul"/>
    <n v="30"/>
    <x v="14"/>
    <s v="01"/>
    <s v="Grain"/>
    <x v="0"/>
    <n v="2313"/>
  </r>
  <r>
    <x v="499"/>
    <x v="9"/>
    <s v="Jul"/>
    <n v="30"/>
    <x v="14"/>
    <s v="01"/>
    <s v="Grain"/>
    <x v="1"/>
    <n v="1559"/>
  </r>
  <r>
    <x v="499"/>
    <x v="9"/>
    <s v="Jul"/>
    <n v="30"/>
    <x v="7"/>
    <s v="01"/>
    <s v="Grain"/>
    <x v="0"/>
    <n v="1146"/>
  </r>
  <r>
    <x v="499"/>
    <x v="9"/>
    <s v="Jul"/>
    <n v="30"/>
    <x v="7"/>
    <s v="01"/>
    <s v="Grain"/>
    <x v="1"/>
    <n v="582"/>
  </r>
  <r>
    <x v="499"/>
    <x v="9"/>
    <s v="Jul"/>
    <n v="30"/>
    <x v="8"/>
    <s v="01"/>
    <s v="Grain"/>
    <x v="0"/>
    <n v="214"/>
  </r>
  <r>
    <x v="499"/>
    <x v="9"/>
    <s v="Jul"/>
    <n v="30"/>
    <x v="8"/>
    <s v="01"/>
    <s v="Grain"/>
    <x v="1"/>
    <n v="1025"/>
  </r>
  <r>
    <x v="499"/>
    <x v="9"/>
    <s v="Jul"/>
    <n v="30"/>
    <x v="9"/>
    <s v="01"/>
    <s v="Grain"/>
    <x v="0"/>
    <n v="0"/>
  </r>
  <r>
    <x v="499"/>
    <x v="9"/>
    <s v="Jul"/>
    <n v="30"/>
    <x v="9"/>
    <s v="01"/>
    <s v="Grain"/>
    <x v="1"/>
    <n v="0"/>
  </r>
  <r>
    <x v="499"/>
    <x v="9"/>
    <s v="Jul"/>
    <n v="30"/>
    <x v="10"/>
    <s v="01"/>
    <s v="Grain"/>
    <x v="0"/>
    <n v="2736"/>
  </r>
  <r>
    <x v="499"/>
    <x v="9"/>
    <s v="Jul"/>
    <n v="30"/>
    <x v="10"/>
    <s v="01"/>
    <s v="Grain"/>
    <x v="1"/>
    <n v="939"/>
  </r>
  <r>
    <x v="499"/>
    <x v="9"/>
    <s v="Jul"/>
    <n v="30"/>
    <x v="11"/>
    <s v="01"/>
    <s v="Grain"/>
    <x v="0"/>
    <n v="0"/>
  </r>
  <r>
    <x v="499"/>
    <x v="9"/>
    <s v="Jul"/>
    <n v="30"/>
    <x v="11"/>
    <s v="01"/>
    <s v="Grain"/>
    <x v="1"/>
    <n v="1"/>
  </r>
  <r>
    <x v="499"/>
    <x v="9"/>
    <s v="Jul"/>
    <n v="30"/>
    <x v="12"/>
    <s v="01"/>
    <s v="Grain"/>
    <x v="0"/>
    <n v="4663"/>
  </r>
  <r>
    <x v="499"/>
    <x v="9"/>
    <s v="Jul"/>
    <n v="30"/>
    <x v="12"/>
    <s v="01"/>
    <s v="Grain"/>
    <x v="1"/>
    <n v="948"/>
  </r>
  <r>
    <x v="500"/>
    <x v="9"/>
    <s v="Aug"/>
    <n v="31"/>
    <x v="13"/>
    <s v="01"/>
    <s v="Grain"/>
    <x v="0"/>
    <n v="0"/>
  </r>
  <r>
    <x v="500"/>
    <x v="9"/>
    <s v="Aug"/>
    <n v="31"/>
    <x v="13"/>
    <s v="01"/>
    <s v="Grain"/>
    <x v="1"/>
    <n v="0"/>
  </r>
  <r>
    <x v="500"/>
    <x v="9"/>
    <s v="Aug"/>
    <n v="31"/>
    <x v="0"/>
    <s v="01"/>
    <s v="Grain"/>
    <x v="0"/>
    <n v="9976"/>
  </r>
  <r>
    <x v="500"/>
    <x v="9"/>
    <s v="Aug"/>
    <n v="31"/>
    <x v="0"/>
    <s v="01"/>
    <s v="Grain"/>
    <x v="1"/>
    <n v="226"/>
  </r>
  <r>
    <x v="500"/>
    <x v="9"/>
    <s v="Aug"/>
    <n v="31"/>
    <x v="1"/>
    <s v="01"/>
    <s v="Grain"/>
    <x v="0"/>
    <n v="0"/>
  </r>
  <r>
    <x v="500"/>
    <x v="9"/>
    <s v="Aug"/>
    <n v="31"/>
    <x v="1"/>
    <s v="01"/>
    <s v="Grain"/>
    <x v="1"/>
    <n v="0"/>
  </r>
  <r>
    <x v="500"/>
    <x v="9"/>
    <s v="Aug"/>
    <n v="31"/>
    <x v="2"/>
    <s v="01"/>
    <s v="Grain"/>
    <x v="0"/>
    <n v="3673"/>
  </r>
  <r>
    <x v="500"/>
    <x v="9"/>
    <s v="Aug"/>
    <n v="31"/>
    <x v="2"/>
    <s v="01"/>
    <s v="Grain"/>
    <x v="1"/>
    <n v="231"/>
  </r>
  <r>
    <x v="500"/>
    <x v="9"/>
    <s v="Aug"/>
    <n v="31"/>
    <x v="3"/>
    <s v="01"/>
    <s v="Grain"/>
    <x v="0"/>
    <n v="3994"/>
  </r>
  <r>
    <x v="500"/>
    <x v="9"/>
    <s v="Aug"/>
    <n v="31"/>
    <x v="3"/>
    <s v="01"/>
    <s v="Grain"/>
    <x v="1"/>
    <n v="257"/>
  </r>
  <r>
    <x v="500"/>
    <x v="9"/>
    <s v="Aug"/>
    <n v="31"/>
    <x v="4"/>
    <s v="01"/>
    <s v="Grain"/>
    <x v="0"/>
    <n v="1563"/>
  </r>
  <r>
    <x v="500"/>
    <x v="9"/>
    <s v="Aug"/>
    <n v="31"/>
    <x v="4"/>
    <s v="01"/>
    <s v="Grain"/>
    <x v="1"/>
    <n v="808"/>
  </r>
  <r>
    <x v="500"/>
    <x v="9"/>
    <s v="Aug"/>
    <n v="31"/>
    <x v="5"/>
    <s v="01"/>
    <s v="Grain"/>
    <x v="0"/>
    <n v="0"/>
  </r>
  <r>
    <x v="500"/>
    <x v="9"/>
    <s v="Aug"/>
    <n v="31"/>
    <x v="5"/>
    <s v="01"/>
    <s v="Grain"/>
    <x v="1"/>
    <n v="0"/>
  </r>
  <r>
    <x v="500"/>
    <x v="9"/>
    <s v="Aug"/>
    <n v="31"/>
    <x v="6"/>
    <s v="01"/>
    <s v="Grain"/>
    <x v="0"/>
    <n v="987"/>
  </r>
  <r>
    <x v="500"/>
    <x v="9"/>
    <s v="Aug"/>
    <n v="31"/>
    <x v="6"/>
    <s v="01"/>
    <s v="Grain"/>
    <x v="1"/>
    <n v="1349"/>
  </r>
  <r>
    <x v="500"/>
    <x v="9"/>
    <s v="Aug"/>
    <n v="31"/>
    <x v="14"/>
    <s v="01"/>
    <s v="Grain"/>
    <x v="0"/>
    <n v="1870"/>
  </r>
  <r>
    <x v="500"/>
    <x v="9"/>
    <s v="Aug"/>
    <n v="31"/>
    <x v="14"/>
    <s v="01"/>
    <s v="Grain"/>
    <x v="1"/>
    <n v="1479"/>
  </r>
  <r>
    <x v="500"/>
    <x v="9"/>
    <s v="Aug"/>
    <n v="31"/>
    <x v="7"/>
    <s v="01"/>
    <s v="Grain"/>
    <x v="0"/>
    <n v="747"/>
  </r>
  <r>
    <x v="500"/>
    <x v="9"/>
    <s v="Aug"/>
    <n v="31"/>
    <x v="7"/>
    <s v="01"/>
    <s v="Grain"/>
    <x v="1"/>
    <n v="635"/>
  </r>
  <r>
    <x v="500"/>
    <x v="9"/>
    <s v="Aug"/>
    <n v="31"/>
    <x v="8"/>
    <s v="01"/>
    <s v="Grain"/>
    <x v="0"/>
    <n v="154"/>
  </r>
  <r>
    <x v="500"/>
    <x v="9"/>
    <s v="Aug"/>
    <n v="31"/>
    <x v="8"/>
    <s v="01"/>
    <s v="Grain"/>
    <x v="1"/>
    <n v="947"/>
  </r>
  <r>
    <x v="500"/>
    <x v="9"/>
    <s v="Aug"/>
    <n v="31"/>
    <x v="9"/>
    <s v="01"/>
    <s v="Grain"/>
    <x v="0"/>
    <n v="0"/>
  </r>
  <r>
    <x v="500"/>
    <x v="9"/>
    <s v="Aug"/>
    <n v="31"/>
    <x v="9"/>
    <s v="01"/>
    <s v="Grain"/>
    <x v="1"/>
    <n v="0"/>
  </r>
  <r>
    <x v="500"/>
    <x v="9"/>
    <s v="Aug"/>
    <n v="31"/>
    <x v="10"/>
    <s v="01"/>
    <s v="Grain"/>
    <x v="0"/>
    <n v="2828"/>
  </r>
  <r>
    <x v="500"/>
    <x v="9"/>
    <s v="Aug"/>
    <n v="31"/>
    <x v="10"/>
    <s v="01"/>
    <s v="Grain"/>
    <x v="1"/>
    <n v="712"/>
  </r>
  <r>
    <x v="500"/>
    <x v="9"/>
    <s v="Aug"/>
    <n v="31"/>
    <x v="11"/>
    <s v="01"/>
    <s v="Grain"/>
    <x v="0"/>
    <n v="0"/>
  </r>
  <r>
    <x v="500"/>
    <x v="9"/>
    <s v="Aug"/>
    <n v="31"/>
    <x v="11"/>
    <s v="01"/>
    <s v="Grain"/>
    <x v="1"/>
    <n v="1"/>
  </r>
  <r>
    <x v="500"/>
    <x v="9"/>
    <s v="Aug"/>
    <n v="31"/>
    <x v="12"/>
    <s v="01"/>
    <s v="Grain"/>
    <x v="0"/>
    <n v="5742"/>
  </r>
  <r>
    <x v="500"/>
    <x v="9"/>
    <s v="Aug"/>
    <n v="31"/>
    <x v="12"/>
    <s v="01"/>
    <s v="Grain"/>
    <x v="1"/>
    <n v="731"/>
  </r>
  <r>
    <x v="501"/>
    <x v="9"/>
    <s v="Aug"/>
    <n v="32"/>
    <x v="13"/>
    <s v="01"/>
    <s v="Grain"/>
    <x v="0"/>
    <n v="0"/>
  </r>
  <r>
    <x v="501"/>
    <x v="9"/>
    <s v="Aug"/>
    <n v="32"/>
    <x v="13"/>
    <s v="01"/>
    <s v="Grain"/>
    <x v="1"/>
    <n v="0"/>
  </r>
  <r>
    <x v="501"/>
    <x v="9"/>
    <s v="Aug"/>
    <n v="32"/>
    <x v="0"/>
    <s v="01"/>
    <s v="Grain"/>
    <x v="0"/>
    <n v="10129"/>
  </r>
  <r>
    <x v="501"/>
    <x v="9"/>
    <s v="Aug"/>
    <n v="32"/>
    <x v="0"/>
    <s v="01"/>
    <s v="Grain"/>
    <x v="1"/>
    <n v="-72"/>
  </r>
  <r>
    <x v="501"/>
    <x v="9"/>
    <s v="Aug"/>
    <n v="32"/>
    <x v="1"/>
    <s v="01"/>
    <s v="Grain"/>
    <x v="0"/>
    <n v="0"/>
  </r>
  <r>
    <x v="501"/>
    <x v="9"/>
    <s v="Aug"/>
    <n v="32"/>
    <x v="1"/>
    <s v="01"/>
    <s v="Grain"/>
    <x v="1"/>
    <n v="0"/>
  </r>
  <r>
    <x v="501"/>
    <x v="9"/>
    <s v="Aug"/>
    <n v="32"/>
    <x v="2"/>
    <s v="01"/>
    <s v="Grain"/>
    <x v="0"/>
    <n v="3333"/>
  </r>
  <r>
    <x v="501"/>
    <x v="9"/>
    <s v="Aug"/>
    <n v="32"/>
    <x v="2"/>
    <s v="01"/>
    <s v="Grain"/>
    <x v="1"/>
    <n v="10"/>
  </r>
  <r>
    <x v="501"/>
    <x v="9"/>
    <s v="Aug"/>
    <n v="32"/>
    <x v="3"/>
    <s v="01"/>
    <s v="Grain"/>
    <x v="0"/>
    <n v="4906"/>
  </r>
  <r>
    <x v="501"/>
    <x v="9"/>
    <s v="Aug"/>
    <n v="32"/>
    <x v="3"/>
    <s v="01"/>
    <s v="Grain"/>
    <x v="1"/>
    <n v="278"/>
  </r>
  <r>
    <x v="501"/>
    <x v="9"/>
    <s v="Aug"/>
    <n v="32"/>
    <x v="4"/>
    <s v="01"/>
    <s v="Grain"/>
    <x v="0"/>
    <n v="1376"/>
  </r>
  <r>
    <x v="501"/>
    <x v="9"/>
    <s v="Aug"/>
    <n v="32"/>
    <x v="4"/>
    <s v="01"/>
    <s v="Grain"/>
    <x v="1"/>
    <n v="525"/>
  </r>
  <r>
    <x v="501"/>
    <x v="9"/>
    <s v="Aug"/>
    <n v="32"/>
    <x v="5"/>
    <s v="01"/>
    <s v="Grain"/>
    <x v="0"/>
    <n v="0"/>
  </r>
  <r>
    <x v="501"/>
    <x v="9"/>
    <s v="Aug"/>
    <n v="32"/>
    <x v="5"/>
    <s v="01"/>
    <s v="Grain"/>
    <x v="1"/>
    <n v="0"/>
  </r>
  <r>
    <x v="501"/>
    <x v="9"/>
    <s v="Aug"/>
    <n v="32"/>
    <x v="6"/>
    <s v="01"/>
    <s v="Grain"/>
    <x v="0"/>
    <n v="1685"/>
  </r>
  <r>
    <x v="501"/>
    <x v="9"/>
    <s v="Aug"/>
    <n v="32"/>
    <x v="6"/>
    <s v="01"/>
    <s v="Grain"/>
    <x v="1"/>
    <n v="1048"/>
  </r>
  <r>
    <x v="501"/>
    <x v="9"/>
    <s v="Aug"/>
    <n v="32"/>
    <x v="14"/>
    <s v="01"/>
    <s v="Grain"/>
    <x v="0"/>
    <n v="2561"/>
  </r>
  <r>
    <x v="501"/>
    <x v="9"/>
    <s v="Aug"/>
    <n v="32"/>
    <x v="14"/>
    <s v="01"/>
    <s v="Grain"/>
    <x v="1"/>
    <n v="1074"/>
  </r>
  <r>
    <x v="501"/>
    <x v="9"/>
    <s v="Aug"/>
    <n v="32"/>
    <x v="7"/>
    <s v="01"/>
    <s v="Grain"/>
    <x v="0"/>
    <n v="982"/>
  </r>
  <r>
    <x v="501"/>
    <x v="9"/>
    <s v="Aug"/>
    <n v="32"/>
    <x v="7"/>
    <s v="01"/>
    <s v="Grain"/>
    <x v="1"/>
    <n v="260"/>
  </r>
  <r>
    <x v="501"/>
    <x v="9"/>
    <s v="Aug"/>
    <n v="32"/>
    <x v="8"/>
    <s v="01"/>
    <s v="Grain"/>
    <x v="0"/>
    <n v="139"/>
  </r>
  <r>
    <x v="501"/>
    <x v="9"/>
    <s v="Aug"/>
    <n v="32"/>
    <x v="8"/>
    <s v="01"/>
    <s v="Grain"/>
    <x v="1"/>
    <n v="1210"/>
  </r>
  <r>
    <x v="501"/>
    <x v="9"/>
    <s v="Aug"/>
    <n v="32"/>
    <x v="9"/>
    <s v="01"/>
    <s v="Grain"/>
    <x v="0"/>
    <n v="0"/>
  </r>
  <r>
    <x v="501"/>
    <x v="9"/>
    <s v="Aug"/>
    <n v="32"/>
    <x v="9"/>
    <s v="01"/>
    <s v="Grain"/>
    <x v="1"/>
    <n v="0"/>
  </r>
  <r>
    <x v="501"/>
    <x v="9"/>
    <s v="Aug"/>
    <n v="32"/>
    <x v="10"/>
    <s v="01"/>
    <s v="Grain"/>
    <x v="0"/>
    <n v="2494"/>
  </r>
  <r>
    <x v="501"/>
    <x v="9"/>
    <s v="Aug"/>
    <n v="32"/>
    <x v="10"/>
    <s v="01"/>
    <s v="Grain"/>
    <x v="1"/>
    <n v="1103"/>
  </r>
  <r>
    <x v="501"/>
    <x v="9"/>
    <s v="Aug"/>
    <n v="32"/>
    <x v="11"/>
    <s v="01"/>
    <s v="Grain"/>
    <x v="0"/>
    <n v="0"/>
  </r>
  <r>
    <x v="501"/>
    <x v="9"/>
    <s v="Aug"/>
    <n v="32"/>
    <x v="11"/>
    <s v="01"/>
    <s v="Grain"/>
    <x v="1"/>
    <n v="2"/>
  </r>
  <r>
    <x v="501"/>
    <x v="9"/>
    <s v="Aug"/>
    <n v="32"/>
    <x v="12"/>
    <s v="01"/>
    <s v="Grain"/>
    <x v="0"/>
    <n v="4099"/>
  </r>
  <r>
    <x v="501"/>
    <x v="9"/>
    <s v="Aug"/>
    <n v="32"/>
    <x v="12"/>
    <s v="01"/>
    <s v="Grain"/>
    <x v="1"/>
    <n v="1068"/>
  </r>
  <r>
    <x v="502"/>
    <x v="9"/>
    <s v="Aug"/>
    <n v="33"/>
    <x v="13"/>
    <s v="01"/>
    <s v="Grain"/>
    <x v="0"/>
    <n v="0"/>
  </r>
  <r>
    <x v="502"/>
    <x v="9"/>
    <s v="Aug"/>
    <n v="33"/>
    <x v="13"/>
    <s v="01"/>
    <s v="Grain"/>
    <x v="1"/>
    <n v="0"/>
  </r>
  <r>
    <x v="502"/>
    <x v="9"/>
    <s v="Aug"/>
    <n v="33"/>
    <x v="0"/>
    <s v="01"/>
    <s v="Grain"/>
    <x v="0"/>
    <n v="8212"/>
  </r>
  <r>
    <x v="502"/>
    <x v="9"/>
    <s v="Aug"/>
    <n v="33"/>
    <x v="0"/>
    <s v="01"/>
    <s v="Grain"/>
    <x v="1"/>
    <n v="88"/>
  </r>
  <r>
    <x v="502"/>
    <x v="9"/>
    <s v="Aug"/>
    <n v="33"/>
    <x v="1"/>
    <s v="01"/>
    <s v="Grain"/>
    <x v="0"/>
    <n v="0"/>
  </r>
  <r>
    <x v="502"/>
    <x v="9"/>
    <s v="Aug"/>
    <n v="33"/>
    <x v="1"/>
    <s v="01"/>
    <s v="Grain"/>
    <x v="1"/>
    <n v="0"/>
  </r>
  <r>
    <x v="502"/>
    <x v="9"/>
    <s v="Aug"/>
    <n v="33"/>
    <x v="2"/>
    <s v="01"/>
    <s v="Grain"/>
    <x v="0"/>
    <n v="4033"/>
  </r>
  <r>
    <x v="502"/>
    <x v="9"/>
    <s v="Aug"/>
    <n v="33"/>
    <x v="2"/>
    <s v="01"/>
    <s v="Grain"/>
    <x v="1"/>
    <n v="24"/>
  </r>
  <r>
    <x v="502"/>
    <x v="9"/>
    <s v="Aug"/>
    <n v="33"/>
    <x v="3"/>
    <s v="01"/>
    <s v="Grain"/>
    <x v="0"/>
    <n v="4822"/>
  </r>
  <r>
    <x v="502"/>
    <x v="9"/>
    <s v="Aug"/>
    <n v="33"/>
    <x v="3"/>
    <s v="01"/>
    <s v="Grain"/>
    <x v="1"/>
    <n v="248"/>
  </r>
  <r>
    <x v="502"/>
    <x v="9"/>
    <s v="Aug"/>
    <n v="33"/>
    <x v="4"/>
    <s v="01"/>
    <s v="Grain"/>
    <x v="0"/>
    <n v="1090"/>
  </r>
  <r>
    <x v="502"/>
    <x v="9"/>
    <s v="Aug"/>
    <n v="33"/>
    <x v="4"/>
    <s v="01"/>
    <s v="Grain"/>
    <x v="1"/>
    <n v="656"/>
  </r>
  <r>
    <x v="502"/>
    <x v="9"/>
    <s v="Aug"/>
    <n v="33"/>
    <x v="5"/>
    <s v="01"/>
    <s v="Grain"/>
    <x v="0"/>
    <n v="0"/>
  </r>
  <r>
    <x v="502"/>
    <x v="9"/>
    <s v="Aug"/>
    <n v="33"/>
    <x v="5"/>
    <s v="01"/>
    <s v="Grain"/>
    <x v="1"/>
    <n v="2"/>
  </r>
  <r>
    <x v="502"/>
    <x v="9"/>
    <s v="Aug"/>
    <n v="33"/>
    <x v="6"/>
    <s v="01"/>
    <s v="Grain"/>
    <x v="0"/>
    <n v="1139"/>
  </r>
  <r>
    <x v="502"/>
    <x v="9"/>
    <s v="Aug"/>
    <n v="33"/>
    <x v="6"/>
    <s v="01"/>
    <s v="Grain"/>
    <x v="1"/>
    <n v="1544"/>
  </r>
  <r>
    <x v="502"/>
    <x v="9"/>
    <s v="Aug"/>
    <n v="33"/>
    <x v="14"/>
    <s v="01"/>
    <s v="Grain"/>
    <x v="0"/>
    <n v="2022"/>
  </r>
  <r>
    <x v="502"/>
    <x v="9"/>
    <s v="Aug"/>
    <n v="33"/>
    <x v="14"/>
    <s v="01"/>
    <s v="Grain"/>
    <x v="1"/>
    <n v="1435"/>
  </r>
  <r>
    <x v="502"/>
    <x v="9"/>
    <s v="Aug"/>
    <n v="33"/>
    <x v="7"/>
    <s v="01"/>
    <s v="Grain"/>
    <x v="0"/>
    <n v="769"/>
  </r>
  <r>
    <x v="502"/>
    <x v="9"/>
    <s v="Aug"/>
    <n v="33"/>
    <x v="7"/>
    <s v="01"/>
    <s v="Grain"/>
    <x v="1"/>
    <n v="521"/>
  </r>
  <r>
    <x v="502"/>
    <x v="9"/>
    <s v="Aug"/>
    <n v="33"/>
    <x v="8"/>
    <s v="01"/>
    <s v="Grain"/>
    <x v="0"/>
    <n v="207"/>
  </r>
  <r>
    <x v="502"/>
    <x v="9"/>
    <s v="Aug"/>
    <n v="33"/>
    <x v="8"/>
    <s v="01"/>
    <s v="Grain"/>
    <x v="1"/>
    <n v="1291"/>
  </r>
  <r>
    <x v="502"/>
    <x v="9"/>
    <s v="Aug"/>
    <n v="33"/>
    <x v="9"/>
    <s v="01"/>
    <s v="Grain"/>
    <x v="0"/>
    <n v="0"/>
  </r>
  <r>
    <x v="502"/>
    <x v="9"/>
    <s v="Aug"/>
    <n v="33"/>
    <x v="9"/>
    <s v="01"/>
    <s v="Grain"/>
    <x v="1"/>
    <n v="0"/>
  </r>
  <r>
    <x v="502"/>
    <x v="9"/>
    <s v="Aug"/>
    <n v="33"/>
    <x v="10"/>
    <s v="01"/>
    <s v="Grain"/>
    <x v="0"/>
    <n v="2265"/>
  </r>
  <r>
    <x v="502"/>
    <x v="9"/>
    <s v="Aug"/>
    <n v="33"/>
    <x v="10"/>
    <s v="01"/>
    <s v="Grain"/>
    <x v="1"/>
    <n v="792"/>
  </r>
  <r>
    <x v="502"/>
    <x v="9"/>
    <s v="Aug"/>
    <n v="33"/>
    <x v="11"/>
    <s v="01"/>
    <s v="Grain"/>
    <x v="0"/>
    <n v="0"/>
  </r>
  <r>
    <x v="502"/>
    <x v="9"/>
    <s v="Aug"/>
    <n v="33"/>
    <x v="11"/>
    <s v="01"/>
    <s v="Grain"/>
    <x v="1"/>
    <n v="2"/>
  </r>
  <r>
    <x v="502"/>
    <x v="9"/>
    <s v="Aug"/>
    <n v="33"/>
    <x v="12"/>
    <s v="01"/>
    <s v="Grain"/>
    <x v="0"/>
    <n v="5577"/>
  </r>
  <r>
    <x v="502"/>
    <x v="9"/>
    <s v="Aug"/>
    <n v="33"/>
    <x v="12"/>
    <s v="01"/>
    <s v="Grain"/>
    <x v="1"/>
    <n v="1114"/>
  </r>
  <r>
    <x v="503"/>
    <x v="9"/>
    <s v="Aug"/>
    <n v="34"/>
    <x v="13"/>
    <s v="01"/>
    <s v="Grain"/>
    <x v="0"/>
    <n v="0"/>
  </r>
  <r>
    <x v="503"/>
    <x v="9"/>
    <s v="Aug"/>
    <n v="34"/>
    <x v="13"/>
    <s v="01"/>
    <s v="Grain"/>
    <x v="1"/>
    <n v="0"/>
  </r>
  <r>
    <x v="503"/>
    <x v="9"/>
    <s v="Aug"/>
    <n v="34"/>
    <x v="0"/>
    <s v="01"/>
    <s v="Grain"/>
    <x v="0"/>
    <n v="10324"/>
  </r>
  <r>
    <x v="503"/>
    <x v="9"/>
    <s v="Aug"/>
    <n v="34"/>
    <x v="0"/>
    <s v="01"/>
    <s v="Grain"/>
    <x v="1"/>
    <n v="98"/>
  </r>
  <r>
    <x v="503"/>
    <x v="9"/>
    <s v="Aug"/>
    <n v="34"/>
    <x v="1"/>
    <s v="01"/>
    <s v="Grain"/>
    <x v="0"/>
    <n v="0"/>
  </r>
  <r>
    <x v="503"/>
    <x v="9"/>
    <s v="Aug"/>
    <n v="34"/>
    <x v="1"/>
    <s v="01"/>
    <s v="Grain"/>
    <x v="1"/>
    <n v="0"/>
  </r>
  <r>
    <x v="503"/>
    <x v="9"/>
    <s v="Aug"/>
    <n v="34"/>
    <x v="2"/>
    <s v="01"/>
    <s v="Grain"/>
    <x v="0"/>
    <n v="3399"/>
  </r>
  <r>
    <x v="503"/>
    <x v="9"/>
    <s v="Aug"/>
    <n v="34"/>
    <x v="2"/>
    <s v="01"/>
    <s v="Grain"/>
    <x v="1"/>
    <n v="144"/>
  </r>
  <r>
    <x v="503"/>
    <x v="9"/>
    <s v="Aug"/>
    <n v="34"/>
    <x v="3"/>
    <s v="01"/>
    <s v="Grain"/>
    <x v="0"/>
    <n v="5338"/>
  </r>
  <r>
    <x v="503"/>
    <x v="9"/>
    <s v="Aug"/>
    <n v="34"/>
    <x v="3"/>
    <s v="01"/>
    <s v="Grain"/>
    <x v="1"/>
    <n v="194"/>
  </r>
  <r>
    <x v="503"/>
    <x v="9"/>
    <s v="Aug"/>
    <n v="34"/>
    <x v="4"/>
    <s v="01"/>
    <s v="Grain"/>
    <x v="0"/>
    <n v="1104"/>
  </r>
  <r>
    <x v="503"/>
    <x v="9"/>
    <s v="Aug"/>
    <n v="34"/>
    <x v="4"/>
    <s v="01"/>
    <s v="Grain"/>
    <x v="1"/>
    <n v="869"/>
  </r>
  <r>
    <x v="503"/>
    <x v="9"/>
    <s v="Aug"/>
    <n v="34"/>
    <x v="5"/>
    <s v="01"/>
    <s v="Grain"/>
    <x v="0"/>
    <n v="0"/>
  </r>
  <r>
    <x v="503"/>
    <x v="9"/>
    <s v="Aug"/>
    <n v="34"/>
    <x v="5"/>
    <s v="01"/>
    <s v="Grain"/>
    <x v="1"/>
    <n v="6"/>
  </r>
  <r>
    <x v="503"/>
    <x v="9"/>
    <s v="Aug"/>
    <n v="34"/>
    <x v="6"/>
    <s v="01"/>
    <s v="Grain"/>
    <x v="0"/>
    <n v="1895"/>
  </r>
  <r>
    <x v="503"/>
    <x v="9"/>
    <s v="Aug"/>
    <n v="34"/>
    <x v="6"/>
    <s v="01"/>
    <s v="Grain"/>
    <x v="1"/>
    <n v="1801"/>
  </r>
  <r>
    <x v="503"/>
    <x v="9"/>
    <s v="Aug"/>
    <n v="34"/>
    <x v="14"/>
    <s v="01"/>
    <s v="Grain"/>
    <x v="0"/>
    <n v="2920"/>
  </r>
  <r>
    <x v="503"/>
    <x v="9"/>
    <s v="Aug"/>
    <n v="34"/>
    <x v="14"/>
    <s v="01"/>
    <s v="Grain"/>
    <x v="1"/>
    <n v="1916"/>
  </r>
  <r>
    <x v="503"/>
    <x v="9"/>
    <s v="Aug"/>
    <n v="34"/>
    <x v="7"/>
    <s v="01"/>
    <s v="Grain"/>
    <x v="0"/>
    <n v="851"/>
  </r>
  <r>
    <x v="503"/>
    <x v="9"/>
    <s v="Aug"/>
    <n v="34"/>
    <x v="7"/>
    <s v="01"/>
    <s v="Grain"/>
    <x v="1"/>
    <n v="312"/>
  </r>
  <r>
    <x v="503"/>
    <x v="9"/>
    <s v="Aug"/>
    <n v="34"/>
    <x v="8"/>
    <s v="01"/>
    <s v="Grain"/>
    <x v="0"/>
    <n v="142"/>
  </r>
  <r>
    <x v="503"/>
    <x v="9"/>
    <s v="Aug"/>
    <n v="34"/>
    <x v="8"/>
    <s v="01"/>
    <s v="Grain"/>
    <x v="1"/>
    <n v="1073"/>
  </r>
  <r>
    <x v="503"/>
    <x v="9"/>
    <s v="Aug"/>
    <n v="34"/>
    <x v="9"/>
    <s v="01"/>
    <s v="Grain"/>
    <x v="0"/>
    <n v="0"/>
  </r>
  <r>
    <x v="503"/>
    <x v="9"/>
    <s v="Aug"/>
    <n v="34"/>
    <x v="9"/>
    <s v="01"/>
    <s v="Grain"/>
    <x v="1"/>
    <n v="0"/>
  </r>
  <r>
    <x v="503"/>
    <x v="9"/>
    <s v="Aug"/>
    <n v="34"/>
    <x v="10"/>
    <s v="01"/>
    <s v="Grain"/>
    <x v="0"/>
    <n v="2660"/>
  </r>
  <r>
    <x v="503"/>
    <x v="9"/>
    <s v="Aug"/>
    <n v="34"/>
    <x v="10"/>
    <s v="01"/>
    <s v="Grain"/>
    <x v="1"/>
    <n v="881"/>
  </r>
  <r>
    <x v="503"/>
    <x v="9"/>
    <s v="Aug"/>
    <n v="34"/>
    <x v="11"/>
    <s v="01"/>
    <s v="Grain"/>
    <x v="0"/>
    <n v="0"/>
  </r>
  <r>
    <x v="503"/>
    <x v="9"/>
    <s v="Aug"/>
    <n v="34"/>
    <x v="11"/>
    <s v="01"/>
    <s v="Grain"/>
    <x v="1"/>
    <n v="0"/>
  </r>
  <r>
    <x v="503"/>
    <x v="9"/>
    <s v="Aug"/>
    <n v="34"/>
    <x v="12"/>
    <s v="01"/>
    <s v="Grain"/>
    <x v="0"/>
    <n v="4941"/>
  </r>
  <r>
    <x v="503"/>
    <x v="9"/>
    <s v="Aug"/>
    <n v="34"/>
    <x v="12"/>
    <s v="01"/>
    <s v="Grain"/>
    <x v="1"/>
    <n v="705"/>
  </r>
  <r>
    <x v="504"/>
    <x v="9"/>
    <s v="Aug"/>
    <n v="35"/>
    <x v="13"/>
    <s v="01"/>
    <s v="Grain"/>
    <x v="0"/>
    <n v="0"/>
  </r>
  <r>
    <x v="504"/>
    <x v="9"/>
    <s v="Aug"/>
    <n v="35"/>
    <x v="13"/>
    <s v="01"/>
    <s v="Grain"/>
    <x v="1"/>
    <n v="0"/>
  </r>
  <r>
    <x v="504"/>
    <x v="9"/>
    <s v="Aug"/>
    <n v="35"/>
    <x v="0"/>
    <s v="01"/>
    <s v="Grain"/>
    <x v="0"/>
    <n v="8727"/>
  </r>
  <r>
    <x v="504"/>
    <x v="9"/>
    <s v="Aug"/>
    <n v="35"/>
    <x v="0"/>
    <s v="01"/>
    <s v="Grain"/>
    <x v="1"/>
    <n v="202"/>
  </r>
  <r>
    <x v="504"/>
    <x v="9"/>
    <s v="Aug"/>
    <n v="35"/>
    <x v="1"/>
    <s v="01"/>
    <s v="Grain"/>
    <x v="0"/>
    <n v="0"/>
  </r>
  <r>
    <x v="504"/>
    <x v="9"/>
    <s v="Aug"/>
    <n v="35"/>
    <x v="1"/>
    <s v="01"/>
    <s v="Grain"/>
    <x v="1"/>
    <n v="0"/>
  </r>
  <r>
    <x v="504"/>
    <x v="9"/>
    <s v="Aug"/>
    <n v="35"/>
    <x v="2"/>
    <s v="01"/>
    <s v="Grain"/>
    <x v="0"/>
    <n v="3582"/>
  </r>
  <r>
    <x v="504"/>
    <x v="9"/>
    <s v="Aug"/>
    <n v="35"/>
    <x v="2"/>
    <s v="01"/>
    <s v="Grain"/>
    <x v="1"/>
    <n v="224"/>
  </r>
  <r>
    <x v="504"/>
    <x v="9"/>
    <s v="Aug"/>
    <n v="35"/>
    <x v="3"/>
    <s v="01"/>
    <s v="Grain"/>
    <x v="0"/>
    <n v="4668"/>
  </r>
  <r>
    <x v="504"/>
    <x v="9"/>
    <s v="Aug"/>
    <n v="35"/>
    <x v="3"/>
    <s v="01"/>
    <s v="Grain"/>
    <x v="1"/>
    <n v="219"/>
  </r>
  <r>
    <x v="504"/>
    <x v="9"/>
    <s v="Aug"/>
    <n v="35"/>
    <x v="4"/>
    <s v="01"/>
    <s v="Grain"/>
    <x v="0"/>
    <n v="1148"/>
  </r>
  <r>
    <x v="504"/>
    <x v="9"/>
    <s v="Aug"/>
    <n v="35"/>
    <x v="4"/>
    <s v="01"/>
    <s v="Grain"/>
    <x v="1"/>
    <n v="970"/>
  </r>
  <r>
    <x v="504"/>
    <x v="9"/>
    <s v="Aug"/>
    <n v="35"/>
    <x v="5"/>
    <s v="01"/>
    <s v="Grain"/>
    <x v="0"/>
    <n v="0"/>
  </r>
  <r>
    <x v="504"/>
    <x v="9"/>
    <s v="Aug"/>
    <n v="35"/>
    <x v="5"/>
    <s v="01"/>
    <s v="Grain"/>
    <x v="1"/>
    <n v="10"/>
  </r>
  <r>
    <x v="504"/>
    <x v="9"/>
    <s v="Aug"/>
    <n v="35"/>
    <x v="6"/>
    <s v="01"/>
    <s v="Grain"/>
    <x v="0"/>
    <n v="1030"/>
  </r>
  <r>
    <x v="504"/>
    <x v="9"/>
    <s v="Aug"/>
    <n v="35"/>
    <x v="6"/>
    <s v="01"/>
    <s v="Grain"/>
    <x v="1"/>
    <n v="1516"/>
  </r>
  <r>
    <x v="504"/>
    <x v="9"/>
    <s v="Aug"/>
    <n v="35"/>
    <x v="14"/>
    <s v="01"/>
    <s v="Grain"/>
    <x v="0"/>
    <n v="1914"/>
  </r>
  <r>
    <x v="504"/>
    <x v="9"/>
    <s v="Aug"/>
    <n v="35"/>
    <x v="14"/>
    <s v="01"/>
    <s v="Grain"/>
    <x v="1"/>
    <n v="1565"/>
  </r>
  <r>
    <x v="504"/>
    <x v="9"/>
    <s v="Aug"/>
    <n v="35"/>
    <x v="7"/>
    <s v="01"/>
    <s v="Grain"/>
    <x v="0"/>
    <n v="804"/>
  </r>
  <r>
    <x v="504"/>
    <x v="9"/>
    <s v="Aug"/>
    <n v="35"/>
    <x v="7"/>
    <s v="01"/>
    <s v="Grain"/>
    <x v="1"/>
    <n v="270"/>
  </r>
  <r>
    <x v="504"/>
    <x v="9"/>
    <s v="Aug"/>
    <n v="35"/>
    <x v="8"/>
    <s v="01"/>
    <s v="Grain"/>
    <x v="0"/>
    <n v="216"/>
  </r>
  <r>
    <x v="504"/>
    <x v="9"/>
    <s v="Aug"/>
    <n v="35"/>
    <x v="8"/>
    <s v="01"/>
    <s v="Grain"/>
    <x v="1"/>
    <n v="187"/>
  </r>
  <r>
    <x v="504"/>
    <x v="9"/>
    <s v="Aug"/>
    <n v="35"/>
    <x v="9"/>
    <s v="01"/>
    <s v="Grain"/>
    <x v="0"/>
    <n v="0"/>
  </r>
  <r>
    <x v="504"/>
    <x v="9"/>
    <s v="Aug"/>
    <n v="35"/>
    <x v="9"/>
    <s v="01"/>
    <s v="Grain"/>
    <x v="1"/>
    <n v="0"/>
  </r>
  <r>
    <x v="504"/>
    <x v="9"/>
    <s v="Aug"/>
    <n v="35"/>
    <x v="10"/>
    <s v="01"/>
    <s v="Grain"/>
    <x v="0"/>
    <n v="2461"/>
  </r>
  <r>
    <x v="504"/>
    <x v="9"/>
    <s v="Aug"/>
    <n v="35"/>
    <x v="10"/>
    <s v="01"/>
    <s v="Grain"/>
    <x v="1"/>
    <n v="1436"/>
  </r>
  <r>
    <x v="504"/>
    <x v="9"/>
    <s v="Aug"/>
    <n v="35"/>
    <x v="11"/>
    <s v="01"/>
    <s v="Grain"/>
    <x v="0"/>
    <n v="0"/>
  </r>
  <r>
    <x v="504"/>
    <x v="9"/>
    <s v="Aug"/>
    <n v="35"/>
    <x v="11"/>
    <s v="01"/>
    <s v="Grain"/>
    <x v="1"/>
    <n v="1"/>
  </r>
  <r>
    <x v="504"/>
    <x v="9"/>
    <s v="Aug"/>
    <n v="35"/>
    <x v="12"/>
    <s v="01"/>
    <s v="Grain"/>
    <x v="0"/>
    <n v="5073"/>
  </r>
  <r>
    <x v="504"/>
    <x v="9"/>
    <s v="Aug"/>
    <n v="35"/>
    <x v="12"/>
    <s v="01"/>
    <s v="Grain"/>
    <x v="1"/>
    <n v="965"/>
  </r>
  <r>
    <x v="505"/>
    <x v="9"/>
    <s v="Sep"/>
    <n v="36"/>
    <x v="13"/>
    <s v="01"/>
    <s v="Grain"/>
    <x v="0"/>
    <n v="0"/>
  </r>
  <r>
    <x v="505"/>
    <x v="9"/>
    <s v="Sep"/>
    <n v="36"/>
    <x v="13"/>
    <s v="01"/>
    <s v="Grain"/>
    <x v="1"/>
    <n v="0"/>
  </r>
  <r>
    <x v="505"/>
    <x v="9"/>
    <s v="Sep"/>
    <n v="36"/>
    <x v="0"/>
    <s v="01"/>
    <s v="Grain"/>
    <x v="0"/>
    <n v="8719"/>
  </r>
  <r>
    <x v="505"/>
    <x v="9"/>
    <s v="Sep"/>
    <n v="36"/>
    <x v="0"/>
    <s v="01"/>
    <s v="Grain"/>
    <x v="1"/>
    <n v="189"/>
  </r>
  <r>
    <x v="505"/>
    <x v="9"/>
    <s v="Sep"/>
    <n v="36"/>
    <x v="1"/>
    <s v="01"/>
    <s v="Grain"/>
    <x v="0"/>
    <n v="0"/>
  </r>
  <r>
    <x v="505"/>
    <x v="9"/>
    <s v="Sep"/>
    <n v="36"/>
    <x v="1"/>
    <s v="01"/>
    <s v="Grain"/>
    <x v="1"/>
    <n v="0"/>
  </r>
  <r>
    <x v="505"/>
    <x v="9"/>
    <s v="Sep"/>
    <n v="36"/>
    <x v="2"/>
    <s v="01"/>
    <s v="Grain"/>
    <x v="0"/>
    <n v="3611"/>
  </r>
  <r>
    <x v="505"/>
    <x v="9"/>
    <s v="Sep"/>
    <n v="36"/>
    <x v="2"/>
    <s v="01"/>
    <s v="Grain"/>
    <x v="1"/>
    <n v="156"/>
  </r>
  <r>
    <x v="505"/>
    <x v="9"/>
    <s v="Sep"/>
    <n v="36"/>
    <x v="3"/>
    <s v="01"/>
    <s v="Grain"/>
    <x v="0"/>
    <n v="4152"/>
  </r>
  <r>
    <x v="505"/>
    <x v="9"/>
    <s v="Sep"/>
    <n v="36"/>
    <x v="3"/>
    <s v="01"/>
    <s v="Grain"/>
    <x v="1"/>
    <n v="152"/>
  </r>
  <r>
    <x v="505"/>
    <x v="9"/>
    <s v="Sep"/>
    <n v="36"/>
    <x v="4"/>
    <s v="01"/>
    <s v="Grain"/>
    <x v="0"/>
    <n v="1053"/>
  </r>
  <r>
    <x v="505"/>
    <x v="9"/>
    <s v="Sep"/>
    <n v="36"/>
    <x v="4"/>
    <s v="01"/>
    <s v="Grain"/>
    <x v="1"/>
    <n v="1167"/>
  </r>
  <r>
    <x v="505"/>
    <x v="9"/>
    <s v="Sep"/>
    <n v="36"/>
    <x v="5"/>
    <s v="01"/>
    <s v="Grain"/>
    <x v="0"/>
    <n v="0"/>
  </r>
  <r>
    <x v="505"/>
    <x v="9"/>
    <s v="Sep"/>
    <n v="36"/>
    <x v="5"/>
    <s v="01"/>
    <s v="Grain"/>
    <x v="1"/>
    <n v="12"/>
  </r>
  <r>
    <x v="505"/>
    <x v="9"/>
    <s v="Sep"/>
    <n v="36"/>
    <x v="6"/>
    <s v="01"/>
    <s v="Grain"/>
    <x v="0"/>
    <n v="787"/>
  </r>
  <r>
    <x v="505"/>
    <x v="9"/>
    <s v="Sep"/>
    <n v="36"/>
    <x v="6"/>
    <s v="01"/>
    <s v="Grain"/>
    <x v="1"/>
    <n v="2448"/>
  </r>
  <r>
    <x v="505"/>
    <x v="9"/>
    <s v="Sep"/>
    <n v="36"/>
    <x v="14"/>
    <s v="01"/>
    <s v="Grain"/>
    <x v="0"/>
    <n v="1678"/>
  </r>
  <r>
    <x v="505"/>
    <x v="9"/>
    <s v="Sep"/>
    <n v="36"/>
    <x v="14"/>
    <s v="01"/>
    <s v="Grain"/>
    <x v="1"/>
    <n v="2362"/>
  </r>
  <r>
    <x v="505"/>
    <x v="9"/>
    <s v="Sep"/>
    <n v="36"/>
    <x v="7"/>
    <s v="01"/>
    <s v="Grain"/>
    <x v="0"/>
    <n v="1017"/>
  </r>
  <r>
    <x v="505"/>
    <x v="9"/>
    <s v="Sep"/>
    <n v="36"/>
    <x v="7"/>
    <s v="01"/>
    <s v="Grain"/>
    <x v="1"/>
    <n v="219"/>
  </r>
  <r>
    <x v="505"/>
    <x v="9"/>
    <s v="Sep"/>
    <n v="36"/>
    <x v="8"/>
    <s v="01"/>
    <s v="Grain"/>
    <x v="0"/>
    <n v="175"/>
  </r>
  <r>
    <x v="505"/>
    <x v="9"/>
    <s v="Sep"/>
    <n v="36"/>
    <x v="8"/>
    <s v="01"/>
    <s v="Grain"/>
    <x v="1"/>
    <n v="1434"/>
  </r>
  <r>
    <x v="505"/>
    <x v="9"/>
    <s v="Sep"/>
    <n v="36"/>
    <x v="9"/>
    <s v="01"/>
    <s v="Grain"/>
    <x v="0"/>
    <n v="0"/>
  </r>
  <r>
    <x v="505"/>
    <x v="9"/>
    <s v="Sep"/>
    <n v="36"/>
    <x v="9"/>
    <s v="01"/>
    <s v="Grain"/>
    <x v="1"/>
    <n v="0"/>
  </r>
  <r>
    <x v="505"/>
    <x v="9"/>
    <s v="Sep"/>
    <n v="36"/>
    <x v="10"/>
    <s v="01"/>
    <s v="Grain"/>
    <x v="0"/>
    <n v="2609"/>
  </r>
  <r>
    <x v="505"/>
    <x v="9"/>
    <s v="Sep"/>
    <n v="36"/>
    <x v="10"/>
    <s v="01"/>
    <s v="Grain"/>
    <x v="1"/>
    <n v="892"/>
  </r>
  <r>
    <x v="505"/>
    <x v="9"/>
    <s v="Sep"/>
    <n v="36"/>
    <x v="11"/>
    <s v="01"/>
    <s v="Grain"/>
    <x v="0"/>
    <n v="0"/>
  </r>
  <r>
    <x v="505"/>
    <x v="9"/>
    <s v="Sep"/>
    <n v="36"/>
    <x v="11"/>
    <s v="01"/>
    <s v="Grain"/>
    <x v="1"/>
    <n v="0"/>
  </r>
  <r>
    <x v="505"/>
    <x v="9"/>
    <s v="Sep"/>
    <n v="36"/>
    <x v="12"/>
    <s v="01"/>
    <s v="Grain"/>
    <x v="0"/>
    <n v="3964"/>
  </r>
  <r>
    <x v="505"/>
    <x v="9"/>
    <s v="Sep"/>
    <n v="36"/>
    <x v="12"/>
    <s v="01"/>
    <s v="Grain"/>
    <x v="1"/>
    <n v="635"/>
  </r>
  <r>
    <x v="506"/>
    <x v="9"/>
    <s v="Sep"/>
    <n v="37"/>
    <x v="13"/>
    <s v="01"/>
    <s v="Grain"/>
    <x v="0"/>
    <n v="0"/>
  </r>
  <r>
    <x v="506"/>
    <x v="9"/>
    <s v="Sep"/>
    <n v="37"/>
    <x v="13"/>
    <s v="01"/>
    <s v="Grain"/>
    <x v="1"/>
    <n v="0"/>
  </r>
  <r>
    <x v="506"/>
    <x v="9"/>
    <s v="Sep"/>
    <n v="37"/>
    <x v="0"/>
    <s v="01"/>
    <s v="Grain"/>
    <x v="0"/>
    <n v="10742"/>
  </r>
  <r>
    <x v="506"/>
    <x v="9"/>
    <s v="Sep"/>
    <n v="37"/>
    <x v="0"/>
    <s v="01"/>
    <s v="Grain"/>
    <x v="1"/>
    <n v="182"/>
  </r>
  <r>
    <x v="506"/>
    <x v="9"/>
    <s v="Sep"/>
    <n v="37"/>
    <x v="1"/>
    <s v="01"/>
    <s v="Grain"/>
    <x v="0"/>
    <n v="0"/>
  </r>
  <r>
    <x v="506"/>
    <x v="9"/>
    <s v="Sep"/>
    <n v="37"/>
    <x v="1"/>
    <s v="01"/>
    <s v="Grain"/>
    <x v="1"/>
    <n v="0"/>
  </r>
  <r>
    <x v="506"/>
    <x v="9"/>
    <s v="Sep"/>
    <n v="37"/>
    <x v="2"/>
    <s v="01"/>
    <s v="Grain"/>
    <x v="0"/>
    <n v="3398"/>
  </r>
  <r>
    <x v="506"/>
    <x v="9"/>
    <s v="Sep"/>
    <n v="37"/>
    <x v="2"/>
    <s v="01"/>
    <s v="Grain"/>
    <x v="1"/>
    <n v="238"/>
  </r>
  <r>
    <x v="506"/>
    <x v="9"/>
    <s v="Sep"/>
    <n v="37"/>
    <x v="3"/>
    <s v="01"/>
    <s v="Grain"/>
    <x v="0"/>
    <n v="5188"/>
  </r>
  <r>
    <x v="506"/>
    <x v="9"/>
    <s v="Sep"/>
    <n v="37"/>
    <x v="3"/>
    <s v="01"/>
    <s v="Grain"/>
    <x v="1"/>
    <n v="243"/>
  </r>
  <r>
    <x v="506"/>
    <x v="9"/>
    <s v="Sep"/>
    <n v="37"/>
    <x v="4"/>
    <s v="01"/>
    <s v="Grain"/>
    <x v="0"/>
    <n v="1394"/>
  </r>
  <r>
    <x v="506"/>
    <x v="9"/>
    <s v="Sep"/>
    <n v="37"/>
    <x v="4"/>
    <s v="01"/>
    <s v="Grain"/>
    <x v="1"/>
    <n v="739"/>
  </r>
  <r>
    <x v="506"/>
    <x v="9"/>
    <s v="Sep"/>
    <n v="37"/>
    <x v="5"/>
    <s v="01"/>
    <s v="Grain"/>
    <x v="0"/>
    <n v="0"/>
  </r>
  <r>
    <x v="506"/>
    <x v="9"/>
    <s v="Sep"/>
    <n v="37"/>
    <x v="5"/>
    <s v="01"/>
    <s v="Grain"/>
    <x v="1"/>
    <n v="3"/>
  </r>
  <r>
    <x v="506"/>
    <x v="9"/>
    <s v="Sep"/>
    <n v="37"/>
    <x v="6"/>
    <s v="01"/>
    <s v="Grain"/>
    <x v="0"/>
    <n v="851"/>
  </r>
  <r>
    <x v="506"/>
    <x v="9"/>
    <s v="Sep"/>
    <n v="37"/>
    <x v="6"/>
    <s v="01"/>
    <s v="Grain"/>
    <x v="1"/>
    <n v="2476"/>
  </r>
  <r>
    <x v="506"/>
    <x v="9"/>
    <s v="Sep"/>
    <n v="37"/>
    <x v="14"/>
    <s v="01"/>
    <s v="Grain"/>
    <x v="0"/>
    <n v="1731"/>
  </r>
  <r>
    <x v="506"/>
    <x v="9"/>
    <s v="Sep"/>
    <n v="37"/>
    <x v="14"/>
    <s v="01"/>
    <s v="Grain"/>
    <x v="1"/>
    <n v="2504"/>
  </r>
  <r>
    <x v="506"/>
    <x v="9"/>
    <s v="Sep"/>
    <n v="37"/>
    <x v="7"/>
    <s v="01"/>
    <s v="Grain"/>
    <x v="0"/>
    <n v="1268"/>
  </r>
  <r>
    <x v="506"/>
    <x v="9"/>
    <s v="Sep"/>
    <n v="37"/>
    <x v="7"/>
    <s v="01"/>
    <s v="Grain"/>
    <x v="1"/>
    <n v="434"/>
  </r>
  <r>
    <x v="506"/>
    <x v="9"/>
    <s v="Sep"/>
    <n v="37"/>
    <x v="8"/>
    <s v="01"/>
    <s v="Grain"/>
    <x v="0"/>
    <n v="227"/>
  </r>
  <r>
    <x v="506"/>
    <x v="9"/>
    <s v="Sep"/>
    <n v="37"/>
    <x v="8"/>
    <s v="01"/>
    <s v="Grain"/>
    <x v="1"/>
    <n v="1649"/>
  </r>
  <r>
    <x v="506"/>
    <x v="9"/>
    <s v="Sep"/>
    <n v="37"/>
    <x v="9"/>
    <s v="01"/>
    <s v="Grain"/>
    <x v="0"/>
    <n v="0"/>
  </r>
  <r>
    <x v="506"/>
    <x v="9"/>
    <s v="Sep"/>
    <n v="37"/>
    <x v="9"/>
    <s v="01"/>
    <s v="Grain"/>
    <x v="1"/>
    <n v="0"/>
  </r>
  <r>
    <x v="506"/>
    <x v="9"/>
    <s v="Sep"/>
    <n v="37"/>
    <x v="10"/>
    <s v="01"/>
    <s v="Grain"/>
    <x v="0"/>
    <n v="2220"/>
  </r>
  <r>
    <x v="506"/>
    <x v="9"/>
    <s v="Sep"/>
    <n v="37"/>
    <x v="10"/>
    <s v="01"/>
    <s v="Grain"/>
    <x v="1"/>
    <n v="1108"/>
  </r>
  <r>
    <x v="506"/>
    <x v="9"/>
    <s v="Sep"/>
    <n v="37"/>
    <x v="11"/>
    <s v="01"/>
    <s v="Grain"/>
    <x v="0"/>
    <n v="0"/>
  </r>
  <r>
    <x v="506"/>
    <x v="9"/>
    <s v="Sep"/>
    <n v="37"/>
    <x v="11"/>
    <s v="01"/>
    <s v="Grain"/>
    <x v="1"/>
    <n v="2"/>
  </r>
  <r>
    <x v="506"/>
    <x v="9"/>
    <s v="Sep"/>
    <n v="37"/>
    <x v="12"/>
    <s v="01"/>
    <s v="Grain"/>
    <x v="0"/>
    <n v="5233"/>
  </r>
  <r>
    <x v="506"/>
    <x v="9"/>
    <s v="Sep"/>
    <n v="37"/>
    <x v="12"/>
    <s v="01"/>
    <s v="Grain"/>
    <x v="1"/>
    <n v="1101"/>
  </r>
  <r>
    <x v="507"/>
    <x v="9"/>
    <s v="Sep"/>
    <n v="38"/>
    <x v="13"/>
    <s v="01"/>
    <s v="Grain"/>
    <x v="0"/>
    <n v="0"/>
  </r>
  <r>
    <x v="507"/>
    <x v="9"/>
    <s v="Sep"/>
    <n v="38"/>
    <x v="13"/>
    <s v="01"/>
    <s v="Grain"/>
    <x v="1"/>
    <n v="0"/>
  </r>
  <r>
    <x v="507"/>
    <x v="9"/>
    <s v="Sep"/>
    <n v="38"/>
    <x v="0"/>
    <s v="01"/>
    <s v="Grain"/>
    <x v="0"/>
    <n v="9926"/>
  </r>
  <r>
    <x v="507"/>
    <x v="9"/>
    <s v="Sep"/>
    <n v="38"/>
    <x v="0"/>
    <s v="01"/>
    <s v="Grain"/>
    <x v="1"/>
    <n v="261"/>
  </r>
  <r>
    <x v="507"/>
    <x v="9"/>
    <s v="Sep"/>
    <n v="38"/>
    <x v="1"/>
    <s v="01"/>
    <s v="Grain"/>
    <x v="0"/>
    <n v="0"/>
  </r>
  <r>
    <x v="507"/>
    <x v="9"/>
    <s v="Sep"/>
    <n v="38"/>
    <x v="1"/>
    <s v="01"/>
    <s v="Grain"/>
    <x v="1"/>
    <n v="0"/>
  </r>
  <r>
    <x v="507"/>
    <x v="9"/>
    <s v="Sep"/>
    <n v="38"/>
    <x v="2"/>
    <s v="01"/>
    <s v="Grain"/>
    <x v="0"/>
    <n v="2912"/>
  </r>
  <r>
    <x v="507"/>
    <x v="9"/>
    <s v="Sep"/>
    <n v="38"/>
    <x v="2"/>
    <s v="01"/>
    <s v="Grain"/>
    <x v="1"/>
    <n v="288"/>
  </r>
  <r>
    <x v="507"/>
    <x v="9"/>
    <s v="Sep"/>
    <n v="38"/>
    <x v="3"/>
    <s v="01"/>
    <s v="Grain"/>
    <x v="0"/>
    <n v="4171"/>
  </r>
  <r>
    <x v="507"/>
    <x v="9"/>
    <s v="Sep"/>
    <n v="38"/>
    <x v="3"/>
    <s v="01"/>
    <s v="Grain"/>
    <x v="1"/>
    <n v="324"/>
  </r>
  <r>
    <x v="507"/>
    <x v="9"/>
    <s v="Sep"/>
    <n v="38"/>
    <x v="4"/>
    <s v="01"/>
    <s v="Grain"/>
    <x v="0"/>
    <n v="1073"/>
  </r>
  <r>
    <x v="507"/>
    <x v="9"/>
    <s v="Sep"/>
    <n v="38"/>
    <x v="4"/>
    <s v="01"/>
    <s v="Grain"/>
    <x v="1"/>
    <n v="694"/>
  </r>
  <r>
    <x v="507"/>
    <x v="9"/>
    <s v="Sep"/>
    <n v="38"/>
    <x v="5"/>
    <s v="01"/>
    <s v="Grain"/>
    <x v="0"/>
    <n v="0"/>
  </r>
  <r>
    <x v="507"/>
    <x v="9"/>
    <s v="Sep"/>
    <n v="38"/>
    <x v="5"/>
    <s v="01"/>
    <s v="Grain"/>
    <x v="1"/>
    <n v="13"/>
  </r>
  <r>
    <x v="507"/>
    <x v="9"/>
    <s v="Sep"/>
    <n v="38"/>
    <x v="6"/>
    <s v="01"/>
    <s v="Grain"/>
    <x v="0"/>
    <n v="893"/>
  </r>
  <r>
    <x v="507"/>
    <x v="9"/>
    <s v="Sep"/>
    <n v="38"/>
    <x v="6"/>
    <s v="01"/>
    <s v="Grain"/>
    <x v="1"/>
    <n v="2081"/>
  </r>
  <r>
    <x v="507"/>
    <x v="9"/>
    <s v="Sep"/>
    <n v="38"/>
    <x v="14"/>
    <s v="01"/>
    <s v="Grain"/>
    <x v="0"/>
    <n v="1776"/>
  </r>
  <r>
    <x v="507"/>
    <x v="9"/>
    <s v="Sep"/>
    <n v="38"/>
    <x v="14"/>
    <s v="01"/>
    <s v="Grain"/>
    <x v="1"/>
    <n v="2206"/>
  </r>
  <r>
    <x v="507"/>
    <x v="9"/>
    <s v="Sep"/>
    <n v="38"/>
    <x v="7"/>
    <s v="01"/>
    <s v="Grain"/>
    <x v="0"/>
    <n v="861"/>
  </r>
  <r>
    <x v="507"/>
    <x v="9"/>
    <s v="Sep"/>
    <n v="38"/>
    <x v="7"/>
    <s v="01"/>
    <s v="Grain"/>
    <x v="1"/>
    <n v="156"/>
  </r>
  <r>
    <x v="507"/>
    <x v="9"/>
    <s v="Sep"/>
    <n v="38"/>
    <x v="8"/>
    <s v="01"/>
    <s v="Grain"/>
    <x v="0"/>
    <n v="178"/>
  </r>
  <r>
    <x v="507"/>
    <x v="9"/>
    <s v="Sep"/>
    <n v="38"/>
    <x v="8"/>
    <s v="01"/>
    <s v="Grain"/>
    <x v="1"/>
    <n v="1350"/>
  </r>
  <r>
    <x v="507"/>
    <x v="9"/>
    <s v="Sep"/>
    <n v="38"/>
    <x v="9"/>
    <s v="01"/>
    <s v="Grain"/>
    <x v="0"/>
    <n v="0"/>
  </r>
  <r>
    <x v="507"/>
    <x v="9"/>
    <s v="Sep"/>
    <n v="38"/>
    <x v="9"/>
    <s v="01"/>
    <s v="Grain"/>
    <x v="1"/>
    <n v="0"/>
  </r>
  <r>
    <x v="507"/>
    <x v="9"/>
    <s v="Sep"/>
    <n v="38"/>
    <x v="10"/>
    <s v="01"/>
    <s v="Grain"/>
    <x v="0"/>
    <n v="2158"/>
  </r>
  <r>
    <x v="507"/>
    <x v="9"/>
    <s v="Sep"/>
    <n v="38"/>
    <x v="10"/>
    <s v="01"/>
    <s v="Grain"/>
    <x v="1"/>
    <n v="1438"/>
  </r>
  <r>
    <x v="507"/>
    <x v="9"/>
    <s v="Sep"/>
    <n v="38"/>
    <x v="11"/>
    <s v="01"/>
    <s v="Grain"/>
    <x v="0"/>
    <n v="0"/>
  </r>
  <r>
    <x v="507"/>
    <x v="9"/>
    <s v="Sep"/>
    <n v="38"/>
    <x v="11"/>
    <s v="01"/>
    <s v="Grain"/>
    <x v="1"/>
    <n v="27"/>
  </r>
  <r>
    <x v="507"/>
    <x v="9"/>
    <s v="Sep"/>
    <n v="38"/>
    <x v="12"/>
    <s v="01"/>
    <s v="Grain"/>
    <x v="0"/>
    <n v="5590"/>
  </r>
  <r>
    <x v="507"/>
    <x v="9"/>
    <s v="Sep"/>
    <n v="38"/>
    <x v="12"/>
    <s v="01"/>
    <s v="Grain"/>
    <x v="1"/>
    <n v="1488"/>
  </r>
  <r>
    <x v="508"/>
    <x v="9"/>
    <s v="Sep"/>
    <n v="39"/>
    <x v="13"/>
    <s v="01"/>
    <s v="Grain"/>
    <x v="0"/>
    <n v="0"/>
  </r>
  <r>
    <x v="508"/>
    <x v="9"/>
    <s v="Sep"/>
    <n v="39"/>
    <x v="13"/>
    <s v="01"/>
    <s v="Grain"/>
    <x v="1"/>
    <n v="0"/>
  </r>
  <r>
    <x v="508"/>
    <x v="9"/>
    <s v="Sep"/>
    <n v="39"/>
    <x v="0"/>
    <s v="01"/>
    <s v="Grain"/>
    <x v="0"/>
    <n v="11143"/>
  </r>
  <r>
    <x v="508"/>
    <x v="9"/>
    <s v="Sep"/>
    <n v="39"/>
    <x v="0"/>
    <s v="01"/>
    <s v="Grain"/>
    <x v="1"/>
    <n v="70"/>
  </r>
  <r>
    <x v="508"/>
    <x v="9"/>
    <s v="Sep"/>
    <n v="39"/>
    <x v="1"/>
    <s v="01"/>
    <s v="Grain"/>
    <x v="0"/>
    <n v="0"/>
  </r>
  <r>
    <x v="508"/>
    <x v="9"/>
    <s v="Sep"/>
    <n v="39"/>
    <x v="1"/>
    <s v="01"/>
    <s v="Grain"/>
    <x v="1"/>
    <n v="0"/>
  </r>
  <r>
    <x v="508"/>
    <x v="9"/>
    <s v="Sep"/>
    <n v="39"/>
    <x v="2"/>
    <s v="01"/>
    <s v="Grain"/>
    <x v="0"/>
    <n v="3515"/>
  </r>
  <r>
    <x v="508"/>
    <x v="9"/>
    <s v="Sep"/>
    <n v="39"/>
    <x v="2"/>
    <s v="01"/>
    <s v="Grain"/>
    <x v="1"/>
    <n v="425"/>
  </r>
  <r>
    <x v="508"/>
    <x v="9"/>
    <s v="Sep"/>
    <n v="39"/>
    <x v="3"/>
    <s v="01"/>
    <s v="Grain"/>
    <x v="0"/>
    <n v="5560"/>
  </r>
  <r>
    <x v="508"/>
    <x v="9"/>
    <s v="Sep"/>
    <n v="39"/>
    <x v="3"/>
    <s v="01"/>
    <s v="Grain"/>
    <x v="1"/>
    <n v="237"/>
  </r>
  <r>
    <x v="508"/>
    <x v="9"/>
    <s v="Sep"/>
    <n v="39"/>
    <x v="4"/>
    <s v="01"/>
    <s v="Grain"/>
    <x v="0"/>
    <n v="2056"/>
  </r>
  <r>
    <x v="508"/>
    <x v="9"/>
    <s v="Sep"/>
    <n v="39"/>
    <x v="4"/>
    <s v="01"/>
    <s v="Grain"/>
    <x v="1"/>
    <n v="1123"/>
  </r>
  <r>
    <x v="508"/>
    <x v="9"/>
    <s v="Sep"/>
    <n v="39"/>
    <x v="5"/>
    <s v="01"/>
    <s v="Grain"/>
    <x v="0"/>
    <n v="0"/>
  </r>
  <r>
    <x v="508"/>
    <x v="9"/>
    <s v="Sep"/>
    <n v="39"/>
    <x v="5"/>
    <s v="01"/>
    <s v="Grain"/>
    <x v="1"/>
    <n v="14"/>
  </r>
  <r>
    <x v="508"/>
    <x v="9"/>
    <s v="Sep"/>
    <n v="39"/>
    <x v="6"/>
    <s v="01"/>
    <s v="Grain"/>
    <x v="0"/>
    <n v="1039"/>
  </r>
  <r>
    <x v="508"/>
    <x v="9"/>
    <s v="Sep"/>
    <n v="39"/>
    <x v="6"/>
    <s v="01"/>
    <s v="Grain"/>
    <x v="1"/>
    <n v="2059"/>
  </r>
  <r>
    <x v="508"/>
    <x v="9"/>
    <s v="Sep"/>
    <n v="39"/>
    <x v="14"/>
    <s v="01"/>
    <s v="Grain"/>
    <x v="0"/>
    <n v="1927"/>
  </r>
  <r>
    <x v="508"/>
    <x v="9"/>
    <s v="Sep"/>
    <n v="39"/>
    <x v="14"/>
    <s v="01"/>
    <s v="Grain"/>
    <x v="1"/>
    <n v="2032"/>
  </r>
  <r>
    <x v="508"/>
    <x v="9"/>
    <s v="Sep"/>
    <n v="39"/>
    <x v="7"/>
    <s v="01"/>
    <s v="Grain"/>
    <x v="0"/>
    <n v="1189"/>
  </r>
  <r>
    <x v="508"/>
    <x v="9"/>
    <s v="Sep"/>
    <n v="39"/>
    <x v="7"/>
    <s v="01"/>
    <s v="Grain"/>
    <x v="1"/>
    <n v="155"/>
  </r>
  <r>
    <x v="508"/>
    <x v="9"/>
    <s v="Sep"/>
    <n v="39"/>
    <x v="8"/>
    <s v="01"/>
    <s v="Grain"/>
    <x v="0"/>
    <n v="303"/>
  </r>
  <r>
    <x v="508"/>
    <x v="9"/>
    <s v="Sep"/>
    <n v="39"/>
    <x v="8"/>
    <s v="01"/>
    <s v="Grain"/>
    <x v="1"/>
    <n v="1167"/>
  </r>
  <r>
    <x v="508"/>
    <x v="9"/>
    <s v="Sep"/>
    <n v="39"/>
    <x v="9"/>
    <s v="01"/>
    <s v="Grain"/>
    <x v="0"/>
    <n v="0"/>
  </r>
  <r>
    <x v="508"/>
    <x v="9"/>
    <s v="Sep"/>
    <n v="39"/>
    <x v="9"/>
    <s v="01"/>
    <s v="Grain"/>
    <x v="1"/>
    <n v="0"/>
  </r>
  <r>
    <x v="508"/>
    <x v="9"/>
    <s v="Sep"/>
    <n v="39"/>
    <x v="10"/>
    <s v="01"/>
    <s v="Grain"/>
    <x v="0"/>
    <n v="3220"/>
  </r>
  <r>
    <x v="508"/>
    <x v="9"/>
    <s v="Sep"/>
    <n v="39"/>
    <x v="10"/>
    <s v="01"/>
    <s v="Grain"/>
    <x v="1"/>
    <n v="1230"/>
  </r>
  <r>
    <x v="508"/>
    <x v="9"/>
    <s v="Sep"/>
    <n v="39"/>
    <x v="11"/>
    <s v="01"/>
    <s v="Grain"/>
    <x v="0"/>
    <n v="0"/>
  </r>
  <r>
    <x v="508"/>
    <x v="9"/>
    <s v="Sep"/>
    <n v="39"/>
    <x v="11"/>
    <s v="01"/>
    <s v="Grain"/>
    <x v="1"/>
    <n v="3"/>
  </r>
  <r>
    <x v="508"/>
    <x v="9"/>
    <s v="Sep"/>
    <n v="39"/>
    <x v="12"/>
    <s v="01"/>
    <s v="Grain"/>
    <x v="0"/>
    <n v="6021"/>
  </r>
  <r>
    <x v="508"/>
    <x v="9"/>
    <s v="Sep"/>
    <n v="39"/>
    <x v="12"/>
    <s v="01"/>
    <s v="Grain"/>
    <x v="1"/>
    <n v="823"/>
  </r>
  <r>
    <x v="509"/>
    <x v="9"/>
    <s v="Oct"/>
    <n v="40"/>
    <x v="13"/>
    <s v="01"/>
    <s v="Grain"/>
    <x v="0"/>
    <n v="0"/>
  </r>
  <r>
    <x v="509"/>
    <x v="9"/>
    <s v="Oct"/>
    <n v="40"/>
    <x v="13"/>
    <s v="01"/>
    <s v="Grain"/>
    <x v="1"/>
    <n v="0"/>
  </r>
  <r>
    <x v="509"/>
    <x v="9"/>
    <s v="Oct"/>
    <n v="40"/>
    <x v="0"/>
    <s v="01"/>
    <s v="Grain"/>
    <x v="0"/>
    <n v="12306"/>
  </r>
  <r>
    <x v="509"/>
    <x v="9"/>
    <s v="Oct"/>
    <n v="40"/>
    <x v="0"/>
    <s v="01"/>
    <s v="Grain"/>
    <x v="1"/>
    <n v="167"/>
  </r>
  <r>
    <x v="509"/>
    <x v="9"/>
    <s v="Oct"/>
    <n v="40"/>
    <x v="1"/>
    <s v="01"/>
    <s v="Grain"/>
    <x v="0"/>
    <n v="0"/>
  </r>
  <r>
    <x v="509"/>
    <x v="9"/>
    <s v="Oct"/>
    <n v="40"/>
    <x v="1"/>
    <s v="01"/>
    <s v="Grain"/>
    <x v="1"/>
    <n v="0"/>
  </r>
  <r>
    <x v="509"/>
    <x v="9"/>
    <s v="Oct"/>
    <n v="40"/>
    <x v="2"/>
    <s v="01"/>
    <s v="Grain"/>
    <x v="0"/>
    <n v="4521"/>
  </r>
  <r>
    <x v="509"/>
    <x v="9"/>
    <s v="Oct"/>
    <n v="40"/>
    <x v="2"/>
    <s v="01"/>
    <s v="Grain"/>
    <x v="1"/>
    <n v="581"/>
  </r>
  <r>
    <x v="509"/>
    <x v="9"/>
    <s v="Oct"/>
    <n v="40"/>
    <x v="3"/>
    <s v="01"/>
    <s v="Grain"/>
    <x v="0"/>
    <n v="5909"/>
  </r>
  <r>
    <x v="509"/>
    <x v="9"/>
    <s v="Oct"/>
    <n v="40"/>
    <x v="3"/>
    <s v="01"/>
    <s v="Grain"/>
    <x v="1"/>
    <n v="270"/>
  </r>
  <r>
    <x v="509"/>
    <x v="9"/>
    <s v="Oct"/>
    <n v="40"/>
    <x v="4"/>
    <s v="01"/>
    <s v="Grain"/>
    <x v="0"/>
    <n v="1945"/>
  </r>
  <r>
    <x v="509"/>
    <x v="9"/>
    <s v="Oct"/>
    <n v="40"/>
    <x v="4"/>
    <s v="01"/>
    <s v="Grain"/>
    <x v="1"/>
    <n v="961"/>
  </r>
  <r>
    <x v="509"/>
    <x v="9"/>
    <s v="Oct"/>
    <n v="40"/>
    <x v="5"/>
    <s v="01"/>
    <s v="Grain"/>
    <x v="0"/>
    <n v="0"/>
  </r>
  <r>
    <x v="509"/>
    <x v="9"/>
    <s v="Oct"/>
    <n v="40"/>
    <x v="5"/>
    <s v="01"/>
    <s v="Grain"/>
    <x v="1"/>
    <n v="3"/>
  </r>
  <r>
    <x v="509"/>
    <x v="9"/>
    <s v="Oct"/>
    <n v="40"/>
    <x v="6"/>
    <s v="01"/>
    <s v="Grain"/>
    <x v="0"/>
    <n v="604"/>
  </r>
  <r>
    <x v="509"/>
    <x v="9"/>
    <s v="Oct"/>
    <n v="40"/>
    <x v="6"/>
    <s v="01"/>
    <s v="Grain"/>
    <x v="1"/>
    <n v="1740"/>
  </r>
  <r>
    <x v="509"/>
    <x v="9"/>
    <s v="Oct"/>
    <n v="40"/>
    <x v="14"/>
    <s v="01"/>
    <s v="Grain"/>
    <x v="0"/>
    <n v="1487"/>
  </r>
  <r>
    <x v="509"/>
    <x v="9"/>
    <s v="Oct"/>
    <n v="40"/>
    <x v="14"/>
    <s v="01"/>
    <s v="Grain"/>
    <x v="1"/>
    <n v="1942"/>
  </r>
  <r>
    <x v="509"/>
    <x v="9"/>
    <s v="Oct"/>
    <n v="40"/>
    <x v="7"/>
    <s v="01"/>
    <s v="Grain"/>
    <x v="0"/>
    <n v="1413"/>
  </r>
  <r>
    <x v="509"/>
    <x v="9"/>
    <s v="Oct"/>
    <n v="40"/>
    <x v="7"/>
    <s v="01"/>
    <s v="Grain"/>
    <x v="1"/>
    <n v="285"/>
  </r>
  <r>
    <x v="509"/>
    <x v="9"/>
    <s v="Oct"/>
    <n v="40"/>
    <x v="8"/>
    <s v="01"/>
    <s v="Grain"/>
    <x v="0"/>
    <n v="255"/>
  </r>
  <r>
    <x v="509"/>
    <x v="9"/>
    <s v="Oct"/>
    <n v="40"/>
    <x v="8"/>
    <s v="01"/>
    <s v="Grain"/>
    <x v="1"/>
    <n v="1234"/>
  </r>
  <r>
    <x v="509"/>
    <x v="9"/>
    <s v="Oct"/>
    <n v="40"/>
    <x v="9"/>
    <s v="01"/>
    <s v="Grain"/>
    <x v="0"/>
    <n v="0"/>
  </r>
  <r>
    <x v="509"/>
    <x v="9"/>
    <s v="Oct"/>
    <n v="40"/>
    <x v="9"/>
    <s v="01"/>
    <s v="Grain"/>
    <x v="1"/>
    <n v="0"/>
  </r>
  <r>
    <x v="509"/>
    <x v="9"/>
    <s v="Oct"/>
    <n v="40"/>
    <x v="10"/>
    <s v="01"/>
    <s v="Grain"/>
    <x v="0"/>
    <n v="2474"/>
  </r>
  <r>
    <x v="509"/>
    <x v="9"/>
    <s v="Oct"/>
    <n v="40"/>
    <x v="10"/>
    <s v="01"/>
    <s v="Grain"/>
    <x v="1"/>
    <n v="999"/>
  </r>
  <r>
    <x v="509"/>
    <x v="9"/>
    <s v="Oct"/>
    <n v="40"/>
    <x v="11"/>
    <s v="01"/>
    <s v="Grain"/>
    <x v="0"/>
    <n v="0"/>
  </r>
  <r>
    <x v="509"/>
    <x v="9"/>
    <s v="Oct"/>
    <n v="40"/>
    <x v="11"/>
    <s v="01"/>
    <s v="Grain"/>
    <x v="1"/>
    <n v="1"/>
  </r>
  <r>
    <x v="509"/>
    <x v="9"/>
    <s v="Oct"/>
    <n v="40"/>
    <x v="12"/>
    <s v="01"/>
    <s v="Grain"/>
    <x v="0"/>
    <n v="6421"/>
  </r>
  <r>
    <x v="509"/>
    <x v="9"/>
    <s v="Oct"/>
    <n v="40"/>
    <x v="12"/>
    <s v="01"/>
    <s v="Grain"/>
    <x v="1"/>
    <n v="1450"/>
  </r>
  <r>
    <x v="510"/>
    <x v="9"/>
    <s v="Oct"/>
    <n v="41"/>
    <x v="13"/>
    <s v="01"/>
    <s v="Grain"/>
    <x v="0"/>
    <n v="0"/>
  </r>
  <r>
    <x v="510"/>
    <x v="9"/>
    <s v="Oct"/>
    <n v="41"/>
    <x v="13"/>
    <s v="01"/>
    <s v="Grain"/>
    <x v="1"/>
    <n v="0"/>
  </r>
  <r>
    <x v="510"/>
    <x v="9"/>
    <s v="Oct"/>
    <n v="41"/>
    <x v="0"/>
    <s v="01"/>
    <s v="Grain"/>
    <x v="0"/>
    <n v="11544"/>
  </r>
  <r>
    <x v="510"/>
    <x v="9"/>
    <s v="Oct"/>
    <n v="41"/>
    <x v="0"/>
    <s v="01"/>
    <s v="Grain"/>
    <x v="1"/>
    <n v="298"/>
  </r>
  <r>
    <x v="510"/>
    <x v="9"/>
    <s v="Oct"/>
    <n v="41"/>
    <x v="1"/>
    <s v="01"/>
    <s v="Grain"/>
    <x v="0"/>
    <n v="0"/>
  </r>
  <r>
    <x v="510"/>
    <x v="9"/>
    <s v="Oct"/>
    <n v="41"/>
    <x v="1"/>
    <s v="01"/>
    <s v="Grain"/>
    <x v="1"/>
    <n v="0"/>
  </r>
  <r>
    <x v="510"/>
    <x v="9"/>
    <s v="Oct"/>
    <n v="41"/>
    <x v="2"/>
    <s v="01"/>
    <s v="Grain"/>
    <x v="0"/>
    <n v="4521"/>
  </r>
  <r>
    <x v="510"/>
    <x v="9"/>
    <s v="Oct"/>
    <n v="41"/>
    <x v="2"/>
    <s v="01"/>
    <s v="Grain"/>
    <x v="1"/>
    <n v="327"/>
  </r>
  <r>
    <x v="510"/>
    <x v="9"/>
    <s v="Oct"/>
    <n v="41"/>
    <x v="3"/>
    <s v="01"/>
    <s v="Grain"/>
    <x v="0"/>
    <n v="5448"/>
  </r>
  <r>
    <x v="510"/>
    <x v="9"/>
    <s v="Oct"/>
    <n v="41"/>
    <x v="3"/>
    <s v="01"/>
    <s v="Grain"/>
    <x v="1"/>
    <n v="274"/>
  </r>
  <r>
    <x v="510"/>
    <x v="9"/>
    <s v="Oct"/>
    <n v="41"/>
    <x v="4"/>
    <s v="01"/>
    <s v="Grain"/>
    <x v="0"/>
    <n v="2116"/>
  </r>
  <r>
    <x v="510"/>
    <x v="9"/>
    <s v="Oct"/>
    <n v="41"/>
    <x v="4"/>
    <s v="01"/>
    <s v="Grain"/>
    <x v="1"/>
    <n v="839"/>
  </r>
  <r>
    <x v="510"/>
    <x v="9"/>
    <s v="Oct"/>
    <n v="41"/>
    <x v="5"/>
    <s v="01"/>
    <s v="Grain"/>
    <x v="0"/>
    <n v="0"/>
  </r>
  <r>
    <x v="510"/>
    <x v="9"/>
    <s v="Oct"/>
    <n v="41"/>
    <x v="5"/>
    <s v="01"/>
    <s v="Grain"/>
    <x v="1"/>
    <n v="4"/>
  </r>
  <r>
    <x v="510"/>
    <x v="9"/>
    <s v="Oct"/>
    <n v="41"/>
    <x v="6"/>
    <s v="01"/>
    <s v="Grain"/>
    <x v="0"/>
    <n v="896"/>
  </r>
  <r>
    <x v="510"/>
    <x v="9"/>
    <s v="Oct"/>
    <n v="41"/>
    <x v="6"/>
    <s v="01"/>
    <s v="Grain"/>
    <x v="1"/>
    <n v="1330"/>
  </r>
  <r>
    <x v="510"/>
    <x v="9"/>
    <s v="Oct"/>
    <n v="41"/>
    <x v="14"/>
    <s v="01"/>
    <s v="Grain"/>
    <x v="0"/>
    <n v="1779"/>
  </r>
  <r>
    <x v="510"/>
    <x v="9"/>
    <s v="Oct"/>
    <n v="41"/>
    <x v="14"/>
    <s v="01"/>
    <s v="Grain"/>
    <x v="1"/>
    <n v="1270"/>
  </r>
  <r>
    <x v="510"/>
    <x v="9"/>
    <s v="Oct"/>
    <n v="41"/>
    <x v="7"/>
    <s v="01"/>
    <s v="Grain"/>
    <x v="0"/>
    <n v="1013"/>
  </r>
  <r>
    <x v="510"/>
    <x v="9"/>
    <s v="Oct"/>
    <n v="41"/>
    <x v="7"/>
    <s v="01"/>
    <s v="Grain"/>
    <x v="1"/>
    <n v="179"/>
  </r>
  <r>
    <x v="510"/>
    <x v="9"/>
    <s v="Oct"/>
    <n v="41"/>
    <x v="8"/>
    <s v="01"/>
    <s v="Grain"/>
    <x v="0"/>
    <n v="239"/>
  </r>
  <r>
    <x v="510"/>
    <x v="9"/>
    <s v="Oct"/>
    <n v="41"/>
    <x v="8"/>
    <s v="01"/>
    <s v="Grain"/>
    <x v="1"/>
    <n v="499"/>
  </r>
  <r>
    <x v="510"/>
    <x v="9"/>
    <s v="Oct"/>
    <n v="41"/>
    <x v="9"/>
    <s v="01"/>
    <s v="Grain"/>
    <x v="0"/>
    <n v="0"/>
  </r>
  <r>
    <x v="510"/>
    <x v="9"/>
    <s v="Oct"/>
    <n v="41"/>
    <x v="9"/>
    <s v="01"/>
    <s v="Grain"/>
    <x v="1"/>
    <n v="0"/>
  </r>
  <r>
    <x v="510"/>
    <x v="9"/>
    <s v="Oct"/>
    <n v="41"/>
    <x v="10"/>
    <s v="01"/>
    <s v="Grain"/>
    <x v="0"/>
    <n v="2678"/>
  </r>
  <r>
    <x v="510"/>
    <x v="9"/>
    <s v="Oct"/>
    <n v="41"/>
    <x v="10"/>
    <s v="01"/>
    <s v="Grain"/>
    <x v="1"/>
    <n v="748"/>
  </r>
  <r>
    <x v="510"/>
    <x v="9"/>
    <s v="Oct"/>
    <n v="41"/>
    <x v="11"/>
    <s v="01"/>
    <s v="Grain"/>
    <x v="0"/>
    <n v="0"/>
  </r>
  <r>
    <x v="510"/>
    <x v="9"/>
    <s v="Oct"/>
    <n v="41"/>
    <x v="11"/>
    <s v="01"/>
    <s v="Grain"/>
    <x v="1"/>
    <n v="10"/>
  </r>
  <r>
    <x v="510"/>
    <x v="9"/>
    <s v="Oct"/>
    <n v="41"/>
    <x v="12"/>
    <s v="01"/>
    <s v="Grain"/>
    <x v="0"/>
    <n v="4754"/>
  </r>
  <r>
    <x v="510"/>
    <x v="9"/>
    <s v="Oct"/>
    <n v="41"/>
    <x v="12"/>
    <s v="01"/>
    <s v="Grain"/>
    <x v="1"/>
    <n v="1637"/>
  </r>
  <r>
    <x v="511"/>
    <x v="9"/>
    <s v="Oct"/>
    <n v="42"/>
    <x v="13"/>
    <s v="01"/>
    <s v="Grain"/>
    <x v="0"/>
    <n v="0"/>
  </r>
  <r>
    <x v="511"/>
    <x v="9"/>
    <s v="Oct"/>
    <n v="42"/>
    <x v="13"/>
    <s v="01"/>
    <s v="Grain"/>
    <x v="1"/>
    <n v="0"/>
  </r>
  <r>
    <x v="511"/>
    <x v="9"/>
    <s v="Oct"/>
    <n v="42"/>
    <x v="0"/>
    <s v="01"/>
    <s v="Grain"/>
    <x v="0"/>
    <n v="11558"/>
  </r>
  <r>
    <x v="511"/>
    <x v="9"/>
    <s v="Oct"/>
    <n v="42"/>
    <x v="0"/>
    <s v="01"/>
    <s v="Grain"/>
    <x v="1"/>
    <n v="40"/>
  </r>
  <r>
    <x v="511"/>
    <x v="9"/>
    <s v="Oct"/>
    <n v="42"/>
    <x v="1"/>
    <s v="01"/>
    <s v="Grain"/>
    <x v="0"/>
    <n v="0"/>
  </r>
  <r>
    <x v="511"/>
    <x v="9"/>
    <s v="Oct"/>
    <n v="42"/>
    <x v="1"/>
    <s v="01"/>
    <s v="Grain"/>
    <x v="1"/>
    <n v="0"/>
  </r>
  <r>
    <x v="511"/>
    <x v="9"/>
    <s v="Oct"/>
    <n v="42"/>
    <x v="2"/>
    <s v="01"/>
    <s v="Grain"/>
    <x v="0"/>
    <n v="4802"/>
  </r>
  <r>
    <x v="511"/>
    <x v="9"/>
    <s v="Oct"/>
    <n v="42"/>
    <x v="2"/>
    <s v="01"/>
    <s v="Grain"/>
    <x v="1"/>
    <n v="502"/>
  </r>
  <r>
    <x v="511"/>
    <x v="9"/>
    <s v="Oct"/>
    <n v="42"/>
    <x v="3"/>
    <s v="01"/>
    <s v="Grain"/>
    <x v="0"/>
    <n v="5674"/>
  </r>
  <r>
    <x v="511"/>
    <x v="9"/>
    <s v="Oct"/>
    <n v="42"/>
    <x v="3"/>
    <s v="01"/>
    <s v="Grain"/>
    <x v="1"/>
    <n v="267"/>
  </r>
  <r>
    <x v="511"/>
    <x v="9"/>
    <s v="Oct"/>
    <n v="42"/>
    <x v="4"/>
    <s v="01"/>
    <s v="Grain"/>
    <x v="0"/>
    <n v="2617"/>
  </r>
  <r>
    <x v="511"/>
    <x v="9"/>
    <s v="Oct"/>
    <n v="42"/>
    <x v="4"/>
    <s v="01"/>
    <s v="Grain"/>
    <x v="1"/>
    <n v="1245"/>
  </r>
  <r>
    <x v="511"/>
    <x v="9"/>
    <s v="Oct"/>
    <n v="42"/>
    <x v="5"/>
    <s v="01"/>
    <s v="Grain"/>
    <x v="0"/>
    <n v="0"/>
  </r>
  <r>
    <x v="511"/>
    <x v="9"/>
    <s v="Oct"/>
    <n v="42"/>
    <x v="5"/>
    <s v="01"/>
    <s v="Grain"/>
    <x v="1"/>
    <n v="6"/>
  </r>
  <r>
    <x v="511"/>
    <x v="9"/>
    <s v="Oct"/>
    <n v="42"/>
    <x v="6"/>
    <s v="01"/>
    <s v="Grain"/>
    <x v="0"/>
    <n v="1049"/>
  </r>
  <r>
    <x v="511"/>
    <x v="9"/>
    <s v="Oct"/>
    <n v="42"/>
    <x v="6"/>
    <s v="01"/>
    <s v="Grain"/>
    <x v="1"/>
    <n v="1812"/>
  </r>
  <r>
    <x v="511"/>
    <x v="9"/>
    <s v="Oct"/>
    <n v="42"/>
    <x v="14"/>
    <s v="01"/>
    <s v="Grain"/>
    <x v="0"/>
    <n v="1932"/>
  </r>
  <r>
    <x v="511"/>
    <x v="9"/>
    <s v="Oct"/>
    <n v="42"/>
    <x v="14"/>
    <s v="01"/>
    <s v="Grain"/>
    <x v="1"/>
    <n v="1797"/>
  </r>
  <r>
    <x v="511"/>
    <x v="9"/>
    <s v="Oct"/>
    <n v="42"/>
    <x v="7"/>
    <s v="01"/>
    <s v="Grain"/>
    <x v="0"/>
    <n v="1238"/>
  </r>
  <r>
    <x v="511"/>
    <x v="9"/>
    <s v="Oct"/>
    <n v="42"/>
    <x v="7"/>
    <s v="01"/>
    <s v="Grain"/>
    <x v="1"/>
    <n v="293"/>
  </r>
  <r>
    <x v="511"/>
    <x v="9"/>
    <s v="Oct"/>
    <n v="42"/>
    <x v="8"/>
    <s v="01"/>
    <s v="Grain"/>
    <x v="0"/>
    <n v="165"/>
  </r>
  <r>
    <x v="511"/>
    <x v="9"/>
    <s v="Oct"/>
    <n v="42"/>
    <x v="8"/>
    <s v="01"/>
    <s v="Grain"/>
    <x v="1"/>
    <n v="1444"/>
  </r>
  <r>
    <x v="511"/>
    <x v="9"/>
    <s v="Oct"/>
    <n v="42"/>
    <x v="9"/>
    <s v="01"/>
    <s v="Grain"/>
    <x v="0"/>
    <n v="0"/>
  </r>
  <r>
    <x v="511"/>
    <x v="9"/>
    <s v="Oct"/>
    <n v="42"/>
    <x v="9"/>
    <s v="01"/>
    <s v="Grain"/>
    <x v="1"/>
    <n v="0"/>
  </r>
  <r>
    <x v="511"/>
    <x v="9"/>
    <s v="Oct"/>
    <n v="42"/>
    <x v="10"/>
    <s v="01"/>
    <s v="Grain"/>
    <x v="0"/>
    <n v="2984"/>
  </r>
  <r>
    <x v="511"/>
    <x v="9"/>
    <s v="Oct"/>
    <n v="42"/>
    <x v="10"/>
    <s v="01"/>
    <s v="Grain"/>
    <x v="1"/>
    <n v="417"/>
  </r>
  <r>
    <x v="511"/>
    <x v="9"/>
    <s v="Oct"/>
    <n v="42"/>
    <x v="11"/>
    <s v="01"/>
    <s v="Grain"/>
    <x v="0"/>
    <n v="0"/>
  </r>
  <r>
    <x v="511"/>
    <x v="9"/>
    <s v="Oct"/>
    <n v="42"/>
    <x v="11"/>
    <s v="01"/>
    <s v="Grain"/>
    <x v="1"/>
    <n v="13"/>
  </r>
  <r>
    <x v="511"/>
    <x v="9"/>
    <s v="Oct"/>
    <n v="42"/>
    <x v="12"/>
    <s v="01"/>
    <s v="Grain"/>
    <x v="0"/>
    <n v="5628"/>
  </r>
  <r>
    <x v="511"/>
    <x v="9"/>
    <s v="Oct"/>
    <n v="42"/>
    <x v="12"/>
    <s v="01"/>
    <s v="Grain"/>
    <x v="1"/>
    <n v="1926"/>
  </r>
  <r>
    <x v="512"/>
    <x v="9"/>
    <s v="Oct"/>
    <n v="43"/>
    <x v="13"/>
    <s v="01"/>
    <s v="Grain"/>
    <x v="0"/>
    <n v="0"/>
  </r>
  <r>
    <x v="512"/>
    <x v="9"/>
    <s v="Oct"/>
    <n v="43"/>
    <x v="13"/>
    <s v="01"/>
    <s v="Grain"/>
    <x v="1"/>
    <n v="0"/>
  </r>
  <r>
    <x v="512"/>
    <x v="9"/>
    <s v="Oct"/>
    <n v="43"/>
    <x v="0"/>
    <s v="01"/>
    <s v="Grain"/>
    <x v="0"/>
    <n v="10242"/>
  </r>
  <r>
    <x v="512"/>
    <x v="9"/>
    <s v="Oct"/>
    <n v="43"/>
    <x v="0"/>
    <s v="01"/>
    <s v="Grain"/>
    <x v="1"/>
    <n v="32"/>
  </r>
  <r>
    <x v="512"/>
    <x v="9"/>
    <s v="Oct"/>
    <n v="43"/>
    <x v="1"/>
    <s v="01"/>
    <s v="Grain"/>
    <x v="0"/>
    <n v="0"/>
  </r>
  <r>
    <x v="512"/>
    <x v="9"/>
    <s v="Oct"/>
    <n v="43"/>
    <x v="1"/>
    <s v="01"/>
    <s v="Grain"/>
    <x v="1"/>
    <n v="0"/>
  </r>
  <r>
    <x v="512"/>
    <x v="9"/>
    <s v="Oct"/>
    <n v="43"/>
    <x v="2"/>
    <s v="01"/>
    <s v="Grain"/>
    <x v="0"/>
    <n v="4173"/>
  </r>
  <r>
    <x v="512"/>
    <x v="9"/>
    <s v="Oct"/>
    <n v="43"/>
    <x v="2"/>
    <s v="01"/>
    <s v="Grain"/>
    <x v="1"/>
    <n v="663"/>
  </r>
  <r>
    <x v="512"/>
    <x v="9"/>
    <s v="Oct"/>
    <n v="43"/>
    <x v="3"/>
    <s v="01"/>
    <s v="Grain"/>
    <x v="0"/>
    <n v="5469"/>
  </r>
  <r>
    <x v="512"/>
    <x v="9"/>
    <s v="Oct"/>
    <n v="43"/>
    <x v="3"/>
    <s v="01"/>
    <s v="Grain"/>
    <x v="1"/>
    <n v="260"/>
  </r>
  <r>
    <x v="512"/>
    <x v="9"/>
    <s v="Oct"/>
    <n v="43"/>
    <x v="4"/>
    <s v="01"/>
    <s v="Grain"/>
    <x v="0"/>
    <n v="2191"/>
  </r>
  <r>
    <x v="512"/>
    <x v="9"/>
    <s v="Oct"/>
    <n v="43"/>
    <x v="4"/>
    <s v="01"/>
    <s v="Grain"/>
    <x v="1"/>
    <n v="886"/>
  </r>
  <r>
    <x v="512"/>
    <x v="9"/>
    <s v="Oct"/>
    <n v="43"/>
    <x v="5"/>
    <s v="01"/>
    <s v="Grain"/>
    <x v="0"/>
    <n v="0"/>
  </r>
  <r>
    <x v="512"/>
    <x v="9"/>
    <s v="Oct"/>
    <n v="43"/>
    <x v="5"/>
    <s v="01"/>
    <s v="Grain"/>
    <x v="1"/>
    <n v="8"/>
  </r>
  <r>
    <x v="512"/>
    <x v="9"/>
    <s v="Oct"/>
    <n v="43"/>
    <x v="6"/>
    <s v="01"/>
    <s v="Grain"/>
    <x v="0"/>
    <n v="1158"/>
  </r>
  <r>
    <x v="512"/>
    <x v="9"/>
    <s v="Oct"/>
    <n v="43"/>
    <x v="6"/>
    <s v="01"/>
    <s v="Grain"/>
    <x v="1"/>
    <n v="916"/>
  </r>
  <r>
    <x v="512"/>
    <x v="9"/>
    <s v="Oct"/>
    <n v="43"/>
    <x v="14"/>
    <s v="01"/>
    <s v="Grain"/>
    <x v="0"/>
    <n v="2041"/>
  </r>
  <r>
    <x v="512"/>
    <x v="9"/>
    <s v="Oct"/>
    <n v="43"/>
    <x v="14"/>
    <s v="01"/>
    <s v="Grain"/>
    <x v="1"/>
    <n v="934"/>
  </r>
  <r>
    <x v="512"/>
    <x v="9"/>
    <s v="Oct"/>
    <n v="43"/>
    <x v="7"/>
    <s v="01"/>
    <s v="Grain"/>
    <x v="0"/>
    <n v="1427"/>
  </r>
  <r>
    <x v="512"/>
    <x v="9"/>
    <s v="Oct"/>
    <n v="43"/>
    <x v="7"/>
    <s v="01"/>
    <s v="Grain"/>
    <x v="1"/>
    <n v="175"/>
  </r>
  <r>
    <x v="512"/>
    <x v="9"/>
    <s v="Oct"/>
    <n v="43"/>
    <x v="8"/>
    <s v="01"/>
    <s v="Grain"/>
    <x v="0"/>
    <n v="198"/>
  </r>
  <r>
    <x v="512"/>
    <x v="9"/>
    <s v="Oct"/>
    <n v="43"/>
    <x v="8"/>
    <s v="01"/>
    <s v="Grain"/>
    <x v="1"/>
    <n v="947"/>
  </r>
  <r>
    <x v="512"/>
    <x v="9"/>
    <s v="Oct"/>
    <n v="43"/>
    <x v="9"/>
    <s v="01"/>
    <s v="Grain"/>
    <x v="0"/>
    <n v="0"/>
  </r>
  <r>
    <x v="512"/>
    <x v="9"/>
    <s v="Oct"/>
    <n v="43"/>
    <x v="9"/>
    <s v="01"/>
    <s v="Grain"/>
    <x v="1"/>
    <n v="0"/>
  </r>
  <r>
    <x v="512"/>
    <x v="9"/>
    <s v="Oct"/>
    <n v="43"/>
    <x v="10"/>
    <s v="01"/>
    <s v="Grain"/>
    <x v="0"/>
    <n v="3102"/>
  </r>
  <r>
    <x v="512"/>
    <x v="9"/>
    <s v="Oct"/>
    <n v="43"/>
    <x v="10"/>
    <s v="01"/>
    <s v="Grain"/>
    <x v="1"/>
    <n v="616"/>
  </r>
  <r>
    <x v="512"/>
    <x v="9"/>
    <s v="Oct"/>
    <n v="43"/>
    <x v="11"/>
    <s v="01"/>
    <s v="Grain"/>
    <x v="0"/>
    <n v="0"/>
  </r>
  <r>
    <x v="512"/>
    <x v="9"/>
    <s v="Oct"/>
    <n v="43"/>
    <x v="11"/>
    <s v="01"/>
    <s v="Grain"/>
    <x v="1"/>
    <n v="15"/>
  </r>
  <r>
    <x v="512"/>
    <x v="9"/>
    <s v="Oct"/>
    <n v="43"/>
    <x v="12"/>
    <s v="01"/>
    <s v="Grain"/>
    <x v="0"/>
    <n v="5627"/>
  </r>
  <r>
    <x v="512"/>
    <x v="9"/>
    <s v="Oct"/>
    <n v="43"/>
    <x v="12"/>
    <s v="01"/>
    <s v="Grain"/>
    <x v="1"/>
    <n v="1534"/>
  </r>
  <r>
    <x v="513"/>
    <x v="9"/>
    <s v="Nov"/>
    <n v="44"/>
    <x v="13"/>
    <s v="01"/>
    <s v="Grain"/>
    <x v="0"/>
    <n v="0"/>
  </r>
  <r>
    <x v="513"/>
    <x v="9"/>
    <s v="Nov"/>
    <n v="44"/>
    <x v="13"/>
    <s v="01"/>
    <s v="Grain"/>
    <x v="1"/>
    <n v="0"/>
  </r>
  <r>
    <x v="513"/>
    <x v="9"/>
    <s v="Nov"/>
    <n v="44"/>
    <x v="0"/>
    <s v="01"/>
    <s v="Grain"/>
    <x v="0"/>
    <n v="11290"/>
  </r>
  <r>
    <x v="513"/>
    <x v="9"/>
    <s v="Nov"/>
    <n v="44"/>
    <x v="0"/>
    <s v="01"/>
    <s v="Grain"/>
    <x v="1"/>
    <n v="69"/>
  </r>
  <r>
    <x v="513"/>
    <x v="9"/>
    <s v="Nov"/>
    <n v="44"/>
    <x v="1"/>
    <s v="01"/>
    <s v="Grain"/>
    <x v="0"/>
    <n v="0"/>
  </r>
  <r>
    <x v="513"/>
    <x v="9"/>
    <s v="Nov"/>
    <n v="44"/>
    <x v="1"/>
    <s v="01"/>
    <s v="Grain"/>
    <x v="1"/>
    <n v="0"/>
  </r>
  <r>
    <x v="513"/>
    <x v="9"/>
    <s v="Nov"/>
    <n v="44"/>
    <x v="2"/>
    <s v="01"/>
    <s v="Grain"/>
    <x v="0"/>
    <n v="4704"/>
  </r>
  <r>
    <x v="513"/>
    <x v="9"/>
    <s v="Nov"/>
    <n v="44"/>
    <x v="2"/>
    <s v="01"/>
    <s v="Grain"/>
    <x v="1"/>
    <n v="298"/>
  </r>
  <r>
    <x v="513"/>
    <x v="9"/>
    <s v="Nov"/>
    <n v="44"/>
    <x v="3"/>
    <s v="01"/>
    <s v="Grain"/>
    <x v="0"/>
    <n v="5207"/>
  </r>
  <r>
    <x v="513"/>
    <x v="9"/>
    <s v="Nov"/>
    <n v="44"/>
    <x v="3"/>
    <s v="01"/>
    <s v="Grain"/>
    <x v="1"/>
    <n v="192"/>
  </r>
  <r>
    <x v="513"/>
    <x v="9"/>
    <s v="Nov"/>
    <n v="44"/>
    <x v="4"/>
    <s v="01"/>
    <s v="Grain"/>
    <x v="0"/>
    <n v="2275"/>
  </r>
  <r>
    <x v="513"/>
    <x v="9"/>
    <s v="Nov"/>
    <n v="44"/>
    <x v="4"/>
    <s v="01"/>
    <s v="Grain"/>
    <x v="1"/>
    <n v="1027"/>
  </r>
  <r>
    <x v="513"/>
    <x v="9"/>
    <s v="Nov"/>
    <n v="44"/>
    <x v="5"/>
    <s v="01"/>
    <s v="Grain"/>
    <x v="0"/>
    <n v="0"/>
  </r>
  <r>
    <x v="513"/>
    <x v="9"/>
    <s v="Nov"/>
    <n v="44"/>
    <x v="5"/>
    <s v="01"/>
    <s v="Grain"/>
    <x v="1"/>
    <n v="2"/>
  </r>
  <r>
    <x v="513"/>
    <x v="9"/>
    <s v="Nov"/>
    <n v="44"/>
    <x v="6"/>
    <s v="01"/>
    <s v="Grain"/>
    <x v="0"/>
    <n v="1170"/>
  </r>
  <r>
    <x v="513"/>
    <x v="9"/>
    <s v="Nov"/>
    <n v="44"/>
    <x v="6"/>
    <s v="01"/>
    <s v="Grain"/>
    <x v="1"/>
    <n v="1119"/>
  </r>
  <r>
    <x v="513"/>
    <x v="9"/>
    <s v="Nov"/>
    <n v="44"/>
    <x v="14"/>
    <s v="01"/>
    <s v="Grain"/>
    <x v="0"/>
    <n v="2053"/>
  </r>
  <r>
    <x v="513"/>
    <x v="9"/>
    <s v="Nov"/>
    <n v="44"/>
    <x v="14"/>
    <s v="01"/>
    <s v="Grain"/>
    <x v="1"/>
    <n v="1245"/>
  </r>
  <r>
    <x v="513"/>
    <x v="9"/>
    <s v="Nov"/>
    <n v="44"/>
    <x v="7"/>
    <s v="01"/>
    <s v="Grain"/>
    <x v="0"/>
    <n v="1069"/>
  </r>
  <r>
    <x v="513"/>
    <x v="9"/>
    <s v="Nov"/>
    <n v="44"/>
    <x v="7"/>
    <s v="01"/>
    <s v="Grain"/>
    <x v="1"/>
    <n v="267"/>
  </r>
  <r>
    <x v="513"/>
    <x v="9"/>
    <s v="Nov"/>
    <n v="44"/>
    <x v="8"/>
    <s v="01"/>
    <s v="Grain"/>
    <x v="0"/>
    <n v="147"/>
  </r>
  <r>
    <x v="513"/>
    <x v="9"/>
    <s v="Nov"/>
    <n v="44"/>
    <x v="8"/>
    <s v="01"/>
    <s v="Grain"/>
    <x v="1"/>
    <n v="1353"/>
  </r>
  <r>
    <x v="513"/>
    <x v="9"/>
    <s v="Nov"/>
    <n v="44"/>
    <x v="9"/>
    <s v="01"/>
    <s v="Grain"/>
    <x v="0"/>
    <n v="0"/>
  </r>
  <r>
    <x v="513"/>
    <x v="9"/>
    <s v="Nov"/>
    <n v="44"/>
    <x v="9"/>
    <s v="01"/>
    <s v="Grain"/>
    <x v="1"/>
    <n v="0"/>
  </r>
  <r>
    <x v="513"/>
    <x v="9"/>
    <s v="Nov"/>
    <n v="44"/>
    <x v="10"/>
    <s v="01"/>
    <s v="Grain"/>
    <x v="0"/>
    <n v="3196"/>
  </r>
  <r>
    <x v="513"/>
    <x v="9"/>
    <s v="Nov"/>
    <n v="44"/>
    <x v="10"/>
    <s v="01"/>
    <s v="Grain"/>
    <x v="1"/>
    <n v="767"/>
  </r>
  <r>
    <x v="513"/>
    <x v="9"/>
    <s v="Nov"/>
    <n v="44"/>
    <x v="11"/>
    <s v="01"/>
    <s v="Grain"/>
    <x v="0"/>
    <n v="0"/>
  </r>
  <r>
    <x v="513"/>
    <x v="9"/>
    <s v="Nov"/>
    <n v="44"/>
    <x v="11"/>
    <s v="01"/>
    <s v="Grain"/>
    <x v="1"/>
    <n v="1"/>
  </r>
  <r>
    <x v="513"/>
    <x v="9"/>
    <s v="Nov"/>
    <n v="44"/>
    <x v="12"/>
    <s v="01"/>
    <s v="Grain"/>
    <x v="0"/>
    <n v="5515"/>
  </r>
  <r>
    <x v="513"/>
    <x v="9"/>
    <s v="Nov"/>
    <n v="44"/>
    <x v="12"/>
    <s v="01"/>
    <s v="Grain"/>
    <x v="1"/>
    <n v="1255"/>
  </r>
  <r>
    <x v="514"/>
    <x v="9"/>
    <s v="Nov"/>
    <n v="45"/>
    <x v="13"/>
    <s v="01"/>
    <s v="Grain"/>
    <x v="0"/>
    <n v="0"/>
  </r>
  <r>
    <x v="514"/>
    <x v="9"/>
    <s v="Nov"/>
    <n v="45"/>
    <x v="13"/>
    <s v="01"/>
    <s v="Grain"/>
    <x v="1"/>
    <n v="0"/>
  </r>
  <r>
    <x v="514"/>
    <x v="9"/>
    <s v="Nov"/>
    <n v="45"/>
    <x v="0"/>
    <s v="01"/>
    <s v="Grain"/>
    <x v="0"/>
    <n v="11778"/>
  </r>
  <r>
    <x v="514"/>
    <x v="9"/>
    <s v="Nov"/>
    <n v="45"/>
    <x v="0"/>
    <s v="01"/>
    <s v="Grain"/>
    <x v="1"/>
    <n v="133"/>
  </r>
  <r>
    <x v="514"/>
    <x v="9"/>
    <s v="Nov"/>
    <n v="45"/>
    <x v="1"/>
    <s v="01"/>
    <s v="Grain"/>
    <x v="0"/>
    <n v="0"/>
  </r>
  <r>
    <x v="514"/>
    <x v="9"/>
    <s v="Nov"/>
    <n v="45"/>
    <x v="1"/>
    <s v="01"/>
    <s v="Grain"/>
    <x v="1"/>
    <n v="0"/>
  </r>
  <r>
    <x v="514"/>
    <x v="9"/>
    <s v="Nov"/>
    <n v="45"/>
    <x v="2"/>
    <s v="01"/>
    <s v="Grain"/>
    <x v="0"/>
    <n v="4747"/>
  </r>
  <r>
    <x v="514"/>
    <x v="9"/>
    <s v="Nov"/>
    <n v="45"/>
    <x v="2"/>
    <s v="01"/>
    <s v="Grain"/>
    <x v="1"/>
    <n v="608"/>
  </r>
  <r>
    <x v="514"/>
    <x v="9"/>
    <s v="Nov"/>
    <n v="45"/>
    <x v="3"/>
    <s v="01"/>
    <s v="Grain"/>
    <x v="0"/>
    <n v="5513"/>
  </r>
  <r>
    <x v="514"/>
    <x v="9"/>
    <s v="Nov"/>
    <n v="45"/>
    <x v="3"/>
    <s v="01"/>
    <s v="Grain"/>
    <x v="1"/>
    <n v="177"/>
  </r>
  <r>
    <x v="514"/>
    <x v="9"/>
    <s v="Nov"/>
    <n v="45"/>
    <x v="4"/>
    <s v="01"/>
    <s v="Grain"/>
    <x v="0"/>
    <n v="1701"/>
  </r>
  <r>
    <x v="514"/>
    <x v="9"/>
    <s v="Nov"/>
    <n v="45"/>
    <x v="4"/>
    <s v="01"/>
    <s v="Grain"/>
    <x v="1"/>
    <n v="1141"/>
  </r>
  <r>
    <x v="514"/>
    <x v="9"/>
    <s v="Nov"/>
    <n v="45"/>
    <x v="5"/>
    <s v="01"/>
    <s v="Grain"/>
    <x v="0"/>
    <n v="0"/>
  </r>
  <r>
    <x v="514"/>
    <x v="9"/>
    <s v="Nov"/>
    <n v="45"/>
    <x v="5"/>
    <s v="01"/>
    <s v="Grain"/>
    <x v="1"/>
    <n v="6"/>
  </r>
  <r>
    <x v="514"/>
    <x v="9"/>
    <s v="Nov"/>
    <n v="45"/>
    <x v="6"/>
    <s v="01"/>
    <s v="Grain"/>
    <x v="0"/>
    <n v="1226"/>
  </r>
  <r>
    <x v="514"/>
    <x v="9"/>
    <s v="Nov"/>
    <n v="45"/>
    <x v="6"/>
    <s v="01"/>
    <s v="Grain"/>
    <x v="1"/>
    <n v="1508"/>
  </r>
  <r>
    <x v="514"/>
    <x v="9"/>
    <s v="Nov"/>
    <n v="45"/>
    <x v="14"/>
    <s v="01"/>
    <s v="Grain"/>
    <x v="0"/>
    <n v="2109"/>
  </r>
  <r>
    <x v="514"/>
    <x v="9"/>
    <s v="Nov"/>
    <n v="45"/>
    <x v="14"/>
    <s v="01"/>
    <s v="Grain"/>
    <x v="1"/>
    <n v="1524"/>
  </r>
  <r>
    <x v="514"/>
    <x v="9"/>
    <s v="Nov"/>
    <n v="45"/>
    <x v="7"/>
    <s v="01"/>
    <s v="Grain"/>
    <x v="0"/>
    <n v="828"/>
  </r>
  <r>
    <x v="514"/>
    <x v="9"/>
    <s v="Nov"/>
    <n v="45"/>
    <x v="7"/>
    <s v="01"/>
    <s v="Grain"/>
    <x v="1"/>
    <n v="550"/>
  </r>
  <r>
    <x v="514"/>
    <x v="9"/>
    <s v="Nov"/>
    <n v="45"/>
    <x v="8"/>
    <s v="01"/>
    <s v="Grain"/>
    <x v="0"/>
    <n v="147"/>
  </r>
  <r>
    <x v="514"/>
    <x v="9"/>
    <s v="Nov"/>
    <n v="45"/>
    <x v="8"/>
    <s v="01"/>
    <s v="Grain"/>
    <x v="1"/>
    <n v="1282"/>
  </r>
  <r>
    <x v="514"/>
    <x v="9"/>
    <s v="Nov"/>
    <n v="45"/>
    <x v="9"/>
    <s v="01"/>
    <s v="Grain"/>
    <x v="0"/>
    <n v="0"/>
  </r>
  <r>
    <x v="514"/>
    <x v="9"/>
    <s v="Nov"/>
    <n v="45"/>
    <x v="9"/>
    <s v="01"/>
    <s v="Grain"/>
    <x v="1"/>
    <n v="0"/>
  </r>
  <r>
    <x v="514"/>
    <x v="9"/>
    <s v="Nov"/>
    <n v="45"/>
    <x v="10"/>
    <s v="01"/>
    <s v="Grain"/>
    <x v="0"/>
    <n v="3313"/>
  </r>
  <r>
    <x v="514"/>
    <x v="9"/>
    <s v="Nov"/>
    <n v="45"/>
    <x v="10"/>
    <s v="01"/>
    <s v="Grain"/>
    <x v="1"/>
    <n v="823"/>
  </r>
  <r>
    <x v="514"/>
    <x v="9"/>
    <s v="Nov"/>
    <n v="45"/>
    <x v="11"/>
    <s v="01"/>
    <s v="Grain"/>
    <x v="0"/>
    <n v="0"/>
  </r>
  <r>
    <x v="514"/>
    <x v="9"/>
    <s v="Nov"/>
    <n v="45"/>
    <x v="11"/>
    <s v="01"/>
    <s v="Grain"/>
    <x v="1"/>
    <n v="1"/>
  </r>
  <r>
    <x v="514"/>
    <x v="9"/>
    <s v="Nov"/>
    <n v="45"/>
    <x v="12"/>
    <s v="01"/>
    <s v="Grain"/>
    <x v="0"/>
    <n v="5240"/>
  </r>
  <r>
    <x v="514"/>
    <x v="9"/>
    <s v="Nov"/>
    <n v="45"/>
    <x v="12"/>
    <s v="01"/>
    <s v="Grain"/>
    <x v="1"/>
    <n v="1452"/>
  </r>
  <r>
    <x v="515"/>
    <x v="9"/>
    <s v="Nov"/>
    <n v="46"/>
    <x v="13"/>
    <s v="01"/>
    <s v="Grain"/>
    <x v="0"/>
    <n v="0"/>
  </r>
  <r>
    <x v="515"/>
    <x v="9"/>
    <s v="Nov"/>
    <n v="46"/>
    <x v="13"/>
    <s v="01"/>
    <s v="Grain"/>
    <x v="1"/>
    <n v="0"/>
  </r>
  <r>
    <x v="515"/>
    <x v="9"/>
    <s v="Nov"/>
    <n v="46"/>
    <x v="0"/>
    <s v="01"/>
    <s v="Grain"/>
    <x v="0"/>
    <n v="10900"/>
  </r>
  <r>
    <x v="515"/>
    <x v="9"/>
    <s v="Nov"/>
    <n v="46"/>
    <x v="0"/>
    <s v="01"/>
    <s v="Grain"/>
    <x v="1"/>
    <n v="288"/>
  </r>
  <r>
    <x v="515"/>
    <x v="9"/>
    <s v="Nov"/>
    <n v="46"/>
    <x v="1"/>
    <s v="01"/>
    <s v="Grain"/>
    <x v="0"/>
    <n v="0"/>
  </r>
  <r>
    <x v="515"/>
    <x v="9"/>
    <s v="Nov"/>
    <n v="46"/>
    <x v="1"/>
    <s v="01"/>
    <s v="Grain"/>
    <x v="1"/>
    <n v="0"/>
  </r>
  <r>
    <x v="515"/>
    <x v="9"/>
    <s v="Nov"/>
    <n v="46"/>
    <x v="2"/>
    <s v="01"/>
    <s v="Grain"/>
    <x v="0"/>
    <n v="4929"/>
  </r>
  <r>
    <x v="515"/>
    <x v="9"/>
    <s v="Nov"/>
    <n v="46"/>
    <x v="2"/>
    <s v="01"/>
    <s v="Grain"/>
    <x v="1"/>
    <n v="123"/>
  </r>
  <r>
    <x v="515"/>
    <x v="9"/>
    <s v="Nov"/>
    <n v="46"/>
    <x v="3"/>
    <s v="01"/>
    <s v="Grain"/>
    <x v="0"/>
    <n v="4680"/>
  </r>
  <r>
    <x v="515"/>
    <x v="9"/>
    <s v="Nov"/>
    <n v="46"/>
    <x v="3"/>
    <s v="01"/>
    <s v="Grain"/>
    <x v="1"/>
    <n v="455"/>
  </r>
  <r>
    <x v="515"/>
    <x v="9"/>
    <s v="Nov"/>
    <n v="46"/>
    <x v="4"/>
    <s v="01"/>
    <s v="Grain"/>
    <x v="0"/>
    <n v="2188"/>
  </r>
  <r>
    <x v="515"/>
    <x v="9"/>
    <s v="Nov"/>
    <n v="46"/>
    <x v="4"/>
    <s v="01"/>
    <s v="Grain"/>
    <x v="1"/>
    <n v="544"/>
  </r>
  <r>
    <x v="515"/>
    <x v="9"/>
    <s v="Nov"/>
    <n v="46"/>
    <x v="5"/>
    <s v="01"/>
    <s v="Grain"/>
    <x v="0"/>
    <n v="0"/>
  </r>
  <r>
    <x v="515"/>
    <x v="9"/>
    <s v="Nov"/>
    <n v="46"/>
    <x v="5"/>
    <s v="01"/>
    <s v="Grain"/>
    <x v="1"/>
    <n v="4"/>
  </r>
  <r>
    <x v="515"/>
    <x v="9"/>
    <s v="Nov"/>
    <n v="46"/>
    <x v="6"/>
    <s v="01"/>
    <s v="Grain"/>
    <x v="0"/>
    <n v="975"/>
  </r>
  <r>
    <x v="515"/>
    <x v="9"/>
    <s v="Nov"/>
    <n v="46"/>
    <x v="6"/>
    <s v="01"/>
    <s v="Grain"/>
    <x v="1"/>
    <n v="845"/>
  </r>
  <r>
    <x v="515"/>
    <x v="9"/>
    <s v="Nov"/>
    <n v="46"/>
    <x v="14"/>
    <s v="01"/>
    <s v="Grain"/>
    <x v="0"/>
    <n v="2109"/>
  </r>
  <r>
    <x v="515"/>
    <x v="9"/>
    <s v="Nov"/>
    <n v="46"/>
    <x v="14"/>
    <s v="01"/>
    <s v="Grain"/>
    <x v="1"/>
    <n v="1354"/>
  </r>
  <r>
    <x v="515"/>
    <x v="9"/>
    <s v="Nov"/>
    <n v="46"/>
    <x v="7"/>
    <s v="01"/>
    <s v="Grain"/>
    <x v="0"/>
    <n v="1235"/>
  </r>
  <r>
    <x v="515"/>
    <x v="9"/>
    <s v="Nov"/>
    <n v="46"/>
    <x v="7"/>
    <s v="01"/>
    <s v="Grain"/>
    <x v="1"/>
    <n v="382"/>
  </r>
  <r>
    <x v="515"/>
    <x v="9"/>
    <s v="Nov"/>
    <n v="46"/>
    <x v="8"/>
    <s v="01"/>
    <s v="Grain"/>
    <x v="0"/>
    <n v="194"/>
  </r>
  <r>
    <x v="515"/>
    <x v="9"/>
    <s v="Nov"/>
    <n v="46"/>
    <x v="8"/>
    <s v="01"/>
    <s v="Grain"/>
    <x v="1"/>
    <n v="1567"/>
  </r>
  <r>
    <x v="515"/>
    <x v="9"/>
    <s v="Nov"/>
    <n v="46"/>
    <x v="9"/>
    <s v="01"/>
    <s v="Grain"/>
    <x v="0"/>
    <n v="0"/>
  </r>
  <r>
    <x v="515"/>
    <x v="9"/>
    <s v="Nov"/>
    <n v="46"/>
    <x v="9"/>
    <s v="01"/>
    <s v="Grain"/>
    <x v="1"/>
    <n v="0"/>
  </r>
  <r>
    <x v="515"/>
    <x v="9"/>
    <s v="Nov"/>
    <n v="46"/>
    <x v="10"/>
    <s v="01"/>
    <s v="Grain"/>
    <x v="0"/>
    <n v="2652"/>
  </r>
  <r>
    <x v="515"/>
    <x v="9"/>
    <s v="Nov"/>
    <n v="46"/>
    <x v="10"/>
    <s v="01"/>
    <s v="Grain"/>
    <x v="1"/>
    <n v="877"/>
  </r>
  <r>
    <x v="515"/>
    <x v="9"/>
    <s v="Nov"/>
    <n v="46"/>
    <x v="11"/>
    <s v="01"/>
    <s v="Grain"/>
    <x v="0"/>
    <n v="0"/>
  </r>
  <r>
    <x v="515"/>
    <x v="9"/>
    <s v="Nov"/>
    <n v="46"/>
    <x v="11"/>
    <s v="01"/>
    <s v="Grain"/>
    <x v="1"/>
    <n v="2"/>
  </r>
  <r>
    <x v="515"/>
    <x v="9"/>
    <s v="Nov"/>
    <n v="46"/>
    <x v="12"/>
    <s v="01"/>
    <s v="Grain"/>
    <x v="0"/>
    <n v="4958"/>
  </r>
  <r>
    <x v="515"/>
    <x v="9"/>
    <s v="Nov"/>
    <n v="46"/>
    <x v="12"/>
    <s v="01"/>
    <s v="Grain"/>
    <x v="1"/>
    <n v="1072"/>
  </r>
  <r>
    <x v="516"/>
    <x v="9"/>
    <s v="Nov"/>
    <n v="47"/>
    <x v="13"/>
    <s v="01"/>
    <s v="Grain"/>
    <x v="0"/>
    <n v="0"/>
  </r>
  <r>
    <x v="516"/>
    <x v="9"/>
    <s v="Nov"/>
    <n v="47"/>
    <x v="13"/>
    <s v="01"/>
    <s v="Grain"/>
    <x v="1"/>
    <n v="0"/>
  </r>
  <r>
    <x v="516"/>
    <x v="9"/>
    <s v="Nov"/>
    <n v="47"/>
    <x v="0"/>
    <s v="01"/>
    <s v="Grain"/>
    <x v="0"/>
    <n v="9891"/>
  </r>
  <r>
    <x v="516"/>
    <x v="9"/>
    <s v="Nov"/>
    <n v="47"/>
    <x v="0"/>
    <s v="01"/>
    <s v="Grain"/>
    <x v="1"/>
    <n v="290"/>
  </r>
  <r>
    <x v="516"/>
    <x v="9"/>
    <s v="Nov"/>
    <n v="47"/>
    <x v="1"/>
    <s v="01"/>
    <s v="Grain"/>
    <x v="0"/>
    <n v="0"/>
  </r>
  <r>
    <x v="516"/>
    <x v="9"/>
    <s v="Nov"/>
    <n v="47"/>
    <x v="1"/>
    <s v="01"/>
    <s v="Grain"/>
    <x v="1"/>
    <n v="0"/>
  </r>
  <r>
    <x v="516"/>
    <x v="9"/>
    <s v="Nov"/>
    <n v="47"/>
    <x v="2"/>
    <s v="01"/>
    <s v="Grain"/>
    <x v="0"/>
    <n v="3606"/>
  </r>
  <r>
    <x v="516"/>
    <x v="9"/>
    <s v="Nov"/>
    <n v="47"/>
    <x v="2"/>
    <s v="01"/>
    <s v="Grain"/>
    <x v="1"/>
    <n v="199"/>
  </r>
  <r>
    <x v="516"/>
    <x v="9"/>
    <s v="Nov"/>
    <n v="47"/>
    <x v="3"/>
    <s v="01"/>
    <s v="Grain"/>
    <x v="0"/>
    <n v="4884"/>
  </r>
  <r>
    <x v="516"/>
    <x v="9"/>
    <s v="Nov"/>
    <n v="47"/>
    <x v="3"/>
    <s v="01"/>
    <s v="Grain"/>
    <x v="1"/>
    <n v="207"/>
  </r>
  <r>
    <x v="516"/>
    <x v="9"/>
    <s v="Nov"/>
    <n v="47"/>
    <x v="4"/>
    <s v="01"/>
    <s v="Grain"/>
    <x v="0"/>
    <n v="1582"/>
  </r>
  <r>
    <x v="516"/>
    <x v="9"/>
    <s v="Nov"/>
    <n v="47"/>
    <x v="4"/>
    <s v="01"/>
    <s v="Grain"/>
    <x v="1"/>
    <n v="485"/>
  </r>
  <r>
    <x v="516"/>
    <x v="9"/>
    <s v="Nov"/>
    <n v="47"/>
    <x v="5"/>
    <s v="01"/>
    <s v="Grain"/>
    <x v="0"/>
    <n v="0"/>
  </r>
  <r>
    <x v="516"/>
    <x v="9"/>
    <s v="Nov"/>
    <n v="47"/>
    <x v="5"/>
    <s v="01"/>
    <s v="Grain"/>
    <x v="1"/>
    <n v="12"/>
  </r>
  <r>
    <x v="516"/>
    <x v="9"/>
    <s v="Nov"/>
    <n v="47"/>
    <x v="6"/>
    <s v="01"/>
    <s v="Grain"/>
    <x v="0"/>
    <n v="1268"/>
  </r>
  <r>
    <x v="516"/>
    <x v="9"/>
    <s v="Nov"/>
    <n v="47"/>
    <x v="6"/>
    <s v="01"/>
    <s v="Grain"/>
    <x v="1"/>
    <n v="2147"/>
  </r>
  <r>
    <x v="516"/>
    <x v="9"/>
    <s v="Nov"/>
    <n v="47"/>
    <x v="14"/>
    <s v="01"/>
    <s v="Grain"/>
    <x v="0"/>
    <n v="2151"/>
  </r>
  <r>
    <x v="516"/>
    <x v="9"/>
    <s v="Nov"/>
    <n v="47"/>
    <x v="14"/>
    <s v="01"/>
    <s v="Grain"/>
    <x v="1"/>
    <n v="2173"/>
  </r>
  <r>
    <x v="516"/>
    <x v="9"/>
    <s v="Nov"/>
    <n v="47"/>
    <x v="7"/>
    <s v="01"/>
    <s v="Grain"/>
    <x v="0"/>
    <n v="518"/>
  </r>
  <r>
    <x v="516"/>
    <x v="9"/>
    <s v="Nov"/>
    <n v="47"/>
    <x v="7"/>
    <s v="01"/>
    <s v="Grain"/>
    <x v="1"/>
    <n v="491"/>
  </r>
  <r>
    <x v="516"/>
    <x v="9"/>
    <s v="Nov"/>
    <n v="47"/>
    <x v="8"/>
    <s v="01"/>
    <s v="Grain"/>
    <x v="0"/>
    <n v="220"/>
  </r>
  <r>
    <x v="516"/>
    <x v="9"/>
    <s v="Nov"/>
    <n v="47"/>
    <x v="8"/>
    <s v="01"/>
    <s v="Grain"/>
    <x v="1"/>
    <n v="906"/>
  </r>
  <r>
    <x v="516"/>
    <x v="9"/>
    <s v="Nov"/>
    <n v="47"/>
    <x v="9"/>
    <s v="01"/>
    <s v="Grain"/>
    <x v="0"/>
    <n v="0"/>
  </r>
  <r>
    <x v="516"/>
    <x v="9"/>
    <s v="Nov"/>
    <n v="47"/>
    <x v="9"/>
    <s v="01"/>
    <s v="Grain"/>
    <x v="1"/>
    <n v="0"/>
  </r>
  <r>
    <x v="516"/>
    <x v="9"/>
    <s v="Nov"/>
    <n v="47"/>
    <x v="10"/>
    <s v="01"/>
    <s v="Grain"/>
    <x v="0"/>
    <n v="2555"/>
  </r>
  <r>
    <x v="516"/>
    <x v="9"/>
    <s v="Nov"/>
    <n v="47"/>
    <x v="10"/>
    <s v="01"/>
    <s v="Grain"/>
    <x v="1"/>
    <n v="604"/>
  </r>
  <r>
    <x v="516"/>
    <x v="9"/>
    <s v="Nov"/>
    <n v="47"/>
    <x v="11"/>
    <s v="01"/>
    <s v="Grain"/>
    <x v="0"/>
    <n v="0"/>
  </r>
  <r>
    <x v="516"/>
    <x v="9"/>
    <s v="Nov"/>
    <n v="47"/>
    <x v="11"/>
    <s v="01"/>
    <s v="Grain"/>
    <x v="1"/>
    <n v="2"/>
  </r>
  <r>
    <x v="516"/>
    <x v="9"/>
    <s v="Nov"/>
    <n v="47"/>
    <x v="12"/>
    <s v="01"/>
    <s v="Grain"/>
    <x v="0"/>
    <n v="4142"/>
  </r>
  <r>
    <x v="516"/>
    <x v="9"/>
    <s v="Nov"/>
    <n v="47"/>
    <x v="12"/>
    <s v="01"/>
    <s v="Grain"/>
    <x v="1"/>
    <n v="1098"/>
  </r>
  <r>
    <x v="517"/>
    <x v="9"/>
    <s v="Nov"/>
    <n v="48"/>
    <x v="13"/>
    <s v="01"/>
    <s v="Grain"/>
    <x v="0"/>
    <n v="0"/>
  </r>
  <r>
    <x v="517"/>
    <x v="9"/>
    <s v="Nov"/>
    <n v="48"/>
    <x v="13"/>
    <s v="01"/>
    <s v="Grain"/>
    <x v="1"/>
    <n v="0"/>
  </r>
  <r>
    <x v="517"/>
    <x v="9"/>
    <s v="Nov"/>
    <n v="48"/>
    <x v="0"/>
    <s v="01"/>
    <s v="Grain"/>
    <x v="0"/>
    <n v="13660"/>
  </r>
  <r>
    <x v="517"/>
    <x v="9"/>
    <s v="Nov"/>
    <n v="48"/>
    <x v="0"/>
    <s v="01"/>
    <s v="Grain"/>
    <x v="1"/>
    <n v="216"/>
  </r>
  <r>
    <x v="517"/>
    <x v="9"/>
    <s v="Nov"/>
    <n v="48"/>
    <x v="1"/>
    <s v="01"/>
    <s v="Grain"/>
    <x v="0"/>
    <n v="0"/>
  </r>
  <r>
    <x v="517"/>
    <x v="9"/>
    <s v="Nov"/>
    <n v="48"/>
    <x v="1"/>
    <s v="01"/>
    <s v="Grain"/>
    <x v="1"/>
    <n v="0"/>
  </r>
  <r>
    <x v="517"/>
    <x v="9"/>
    <s v="Nov"/>
    <n v="48"/>
    <x v="2"/>
    <s v="01"/>
    <s v="Grain"/>
    <x v="0"/>
    <n v="3209"/>
  </r>
  <r>
    <x v="517"/>
    <x v="9"/>
    <s v="Nov"/>
    <n v="48"/>
    <x v="2"/>
    <s v="01"/>
    <s v="Grain"/>
    <x v="1"/>
    <n v="330"/>
  </r>
  <r>
    <x v="517"/>
    <x v="9"/>
    <s v="Nov"/>
    <n v="48"/>
    <x v="3"/>
    <s v="01"/>
    <s v="Grain"/>
    <x v="0"/>
    <n v="5141"/>
  </r>
  <r>
    <x v="517"/>
    <x v="9"/>
    <s v="Nov"/>
    <n v="48"/>
    <x v="3"/>
    <s v="01"/>
    <s v="Grain"/>
    <x v="1"/>
    <n v="163"/>
  </r>
  <r>
    <x v="517"/>
    <x v="9"/>
    <s v="Nov"/>
    <n v="48"/>
    <x v="4"/>
    <s v="01"/>
    <s v="Grain"/>
    <x v="0"/>
    <n v="2104"/>
  </r>
  <r>
    <x v="517"/>
    <x v="9"/>
    <s v="Nov"/>
    <n v="48"/>
    <x v="4"/>
    <s v="01"/>
    <s v="Grain"/>
    <x v="1"/>
    <n v="722"/>
  </r>
  <r>
    <x v="517"/>
    <x v="9"/>
    <s v="Nov"/>
    <n v="48"/>
    <x v="5"/>
    <s v="01"/>
    <s v="Grain"/>
    <x v="0"/>
    <n v="0"/>
  </r>
  <r>
    <x v="517"/>
    <x v="9"/>
    <s v="Nov"/>
    <n v="48"/>
    <x v="5"/>
    <s v="01"/>
    <s v="Grain"/>
    <x v="1"/>
    <n v="10"/>
  </r>
  <r>
    <x v="517"/>
    <x v="9"/>
    <s v="Nov"/>
    <n v="48"/>
    <x v="6"/>
    <s v="01"/>
    <s v="Grain"/>
    <x v="0"/>
    <n v="1587"/>
  </r>
  <r>
    <x v="517"/>
    <x v="9"/>
    <s v="Nov"/>
    <n v="48"/>
    <x v="6"/>
    <s v="01"/>
    <s v="Grain"/>
    <x v="1"/>
    <n v="1241"/>
  </r>
  <r>
    <x v="517"/>
    <x v="9"/>
    <s v="Nov"/>
    <n v="48"/>
    <x v="14"/>
    <s v="01"/>
    <s v="Grain"/>
    <x v="0"/>
    <n v="2566"/>
  </r>
  <r>
    <x v="517"/>
    <x v="9"/>
    <s v="Nov"/>
    <n v="48"/>
    <x v="14"/>
    <s v="01"/>
    <s v="Grain"/>
    <x v="1"/>
    <n v="1387"/>
  </r>
  <r>
    <x v="517"/>
    <x v="9"/>
    <s v="Nov"/>
    <n v="48"/>
    <x v="7"/>
    <s v="01"/>
    <s v="Grain"/>
    <x v="0"/>
    <n v="1139"/>
  </r>
  <r>
    <x v="517"/>
    <x v="9"/>
    <s v="Nov"/>
    <n v="48"/>
    <x v="7"/>
    <s v="01"/>
    <s v="Grain"/>
    <x v="1"/>
    <n v="291"/>
  </r>
  <r>
    <x v="517"/>
    <x v="9"/>
    <s v="Nov"/>
    <n v="48"/>
    <x v="8"/>
    <s v="01"/>
    <s v="Grain"/>
    <x v="0"/>
    <n v="99"/>
  </r>
  <r>
    <x v="517"/>
    <x v="9"/>
    <s v="Nov"/>
    <n v="48"/>
    <x v="8"/>
    <s v="01"/>
    <s v="Grain"/>
    <x v="1"/>
    <n v="888"/>
  </r>
  <r>
    <x v="517"/>
    <x v="9"/>
    <s v="Nov"/>
    <n v="48"/>
    <x v="9"/>
    <s v="01"/>
    <s v="Grain"/>
    <x v="0"/>
    <n v="0"/>
  </r>
  <r>
    <x v="517"/>
    <x v="9"/>
    <s v="Nov"/>
    <n v="48"/>
    <x v="9"/>
    <s v="01"/>
    <s v="Grain"/>
    <x v="1"/>
    <n v="0"/>
  </r>
  <r>
    <x v="517"/>
    <x v="9"/>
    <s v="Nov"/>
    <n v="48"/>
    <x v="10"/>
    <s v="01"/>
    <s v="Grain"/>
    <x v="0"/>
    <n v="3122"/>
  </r>
  <r>
    <x v="517"/>
    <x v="9"/>
    <s v="Nov"/>
    <n v="48"/>
    <x v="10"/>
    <s v="01"/>
    <s v="Grain"/>
    <x v="1"/>
    <n v="812"/>
  </r>
  <r>
    <x v="517"/>
    <x v="9"/>
    <s v="Nov"/>
    <n v="48"/>
    <x v="11"/>
    <s v="01"/>
    <s v="Grain"/>
    <x v="0"/>
    <n v="0"/>
  </r>
  <r>
    <x v="517"/>
    <x v="9"/>
    <s v="Nov"/>
    <n v="48"/>
    <x v="11"/>
    <s v="01"/>
    <s v="Grain"/>
    <x v="1"/>
    <n v="2"/>
  </r>
  <r>
    <x v="517"/>
    <x v="9"/>
    <s v="Nov"/>
    <n v="48"/>
    <x v="12"/>
    <s v="01"/>
    <s v="Grain"/>
    <x v="0"/>
    <n v="5687"/>
  </r>
  <r>
    <x v="517"/>
    <x v="9"/>
    <s v="Nov"/>
    <n v="48"/>
    <x v="12"/>
    <s v="01"/>
    <s v="Grain"/>
    <x v="1"/>
    <n v="1676"/>
  </r>
  <r>
    <x v="518"/>
    <x v="9"/>
    <s v="Dec"/>
    <n v="49"/>
    <x v="13"/>
    <s v="01"/>
    <s v="Grain"/>
    <x v="0"/>
    <n v="0"/>
  </r>
  <r>
    <x v="518"/>
    <x v="9"/>
    <s v="Dec"/>
    <n v="49"/>
    <x v="13"/>
    <s v="01"/>
    <s v="Grain"/>
    <x v="1"/>
    <n v="0"/>
  </r>
  <r>
    <x v="518"/>
    <x v="9"/>
    <s v="Dec"/>
    <n v="49"/>
    <x v="0"/>
    <s v="01"/>
    <s v="Grain"/>
    <x v="0"/>
    <n v="12993"/>
  </r>
  <r>
    <x v="518"/>
    <x v="9"/>
    <s v="Dec"/>
    <n v="49"/>
    <x v="0"/>
    <s v="01"/>
    <s v="Grain"/>
    <x v="1"/>
    <n v="196"/>
  </r>
  <r>
    <x v="518"/>
    <x v="9"/>
    <s v="Dec"/>
    <n v="49"/>
    <x v="1"/>
    <s v="01"/>
    <s v="Grain"/>
    <x v="0"/>
    <n v="0"/>
  </r>
  <r>
    <x v="518"/>
    <x v="9"/>
    <s v="Dec"/>
    <n v="49"/>
    <x v="1"/>
    <s v="01"/>
    <s v="Grain"/>
    <x v="1"/>
    <n v="0"/>
  </r>
  <r>
    <x v="518"/>
    <x v="9"/>
    <s v="Dec"/>
    <n v="49"/>
    <x v="2"/>
    <s v="01"/>
    <s v="Grain"/>
    <x v="0"/>
    <n v="3675"/>
  </r>
  <r>
    <x v="518"/>
    <x v="9"/>
    <s v="Dec"/>
    <n v="49"/>
    <x v="2"/>
    <s v="01"/>
    <s v="Grain"/>
    <x v="1"/>
    <n v="163"/>
  </r>
  <r>
    <x v="518"/>
    <x v="9"/>
    <s v="Dec"/>
    <n v="49"/>
    <x v="3"/>
    <s v="01"/>
    <s v="Grain"/>
    <x v="0"/>
    <n v="5850"/>
  </r>
  <r>
    <x v="518"/>
    <x v="9"/>
    <s v="Dec"/>
    <n v="49"/>
    <x v="3"/>
    <s v="01"/>
    <s v="Grain"/>
    <x v="1"/>
    <n v="457"/>
  </r>
  <r>
    <x v="518"/>
    <x v="9"/>
    <s v="Dec"/>
    <n v="49"/>
    <x v="4"/>
    <s v="01"/>
    <s v="Grain"/>
    <x v="0"/>
    <n v="1842"/>
  </r>
  <r>
    <x v="518"/>
    <x v="9"/>
    <s v="Dec"/>
    <n v="49"/>
    <x v="4"/>
    <s v="01"/>
    <s v="Grain"/>
    <x v="1"/>
    <n v="490"/>
  </r>
  <r>
    <x v="518"/>
    <x v="9"/>
    <s v="Dec"/>
    <n v="49"/>
    <x v="5"/>
    <s v="01"/>
    <s v="Grain"/>
    <x v="0"/>
    <n v="0"/>
  </r>
  <r>
    <x v="518"/>
    <x v="9"/>
    <s v="Dec"/>
    <n v="49"/>
    <x v="5"/>
    <s v="01"/>
    <s v="Grain"/>
    <x v="1"/>
    <n v="14"/>
  </r>
  <r>
    <x v="518"/>
    <x v="9"/>
    <s v="Dec"/>
    <n v="49"/>
    <x v="6"/>
    <s v="01"/>
    <s v="Grain"/>
    <x v="0"/>
    <n v="1358"/>
  </r>
  <r>
    <x v="518"/>
    <x v="9"/>
    <s v="Dec"/>
    <n v="49"/>
    <x v="6"/>
    <s v="01"/>
    <s v="Grain"/>
    <x v="1"/>
    <n v="1218"/>
  </r>
  <r>
    <x v="518"/>
    <x v="9"/>
    <s v="Dec"/>
    <n v="49"/>
    <x v="14"/>
    <s v="01"/>
    <s v="Grain"/>
    <x v="0"/>
    <n v="2243"/>
  </r>
  <r>
    <x v="518"/>
    <x v="9"/>
    <s v="Dec"/>
    <n v="49"/>
    <x v="14"/>
    <s v="01"/>
    <s v="Grain"/>
    <x v="1"/>
    <n v="1264"/>
  </r>
  <r>
    <x v="518"/>
    <x v="9"/>
    <s v="Dec"/>
    <n v="49"/>
    <x v="7"/>
    <s v="01"/>
    <s v="Grain"/>
    <x v="0"/>
    <n v="1070"/>
  </r>
  <r>
    <x v="518"/>
    <x v="9"/>
    <s v="Dec"/>
    <n v="49"/>
    <x v="7"/>
    <s v="01"/>
    <s v="Grain"/>
    <x v="1"/>
    <n v="592"/>
  </r>
  <r>
    <x v="518"/>
    <x v="9"/>
    <s v="Dec"/>
    <n v="49"/>
    <x v="8"/>
    <s v="01"/>
    <s v="Grain"/>
    <x v="0"/>
    <n v="220"/>
  </r>
  <r>
    <x v="518"/>
    <x v="9"/>
    <s v="Dec"/>
    <n v="49"/>
    <x v="8"/>
    <s v="01"/>
    <s v="Grain"/>
    <x v="1"/>
    <n v="787"/>
  </r>
  <r>
    <x v="518"/>
    <x v="9"/>
    <s v="Dec"/>
    <n v="49"/>
    <x v="9"/>
    <s v="01"/>
    <s v="Grain"/>
    <x v="0"/>
    <n v="0"/>
  </r>
  <r>
    <x v="518"/>
    <x v="9"/>
    <s v="Dec"/>
    <n v="49"/>
    <x v="9"/>
    <s v="01"/>
    <s v="Grain"/>
    <x v="1"/>
    <n v="0"/>
  </r>
  <r>
    <x v="518"/>
    <x v="9"/>
    <s v="Dec"/>
    <n v="49"/>
    <x v="10"/>
    <s v="01"/>
    <s v="Grain"/>
    <x v="0"/>
    <n v="2809"/>
  </r>
  <r>
    <x v="518"/>
    <x v="9"/>
    <s v="Dec"/>
    <n v="49"/>
    <x v="10"/>
    <s v="01"/>
    <s v="Grain"/>
    <x v="1"/>
    <n v="828"/>
  </r>
  <r>
    <x v="518"/>
    <x v="9"/>
    <s v="Dec"/>
    <n v="49"/>
    <x v="11"/>
    <s v="01"/>
    <s v="Grain"/>
    <x v="0"/>
    <n v="0"/>
  </r>
  <r>
    <x v="518"/>
    <x v="9"/>
    <s v="Dec"/>
    <n v="49"/>
    <x v="11"/>
    <s v="01"/>
    <s v="Grain"/>
    <x v="1"/>
    <n v="26"/>
  </r>
  <r>
    <x v="518"/>
    <x v="9"/>
    <s v="Dec"/>
    <n v="49"/>
    <x v="12"/>
    <s v="01"/>
    <s v="Grain"/>
    <x v="0"/>
    <n v="5006"/>
  </r>
  <r>
    <x v="518"/>
    <x v="9"/>
    <s v="Dec"/>
    <n v="49"/>
    <x v="12"/>
    <s v="01"/>
    <s v="Grain"/>
    <x v="1"/>
    <n v="1222"/>
  </r>
  <r>
    <x v="519"/>
    <x v="9"/>
    <s v="Dec"/>
    <n v="50"/>
    <x v="13"/>
    <s v="01"/>
    <s v="Grain"/>
    <x v="0"/>
    <n v="0"/>
  </r>
  <r>
    <x v="519"/>
    <x v="9"/>
    <s v="Dec"/>
    <n v="50"/>
    <x v="13"/>
    <s v="01"/>
    <s v="Grain"/>
    <x v="1"/>
    <n v="0"/>
  </r>
  <r>
    <x v="519"/>
    <x v="9"/>
    <s v="Dec"/>
    <n v="50"/>
    <x v="0"/>
    <s v="01"/>
    <s v="Grain"/>
    <x v="0"/>
    <n v="12338"/>
  </r>
  <r>
    <x v="519"/>
    <x v="9"/>
    <s v="Dec"/>
    <n v="50"/>
    <x v="0"/>
    <s v="01"/>
    <s v="Grain"/>
    <x v="1"/>
    <n v="81"/>
  </r>
  <r>
    <x v="519"/>
    <x v="9"/>
    <s v="Dec"/>
    <n v="50"/>
    <x v="1"/>
    <s v="01"/>
    <s v="Grain"/>
    <x v="0"/>
    <n v="0"/>
  </r>
  <r>
    <x v="519"/>
    <x v="9"/>
    <s v="Dec"/>
    <n v="50"/>
    <x v="1"/>
    <s v="01"/>
    <s v="Grain"/>
    <x v="1"/>
    <n v="0"/>
  </r>
  <r>
    <x v="519"/>
    <x v="9"/>
    <s v="Dec"/>
    <n v="50"/>
    <x v="2"/>
    <s v="01"/>
    <s v="Grain"/>
    <x v="0"/>
    <n v="3705"/>
  </r>
  <r>
    <x v="519"/>
    <x v="9"/>
    <s v="Dec"/>
    <n v="50"/>
    <x v="2"/>
    <s v="01"/>
    <s v="Grain"/>
    <x v="1"/>
    <n v="397"/>
  </r>
  <r>
    <x v="519"/>
    <x v="9"/>
    <s v="Dec"/>
    <n v="50"/>
    <x v="3"/>
    <s v="01"/>
    <s v="Grain"/>
    <x v="0"/>
    <n v="4922"/>
  </r>
  <r>
    <x v="519"/>
    <x v="9"/>
    <s v="Dec"/>
    <n v="50"/>
    <x v="3"/>
    <s v="01"/>
    <s v="Grain"/>
    <x v="1"/>
    <n v="302"/>
  </r>
  <r>
    <x v="519"/>
    <x v="9"/>
    <s v="Dec"/>
    <n v="50"/>
    <x v="4"/>
    <s v="01"/>
    <s v="Grain"/>
    <x v="0"/>
    <n v="2039"/>
  </r>
  <r>
    <x v="519"/>
    <x v="9"/>
    <s v="Dec"/>
    <n v="50"/>
    <x v="4"/>
    <s v="01"/>
    <s v="Grain"/>
    <x v="1"/>
    <n v="1203"/>
  </r>
  <r>
    <x v="519"/>
    <x v="9"/>
    <s v="Dec"/>
    <n v="50"/>
    <x v="5"/>
    <s v="01"/>
    <s v="Grain"/>
    <x v="0"/>
    <n v="0"/>
  </r>
  <r>
    <x v="519"/>
    <x v="9"/>
    <s v="Dec"/>
    <n v="50"/>
    <x v="5"/>
    <s v="01"/>
    <s v="Grain"/>
    <x v="1"/>
    <n v="7"/>
  </r>
  <r>
    <x v="519"/>
    <x v="9"/>
    <s v="Dec"/>
    <n v="50"/>
    <x v="6"/>
    <s v="01"/>
    <s v="Grain"/>
    <x v="0"/>
    <n v="1493"/>
  </r>
  <r>
    <x v="519"/>
    <x v="9"/>
    <s v="Dec"/>
    <n v="50"/>
    <x v="6"/>
    <s v="01"/>
    <s v="Grain"/>
    <x v="1"/>
    <n v="1298"/>
  </r>
  <r>
    <x v="519"/>
    <x v="9"/>
    <s v="Dec"/>
    <n v="50"/>
    <x v="14"/>
    <s v="01"/>
    <s v="Grain"/>
    <x v="0"/>
    <n v="2379"/>
  </r>
  <r>
    <x v="519"/>
    <x v="9"/>
    <s v="Dec"/>
    <n v="50"/>
    <x v="14"/>
    <s v="01"/>
    <s v="Grain"/>
    <x v="1"/>
    <n v="1173"/>
  </r>
  <r>
    <x v="519"/>
    <x v="9"/>
    <s v="Dec"/>
    <n v="50"/>
    <x v="7"/>
    <s v="01"/>
    <s v="Grain"/>
    <x v="0"/>
    <n v="1262"/>
  </r>
  <r>
    <x v="519"/>
    <x v="9"/>
    <s v="Dec"/>
    <n v="50"/>
    <x v="7"/>
    <s v="01"/>
    <s v="Grain"/>
    <x v="1"/>
    <n v="294"/>
  </r>
  <r>
    <x v="519"/>
    <x v="9"/>
    <s v="Dec"/>
    <n v="50"/>
    <x v="8"/>
    <s v="01"/>
    <s v="Grain"/>
    <x v="0"/>
    <n v="183"/>
  </r>
  <r>
    <x v="519"/>
    <x v="9"/>
    <s v="Dec"/>
    <n v="50"/>
    <x v="8"/>
    <s v="01"/>
    <s v="Grain"/>
    <x v="1"/>
    <n v="1366"/>
  </r>
  <r>
    <x v="519"/>
    <x v="9"/>
    <s v="Dec"/>
    <n v="50"/>
    <x v="9"/>
    <s v="01"/>
    <s v="Grain"/>
    <x v="0"/>
    <n v="0"/>
  </r>
  <r>
    <x v="519"/>
    <x v="9"/>
    <s v="Dec"/>
    <n v="50"/>
    <x v="9"/>
    <s v="01"/>
    <s v="Grain"/>
    <x v="1"/>
    <n v="0"/>
  </r>
  <r>
    <x v="519"/>
    <x v="9"/>
    <s v="Dec"/>
    <n v="50"/>
    <x v="10"/>
    <s v="01"/>
    <s v="Grain"/>
    <x v="0"/>
    <n v="2476"/>
  </r>
  <r>
    <x v="519"/>
    <x v="9"/>
    <s v="Dec"/>
    <n v="50"/>
    <x v="10"/>
    <s v="01"/>
    <s v="Grain"/>
    <x v="1"/>
    <n v="926"/>
  </r>
  <r>
    <x v="519"/>
    <x v="9"/>
    <s v="Dec"/>
    <n v="50"/>
    <x v="11"/>
    <s v="01"/>
    <s v="Grain"/>
    <x v="0"/>
    <n v="0"/>
  </r>
  <r>
    <x v="519"/>
    <x v="9"/>
    <s v="Dec"/>
    <n v="50"/>
    <x v="11"/>
    <s v="01"/>
    <s v="Grain"/>
    <x v="1"/>
    <n v="0"/>
  </r>
  <r>
    <x v="519"/>
    <x v="9"/>
    <s v="Dec"/>
    <n v="50"/>
    <x v="12"/>
    <s v="01"/>
    <s v="Grain"/>
    <x v="0"/>
    <n v="5465"/>
  </r>
  <r>
    <x v="519"/>
    <x v="9"/>
    <s v="Dec"/>
    <n v="50"/>
    <x v="12"/>
    <s v="01"/>
    <s v="Grain"/>
    <x v="1"/>
    <n v="1383"/>
  </r>
  <r>
    <x v="520"/>
    <x v="9"/>
    <s v="Dec"/>
    <n v="51"/>
    <x v="13"/>
    <s v="01"/>
    <s v="Grain"/>
    <x v="0"/>
    <n v="0"/>
  </r>
  <r>
    <x v="520"/>
    <x v="9"/>
    <s v="Dec"/>
    <n v="51"/>
    <x v="13"/>
    <s v="01"/>
    <s v="Grain"/>
    <x v="1"/>
    <n v="0"/>
  </r>
  <r>
    <x v="520"/>
    <x v="9"/>
    <s v="Dec"/>
    <n v="51"/>
    <x v="0"/>
    <s v="01"/>
    <s v="Grain"/>
    <x v="0"/>
    <n v="11968"/>
  </r>
  <r>
    <x v="520"/>
    <x v="9"/>
    <s v="Dec"/>
    <n v="51"/>
    <x v="0"/>
    <s v="01"/>
    <s v="Grain"/>
    <x v="1"/>
    <n v="60"/>
  </r>
  <r>
    <x v="520"/>
    <x v="9"/>
    <s v="Dec"/>
    <n v="51"/>
    <x v="1"/>
    <s v="01"/>
    <s v="Grain"/>
    <x v="0"/>
    <n v="0"/>
  </r>
  <r>
    <x v="520"/>
    <x v="9"/>
    <s v="Dec"/>
    <n v="51"/>
    <x v="1"/>
    <s v="01"/>
    <s v="Grain"/>
    <x v="1"/>
    <n v="0"/>
  </r>
  <r>
    <x v="520"/>
    <x v="9"/>
    <s v="Dec"/>
    <n v="51"/>
    <x v="2"/>
    <s v="01"/>
    <s v="Grain"/>
    <x v="0"/>
    <n v="3692"/>
  </r>
  <r>
    <x v="520"/>
    <x v="9"/>
    <s v="Dec"/>
    <n v="51"/>
    <x v="2"/>
    <s v="01"/>
    <s v="Grain"/>
    <x v="1"/>
    <n v="322"/>
  </r>
  <r>
    <x v="520"/>
    <x v="9"/>
    <s v="Dec"/>
    <n v="51"/>
    <x v="3"/>
    <s v="01"/>
    <s v="Grain"/>
    <x v="0"/>
    <n v="4974"/>
  </r>
  <r>
    <x v="520"/>
    <x v="9"/>
    <s v="Dec"/>
    <n v="51"/>
    <x v="3"/>
    <s v="01"/>
    <s v="Grain"/>
    <x v="1"/>
    <n v="313"/>
  </r>
  <r>
    <x v="520"/>
    <x v="9"/>
    <s v="Dec"/>
    <n v="51"/>
    <x v="4"/>
    <s v="01"/>
    <s v="Grain"/>
    <x v="0"/>
    <n v="1879"/>
  </r>
  <r>
    <x v="520"/>
    <x v="9"/>
    <s v="Dec"/>
    <n v="51"/>
    <x v="4"/>
    <s v="01"/>
    <s v="Grain"/>
    <x v="1"/>
    <n v="775"/>
  </r>
  <r>
    <x v="520"/>
    <x v="9"/>
    <s v="Dec"/>
    <n v="51"/>
    <x v="5"/>
    <s v="01"/>
    <s v="Grain"/>
    <x v="0"/>
    <n v="0"/>
  </r>
  <r>
    <x v="520"/>
    <x v="9"/>
    <s v="Dec"/>
    <n v="51"/>
    <x v="5"/>
    <s v="01"/>
    <s v="Grain"/>
    <x v="1"/>
    <n v="1"/>
  </r>
  <r>
    <x v="520"/>
    <x v="9"/>
    <s v="Dec"/>
    <n v="51"/>
    <x v="6"/>
    <s v="01"/>
    <s v="Grain"/>
    <x v="0"/>
    <n v="1572"/>
  </r>
  <r>
    <x v="520"/>
    <x v="9"/>
    <s v="Dec"/>
    <n v="51"/>
    <x v="6"/>
    <s v="01"/>
    <s v="Grain"/>
    <x v="1"/>
    <n v="973"/>
  </r>
  <r>
    <x v="520"/>
    <x v="9"/>
    <s v="Dec"/>
    <n v="51"/>
    <x v="14"/>
    <s v="01"/>
    <s v="Grain"/>
    <x v="0"/>
    <n v="2459"/>
  </r>
  <r>
    <x v="520"/>
    <x v="9"/>
    <s v="Dec"/>
    <n v="51"/>
    <x v="14"/>
    <s v="01"/>
    <s v="Grain"/>
    <x v="1"/>
    <n v="984"/>
  </r>
  <r>
    <x v="520"/>
    <x v="9"/>
    <s v="Dec"/>
    <n v="51"/>
    <x v="7"/>
    <s v="01"/>
    <s v="Grain"/>
    <x v="0"/>
    <n v="643"/>
  </r>
  <r>
    <x v="520"/>
    <x v="9"/>
    <s v="Dec"/>
    <n v="51"/>
    <x v="7"/>
    <s v="01"/>
    <s v="Grain"/>
    <x v="1"/>
    <n v="372"/>
  </r>
  <r>
    <x v="520"/>
    <x v="9"/>
    <s v="Dec"/>
    <n v="51"/>
    <x v="8"/>
    <s v="01"/>
    <s v="Grain"/>
    <x v="0"/>
    <n v="198"/>
  </r>
  <r>
    <x v="520"/>
    <x v="9"/>
    <s v="Dec"/>
    <n v="51"/>
    <x v="8"/>
    <s v="01"/>
    <s v="Grain"/>
    <x v="1"/>
    <n v="1584"/>
  </r>
  <r>
    <x v="520"/>
    <x v="9"/>
    <s v="Dec"/>
    <n v="51"/>
    <x v="9"/>
    <s v="01"/>
    <s v="Grain"/>
    <x v="0"/>
    <n v="0"/>
  </r>
  <r>
    <x v="520"/>
    <x v="9"/>
    <s v="Dec"/>
    <n v="51"/>
    <x v="9"/>
    <s v="01"/>
    <s v="Grain"/>
    <x v="1"/>
    <n v="0"/>
  </r>
  <r>
    <x v="520"/>
    <x v="9"/>
    <s v="Dec"/>
    <n v="51"/>
    <x v="10"/>
    <s v="01"/>
    <s v="Grain"/>
    <x v="0"/>
    <n v="2701"/>
  </r>
  <r>
    <x v="520"/>
    <x v="9"/>
    <s v="Dec"/>
    <n v="51"/>
    <x v="10"/>
    <s v="01"/>
    <s v="Grain"/>
    <x v="1"/>
    <n v="730"/>
  </r>
  <r>
    <x v="520"/>
    <x v="9"/>
    <s v="Dec"/>
    <n v="51"/>
    <x v="11"/>
    <s v="01"/>
    <s v="Grain"/>
    <x v="0"/>
    <n v="1"/>
  </r>
  <r>
    <x v="520"/>
    <x v="9"/>
    <s v="Dec"/>
    <n v="51"/>
    <x v="11"/>
    <s v="01"/>
    <s v="Grain"/>
    <x v="1"/>
    <n v="2"/>
  </r>
  <r>
    <x v="520"/>
    <x v="9"/>
    <s v="Dec"/>
    <n v="51"/>
    <x v="12"/>
    <s v="01"/>
    <s v="Grain"/>
    <x v="0"/>
    <n v="5236"/>
  </r>
  <r>
    <x v="520"/>
    <x v="9"/>
    <s v="Dec"/>
    <n v="51"/>
    <x v="12"/>
    <s v="01"/>
    <s v="Grain"/>
    <x v="1"/>
    <n v="1412"/>
  </r>
  <r>
    <x v="521"/>
    <x v="9"/>
    <s v="Dec"/>
    <n v="52"/>
    <x v="13"/>
    <s v="01"/>
    <s v="Grain"/>
    <x v="0"/>
    <n v="0"/>
  </r>
  <r>
    <x v="521"/>
    <x v="9"/>
    <s v="Dec"/>
    <n v="52"/>
    <x v="13"/>
    <s v="01"/>
    <s v="Grain"/>
    <x v="1"/>
    <n v="0"/>
  </r>
  <r>
    <x v="521"/>
    <x v="9"/>
    <s v="Dec"/>
    <n v="52"/>
    <x v="0"/>
    <s v="01"/>
    <s v="Grain"/>
    <x v="0"/>
    <n v="8295"/>
  </r>
  <r>
    <x v="521"/>
    <x v="9"/>
    <s v="Dec"/>
    <n v="52"/>
    <x v="0"/>
    <s v="01"/>
    <s v="Grain"/>
    <x v="1"/>
    <n v="49"/>
  </r>
  <r>
    <x v="521"/>
    <x v="9"/>
    <s v="Dec"/>
    <n v="52"/>
    <x v="1"/>
    <s v="01"/>
    <s v="Grain"/>
    <x v="0"/>
    <n v="0"/>
  </r>
  <r>
    <x v="521"/>
    <x v="9"/>
    <s v="Dec"/>
    <n v="52"/>
    <x v="1"/>
    <s v="01"/>
    <s v="Grain"/>
    <x v="1"/>
    <n v="0"/>
  </r>
  <r>
    <x v="521"/>
    <x v="9"/>
    <s v="Dec"/>
    <n v="52"/>
    <x v="2"/>
    <s v="01"/>
    <s v="Grain"/>
    <x v="0"/>
    <n v="3028"/>
  </r>
  <r>
    <x v="521"/>
    <x v="9"/>
    <s v="Dec"/>
    <n v="52"/>
    <x v="2"/>
    <s v="01"/>
    <s v="Grain"/>
    <x v="1"/>
    <n v="5"/>
  </r>
  <r>
    <x v="521"/>
    <x v="9"/>
    <s v="Dec"/>
    <n v="52"/>
    <x v="3"/>
    <s v="01"/>
    <s v="Grain"/>
    <x v="0"/>
    <n v="3070"/>
  </r>
  <r>
    <x v="521"/>
    <x v="9"/>
    <s v="Dec"/>
    <n v="52"/>
    <x v="3"/>
    <s v="01"/>
    <s v="Grain"/>
    <x v="1"/>
    <n v="188"/>
  </r>
  <r>
    <x v="521"/>
    <x v="9"/>
    <s v="Dec"/>
    <n v="52"/>
    <x v="4"/>
    <s v="01"/>
    <s v="Grain"/>
    <x v="0"/>
    <n v="1259"/>
  </r>
  <r>
    <x v="521"/>
    <x v="9"/>
    <s v="Dec"/>
    <n v="52"/>
    <x v="4"/>
    <s v="01"/>
    <s v="Grain"/>
    <x v="1"/>
    <n v="444"/>
  </r>
  <r>
    <x v="521"/>
    <x v="9"/>
    <s v="Dec"/>
    <n v="52"/>
    <x v="5"/>
    <s v="01"/>
    <s v="Grain"/>
    <x v="0"/>
    <n v="0"/>
  </r>
  <r>
    <x v="521"/>
    <x v="9"/>
    <s v="Dec"/>
    <n v="52"/>
    <x v="5"/>
    <s v="01"/>
    <s v="Grain"/>
    <x v="1"/>
    <n v="10"/>
  </r>
  <r>
    <x v="521"/>
    <x v="9"/>
    <s v="Dec"/>
    <n v="52"/>
    <x v="6"/>
    <s v="01"/>
    <s v="Grain"/>
    <x v="0"/>
    <n v="904"/>
  </r>
  <r>
    <x v="521"/>
    <x v="9"/>
    <s v="Dec"/>
    <n v="52"/>
    <x v="6"/>
    <s v="01"/>
    <s v="Grain"/>
    <x v="1"/>
    <n v="1146"/>
  </r>
  <r>
    <x v="521"/>
    <x v="9"/>
    <s v="Dec"/>
    <n v="52"/>
    <x v="14"/>
    <s v="01"/>
    <s v="Grain"/>
    <x v="0"/>
    <n v="1780"/>
  </r>
  <r>
    <x v="521"/>
    <x v="9"/>
    <s v="Dec"/>
    <n v="52"/>
    <x v="14"/>
    <s v="01"/>
    <s v="Grain"/>
    <x v="1"/>
    <n v="1212"/>
  </r>
  <r>
    <x v="521"/>
    <x v="9"/>
    <s v="Dec"/>
    <n v="52"/>
    <x v="7"/>
    <s v="01"/>
    <s v="Grain"/>
    <x v="0"/>
    <n v="480"/>
  </r>
  <r>
    <x v="521"/>
    <x v="9"/>
    <s v="Dec"/>
    <n v="52"/>
    <x v="7"/>
    <s v="01"/>
    <s v="Grain"/>
    <x v="1"/>
    <n v="335"/>
  </r>
  <r>
    <x v="521"/>
    <x v="9"/>
    <s v="Dec"/>
    <n v="52"/>
    <x v="8"/>
    <s v="01"/>
    <s v="Grain"/>
    <x v="0"/>
    <n v="183"/>
  </r>
  <r>
    <x v="521"/>
    <x v="9"/>
    <s v="Dec"/>
    <n v="52"/>
    <x v="8"/>
    <s v="01"/>
    <s v="Grain"/>
    <x v="1"/>
    <n v="563"/>
  </r>
  <r>
    <x v="521"/>
    <x v="9"/>
    <s v="Dec"/>
    <n v="52"/>
    <x v="9"/>
    <s v="01"/>
    <s v="Grain"/>
    <x v="0"/>
    <n v="0"/>
  </r>
  <r>
    <x v="521"/>
    <x v="9"/>
    <s v="Dec"/>
    <n v="52"/>
    <x v="9"/>
    <s v="01"/>
    <s v="Grain"/>
    <x v="1"/>
    <n v="0"/>
  </r>
  <r>
    <x v="521"/>
    <x v="9"/>
    <s v="Dec"/>
    <n v="52"/>
    <x v="10"/>
    <s v="01"/>
    <s v="Grain"/>
    <x v="0"/>
    <n v="1747"/>
  </r>
  <r>
    <x v="521"/>
    <x v="9"/>
    <s v="Dec"/>
    <n v="52"/>
    <x v="10"/>
    <s v="01"/>
    <s v="Grain"/>
    <x v="1"/>
    <n v="481"/>
  </r>
  <r>
    <x v="521"/>
    <x v="9"/>
    <s v="Dec"/>
    <n v="52"/>
    <x v="11"/>
    <s v="01"/>
    <s v="Grain"/>
    <x v="0"/>
    <n v="0"/>
  </r>
  <r>
    <x v="521"/>
    <x v="9"/>
    <s v="Dec"/>
    <n v="52"/>
    <x v="11"/>
    <s v="01"/>
    <s v="Grain"/>
    <x v="1"/>
    <n v="0"/>
  </r>
  <r>
    <x v="521"/>
    <x v="9"/>
    <s v="Dec"/>
    <n v="52"/>
    <x v="12"/>
    <s v="01"/>
    <s v="Grain"/>
    <x v="0"/>
    <n v="3934"/>
  </r>
  <r>
    <x v="521"/>
    <x v="9"/>
    <s v="Dec"/>
    <n v="52"/>
    <x v="12"/>
    <s v="01"/>
    <s v="Grain"/>
    <x v="1"/>
    <n v="743"/>
  </r>
  <r>
    <x v="522"/>
    <x v="10"/>
    <s v="Jan"/>
    <n v="1"/>
    <x v="13"/>
    <s v="01"/>
    <s v="Grain"/>
    <x v="0"/>
    <n v="0"/>
  </r>
  <r>
    <x v="522"/>
    <x v="10"/>
    <s v="Jan"/>
    <n v="1"/>
    <x v="13"/>
    <s v="01"/>
    <s v="Grain"/>
    <x v="1"/>
    <n v="0"/>
  </r>
  <r>
    <x v="522"/>
    <x v="10"/>
    <s v="Jan"/>
    <n v="1"/>
    <x v="0"/>
    <s v="01"/>
    <s v="Grain"/>
    <x v="0"/>
    <n v="10067"/>
  </r>
  <r>
    <x v="522"/>
    <x v="10"/>
    <s v="Jan"/>
    <n v="1"/>
    <x v="0"/>
    <s v="01"/>
    <s v="Grain"/>
    <x v="1"/>
    <n v="182"/>
  </r>
  <r>
    <x v="522"/>
    <x v="10"/>
    <s v="Jan"/>
    <n v="1"/>
    <x v="2"/>
    <s v="01"/>
    <s v="Grain"/>
    <x v="0"/>
    <n v="2865"/>
  </r>
  <r>
    <x v="522"/>
    <x v="10"/>
    <s v="Jan"/>
    <n v="1"/>
    <x v="2"/>
    <s v="01"/>
    <s v="Grain"/>
    <x v="1"/>
    <n v="152"/>
  </r>
  <r>
    <x v="522"/>
    <x v="10"/>
    <s v="Jan"/>
    <n v="1"/>
    <x v="3"/>
    <s v="01"/>
    <s v="Grain"/>
    <x v="0"/>
    <n v="3693"/>
  </r>
  <r>
    <x v="522"/>
    <x v="10"/>
    <s v="Jan"/>
    <n v="1"/>
    <x v="3"/>
    <s v="01"/>
    <s v="Grain"/>
    <x v="1"/>
    <n v="169"/>
  </r>
  <r>
    <x v="522"/>
    <x v="10"/>
    <s v="Jan"/>
    <n v="1"/>
    <x v="4"/>
    <s v="01"/>
    <s v="Grain"/>
    <x v="0"/>
    <n v="1767"/>
  </r>
  <r>
    <x v="522"/>
    <x v="10"/>
    <s v="Jan"/>
    <n v="1"/>
    <x v="4"/>
    <s v="01"/>
    <s v="Grain"/>
    <x v="1"/>
    <n v="387"/>
  </r>
  <r>
    <x v="522"/>
    <x v="10"/>
    <s v="Jan"/>
    <n v="1"/>
    <x v="14"/>
    <s v="01"/>
    <s v="Grain"/>
    <x v="0"/>
    <n v="1507"/>
  </r>
  <r>
    <x v="522"/>
    <x v="10"/>
    <s v="Jan"/>
    <n v="1"/>
    <x v="14"/>
    <s v="01"/>
    <s v="Grain"/>
    <x v="1"/>
    <n v="1150"/>
  </r>
  <r>
    <x v="522"/>
    <x v="10"/>
    <s v="Jan"/>
    <n v="1"/>
    <x v="7"/>
    <s v="01"/>
    <s v="Grain"/>
    <x v="0"/>
    <n v="935"/>
  </r>
  <r>
    <x v="522"/>
    <x v="10"/>
    <s v="Jan"/>
    <n v="1"/>
    <x v="7"/>
    <s v="01"/>
    <s v="Grain"/>
    <x v="1"/>
    <n v="341"/>
  </r>
  <r>
    <x v="522"/>
    <x v="10"/>
    <s v="Jan"/>
    <n v="1"/>
    <x v="8"/>
    <s v="01"/>
    <s v="Grain"/>
    <x v="0"/>
    <n v="111"/>
  </r>
  <r>
    <x v="522"/>
    <x v="10"/>
    <s v="Jan"/>
    <n v="1"/>
    <x v="8"/>
    <s v="01"/>
    <s v="Grain"/>
    <x v="1"/>
    <n v="1110"/>
  </r>
  <r>
    <x v="522"/>
    <x v="10"/>
    <s v="Jan"/>
    <n v="1"/>
    <x v="9"/>
    <s v="01"/>
    <s v="Grain"/>
    <x v="0"/>
    <n v="0"/>
  </r>
  <r>
    <x v="522"/>
    <x v="10"/>
    <s v="Jan"/>
    <n v="1"/>
    <x v="9"/>
    <s v="01"/>
    <s v="Grain"/>
    <x v="1"/>
    <n v="0"/>
  </r>
  <r>
    <x v="522"/>
    <x v="10"/>
    <s v="Jan"/>
    <n v="1"/>
    <x v="10"/>
    <s v="01"/>
    <s v="Grain"/>
    <x v="0"/>
    <n v="2070"/>
  </r>
  <r>
    <x v="522"/>
    <x v="10"/>
    <s v="Jan"/>
    <n v="1"/>
    <x v="10"/>
    <s v="01"/>
    <s v="Grain"/>
    <x v="1"/>
    <n v="769"/>
  </r>
  <r>
    <x v="522"/>
    <x v="10"/>
    <s v="Jan"/>
    <n v="1"/>
    <x v="11"/>
    <s v="01"/>
    <s v="Grain"/>
    <x v="0"/>
    <n v="0"/>
  </r>
  <r>
    <x v="522"/>
    <x v="10"/>
    <s v="Jan"/>
    <n v="1"/>
    <x v="11"/>
    <s v="01"/>
    <s v="Grain"/>
    <x v="1"/>
    <n v="25"/>
  </r>
  <r>
    <x v="522"/>
    <x v="10"/>
    <s v="Jan"/>
    <n v="1"/>
    <x v="12"/>
    <s v="01"/>
    <s v="Grain"/>
    <x v="0"/>
    <n v="4879"/>
  </r>
  <r>
    <x v="522"/>
    <x v="10"/>
    <s v="Jan"/>
    <n v="1"/>
    <x v="12"/>
    <s v="01"/>
    <s v="Grain"/>
    <x v="1"/>
    <n v="884"/>
  </r>
  <r>
    <x v="523"/>
    <x v="10"/>
    <s v="Jan"/>
    <n v="2"/>
    <x v="13"/>
    <s v="01"/>
    <s v="Grain"/>
    <x v="0"/>
    <n v="0"/>
  </r>
  <r>
    <x v="523"/>
    <x v="10"/>
    <s v="Jan"/>
    <n v="2"/>
    <x v="13"/>
    <s v="01"/>
    <s v="Grain"/>
    <x v="1"/>
    <n v="0"/>
  </r>
  <r>
    <x v="523"/>
    <x v="10"/>
    <s v="Jan"/>
    <n v="2"/>
    <x v="0"/>
    <s v="01"/>
    <s v="Grain"/>
    <x v="0"/>
    <n v="11408"/>
  </r>
  <r>
    <x v="523"/>
    <x v="10"/>
    <s v="Jan"/>
    <n v="2"/>
    <x v="0"/>
    <s v="01"/>
    <s v="Grain"/>
    <x v="1"/>
    <n v="77"/>
  </r>
  <r>
    <x v="523"/>
    <x v="10"/>
    <s v="Jan"/>
    <n v="2"/>
    <x v="2"/>
    <s v="01"/>
    <s v="Grain"/>
    <x v="0"/>
    <n v="3477"/>
  </r>
  <r>
    <x v="523"/>
    <x v="10"/>
    <s v="Jan"/>
    <n v="2"/>
    <x v="2"/>
    <s v="01"/>
    <s v="Grain"/>
    <x v="1"/>
    <n v="496"/>
  </r>
  <r>
    <x v="523"/>
    <x v="10"/>
    <s v="Jan"/>
    <n v="2"/>
    <x v="3"/>
    <s v="01"/>
    <s v="Grain"/>
    <x v="0"/>
    <n v="3885"/>
  </r>
  <r>
    <x v="523"/>
    <x v="10"/>
    <s v="Jan"/>
    <n v="2"/>
    <x v="3"/>
    <s v="01"/>
    <s v="Grain"/>
    <x v="1"/>
    <n v="261"/>
  </r>
  <r>
    <x v="523"/>
    <x v="10"/>
    <s v="Jan"/>
    <n v="2"/>
    <x v="4"/>
    <s v="01"/>
    <s v="Grain"/>
    <x v="0"/>
    <n v="1862"/>
  </r>
  <r>
    <x v="523"/>
    <x v="10"/>
    <s v="Jan"/>
    <n v="2"/>
    <x v="4"/>
    <s v="01"/>
    <s v="Grain"/>
    <x v="1"/>
    <n v="834"/>
  </r>
  <r>
    <x v="523"/>
    <x v="10"/>
    <s v="Jan"/>
    <n v="2"/>
    <x v="14"/>
    <s v="01"/>
    <s v="Grain"/>
    <x v="0"/>
    <n v="2068"/>
  </r>
  <r>
    <x v="523"/>
    <x v="10"/>
    <s v="Jan"/>
    <n v="2"/>
    <x v="14"/>
    <s v="01"/>
    <s v="Grain"/>
    <x v="1"/>
    <n v="714"/>
  </r>
  <r>
    <x v="523"/>
    <x v="10"/>
    <s v="Jan"/>
    <n v="2"/>
    <x v="7"/>
    <s v="01"/>
    <s v="Grain"/>
    <x v="0"/>
    <n v="1235"/>
  </r>
  <r>
    <x v="523"/>
    <x v="10"/>
    <s v="Jan"/>
    <n v="2"/>
    <x v="7"/>
    <s v="01"/>
    <s v="Grain"/>
    <x v="1"/>
    <n v="430"/>
  </r>
  <r>
    <x v="523"/>
    <x v="10"/>
    <s v="Jan"/>
    <n v="2"/>
    <x v="8"/>
    <s v="01"/>
    <s v="Grain"/>
    <x v="0"/>
    <n v="115"/>
  </r>
  <r>
    <x v="523"/>
    <x v="10"/>
    <s v="Jan"/>
    <n v="2"/>
    <x v="8"/>
    <s v="01"/>
    <s v="Grain"/>
    <x v="1"/>
    <n v="1295"/>
  </r>
  <r>
    <x v="523"/>
    <x v="10"/>
    <s v="Jan"/>
    <n v="2"/>
    <x v="9"/>
    <s v="01"/>
    <s v="Grain"/>
    <x v="0"/>
    <n v="0"/>
  </r>
  <r>
    <x v="523"/>
    <x v="10"/>
    <s v="Jan"/>
    <n v="2"/>
    <x v="9"/>
    <s v="01"/>
    <s v="Grain"/>
    <x v="1"/>
    <n v="0"/>
  </r>
  <r>
    <x v="523"/>
    <x v="10"/>
    <s v="Jan"/>
    <n v="2"/>
    <x v="10"/>
    <s v="01"/>
    <s v="Grain"/>
    <x v="0"/>
    <n v="2724"/>
  </r>
  <r>
    <x v="523"/>
    <x v="10"/>
    <s v="Jan"/>
    <n v="2"/>
    <x v="10"/>
    <s v="01"/>
    <s v="Grain"/>
    <x v="1"/>
    <n v="800"/>
  </r>
  <r>
    <x v="523"/>
    <x v="10"/>
    <s v="Jan"/>
    <n v="2"/>
    <x v="11"/>
    <s v="01"/>
    <s v="Grain"/>
    <x v="0"/>
    <n v="0"/>
  </r>
  <r>
    <x v="523"/>
    <x v="10"/>
    <s v="Jan"/>
    <n v="2"/>
    <x v="11"/>
    <s v="01"/>
    <s v="Grain"/>
    <x v="1"/>
    <n v="27"/>
  </r>
  <r>
    <x v="523"/>
    <x v="10"/>
    <s v="Jan"/>
    <n v="2"/>
    <x v="12"/>
    <s v="01"/>
    <s v="Grain"/>
    <x v="0"/>
    <n v="4647"/>
  </r>
  <r>
    <x v="523"/>
    <x v="10"/>
    <s v="Jan"/>
    <n v="2"/>
    <x v="12"/>
    <s v="01"/>
    <s v="Grain"/>
    <x v="1"/>
    <n v="1266"/>
  </r>
  <r>
    <x v="524"/>
    <x v="10"/>
    <s v="Jan"/>
    <n v="3"/>
    <x v="13"/>
    <s v="01"/>
    <s v="Grain"/>
    <x v="0"/>
    <n v="0"/>
  </r>
  <r>
    <x v="524"/>
    <x v="10"/>
    <s v="Jan"/>
    <n v="3"/>
    <x v="13"/>
    <s v="01"/>
    <s v="Grain"/>
    <x v="1"/>
    <n v="0"/>
  </r>
  <r>
    <x v="524"/>
    <x v="10"/>
    <s v="Jan"/>
    <n v="3"/>
    <x v="0"/>
    <s v="01"/>
    <s v="Grain"/>
    <x v="0"/>
    <n v="12400"/>
  </r>
  <r>
    <x v="524"/>
    <x v="10"/>
    <s v="Jan"/>
    <n v="3"/>
    <x v="0"/>
    <s v="01"/>
    <s v="Grain"/>
    <x v="1"/>
    <n v="96"/>
  </r>
  <r>
    <x v="524"/>
    <x v="10"/>
    <s v="Jan"/>
    <n v="3"/>
    <x v="2"/>
    <s v="01"/>
    <s v="Grain"/>
    <x v="0"/>
    <n v="4317"/>
  </r>
  <r>
    <x v="524"/>
    <x v="10"/>
    <s v="Jan"/>
    <n v="3"/>
    <x v="2"/>
    <s v="01"/>
    <s v="Grain"/>
    <x v="1"/>
    <n v="337"/>
  </r>
  <r>
    <x v="524"/>
    <x v="10"/>
    <s v="Jan"/>
    <n v="3"/>
    <x v="3"/>
    <s v="01"/>
    <s v="Grain"/>
    <x v="0"/>
    <n v="4867"/>
  </r>
  <r>
    <x v="524"/>
    <x v="10"/>
    <s v="Jan"/>
    <n v="3"/>
    <x v="3"/>
    <s v="01"/>
    <s v="Grain"/>
    <x v="1"/>
    <n v="134"/>
  </r>
  <r>
    <x v="524"/>
    <x v="10"/>
    <s v="Jan"/>
    <n v="3"/>
    <x v="4"/>
    <s v="01"/>
    <s v="Grain"/>
    <x v="0"/>
    <n v="2030"/>
  </r>
  <r>
    <x v="524"/>
    <x v="10"/>
    <s v="Jan"/>
    <n v="3"/>
    <x v="4"/>
    <s v="01"/>
    <s v="Grain"/>
    <x v="1"/>
    <n v="925"/>
  </r>
  <r>
    <x v="524"/>
    <x v="10"/>
    <s v="Jan"/>
    <n v="3"/>
    <x v="14"/>
    <s v="01"/>
    <s v="Grain"/>
    <x v="0"/>
    <n v="2106"/>
  </r>
  <r>
    <x v="524"/>
    <x v="10"/>
    <s v="Jan"/>
    <n v="3"/>
    <x v="14"/>
    <s v="01"/>
    <s v="Grain"/>
    <x v="1"/>
    <n v="889"/>
  </r>
  <r>
    <x v="524"/>
    <x v="10"/>
    <s v="Jan"/>
    <n v="3"/>
    <x v="7"/>
    <s v="01"/>
    <s v="Grain"/>
    <x v="0"/>
    <n v="753"/>
  </r>
  <r>
    <x v="524"/>
    <x v="10"/>
    <s v="Jan"/>
    <n v="3"/>
    <x v="7"/>
    <s v="01"/>
    <s v="Grain"/>
    <x v="1"/>
    <n v="214"/>
  </r>
  <r>
    <x v="524"/>
    <x v="10"/>
    <s v="Jan"/>
    <n v="3"/>
    <x v="8"/>
    <s v="01"/>
    <s v="Grain"/>
    <x v="0"/>
    <n v="164"/>
  </r>
  <r>
    <x v="524"/>
    <x v="10"/>
    <s v="Jan"/>
    <n v="3"/>
    <x v="8"/>
    <s v="01"/>
    <s v="Grain"/>
    <x v="1"/>
    <n v="1477"/>
  </r>
  <r>
    <x v="524"/>
    <x v="10"/>
    <s v="Jan"/>
    <n v="3"/>
    <x v="9"/>
    <s v="01"/>
    <s v="Grain"/>
    <x v="0"/>
    <n v="0"/>
  </r>
  <r>
    <x v="524"/>
    <x v="10"/>
    <s v="Jan"/>
    <n v="3"/>
    <x v="9"/>
    <s v="01"/>
    <s v="Grain"/>
    <x v="1"/>
    <n v="0"/>
  </r>
  <r>
    <x v="524"/>
    <x v="10"/>
    <s v="Jan"/>
    <n v="3"/>
    <x v="10"/>
    <s v="01"/>
    <s v="Grain"/>
    <x v="0"/>
    <n v="2664"/>
  </r>
  <r>
    <x v="524"/>
    <x v="10"/>
    <s v="Jan"/>
    <n v="3"/>
    <x v="10"/>
    <s v="01"/>
    <s v="Grain"/>
    <x v="1"/>
    <n v="855"/>
  </r>
  <r>
    <x v="524"/>
    <x v="10"/>
    <s v="Jan"/>
    <n v="3"/>
    <x v="11"/>
    <s v="01"/>
    <s v="Grain"/>
    <x v="0"/>
    <n v="0"/>
  </r>
  <r>
    <x v="524"/>
    <x v="10"/>
    <s v="Jan"/>
    <n v="3"/>
    <x v="11"/>
    <s v="01"/>
    <s v="Grain"/>
    <x v="1"/>
    <n v="2"/>
  </r>
  <r>
    <x v="524"/>
    <x v="10"/>
    <s v="Jan"/>
    <n v="3"/>
    <x v="12"/>
    <s v="01"/>
    <s v="Grain"/>
    <x v="0"/>
    <n v="5481"/>
  </r>
  <r>
    <x v="524"/>
    <x v="10"/>
    <s v="Jan"/>
    <n v="3"/>
    <x v="12"/>
    <s v="01"/>
    <s v="Grain"/>
    <x v="1"/>
    <n v="1473"/>
  </r>
  <r>
    <x v="525"/>
    <x v="10"/>
    <s v="Jan"/>
    <n v="4"/>
    <x v="13"/>
    <s v="01"/>
    <s v="Grain"/>
    <x v="0"/>
    <n v="0"/>
  </r>
  <r>
    <x v="525"/>
    <x v="10"/>
    <s v="Jan"/>
    <n v="4"/>
    <x v="13"/>
    <s v="01"/>
    <s v="Grain"/>
    <x v="1"/>
    <n v="0"/>
  </r>
  <r>
    <x v="525"/>
    <x v="10"/>
    <s v="Jan"/>
    <n v="4"/>
    <x v="0"/>
    <s v="01"/>
    <s v="Grain"/>
    <x v="0"/>
    <n v="11561"/>
  </r>
  <r>
    <x v="525"/>
    <x v="10"/>
    <s v="Jan"/>
    <n v="4"/>
    <x v="0"/>
    <s v="01"/>
    <s v="Grain"/>
    <x v="1"/>
    <n v="107"/>
  </r>
  <r>
    <x v="525"/>
    <x v="10"/>
    <s v="Jan"/>
    <n v="4"/>
    <x v="2"/>
    <s v="01"/>
    <s v="Grain"/>
    <x v="0"/>
    <n v="3310"/>
  </r>
  <r>
    <x v="525"/>
    <x v="10"/>
    <s v="Jan"/>
    <n v="4"/>
    <x v="2"/>
    <s v="01"/>
    <s v="Grain"/>
    <x v="1"/>
    <n v="382"/>
  </r>
  <r>
    <x v="525"/>
    <x v="10"/>
    <s v="Jan"/>
    <n v="4"/>
    <x v="3"/>
    <s v="01"/>
    <s v="Grain"/>
    <x v="0"/>
    <n v="4019"/>
  </r>
  <r>
    <x v="525"/>
    <x v="10"/>
    <s v="Jan"/>
    <n v="4"/>
    <x v="3"/>
    <s v="01"/>
    <s v="Grain"/>
    <x v="1"/>
    <n v="397"/>
  </r>
  <r>
    <x v="525"/>
    <x v="10"/>
    <s v="Jan"/>
    <n v="4"/>
    <x v="4"/>
    <s v="01"/>
    <s v="Grain"/>
    <x v="0"/>
    <n v="1871"/>
  </r>
  <r>
    <x v="525"/>
    <x v="10"/>
    <s v="Jan"/>
    <n v="4"/>
    <x v="4"/>
    <s v="01"/>
    <s v="Grain"/>
    <x v="1"/>
    <n v="679"/>
  </r>
  <r>
    <x v="525"/>
    <x v="10"/>
    <s v="Jan"/>
    <n v="4"/>
    <x v="14"/>
    <s v="01"/>
    <s v="Grain"/>
    <x v="0"/>
    <n v="2047"/>
  </r>
  <r>
    <x v="525"/>
    <x v="10"/>
    <s v="Jan"/>
    <n v="4"/>
    <x v="14"/>
    <s v="01"/>
    <s v="Grain"/>
    <x v="1"/>
    <n v="583"/>
  </r>
  <r>
    <x v="525"/>
    <x v="10"/>
    <s v="Jan"/>
    <n v="4"/>
    <x v="7"/>
    <s v="01"/>
    <s v="Grain"/>
    <x v="0"/>
    <n v="1164"/>
  </r>
  <r>
    <x v="525"/>
    <x v="10"/>
    <s v="Jan"/>
    <n v="4"/>
    <x v="7"/>
    <s v="01"/>
    <s v="Grain"/>
    <x v="1"/>
    <n v="368"/>
  </r>
  <r>
    <x v="525"/>
    <x v="10"/>
    <s v="Jan"/>
    <n v="4"/>
    <x v="8"/>
    <s v="01"/>
    <s v="Grain"/>
    <x v="0"/>
    <n v="149"/>
  </r>
  <r>
    <x v="525"/>
    <x v="10"/>
    <s v="Jan"/>
    <n v="4"/>
    <x v="8"/>
    <s v="01"/>
    <s v="Grain"/>
    <x v="1"/>
    <n v="1751"/>
  </r>
  <r>
    <x v="525"/>
    <x v="10"/>
    <s v="Jan"/>
    <n v="4"/>
    <x v="9"/>
    <s v="01"/>
    <s v="Grain"/>
    <x v="0"/>
    <n v="0"/>
  </r>
  <r>
    <x v="525"/>
    <x v="10"/>
    <s v="Jan"/>
    <n v="4"/>
    <x v="9"/>
    <s v="01"/>
    <s v="Grain"/>
    <x v="1"/>
    <n v="0"/>
  </r>
  <r>
    <x v="525"/>
    <x v="10"/>
    <s v="Jan"/>
    <n v="4"/>
    <x v="10"/>
    <s v="01"/>
    <s v="Grain"/>
    <x v="0"/>
    <n v="2361"/>
  </r>
  <r>
    <x v="525"/>
    <x v="10"/>
    <s v="Jan"/>
    <n v="4"/>
    <x v="10"/>
    <s v="01"/>
    <s v="Grain"/>
    <x v="1"/>
    <n v="781"/>
  </r>
  <r>
    <x v="525"/>
    <x v="10"/>
    <s v="Jan"/>
    <n v="4"/>
    <x v="11"/>
    <s v="01"/>
    <s v="Grain"/>
    <x v="0"/>
    <n v="0"/>
  </r>
  <r>
    <x v="525"/>
    <x v="10"/>
    <s v="Jan"/>
    <n v="4"/>
    <x v="11"/>
    <s v="01"/>
    <s v="Grain"/>
    <x v="1"/>
    <n v="4"/>
  </r>
  <r>
    <x v="525"/>
    <x v="10"/>
    <s v="Jan"/>
    <n v="4"/>
    <x v="12"/>
    <s v="01"/>
    <s v="Grain"/>
    <x v="0"/>
    <n v="5589"/>
  </r>
  <r>
    <x v="525"/>
    <x v="10"/>
    <s v="Jan"/>
    <n v="4"/>
    <x v="12"/>
    <s v="01"/>
    <s v="Grain"/>
    <x v="1"/>
    <n v="1455"/>
  </r>
  <r>
    <x v="526"/>
    <x v="10"/>
    <s v="Jan"/>
    <n v="5"/>
    <x v="13"/>
    <s v="01"/>
    <s v="Grain"/>
    <x v="0"/>
    <n v="0"/>
  </r>
  <r>
    <x v="526"/>
    <x v="10"/>
    <s v="Jan"/>
    <n v="5"/>
    <x v="13"/>
    <s v="01"/>
    <s v="Grain"/>
    <x v="1"/>
    <n v="0"/>
  </r>
  <r>
    <x v="526"/>
    <x v="10"/>
    <s v="Jan"/>
    <n v="5"/>
    <x v="0"/>
    <s v="01"/>
    <s v="Grain"/>
    <x v="0"/>
    <n v="13814"/>
  </r>
  <r>
    <x v="526"/>
    <x v="10"/>
    <s v="Jan"/>
    <n v="5"/>
    <x v="0"/>
    <s v="01"/>
    <s v="Grain"/>
    <x v="1"/>
    <n v="176"/>
  </r>
  <r>
    <x v="526"/>
    <x v="10"/>
    <s v="Jan"/>
    <n v="5"/>
    <x v="2"/>
    <s v="01"/>
    <s v="Grain"/>
    <x v="0"/>
    <n v="3751"/>
  </r>
  <r>
    <x v="526"/>
    <x v="10"/>
    <s v="Jan"/>
    <n v="5"/>
    <x v="2"/>
    <s v="01"/>
    <s v="Grain"/>
    <x v="1"/>
    <n v="359"/>
  </r>
  <r>
    <x v="526"/>
    <x v="10"/>
    <s v="Jan"/>
    <n v="5"/>
    <x v="3"/>
    <s v="01"/>
    <s v="Grain"/>
    <x v="0"/>
    <n v="4625"/>
  </r>
  <r>
    <x v="526"/>
    <x v="10"/>
    <s v="Jan"/>
    <n v="5"/>
    <x v="3"/>
    <s v="01"/>
    <s v="Grain"/>
    <x v="1"/>
    <n v="328"/>
  </r>
  <r>
    <x v="526"/>
    <x v="10"/>
    <s v="Jan"/>
    <n v="5"/>
    <x v="4"/>
    <s v="01"/>
    <s v="Grain"/>
    <x v="0"/>
    <n v="2125"/>
  </r>
  <r>
    <x v="526"/>
    <x v="10"/>
    <s v="Jan"/>
    <n v="5"/>
    <x v="4"/>
    <s v="01"/>
    <s v="Grain"/>
    <x v="1"/>
    <n v="1155"/>
  </r>
  <r>
    <x v="526"/>
    <x v="10"/>
    <s v="Jan"/>
    <n v="5"/>
    <x v="14"/>
    <s v="01"/>
    <s v="Grain"/>
    <x v="0"/>
    <n v="2152"/>
  </r>
  <r>
    <x v="526"/>
    <x v="10"/>
    <s v="Jan"/>
    <n v="5"/>
    <x v="14"/>
    <s v="01"/>
    <s v="Grain"/>
    <x v="1"/>
    <n v="1053"/>
  </r>
  <r>
    <x v="526"/>
    <x v="10"/>
    <s v="Jan"/>
    <n v="5"/>
    <x v="7"/>
    <s v="01"/>
    <s v="Grain"/>
    <x v="0"/>
    <n v="1150"/>
  </r>
  <r>
    <x v="526"/>
    <x v="10"/>
    <s v="Jan"/>
    <n v="5"/>
    <x v="7"/>
    <s v="01"/>
    <s v="Grain"/>
    <x v="1"/>
    <n v="232"/>
  </r>
  <r>
    <x v="526"/>
    <x v="10"/>
    <s v="Jan"/>
    <n v="5"/>
    <x v="8"/>
    <s v="01"/>
    <s v="Grain"/>
    <x v="0"/>
    <n v="139"/>
  </r>
  <r>
    <x v="526"/>
    <x v="10"/>
    <s v="Jan"/>
    <n v="5"/>
    <x v="8"/>
    <s v="01"/>
    <s v="Grain"/>
    <x v="1"/>
    <n v="1049"/>
  </r>
  <r>
    <x v="526"/>
    <x v="10"/>
    <s v="Jan"/>
    <n v="5"/>
    <x v="9"/>
    <s v="01"/>
    <s v="Grain"/>
    <x v="0"/>
    <n v="0"/>
  </r>
  <r>
    <x v="526"/>
    <x v="10"/>
    <s v="Jan"/>
    <n v="5"/>
    <x v="9"/>
    <s v="01"/>
    <s v="Grain"/>
    <x v="1"/>
    <n v="0"/>
  </r>
  <r>
    <x v="526"/>
    <x v="10"/>
    <s v="Jan"/>
    <n v="5"/>
    <x v="10"/>
    <s v="01"/>
    <s v="Grain"/>
    <x v="0"/>
    <n v="2367"/>
  </r>
  <r>
    <x v="526"/>
    <x v="10"/>
    <s v="Jan"/>
    <n v="5"/>
    <x v="10"/>
    <s v="01"/>
    <s v="Grain"/>
    <x v="1"/>
    <n v="796"/>
  </r>
  <r>
    <x v="526"/>
    <x v="10"/>
    <s v="Jan"/>
    <n v="5"/>
    <x v="11"/>
    <s v="01"/>
    <s v="Grain"/>
    <x v="0"/>
    <n v="0"/>
  </r>
  <r>
    <x v="526"/>
    <x v="10"/>
    <s v="Jan"/>
    <n v="5"/>
    <x v="11"/>
    <s v="01"/>
    <s v="Grain"/>
    <x v="1"/>
    <n v="26"/>
  </r>
  <r>
    <x v="526"/>
    <x v="10"/>
    <s v="Jan"/>
    <n v="5"/>
    <x v="12"/>
    <s v="01"/>
    <s v="Grain"/>
    <x v="0"/>
    <n v="5241"/>
  </r>
  <r>
    <x v="526"/>
    <x v="10"/>
    <s v="Jan"/>
    <n v="5"/>
    <x v="12"/>
    <s v="01"/>
    <s v="Grain"/>
    <x v="1"/>
    <n v="1199"/>
  </r>
  <r>
    <x v="527"/>
    <x v="10"/>
    <s v="Feb"/>
    <n v="6"/>
    <x v="13"/>
    <s v="01"/>
    <s v="Grain"/>
    <x v="0"/>
    <n v="0"/>
  </r>
  <r>
    <x v="527"/>
    <x v="10"/>
    <s v="Feb"/>
    <n v="6"/>
    <x v="13"/>
    <s v="01"/>
    <s v="Grain"/>
    <x v="1"/>
    <n v="0"/>
  </r>
  <r>
    <x v="527"/>
    <x v="10"/>
    <s v="Feb"/>
    <n v="6"/>
    <x v="0"/>
    <s v="01"/>
    <s v="Grain"/>
    <x v="0"/>
    <n v="10270"/>
  </r>
  <r>
    <x v="527"/>
    <x v="10"/>
    <s v="Feb"/>
    <n v="6"/>
    <x v="0"/>
    <s v="01"/>
    <s v="Grain"/>
    <x v="1"/>
    <n v="147"/>
  </r>
  <r>
    <x v="527"/>
    <x v="10"/>
    <s v="Feb"/>
    <n v="6"/>
    <x v="2"/>
    <s v="01"/>
    <s v="Grain"/>
    <x v="0"/>
    <n v="3000"/>
  </r>
  <r>
    <x v="527"/>
    <x v="10"/>
    <s v="Feb"/>
    <n v="6"/>
    <x v="2"/>
    <s v="01"/>
    <s v="Grain"/>
    <x v="1"/>
    <n v="175"/>
  </r>
  <r>
    <x v="527"/>
    <x v="10"/>
    <s v="Feb"/>
    <n v="6"/>
    <x v="3"/>
    <s v="01"/>
    <s v="Grain"/>
    <x v="0"/>
    <n v="4254"/>
  </r>
  <r>
    <x v="527"/>
    <x v="10"/>
    <s v="Feb"/>
    <n v="6"/>
    <x v="3"/>
    <s v="01"/>
    <s v="Grain"/>
    <x v="1"/>
    <n v="269"/>
  </r>
  <r>
    <x v="527"/>
    <x v="10"/>
    <s v="Feb"/>
    <n v="6"/>
    <x v="4"/>
    <s v="01"/>
    <s v="Grain"/>
    <x v="0"/>
    <n v="1112"/>
  </r>
  <r>
    <x v="527"/>
    <x v="10"/>
    <s v="Feb"/>
    <n v="6"/>
    <x v="4"/>
    <s v="01"/>
    <s v="Grain"/>
    <x v="1"/>
    <n v="801"/>
  </r>
  <r>
    <x v="527"/>
    <x v="10"/>
    <s v="Feb"/>
    <n v="6"/>
    <x v="14"/>
    <s v="01"/>
    <s v="Grain"/>
    <x v="0"/>
    <n v="2181"/>
  </r>
  <r>
    <x v="527"/>
    <x v="10"/>
    <s v="Feb"/>
    <n v="6"/>
    <x v="14"/>
    <s v="01"/>
    <s v="Grain"/>
    <x v="1"/>
    <n v="1053"/>
  </r>
  <r>
    <x v="527"/>
    <x v="10"/>
    <s v="Feb"/>
    <n v="6"/>
    <x v="7"/>
    <s v="01"/>
    <s v="Grain"/>
    <x v="0"/>
    <n v="630"/>
  </r>
  <r>
    <x v="527"/>
    <x v="10"/>
    <s v="Feb"/>
    <n v="6"/>
    <x v="7"/>
    <s v="01"/>
    <s v="Grain"/>
    <x v="1"/>
    <n v="154"/>
  </r>
  <r>
    <x v="527"/>
    <x v="10"/>
    <s v="Feb"/>
    <n v="6"/>
    <x v="8"/>
    <s v="01"/>
    <s v="Grain"/>
    <x v="0"/>
    <n v="155"/>
  </r>
  <r>
    <x v="527"/>
    <x v="10"/>
    <s v="Feb"/>
    <n v="6"/>
    <x v="8"/>
    <s v="01"/>
    <s v="Grain"/>
    <x v="1"/>
    <n v="673"/>
  </r>
  <r>
    <x v="527"/>
    <x v="10"/>
    <s v="Feb"/>
    <n v="6"/>
    <x v="9"/>
    <s v="01"/>
    <s v="Grain"/>
    <x v="0"/>
    <n v="0"/>
  </r>
  <r>
    <x v="527"/>
    <x v="10"/>
    <s v="Feb"/>
    <n v="6"/>
    <x v="9"/>
    <s v="01"/>
    <s v="Grain"/>
    <x v="1"/>
    <n v="0"/>
  </r>
  <r>
    <x v="527"/>
    <x v="10"/>
    <s v="Feb"/>
    <n v="6"/>
    <x v="10"/>
    <s v="01"/>
    <s v="Grain"/>
    <x v="0"/>
    <n v="2356"/>
  </r>
  <r>
    <x v="527"/>
    <x v="10"/>
    <s v="Feb"/>
    <n v="6"/>
    <x v="10"/>
    <s v="01"/>
    <s v="Grain"/>
    <x v="1"/>
    <n v="828"/>
  </r>
  <r>
    <x v="527"/>
    <x v="10"/>
    <s v="Feb"/>
    <n v="6"/>
    <x v="11"/>
    <s v="01"/>
    <s v="Grain"/>
    <x v="0"/>
    <n v="0"/>
  </r>
  <r>
    <x v="527"/>
    <x v="10"/>
    <s v="Feb"/>
    <n v="6"/>
    <x v="11"/>
    <s v="01"/>
    <s v="Grain"/>
    <x v="1"/>
    <n v="3"/>
  </r>
  <r>
    <x v="527"/>
    <x v="10"/>
    <s v="Feb"/>
    <n v="6"/>
    <x v="12"/>
    <s v="01"/>
    <s v="Grain"/>
    <x v="0"/>
    <n v="4667"/>
  </r>
  <r>
    <x v="527"/>
    <x v="10"/>
    <s v="Feb"/>
    <n v="6"/>
    <x v="12"/>
    <s v="01"/>
    <s v="Grain"/>
    <x v="1"/>
    <n v="1180"/>
  </r>
  <r>
    <x v="528"/>
    <x v="10"/>
    <s v="Feb"/>
    <n v="7"/>
    <x v="13"/>
    <s v="01"/>
    <s v="Grain"/>
    <x v="0"/>
    <n v="0"/>
  </r>
  <r>
    <x v="528"/>
    <x v="10"/>
    <s v="Feb"/>
    <n v="7"/>
    <x v="13"/>
    <s v="01"/>
    <s v="Grain"/>
    <x v="1"/>
    <n v="0"/>
  </r>
  <r>
    <x v="528"/>
    <x v="10"/>
    <s v="Feb"/>
    <n v="7"/>
    <x v="0"/>
    <s v="01"/>
    <s v="Grain"/>
    <x v="0"/>
    <n v="11204"/>
  </r>
  <r>
    <x v="528"/>
    <x v="10"/>
    <s v="Feb"/>
    <n v="7"/>
    <x v="0"/>
    <s v="01"/>
    <s v="Grain"/>
    <x v="1"/>
    <n v="62"/>
  </r>
  <r>
    <x v="528"/>
    <x v="10"/>
    <s v="Feb"/>
    <n v="7"/>
    <x v="2"/>
    <s v="01"/>
    <s v="Grain"/>
    <x v="0"/>
    <n v="2479"/>
  </r>
  <r>
    <x v="528"/>
    <x v="10"/>
    <s v="Feb"/>
    <n v="7"/>
    <x v="2"/>
    <s v="01"/>
    <s v="Grain"/>
    <x v="1"/>
    <n v="148"/>
  </r>
  <r>
    <x v="528"/>
    <x v="10"/>
    <s v="Feb"/>
    <n v="7"/>
    <x v="3"/>
    <s v="01"/>
    <s v="Grain"/>
    <x v="0"/>
    <n v="4783"/>
  </r>
  <r>
    <x v="528"/>
    <x v="10"/>
    <s v="Feb"/>
    <n v="7"/>
    <x v="3"/>
    <s v="01"/>
    <s v="Grain"/>
    <x v="1"/>
    <n v="161"/>
  </r>
  <r>
    <x v="528"/>
    <x v="10"/>
    <s v="Feb"/>
    <n v="7"/>
    <x v="4"/>
    <s v="01"/>
    <s v="Grain"/>
    <x v="0"/>
    <n v="1980"/>
  </r>
  <r>
    <x v="528"/>
    <x v="10"/>
    <s v="Feb"/>
    <n v="7"/>
    <x v="4"/>
    <s v="01"/>
    <s v="Grain"/>
    <x v="1"/>
    <n v="884"/>
  </r>
  <r>
    <x v="528"/>
    <x v="10"/>
    <s v="Feb"/>
    <n v="7"/>
    <x v="14"/>
    <s v="01"/>
    <s v="Grain"/>
    <x v="0"/>
    <n v="1683"/>
  </r>
  <r>
    <x v="528"/>
    <x v="10"/>
    <s v="Feb"/>
    <n v="7"/>
    <x v="14"/>
    <s v="01"/>
    <s v="Grain"/>
    <x v="1"/>
    <n v="1182"/>
  </r>
  <r>
    <x v="528"/>
    <x v="10"/>
    <s v="Feb"/>
    <n v="7"/>
    <x v="7"/>
    <s v="01"/>
    <s v="Grain"/>
    <x v="0"/>
    <n v="1081"/>
  </r>
  <r>
    <x v="528"/>
    <x v="10"/>
    <s v="Feb"/>
    <n v="7"/>
    <x v="7"/>
    <s v="01"/>
    <s v="Grain"/>
    <x v="1"/>
    <n v="344"/>
  </r>
  <r>
    <x v="528"/>
    <x v="10"/>
    <s v="Feb"/>
    <n v="7"/>
    <x v="8"/>
    <s v="01"/>
    <s v="Grain"/>
    <x v="0"/>
    <n v="169"/>
  </r>
  <r>
    <x v="528"/>
    <x v="10"/>
    <s v="Feb"/>
    <n v="7"/>
    <x v="8"/>
    <s v="01"/>
    <s v="Grain"/>
    <x v="1"/>
    <n v="1504"/>
  </r>
  <r>
    <x v="528"/>
    <x v="10"/>
    <s v="Feb"/>
    <n v="7"/>
    <x v="9"/>
    <s v="01"/>
    <s v="Grain"/>
    <x v="0"/>
    <n v="0"/>
  </r>
  <r>
    <x v="528"/>
    <x v="10"/>
    <s v="Feb"/>
    <n v="7"/>
    <x v="9"/>
    <s v="01"/>
    <s v="Grain"/>
    <x v="1"/>
    <n v="0"/>
  </r>
  <r>
    <x v="528"/>
    <x v="10"/>
    <s v="Feb"/>
    <n v="7"/>
    <x v="10"/>
    <s v="01"/>
    <s v="Grain"/>
    <x v="0"/>
    <n v="2251"/>
  </r>
  <r>
    <x v="528"/>
    <x v="10"/>
    <s v="Feb"/>
    <n v="7"/>
    <x v="10"/>
    <s v="01"/>
    <s v="Grain"/>
    <x v="1"/>
    <n v="725"/>
  </r>
  <r>
    <x v="528"/>
    <x v="10"/>
    <s v="Feb"/>
    <n v="7"/>
    <x v="11"/>
    <s v="01"/>
    <s v="Grain"/>
    <x v="0"/>
    <n v="0"/>
  </r>
  <r>
    <x v="528"/>
    <x v="10"/>
    <s v="Feb"/>
    <n v="7"/>
    <x v="11"/>
    <s v="01"/>
    <s v="Grain"/>
    <x v="1"/>
    <n v="35"/>
  </r>
  <r>
    <x v="528"/>
    <x v="10"/>
    <s v="Feb"/>
    <n v="7"/>
    <x v="12"/>
    <s v="01"/>
    <s v="Grain"/>
    <x v="0"/>
    <n v="4982"/>
  </r>
  <r>
    <x v="528"/>
    <x v="10"/>
    <s v="Feb"/>
    <n v="7"/>
    <x v="12"/>
    <s v="01"/>
    <s v="Grain"/>
    <x v="1"/>
    <n v="1350"/>
  </r>
  <r>
    <x v="529"/>
    <x v="10"/>
    <s v="Feb"/>
    <n v="8"/>
    <x v="13"/>
    <s v="01"/>
    <s v="Grain"/>
    <x v="0"/>
    <n v="0"/>
  </r>
  <r>
    <x v="529"/>
    <x v="10"/>
    <s v="Feb"/>
    <n v="8"/>
    <x v="13"/>
    <s v="01"/>
    <s v="Grain"/>
    <x v="1"/>
    <n v="0"/>
  </r>
  <r>
    <x v="529"/>
    <x v="10"/>
    <s v="Feb"/>
    <n v="8"/>
    <x v="0"/>
    <s v="01"/>
    <s v="Grain"/>
    <x v="0"/>
    <n v="10969"/>
  </r>
  <r>
    <x v="529"/>
    <x v="10"/>
    <s v="Feb"/>
    <n v="8"/>
    <x v="0"/>
    <s v="01"/>
    <s v="Grain"/>
    <x v="1"/>
    <n v="80"/>
  </r>
  <r>
    <x v="529"/>
    <x v="10"/>
    <s v="Feb"/>
    <n v="8"/>
    <x v="2"/>
    <s v="01"/>
    <s v="Grain"/>
    <x v="0"/>
    <n v="3195"/>
  </r>
  <r>
    <x v="529"/>
    <x v="10"/>
    <s v="Feb"/>
    <n v="8"/>
    <x v="2"/>
    <s v="01"/>
    <s v="Grain"/>
    <x v="1"/>
    <n v="174"/>
  </r>
  <r>
    <x v="529"/>
    <x v="10"/>
    <s v="Feb"/>
    <n v="8"/>
    <x v="3"/>
    <s v="01"/>
    <s v="Grain"/>
    <x v="0"/>
    <n v="2963"/>
  </r>
  <r>
    <x v="529"/>
    <x v="10"/>
    <s v="Feb"/>
    <n v="8"/>
    <x v="3"/>
    <s v="01"/>
    <s v="Grain"/>
    <x v="1"/>
    <n v="169"/>
  </r>
  <r>
    <x v="529"/>
    <x v="10"/>
    <s v="Feb"/>
    <n v="8"/>
    <x v="4"/>
    <s v="01"/>
    <s v="Grain"/>
    <x v="0"/>
    <n v="1574"/>
  </r>
  <r>
    <x v="529"/>
    <x v="10"/>
    <s v="Feb"/>
    <n v="8"/>
    <x v="4"/>
    <s v="01"/>
    <s v="Grain"/>
    <x v="1"/>
    <n v="727"/>
  </r>
  <r>
    <x v="529"/>
    <x v="10"/>
    <s v="Feb"/>
    <n v="8"/>
    <x v="14"/>
    <s v="01"/>
    <s v="Grain"/>
    <x v="0"/>
    <n v="1572"/>
  </r>
  <r>
    <x v="529"/>
    <x v="10"/>
    <s v="Feb"/>
    <n v="8"/>
    <x v="14"/>
    <s v="01"/>
    <s v="Grain"/>
    <x v="1"/>
    <n v="734"/>
  </r>
  <r>
    <x v="529"/>
    <x v="10"/>
    <s v="Feb"/>
    <n v="8"/>
    <x v="7"/>
    <s v="01"/>
    <s v="Grain"/>
    <x v="0"/>
    <n v="941"/>
  </r>
  <r>
    <x v="529"/>
    <x v="10"/>
    <s v="Feb"/>
    <n v="8"/>
    <x v="7"/>
    <s v="01"/>
    <s v="Grain"/>
    <x v="1"/>
    <n v="214"/>
  </r>
  <r>
    <x v="529"/>
    <x v="10"/>
    <s v="Feb"/>
    <n v="8"/>
    <x v="8"/>
    <s v="01"/>
    <s v="Grain"/>
    <x v="0"/>
    <n v="122"/>
  </r>
  <r>
    <x v="529"/>
    <x v="10"/>
    <s v="Feb"/>
    <n v="8"/>
    <x v="8"/>
    <s v="01"/>
    <s v="Grain"/>
    <x v="1"/>
    <n v="792"/>
  </r>
  <r>
    <x v="529"/>
    <x v="10"/>
    <s v="Feb"/>
    <n v="8"/>
    <x v="9"/>
    <s v="01"/>
    <s v="Grain"/>
    <x v="0"/>
    <n v="0"/>
  </r>
  <r>
    <x v="529"/>
    <x v="10"/>
    <s v="Feb"/>
    <n v="8"/>
    <x v="9"/>
    <s v="01"/>
    <s v="Grain"/>
    <x v="1"/>
    <n v="0"/>
  </r>
  <r>
    <x v="529"/>
    <x v="10"/>
    <s v="Feb"/>
    <n v="8"/>
    <x v="10"/>
    <s v="01"/>
    <s v="Grain"/>
    <x v="0"/>
    <n v="2097"/>
  </r>
  <r>
    <x v="529"/>
    <x v="10"/>
    <s v="Feb"/>
    <n v="8"/>
    <x v="10"/>
    <s v="01"/>
    <s v="Grain"/>
    <x v="1"/>
    <n v="488"/>
  </r>
  <r>
    <x v="529"/>
    <x v="10"/>
    <s v="Feb"/>
    <n v="8"/>
    <x v="11"/>
    <s v="01"/>
    <s v="Grain"/>
    <x v="0"/>
    <n v="0"/>
  </r>
  <r>
    <x v="529"/>
    <x v="10"/>
    <s v="Feb"/>
    <n v="8"/>
    <x v="11"/>
    <s v="01"/>
    <s v="Grain"/>
    <x v="1"/>
    <n v="2"/>
  </r>
  <r>
    <x v="529"/>
    <x v="10"/>
    <s v="Feb"/>
    <n v="8"/>
    <x v="12"/>
    <s v="01"/>
    <s v="Grain"/>
    <x v="0"/>
    <n v="4478"/>
  </r>
  <r>
    <x v="529"/>
    <x v="10"/>
    <s v="Feb"/>
    <n v="8"/>
    <x v="12"/>
    <s v="01"/>
    <s v="Grain"/>
    <x v="1"/>
    <n v="1282"/>
  </r>
  <r>
    <x v="530"/>
    <x v="10"/>
    <s v="Feb"/>
    <n v="9"/>
    <x v="13"/>
    <s v="01"/>
    <s v="Grain"/>
    <x v="0"/>
    <n v="0"/>
  </r>
  <r>
    <x v="530"/>
    <x v="10"/>
    <s v="Feb"/>
    <n v="9"/>
    <x v="13"/>
    <s v="01"/>
    <s v="Grain"/>
    <x v="1"/>
    <n v="0"/>
  </r>
  <r>
    <x v="530"/>
    <x v="10"/>
    <s v="Feb"/>
    <n v="9"/>
    <x v="0"/>
    <s v="01"/>
    <s v="Grain"/>
    <x v="0"/>
    <n v="11094"/>
  </r>
  <r>
    <x v="530"/>
    <x v="10"/>
    <s v="Feb"/>
    <n v="9"/>
    <x v="0"/>
    <s v="01"/>
    <s v="Grain"/>
    <x v="1"/>
    <n v="90"/>
  </r>
  <r>
    <x v="530"/>
    <x v="10"/>
    <s v="Feb"/>
    <n v="9"/>
    <x v="2"/>
    <s v="01"/>
    <s v="Grain"/>
    <x v="0"/>
    <n v="3312"/>
  </r>
  <r>
    <x v="530"/>
    <x v="10"/>
    <s v="Feb"/>
    <n v="9"/>
    <x v="2"/>
    <s v="01"/>
    <s v="Grain"/>
    <x v="1"/>
    <n v="319"/>
  </r>
  <r>
    <x v="530"/>
    <x v="10"/>
    <s v="Feb"/>
    <n v="9"/>
    <x v="3"/>
    <s v="01"/>
    <s v="Grain"/>
    <x v="0"/>
    <n v="4212"/>
  </r>
  <r>
    <x v="530"/>
    <x v="10"/>
    <s v="Feb"/>
    <n v="9"/>
    <x v="3"/>
    <s v="01"/>
    <s v="Grain"/>
    <x v="1"/>
    <n v="226"/>
  </r>
  <r>
    <x v="530"/>
    <x v="10"/>
    <s v="Feb"/>
    <n v="9"/>
    <x v="4"/>
    <s v="01"/>
    <s v="Grain"/>
    <x v="0"/>
    <n v="1772"/>
  </r>
  <r>
    <x v="530"/>
    <x v="10"/>
    <s v="Feb"/>
    <n v="9"/>
    <x v="4"/>
    <s v="01"/>
    <s v="Grain"/>
    <x v="1"/>
    <n v="591"/>
  </r>
  <r>
    <x v="530"/>
    <x v="10"/>
    <s v="Feb"/>
    <n v="9"/>
    <x v="14"/>
    <s v="01"/>
    <s v="Grain"/>
    <x v="0"/>
    <n v="1885"/>
  </r>
  <r>
    <x v="530"/>
    <x v="10"/>
    <s v="Feb"/>
    <n v="9"/>
    <x v="14"/>
    <s v="01"/>
    <s v="Grain"/>
    <x v="1"/>
    <n v="1127"/>
  </r>
  <r>
    <x v="530"/>
    <x v="10"/>
    <s v="Feb"/>
    <n v="9"/>
    <x v="7"/>
    <s v="01"/>
    <s v="Grain"/>
    <x v="0"/>
    <n v="951"/>
  </r>
  <r>
    <x v="530"/>
    <x v="10"/>
    <s v="Feb"/>
    <n v="9"/>
    <x v="7"/>
    <s v="01"/>
    <s v="Grain"/>
    <x v="1"/>
    <n v="380"/>
  </r>
  <r>
    <x v="530"/>
    <x v="10"/>
    <s v="Feb"/>
    <n v="9"/>
    <x v="8"/>
    <s v="01"/>
    <s v="Grain"/>
    <x v="0"/>
    <n v="173"/>
  </r>
  <r>
    <x v="530"/>
    <x v="10"/>
    <s v="Feb"/>
    <n v="9"/>
    <x v="8"/>
    <s v="01"/>
    <s v="Grain"/>
    <x v="1"/>
    <n v="997"/>
  </r>
  <r>
    <x v="530"/>
    <x v="10"/>
    <s v="Feb"/>
    <n v="9"/>
    <x v="9"/>
    <s v="01"/>
    <s v="Grain"/>
    <x v="0"/>
    <n v="0"/>
  </r>
  <r>
    <x v="530"/>
    <x v="10"/>
    <s v="Feb"/>
    <n v="9"/>
    <x v="9"/>
    <s v="01"/>
    <s v="Grain"/>
    <x v="1"/>
    <n v="0"/>
  </r>
  <r>
    <x v="530"/>
    <x v="10"/>
    <s v="Feb"/>
    <n v="9"/>
    <x v="10"/>
    <s v="01"/>
    <s v="Grain"/>
    <x v="0"/>
    <n v="3120"/>
  </r>
  <r>
    <x v="530"/>
    <x v="10"/>
    <s v="Feb"/>
    <n v="9"/>
    <x v="10"/>
    <s v="01"/>
    <s v="Grain"/>
    <x v="1"/>
    <n v="865"/>
  </r>
  <r>
    <x v="530"/>
    <x v="10"/>
    <s v="Feb"/>
    <n v="9"/>
    <x v="11"/>
    <s v="01"/>
    <s v="Grain"/>
    <x v="0"/>
    <n v="0"/>
  </r>
  <r>
    <x v="530"/>
    <x v="10"/>
    <s v="Feb"/>
    <n v="9"/>
    <x v="11"/>
    <s v="01"/>
    <s v="Grain"/>
    <x v="1"/>
    <n v="30"/>
  </r>
  <r>
    <x v="530"/>
    <x v="10"/>
    <s v="Feb"/>
    <n v="9"/>
    <x v="12"/>
    <s v="01"/>
    <s v="Grain"/>
    <x v="0"/>
    <n v="6338"/>
  </r>
  <r>
    <x v="530"/>
    <x v="10"/>
    <s v="Feb"/>
    <n v="9"/>
    <x v="12"/>
    <s v="01"/>
    <s v="Grain"/>
    <x v="1"/>
    <n v="1452"/>
  </r>
  <r>
    <x v="531"/>
    <x v="10"/>
    <s v="Mar"/>
    <n v="10"/>
    <x v="13"/>
    <s v="01"/>
    <s v="Grain"/>
    <x v="0"/>
    <n v="0"/>
  </r>
  <r>
    <x v="531"/>
    <x v="10"/>
    <s v="Mar"/>
    <n v="10"/>
    <x v="13"/>
    <s v="01"/>
    <s v="Grain"/>
    <x v="1"/>
    <n v="0"/>
  </r>
  <r>
    <x v="531"/>
    <x v="10"/>
    <s v="Mar"/>
    <n v="10"/>
    <x v="0"/>
    <s v="01"/>
    <s v="Grain"/>
    <x v="0"/>
    <n v="13205"/>
  </r>
  <r>
    <x v="531"/>
    <x v="10"/>
    <s v="Mar"/>
    <n v="10"/>
    <x v="0"/>
    <s v="01"/>
    <s v="Grain"/>
    <x v="1"/>
    <n v="79"/>
  </r>
  <r>
    <x v="531"/>
    <x v="10"/>
    <s v="Mar"/>
    <n v="10"/>
    <x v="2"/>
    <s v="01"/>
    <s v="Grain"/>
    <x v="0"/>
    <n v="3559"/>
  </r>
  <r>
    <x v="531"/>
    <x v="10"/>
    <s v="Mar"/>
    <n v="10"/>
    <x v="2"/>
    <s v="01"/>
    <s v="Grain"/>
    <x v="1"/>
    <n v="226"/>
  </r>
  <r>
    <x v="531"/>
    <x v="10"/>
    <s v="Mar"/>
    <n v="10"/>
    <x v="3"/>
    <s v="01"/>
    <s v="Grain"/>
    <x v="0"/>
    <n v="4746"/>
  </r>
  <r>
    <x v="531"/>
    <x v="10"/>
    <s v="Mar"/>
    <n v="10"/>
    <x v="3"/>
    <s v="01"/>
    <s v="Grain"/>
    <x v="1"/>
    <n v="171"/>
  </r>
  <r>
    <x v="531"/>
    <x v="10"/>
    <s v="Mar"/>
    <n v="10"/>
    <x v="4"/>
    <s v="01"/>
    <s v="Grain"/>
    <x v="0"/>
    <n v="1711"/>
  </r>
  <r>
    <x v="531"/>
    <x v="10"/>
    <s v="Mar"/>
    <n v="10"/>
    <x v="4"/>
    <s v="01"/>
    <s v="Grain"/>
    <x v="1"/>
    <n v="995"/>
  </r>
  <r>
    <x v="531"/>
    <x v="10"/>
    <s v="Mar"/>
    <n v="10"/>
    <x v="14"/>
    <s v="01"/>
    <s v="Grain"/>
    <x v="0"/>
    <n v="2000"/>
  </r>
  <r>
    <x v="531"/>
    <x v="10"/>
    <s v="Mar"/>
    <n v="10"/>
    <x v="14"/>
    <s v="01"/>
    <s v="Grain"/>
    <x v="1"/>
    <n v="1271"/>
  </r>
  <r>
    <x v="531"/>
    <x v="10"/>
    <s v="Mar"/>
    <n v="10"/>
    <x v="7"/>
    <s v="01"/>
    <s v="Grain"/>
    <x v="0"/>
    <n v="816"/>
  </r>
  <r>
    <x v="531"/>
    <x v="10"/>
    <s v="Mar"/>
    <n v="10"/>
    <x v="7"/>
    <s v="01"/>
    <s v="Grain"/>
    <x v="1"/>
    <n v="353"/>
  </r>
  <r>
    <x v="531"/>
    <x v="10"/>
    <s v="Mar"/>
    <n v="10"/>
    <x v="8"/>
    <s v="01"/>
    <s v="Grain"/>
    <x v="0"/>
    <n v="199"/>
  </r>
  <r>
    <x v="531"/>
    <x v="10"/>
    <s v="Mar"/>
    <n v="10"/>
    <x v="8"/>
    <s v="01"/>
    <s v="Grain"/>
    <x v="1"/>
    <n v="843"/>
  </r>
  <r>
    <x v="531"/>
    <x v="10"/>
    <s v="Mar"/>
    <n v="10"/>
    <x v="9"/>
    <s v="01"/>
    <s v="Grain"/>
    <x v="0"/>
    <n v="0"/>
  </r>
  <r>
    <x v="531"/>
    <x v="10"/>
    <s v="Mar"/>
    <n v="10"/>
    <x v="9"/>
    <s v="01"/>
    <s v="Grain"/>
    <x v="1"/>
    <n v="0"/>
  </r>
  <r>
    <x v="531"/>
    <x v="10"/>
    <s v="Mar"/>
    <n v="10"/>
    <x v="10"/>
    <s v="01"/>
    <s v="Grain"/>
    <x v="0"/>
    <n v="2305"/>
  </r>
  <r>
    <x v="531"/>
    <x v="10"/>
    <s v="Mar"/>
    <n v="10"/>
    <x v="10"/>
    <s v="01"/>
    <s v="Grain"/>
    <x v="1"/>
    <n v="859"/>
  </r>
  <r>
    <x v="531"/>
    <x v="10"/>
    <s v="Mar"/>
    <n v="10"/>
    <x v="11"/>
    <s v="01"/>
    <s v="Grain"/>
    <x v="0"/>
    <n v="0"/>
  </r>
  <r>
    <x v="531"/>
    <x v="10"/>
    <s v="Mar"/>
    <n v="10"/>
    <x v="11"/>
    <s v="01"/>
    <s v="Grain"/>
    <x v="1"/>
    <n v="26"/>
  </r>
  <r>
    <x v="531"/>
    <x v="10"/>
    <s v="Mar"/>
    <n v="10"/>
    <x v="12"/>
    <s v="01"/>
    <s v="Grain"/>
    <x v="0"/>
    <n v="4898"/>
  </r>
  <r>
    <x v="531"/>
    <x v="10"/>
    <s v="Mar"/>
    <n v="10"/>
    <x v="12"/>
    <s v="01"/>
    <s v="Grain"/>
    <x v="1"/>
    <n v="1230"/>
  </r>
  <r>
    <x v="532"/>
    <x v="10"/>
    <s v="Mar"/>
    <n v="11"/>
    <x v="13"/>
    <s v="01"/>
    <s v="Grain"/>
    <x v="0"/>
    <n v="0"/>
  </r>
  <r>
    <x v="532"/>
    <x v="10"/>
    <s v="Mar"/>
    <n v="11"/>
    <x v="13"/>
    <s v="01"/>
    <s v="Grain"/>
    <x v="1"/>
    <n v="0"/>
  </r>
  <r>
    <x v="532"/>
    <x v="10"/>
    <s v="Mar"/>
    <n v="11"/>
    <x v="0"/>
    <s v="01"/>
    <s v="Grain"/>
    <x v="0"/>
    <n v="12992"/>
  </r>
  <r>
    <x v="532"/>
    <x v="10"/>
    <s v="Mar"/>
    <n v="11"/>
    <x v="0"/>
    <s v="01"/>
    <s v="Grain"/>
    <x v="1"/>
    <n v="89"/>
  </r>
  <r>
    <x v="532"/>
    <x v="10"/>
    <s v="Mar"/>
    <n v="11"/>
    <x v="2"/>
    <s v="01"/>
    <s v="Grain"/>
    <x v="0"/>
    <n v="3732"/>
  </r>
  <r>
    <x v="532"/>
    <x v="10"/>
    <s v="Mar"/>
    <n v="11"/>
    <x v="2"/>
    <s v="01"/>
    <s v="Grain"/>
    <x v="1"/>
    <n v="348"/>
  </r>
  <r>
    <x v="532"/>
    <x v="10"/>
    <s v="Mar"/>
    <n v="11"/>
    <x v="3"/>
    <s v="01"/>
    <s v="Grain"/>
    <x v="0"/>
    <n v="4369"/>
  </r>
  <r>
    <x v="532"/>
    <x v="10"/>
    <s v="Mar"/>
    <n v="11"/>
    <x v="3"/>
    <s v="01"/>
    <s v="Grain"/>
    <x v="1"/>
    <n v="176"/>
  </r>
  <r>
    <x v="532"/>
    <x v="10"/>
    <s v="Mar"/>
    <n v="11"/>
    <x v="4"/>
    <s v="01"/>
    <s v="Grain"/>
    <x v="0"/>
    <n v="2236"/>
  </r>
  <r>
    <x v="532"/>
    <x v="10"/>
    <s v="Mar"/>
    <n v="11"/>
    <x v="4"/>
    <s v="01"/>
    <s v="Grain"/>
    <x v="1"/>
    <n v="761"/>
  </r>
  <r>
    <x v="532"/>
    <x v="10"/>
    <s v="Mar"/>
    <n v="11"/>
    <x v="14"/>
    <s v="01"/>
    <s v="Grain"/>
    <x v="0"/>
    <n v="1690"/>
  </r>
  <r>
    <x v="532"/>
    <x v="10"/>
    <s v="Mar"/>
    <n v="11"/>
    <x v="14"/>
    <s v="01"/>
    <s v="Grain"/>
    <x v="1"/>
    <n v="978"/>
  </r>
  <r>
    <x v="532"/>
    <x v="10"/>
    <s v="Mar"/>
    <n v="11"/>
    <x v="7"/>
    <s v="01"/>
    <s v="Grain"/>
    <x v="0"/>
    <n v="590"/>
  </r>
  <r>
    <x v="532"/>
    <x v="10"/>
    <s v="Mar"/>
    <n v="11"/>
    <x v="7"/>
    <s v="01"/>
    <s v="Grain"/>
    <x v="1"/>
    <n v="415"/>
  </r>
  <r>
    <x v="532"/>
    <x v="10"/>
    <s v="Mar"/>
    <n v="11"/>
    <x v="8"/>
    <s v="01"/>
    <s v="Grain"/>
    <x v="0"/>
    <n v="197"/>
  </r>
  <r>
    <x v="532"/>
    <x v="10"/>
    <s v="Mar"/>
    <n v="11"/>
    <x v="8"/>
    <s v="01"/>
    <s v="Grain"/>
    <x v="1"/>
    <n v="1021"/>
  </r>
  <r>
    <x v="532"/>
    <x v="10"/>
    <s v="Mar"/>
    <n v="11"/>
    <x v="9"/>
    <s v="01"/>
    <s v="Grain"/>
    <x v="0"/>
    <n v="0"/>
  </r>
  <r>
    <x v="532"/>
    <x v="10"/>
    <s v="Mar"/>
    <n v="11"/>
    <x v="9"/>
    <s v="01"/>
    <s v="Grain"/>
    <x v="1"/>
    <n v="0"/>
  </r>
  <r>
    <x v="532"/>
    <x v="10"/>
    <s v="Mar"/>
    <n v="11"/>
    <x v="10"/>
    <s v="01"/>
    <s v="Grain"/>
    <x v="0"/>
    <n v="2438"/>
  </r>
  <r>
    <x v="532"/>
    <x v="10"/>
    <s v="Mar"/>
    <n v="11"/>
    <x v="10"/>
    <s v="01"/>
    <s v="Grain"/>
    <x v="1"/>
    <n v="710"/>
  </r>
  <r>
    <x v="532"/>
    <x v="10"/>
    <s v="Mar"/>
    <n v="11"/>
    <x v="11"/>
    <s v="01"/>
    <s v="Grain"/>
    <x v="0"/>
    <n v="0"/>
  </r>
  <r>
    <x v="532"/>
    <x v="10"/>
    <s v="Mar"/>
    <n v="11"/>
    <x v="11"/>
    <s v="01"/>
    <s v="Grain"/>
    <x v="1"/>
    <n v="2"/>
  </r>
  <r>
    <x v="532"/>
    <x v="10"/>
    <s v="Mar"/>
    <n v="11"/>
    <x v="12"/>
    <s v="01"/>
    <s v="Grain"/>
    <x v="0"/>
    <n v="5511"/>
  </r>
  <r>
    <x v="532"/>
    <x v="10"/>
    <s v="Mar"/>
    <n v="11"/>
    <x v="12"/>
    <s v="01"/>
    <s v="Grain"/>
    <x v="1"/>
    <n v="1400"/>
  </r>
  <r>
    <x v="533"/>
    <x v="10"/>
    <s v="Mar"/>
    <n v="12"/>
    <x v="13"/>
    <s v="01"/>
    <s v="Grain"/>
    <x v="0"/>
    <n v="0"/>
  </r>
  <r>
    <x v="533"/>
    <x v="10"/>
    <s v="Mar"/>
    <n v="12"/>
    <x v="13"/>
    <s v="01"/>
    <s v="Grain"/>
    <x v="1"/>
    <n v="0"/>
  </r>
  <r>
    <x v="533"/>
    <x v="10"/>
    <s v="Mar"/>
    <n v="12"/>
    <x v="0"/>
    <s v="01"/>
    <s v="Grain"/>
    <x v="0"/>
    <n v="13181"/>
  </r>
  <r>
    <x v="533"/>
    <x v="10"/>
    <s v="Mar"/>
    <n v="12"/>
    <x v="0"/>
    <s v="01"/>
    <s v="Grain"/>
    <x v="1"/>
    <n v="49"/>
  </r>
  <r>
    <x v="533"/>
    <x v="10"/>
    <s v="Mar"/>
    <n v="12"/>
    <x v="2"/>
    <s v="01"/>
    <s v="Grain"/>
    <x v="0"/>
    <n v="4286"/>
  </r>
  <r>
    <x v="533"/>
    <x v="10"/>
    <s v="Mar"/>
    <n v="12"/>
    <x v="2"/>
    <s v="01"/>
    <s v="Grain"/>
    <x v="1"/>
    <n v="46"/>
  </r>
  <r>
    <x v="533"/>
    <x v="10"/>
    <s v="Mar"/>
    <n v="12"/>
    <x v="3"/>
    <s v="01"/>
    <s v="Grain"/>
    <x v="0"/>
    <n v="4872"/>
  </r>
  <r>
    <x v="533"/>
    <x v="10"/>
    <s v="Mar"/>
    <n v="12"/>
    <x v="3"/>
    <s v="01"/>
    <s v="Grain"/>
    <x v="1"/>
    <n v="206"/>
  </r>
  <r>
    <x v="533"/>
    <x v="10"/>
    <s v="Mar"/>
    <n v="12"/>
    <x v="4"/>
    <s v="01"/>
    <s v="Grain"/>
    <x v="0"/>
    <n v="1775"/>
  </r>
  <r>
    <x v="533"/>
    <x v="10"/>
    <s v="Mar"/>
    <n v="12"/>
    <x v="4"/>
    <s v="01"/>
    <s v="Grain"/>
    <x v="1"/>
    <n v="952"/>
  </r>
  <r>
    <x v="533"/>
    <x v="10"/>
    <s v="Mar"/>
    <n v="12"/>
    <x v="14"/>
    <s v="01"/>
    <s v="Grain"/>
    <x v="0"/>
    <n v="1826"/>
  </r>
  <r>
    <x v="533"/>
    <x v="10"/>
    <s v="Mar"/>
    <n v="12"/>
    <x v="14"/>
    <s v="01"/>
    <s v="Grain"/>
    <x v="1"/>
    <n v="1065"/>
  </r>
  <r>
    <x v="533"/>
    <x v="10"/>
    <s v="Mar"/>
    <n v="12"/>
    <x v="7"/>
    <s v="01"/>
    <s v="Grain"/>
    <x v="0"/>
    <n v="966"/>
  </r>
  <r>
    <x v="533"/>
    <x v="10"/>
    <s v="Mar"/>
    <n v="12"/>
    <x v="7"/>
    <s v="01"/>
    <s v="Grain"/>
    <x v="1"/>
    <n v="321"/>
  </r>
  <r>
    <x v="533"/>
    <x v="10"/>
    <s v="Mar"/>
    <n v="12"/>
    <x v="8"/>
    <s v="01"/>
    <s v="Grain"/>
    <x v="0"/>
    <n v="157"/>
  </r>
  <r>
    <x v="533"/>
    <x v="10"/>
    <s v="Mar"/>
    <n v="12"/>
    <x v="8"/>
    <s v="01"/>
    <s v="Grain"/>
    <x v="1"/>
    <n v="1006"/>
  </r>
  <r>
    <x v="533"/>
    <x v="10"/>
    <s v="Mar"/>
    <n v="12"/>
    <x v="9"/>
    <s v="01"/>
    <s v="Grain"/>
    <x v="0"/>
    <n v="0"/>
  </r>
  <r>
    <x v="533"/>
    <x v="10"/>
    <s v="Mar"/>
    <n v="12"/>
    <x v="9"/>
    <s v="01"/>
    <s v="Grain"/>
    <x v="1"/>
    <n v="0"/>
  </r>
  <r>
    <x v="533"/>
    <x v="10"/>
    <s v="Mar"/>
    <n v="12"/>
    <x v="10"/>
    <s v="01"/>
    <s v="Grain"/>
    <x v="0"/>
    <n v="2474"/>
  </r>
  <r>
    <x v="533"/>
    <x v="10"/>
    <s v="Mar"/>
    <n v="12"/>
    <x v="10"/>
    <s v="01"/>
    <s v="Grain"/>
    <x v="1"/>
    <n v="905"/>
  </r>
  <r>
    <x v="533"/>
    <x v="10"/>
    <s v="Mar"/>
    <n v="12"/>
    <x v="11"/>
    <s v="01"/>
    <s v="Grain"/>
    <x v="0"/>
    <n v="0"/>
  </r>
  <r>
    <x v="533"/>
    <x v="10"/>
    <s v="Mar"/>
    <n v="12"/>
    <x v="11"/>
    <s v="01"/>
    <s v="Grain"/>
    <x v="1"/>
    <n v="25"/>
  </r>
  <r>
    <x v="533"/>
    <x v="10"/>
    <s v="Mar"/>
    <n v="12"/>
    <x v="12"/>
    <s v="01"/>
    <s v="Grain"/>
    <x v="0"/>
    <n v="5123"/>
  </r>
  <r>
    <x v="533"/>
    <x v="10"/>
    <s v="Mar"/>
    <n v="12"/>
    <x v="12"/>
    <s v="01"/>
    <s v="Grain"/>
    <x v="1"/>
    <n v="1302"/>
  </r>
  <r>
    <x v="534"/>
    <x v="10"/>
    <s v="Mar"/>
    <n v="13"/>
    <x v="13"/>
    <s v="01"/>
    <s v="Grain"/>
    <x v="0"/>
    <n v="0"/>
  </r>
  <r>
    <x v="534"/>
    <x v="10"/>
    <s v="Mar"/>
    <n v="13"/>
    <x v="13"/>
    <s v="01"/>
    <s v="Grain"/>
    <x v="1"/>
    <n v="0"/>
  </r>
  <r>
    <x v="534"/>
    <x v="10"/>
    <s v="Mar"/>
    <n v="13"/>
    <x v="0"/>
    <s v="01"/>
    <s v="Grain"/>
    <x v="0"/>
    <n v="14085"/>
  </r>
  <r>
    <x v="534"/>
    <x v="10"/>
    <s v="Mar"/>
    <n v="13"/>
    <x v="0"/>
    <s v="01"/>
    <s v="Grain"/>
    <x v="1"/>
    <n v="177"/>
  </r>
  <r>
    <x v="534"/>
    <x v="10"/>
    <s v="Mar"/>
    <n v="13"/>
    <x v="2"/>
    <s v="01"/>
    <s v="Grain"/>
    <x v="0"/>
    <n v="3703"/>
  </r>
  <r>
    <x v="534"/>
    <x v="10"/>
    <s v="Mar"/>
    <n v="13"/>
    <x v="2"/>
    <s v="01"/>
    <s v="Grain"/>
    <x v="1"/>
    <n v="150"/>
  </r>
  <r>
    <x v="534"/>
    <x v="10"/>
    <s v="Mar"/>
    <n v="13"/>
    <x v="3"/>
    <s v="01"/>
    <s v="Grain"/>
    <x v="0"/>
    <n v="4913"/>
  </r>
  <r>
    <x v="534"/>
    <x v="10"/>
    <s v="Mar"/>
    <n v="13"/>
    <x v="3"/>
    <s v="01"/>
    <s v="Grain"/>
    <x v="1"/>
    <n v="370"/>
  </r>
  <r>
    <x v="534"/>
    <x v="10"/>
    <s v="Mar"/>
    <n v="13"/>
    <x v="4"/>
    <s v="01"/>
    <s v="Grain"/>
    <x v="0"/>
    <n v="2309"/>
  </r>
  <r>
    <x v="534"/>
    <x v="10"/>
    <s v="Mar"/>
    <n v="13"/>
    <x v="4"/>
    <s v="01"/>
    <s v="Grain"/>
    <x v="1"/>
    <n v="1221"/>
  </r>
  <r>
    <x v="534"/>
    <x v="10"/>
    <s v="Mar"/>
    <n v="13"/>
    <x v="14"/>
    <s v="01"/>
    <s v="Grain"/>
    <x v="0"/>
    <n v="1725"/>
  </r>
  <r>
    <x v="534"/>
    <x v="10"/>
    <s v="Mar"/>
    <n v="13"/>
    <x v="14"/>
    <s v="01"/>
    <s v="Grain"/>
    <x v="1"/>
    <n v="1384"/>
  </r>
  <r>
    <x v="534"/>
    <x v="10"/>
    <s v="Mar"/>
    <n v="13"/>
    <x v="7"/>
    <s v="01"/>
    <s v="Grain"/>
    <x v="0"/>
    <n v="708"/>
  </r>
  <r>
    <x v="534"/>
    <x v="10"/>
    <s v="Mar"/>
    <n v="13"/>
    <x v="7"/>
    <s v="01"/>
    <s v="Grain"/>
    <x v="1"/>
    <n v="451"/>
  </r>
  <r>
    <x v="534"/>
    <x v="10"/>
    <s v="Mar"/>
    <n v="13"/>
    <x v="8"/>
    <s v="01"/>
    <s v="Grain"/>
    <x v="0"/>
    <n v="238"/>
  </r>
  <r>
    <x v="534"/>
    <x v="10"/>
    <s v="Mar"/>
    <n v="13"/>
    <x v="8"/>
    <s v="01"/>
    <s v="Grain"/>
    <x v="1"/>
    <n v="867"/>
  </r>
  <r>
    <x v="534"/>
    <x v="10"/>
    <s v="Mar"/>
    <n v="13"/>
    <x v="9"/>
    <s v="01"/>
    <s v="Grain"/>
    <x v="0"/>
    <n v="0"/>
  </r>
  <r>
    <x v="534"/>
    <x v="10"/>
    <s v="Mar"/>
    <n v="13"/>
    <x v="9"/>
    <s v="01"/>
    <s v="Grain"/>
    <x v="1"/>
    <n v="0"/>
  </r>
  <r>
    <x v="534"/>
    <x v="10"/>
    <s v="Mar"/>
    <n v="13"/>
    <x v="10"/>
    <s v="01"/>
    <s v="Grain"/>
    <x v="0"/>
    <n v="1875"/>
  </r>
  <r>
    <x v="534"/>
    <x v="10"/>
    <s v="Mar"/>
    <n v="13"/>
    <x v="10"/>
    <s v="01"/>
    <s v="Grain"/>
    <x v="1"/>
    <n v="1143"/>
  </r>
  <r>
    <x v="534"/>
    <x v="10"/>
    <s v="Mar"/>
    <n v="13"/>
    <x v="11"/>
    <s v="01"/>
    <s v="Grain"/>
    <x v="0"/>
    <n v="0"/>
  </r>
  <r>
    <x v="534"/>
    <x v="10"/>
    <s v="Mar"/>
    <n v="13"/>
    <x v="11"/>
    <s v="01"/>
    <s v="Grain"/>
    <x v="1"/>
    <n v="2"/>
  </r>
  <r>
    <x v="534"/>
    <x v="10"/>
    <s v="Mar"/>
    <n v="13"/>
    <x v="12"/>
    <s v="01"/>
    <s v="Grain"/>
    <x v="0"/>
    <n v="5075"/>
  </r>
  <r>
    <x v="534"/>
    <x v="10"/>
    <s v="Mar"/>
    <n v="13"/>
    <x v="12"/>
    <s v="01"/>
    <s v="Grain"/>
    <x v="1"/>
    <n v="1099"/>
  </r>
  <r>
    <x v="535"/>
    <x v="10"/>
    <s v="Apr"/>
    <n v="14"/>
    <x v="13"/>
    <s v="01"/>
    <s v="Grain"/>
    <x v="0"/>
    <n v="0"/>
  </r>
  <r>
    <x v="535"/>
    <x v="10"/>
    <s v="Apr"/>
    <n v="14"/>
    <x v="13"/>
    <s v="01"/>
    <s v="Grain"/>
    <x v="1"/>
    <n v="0"/>
  </r>
  <r>
    <x v="535"/>
    <x v="10"/>
    <s v="Apr"/>
    <n v="14"/>
    <x v="0"/>
    <s v="01"/>
    <s v="Grain"/>
    <x v="0"/>
    <n v="13477"/>
  </r>
  <r>
    <x v="535"/>
    <x v="10"/>
    <s v="Apr"/>
    <n v="14"/>
    <x v="0"/>
    <s v="01"/>
    <s v="Grain"/>
    <x v="1"/>
    <n v="92"/>
  </r>
  <r>
    <x v="535"/>
    <x v="10"/>
    <s v="Apr"/>
    <n v="14"/>
    <x v="2"/>
    <s v="01"/>
    <s v="Grain"/>
    <x v="0"/>
    <n v="4773"/>
  </r>
  <r>
    <x v="535"/>
    <x v="10"/>
    <s v="Apr"/>
    <n v="14"/>
    <x v="2"/>
    <s v="01"/>
    <s v="Grain"/>
    <x v="1"/>
    <n v="83"/>
  </r>
  <r>
    <x v="535"/>
    <x v="10"/>
    <s v="Apr"/>
    <n v="14"/>
    <x v="3"/>
    <s v="01"/>
    <s v="Grain"/>
    <x v="0"/>
    <n v="4121"/>
  </r>
  <r>
    <x v="535"/>
    <x v="10"/>
    <s v="Apr"/>
    <n v="14"/>
    <x v="3"/>
    <s v="01"/>
    <s v="Grain"/>
    <x v="1"/>
    <n v="215"/>
  </r>
  <r>
    <x v="535"/>
    <x v="10"/>
    <s v="Apr"/>
    <n v="14"/>
    <x v="4"/>
    <s v="01"/>
    <s v="Grain"/>
    <x v="0"/>
    <n v="1836"/>
  </r>
  <r>
    <x v="535"/>
    <x v="10"/>
    <s v="Apr"/>
    <n v="14"/>
    <x v="4"/>
    <s v="01"/>
    <s v="Grain"/>
    <x v="1"/>
    <n v="866"/>
  </r>
  <r>
    <x v="535"/>
    <x v="10"/>
    <s v="Apr"/>
    <n v="14"/>
    <x v="14"/>
    <s v="01"/>
    <s v="Grain"/>
    <x v="0"/>
    <n v="1683"/>
  </r>
  <r>
    <x v="535"/>
    <x v="10"/>
    <s v="Apr"/>
    <n v="14"/>
    <x v="14"/>
    <s v="01"/>
    <s v="Grain"/>
    <x v="1"/>
    <n v="1231"/>
  </r>
  <r>
    <x v="535"/>
    <x v="10"/>
    <s v="Apr"/>
    <n v="14"/>
    <x v="7"/>
    <s v="01"/>
    <s v="Grain"/>
    <x v="0"/>
    <n v="1117"/>
  </r>
  <r>
    <x v="535"/>
    <x v="10"/>
    <s v="Apr"/>
    <n v="14"/>
    <x v="7"/>
    <s v="01"/>
    <s v="Grain"/>
    <x v="1"/>
    <n v="240"/>
  </r>
  <r>
    <x v="535"/>
    <x v="10"/>
    <s v="Apr"/>
    <n v="14"/>
    <x v="8"/>
    <s v="01"/>
    <s v="Grain"/>
    <x v="0"/>
    <n v="215"/>
  </r>
  <r>
    <x v="535"/>
    <x v="10"/>
    <s v="Apr"/>
    <n v="14"/>
    <x v="8"/>
    <s v="01"/>
    <s v="Grain"/>
    <x v="1"/>
    <n v="1080"/>
  </r>
  <r>
    <x v="535"/>
    <x v="10"/>
    <s v="Apr"/>
    <n v="14"/>
    <x v="9"/>
    <s v="01"/>
    <s v="Grain"/>
    <x v="0"/>
    <n v="0"/>
  </r>
  <r>
    <x v="535"/>
    <x v="10"/>
    <s v="Apr"/>
    <n v="14"/>
    <x v="9"/>
    <s v="01"/>
    <s v="Grain"/>
    <x v="1"/>
    <n v="0"/>
  </r>
  <r>
    <x v="535"/>
    <x v="10"/>
    <s v="Apr"/>
    <n v="14"/>
    <x v="10"/>
    <s v="01"/>
    <s v="Grain"/>
    <x v="0"/>
    <n v="2498"/>
  </r>
  <r>
    <x v="535"/>
    <x v="10"/>
    <s v="Apr"/>
    <n v="14"/>
    <x v="10"/>
    <s v="01"/>
    <s v="Grain"/>
    <x v="1"/>
    <n v="1030"/>
  </r>
  <r>
    <x v="535"/>
    <x v="10"/>
    <s v="Apr"/>
    <n v="14"/>
    <x v="11"/>
    <s v="01"/>
    <s v="Grain"/>
    <x v="0"/>
    <n v="0"/>
  </r>
  <r>
    <x v="535"/>
    <x v="10"/>
    <s v="Apr"/>
    <n v="14"/>
    <x v="11"/>
    <s v="01"/>
    <s v="Grain"/>
    <x v="1"/>
    <n v="2"/>
  </r>
  <r>
    <x v="535"/>
    <x v="10"/>
    <s v="Apr"/>
    <n v="14"/>
    <x v="12"/>
    <s v="01"/>
    <s v="Grain"/>
    <x v="0"/>
    <n v="6412"/>
  </r>
  <r>
    <x v="535"/>
    <x v="10"/>
    <s v="Apr"/>
    <n v="14"/>
    <x v="12"/>
    <s v="01"/>
    <s v="Grain"/>
    <x v="1"/>
    <n v="810"/>
  </r>
  <r>
    <x v="536"/>
    <x v="10"/>
    <s v="Apr"/>
    <n v="15"/>
    <x v="13"/>
    <s v="01"/>
    <s v="Grain"/>
    <x v="0"/>
    <n v="0"/>
  </r>
  <r>
    <x v="536"/>
    <x v="10"/>
    <s v="Apr"/>
    <n v="15"/>
    <x v="13"/>
    <s v="01"/>
    <s v="Grain"/>
    <x v="1"/>
    <n v="0"/>
  </r>
  <r>
    <x v="536"/>
    <x v="10"/>
    <s v="Apr"/>
    <n v="15"/>
    <x v="0"/>
    <s v="01"/>
    <s v="Grain"/>
    <x v="0"/>
    <n v="12234"/>
  </r>
  <r>
    <x v="536"/>
    <x v="10"/>
    <s v="Apr"/>
    <n v="15"/>
    <x v="0"/>
    <s v="01"/>
    <s v="Grain"/>
    <x v="1"/>
    <n v="157"/>
  </r>
  <r>
    <x v="536"/>
    <x v="10"/>
    <s v="Apr"/>
    <n v="15"/>
    <x v="2"/>
    <s v="01"/>
    <s v="Grain"/>
    <x v="0"/>
    <n v="3939"/>
  </r>
  <r>
    <x v="536"/>
    <x v="10"/>
    <s v="Apr"/>
    <n v="15"/>
    <x v="2"/>
    <s v="01"/>
    <s v="Grain"/>
    <x v="1"/>
    <n v="234"/>
  </r>
  <r>
    <x v="536"/>
    <x v="10"/>
    <s v="Apr"/>
    <n v="15"/>
    <x v="3"/>
    <s v="01"/>
    <s v="Grain"/>
    <x v="0"/>
    <n v="5199"/>
  </r>
  <r>
    <x v="536"/>
    <x v="10"/>
    <s v="Apr"/>
    <n v="15"/>
    <x v="3"/>
    <s v="01"/>
    <s v="Grain"/>
    <x v="1"/>
    <n v="177"/>
  </r>
  <r>
    <x v="536"/>
    <x v="10"/>
    <s v="Apr"/>
    <n v="15"/>
    <x v="4"/>
    <s v="01"/>
    <s v="Grain"/>
    <x v="0"/>
    <n v="2100"/>
  </r>
  <r>
    <x v="536"/>
    <x v="10"/>
    <s v="Apr"/>
    <n v="15"/>
    <x v="4"/>
    <s v="01"/>
    <s v="Grain"/>
    <x v="1"/>
    <n v="730"/>
  </r>
  <r>
    <x v="536"/>
    <x v="10"/>
    <s v="Apr"/>
    <n v="15"/>
    <x v="14"/>
    <s v="01"/>
    <s v="Grain"/>
    <x v="0"/>
    <n v="1988"/>
  </r>
  <r>
    <x v="536"/>
    <x v="10"/>
    <s v="Apr"/>
    <n v="15"/>
    <x v="14"/>
    <s v="01"/>
    <s v="Grain"/>
    <x v="1"/>
    <n v="1868"/>
  </r>
  <r>
    <x v="536"/>
    <x v="10"/>
    <s v="Apr"/>
    <n v="15"/>
    <x v="7"/>
    <s v="01"/>
    <s v="Grain"/>
    <x v="0"/>
    <n v="761"/>
  </r>
  <r>
    <x v="536"/>
    <x v="10"/>
    <s v="Apr"/>
    <n v="15"/>
    <x v="7"/>
    <s v="01"/>
    <s v="Grain"/>
    <x v="1"/>
    <n v="353"/>
  </r>
  <r>
    <x v="536"/>
    <x v="10"/>
    <s v="Apr"/>
    <n v="15"/>
    <x v="8"/>
    <s v="01"/>
    <s v="Grain"/>
    <x v="0"/>
    <n v="132"/>
  </r>
  <r>
    <x v="536"/>
    <x v="10"/>
    <s v="Apr"/>
    <n v="15"/>
    <x v="8"/>
    <s v="01"/>
    <s v="Grain"/>
    <x v="1"/>
    <n v="1041"/>
  </r>
  <r>
    <x v="536"/>
    <x v="10"/>
    <s v="Apr"/>
    <n v="15"/>
    <x v="9"/>
    <s v="01"/>
    <s v="Grain"/>
    <x v="0"/>
    <n v="0"/>
  </r>
  <r>
    <x v="536"/>
    <x v="10"/>
    <s v="Apr"/>
    <n v="15"/>
    <x v="9"/>
    <s v="01"/>
    <s v="Grain"/>
    <x v="1"/>
    <n v="0"/>
  </r>
  <r>
    <x v="536"/>
    <x v="10"/>
    <s v="Apr"/>
    <n v="15"/>
    <x v="10"/>
    <s v="01"/>
    <s v="Grain"/>
    <x v="0"/>
    <n v="2791"/>
  </r>
  <r>
    <x v="536"/>
    <x v="10"/>
    <s v="Apr"/>
    <n v="15"/>
    <x v="10"/>
    <s v="01"/>
    <s v="Grain"/>
    <x v="1"/>
    <n v="895"/>
  </r>
  <r>
    <x v="536"/>
    <x v="10"/>
    <s v="Apr"/>
    <n v="15"/>
    <x v="11"/>
    <s v="01"/>
    <s v="Grain"/>
    <x v="0"/>
    <n v="0"/>
  </r>
  <r>
    <x v="536"/>
    <x v="10"/>
    <s v="Apr"/>
    <n v="15"/>
    <x v="11"/>
    <s v="01"/>
    <s v="Grain"/>
    <x v="1"/>
    <n v="60"/>
  </r>
  <r>
    <x v="536"/>
    <x v="10"/>
    <s v="Apr"/>
    <n v="15"/>
    <x v="12"/>
    <s v="01"/>
    <s v="Grain"/>
    <x v="0"/>
    <n v="4760"/>
  </r>
  <r>
    <x v="536"/>
    <x v="10"/>
    <s v="Apr"/>
    <n v="15"/>
    <x v="12"/>
    <s v="01"/>
    <s v="Grain"/>
    <x v="1"/>
    <n v="799"/>
  </r>
  <r>
    <x v="537"/>
    <x v="10"/>
    <s v="Apr"/>
    <n v="16"/>
    <x v="13"/>
    <s v="01"/>
    <s v="Grain"/>
    <x v="0"/>
    <n v="0"/>
  </r>
  <r>
    <x v="537"/>
    <x v="10"/>
    <s v="Apr"/>
    <n v="16"/>
    <x v="13"/>
    <s v="01"/>
    <s v="Grain"/>
    <x v="1"/>
    <n v="0"/>
  </r>
  <r>
    <x v="537"/>
    <x v="10"/>
    <s v="Apr"/>
    <n v="16"/>
    <x v="0"/>
    <s v="01"/>
    <s v="Grain"/>
    <x v="0"/>
    <n v="14017"/>
  </r>
  <r>
    <x v="537"/>
    <x v="10"/>
    <s v="Apr"/>
    <n v="16"/>
    <x v="0"/>
    <s v="01"/>
    <s v="Grain"/>
    <x v="1"/>
    <n v="83"/>
  </r>
  <r>
    <x v="537"/>
    <x v="10"/>
    <s v="Apr"/>
    <n v="16"/>
    <x v="2"/>
    <s v="01"/>
    <s v="Grain"/>
    <x v="0"/>
    <n v="4291"/>
  </r>
  <r>
    <x v="537"/>
    <x v="10"/>
    <s v="Apr"/>
    <n v="16"/>
    <x v="2"/>
    <s v="01"/>
    <s v="Grain"/>
    <x v="1"/>
    <n v="231"/>
  </r>
  <r>
    <x v="537"/>
    <x v="10"/>
    <s v="Apr"/>
    <n v="16"/>
    <x v="3"/>
    <s v="01"/>
    <s v="Grain"/>
    <x v="0"/>
    <n v="4740"/>
  </r>
  <r>
    <x v="537"/>
    <x v="10"/>
    <s v="Apr"/>
    <n v="16"/>
    <x v="3"/>
    <s v="01"/>
    <s v="Grain"/>
    <x v="1"/>
    <n v="307"/>
  </r>
  <r>
    <x v="537"/>
    <x v="10"/>
    <s v="Apr"/>
    <n v="16"/>
    <x v="4"/>
    <s v="01"/>
    <s v="Grain"/>
    <x v="0"/>
    <n v="2359"/>
  </r>
  <r>
    <x v="537"/>
    <x v="10"/>
    <s v="Apr"/>
    <n v="16"/>
    <x v="4"/>
    <s v="01"/>
    <s v="Grain"/>
    <x v="1"/>
    <n v="1007"/>
  </r>
  <r>
    <x v="537"/>
    <x v="10"/>
    <s v="Apr"/>
    <n v="16"/>
    <x v="14"/>
    <s v="01"/>
    <s v="Grain"/>
    <x v="0"/>
    <n v="1938"/>
  </r>
  <r>
    <x v="537"/>
    <x v="10"/>
    <s v="Apr"/>
    <n v="16"/>
    <x v="14"/>
    <s v="01"/>
    <s v="Grain"/>
    <x v="1"/>
    <n v="1490"/>
  </r>
  <r>
    <x v="537"/>
    <x v="10"/>
    <s v="Apr"/>
    <n v="16"/>
    <x v="7"/>
    <s v="01"/>
    <s v="Grain"/>
    <x v="0"/>
    <n v="1080"/>
  </r>
  <r>
    <x v="537"/>
    <x v="10"/>
    <s v="Apr"/>
    <n v="16"/>
    <x v="7"/>
    <s v="01"/>
    <s v="Grain"/>
    <x v="1"/>
    <n v="304"/>
  </r>
  <r>
    <x v="537"/>
    <x v="10"/>
    <s v="Apr"/>
    <n v="16"/>
    <x v="8"/>
    <s v="01"/>
    <s v="Grain"/>
    <x v="0"/>
    <n v="163"/>
  </r>
  <r>
    <x v="537"/>
    <x v="10"/>
    <s v="Apr"/>
    <n v="16"/>
    <x v="8"/>
    <s v="01"/>
    <s v="Grain"/>
    <x v="1"/>
    <n v="1206"/>
  </r>
  <r>
    <x v="537"/>
    <x v="10"/>
    <s v="Apr"/>
    <n v="16"/>
    <x v="9"/>
    <s v="01"/>
    <s v="Grain"/>
    <x v="0"/>
    <n v="0"/>
  </r>
  <r>
    <x v="537"/>
    <x v="10"/>
    <s v="Apr"/>
    <n v="16"/>
    <x v="9"/>
    <s v="01"/>
    <s v="Grain"/>
    <x v="1"/>
    <n v="0"/>
  </r>
  <r>
    <x v="537"/>
    <x v="10"/>
    <s v="Apr"/>
    <n v="16"/>
    <x v="10"/>
    <s v="01"/>
    <s v="Grain"/>
    <x v="0"/>
    <n v="2585"/>
  </r>
  <r>
    <x v="537"/>
    <x v="10"/>
    <s v="Apr"/>
    <n v="16"/>
    <x v="10"/>
    <s v="01"/>
    <s v="Grain"/>
    <x v="1"/>
    <n v="462"/>
  </r>
  <r>
    <x v="537"/>
    <x v="10"/>
    <s v="Apr"/>
    <n v="16"/>
    <x v="11"/>
    <s v="01"/>
    <s v="Grain"/>
    <x v="0"/>
    <n v="0"/>
  </r>
  <r>
    <x v="537"/>
    <x v="10"/>
    <s v="Apr"/>
    <n v="16"/>
    <x v="11"/>
    <s v="01"/>
    <s v="Grain"/>
    <x v="1"/>
    <n v="33"/>
  </r>
  <r>
    <x v="537"/>
    <x v="10"/>
    <s v="Apr"/>
    <n v="16"/>
    <x v="12"/>
    <s v="01"/>
    <s v="Grain"/>
    <x v="0"/>
    <n v="5893"/>
  </r>
  <r>
    <x v="537"/>
    <x v="10"/>
    <s v="Apr"/>
    <n v="16"/>
    <x v="12"/>
    <s v="01"/>
    <s v="Grain"/>
    <x v="1"/>
    <n v="1332"/>
  </r>
  <r>
    <x v="538"/>
    <x v="10"/>
    <s v="Apr"/>
    <n v="17"/>
    <x v="13"/>
    <s v="01"/>
    <s v="Grain"/>
    <x v="0"/>
    <n v="0"/>
  </r>
  <r>
    <x v="538"/>
    <x v="10"/>
    <s v="Apr"/>
    <n v="17"/>
    <x v="13"/>
    <s v="01"/>
    <s v="Grain"/>
    <x v="1"/>
    <n v="0"/>
  </r>
  <r>
    <x v="538"/>
    <x v="10"/>
    <s v="Apr"/>
    <n v="17"/>
    <x v="0"/>
    <s v="01"/>
    <s v="Grain"/>
    <x v="0"/>
    <n v="12403"/>
  </r>
  <r>
    <x v="538"/>
    <x v="10"/>
    <s v="Apr"/>
    <n v="17"/>
    <x v="0"/>
    <s v="01"/>
    <s v="Grain"/>
    <x v="1"/>
    <n v="202"/>
  </r>
  <r>
    <x v="538"/>
    <x v="10"/>
    <s v="Apr"/>
    <n v="17"/>
    <x v="2"/>
    <s v="01"/>
    <s v="Grain"/>
    <x v="0"/>
    <n v="4320"/>
  </r>
  <r>
    <x v="538"/>
    <x v="10"/>
    <s v="Apr"/>
    <n v="17"/>
    <x v="2"/>
    <s v="01"/>
    <s v="Grain"/>
    <x v="1"/>
    <n v="48"/>
  </r>
  <r>
    <x v="538"/>
    <x v="10"/>
    <s v="Apr"/>
    <n v="17"/>
    <x v="3"/>
    <s v="01"/>
    <s v="Grain"/>
    <x v="0"/>
    <n v="3986"/>
  </r>
  <r>
    <x v="538"/>
    <x v="10"/>
    <s v="Apr"/>
    <n v="17"/>
    <x v="3"/>
    <s v="01"/>
    <s v="Grain"/>
    <x v="1"/>
    <n v="402"/>
  </r>
  <r>
    <x v="538"/>
    <x v="10"/>
    <s v="Apr"/>
    <n v="17"/>
    <x v="4"/>
    <s v="01"/>
    <s v="Grain"/>
    <x v="0"/>
    <n v="2365"/>
  </r>
  <r>
    <x v="538"/>
    <x v="10"/>
    <s v="Apr"/>
    <n v="17"/>
    <x v="4"/>
    <s v="01"/>
    <s v="Grain"/>
    <x v="1"/>
    <n v="878"/>
  </r>
  <r>
    <x v="538"/>
    <x v="10"/>
    <s v="Apr"/>
    <n v="17"/>
    <x v="14"/>
    <s v="01"/>
    <s v="Grain"/>
    <x v="0"/>
    <n v="2201"/>
  </r>
  <r>
    <x v="538"/>
    <x v="10"/>
    <s v="Apr"/>
    <n v="17"/>
    <x v="14"/>
    <s v="01"/>
    <s v="Grain"/>
    <x v="1"/>
    <n v="1956"/>
  </r>
  <r>
    <x v="538"/>
    <x v="10"/>
    <s v="Apr"/>
    <n v="17"/>
    <x v="7"/>
    <s v="01"/>
    <s v="Grain"/>
    <x v="0"/>
    <n v="830"/>
  </r>
  <r>
    <x v="538"/>
    <x v="10"/>
    <s v="Apr"/>
    <n v="17"/>
    <x v="7"/>
    <s v="01"/>
    <s v="Grain"/>
    <x v="1"/>
    <n v="359"/>
  </r>
  <r>
    <x v="538"/>
    <x v="10"/>
    <s v="Apr"/>
    <n v="17"/>
    <x v="8"/>
    <s v="01"/>
    <s v="Grain"/>
    <x v="0"/>
    <n v="118"/>
  </r>
  <r>
    <x v="538"/>
    <x v="10"/>
    <s v="Apr"/>
    <n v="17"/>
    <x v="8"/>
    <s v="01"/>
    <s v="Grain"/>
    <x v="1"/>
    <n v="1058"/>
  </r>
  <r>
    <x v="538"/>
    <x v="10"/>
    <s v="Apr"/>
    <n v="17"/>
    <x v="9"/>
    <s v="01"/>
    <s v="Grain"/>
    <x v="0"/>
    <n v="0"/>
  </r>
  <r>
    <x v="538"/>
    <x v="10"/>
    <s v="Apr"/>
    <n v="17"/>
    <x v="9"/>
    <s v="01"/>
    <s v="Grain"/>
    <x v="1"/>
    <n v="0"/>
  </r>
  <r>
    <x v="538"/>
    <x v="10"/>
    <s v="Apr"/>
    <n v="17"/>
    <x v="10"/>
    <s v="01"/>
    <s v="Grain"/>
    <x v="0"/>
    <n v="2878"/>
  </r>
  <r>
    <x v="538"/>
    <x v="10"/>
    <s v="Apr"/>
    <n v="17"/>
    <x v="10"/>
    <s v="01"/>
    <s v="Grain"/>
    <x v="1"/>
    <n v="1131"/>
  </r>
  <r>
    <x v="538"/>
    <x v="10"/>
    <s v="Apr"/>
    <n v="17"/>
    <x v="11"/>
    <s v="01"/>
    <s v="Grain"/>
    <x v="0"/>
    <n v="0"/>
  </r>
  <r>
    <x v="538"/>
    <x v="10"/>
    <s v="Apr"/>
    <n v="17"/>
    <x v="11"/>
    <s v="01"/>
    <s v="Grain"/>
    <x v="1"/>
    <n v="4"/>
  </r>
  <r>
    <x v="538"/>
    <x v="10"/>
    <s v="Apr"/>
    <n v="17"/>
    <x v="12"/>
    <s v="01"/>
    <s v="Grain"/>
    <x v="0"/>
    <n v="5482"/>
  </r>
  <r>
    <x v="538"/>
    <x v="10"/>
    <s v="Apr"/>
    <n v="17"/>
    <x v="12"/>
    <s v="01"/>
    <s v="Grain"/>
    <x v="1"/>
    <n v="1059"/>
  </r>
  <r>
    <x v="539"/>
    <x v="10"/>
    <s v="May"/>
    <n v="18"/>
    <x v="13"/>
    <s v="01"/>
    <s v="Grain"/>
    <x v="0"/>
    <n v="0"/>
  </r>
  <r>
    <x v="539"/>
    <x v="10"/>
    <s v="May"/>
    <n v="18"/>
    <x v="13"/>
    <s v="01"/>
    <s v="Grain"/>
    <x v="1"/>
    <n v="0"/>
  </r>
  <r>
    <x v="539"/>
    <x v="10"/>
    <s v="May"/>
    <n v="18"/>
    <x v="0"/>
    <s v="01"/>
    <s v="Grain"/>
    <x v="0"/>
    <n v="13917"/>
  </r>
  <r>
    <x v="539"/>
    <x v="10"/>
    <s v="May"/>
    <n v="18"/>
    <x v="0"/>
    <s v="01"/>
    <s v="Grain"/>
    <x v="1"/>
    <n v="67"/>
  </r>
  <r>
    <x v="539"/>
    <x v="10"/>
    <s v="May"/>
    <n v="18"/>
    <x v="2"/>
    <s v="01"/>
    <s v="Grain"/>
    <x v="0"/>
    <n v="4193"/>
  </r>
  <r>
    <x v="539"/>
    <x v="10"/>
    <s v="May"/>
    <n v="18"/>
    <x v="2"/>
    <s v="01"/>
    <s v="Grain"/>
    <x v="1"/>
    <n v="120"/>
  </r>
  <r>
    <x v="539"/>
    <x v="10"/>
    <s v="May"/>
    <n v="18"/>
    <x v="3"/>
    <s v="01"/>
    <s v="Grain"/>
    <x v="0"/>
    <n v="5918"/>
  </r>
  <r>
    <x v="539"/>
    <x v="10"/>
    <s v="May"/>
    <n v="18"/>
    <x v="3"/>
    <s v="01"/>
    <s v="Grain"/>
    <x v="1"/>
    <n v="293"/>
  </r>
  <r>
    <x v="539"/>
    <x v="10"/>
    <s v="May"/>
    <n v="18"/>
    <x v="4"/>
    <s v="01"/>
    <s v="Grain"/>
    <x v="0"/>
    <n v="2032"/>
  </r>
  <r>
    <x v="539"/>
    <x v="10"/>
    <s v="May"/>
    <n v="18"/>
    <x v="4"/>
    <s v="01"/>
    <s v="Grain"/>
    <x v="1"/>
    <n v="841"/>
  </r>
  <r>
    <x v="539"/>
    <x v="10"/>
    <s v="May"/>
    <n v="18"/>
    <x v="14"/>
    <s v="01"/>
    <s v="Grain"/>
    <x v="0"/>
    <n v="1640"/>
  </r>
  <r>
    <x v="539"/>
    <x v="10"/>
    <s v="May"/>
    <n v="18"/>
    <x v="14"/>
    <s v="01"/>
    <s v="Grain"/>
    <x v="1"/>
    <n v="2847"/>
  </r>
  <r>
    <x v="539"/>
    <x v="10"/>
    <s v="May"/>
    <n v="18"/>
    <x v="7"/>
    <s v="01"/>
    <s v="Grain"/>
    <x v="0"/>
    <n v="1008"/>
  </r>
  <r>
    <x v="539"/>
    <x v="10"/>
    <s v="May"/>
    <n v="18"/>
    <x v="7"/>
    <s v="01"/>
    <s v="Grain"/>
    <x v="1"/>
    <n v="258"/>
  </r>
  <r>
    <x v="539"/>
    <x v="10"/>
    <s v="May"/>
    <n v="18"/>
    <x v="8"/>
    <s v="01"/>
    <s v="Grain"/>
    <x v="0"/>
    <n v="168"/>
  </r>
  <r>
    <x v="539"/>
    <x v="10"/>
    <s v="May"/>
    <n v="18"/>
    <x v="8"/>
    <s v="01"/>
    <s v="Grain"/>
    <x v="1"/>
    <n v="1585"/>
  </r>
  <r>
    <x v="539"/>
    <x v="10"/>
    <s v="May"/>
    <n v="18"/>
    <x v="9"/>
    <s v="01"/>
    <s v="Grain"/>
    <x v="0"/>
    <n v="0"/>
  </r>
  <r>
    <x v="539"/>
    <x v="10"/>
    <s v="May"/>
    <n v="18"/>
    <x v="9"/>
    <s v="01"/>
    <s v="Grain"/>
    <x v="1"/>
    <n v="0"/>
  </r>
  <r>
    <x v="539"/>
    <x v="10"/>
    <s v="May"/>
    <n v="18"/>
    <x v="10"/>
    <s v="01"/>
    <s v="Grain"/>
    <x v="0"/>
    <n v="2972"/>
  </r>
  <r>
    <x v="539"/>
    <x v="10"/>
    <s v="May"/>
    <n v="18"/>
    <x v="10"/>
    <s v="01"/>
    <s v="Grain"/>
    <x v="1"/>
    <n v="926"/>
  </r>
  <r>
    <x v="539"/>
    <x v="10"/>
    <s v="May"/>
    <n v="18"/>
    <x v="11"/>
    <s v="01"/>
    <s v="Grain"/>
    <x v="0"/>
    <n v="0"/>
  </r>
  <r>
    <x v="539"/>
    <x v="10"/>
    <s v="May"/>
    <n v="18"/>
    <x v="11"/>
    <s v="01"/>
    <s v="Grain"/>
    <x v="1"/>
    <n v="56"/>
  </r>
  <r>
    <x v="539"/>
    <x v="10"/>
    <s v="May"/>
    <n v="18"/>
    <x v="12"/>
    <s v="01"/>
    <s v="Grain"/>
    <x v="0"/>
    <n v="5169"/>
  </r>
  <r>
    <x v="539"/>
    <x v="10"/>
    <s v="May"/>
    <n v="18"/>
    <x v="12"/>
    <s v="01"/>
    <s v="Grain"/>
    <x v="1"/>
    <n v="1001"/>
  </r>
  <r>
    <x v="540"/>
    <x v="10"/>
    <s v="May"/>
    <n v="19"/>
    <x v="13"/>
    <s v="01"/>
    <s v="Grain"/>
    <x v="0"/>
    <n v="0"/>
  </r>
  <r>
    <x v="540"/>
    <x v="10"/>
    <s v="May"/>
    <n v="19"/>
    <x v="13"/>
    <s v="01"/>
    <s v="Grain"/>
    <x v="1"/>
    <n v="0"/>
  </r>
  <r>
    <x v="540"/>
    <x v="10"/>
    <s v="May"/>
    <n v="19"/>
    <x v="0"/>
    <s v="01"/>
    <s v="Grain"/>
    <x v="0"/>
    <n v="12860"/>
  </r>
  <r>
    <x v="540"/>
    <x v="10"/>
    <s v="May"/>
    <n v="19"/>
    <x v="0"/>
    <s v="01"/>
    <s v="Grain"/>
    <x v="1"/>
    <n v="87"/>
  </r>
  <r>
    <x v="540"/>
    <x v="10"/>
    <s v="May"/>
    <n v="19"/>
    <x v="2"/>
    <s v="01"/>
    <s v="Grain"/>
    <x v="0"/>
    <n v="4164"/>
  </r>
  <r>
    <x v="540"/>
    <x v="10"/>
    <s v="May"/>
    <n v="19"/>
    <x v="2"/>
    <s v="01"/>
    <s v="Grain"/>
    <x v="1"/>
    <n v="214"/>
  </r>
  <r>
    <x v="540"/>
    <x v="10"/>
    <s v="May"/>
    <n v="19"/>
    <x v="3"/>
    <s v="01"/>
    <s v="Grain"/>
    <x v="0"/>
    <n v="5628"/>
  </r>
  <r>
    <x v="540"/>
    <x v="10"/>
    <s v="May"/>
    <n v="19"/>
    <x v="3"/>
    <s v="01"/>
    <s v="Grain"/>
    <x v="1"/>
    <n v="221"/>
  </r>
  <r>
    <x v="540"/>
    <x v="10"/>
    <s v="May"/>
    <n v="19"/>
    <x v="4"/>
    <s v="01"/>
    <s v="Grain"/>
    <x v="0"/>
    <n v="2170"/>
  </r>
  <r>
    <x v="540"/>
    <x v="10"/>
    <s v="May"/>
    <n v="19"/>
    <x v="4"/>
    <s v="01"/>
    <s v="Grain"/>
    <x v="1"/>
    <n v="658"/>
  </r>
  <r>
    <x v="540"/>
    <x v="10"/>
    <s v="May"/>
    <n v="19"/>
    <x v="14"/>
    <s v="01"/>
    <s v="Grain"/>
    <x v="0"/>
    <n v="1655"/>
  </r>
  <r>
    <x v="540"/>
    <x v="10"/>
    <s v="May"/>
    <n v="19"/>
    <x v="14"/>
    <s v="01"/>
    <s v="Grain"/>
    <x v="1"/>
    <n v="2327"/>
  </r>
  <r>
    <x v="540"/>
    <x v="10"/>
    <s v="May"/>
    <n v="19"/>
    <x v="7"/>
    <s v="01"/>
    <s v="Grain"/>
    <x v="0"/>
    <n v="1175"/>
  </r>
  <r>
    <x v="540"/>
    <x v="10"/>
    <s v="May"/>
    <n v="19"/>
    <x v="7"/>
    <s v="01"/>
    <s v="Grain"/>
    <x v="1"/>
    <n v="220"/>
  </r>
  <r>
    <x v="540"/>
    <x v="10"/>
    <s v="May"/>
    <n v="19"/>
    <x v="8"/>
    <s v="01"/>
    <s v="Grain"/>
    <x v="0"/>
    <n v="176"/>
  </r>
  <r>
    <x v="540"/>
    <x v="10"/>
    <s v="May"/>
    <n v="19"/>
    <x v="8"/>
    <s v="01"/>
    <s v="Grain"/>
    <x v="1"/>
    <n v="1535"/>
  </r>
  <r>
    <x v="540"/>
    <x v="10"/>
    <s v="May"/>
    <n v="19"/>
    <x v="9"/>
    <s v="01"/>
    <s v="Grain"/>
    <x v="0"/>
    <n v="0"/>
  </r>
  <r>
    <x v="540"/>
    <x v="10"/>
    <s v="May"/>
    <n v="19"/>
    <x v="9"/>
    <s v="01"/>
    <s v="Grain"/>
    <x v="1"/>
    <n v="0"/>
  </r>
  <r>
    <x v="540"/>
    <x v="10"/>
    <s v="May"/>
    <n v="19"/>
    <x v="10"/>
    <s v="01"/>
    <s v="Grain"/>
    <x v="0"/>
    <n v="2274"/>
  </r>
  <r>
    <x v="540"/>
    <x v="10"/>
    <s v="May"/>
    <n v="19"/>
    <x v="10"/>
    <s v="01"/>
    <s v="Grain"/>
    <x v="1"/>
    <n v="1056"/>
  </r>
  <r>
    <x v="540"/>
    <x v="10"/>
    <s v="May"/>
    <n v="19"/>
    <x v="11"/>
    <s v="01"/>
    <s v="Grain"/>
    <x v="0"/>
    <n v="0"/>
  </r>
  <r>
    <x v="540"/>
    <x v="10"/>
    <s v="May"/>
    <n v="19"/>
    <x v="11"/>
    <s v="01"/>
    <s v="Grain"/>
    <x v="1"/>
    <n v="109"/>
  </r>
  <r>
    <x v="540"/>
    <x v="10"/>
    <s v="May"/>
    <n v="19"/>
    <x v="12"/>
    <s v="01"/>
    <s v="Grain"/>
    <x v="0"/>
    <n v="5728"/>
  </r>
  <r>
    <x v="540"/>
    <x v="10"/>
    <s v="May"/>
    <n v="19"/>
    <x v="12"/>
    <s v="01"/>
    <s v="Grain"/>
    <x v="1"/>
    <n v="1541"/>
  </r>
  <r>
    <x v="541"/>
    <x v="10"/>
    <s v="May"/>
    <n v="20"/>
    <x v="13"/>
    <s v="01"/>
    <s v="Grain"/>
    <x v="0"/>
    <n v="0"/>
  </r>
  <r>
    <x v="541"/>
    <x v="10"/>
    <s v="May"/>
    <n v="20"/>
    <x v="13"/>
    <s v="01"/>
    <s v="Grain"/>
    <x v="1"/>
    <n v="0"/>
  </r>
  <r>
    <x v="541"/>
    <x v="10"/>
    <s v="May"/>
    <n v="20"/>
    <x v="0"/>
    <s v="01"/>
    <s v="Grain"/>
    <x v="0"/>
    <n v="11540"/>
  </r>
  <r>
    <x v="541"/>
    <x v="10"/>
    <s v="May"/>
    <n v="20"/>
    <x v="0"/>
    <s v="01"/>
    <s v="Grain"/>
    <x v="1"/>
    <n v="191"/>
  </r>
  <r>
    <x v="541"/>
    <x v="10"/>
    <s v="May"/>
    <n v="20"/>
    <x v="2"/>
    <s v="01"/>
    <s v="Grain"/>
    <x v="0"/>
    <n v="4091"/>
  </r>
  <r>
    <x v="541"/>
    <x v="10"/>
    <s v="May"/>
    <n v="20"/>
    <x v="2"/>
    <s v="01"/>
    <s v="Grain"/>
    <x v="1"/>
    <n v="329"/>
  </r>
  <r>
    <x v="541"/>
    <x v="10"/>
    <s v="May"/>
    <n v="20"/>
    <x v="3"/>
    <s v="01"/>
    <s v="Grain"/>
    <x v="0"/>
    <n v="4467"/>
  </r>
  <r>
    <x v="541"/>
    <x v="10"/>
    <s v="May"/>
    <n v="20"/>
    <x v="3"/>
    <s v="01"/>
    <s v="Grain"/>
    <x v="1"/>
    <n v="271"/>
  </r>
  <r>
    <x v="541"/>
    <x v="10"/>
    <s v="May"/>
    <n v="20"/>
    <x v="4"/>
    <s v="01"/>
    <s v="Grain"/>
    <x v="0"/>
    <n v="1615"/>
  </r>
  <r>
    <x v="541"/>
    <x v="10"/>
    <s v="May"/>
    <n v="20"/>
    <x v="4"/>
    <s v="01"/>
    <s v="Grain"/>
    <x v="1"/>
    <n v="1266"/>
  </r>
  <r>
    <x v="541"/>
    <x v="10"/>
    <s v="May"/>
    <n v="20"/>
    <x v="14"/>
    <s v="01"/>
    <s v="Grain"/>
    <x v="0"/>
    <n v="2342"/>
  </r>
  <r>
    <x v="541"/>
    <x v="10"/>
    <s v="May"/>
    <n v="20"/>
    <x v="14"/>
    <s v="01"/>
    <s v="Grain"/>
    <x v="1"/>
    <n v="2239"/>
  </r>
  <r>
    <x v="541"/>
    <x v="10"/>
    <s v="May"/>
    <n v="20"/>
    <x v="7"/>
    <s v="01"/>
    <s v="Grain"/>
    <x v="0"/>
    <n v="887"/>
  </r>
  <r>
    <x v="541"/>
    <x v="10"/>
    <s v="May"/>
    <n v="20"/>
    <x v="7"/>
    <s v="01"/>
    <s v="Grain"/>
    <x v="1"/>
    <n v="374"/>
  </r>
  <r>
    <x v="541"/>
    <x v="10"/>
    <s v="May"/>
    <n v="20"/>
    <x v="8"/>
    <s v="01"/>
    <s v="Grain"/>
    <x v="0"/>
    <n v="140"/>
  </r>
  <r>
    <x v="541"/>
    <x v="10"/>
    <s v="May"/>
    <n v="20"/>
    <x v="8"/>
    <s v="01"/>
    <s v="Grain"/>
    <x v="1"/>
    <n v="1019"/>
  </r>
  <r>
    <x v="541"/>
    <x v="10"/>
    <s v="May"/>
    <n v="20"/>
    <x v="9"/>
    <s v="01"/>
    <s v="Grain"/>
    <x v="0"/>
    <n v="0"/>
  </r>
  <r>
    <x v="541"/>
    <x v="10"/>
    <s v="May"/>
    <n v="20"/>
    <x v="9"/>
    <s v="01"/>
    <s v="Grain"/>
    <x v="1"/>
    <n v="0"/>
  </r>
  <r>
    <x v="541"/>
    <x v="10"/>
    <s v="May"/>
    <n v="20"/>
    <x v="10"/>
    <s v="01"/>
    <s v="Grain"/>
    <x v="0"/>
    <n v="2226"/>
  </r>
  <r>
    <x v="541"/>
    <x v="10"/>
    <s v="May"/>
    <n v="20"/>
    <x v="10"/>
    <s v="01"/>
    <s v="Grain"/>
    <x v="1"/>
    <n v="927"/>
  </r>
  <r>
    <x v="541"/>
    <x v="10"/>
    <s v="May"/>
    <n v="20"/>
    <x v="11"/>
    <s v="01"/>
    <s v="Grain"/>
    <x v="0"/>
    <n v="0"/>
  </r>
  <r>
    <x v="541"/>
    <x v="10"/>
    <s v="May"/>
    <n v="20"/>
    <x v="11"/>
    <s v="01"/>
    <s v="Grain"/>
    <x v="1"/>
    <n v="5"/>
  </r>
  <r>
    <x v="541"/>
    <x v="10"/>
    <s v="May"/>
    <n v="20"/>
    <x v="12"/>
    <s v="01"/>
    <s v="Grain"/>
    <x v="0"/>
    <n v="5966"/>
  </r>
  <r>
    <x v="541"/>
    <x v="10"/>
    <s v="May"/>
    <n v="20"/>
    <x v="12"/>
    <s v="01"/>
    <s v="Grain"/>
    <x v="1"/>
    <n v="1613"/>
  </r>
  <r>
    <x v="542"/>
    <x v="10"/>
    <s v="May"/>
    <n v="21"/>
    <x v="13"/>
    <s v="01"/>
    <s v="Grain"/>
    <x v="0"/>
    <n v="0"/>
  </r>
  <r>
    <x v="542"/>
    <x v="10"/>
    <s v="May"/>
    <n v="21"/>
    <x v="13"/>
    <s v="01"/>
    <s v="Grain"/>
    <x v="1"/>
    <n v="0"/>
  </r>
  <r>
    <x v="542"/>
    <x v="10"/>
    <s v="May"/>
    <n v="21"/>
    <x v="0"/>
    <s v="01"/>
    <s v="Grain"/>
    <x v="0"/>
    <n v="13866"/>
  </r>
  <r>
    <x v="542"/>
    <x v="10"/>
    <s v="May"/>
    <n v="21"/>
    <x v="0"/>
    <s v="01"/>
    <s v="Grain"/>
    <x v="1"/>
    <n v="334"/>
  </r>
  <r>
    <x v="542"/>
    <x v="10"/>
    <s v="May"/>
    <n v="21"/>
    <x v="2"/>
    <s v="01"/>
    <s v="Grain"/>
    <x v="0"/>
    <n v="4245"/>
  </r>
  <r>
    <x v="542"/>
    <x v="10"/>
    <s v="May"/>
    <n v="21"/>
    <x v="2"/>
    <s v="01"/>
    <s v="Grain"/>
    <x v="1"/>
    <n v="183"/>
  </r>
  <r>
    <x v="542"/>
    <x v="10"/>
    <s v="May"/>
    <n v="21"/>
    <x v="3"/>
    <s v="01"/>
    <s v="Grain"/>
    <x v="0"/>
    <n v="5383"/>
  </r>
  <r>
    <x v="542"/>
    <x v="10"/>
    <s v="May"/>
    <n v="21"/>
    <x v="3"/>
    <s v="01"/>
    <s v="Grain"/>
    <x v="1"/>
    <n v="179"/>
  </r>
  <r>
    <x v="542"/>
    <x v="10"/>
    <s v="May"/>
    <n v="21"/>
    <x v="4"/>
    <s v="01"/>
    <s v="Grain"/>
    <x v="0"/>
    <n v="2452"/>
  </r>
  <r>
    <x v="542"/>
    <x v="10"/>
    <s v="May"/>
    <n v="21"/>
    <x v="4"/>
    <s v="01"/>
    <s v="Grain"/>
    <x v="1"/>
    <n v="506"/>
  </r>
  <r>
    <x v="542"/>
    <x v="10"/>
    <s v="May"/>
    <n v="21"/>
    <x v="14"/>
    <s v="01"/>
    <s v="Grain"/>
    <x v="0"/>
    <n v="2578"/>
  </r>
  <r>
    <x v="542"/>
    <x v="10"/>
    <s v="May"/>
    <n v="21"/>
    <x v="14"/>
    <s v="01"/>
    <s v="Grain"/>
    <x v="1"/>
    <n v="2562"/>
  </r>
  <r>
    <x v="542"/>
    <x v="10"/>
    <s v="May"/>
    <n v="21"/>
    <x v="7"/>
    <s v="01"/>
    <s v="Grain"/>
    <x v="0"/>
    <n v="1113"/>
  </r>
  <r>
    <x v="542"/>
    <x v="10"/>
    <s v="May"/>
    <n v="21"/>
    <x v="7"/>
    <s v="01"/>
    <s v="Grain"/>
    <x v="1"/>
    <n v="273"/>
  </r>
  <r>
    <x v="542"/>
    <x v="10"/>
    <s v="May"/>
    <n v="21"/>
    <x v="8"/>
    <s v="01"/>
    <s v="Grain"/>
    <x v="0"/>
    <n v="86"/>
  </r>
  <r>
    <x v="542"/>
    <x v="10"/>
    <s v="May"/>
    <n v="21"/>
    <x v="8"/>
    <s v="01"/>
    <s v="Grain"/>
    <x v="1"/>
    <n v="1479"/>
  </r>
  <r>
    <x v="542"/>
    <x v="10"/>
    <s v="May"/>
    <n v="21"/>
    <x v="9"/>
    <s v="01"/>
    <s v="Grain"/>
    <x v="0"/>
    <n v="0"/>
  </r>
  <r>
    <x v="542"/>
    <x v="10"/>
    <s v="May"/>
    <n v="21"/>
    <x v="9"/>
    <s v="01"/>
    <s v="Grain"/>
    <x v="1"/>
    <n v="0"/>
  </r>
  <r>
    <x v="542"/>
    <x v="10"/>
    <s v="May"/>
    <n v="21"/>
    <x v="10"/>
    <s v="01"/>
    <s v="Grain"/>
    <x v="0"/>
    <n v="3054"/>
  </r>
  <r>
    <x v="542"/>
    <x v="10"/>
    <s v="May"/>
    <n v="21"/>
    <x v="10"/>
    <s v="01"/>
    <s v="Grain"/>
    <x v="1"/>
    <n v="668"/>
  </r>
  <r>
    <x v="542"/>
    <x v="10"/>
    <s v="May"/>
    <n v="21"/>
    <x v="11"/>
    <s v="01"/>
    <s v="Grain"/>
    <x v="0"/>
    <n v="0"/>
  </r>
  <r>
    <x v="542"/>
    <x v="10"/>
    <s v="May"/>
    <n v="21"/>
    <x v="11"/>
    <s v="01"/>
    <s v="Grain"/>
    <x v="1"/>
    <n v="27"/>
  </r>
  <r>
    <x v="542"/>
    <x v="10"/>
    <s v="May"/>
    <n v="21"/>
    <x v="12"/>
    <s v="01"/>
    <s v="Grain"/>
    <x v="0"/>
    <n v="5309"/>
  </r>
  <r>
    <x v="542"/>
    <x v="10"/>
    <s v="May"/>
    <n v="21"/>
    <x v="12"/>
    <s v="01"/>
    <s v="Grain"/>
    <x v="1"/>
    <n v="1443"/>
  </r>
  <r>
    <x v="543"/>
    <x v="10"/>
    <s v="May"/>
    <n v="22"/>
    <x v="13"/>
    <s v="01"/>
    <s v="Grain"/>
    <x v="0"/>
    <n v="0"/>
  </r>
  <r>
    <x v="543"/>
    <x v="10"/>
    <s v="May"/>
    <n v="22"/>
    <x v="13"/>
    <s v="01"/>
    <s v="Grain"/>
    <x v="1"/>
    <n v="0"/>
  </r>
  <r>
    <x v="543"/>
    <x v="10"/>
    <s v="May"/>
    <n v="22"/>
    <x v="0"/>
    <s v="01"/>
    <s v="Grain"/>
    <x v="0"/>
    <n v="12551"/>
  </r>
  <r>
    <x v="543"/>
    <x v="10"/>
    <s v="May"/>
    <n v="22"/>
    <x v="0"/>
    <s v="01"/>
    <s v="Grain"/>
    <x v="1"/>
    <n v="181"/>
  </r>
  <r>
    <x v="543"/>
    <x v="10"/>
    <s v="May"/>
    <n v="22"/>
    <x v="2"/>
    <s v="01"/>
    <s v="Grain"/>
    <x v="0"/>
    <n v="3564"/>
  </r>
  <r>
    <x v="543"/>
    <x v="10"/>
    <s v="May"/>
    <n v="22"/>
    <x v="2"/>
    <s v="01"/>
    <s v="Grain"/>
    <x v="1"/>
    <n v="56"/>
  </r>
  <r>
    <x v="543"/>
    <x v="10"/>
    <s v="May"/>
    <n v="22"/>
    <x v="3"/>
    <s v="01"/>
    <s v="Grain"/>
    <x v="0"/>
    <n v="4838"/>
  </r>
  <r>
    <x v="543"/>
    <x v="10"/>
    <s v="May"/>
    <n v="22"/>
    <x v="3"/>
    <s v="01"/>
    <s v="Grain"/>
    <x v="1"/>
    <n v="160"/>
  </r>
  <r>
    <x v="543"/>
    <x v="10"/>
    <s v="May"/>
    <n v="22"/>
    <x v="4"/>
    <s v="01"/>
    <s v="Grain"/>
    <x v="0"/>
    <n v="1804"/>
  </r>
  <r>
    <x v="543"/>
    <x v="10"/>
    <s v="May"/>
    <n v="22"/>
    <x v="4"/>
    <s v="01"/>
    <s v="Grain"/>
    <x v="1"/>
    <n v="1357"/>
  </r>
  <r>
    <x v="543"/>
    <x v="10"/>
    <s v="May"/>
    <n v="22"/>
    <x v="14"/>
    <s v="01"/>
    <s v="Grain"/>
    <x v="0"/>
    <n v="2565"/>
  </r>
  <r>
    <x v="543"/>
    <x v="10"/>
    <s v="May"/>
    <n v="22"/>
    <x v="14"/>
    <s v="01"/>
    <s v="Grain"/>
    <x v="1"/>
    <n v="1913"/>
  </r>
  <r>
    <x v="543"/>
    <x v="10"/>
    <s v="May"/>
    <n v="22"/>
    <x v="7"/>
    <s v="01"/>
    <s v="Grain"/>
    <x v="0"/>
    <n v="1109"/>
  </r>
  <r>
    <x v="543"/>
    <x v="10"/>
    <s v="May"/>
    <n v="22"/>
    <x v="7"/>
    <s v="01"/>
    <s v="Grain"/>
    <x v="1"/>
    <n v="443"/>
  </r>
  <r>
    <x v="543"/>
    <x v="10"/>
    <s v="May"/>
    <n v="22"/>
    <x v="8"/>
    <s v="01"/>
    <s v="Grain"/>
    <x v="0"/>
    <n v="243"/>
  </r>
  <r>
    <x v="543"/>
    <x v="10"/>
    <s v="May"/>
    <n v="22"/>
    <x v="8"/>
    <s v="01"/>
    <s v="Grain"/>
    <x v="1"/>
    <n v="1412"/>
  </r>
  <r>
    <x v="543"/>
    <x v="10"/>
    <s v="May"/>
    <n v="22"/>
    <x v="9"/>
    <s v="01"/>
    <s v="Grain"/>
    <x v="0"/>
    <n v="0"/>
  </r>
  <r>
    <x v="543"/>
    <x v="10"/>
    <s v="May"/>
    <n v="22"/>
    <x v="9"/>
    <s v="01"/>
    <s v="Grain"/>
    <x v="1"/>
    <n v="0"/>
  </r>
  <r>
    <x v="543"/>
    <x v="10"/>
    <s v="May"/>
    <n v="22"/>
    <x v="10"/>
    <s v="01"/>
    <s v="Grain"/>
    <x v="0"/>
    <n v="2375"/>
  </r>
  <r>
    <x v="543"/>
    <x v="10"/>
    <s v="May"/>
    <n v="22"/>
    <x v="10"/>
    <s v="01"/>
    <s v="Grain"/>
    <x v="1"/>
    <n v="789"/>
  </r>
  <r>
    <x v="543"/>
    <x v="10"/>
    <s v="May"/>
    <n v="22"/>
    <x v="11"/>
    <s v="01"/>
    <s v="Grain"/>
    <x v="0"/>
    <n v="0"/>
  </r>
  <r>
    <x v="543"/>
    <x v="10"/>
    <s v="May"/>
    <n v="22"/>
    <x v="11"/>
    <s v="01"/>
    <s v="Grain"/>
    <x v="1"/>
    <n v="42"/>
  </r>
  <r>
    <x v="543"/>
    <x v="10"/>
    <s v="May"/>
    <n v="22"/>
    <x v="12"/>
    <s v="01"/>
    <s v="Grain"/>
    <x v="0"/>
    <n v="4637"/>
  </r>
  <r>
    <x v="543"/>
    <x v="10"/>
    <s v="May"/>
    <n v="22"/>
    <x v="12"/>
    <s v="01"/>
    <s v="Grain"/>
    <x v="1"/>
    <n v="1628"/>
  </r>
  <r>
    <x v="544"/>
    <x v="10"/>
    <s v="Jun"/>
    <n v="23"/>
    <x v="13"/>
    <s v="01"/>
    <s v="Grain"/>
    <x v="0"/>
    <n v="0"/>
  </r>
  <r>
    <x v="544"/>
    <x v="10"/>
    <s v="Jun"/>
    <n v="23"/>
    <x v="13"/>
    <s v="01"/>
    <s v="Grain"/>
    <x v="1"/>
    <n v="0"/>
  </r>
  <r>
    <x v="544"/>
    <x v="10"/>
    <s v="Jun"/>
    <n v="23"/>
    <x v="0"/>
    <s v="01"/>
    <s v="Grain"/>
    <x v="0"/>
    <n v="13127"/>
  </r>
  <r>
    <x v="544"/>
    <x v="10"/>
    <s v="Jun"/>
    <n v="23"/>
    <x v="0"/>
    <s v="01"/>
    <s v="Grain"/>
    <x v="1"/>
    <n v="303"/>
  </r>
  <r>
    <x v="544"/>
    <x v="10"/>
    <s v="Jun"/>
    <n v="23"/>
    <x v="2"/>
    <s v="01"/>
    <s v="Grain"/>
    <x v="0"/>
    <n v="3665"/>
  </r>
  <r>
    <x v="544"/>
    <x v="10"/>
    <s v="Jun"/>
    <n v="23"/>
    <x v="2"/>
    <s v="01"/>
    <s v="Grain"/>
    <x v="1"/>
    <n v="148"/>
  </r>
  <r>
    <x v="544"/>
    <x v="10"/>
    <s v="Jun"/>
    <n v="23"/>
    <x v="3"/>
    <s v="01"/>
    <s v="Grain"/>
    <x v="0"/>
    <n v="5184"/>
  </r>
  <r>
    <x v="544"/>
    <x v="10"/>
    <s v="Jun"/>
    <n v="23"/>
    <x v="3"/>
    <s v="01"/>
    <s v="Grain"/>
    <x v="1"/>
    <n v="228"/>
  </r>
  <r>
    <x v="544"/>
    <x v="10"/>
    <s v="Jun"/>
    <n v="23"/>
    <x v="4"/>
    <s v="01"/>
    <s v="Grain"/>
    <x v="0"/>
    <n v="1916"/>
  </r>
  <r>
    <x v="544"/>
    <x v="10"/>
    <s v="Jun"/>
    <n v="23"/>
    <x v="4"/>
    <s v="01"/>
    <s v="Grain"/>
    <x v="1"/>
    <n v="836"/>
  </r>
  <r>
    <x v="544"/>
    <x v="10"/>
    <s v="Jun"/>
    <n v="23"/>
    <x v="14"/>
    <s v="01"/>
    <s v="Grain"/>
    <x v="0"/>
    <n v="2497"/>
  </r>
  <r>
    <x v="544"/>
    <x v="10"/>
    <s v="Jun"/>
    <n v="23"/>
    <x v="14"/>
    <s v="01"/>
    <s v="Grain"/>
    <x v="1"/>
    <n v="2193"/>
  </r>
  <r>
    <x v="544"/>
    <x v="10"/>
    <s v="Jun"/>
    <n v="23"/>
    <x v="7"/>
    <s v="01"/>
    <s v="Grain"/>
    <x v="0"/>
    <n v="821"/>
  </r>
  <r>
    <x v="544"/>
    <x v="10"/>
    <s v="Jun"/>
    <n v="23"/>
    <x v="7"/>
    <s v="01"/>
    <s v="Grain"/>
    <x v="1"/>
    <n v="450"/>
  </r>
  <r>
    <x v="544"/>
    <x v="10"/>
    <s v="Jun"/>
    <n v="23"/>
    <x v="8"/>
    <s v="01"/>
    <s v="Grain"/>
    <x v="0"/>
    <n v="218"/>
  </r>
  <r>
    <x v="544"/>
    <x v="10"/>
    <s v="Jun"/>
    <n v="23"/>
    <x v="8"/>
    <s v="01"/>
    <s v="Grain"/>
    <x v="1"/>
    <n v="1616"/>
  </r>
  <r>
    <x v="544"/>
    <x v="10"/>
    <s v="Jun"/>
    <n v="23"/>
    <x v="9"/>
    <s v="01"/>
    <s v="Grain"/>
    <x v="0"/>
    <n v="0"/>
  </r>
  <r>
    <x v="544"/>
    <x v="10"/>
    <s v="Jun"/>
    <n v="23"/>
    <x v="9"/>
    <s v="01"/>
    <s v="Grain"/>
    <x v="1"/>
    <n v="0"/>
  </r>
  <r>
    <x v="544"/>
    <x v="10"/>
    <s v="Jun"/>
    <n v="23"/>
    <x v="10"/>
    <s v="01"/>
    <s v="Grain"/>
    <x v="0"/>
    <n v="2495"/>
  </r>
  <r>
    <x v="544"/>
    <x v="10"/>
    <s v="Jun"/>
    <n v="23"/>
    <x v="10"/>
    <s v="01"/>
    <s v="Grain"/>
    <x v="1"/>
    <n v="814"/>
  </r>
  <r>
    <x v="544"/>
    <x v="10"/>
    <s v="Jun"/>
    <n v="23"/>
    <x v="11"/>
    <s v="01"/>
    <s v="Grain"/>
    <x v="0"/>
    <n v="0"/>
  </r>
  <r>
    <x v="544"/>
    <x v="10"/>
    <s v="Jun"/>
    <n v="23"/>
    <x v="11"/>
    <s v="01"/>
    <s v="Grain"/>
    <x v="1"/>
    <n v="33"/>
  </r>
  <r>
    <x v="544"/>
    <x v="10"/>
    <s v="Jun"/>
    <n v="23"/>
    <x v="12"/>
    <s v="01"/>
    <s v="Grain"/>
    <x v="0"/>
    <n v="4881"/>
  </r>
  <r>
    <x v="544"/>
    <x v="10"/>
    <s v="Jun"/>
    <n v="23"/>
    <x v="12"/>
    <s v="01"/>
    <s v="Grain"/>
    <x v="1"/>
    <n v="1065"/>
  </r>
  <r>
    <x v="545"/>
    <x v="10"/>
    <s v="Jun"/>
    <n v="24"/>
    <x v="13"/>
    <s v="01"/>
    <s v="Grain"/>
    <x v="0"/>
    <n v="0"/>
  </r>
  <r>
    <x v="545"/>
    <x v="10"/>
    <s v="Jun"/>
    <n v="24"/>
    <x v="13"/>
    <s v="01"/>
    <s v="Grain"/>
    <x v="1"/>
    <n v="0"/>
  </r>
  <r>
    <x v="545"/>
    <x v="10"/>
    <s v="Jun"/>
    <n v="24"/>
    <x v="0"/>
    <s v="01"/>
    <s v="Grain"/>
    <x v="0"/>
    <n v="12316"/>
  </r>
  <r>
    <x v="545"/>
    <x v="10"/>
    <s v="Jun"/>
    <n v="24"/>
    <x v="0"/>
    <s v="01"/>
    <s v="Grain"/>
    <x v="1"/>
    <n v="117"/>
  </r>
  <r>
    <x v="545"/>
    <x v="10"/>
    <s v="Jun"/>
    <n v="24"/>
    <x v="2"/>
    <s v="01"/>
    <s v="Grain"/>
    <x v="0"/>
    <n v="3796"/>
  </r>
  <r>
    <x v="545"/>
    <x v="10"/>
    <s v="Jun"/>
    <n v="24"/>
    <x v="2"/>
    <s v="01"/>
    <s v="Grain"/>
    <x v="1"/>
    <n v="101"/>
  </r>
  <r>
    <x v="545"/>
    <x v="10"/>
    <s v="Jun"/>
    <n v="24"/>
    <x v="3"/>
    <s v="01"/>
    <s v="Grain"/>
    <x v="0"/>
    <n v="5154"/>
  </r>
  <r>
    <x v="545"/>
    <x v="10"/>
    <s v="Jun"/>
    <n v="24"/>
    <x v="3"/>
    <s v="01"/>
    <s v="Grain"/>
    <x v="1"/>
    <n v="167"/>
  </r>
  <r>
    <x v="545"/>
    <x v="10"/>
    <s v="Jun"/>
    <n v="24"/>
    <x v="4"/>
    <s v="01"/>
    <s v="Grain"/>
    <x v="0"/>
    <n v="1526"/>
  </r>
  <r>
    <x v="545"/>
    <x v="10"/>
    <s v="Jun"/>
    <n v="24"/>
    <x v="4"/>
    <s v="01"/>
    <s v="Grain"/>
    <x v="1"/>
    <n v="866"/>
  </r>
  <r>
    <x v="545"/>
    <x v="10"/>
    <s v="Jun"/>
    <n v="24"/>
    <x v="14"/>
    <s v="01"/>
    <s v="Grain"/>
    <x v="0"/>
    <n v="2518"/>
  </r>
  <r>
    <x v="545"/>
    <x v="10"/>
    <s v="Jun"/>
    <n v="24"/>
    <x v="14"/>
    <s v="01"/>
    <s v="Grain"/>
    <x v="1"/>
    <n v="1871"/>
  </r>
  <r>
    <x v="545"/>
    <x v="10"/>
    <s v="Jun"/>
    <n v="24"/>
    <x v="7"/>
    <s v="01"/>
    <s v="Grain"/>
    <x v="0"/>
    <n v="1106"/>
  </r>
  <r>
    <x v="545"/>
    <x v="10"/>
    <s v="Jun"/>
    <n v="24"/>
    <x v="7"/>
    <s v="01"/>
    <s v="Grain"/>
    <x v="1"/>
    <n v="238"/>
  </r>
  <r>
    <x v="545"/>
    <x v="10"/>
    <s v="Jun"/>
    <n v="24"/>
    <x v="8"/>
    <s v="01"/>
    <s v="Grain"/>
    <x v="0"/>
    <n v="181"/>
  </r>
  <r>
    <x v="545"/>
    <x v="10"/>
    <s v="Jun"/>
    <n v="24"/>
    <x v="8"/>
    <s v="01"/>
    <s v="Grain"/>
    <x v="1"/>
    <n v="1182"/>
  </r>
  <r>
    <x v="545"/>
    <x v="10"/>
    <s v="Jun"/>
    <n v="24"/>
    <x v="9"/>
    <s v="01"/>
    <s v="Grain"/>
    <x v="0"/>
    <n v="0"/>
  </r>
  <r>
    <x v="545"/>
    <x v="10"/>
    <s v="Jun"/>
    <n v="24"/>
    <x v="9"/>
    <s v="01"/>
    <s v="Grain"/>
    <x v="1"/>
    <n v="0"/>
  </r>
  <r>
    <x v="545"/>
    <x v="10"/>
    <s v="Jun"/>
    <n v="24"/>
    <x v="10"/>
    <s v="01"/>
    <s v="Grain"/>
    <x v="0"/>
    <n v="2933"/>
  </r>
  <r>
    <x v="545"/>
    <x v="10"/>
    <s v="Jun"/>
    <n v="24"/>
    <x v="10"/>
    <s v="01"/>
    <s v="Grain"/>
    <x v="1"/>
    <n v="850"/>
  </r>
  <r>
    <x v="545"/>
    <x v="10"/>
    <s v="Jun"/>
    <n v="24"/>
    <x v="11"/>
    <s v="01"/>
    <s v="Grain"/>
    <x v="0"/>
    <n v="0"/>
  </r>
  <r>
    <x v="545"/>
    <x v="10"/>
    <s v="Jun"/>
    <n v="24"/>
    <x v="11"/>
    <s v="01"/>
    <s v="Grain"/>
    <x v="1"/>
    <n v="2"/>
  </r>
  <r>
    <x v="545"/>
    <x v="10"/>
    <s v="Jun"/>
    <n v="24"/>
    <x v="12"/>
    <s v="01"/>
    <s v="Grain"/>
    <x v="0"/>
    <n v="5367"/>
  </r>
  <r>
    <x v="545"/>
    <x v="10"/>
    <s v="Jun"/>
    <n v="24"/>
    <x v="12"/>
    <s v="01"/>
    <s v="Grain"/>
    <x v="1"/>
    <n v="1195"/>
  </r>
  <r>
    <x v="546"/>
    <x v="10"/>
    <s v="Jun"/>
    <n v="25"/>
    <x v="13"/>
    <s v="01"/>
    <s v="Grain"/>
    <x v="0"/>
    <n v="0"/>
  </r>
  <r>
    <x v="546"/>
    <x v="10"/>
    <s v="Jun"/>
    <n v="25"/>
    <x v="13"/>
    <s v="01"/>
    <s v="Grain"/>
    <x v="1"/>
    <n v="0"/>
  </r>
  <r>
    <x v="546"/>
    <x v="10"/>
    <s v="Jun"/>
    <n v="25"/>
    <x v="0"/>
    <s v="01"/>
    <s v="Grain"/>
    <x v="0"/>
    <n v="13420"/>
  </r>
  <r>
    <x v="546"/>
    <x v="10"/>
    <s v="Jun"/>
    <n v="25"/>
    <x v="0"/>
    <s v="01"/>
    <s v="Grain"/>
    <x v="1"/>
    <n v="87"/>
  </r>
  <r>
    <x v="546"/>
    <x v="10"/>
    <s v="Jun"/>
    <n v="25"/>
    <x v="2"/>
    <s v="01"/>
    <s v="Grain"/>
    <x v="0"/>
    <n v="3274"/>
  </r>
  <r>
    <x v="546"/>
    <x v="10"/>
    <s v="Jun"/>
    <n v="25"/>
    <x v="2"/>
    <s v="01"/>
    <s v="Grain"/>
    <x v="1"/>
    <n v="88"/>
  </r>
  <r>
    <x v="546"/>
    <x v="10"/>
    <s v="Jun"/>
    <n v="25"/>
    <x v="3"/>
    <s v="01"/>
    <s v="Grain"/>
    <x v="0"/>
    <n v="5019"/>
  </r>
  <r>
    <x v="546"/>
    <x v="10"/>
    <s v="Jun"/>
    <n v="25"/>
    <x v="3"/>
    <s v="01"/>
    <s v="Grain"/>
    <x v="1"/>
    <n v="245"/>
  </r>
  <r>
    <x v="546"/>
    <x v="10"/>
    <s v="Jun"/>
    <n v="25"/>
    <x v="4"/>
    <s v="01"/>
    <s v="Grain"/>
    <x v="0"/>
    <n v="1650"/>
  </r>
  <r>
    <x v="546"/>
    <x v="10"/>
    <s v="Jun"/>
    <n v="25"/>
    <x v="4"/>
    <s v="01"/>
    <s v="Grain"/>
    <x v="1"/>
    <n v="1033"/>
  </r>
  <r>
    <x v="546"/>
    <x v="10"/>
    <s v="Jun"/>
    <n v="25"/>
    <x v="14"/>
    <s v="01"/>
    <s v="Grain"/>
    <x v="0"/>
    <n v="2332"/>
  </r>
  <r>
    <x v="546"/>
    <x v="10"/>
    <s v="Jun"/>
    <n v="25"/>
    <x v="14"/>
    <s v="01"/>
    <s v="Grain"/>
    <x v="1"/>
    <n v="1935"/>
  </r>
  <r>
    <x v="546"/>
    <x v="10"/>
    <s v="Jun"/>
    <n v="25"/>
    <x v="7"/>
    <s v="01"/>
    <s v="Grain"/>
    <x v="0"/>
    <n v="1120"/>
  </r>
  <r>
    <x v="546"/>
    <x v="10"/>
    <s v="Jun"/>
    <n v="25"/>
    <x v="7"/>
    <s v="01"/>
    <s v="Grain"/>
    <x v="1"/>
    <n v="459"/>
  </r>
  <r>
    <x v="546"/>
    <x v="10"/>
    <s v="Jun"/>
    <n v="25"/>
    <x v="8"/>
    <s v="01"/>
    <s v="Grain"/>
    <x v="0"/>
    <n v="222"/>
  </r>
  <r>
    <x v="546"/>
    <x v="10"/>
    <s v="Jun"/>
    <n v="25"/>
    <x v="8"/>
    <s v="01"/>
    <s v="Grain"/>
    <x v="1"/>
    <n v="1152"/>
  </r>
  <r>
    <x v="546"/>
    <x v="10"/>
    <s v="Jun"/>
    <n v="25"/>
    <x v="9"/>
    <s v="01"/>
    <s v="Grain"/>
    <x v="0"/>
    <n v="0"/>
  </r>
  <r>
    <x v="546"/>
    <x v="10"/>
    <s v="Jun"/>
    <n v="25"/>
    <x v="9"/>
    <s v="01"/>
    <s v="Grain"/>
    <x v="1"/>
    <n v="0"/>
  </r>
  <r>
    <x v="546"/>
    <x v="10"/>
    <s v="Jun"/>
    <n v="25"/>
    <x v="10"/>
    <s v="01"/>
    <s v="Grain"/>
    <x v="0"/>
    <n v="2742"/>
  </r>
  <r>
    <x v="546"/>
    <x v="10"/>
    <s v="Jun"/>
    <n v="25"/>
    <x v="10"/>
    <s v="01"/>
    <s v="Grain"/>
    <x v="1"/>
    <n v="598"/>
  </r>
  <r>
    <x v="546"/>
    <x v="10"/>
    <s v="Jun"/>
    <n v="25"/>
    <x v="11"/>
    <s v="01"/>
    <s v="Grain"/>
    <x v="0"/>
    <n v="0"/>
  </r>
  <r>
    <x v="546"/>
    <x v="10"/>
    <s v="Jun"/>
    <n v="25"/>
    <x v="11"/>
    <s v="01"/>
    <s v="Grain"/>
    <x v="1"/>
    <n v="26"/>
  </r>
  <r>
    <x v="546"/>
    <x v="10"/>
    <s v="Jun"/>
    <n v="25"/>
    <x v="12"/>
    <s v="01"/>
    <s v="Grain"/>
    <x v="0"/>
    <n v="5172"/>
  </r>
  <r>
    <x v="546"/>
    <x v="10"/>
    <s v="Jun"/>
    <n v="25"/>
    <x v="12"/>
    <s v="01"/>
    <s v="Grain"/>
    <x v="1"/>
    <n v="1240"/>
  </r>
  <r>
    <x v="547"/>
    <x v="10"/>
    <s v="Jun"/>
    <n v="26"/>
    <x v="13"/>
    <s v="01"/>
    <s v="Grain"/>
    <x v="0"/>
    <n v="0"/>
  </r>
  <r>
    <x v="547"/>
    <x v="10"/>
    <s v="Jun"/>
    <n v="26"/>
    <x v="13"/>
    <s v="01"/>
    <s v="Grain"/>
    <x v="1"/>
    <n v="0"/>
  </r>
  <r>
    <x v="547"/>
    <x v="10"/>
    <s v="Jun"/>
    <n v="26"/>
    <x v="0"/>
    <s v="01"/>
    <s v="Grain"/>
    <x v="0"/>
    <n v="12223"/>
  </r>
  <r>
    <x v="547"/>
    <x v="10"/>
    <s v="Jun"/>
    <n v="26"/>
    <x v="0"/>
    <s v="01"/>
    <s v="Grain"/>
    <x v="1"/>
    <n v="421"/>
  </r>
  <r>
    <x v="547"/>
    <x v="10"/>
    <s v="Jun"/>
    <n v="26"/>
    <x v="2"/>
    <s v="01"/>
    <s v="Grain"/>
    <x v="0"/>
    <n v="3834"/>
  </r>
  <r>
    <x v="547"/>
    <x v="10"/>
    <s v="Jun"/>
    <n v="26"/>
    <x v="2"/>
    <s v="01"/>
    <s v="Grain"/>
    <x v="1"/>
    <n v="286"/>
  </r>
  <r>
    <x v="547"/>
    <x v="10"/>
    <s v="Jun"/>
    <n v="26"/>
    <x v="3"/>
    <s v="01"/>
    <s v="Grain"/>
    <x v="0"/>
    <n v="4729"/>
  </r>
  <r>
    <x v="547"/>
    <x v="10"/>
    <s v="Jun"/>
    <n v="26"/>
    <x v="3"/>
    <s v="01"/>
    <s v="Grain"/>
    <x v="1"/>
    <n v="262"/>
  </r>
  <r>
    <x v="547"/>
    <x v="10"/>
    <s v="Jun"/>
    <n v="26"/>
    <x v="4"/>
    <s v="01"/>
    <s v="Grain"/>
    <x v="0"/>
    <n v="2386"/>
  </r>
  <r>
    <x v="547"/>
    <x v="10"/>
    <s v="Jun"/>
    <n v="26"/>
    <x v="4"/>
    <s v="01"/>
    <s v="Grain"/>
    <x v="1"/>
    <n v="1272"/>
  </r>
  <r>
    <x v="547"/>
    <x v="10"/>
    <s v="Jun"/>
    <n v="26"/>
    <x v="14"/>
    <s v="01"/>
    <s v="Grain"/>
    <x v="0"/>
    <n v="2260"/>
  </r>
  <r>
    <x v="547"/>
    <x v="10"/>
    <s v="Jun"/>
    <n v="26"/>
    <x v="14"/>
    <s v="01"/>
    <s v="Grain"/>
    <x v="1"/>
    <n v="1575"/>
  </r>
  <r>
    <x v="547"/>
    <x v="10"/>
    <s v="Jun"/>
    <n v="26"/>
    <x v="7"/>
    <s v="01"/>
    <s v="Grain"/>
    <x v="0"/>
    <n v="1260"/>
  </r>
  <r>
    <x v="547"/>
    <x v="10"/>
    <s v="Jun"/>
    <n v="26"/>
    <x v="7"/>
    <s v="01"/>
    <s v="Grain"/>
    <x v="1"/>
    <n v="548"/>
  </r>
  <r>
    <x v="547"/>
    <x v="10"/>
    <s v="Jun"/>
    <n v="26"/>
    <x v="8"/>
    <s v="01"/>
    <s v="Grain"/>
    <x v="0"/>
    <n v="128"/>
  </r>
  <r>
    <x v="547"/>
    <x v="10"/>
    <s v="Jun"/>
    <n v="26"/>
    <x v="8"/>
    <s v="01"/>
    <s v="Grain"/>
    <x v="1"/>
    <n v="1027"/>
  </r>
  <r>
    <x v="547"/>
    <x v="10"/>
    <s v="Jun"/>
    <n v="26"/>
    <x v="9"/>
    <s v="01"/>
    <s v="Grain"/>
    <x v="0"/>
    <n v="0"/>
  </r>
  <r>
    <x v="547"/>
    <x v="10"/>
    <s v="Jun"/>
    <n v="26"/>
    <x v="9"/>
    <s v="01"/>
    <s v="Grain"/>
    <x v="1"/>
    <n v="0"/>
  </r>
  <r>
    <x v="547"/>
    <x v="10"/>
    <s v="Jun"/>
    <n v="26"/>
    <x v="10"/>
    <s v="01"/>
    <s v="Grain"/>
    <x v="0"/>
    <n v="2506"/>
  </r>
  <r>
    <x v="547"/>
    <x v="10"/>
    <s v="Jun"/>
    <n v="26"/>
    <x v="10"/>
    <s v="01"/>
    <s v="Grain"/>
    <x v="1"/>
    <n v="786"/>
  </r>
  <r>
    <x v="547"/>
    <x v="10"/>
    <s v="Jun"/>
    <n v="26"/>
    <x v="11"/>
    <s v="01"/>
    <s v="Grain"/>
    <x v="0"/>
    <n v="0"/>
  </r>
  <r>
    <x v="547"/>
    <x v="10"/>
    <s v="Jun"/>
    <n v="26"/>
    <x v="11"/>
    <s v="01"/>
    <s v="Grain"/>
    <x v="1"/>
    <n v="24"/>
  </r>
  <r>
    <x v="547"/>
    <x v="10"/>
    <s v="Jun"/>
    <n v="26"/>
    <x v="12"/>
    <s v="01"/>
    <s v="Grain"/>
    <x v="0"/>
    <n v="5135"/>
  </r>
  <r>
    <x v="547"/>
    <x v="10"/>
    <s v="Jun"/>
    <n v="26"/>
    <x v="12"/>
    <s v="01"/>
    <s v="Grain"/>
    <x v="1"/>
    <n v="1175"/>
  </r>
  <r>
    <x v="548"/>
    <x v="10"/>
    <s v="Jul"/>
    <n v="27"/>
    <x v="13"/>
    <s v="01"/>
    <s v="Grain"/>
    <x v="0"/>
    <n v="0"/>
  </r>
  <r>
    <x v="548"/>
    <x v="10"/>
    <s v="Jul"/>
    <n v="27"/>
    <x v="13"/>
    <s v="01"/>
    <s v="Grain"/>
    <x v="1"/>
    <n v="0"/>
  </r>
  <r>
    <x v="548"/>
    <x v="10"/>
    <s v="Jul"/>
    <n v="27"/>
    <x v="0"/>
    <s v="01"/>
    <s v="Grain"/>
    <x v="0"/>
    <n v="11503"/>
  </r>
  <r>
    <x v="548"/>
    <x v="10"/>
    <s v="Jul"/>
    <n v="27"/>
    <x v="0"/>
    <s v="01"/>
    <s v="Grain"/>
    <x v="1"/>
    <n v="169"/>
  </r>
  <r>
    <x v="548"/>
    <x v="10"/>
    <s v="Jul"/>
    <n v="27"/>
    <x v="2"/>
    <s v="01"/>
    <s v="Grain"/>
    <x v="0"/>
    <n v="3554"/>
  </r>
  <r>
    <x v="548"/>
    <x v="10"/>
    <s v="Jul"/>
    <n v="27"/>
    <x v="2"/>
    <s v="01"/>
    <s v="Grain"/>
    <x v="1"/>
    <n v="116"/>
  </r>
  <r>
    <x v="548"/>
    <x v="10"/>
    <s v="Jul"/>
    <n v="27"/>
    <x v="3"/>
    <s v="01"/>
    <s v="Grain"/>
    <x v="0"/>
    <n v="3364"/>
  </r>
  <r>
    <x v="548"/>
    <x v="10"/>
    <s v="Jul"/>
    <n v="27"/>
    <x v="3"/>
    <s v="01"/>
    <s v="Grain"/>
    <x v="1"/>
    <n v="159"/>
  </r>
  <r>
    <x v="548"/>
    <x v="10"/>
    <s v="Jul"/>
    <n v="27"/>
    <x v="4"/>
    <s v="01"/>
    <s v="Grain"/>
    <x v="0"/>
    <n v="1566"/>
  </r>
  <r>
    <x v="548"/>
    <x v="10"/>
    <s v="Jul"/>
    <n v="27"/>
    <x v="4"/>
    <s v="01"/>
    <s v="Grain"/>
    <x v="1"/>
    <n v="782"/>
  </r>
  <r>
    <x v="548"/>
    <x v="10"/>
    <s v="Jul"/>
    <n v="27"/>
    <x v="14"/>
    <s v="01"/>
    <s v="Grain"/>
    <x v="0"/>
    <n v="2144"/>
  </r>
  <r>
    <x v="548"/>
    <x v="10"/>
    <s v="Jul"/>
    <n v="27"/>
    <x v="14"/>
    <s v="01"/>
    <s v="Grain"/>
    <x v="1"/>
    <n v="2127"/>
  </r>
  <r>
    <x v="548"/>
    <x v="10"/>
    <s v="Jul"/>
    <n v="27"/>
    <x v="7"/>
    <s v="01"/>
    <s v="Grain"/>
    <x v="0"/>
    <n v="705"/>
  </r>
  <r>
    <x v="548"/>
    <x v="10"/>
    <s v="Jul"/>
    <n v="27"/>
    <x v="7"/>
    <s v="01"/>
    <s v="Grain"/>
    <x v="1"/>
    <n v="415"/>
  </r>
  <r>
    <x v="548"/>
    <x v="10"/>
    <s v="Jul"/>
    <n v="27"/>
    <x v="8"/>
    <s v="01"/>
    <s v="Grain"/>
    <x v="0"/>
    <n v="151"/>
  </r>
  <r>
    <x v="548"/>
    <x v="10"/>
    <s v="Jul"/>
    <n v="27"/>
    <x v="8"/>
    <s v="01"/>
    <s v="Grain"/>
    <x v="1"/>
    <n v="1051"/>
  </r>
  <r>
    <x v="548"/>
    <x v="10"/>
    <s v="Jul"/>
    <n v="27"/>
    <x v="9"/>
    <s v="01"/>
    <s v="Grain"/>
    <x v="0"/>
    <n v="0"/>
  </r>
  <r>
    <x v="548"/>
    <x v="10"/>
    <s v="Jul"/>
    <n v="27"/>
    <x v="9"/>
    <s v="01"/>
    <s v="Grain"/>
    <x v="1"/>
    <n v="0"/>
  </r>
  <r>
    <x v="548"/>
    <x v="10"/>
    <s v="Jul"/>
    <n v="27"/>
    <x v="10"/>
    <s v="01"/>
    <s v="Grain"/>
    <x v="0"/>
    <n v="2754"/>
  </r>
  <r>
    <x v="548"/>
    <x v="10"/>
    <s v="Jul"/>
    <n v="27"/>
    <x v="10"/>
    <s v="01"/>
    <s v="Grain"/>
    <x v="1"/>
    <n v="1048"/>
  </r>
  <r>
    <x v="548"/>
    <x v="10"/>
    <s v="Jul"/>
    <n v="27"/>
    <x v="11"/>
    <s v="01"/>
    <s v="Grain"/>
    <x v="0"/>
    <n v="2"/>
  </r>
  <r>
    <x v="548"/>
    <x v="10"/>
    <s v="Jul"/>
    <n v="27"/>
    <x v="11"/>
    <s v="01"/>
    <s v="Grain"/>
    <x v="1"/>
    <n v="22"/>
  </r>
  <r>
    <x v="548"/>
    <x v="10"/>
    <s v="Jul"/>
    <n v="27"/>
    <x v="12"/>
    <s v="01"/>
    <s v="Grain"/>
    <x v="0"/>
    <n v="4763"/>
  </r>
  <r>
    <x v="548"/>
    <x v="10"/>
    <s v="Jul"/>
    <n v="27"/>
    <x v="12"/>
    <s v="01"/>
    <s v="Grain"/>
    <x v="1"/>
    <n v="1000"/>
  </r>
  <r>
    <x v="549"/>
    <x v="10"/>
    <s v="Jul"/>
    <n v="28"/>
    <x v="13"/>
    <s v="01"/>
    <s v="Grain"/>
    <x v="0"/>
    <n v="0"/>
  </r>
  <r>
    <x v="549"/>
    <x v="10"/>
    <s v="Jul"/>
    <n v="28"/>
    <x v="13"/>
    <s v="01"/>
    <s v="Grain"/>
    <x v="1"/>
    <n v="0"/>
  </r>
  <r>
    <x v="549"/>
    <x v="10"/>
    <s v="Jul"/>
    <n v="28"/>
    <x v="0"/>
    <s v="01"/>
    <s v="Grain"/>
    <x v="0"/>
    <n v="13488"/>
  </r>
  <r>
    <x v="549"/>
    <x v="10"/>
    <s v="Jul"/>
    <n v="28"/>
    <x v="0"/>
    <s v="01"/>
    <s v="Grain"/>
    <x v="1"/>
    <n v="182"/>
  </r>
  <r>
    <x v="549"/>
    <x v="10"/>
    <s v="Jul"/>
    <n v="28"/>
    <x v="2"/>
    <s v="01"/>
    <s v="Grain"/>
    <x v="0"/>
    <n v="3652"/>
  </r>
  <r>
    <x v="549"/>
    <x v="10"/>
    <s v="Jul"/>
    <n v="28"/>
    <x v="2"/>
    <s v="01"/>
    <s v="Grain"/>
    <x v="1"/>
    <n v="88"/>
  </r>
  <r>
    <x v="549"/>
    <x v="10"/>
    <s v="Jul"/>
    <n v="28"/>
    <x v="3"/>
    <s v="01"/>
    <s v="Grain"/>
    <x v="0"/>
    <n v="5057"/>
  </r>
  <r>
    <x v="549"/>
    <x v="10"/>
    <s v="Jul"/>
    <n v="28"/>
    <x v="3"/>
    <s v="01"/>
    <s v="Grain"/>
    <x v="1"/>
    <n v="259"/>
  </r>
  <r>
    <x v="549"/>
    <x v="10"/>
    <s v="Jul"/>
    <n v="28"/>
    <x v="4"/>
    <s v="01"/>
    <s v="Grain"/>
    <x v="0"/>
    <n v="2165"/>
  </r>
  <r>
    <x v="549"/>
    <x v="10"/>
    <s v="Jul"/>
    <n v="28"/>
    <x v="4"/>
    <s v="01"/>
    <s v="Grain"/>
    <x v="1"/>
    <n v="738"/>
  </r>
  <r>
    <x v="549"/>
    <x v="10"/>
    <s v="Jul"/>
    <n v="28"/>
    <x v="14"/>
    <s v="01"/>
    <s v="Grain"/>
    <x v="0"/>
    <n v="2251"/>
  </r>
  <r>
    <x v="549"/>
    <x v="10"/>
    <s v="Jul"/>
    <n v="28"/>
    <x v="14"/>
    <s v="01"/>
    <s v="Grain"/>
    <x v="1"/>
    <n v="1937"/>
  </r>
  <r>
    <x v="549"/>
    <x v="10"/>
    <s v="Jul"/>
    <n v="28"/>
    <x v="7"/>
    <s v="01"/>
    <s v="Grain"/>
    <x v="0"/>
    <n v="1234"/>
  </r>
  <r>
    <x v="549"/>
    <x v="10"/>
    <s v="Jul"/>
    <n v="28"/>
    <x v="7"/>
    <s v="01"/>
    <s v="Grain"/>
    <x v="1"/>
    <n v="597"/>
  </r>
  <r>
    <x v="549"/>
    <x v="10"/>
    <s v="Jul"/>
    <n v="28"/>
    <x v="8"/>
    <s v="01"/>
    <s v="Grain"/>
    <x v="0"/>
    <n v="216"/>
  </r>
  <r>
    <x v="549"/>
    <x v="10"/>
    <s v="Jul"/>
    <n v="28"/>
    <x v="8"/>
    <s v="01"/>
    <s v="Grain"/>
    <x v="1"/>
    <n v="1041"/>
  </r>
  <r>
    <x v="549"/>
    <x v="10"/>
    <s v="Jul"/>
    <n v="28"/>
    <x v="9"/>
    <s v="01"/>
    <s v="Grain"/>
    <x v="0"/>
    <n v="0"/>
  </r>
  <r>
    <x v="549"/>
    <x v="10"/>
    <s v="Jul"/>
    <n v="28"/>
    <x v="9"/>
    <s v="01"/>
    <s v="Grain"/>
    <x v="1"/>
    <n v="0"/>
  </r>
  <r>
    <x v="549"/>
    <x v="10"/>
    <s v="Jul"/>
    <n v="28"/>
    <x v="10"/>
    <s v="01"/>
    <s v="Grain"/>
    <x v="0"/>
    <n v="2810"/>
  </r>
  <r>
    <x v="549"/>
    <x v="10"/>
    <s v="Jul"/>
    <n v="28"/>
    <x v="10"/>
    <s v="01"/>
    <s v="Grain"/>
    <x v="1"/>
    <n v="707"/>
  </r>
  <r>
    <x v="549"/>
    <x v="10"/>
    <s v="Jul"/>
    <n v="28"/>
    <x v="11"/>
    <s v="01"/>
    <s v="Grain"/>
    <x v="0"/>
    <n v="0"/>
  </r>
  <r>
    <x v="549"/>
    <x v="10"/>
    <s v="Jul"/>
    <n v="28"/>
    <x v="11"/>
    <s v="01"/>
    <s v="Grain"/>
    <x v="1"/>
    <n v="31"/>
  </r>
  <r>
    <x v="549"/>
    <x v="10"/>
    <s v="Jul"/>
    <n v="28"/>
    <x v="12"/>
    <s v="01"/>
    <s v="Grain"/>
    <x v="0"/>
    <n v="5103"/>
  </r>
  <r>
    <x v="549"/>
    <x v="10"/>
    <s v="Jul"/>
    <n v="28"/>
    <x v="12"/>
    <s v="01"/>
    <s v="Grain"/>
    <x v="1"/>
    <n v="1187"/>
  </r>
  <r>
    <x v="550"/>
    <x v="10"/>
    <s v="Jul"/>
    <n v="29"/>
    <x v="13"/>
    <s v="01"/>
    <s v="Grain"/>
    <x v="0"/>
    <n v="0"/>
  </r>
  <r>
    <x v="550"/>
    <x v="10"/>
    <s v="Jul"/>
    <n v="29"/>
    <x v="13"/>
    <s v="01"/>
    <s v="Grain"/>
    <x v="1"/>
    <n v="0"/>
  </r>
  <r>
    <x v="550"/>
    <x v="10"/>
    <s v="Jul"/>
    <n v="29"/>
    <x v="0"/>
    <s v="01"/>
    <s v="Grain"/>
    <x v="0"/>
    <n v="13088"/>
  </r>
  <r>
    <x v="550"/>
    <x v="10"/>
    <s v="Jul"/>
    <n v="29"/>
    <x v="0"/>
    <s v="01"/>
    <s v="Grain"/>
    <x v="1"/>
    <n v="538"/>
  </r>
  <r>
    <x v="550"/>
    <x v="10"/>
    <s v="Jul"/>
    <n v="29"/>
    <x v="2"/>
    <s v="01"/>
    <s v="Grain"/>
    <x v="0"/>
    <n v="4192"/>
  </r>
  <r>
    <x v="550"/>
    <x v="10"/>
    <s v="Jul"/>
    <n v="29"/>
    <x v="2"/>
    <s v="01"/>
    <s v="Grain"/>
    <x v="1"/>
    <n v="300"/>
  </r>
  <r>
    <x v="550"/>
    <x v="10"/>
    <s v="Jul"/>
    <n v="29"/>
    <x v="3"/>
    <s v="01"/>
    <s v="Grain"/>
    <x v="0"/>
    <n v="5008"/>
  </r>
  <r>
    <x v="550"/>
    <x v="10"/>
    <s v="Jul"/>
    <n v="29"/>
    <x v="3"/>
    <s v="01"/>
    <s v="Grain"/>
    <x v="1"/>
    <n v="331"/>
  </r>
  <r>
    <x v="550"/>
    <x v="10"/>
    <s v="Jul"/>
    <n v="29"/>
    <x v="4"/>
    <s v="01"/>
    <s v="Grain"/>
    <x v="0"/>
    <n v="2248"/>
  </r>
  <r>
    <x v="550"/>
    <x v="10"/>
    <s v="Jul"/>
    <n v="29"/>
    <x v="4"/>
    <s v="01"/>
    <s v="Grain"/>
    <x v="1"/>
    <n v="1138"/>
  </r>
  <r>
    <x v="550"/>
    <x v="10"/>
    <s v="Jul"/>
    <n v="29"/>
    <x v="14"/>
    <s v="01"/>
    <s v="Grain"/>
    <x v="0"/>
    <n v="2231"/>
  </r>
  <r>
    <x v="550"/>
    <x v="10"/>
    <s v="Jul"/>
    <n v="29"/>
    <x v="14"/>
    <s v="01"/>
    <s v="Grain"/>
    <x v="1"/>
    <n v="2098"/>
  </r>
  <r>
    <x v="550"/>
    <x v="10"/>
    <s v="Jul"/>
    <n v="29"/>
    <x v="7"/>
    <s v="01"/>
    <s v="Grain"/>
    <x v="0"/>
    <n v="926"/>
  </r>
  <r>
    <x v="550"/>
    <x v="10"/>
    <s v="Jul"/>
    <n v="29"/>
    <x v="7"/>
    <s v="01"/>
    <s v="Grain"/>
    <x v="1"/>
    <n v="557"/>
  </r>
  <r>
    <x v="550"/>
    <x v="10"/>
    <s v="Jul"/>
    <n v="29"/>
    <x v="8"/>
    <s v="01"/>
    <s v="Grain"/>
    <x v="0"/>
    <n v="182"/>
  </r>
  <r>
    <x v="550"/>
    <x v="10"/>
    <s v="Jul"/>
    <n v="29"/>
    <x v="8"/>
    <s v="01"/>
    <s v="Grain"/>
    <x v="1"/>
    <n v="1383"/>
  </r>
  <r>
    <x v="550"/>
    <x v="10"/>
    <s v="Jul"/>
    <n v="29"/>
    <x v="9"/>
    <s v="01"/>
    <s v="Grain"/>
    <x v="0"/>
    <n v="0"/>
  </r>
  <r>
    <x v="550"/>
    <x v="10"/>
    <s v="Jul"/>
    <n v="29"/>
    <x v="9"/>
    <s v="01"/>
    <s v="Grain"/>
    <x v="1"/>
    <n v="0"/>
  </r>
  <r>
    <x v="550"/>
    <x v="10"/>
    <s v="Jul"/>
    <n v="29"/>
    <x v="10"/>
    <s v="01"/>
    <s v="Grain"/>
    <x v="0"/>
    <n v="2691"/>
  </r>
  <r>
    <x v="550"/>
    <x v="10"/>
    <s v="Jul"/>
    <n v="29"/>
    <x v="10"/>
    <s v="01"/>
    <s v="Grain"/>
    <x v="1"/>
    <n v="925"/>
  </r>
  <r>
    <x v="550"/>
    <x v="10"/>
    <s v="Jul"/>
    <n v="29"/>
    <x v="11"/>
    <s v="01"/>
    <s v="Grain"/>
    <x v="0"/>
    <n v="0"/>
  </r>
  <r>
    <x v="550"/>
    <x v="10"/>
    <s v="Jul"/>
    <n v="29"/>
    <x v="11"/>
    <s v="01"/>
    <s v="Grain"/>
    <x v="1"/>
    <n v="3"/>
  </r>
  <r>
    <x v="550"/>
    <x v="10"/>
    <s v="Jul"/>
    <n v="29"/>
    <x v="12"/>
    <s v="01"/>
    <s v="Grain"/>
    <x v="0"/>
    <n v="4842"/>
  </r>
  <r>
    <x v="550"/>
    <x v="10"/>
    <s v="Jul"/>
    <n v="29"/>
    <x v="12"/>
    <s v="01"/>
    <s v="Grain"/>
    <x v="1"/>
    <n v="1428"/>
  </r>
  <r>
    <x v="551"/>
    <x v="10"/>
    <s v="Jul"/>
    <n v="30"/>
    <x v="13"/>
    <s v="01"/>
    <s v="Grain"/>
    <x v="0"/>
    <n v="0"/>
  </r>
  <r>
    <x v="551"/>
    <x v="10"/>
    <s v="Jul"/>
    <n v="30"/>
    <x v="13"/>
    <s v="01"/>
    <s v="Grain"/>
    <x v="1"/>
    <n v="1"/>
  </r>
  <r>
    <x v="551"/>
    <x v="10"/>
    <s v="Jul"/>
    <n v="30"/>
    <x v="0"/>
    <s v="01"/>
    <s v="Grain"/>
    <x v="0"/>
    <n v="12801"/>
  </r>
  <r>
    <x v="551"/>
    <x v="10"/>
    <s v="Jul"/>
    <n v="30"/>
    <x v="0"/>
    <s v="01"/>
    <s v="Grain"/>
    <x v="1"/>
    <n v="77"/>
  </r>
  <r>
    <x v="551"/>
    <x v="10"/>
    <s v="Jul"/>
    <n v="30"/>
    <x v="2"/>
    <s v="01"/>
    <s v="Grain"/>
    <x v="0"/>
    <n v="3563"/>
  </r>
  <r>
    <x v="551"/>
    <x v="10"/>
    <s v="Jul"/>
    <n v="30"/>
    <x v="2"/>
    <s v="01"/>
    <s v="Grain"/>
    <x v="1"/>
    <n v="240"/>
  </r>
  <r>
    <x v="551"/>
    <x v="10"/>
    <s v="Jul"/>
    <n v="30"/>
    <x v="3"/>
    <s v="01"/>
    <s v="Grain"/>
    <x v="0"/>
    <n v="4816"/>
  </r>
  <r>
    <x v="551"/>
    <x v="10"/>
    <s v="Jul"/>
    <n v="30"/>
    <x v="3"/>
    <s v="01"/>
    <s v="Grain"/>
    <x v="1"/>
    <n v="187"/>
  </r>
  <r>
    <x v="551"/>
    <x v="10"/>
    <s v="Jul"/>
    <n v="30"/>
    <x v="4"/>
    <s v="01"/>
    <s v="Grain"/>
    <x v="0"/>
    <n v="2000"/>
  </r>
  <r>
    <x v="551"/>
    <x v="10"/>
    <s v="Jul"/>
    <n v="30"/>
    <x v="4"/>
    <s v="01"/>
    <s v="Grain"/>
    <x v="1"/>
    <n v="1061"/>
  </r>
  <r>
    <x v="551"/>
    <x v="10"/>
    <s v="Jul"/>
    <n v="30"/>
    <x v="14"/>
    <s v="01"/>
    <s v="Grain"/>
    <x v="0"/>
    <n v="1702"/>
  </r>
  <r>
    <x v="551"/>
    <x v="10"/>
    <s v="Jul"/>
    <n v="30"/>
    <x v="14"/>
    <s v="01"/>
    <s v="Grain"/>
    <x v="1"/>
    <n v="2297"/>
  </r>
  <r>
    <x v="551"/>
    <x v="10"/>
    <s v="Jul"/>
    <n v="30"/>
    <x v="7"/>
    <s v="01"/>
    <s v="Grain"/>
    <x v="0"/>
    <n v="867"/>
  </r>
  <r>
    <x v="551"/>
    <x v="10"/>
    <s v="Jul"/>
    <n v="30"/>
    <x v="7"/>
    <s v="01"/>
    <s v="Grain"/>
    <x v="1"/>
    <n v="259"/>
  </r>
  <r>
    <x v="551"/>
    <x v="10"/>
    <s v="Jul"/>
    <n v="30"/>
    <x v="8"/>
    <s v="01"/>
    <s v="Grain"/>
    <x v="0"/>
    <n v="196"/>
  </r>
  <r>
    <x v="551"/>
    <x v="10"/>
    <s v="Jul"/>
    <n v="30"/>
    <x v="8"/>
    <s v="01"/>
    <s v="Grain"/>
    <x v="1"/>
    <n v="1195"/>
  </r>
  <r>
    <x v="551"/>
    <x v="10"/>
    <s v="Jul"/>
    <n v="30"/>
    <x v="9"/>
    <s v="01"/>
    <s v="Grain"/>
    <x v="0"/>
    <n v="0"/>
  </r>
  <r>
    <x v="551"/>
    <x v="10"/>
    <s v="Jul"/>
    <n v="30"/>
    <x v="9"/>
    <s v="01"/>
    <s v="Grain"/>
    <x v="1"/>
    <n v="0"/>
  </r>
  <r>
    <x v="551"/>
    <x v="10"/>
    <s v="Jul"/>
    <n v="30"/>
    <x v="10"/>
    <s v="01"/>
    <s v="Grain"/>
    <x v="0"/>
    <n v="2974"/>
  </r>
  <r>
    <x v="551"/>
    <x v="10"/>
    <s v="Jul"/>
    <n v="30"/>
    <x v="10"/>
    <s v="01"/>
    <s v="Grain"/>
    <x v="1"/>
    <n v="754"/>
  </r>
  <r>
    <x v="551"/>
    <x v="10"/>
    <s v="Jul"/>
    <n v="30"/>
    <x v="11"/>
    <s v="01"/>
    <s v="Grain"/>
    <x v="0"/>
    <n v="0"/>
  </r>
  <r>
    <x v="551"/>
    <x v="10"/>
    <s v="Jul"/>
    <n v="30"/>
    <x v="11"/>
    <s v="01"/>
    <s v="Grain"/>
    <x v="1"/>
    <n v="46"/>
  </r>
  <r>
    <x v="551"/>
    <x v="10"/>
    <s v="Jul"/>
    <n v="30"/>
    <x v="12"/>
    <s v="01"/>
    <s v="Grain"/>
    <x v="0"/>
    <n v="5512"/>
  </r>
  <r>
    <x v="551"/>
    <x v="10"/>
    <s v="Jul"/>
    <n v="30"/>
    <x v="12"/>
    <s v="01"/>
    <s v="Grain"/>
    <x v="1"/>
    <n v="1236"/>
  </r>
  <r>
    <x v="552"/>
    <x v="10"/>
    <s v="Aug"/>
    <n v="31"/>
    <x v="13"/>
    <s v="01"/>
    <s v="Grain"/>
    <x v="0"/>
    <n v="0"/>
  </r>
  <r>
    <x v="552"/>
    <x v="10"/>
    <s v="Aug"/>
    <n v="31"/>
    <x v="13"/>
    <s v="01"/>
    <s v="Grain"/>
    <x v="1"/>
    <n v="0"/>
  </r>
  <r>
    <x v="552"/>
    <x v="10"/>
    <s v="Aug"/>
    <n v="31"/>
    <x v="0"/>
    <s v="01"/>
    <s v="Grain"/>
    <x v="0"/>
    <n v="13364"/>
  </r>
  <r>
    <x v="552"/>
    <x v="10"/>
    <s v="Aug"/>
    <n v="31"/>
    <x v="0"/>
    <s v="01"/>
    <s v="Grain"/>
    <x v="1"/>
    <n v="312"/>
  </r>
  <r>
    <x v="552"/>
    <x v="10"/>
    <s v="Aug"/>
    <n v="31"/>
    <x v="2"/>
    <s v="01"/>
    <s v="Grain"/>
    <x v="0"/>
    <n v="4266"/>
  </r>
  <r>
    <x v="552"/>
    <x v="10"/>
    <s v="Aug"/>
    <n v="31"/>
    <x v="2"/>
    <s v="01"/>
    <s v="Grain"/>
    <x v="1"/>
    <n v="214"/>
  </r>
  <r>
    <x v="552"/>
    <x v="10"/>
    <s v="Aug"/>
    <n v="31"/>
    <x v="3"/>
    <s v="01"/>
    <s v="Grain"/>
    <x v="0"/>
    <n v="5160"/>
  </r>
  <r>
    <x v="552"/>
    <x v="10"/>
    <s v="Aug"/>
    <n v="31"/>
    <x v="3"/>
    <s v="01"/>
    <s v="Grain"/>
    <x v="1"/>
    <n v="518"/>
  </r>
  <r>
    <x v="552"/>
    <x v="10"/>
    <s v="Aug"/>
    <n v="31"/>
    <x v="4"/>
    <s v="01"/>
    <s v="Grain"/>
    <x v="0"/>
    <n v="2135"/>
  </r>
  <r>
    <x v="552"/>
    <x v="10"/>
    <s v="Aug"/>
    <n v="31"/>
    <x v="4"/>
    <s v="01"/>
    <s v="Grain"/>
    <x v="1"/>
    <n v="1184"/>
  </r>
  <r>
    <x v="552"/>
    <x v="10"/>
    <s v="Aug"/>
    <n v="31"/>
    <x v="14"/>
    <s v="01"/>
    <s v="Grain"/>
    <x v="0"/>
    <n v="1845"/>
  </r>
  <r>
    <x v="552"/>
    <x v="10"/>
    <s v="Aug"/>
    <n v="31"/>
    <x v="14"/>
    <s v="01"/>
    <s v="Grain"/>
    <x v="1"/>
    <n v="2106"/>
  </r>
  <r>
    <x v="552"/>
    <x v="10"/>
    <s v="Aug"/>
    <n v="31"/>
    <x v="7"/>
    <s v="01"/>
    <s v="Grain"/>
    <x v="0"/>
    <n v="926"/>
  </r>
  <r>
    <x v="552"/>
    <x v="10"/>
    <s v="Aug"/>
    <n v="31"/>
    <x v="7"/>
    <s v="01"/>
    <s v="Grain"/>
    <x v="1"/>
    <n v="730"/>
  </r>
  <r>
    <x v="552"/>
    <x v="10"/>
    <s v="Aug"/>
    <n v="31"/>
    <x v="8"/>
    <s v="01"/>
    <s v="Grain"/>
    <x v="0"/>
    <n v="222"/>
  </r>
  <r>
    <x v="552"/>
    <x v="10"/>
    <s v="Aug"/>
    <n v="31"/>
    <x v="8"/>
    <s v="01"/>
    <s v="Grain"/>
    <x v="1"/>
    <n v="824"/>
  </r>
  <r>
    <x v="552"/>
    <x v="10"/>
    <s v="Aug"/>
    <n v="31"/>
    <x v="9"/>
    <s v="01"/>
    <s v="Grain"/>
    <x v="0"/>
    <n v="0"/>
  </r>
  <r>
    <x v="552"/>
    <x v="10"/>
    <s v="Aug"/>
    <n v="31"/>
    <x v="9"/>
    <s v="01"/>
    <s v="Grain"/>
    <x v="1"/>
    <n v="0"/>
  </r>
  <r>
    <x v="552"/>
    <x v="10"/>
    <s v="Aug"/>
    <n v="31"/>
    <x v="10"/>
    <s v="01"/>
    <s v="Grain"/>
    <x v="0"/>
    <n v="3222"/>
  </r>
  <r>
    <x v="552"/>
    <x v="10"/>
    <s v="Aug"/>
    <n v="31"/>
    <x v="10"/>
    <s v="01"/>
    <s v="Grain"/>
    <x v="1"/>
    <n v="815"/>
  </r>
  <r>
    <x v="552"/>
    <x v="10"/>
    <s v="Aug"/>
    <n v="31"/>
    <x v="11"/>
    <s v="01"/>
    <s v="Grain"/>
    <x v="0"/>
    <n v="0"/>
  </r>
  <r>
    <x v="552"/>
    <x v="10"/>
    <s v="Aug"/>
    <n v="31"/>
    <x v="11"/>
    <s v="01"/>
    <s v="Grain"/>
    <x v="1"/>
    <n v="2"/>
  </r>
  <r>
    <x v="552"/>
    <x v="10"/>
    <s v="Aug"/>
    <n v="31"/>
    <x v="12"/>
    <s v="01"/>
    <s v="Grain"/>
    <x v="0"/>
    <n v="5493"/>
  </r>
  <r>
    <x v="552"/>
    <x v="10"/>
    <s v="Aug"/>
    <n v="31"/>
    <x v="12"/>
    <s v="01"/>
    <s v="Grain"/>
    <x v="1"/>
    <n v="1416"/>
  </r>
  <r>
    <x v="553"/>
    <x v="10"/>
    <s v="Aug"/>
    <n v="32"/>
    <x v="13"/>
    <s v="01"/>
    <s v="Grain"/>
    <x v="0"/>
    <n v="0"/>
  </r>
  <r>
    <x v="553"/>
    <x v="10"/>
    <s v="Aug"/>
    <n v="32"/>
    <x v="13"/>
    <s v="01"/>
    <s v="Grain"/>
    <x v="1"/>
    <n v="0"/>
  </r>
  <r>
    <x v="553"/>
    <x v="10"/>
    <s v="Aug"/>
    <n v="32"/>
    <x v="0"/>
    <s v="01"/>
    <s v="Grain"/>
    <x v="0"/>
    <n v="11101"/>
  </r>
  <r>
    <x v="553"/>
    <x v="10"/>
    <s v="Aug"/>
    <n v="32"/>
    <x v="0"/>
    <s v="01"/>
    <s v="Grain"/>
    <x v="1"/>
    <n v="225"/>
  </r>
  <r>
    <x v="553"/>
    <x v="10"/>
    <s v="Aug"/>
    <n v="32"/>
    <x v="2"/>
    <s v="01"/>
    <s v="Grain"/>
    <x v="0"/>
    <n v="4385"/>
  </r>
  <r>
    <x v="553"/>
    <x v="10"/>
    <s v="Aug"/>
    <n v="32"/>
    <x v="2"/>
    <s v="01"/>
    <s v="Grain"/>
    <x v="1"/>
    <n v="287"/>
  </r>
  <r>
    <x v="553"/>
    <x v="10"/>
    <s v="Aug"/>
    <n v="32"/>
    <x v="3"/>
    <s v="01"/>
    <s v="Grain"/>
    <x v="0"/>
    <n v="4546"/>
  </r>
  <r>
    <x v="553"/>
    <x v="10"/>
    <s v="Aug"/>
    <n v="32"/>
    <x v="3"/>
    <s v="01"/>
    <s v="Grain"/>
    <x v="1"/>
    <n v="157"/>
  </r>
  <r>
    <x v="553"/>
    <x v="10"/>
    <s v="Aug"/>
    <n v="32"/>
    <x v="4"/>
    <s v="01"/>
    <s v="Grain"/>
    <x v="0"/>
    <n v="2082"/>
  </r>
  <r>
    <x v="553"/>
    <x v="10"/>
    <s v="Aug"/>
    <n v="32"/>
    <x v="4"/>
    <s v="01"/>
    <s v="Grain"/>
    <x v="1"/>
    <n v="949"/>
  </r>
  <r>
    <x v="553"/>
    <x v="10"/>
    <s v="Aug"/>
    <n v="32"/>
    <x v="14"/>
    <s v="01"/>
    <s v="Grain"/>
    <x v="0"/>
    <n v="1770"/>
  </r>
  <r>
    <x v="553"/>
    <x v="10"/>
    <s v="Aug"/>
    <n v="32"/>
    <x v="14"/>
    <s v="01"/>
    <s v="Grain"/>
    <x v="1"/>
    <n v="1415"/>
  </r>
  <r>
    <x v="553"/>
    <x v="10"/>
    <s v="Aug"/>
    <n v="32"/>
    <x v="7"/>
    <s v="01"/>
    <s v="Grain"/>
    <x v="0"/>
    <n v="1003"/>
  </r>
  <r>
    <x v="553"/>
    <x v="10"/>
    <s v="Aug"/>
    <n v="32"/>
    <x v="7"/>
    <s v="01"/>
    <s v="Grain"/>
    <x v="1"/>
    <n v="180"/>
  </r>
  <r>
    <x v="553"/>
    <x v="10"/>
    <s v="Aug"/>
    <n v="32"/>
    <x v="8"/>
    <s v="01"/>
    <s v="Grain"/>
    <x v="0"/>
    <n v="194"/>
  </r>
  <r>
    <x v="553"/>
    <x v="10"/>
    <s v="Aug"/>
    <n v="32"/>
    <x v="8"/>
    <s v="01"/>
    <s v="Grain"/>
    <x v="1"/>
    <n v="959"/>
  </r>
  <r>
    <x v="553"/>
    <x v="10"/>
    <s v="Aug"/>
    <n v="32"/>
    <x v="9"/>
    <s v="01"/>
    <s v="Grain"/>
    <x v="0"/>
    <n v="0"/>
  </r>
  <r>
    <x v="553"/>
    <x v="10"/>
    <s v="Aug"/>
    <n v="32"/>
    <x v="9"/>
    <s v="01"/>
    <s v="Grain"/>
    <x v="1"/>
    <n v="0"/>
  </r>
  <r>
    <x v="553"/>
    <x v="10"/>
    <s v="Aug"/>
    <n v="32"/>
    <x v="10"/>
    <s v="01"/>
    <s v="Grain"/>
    <x v="0"/>
    <n v="2581"/>
  </r>
  <r>
    <x v="553"/>
    <x v="10"/>
    <s v="Aug"/>
    <n v="32"/>
    <x v="10"/>
    <s v="01"/>
    <s v="Grain"/>
    <x v="1"/>
    <n v="1159"/>
  </r>
  <r>
    <x v="553"/>
    <x v="10"/>
    <s v="Aug"/>
    <n v="32"/>
    <x v="11"/>
    <s v="01"/>
    <s v="Grain"/>
    <x v="0"/>
    <n v="0"/>
  </r>
  <r>
    <x v="553"/>
    <x v="10"/>
    <s v="Aug"/>
    <n v="32"/>
    <x v="11"/>
    <s v="01"/>
    <s v="Grain"/>
    <x v="1"/>
    <n v="25"/>
  </r>
  <r>
    <x v="553"/>
    <x v="10"/>
    <s v="Aug"/>
    <n v="32"/>
    <x v="12"/>
    <s v="01"/>
    <s v="Grain"/>
    <x v="0"/>
    <n v="5000"/>
  </r>
  <r>
    <x v="553"/>
    <x v="10"/>
    <s v="Aug"/>
    <n v="32"/>
    <x v="12"/>
    <s v="01"/>
    <s v="Grain"/>
    <x v="1"/>
    <n v="991"/>
  </r>
  <r>
    <x v="554"/>
    <x v="10"/>
    <s v="Aug"/>
    <n v="33"/>
    <x v="13"/>
    <s v="01"/>
    <s v="Grain"/>
    <x v="0"/>
    <n v="0"/>
  </r>
  <r>
    <x v="554"/>
    <x v="10"/>
    <s v="Aug"/>
    <n v="33"/>
    <x v="13"/>
    <s v="01"/>
    <s v="Grain"/>
    <x v="1"/>
    <n v="0"/>
  </r>
  <r>
    <x v="554"/>
    <x v="10"/>
    <s v="Aug"/>
    <n v="33"/>
    <x v="0"/>
    <s v="01"/>
    <s v="Grain"/>
    <x v="0"/>
    <n v="12547"/>
  </r>
  <r>
    <x v="554"/>
    <x v="10"/>
    <s v="Aug"/>
    <n v="33"/>
    <x v="0"/>
    <s v="01"/>
    <s v="Grain"/>
    <x v="1"/>
    <n v="94"/>
  </r>
  <r>
    <x v="554"/>
    <x v="10"/>
    <s v="Aug"/>
    <n v="33"/>
    <x v="2"/>
    <s v="01"/>
    <s v="Grain"/>
    <x v="0"/>
    <n v="3628"/>
  </r>
  <r>
    <x v="554"/>
    <x v="10"/>
    <s v="Aug"/>
    <n v="33"/>
    <x v="2"/>
    <s v="01"/>
    <s v="Grain"/>
    <x v="1"/>
    <n v="213"/>
  </r>
  <r>
    <x v="554"/>
    <x v="10"/>
    <s v="Aug"/>
    <n v="33"/>
    <x v="3"/>
    <s v="01"/>
    <s v="Grain"/>
    <x v="0"/>
    <n v="4599"/>
  </r>
  <r>
    <x v="554"/>
    <x v="10"/>
    <s v="Aug"/>
    <n v="33"/>
    <x v="3"/>
    <s v="01"/>
    <s v="Grain"/>
    <x v="1"/>
    <n v="259"/>
  </r>
  <r>
    <x v="554"/>
    <x v="10"/>
    <s v="Aug"/>
    <n v="33"/>
    <x v="4"/>
    <s v="01"/>
    <s v="Grain"/>
    <x v="0"/>
    <n v="1897"/>
  </r>
  <r>
    <x v="554"/>
    <x v="10"/>
    <s v="Aug"/>
    <n v="33"/>
    <x v="4"/>
    <s v="01"/>
    <s v="Grain"/>
    <x v="1"/>
    <n v="1188"/>
  </r>
  <r>
    <x v="554"/>
    <x v="10"/>
    <s v="Aug"/>
    <n v="33"/>
    <x v="14"/>
    <s v="01"/>
    <s v="Grain"/>
    <x v="0"/>
    <n v="2090"/>
  </r>
  <r>
    <x v="554"/>
    <x v="10"/>
    <s v="Aug"/>
    <n v="33"/>
    <x v="14"/>
    <s v="01"/>
    <s v="Grain"/>
    <x v="1"/>
    <n v="1842"/>
  </r>
  <r>
    <x v="554"/>
    <x v="10"/>
    <s v="Aug"/>
    <n v="33"/>
    <x v="7"/>
    <s v="01"/>
    <s v="Grain"/>
    <x v="0"/>
    <n v="750"/>
  </r>
  <r>
    <x v="554"/>
    <x v="10"/>
    <s v="Aug"/>
    <n v="33"/>
    <x v="7"/>
    <s v="01"/>
    <s v="Grain"/>
    <x v="1"/>
    <n v="303"/>
  </r>
  <r>
    <x v="554"/>
    <x v="10"/>
    <s v="Aug"/>
    <n v="33"/>
    <x v="8"/>
    <s v="01"/>
    <s v="Grain"/>
    <x v="0"/>
    <n v="195"/>
  </r>
  <r>
    <x v="554"/>
    <x v="10"/>
    <s v="Aug"/>
    <n v="33"/>
    <x v="8"/>
    <s v="01"/>
    <s v="Grain"/>
    <x v="1"/>
    <n v="971"/>
  </r>
  <r>
    <x v="554"/>
    <x v="10"/>
    <s v="Aug"/>
    <n v="33"/>
    <x v="9"/>
    <s v="01"/>
    <s v="Grain"/>
    <x v="0"/>
    <n v="0"/>
  </r>
  <r>
    <x v="554"/>
    <x v="10"/>
    <s v="Aug"/>
    <n v="33"/>
    <x v="9"/>
    <s v="01"/>
    <s v="Grain"/>
    <x v="1"/>
    <n v="0"/>
  </r>
  <r>
    <x v="554"/>
    <x v="10"/>
    <s v="Aug"/>
    <n v="33"/>
    <x v="10"/>
    <s v="01"/>
    <s v="Grain"/>
    <x v="0"/>
    <n v="2839"/>
  </r>
  <r>
    <x v="554"/>
    <x v="10"/>
    <s v="Aug"/>
    <n v="33"/>
    <x v="10"/>
    <s v="01"/>
    <s v="Grain"/>
    <x v="1"/>
    <n v="916"/>
  </r>
  <r>
    <x v="554"/>
    <x v="10"/>
    <s v="Aug"/>
    <n v="33"/>
    <x v="11"/>
    <s v="01"/>
    <s v="Grain"/>
    <x v="0"/>
    <n v="0"/>
  </r>
  <r>
    <x v="554"/>
    <x v="10"/>
    <s v="Aug"/>
    <n v="33"/>
    <x v="11"/>
    <s v="01"/>
    <s v="Grain"/>
    <x v="1"/>
    <n v="27"/>
  </r>
  <r>
    <x v="554"/>
    <x v="10"/>
    <s v="Aug"/>
    <n v="33"/>
    <x v="12"/>
    <s v="01"/>
    <s v="Grain"/>
    <x v="0"/>
    <n v="5265"/>
  </r>
  <r>
    <x v="554"/>
    <x v="10"/>
    <s v="Aug"/>
    <n v="33"/>
    <x v="12"/>
    <s v="01"/>
    <s v="Grain"/>
    <x v="1"/>
    <n v="1314"/>
  </r>
  <r>
    <x v="555"/>
    <x v="10"/>
    <s v="Aug"/>
    <n v="34"/>
    <x v="13"/>
    <s v="01"/>
    <s v="Grain"/>
    <x v="0"/>
    <n v="0"/>
  </r>
  <r>
    <x v="555"/>
    <x v="10"/>
    <s v="Aug"/>
    <n v="34"/>
    <x v="13"/>
    <s v="01"/>
    <s v="Grain"/>
    <x v="1"/>
    <n v="0"/>
  </r>
  <r>
    <x v="555"/>
    <x v="10"/>
    <s v="Aug"/>
    <n v="34"/>
    <x v="0"/>
    <s v="01"/>
    <s v="Grain"/>
    <x v="0"/>
    <n v="12454"/>
  </r>
  <r>
    <x v="555"/>
    <x v="10"/>
    <s v="Aug"/>
    <n v="34"/>
    <x v="0"/>
    <s v="01"/>
    <s v="Grain"/>
    <x v="1"/>
    <n v="419"/>
  </r>
  <r>
    <x v="555"/>
    <x v="10"/>
    <s v="Aug"/>
    <n v="34"/>
    <x v="2"/>
    <s v="01"/>
    <s v="Grain"/>
    <x v="0"/>
    <n v="5110"/>
  </r>
  <r>
    <x v="555"/>
    <x v="10"/>
    <s v="Aug"/>
    <n v="34"/>
    <x v="2"/>
    <s v="01"/>
    <s v="Grain"/>
    <x v="1"/>
    <n v="296"/>
  </r>
  <r>
    <x v="555"/>
    <x v="10"/>
    <s v="Aug"/>
    <n v="34"/>
    <x v="3"/>
    <s v="01"/>
    <s v="Grain"/>
    <x v="0"/>
    <n v="5135"/>
  </r>
  <r>
    <x v="555"/>
    <x v="10"/>
    <s v="Aug"/>
    <n v="34"/>
    <x v="3"/>
    <s v="01"/>
    <s v="Grain"/>
    <x v="1"/>
    <n v="362"/>
  </r>
  <r>
    <x v="555"/>
    <x v="10"/>
    <s v="Aug"/>
    <n v="34"/>
    <x v="4"/>
    <s v="01"/>
    <s v="Grain"/>
    <x v="0"/>
    <n v="1460"/>
  </r>
  <r>
    <x v="555"/>
    <x v="10"/>
    <s v="Aug"/>
    <n v="34"/>
    <x v="4"/>
    <s v="01"/>
    <s v="Grain"/>
    <x v="1"/>
    <n v="937"/>
  </r>
  <r>
    <x v="555"/>
    <x v="10"/>
    <s v="Aug"/>
    <n v="34"/>
    <x v="14"/>
    <s v="01"/>
    <s v="Grain"/>
    <x v="0"/>
    <n v="1796"/>
  </r>
  <r>
    <x v="555"/>
    <x v="10"/>
    <s v="Aug"/>
    <n v="34"/>
    <x v="14"/>
    <s v="01"/>
    <s v="Grain"/>
    <x v="1"/>
    <n v="2011"/>
  </r>
  <r>
    <x v="555"/>
    <x v="10"/>
    <s v="Aug"/>
    <n v="34"/>
    <x v="7"/>
    <s v="01"/>
    <s v="Grain"/>
    <x v="0"/>
    <n v="823"/>
  </r>
  <r>
    <x v="555"/>
    <x v="10"/>
    <s v="Aug"/>
    <n v="34"/>
    <x v="7"/>
    <s v="01"/>
    <s v="Grain"/>
    <x v="1"/>
    <n v="501"/>
  </r>
  <r>
    <x v="555"/>
    <x v="10"/>
    <s v="Aug"/>
    <n v="34"/>
    <x v="8"/>
    <s v="01"/>
    <s v="Grain"/>
    <x v="0"/>
    <n v="156"/>
  </r>
  <r>
    <x v="555"/>
    <x v="10"/>
    <s v="Aug"/>
    <n v="34"/>
    <x v="8"/>
    <s v="01"/>
    <s v="Grain"/>
    <x v="1"/>
    <n v="1312"/>
  </r>
  <r>
    <x v="555"/>
    <x v="10"/>
    <s v="Aug"/>
    <n v="34"/>
    <x v="9"/>
    <s v="01"/>
    <s v="Grain"/>
    <x v="0"/>
    <n v="0"/>
  </r>
  <r>
    <x v="555"/>
    <x v="10"/>
    <s v="Aug"/>
    <n v="34"/>
    <x v="9"/>
    <s v="01"/>
    <s v="Grain"/>
    <x v="1"/>
    <n v="0"/>
  </r>
  <r>
    <x v="555"/>
    <x v="10"/>
    <s v="Aug"/>
    <n v="34"/>
    <x v="10"/>
    <s v="01"/>
    <s v="Grain"/>
    <x v="0"/>
    <n v="2266"/>
  </r>
  <r>
    <x v="555"/>
    <x v="10"/>
    <s v="Aug"/>
    <n v="34"/>
    <x v="10"/>
    <s v="01"/>
    <s v="Grain"/>
    <x v="1"/>
    <n v="772"/>
  </r>
  <r>
    <x v="555"/>
    <x v="10"/>
    <s v="Aug"/>
    <n v="34"/>
    <x v="11"/>
    <s v="01"/>
    <s v="Grain"/>
    <x v="0"/>
    <n v="0"/>
  </r>
  <r>
    <x v="555"/>
    <x v="10"/>
    <s v="Aug"/>
    <n v="34"/>
    <x v="11"/>
    <s v="01"/>
    <s v="Grain"/>
    <x v="1"/>
    <n v="50"/>
  </r>
  <r>
    <x v="555"/>
    <x v="10"/>
    <s v="Aug"/>
    <n v="34"/>
    <x v="12"/>
    <s v="01"/>
    <s v="Grain"/>
    <x v="0"/>
    <n v="5090"/>
  </r>
  <r>
    <x v="555"/>
    <x v="10"/>
    <s v="Aug"/>
    <n v="34"/>
    <x v="12"/>
    <s v="01"/>
    <s v="Grain"/>
    <x v="1"/>
    <n v="1522"/>
  </r>
  <r>
    <x v="556"/>
    <x v="10"/>
    <s v="Aug"/>
    <n v="35"/>
    <x v="13"/>
    <s v="01"/>
    <s v="Grain"/>
    <x v="0"/>
    <n v="0"/>
  </r>
  <r>
    <x v="556"/>
    <x v="10"/>
    <s v="Aug"/>
    <n v="35"/>
    <x v="13"/>
    <s v="01"/>
    <s v="Grain"/>
    <x v="1"/>
    <n v="0"/>
  </r>
  <r>
    <x v="556"/>
    <x v="10"/>
    <s v="Aug"/>
    <n v="35"/>
    <x v="0"/>
    <s v="01"/>
    <s v="Grain"/>
    <x v="0"/>
    <n v="12110"/>
  </r>
  <r>
    <x v="556"/>
    <x v="10"/>
    <s v="Aug"/>
    <n v="35"/>
    <x v="0"/>
    <s v="01"/>
    <s v="Grain"/>
    <x v="1"/>
    <n v="199"/>
  </r>
  <r>
    <x v="556"/>
    <x v="10"/>
    <s v="Aug"/>
    <n v="35"/>
    <x v="2"/>
    <s v="01"/>
    <s v="Grain"/>
    <x v="0"/>
    <n v="5031"/>
  </r>
  <r>
    <x v="556"/>
    <x v="10"/>
    <s v="Aug"/>
    <n v="35"/>
    <x v="2"/>
    <s v="01"/>
    <s v="Grain"/>
    <x v="1"/>
    <n v="258"/>
  </r>
  <r>
    <x v="556"/>
    <x v="10"/>
    <s v="Aug"/>
    <n v="35"/>
    <x v="3"/>
    <s v="01"/>
    <s v="Grain"/>
    <x v="0"/>
    <n v="4867"/>
  </r>
  <r>
    <x v="556"/>
    <x v="10"/>
    <s v="Aug"/>
    <n v="35"/>
    <x v="3"/>
    <s v="01"/>
    <s v="Grain"/>
    <x v="1"/>
    <n v="199"/>
  </r>
  <r>
    <x v="556"/>
    <x v="10"/>
    <s v="Aug"/>
    <n v="35"/>
    <x v="4"/>
    <s v="01"/>
    <s v="Grain"/>
    <x v="0"/>
    <n v="1485"/>
  </r>
  <r>
    <x v="556"/>
    <x v="10"/>
    <s v="Aug"/>
    <n v="35"/>
    <x v="4"/>
    <s v="01"/>
    <s v="Grain"/>
    <x v="1"/>
    <n v="662"/>
  </r>
  <r>
    <x v="556"/>
    <x v="10"/>
    <s v="Aug"/>
    <n v="35"/>
    <x v="14"/>
    <s v="01"/>
    <s v="Grain"/>
    <x v="0"/>
    <n v="1626"/>
  </r>
  <r>
    <x v="556"/>
    <x v="10"/>
    <s v="Aug"/>
    <n v="35"/>
    <x v="14"/>
    <s v="01"/>
    <s v="Grain"/>
    <x v="1"/>
    <n v="2336"/>
  </r>
  <r>
    <x v="556"/>
    <x v="10"/>
    <s v="Aug"/>
    <n v="35"/>
    <x v="7"/>
    <s v="01"/>
    <s v="Grain"/>
    <x v="0"/>
    <n v="746"/>
  </r>
  <r>
    <x v="556"/>
    <x v="10"/>
    <s v="Aug"/>
    <n v="35"/>
    <x v="7"/>
    <s v="01"/>
    <s v="Grain"/>
    <x v="1"/>
    <n v="410"/>
  </r>
  <r>
    <x v="556"/>
    <x v="10"/>
    <s v="Aug"/>
    <n v="35"/>
    <x v="8"/>
    <s v="01"/>
    <s v="Grain"/>
    <x v="0"/>
    <n v="169"/>
  </r>
  <r>
    <x v="556"/>
    <x v="10"/>
    <s v="Aug"/>
    <n v="35"/>
    <x v="8"/>
    <s v="01"/>
    <s v="Grain"/>
    <x v="1"/>
    <n v="1051"/>
  </r>
  <r>
    <x v="556"/>
    <x v="10"/>
    <s v="Aug"/>
    <n v="35"/>
    <x v="9"/>
    <s v="01"/>
    <s v="Grain"/>
    <x v="0"/>
    <n v="0"/>
  </r>
  <r>
    <x v="556"/>
    <x v="10"/>
    <s v="Aug"/>
    <n v="35"/>
    <x v="9"/>
    <s v="01"/>
    <s v="Grain"/>
    <x v="1"/>
    <n v="0"/>
  </r>
  <r>
    <x v="556"/>
    <x v="10"/>
    <s v="Aug"/>
    <n v="35"/>
    <x v="10"/>
    <s v="01"/>
    <s v="Grain"/>
    <x v="0"/>
    <n v="2342"/>
  </r>
  <r>
    <x v="556"/>
    <x v="10"/>
    <s v="Aug"/>
    <n v="35"/>
    <x v="10"/>
    <s v="01"/>
    <s v="Grain"/>
    <x v="1"/>
    <n v="886"/>
  </r>
  <r>
    <x v="556"/>
    <x v="10"/>
    <s v="Aug"/>
    <n v="35"/>
    <x v="11"/>
    <s v="01"/>
    <s v="Grain"/>
    <x v="0"/>
    <n v="0"/>
  </r>
  <r>
    <x v="556"/>
    <x v="10"/>
    <s v="Aug"/>
    <n v="35"/>
    <x v="11"/>
    <s v="01"/>
    <s v="Grain"/>
    <x v="1"/>
    <n v="53"/>
  </r>
  <r>
    <x v="556"/>
    <x v="10"/>
    <s v="Aug"/>
    <n v="35"/>
    <x v="12"/>
    <s v="01"/>
    <s v="Grain"/>
    <x v="0"/>
    <n v="6035"/>
  </r>
  <r>
    <x v="556"/>
    <x v="10"/>
    <s v="Aug"/>
    <n v="35"/>
    <x v="12"/>
    <s v="01"/>
    <s v="Grain"/>
    <x v="1"/>
    <n v="864"/>
  </r>
  <r>
    <x v="557"/>
    <x v="10"/>
    <s v="Sep"/>
    <n v="36"/>
    <x v="13"/>
    <s v="01"/>
    <s v="Grain"/>
    <x v="0"/>
    <n v="0"/>
  </r>
  <r>
    <x v="557"/>
    <x v="10"/>
    <s v="Sep"/>
    <n v="36"/>
    <x v="13"/>
    <s v="01"/>
    <s v="Grain"/>
    <x v="1"/>
    <n v="0"/>
  </r>
  <r>
    <x v="557"/>
    <x v="10"/>
    <s v="Sep"/>
    <n v="36"/>
    <x v="0"/>
    <s v="01"/>
    <s v="Grain"/>
    <x v="0"/>
    <n v="10261"/>
  </r>
  <r>
    <x v="557"/>
    <x v="10"/>
    <s v="Sep"/>
    <n v="36"/>
    <x v="0"/>
    <s v="01"/>
    <s v="Grain"/>
    <x v="1"/>
    <n v="114"/>
  </r>
  <r>
    <x v="557"/>
    <x v="10"/>
    <s v="Sep"/>
    <n v="36"/>
    <x v="2"/>
    <s v="01"/>
    <s v="Grain"/>
    <x v="0"/>
    <n v="4306"/>
  </r>
  <r>
    <x v="557"/>
    <x v="10"/>
    <s v="Sep"/>
    <n v="36"/>
    <x v="2"/>
    <s v="01"/>
    <s v="Grain"/>
    <x v="1"/>
    <n v="282"/>
  </r>
  <r>
    <x v="557"/>
    <x v="10"/>
    <s v="Sep"/>
    <n v="36"/>
    <x v="3"/>
    <s v="01"/>
    <s v="Grain"/>
    <x v="0"/>
    <n v="4166"/>
  </r>
  <r>
    <x v="557"/>
    <x v="10"/>
    <s v="Sep"/>
    <n v="36"/>
    <x v="3"/>
    <s v="01"/>
    <s v="Grain"/>
    <x v="1"/>
    <n v="158"/>
  </r>
  <r>
    <x v="557"/>
    <x v="10"/>
    <s v="Sep"/>
    <n v="36"/>
    <x v="4"/>
    <s v="01"/>
    <s v="Grain"/>
    <x v="0"/>
    <n v="1494"/>
  </r>
  <r>
    <x v="557"/>
    <x v="10"/>
    <s v="Sep"/>
    <n v="36"/>
    <x v="4"/>
    <s v="01"/>
    <s v="Grain"/>
    <x v="1"/>
    <n v="1224"/>
  </r>
  <r>
    <x v="557"/>
    <x v="10"/>
    <s v="Sep"/>
    <n v="36"/>
    <x v="14"/>
    <s v="01"/>
    <s v="Grain"/>
    <x v="0"/>
    <n v="1865"/>
  </r>
  <r>
    <x v="557"/>
    <x v="10"/>
    <s v="Sep"/>
    <n v="36"/>
    <x v="14"/>
    <s v="01"/>
    <s v="Grain"/>
    <x v="1"/>
    <n v="1965"/>
  </r>
  <r>
    <x v="557"/>
    <x v="10"/>
    <s v="Sep"/>
    <n v="36"/>
    <x v="7"/>
    <s v="01"/>
    <s v="Grain"/>
    <x v="0"/>
    <n v="630"/>
  </r>
  <r>
    <x v="557"/>
    <x v="10"/>
    <s v="Sep"/>
    <n v="36"/>
    <x v="7"/>
    <s v="01"/>
    <s v="Grain"/>
    <x v="1"/>
    <n v="75"/>
  </r>
  <r>
    <x v="557"/>
    <x v="10"/>
    <s v="Sep"/>
    <n v="36"/>
    <x v="8"/>
    <s v="01"/>
    <s v="Grain"/>
    <x v="0"/>
    <n v="203"/>
  </r>
  <r>
    <x v="557"/>
    <x v="10"/>
    <s v="Sep"/>
    <n v="36"/>
    <x v="8"/>
    <s v="01"/>
    <s v="Grain"/>
    <x v="1"/>
    <n v="1061"/>
  </r>
  <r>
    <x v="557"/>
    <x v="10"/>
    <s v="Sep"/>
    <n v="36"/>
    <x v="9"/>
    <s v="01"/>
    <s v="Grain"/>
    <x v="0"/>
    <n v="0"/>
  </r>
  <r>
    <x v="557"/>
    <x v="10"/>
    <s v="Sep"/>
    <n v="36"/>
    <x v="9"/>
    <s v="01"/>
    <s v="Grain"/>
    <x v="1"/>
    <n v="0"/>
  </r>
  <r>
    <x v="557"/>
    <x v="10"/>
    <s v="Sep"/>
    <n v="36"/>
    <x v="10"/>
    <s v="01"/>
    <s v="Grain"/>
    <x v="0"/>
    <n v="2519"/>
  </r>
  <r>
    <x v="557"/>
    <x v="10"/>
    <s v="Sep"/>
    <n v="36"/>
    <x v="10"/>
    <s v="01"/>
    <s v="Grain"/>
    <x v="1"/>
    <n v="757"/>
  </r>
  <r>
    <x v="557"/>
    <x v="10"/>
    <s v="Sep"/>
    <n v="36"/>
    <x v="11"/>
    <s v="01"/>
    <s v="Grain"/>
    <x v="0"/>
    <n v="0"/>
  </r>
  <r>
    <x v="557"/>
    <x v="10"/>
    <s v="Sep"/>
    <n v="36"/>
    <x v="11"/>
    <s v="01"/>
    <s v="Grain"/>
    <x v="1"/>
    <n v="23"/>
  </r>
  <r>
    <x v="557"/>
    <x v="10"/>
    <s v="Sep"/>
    <n v="36"/>
    <x v="12"/>
    <s v="01"/>
    <s v="Grain"/>
    <x v="0"/>
    <n v="5116"/>
  </r>
  <r>
    <x v="557"/>
    <x v="10"/>
    <s v="Sep"/>
    <n v="36"/>
    <x v="12"/>
    <s v="01"/>
    <s v="Grain"/>
    <x v="1"/>
    <n v="591"/>
  </r>
  <r>
    <x v="558"/>
    <x v="10"/>
    <s v="Sep"/>
    <n v="37"/>
    <x v="13"/>
    <s v="01"/>
    <s v="Grain"/>
    <x v="0"/>
    <n v="0"/>
  </r>
  <r>
    <x v="558"/>
    <x v="10"/>
    <s v="Sep"/>
    <n v="37"/>
    <x v="13"/>
    <s v="01"/>
    <s v="Grain"/>
    <x v="1"/>
    <n v="0"/>
  </r>
  <r>
    <x v="558"/>
    <x v="10"/>
    <s v="Sep"/>
    <n v="37"/>
    <x v="0"/>
    <s v="01"/>
    <s v="Grain"/>
    <x v="0"/>
    <n v="12144"/>
  </r>
  <r>
    <x v="558"/>
    <x v="10"/>
    <s v="Sep"/>
    <n v="37"/>
    <x v="0"/>
    <s v="01"/>
    <s v="Grain"/>
    <x v="1"/>
    <n v="108"/>
  </r>
  <r>
    <x v="558"/>
    <x v="10"/>
    <s v="Sep"/>
    <n v="37"/>
    <x v="2"/>
    <s v="01"/>
    <s v="Grain"/>
    <x v="0"/>
    <n v="4610"/>
  </r>
  <r>
    <x v="558"/>
    <x v="10"/>
    <s v="Sep"/>
    <n v="37"/>
    <x v="2"/>
    <s v="01"/>
    <s v="Grain"/>
    <x v="1"/>
    <n v="376"/>
  </r>
  <r>
    <x v="558"/>
    <x v="10"/>
    <s v="Sep"/>
    <n v="37"/>
    <x v="3"/>
    <s v="01"/>
    <s v="Grain"/>
    <x v="0"/>
    <n v="4970"/>
  </r>
  <r>
    <x v="558"/>
    <x v="10"/>
    <s v="Sep"/>
    <n v="37"/>
    <x v="3"/>
    <s v="01"/>
    <s v="Grain"/>
    <x v="1"/>
    <n v="112"/>
  </r>
  <r>
    <x v="558"/>
    <x v="10"/>
    <s v="Sep"/>
    <n v="37"/>
    <x v="4"/>
    <s v="01"/>
    <s v="Grain"/>
    <x v="0"/>
    <n v="1253"/>
  </r>
  <r>
    <x v="558"/>
    <x v="10"/>
    <s v="Sep"/>
    <n v="37"/>
    <x v="4"/>
    <s v="01"/>
    <s v="Grain"/>
    <x v="1"/>
    <n v="683"/>
  </r>
  <r>
    <x v="558"/>
    <x v="10"/>
    <s v="Sep"/>
    <n v="37"/>
    <x v="14"/>
    <s v="01"/>
    <s v="Grain"/>
    <x v="0"/>
    <n v="1857"/>
  </r>
  <r>
    <x v="558"/>
    <x v="10"/>
    <s v="Sep"/>
    <n v="37"/>
    <x v="14"/>
    <s v="01"/>
    <s v="Grain"/>
    <x v="1"/>
    <n v="2151"/>
  </r>
  <r>
    <x v="558"/>
    <x v="10"/>
    <s v="Sep"/>
    <n v="37"/>
    <x v="7"/>
    <s v="01"/>
    <s v="Grain"/>
    <x v="0"/>
    <n v="578"/>
  </r>
  <r>
    <x v="558"/>
    <x v="10"/>
    <s v="Sep"/>
    <n v="37"/>
    <x v="7"/>
    <s v="01"/>
    <s v="Grain"/>
    <x v="1"/>
    <n v="370"/>
  </r>
  <r>
    <x v="558"/>
    <x v="10"/>
    <s v="Sep"/>
    <n v="37"/>
    <x v="8"/>
    <s v="01"/>
    <s v="Grain"/>
    <x v="0"/>
    <n v="138"/>
  </r>
  <r>
    <x v="558"/>
    <x v="10"/>
    <s v="Sep"/>
    <n v="37"/>
    <x v="8"/>
    <s v="01"/>
    <s v="Grain"/>
    <x v="1"/>
    <n v="1073"/>
  </r>
  <r>
    <x v="558"/>
    <x v="10"/>
    <s v="Sep"/>
    <n v="37"/>
    <x v="9"/>
    <s v="01"/>
    <s v="Grain"/>
    <x v="0"/>
    <n v="0"/>
  </r>
  <r>
    <x v="558"/>
    <x v="10"/>
    <s v="Sep"/>
    <n v="37"/>
    <x v="9"/>
    <s v="01"/>
    <s v="Grain"/>
    <x v="1"/>
    <n v="0"/>
  </r>
  <r>
    <x v="558"/>
    <x v="10"/>
    <s v="Sep"/>
    <n v="37"/>
    <x v="10"/>
    <s v="01"/>
    <s v="Grain"/>
    <x v="0"/>
    <n v="2873"/>
  </r>
  <r>
    <x v="558"/>
    <x v="10"/>
    <s v="Sep"/>
    <n v="37"/>
    <x v="10"/>
    <s v="01"/>
    <s v="Grain"/>
    <x v="1"/>
    <n v="932"/>
  </r>
  <r>
    <x v="558"/>
    <x v="10"/>
    <s v="Sep"/>
    <n v="37"/>
    <x v="11"/>
    <s v="01"/>
    <s v="Grain"/>
    <x v="0"/>
    <n v="1"/>
  </r>
  <r>
    <x v="558"/>
    <x v="10"/>
    <s v="Sep"/>
    <n v="37"/>
    <x v="11"/>
    <s v="01"/>
    <s v="Grain"/>
    <x v="1"/>
    <n v="0"/>
  </r>
  <r>
    <x v="558"/>
    <x v="10"/>
    <s v="Sep"/>
    <n v="37"/>
    <x v="12"/>
    <s v="01"/>
    <s v="Grain"/>
    <x v="0"/>
    <n v="4403"/>
  </r>
  <r>
    <x v="558"/>
    <x v="10"/>
    <s v="Sep"/>
    <n v="37"/>
    <x v="12"/>
    <s v="01"/>
    <s v="Grain"/>
    <x v="1"/>
    <n v="960"/>
  </r>
  <r>
    <x v="559"/>
    <x v="10"/>
    <s v="Sep"/>
    <n v="38"/>
    <x v="13"/>
    <s v="01"/>
    <s v="Grain"/>
    <x v="0"/>
    <n v="0"/>
  </r>
  <r>
    <x v="559"/>
    <x v="10"/>
    <s v="Sep"/>
    <n v="38"/>
    <x v="13"/>
    <s v="01"/>
    <s v="Grain"/>
    <x v="1"/>
    <n v="0"/>
  </r>
  <r>
    <x v="559"/>
    <x v="10"/>
    <s v="Sep"/>
    <n v="38"/>
    <x v="0"/>
    <s v="01"/>
    <s v="Grain"/>
    <x v="0"/>
    <n v="12240"/>
  </r>
  <r>
    <x v="559"/>
    <x v="10"/>
    <s v="Sep"/>
    <n v="38"/>
    <x v="0"/>
    <s v="01"/>
    <s v="Grain"/>
    <x v="1"/>
    <n v="252"/>
  </r>
  <r>
    <x v="559"/>
    <x v="10"/>
    <s v="Sep"/>
    <n v="38"/>
    <x v="2"/>
    <s v="01"/>
    <s v="Grain"/>
    <x v="0"/>
    <n v="5014"/>
  </r>
  <r>
    <x v="559"/>
    <x v="10"/>
    <s v="Sep"/>
    <n v="38"/>
    <x v="2"/>
    <s v="01"/>
    <s v="Grain"/>
    <x v="1"/>
    <n v="294"/>
  </r>
  <r>
    <x v="559"/>
    <x v="10"/>
    <s v="Sep"/>
    <n v="38"/>
    <x v="3"/>
    <s v="01"/>
    <s v="Grain"/>
    <x v="0"/>
    <n v="4404"/>
  </r>
  <r>
    <x v="559"/>
    <x v="10"/>
    <s v="Sep"/>
    <n v="38"/>
    <x v="3"/>
    <s v="01"/>
    <s v="Grain"/>
    <x v="1"/>
    <n v="299"/>
  </r>
  <r>
    <x v="559"/>
    <x v="10"/>
    <s v="Sep"/>
    <n v="38"/>
    <x v="4"/>
    <s v="01"/>
    <s v="Grain"/>
    <x v="0"/>
    <n v="1676"/>
  </r>
  <r>
    <x v="559"/>
    <x v="10"/>
    <s v="Sep"/>
    <n v="38"/>
    <x v="4"/>
    <s v="01"/>
    <s v="Grain"/>
    <x v="1"/>
    <n v="1147"/>
  </r>
  <r>
    <x v="559"/>
    <x v="10"/>
    <s v="Sep"/>
    <n v="38"/>
    <x v="14"/>
    <s v="01"/>
    <s v="Grain"/>
    <x v="0"/>
    <n v="1693"/>
  </r>
  <r>
    <x v="559"/>
    <x v="10"/>
    <s v="Sep"/>
    <n v="38"/>
    <x v="14"/>
    <s v="01"/>
    <s v="Grain"/>
    <x v="1"/>
    <n v="2256"/>
  </r>
  <r>
    <x v="559"/>
    <x v="10"/>
    <s v="Sep"/>
    <n v="38"/>
    <x v="7"/>
    <s v="01"/>
    <s v="Grain"/>
    <x v="0"/>
    <n v="1267"/>
  </r>
  <r>
    <x v="559"/>
    <x v="10"/>
    <s v="Sep"/>
    <n v="38"/>
    <x v="7"/>
    <s v="01"/>
    <s v="Grain"/>
    <x v="1"/>
    <n v="467"/>
  </r>
  <r>
    <x v="559"/>
    <x v="10"/>
    <s v="Sep"/>
    <n v="38"/>
    <x v="8"/>
    <s v="01"/>
    <s v="Grain"/>
    <x v="0"/>
    <n v="193"/>
  </r>
  <r>
    <x v="559"/>
    <x v="10"/>
    <s v="Sep"/>
    <n v="38"/>
    <x v="8"/>
    <s v="01"/>
    <s v="Grain"/>
    <x v="1"/>
    <n v="1050"/>
  </r>
  <r>
    <x v="559"/>
    <x v="10"/>
    <s v="Sep"/>
    <n v="38"/>
    <x v="9"/>
    <s v="01"/>
    <s v="Grain"/>
    <x v="0"/>
    <n v="0"/>
  </r>
  <r>
    <x v="559"/>
    <x v="10"/>
    <s v="Sep"/>
    <n v="38"/>
    <x v="9"/>
    <s v="01"/>
    <s v="Grain"/>
    <x v="1"/>
    <n v="0"/>
  </r>
  <r>
    <x v="559"/>
    <x v="10"/>
    <s v="Sep"/>
    <n v="38"/>
    <x v="10"/>
    <s v="01"/>
    <s v="Grain"/>
    <x v="0"/>
    <n v="2106"/>
  </r>
  <r>
    <x v="559"/>
    <x v="10"/>
    <s v="Sep"/>
    <n v="38"/>
    <x v="10"/>
    <s v="01"/>
    <s v="Grain"/>
    <x v="1"/>
    <n v="921"/>
  </r>
  <r>
    <x v="559"/>
    <x v="10"/>
    <s v="Sep"/>
    <n v="38"/>
    <x v="11"/>
    <s v="01"/>
    <s v="Grain"/>
    <x v="0"/>
    <n v="0"/>
  </r>
  <r>
    <x v="559"/>
    <x v="10"/>
    <s v="Sep"/>
    <n v="38"/>
    <x v="11"/>
    <s v="01"/>
    <s v="Grain"/>
    <x v="1"/>
    <n v="7"/>
  </r>
  <r>
    <x v="559"/>
    <x v="10"/>
    <s v="Sep"/>
    <n v="38"/>
    <x v="12"/>
    <s v="01"/>
    <s v="Grain"/>
    <x v="0"/>
    <n v="6029"/>
  </r>
  <r>
    <x v="559"/>
    <x v="10"/>
    <s v="Sep"/>
    <n v="38"/>
    <x v="12"/>
    <s v="01"/>
    <s v="Grain"/>
    <x v="1"/>
    <n v="553"/>
  </r>
  <r>
    <x v="560"/>
    <x v="10"/>
    <s v="Sep"/>
    <n v="39"/>
    <x v="13"/>
    <s v="01"/>
    <s v="Grain"/>
    <x v="0"/>
    <n v="0"/>
  </r>
  <r>
    <x v="560"/>
    <x v="10"/>
    <s v="Sep"/>
    <n v="39"/>
    <x v="13"/>
    <s v="01"/>
    <s v="Grain"/>
    <x v="1"/>
    <n v="0"/>
  </r>
  <r>
    <x v="560"/>
    <x v="10"/>
    <s v="Sep"/>
    <n v="39"/>
    <x v="0"/>
    <s v="01"/>
    <s v="Grain"/>
    <x v="0"/>
    <n v="11068"/>
  </r>
  <r>
    <x v="560"/>
    <x v="10"/>
    <s v="Sep"/>
    <n v="39"/>
    <x v="0"/>
    <s v="01"/>
    <s v="Grain"/>
    <x v="1"/>
    <n v="202"/>
  </r>
  <r>
    <x v="560"/>
    <x v="10"/>
    <s v="Sep"/>
    <n v="39"/>
    <x v="2"/>
    <s v="01"/>
    <s v="Grain"/>
    <x v="0"/>
    <n v="4857"/>
  </r>
  <r>
    <x v="560"/>
    <x v="10"/>
    <s v="Sep"/>
    <n v="39"/>
    <x v="2"/>
    <s v="01"/>
    <s v="Grain"/>
    <x v="1"/>
    <n v="387"/>
  </r>
  <r>
    <x v="560"/>
    <x v="10"/>
    <s v="Sep"/>
    <n v="39"/>
    <x v="3"/>
    <s v="01"/>
    <s v="Grain"/>
    <x v="0"/>
    <n v="4638"/>
  </r>
  <r>
    <x v="560"/>
    <x v="10"/>
    <s v="Sep"/>
    <n v="39"/>
    <x v="3"/>
    <s v="01"/>
    <s v="Grain"/>
    <x v="1"/>
    <n v="148"/>
  </r>
  <r>
    <x v="560"/>
    <x v="10"/>
    <s v="Sep"/>
    <n v="39"/>
    <x v="4"/>
    <s v="01"/>
    <s v="Grain"/>
    <x v="0"/>
    <n v="2205"/>
  </r>
  <r>
    <x v="560"/>
    <x v="10"/>
    <s v="Sep"/>
    <n v="39"/>
    <x v="4"/>
    <s v="01"/>
    <s v="Grain"/>
    <x v="1"/>
    <n v="675"/>
  </r>
  <r>
    <x v="560"/>
    <x v="10"/>
    <s v="Sep"/>
    <n v="39"/>
    <x v="14"/>
    <s v="01"/>
    <s v="Grain"/>
    <x v="0"/>
    <n v="1776"/>
  </r>
  <r>
    <x v="560"/>
    <x v="10"/>
    <s v="Sep"/>
    <n v="39"/>
    <x v="14"/>
    <s v="01"/>
    <s v="Grain"/>
    <x v="1"/>
    <n v="2078"/>
  </r>
  <r>
    <x v="560"/>
    <x v="10"/>
    <s v="Sep"/>
    <n v="39"/>
    <x v="7"/>
    <s v="01"/>
    <s v="Grain"/>
    <x v="0"/>
    <n v="915"/>
  </r>
  <r>
    <x v="560"/>
    <x v="10"/>
    <s v="Sep"/>
    <n v="39"/>
    <x v="7"/>
    <s v="01"/>
    <s v="Grain"/>
    <x v="1"/>
    <n v="502"/>
  </r>
  <r>
    <x v="560"/>
    <x v="10"/>
    <s v="Sep"/>
    <n v="39"/>
    <x v="8"/>
    <s v="01"/>
    <s v="Grain"/>
    <x v="0"/>
    <n v="178"/>
  </r>
  <r>
    <x v="560"/>
    <x v="10"/>
    <s v="Sep"/>
    <n v="39"/>
    <x v="8"/>
    <s v="01"/>
    <s v="Grain"/>
    <x v="1"/>
    <n v="2067"/>
  </r>
  <r>
    <x v="560"/>
    <x v="10"/>
    <s v="Sep"/>
    <n v="39"/>
    <x v="9"/>
    <s v="01"/>
    <s v="Grain"/>
    <x v="0"/>
    <n v="0"/>
  </r>
  <r>
    <x v="560"/>
    <x v="10"/>
    <s v="Sep"/>
    <n v="39"/>
    <x v="9"/>
    <s v="01"/>
    <s v="Grain"/>
    <x v="1"/>
    <n v="0"/>
  </r>
  <r>
    <x v="560"/>
    <x v="10"/>
    <s v="Sep"/>
    <n v="39"/>
    <x v="10"/>
    <s v="01"/>
    <s v="Grain"/>
    <x v="0"/>
    <n v="2470"/>
  </r>
  <r>
    <x v="560"/>
    <x v="10"/>
    <s v="Sep"/>
    <n v="39"/>
    <x v="10"/>
    <s v="01"/>
    <s v="Grain"/>
    <x v="1"/>
    <n v="960"/>
  </r>
  <r>
    <x v="560"/>
    <x v="10"/>
    <s v="Sep"/>
    <n v="39"/>
    <x v="11"/>
    <s v="01"/>
    <s v="Grain"/>
    <x v="0"/>
    <n v="0"/>
  </r>
  <r>
    <x v="560"/>
    <x v="10"/>
    <s v="Sep"/>
    <n v="39"/>
    <x v="11"/>
    <s v="01"/>
    <s v="Grain"/>
    <x v="1"/>
    <n v="1"/>
  </r>
  <r>
    <x v="560"/>
    <x v="10"/>
    <s v="Sep"/>
    <n v="39"/>
    <x v="12"/>
    <s v="01"/>
    <s v="Grain"/>
    <x v="0"/>
    <n v="5159"/>
  </r>
  <r>
    <x v="560"/>
    <x v="10"/>
    <s v="Sep"/>
    <n v="39"/>
    <x v="12"/>
    <s v="01"/>
    <s v="Grain"/>
    <x v="1"/>
    <n v="1274"/>
  </r>
  <r>
    <x v="561"/>
    <x v="10"/>
    <s v="Oct"/>
    <n v="40"/>
    <x v="13"/>
    <s v="01"/>
    <s v="Grain"/>
    <x v="0"/>
    <n v="0"/>
  </r>
  <r>
    <x v="561"/>
    <x v="10"/>
    <s v="Oct"/>
    <n v="40"/>
    <x v="13"/>
    <s v="01"/>
    <s v="Grain"/>
    <x v="1"/>
    <n v="0"/>
  </r>
  <r>
    <x v="561"/>
    <x v="10"/>
    <s v="Oct"/>
    <n v="40"/>
    <x v="0"/>
    <s v="01"/>
    <s v="Grain"/>
    <x v="0"/>
    <n v="11948"/>
  </r>
  <r>
    <x v="561"/>
    <x v="10"/>
    <s v="Oct"/>
    <n v="40"/>
    <x v="0"/>
    <s v="01"/>
    <s v="Grain"/>
    <x v="1"/>
    <n v="375"/>
  </r>
  <r>
    <x v="561"/>
    <x v="10"/>
    <s v="Oct"/>
    <n v="40"/>
    <x v="2"/>
    <s v="01"/>
    <s v="Grain"/>
    <x v="0"/>
    <n v="4880"/>
  </r>
  <r>
    <x v="561"/>
    <x v="10"/>
    <s v="Oct"/>
    <n v="40"/>
    <x v="2"/>
    <s v="01"/>
    <s v="Grain"/>
    <x v="1"/>
    <n v="352"/>
  </r>
  <r>
    <x v="561"/>
    <x v="10"/>
    <s v="Oct"/>
    <n v="40"/>
    <x v="3"/>
    <s v="01"/>
    <s v="Grain"/>
    <x v="0"/>
    <n v="5105"/>
  </r>
  <r>
    <x v="561"/>
    <x v="10"/>
    <s v="Oct"/>
    <n v="40"/>
    <x v="3"/>
    <s v="01"/>
    <s v="Grain"/>
    <x v="1"/>
    <n v="239"/>
  </r>
  <r>
    <x v="561"/>
    <x v="10"/>
    <s v="Oct"/>
    <n v="40"/>
    <x v="4"/>
    <s v="01"/>
    <s v="Grain"/>
    <x v="0"/>
    <n v="2133"/>
  </r>
  <r>
    <x v="561"/>
    <x v="10"/>
    <s v="Oct"/>
    <n v="40"/>
    <x v="4"/>
    <s v="01"/>
    <s v="Grain"/>
    <x v="1"/>
    <n v="554"/>
  </r>
  <r>
    <x v="561"/>
    <x v="10"/>
    <s v="Oct"/>
    <n v="40"/>
    <x v="14"/>
    <s v="01"/>
    <s v="Grain"/>
    <x v="0"/>
    <n v="1867"/>
  </r>
  <r>
    <x v="561"/>
    <x v="10"/>
    <s v="Oct"/>
    <n v="40"/>
    <x v="14"/>
    <s v="01"/>
    <s v="Grain"/>
    <x v="1"/>
    <n v="2045"/>
  </r>
  <r>
    <x v="561"/>
    <x v="10"/>
    <s v="Oct"/>
    <n v="40"/>
    <x v="7"/>
    <s v="01"/>
    <s v="Grain"/>
    <x v="0"/>
    <n v="864"/>
  </r>
  <r>
    <x v="561"/>
    <x v="10"/>
    <s v="Oct"/>
    <n v="40"/>
    <x v="7"/>
    <s v="01"/>
    <s v="Grain"/>
    <x v="1"/>
    <n v="481"/>
  </r>
  <r>
    <x v="561"/>
    <x v="10"/>
    <s v="Oct"/>
    <n v="40"/>
    <x v="8"/>
    <s v="01"/>
    <s v="Grain"/>
    <x v="0"/>
    <n v="288"/>
  </r>
  <r>
    <x v="561"/>
    <x v="10"/>
    <s v="Oct"/>
    <n v="40"/>
    <x v="8"/>
    <s v="01"/>
    <s v="Grain"/>
    <x v="1"/>
    <n v="1169"/>
  </r>
  <r>
    <x v="561"/>
    <x v="10"/>
    <s v="Oct"/>
    <n v="40"/>
    <x v="9"/>
    <s v="01"/>
    <s v="Grain"/>
    <x v="0"/>
    <n v="0"/>
  </r>
  <r>
    <x v="561"/>
    <x v="10"/>
    <s v="Oct"/>
    <n v="40"/>
    <x v="9"/>
    <s v="01"/>
    <s v="Grain"/>
    <x v="1"/>
    <n v="0"/>
  </r>
  <r>
    <x v="561"/>
    <x v="10"/>
    <s v="Oct"/>
    <n v="40"/>
    <x v="10"/>
    <s v="01"/>
    <s v="Grain"/>
    <x v="0"/>
    <n v="2501"/>
  </r>
  <r>
    <x v="561"/>
    <x v="10"/>
    <s v="Oct"/>
    <n v="40"/>
    <x v="10"/>
    <s v="01"/>
    <s v="Grain"/>
    <x v="1"/>
    <n v="564"/>
  </r>
  <r>
    <x v="561"/>
    <x v="10"/>
    <s v="Oct"/>
    <n v="40"/>
    <x v="11"/>
    <s v="01"/>
    <s v="Grain"/>
    <x v="0"/>
    <n v="0"/>
  </r>
  <r>
    <x v="561"/>
    <x v="10"/>
    <s v="Oct"/>
    <n v="40"/>
    <x v="11"/>
    <s v="01"/>
    <s v="Grain"/>
    <x v="1"/>
    <n v="26"/>
  </r>
  <r>
    <x v="561"/>
    <x v="10"/>
    <s v="Oct"/>
    <n v="40"/>
    <x v="12"/>
    <s v="01"/>
    <s v="Grain"/>
    <x v="0"/>
    <n v="5247"/>
  </r>
  <r>
    <x v="561"/>
    <x v="10"/>
    <s v="Oct"/>
    <n v="40"/>
    <x v="12"/>
    <s v="01"/>
    <s v="Grain"/>
    <x v="1"/>
    <n v="613"/>
  </r>
  <r>
    <x v="562"/>
    <x v="10"/>
    <s v="Oct"/>
    <n v="41"/>
    <x v="13"/>
    <s v="01"/>
    <s v="Grain"/>
    <x v="0"/>
    <n v="0"/>
  </r>
  <r>
    <x v="562"/>
    <x v="10"/>
    <s v="Oct"/>
    <n v="41"/>
    <x v="13"/>
    <s v="01"/>
    <s v="Grain"/>
    <x v="1"/>
    <n v="0"/>
  </r>
  <r>
    <x v="562"/>
    <x v="10"/>
    <s v="Oct"/>
    <n v="41"/>
    <x v="0"/>
    <s v="01"/>
    <s v="Grain"/>
    <x v="0"/>
    <n v="11756"/>
  </r>
  <r>
    <x v="562"/>
    <x v="10"/>
    <s v="Oct"/>
    <n v="41"/>
    <x v="0"/>
    <s v="01"/>
    <s v="Grain"/>
    <x v="1"/>
    <n v="319"/>
  </r>
  <r>
    <x v="562"/>
    <x v="10"/>
    <s v="Oct"/>
    <n v="41"/>
    <x v="2"/>
    <s v="01"/>
    <s v="Grain"/>
    <x v="0"/>
    <n v="4407"/>
  </r>
  <r>
    <x v="562"/>
    <x v="10"/>
    <s v="Oct"/>
    <n v="41"/>
    <x v="2"/>
    <s v="01"/>
    <s v="Grain"/>
    <x v="1"/>
    <n v="529"/>
  </r>
  <r>
    <x v="562"/>
    <x v="10"/>
    <s v="Oct"/>
    <n v="41"/>
    <x v="3"/>
    <s v="01"/>
    <s v="Grain"/>
    <x v="0"/>
    <n v="4663"/>
  </r>
  <r>
    <x v="562"/>
    <x v="10"/>
    <s v="Oct"/>
    <n v="41"/>
    <x v="3"/>
    <s v="01"/>
    <s v="Grain"/>
    <x v="1"/>
    <n v="347"/>
  </r>
  <r>
    <x v="562"/>
    <x v="10"/>
    <s v="Oct"/>
    <n v="41"/>
    <x v="4"/>
    <s v="01"/>
    <s v="Grain"/>
    <x v="0"/>
    <n v="2309"/>
  </r>
  <r>
    <x v="562"/>
    <x v="10"/>
    <s v="Oct"/>
    <n v="41"/>
    <x v="4"/>
    <s v="01"/>
    <s v="Grain"/>
    <x v="1"/>
    <n v="791"/>
  </r>
  <r>
    <x v="562"/>
    <x v="10"/>
    <s v="Oct"/>
    <n v="41"/>
    <x v="14"/>
    <s v="01"/>
    <s v="Grain"/>
    <x v="0"/>
    <n v="1866"/>
  </r>
  <r>
    <x v="562"/>
    <x v="10"/>
    <s v="Oct"/>
    <n v="41"/>
    <x v="14"/>
    <s v="01"/>
    <s v="Grain"/>
    <x v="1"/>
    <n v="2296"/>
  </r>
  <r>
    <x v="562"/>
    <x v="10"/>
    <s v="Oct"/>
    <n v="41"/>
    <x v="7"/>
    <s v="01"/>
    <s v="Grain"/>
    <x v="0"/>
    <n v="929"/>
  </r>
  <r>
    <x v="562"/>
    <x v="10"/>
    <s v="Oct"/>
    <n v="41"/>
    <x v="7"/>
    <s v="01"/>
    <s v="Grain"/>
    <x v="1"/>
    <n v="330"/>
  </r>
  <r>
    <x v="562"/>
    <x v="10"/>
    <s v="Oct"/>
    <n v="41"/>
    <x v="8"/>
    <s v="01"/>
    <s v="Grain"/>
    <x v="0"/>
    <n v="242"/>
  </r>
  <r>
    <x v="562"/>
    <x v="10"/>
    <s v="Oct"/>
    <n v="41"/>
    <x v="8"/>
    <s v="01"/>
    <s v="Grain"/>
    <x v="1"/>
    <n v="1420"/>
  </r>
  <r>
    <x v="562"/>
    <x v="10"/>
    <s v="Oct"/>
    <n v="41"/>
    <x v="9"/>
    <s v="01"/>
    <s v="Grain"/>
    <x v="0"/>
    <n v="0"/>
  </r>
  <r>
    <x v="562"/>
    <x v="10"/>
    <s v="Oct"/>
    <n v="41"/>
    <x v="9"/>
    <s v="01"/>
    <s v="Grain"/>
    <x v="1"/>
    <n v="0"/>
  </r>
  <r>
    <x v="562"/>
    <x v="10"/>
    <s v="Oct"/>
    <n v="41"/>
    <x v="10"/>
    <s v="01"/>
    <s v="Grain"/>
    <x v="0"/>
    <n v="2656"/>
  </r>
  <r>
    <x v="562"/>
    <x v="10"/>
    <s v="Oct"/>
    <n v="41"/>
    <x v="10"/>
    <s v="01"/>
    <s v="Grain"/>
    <x v="1"/>
    <n v="1029"/>
  </r>
  <r>
    <x v="562"/>
    <x v="10"/>
    <s v="Oct"/>
    <n v="41"/>
    <x v="11"/>
    <s v="01"/>
    <s v="Grain"/>
    <x v="0"/>
    <n v="0"/>
  </r>
  <r>
    <x v="562"/>
    <x v="10"/>
    <s v="Oct"/>
    <n v="41"/>
    <x v="11"/>
    <s v="01"/>
    <s v="Grain"/>
    <x v="1"/>
    <n v="2"/>
  </r>
  <r>
    <x v="562"/>
    <x v="10"/>
    <s v="Oct"/>
    <n v="41"/>
    <x v="12"/>
    <s v="01"/>
    <s v="Grain"/>
    <x v="0"/>
    <n v="4479"/>
  </r>
  <r>
    <x v="562"/>
    <x v="10"/>
    <s v="Oct"/>
    <n v="41"/>
    <x v="12"/>
    <s v="01"/>
    <s v="Grain"/>
    <x v="1"/>
    <n v="833"/>
  </r>
  <r>
    <x v="563"/>
    <x v="10"/>
    <s v="Oct"/>
    <n v="42"/>
    <x v="13"/>
    <s v="01"/>
    <s v="Grain"/>
    <x v="0"/>
    <n v="0"/>
  </r>
  <r>
    <x v="563"/>
    <x v="10"/>
    <s v="Oct"/>
    <n v="42"/>
    <x v="13"/>
    <s v="01"/>
    <s v="Grain"/>
    <x v="1"/>
    <n v="0"/>
  </r>
  <r>
    <x v="563"/>
    <x v="10"/>
    <s v="Oct"/>
    <n v="42"/>
    <x v="0"/>
    <s v="01"/>
    <s v="Grain"/>
    <x v="0"/>
    <n v="11756"/>
  </r>
  <r>
    <x v="563"/>
    <x v="10"/>
    <s v="Oct"/>
    <n v="42"/>
    <x v="0"/>
    <s v="01"/>
    <s v="Grain"/>
    <x v="1"/>
    <n v="391"/>
  </r>
  <r>
    <x v="563"/>
    <x v="10"/>
    <s v="Oct"/>
    <n v="42"/>
    <x v="2"/>
    <s v="01"/>
    <s v="Grain"/>
    <x v="0"/>
    <n v="4317"/>
  </r>
  <r>
    <x v="563"/>
    <x v="10"/>
    <s v="Oct"/>
    <n v="42"/>
    <x v="2"/>
    <s v="01"/>
    <s v="Grain"/>
    <x v="1"/>
    <n v="273"/>
  </r>
  <r>
    <x v="563"/>
    <x v="10"/>
    <s v="Oct"/>
    <n v="42"/>
    <x v="3"/>
    <s v="01"/>
    <s v="Grain"/>
    <x v="0"/>
    <n v="5042"/>
  </r>
  <r>
    <x v="563"/>
    <x v="10"/>
    <s v="Oct"/>
    <n v="42"/>
    <x v="3"/>
    <s v="01"/>
    <s v="Grain"/>
    <x v="1"/>
    <n v="255"/>
  </r>
  <r>
    <x v="563"/>
    <x v="10"/>
    <s v="Oct"/>
    <n v="42"/>
    <x v="4"/>
    <s v="01"/>
    <s v="Grain"/>
    <x v="0"/>
    <n v="2200"/>
  </r>
  <r>
    <x v="563"/>
    <x v="10"/>
    <s v="Oct"/>
    <n v="42"/>
    <x v="4"/>
    <s v="01"/>
    <s v="Grain"/>
    <x v="1"/>
    <n v="1064"/>
  </r>
  <r>
    <x v="563"/>
    <x v="10"/>
    <s v="Oct"/>
    <n v="42"/>
    <x v="14"/>
    <s v="01"/>
    <s v="Grain"/>
    <x v="0"/>
    <n v="1739"/>
  </r>
  <r>
    <x v="563"/>
    <x v="10"/>
    <s v="Oct"/>
    <n v="42"/>
    <x v="14"/>
    <s v="01"/>
    <s v="Grain"/>
    <x v="1"/>
    <n v="2100"/>
  </r>
  <r>
    <x v="563"/>
    <x v="10"/>
    <s v="Oct"/>
    <n v="42"/>
    <x v="7"/>
    <s v="01"/>
    <s v="Grain"/>
    <x v="0"/>
    <n v="998"/>
  </r>
  <r>
    <x v="563"/>
    <x v="10"/>
    <s v="Oct"/>
    <n v="42"/>
    <x v="7"/>
    <s v="01"/>
    <s v="Grain"/>
    <x v="1"/>
    <n v="486"/>
  </r>
  <r>
    <x v="563"/>
    <x v="10"/>
    <s v="Oct"/>
    <n v="42"/>
    <x v="8"/>
    <s v="01"/>
    <s v="Grain"/>
    <x v="0"/>
    <n v="143"/>
  </r>
  <r>
    <x v="563"/>
    <x v="10"/>
    <s v="Oct"/>
    <n v="42"/>
    <x v="8"/>
    <s v="01"/>
    <s v="Grain"/>
    <x v="1"/>
    <n v="1221"/>
  </r>
  <r>
    <x v="563"/>
    <x v="10"/>
    <s v="Oct"/>
    <n v="42"/>
    <x v="9"/>
    <s v="01"/>
    <s v="Grain"/>
    <x v="0"/>
    <n v="0"/>
  </r>
  <r>
    <x v="563"/>
    <x v="10"/>
    <s v="Oct"/>
    <n v="42"/>
    <x v="9"/>
    <s v="01"/>
    <s v="Grain"/>
    <x v="1"/>
    <n v="0"/>
  </r>
  <r>
    <x v="563"/>
    <x v="10"/>
    <s v="Oct"/>
    <n v="42"/>
    <x v="10"/>
    <s v="01"/>
    <s v="Grain"/>
    <x v="0"/>
    <n v="2468"/>
  </r>
  <r>
    <x v="563"/>
    <x v="10"/>
    <s v="Oct"/>
    <n v="42"/>
    <x v="10"/>
    <s v="01"/>
    <s v="Grain"/>
    <x v="1"/>
    <n v="648"/>
  </r>
  <r>
    <x v="563"/>
    <x v="10"/>
    <s v="Oct"/>
    <n v="42"/>
    <x v="11"/>
    <s v="01"/>
    <s v="Grain"/>
    <x v="0"/>
    <n v="0"/>
  </r>
  <r>
    <x v="563"/>
    <x v="10"/>
    <s v="Oct"/>
    <n v="42"/>
    <x v="11"/>
    <s v="01"/>
    <s v="Grain"/>
    <x v="1"/>
    <n v="2"/>
  </r>
  <r>
    <x v="563"/>
    <x v="10"/>
    <s v="Oct"/>
    <n v="42"/>
    <x v="12"/>
    <s v="01"/>
    <s v="Grain"/>
    <x v="0"/>
    <n v="4892"/>
  </r>
  <r>
    <x v="563"/>
    <x v="10"/>
    <s v="Oct"/>
    <n v="42"/>
    <x v="12"/>
    <s v="01"/>
    <s v="Grain"/>
    <x v="1"/>
    <n v="786"/>
  </r>
  <r>
    <x v="564"/>
    <x v="10"/>
    <s v="Oct"/>
    <n v="43"/>
    <x v="13"/>
    <s v="01"/>
    <s v="Grain"/>
    <x v="0"/>
    <n v="0"/>
  </r>
  <r>
    <x v="564"/>
    <x v="10"/>
    <s v="Oct"/>
    <n v="43"/>
    <x v="13"/>
    <s v="01"/>
    <s v="Grain"/>
    <x v="1"/>
    <n v="0"/>
  </r>
  <r>
    <x v="564"/>
    <x v="10"/>
    <s v="Oct"/>
    <n v="43"/>
    <x v="0"/>
    <s v="01"/>
    <s v="Grain"/>
    <x v="0"/>
    <n v="12872"/>
  </r>
  <r>
    <x v="564"/>
    <x v="10"/>
    <s v="Oct"/>
    <n v="43"/>
    <x v="0"/>
    <s v="01"/>
    <s v="Grain"/>
    <x v="1"/>
    <n v="155"/>
  </r>
  <r>
    <x v="564"/>
    <x v="10"/>
    <s v="Oct"/>
    <n v="43"/>
    <x v="2"/>
    <s v="01"/>
    <s v="Grain"/>
    <x v="0"/>
    <n v="4952"/>
  </r>
  <r>
    <x v="564"/>
    <x v="10"/>
    <s v="Oct"/>
    <n v="43"/>
    <x v="2"/>
    <s v="01"/>
    <s v="Grain"/>
    <x v="1"/>
    <n v="441"/>
  </r>
  <r>
    <x v="564"/>
    <x v="10"/>
    <s v="Oct"/>
    <n v="43"/>
    <x v="3"/>
    <s v="01"/>
    <s v="Grain"/>
    <x v="0"/>
    <n v="5266"/>
  </r>
  <r>
    <x v="564"/>
    <x v="10"/>
    <s v="Oct"/>
    <n v="43"/>
    <x v="3"/>
    <s v="01"/>
    <s v="Grain"/>
    <x v="1"/>
    <n v="326"/>
  </r>
  <r>
    <x v="564"/>
    <x v="10"/>
    <s v="Oct"/>
    <n v="43"/>
    <x v="4"/>
    <s v="01"/>
    <s v="Grain"/>
    <x v="0"/>
    <n v="2317"/>
  </r>
  <r>
    <x v="564"/>
    <x v="10"/>
    <s v="Oct"/>
    <n v="43"/>
    <x v="4"/>
    <s v="01"/>
    <s v="Grain"/>
    <x v="1"/>
    <n v="636"/>
  </r>
  <r>
    <x v="564"/>
    <x v="10"/>
    <s v="Oct"/>
    <n v="43"/>
    <x v="14"/>
    <s v="01"/>
    <s v="Grain"/>
    <x v="0"/>
    <n v="1707"/>
  </r>
  <r>
    <x v="564"/>
    <x v="10"/>
    <s v="Oct"/>
    <n v="43"/>
    <x v="14"/>
    <s v="01"/>
    <s v="Grain"/>
    <x v="1"/>
    <n v="2308"/>
  </r>
  <r>
    <x v="564"/>
    <x v="10"/>
    <s v="Oct"/>
    <n v="43"/>
    <x v="7"/>
    <s v="01"/>
    <s v="Grain"/>
    <x v="0"/>
    <n v="1109"/>
  </r>
  <r>
    <x v="564"/>
    <x v="10"/>
    <s v="Oct"/>
    <n v="43"/>
    <x v="7"/>
    <s v="01"/>
    <s v="Grain"/>
    <x v="1"/>
    <n v="589"/>
  </r>
  <r>
    <x v="564"/>
    <x v="10"/>
    <s v="Oct"/>
    <n v="43"/>
    <x v="8"/>
    <s v="01"/>
    <s v="Grain"/>
    <x v="0"/>
    <n v="211"/>
  </r>
  <r>
    <x v="564"/>
    <x v="10"/>
    <s v="Oct"/>
    <n v="43"/>
    <x v="8"/>
    <s v="01"/>
    <s v="Grain"/>
    <x v="1"/>
    <n v="1354"/>
  </r>
  <r>
    <x v="564"/>
    <x v="10"/>
    <s v="Oct"/>
    <n v="43"/>
    <x v="9"/>
    <s v="01"/>
    <s v="Grain"/>
    <x v="0"/>
    <n v="0"/>
  </r>
  <r>
    <x v="564"/>
    <x v="10"/>
    <s v="Oct"/>
    <n v="43"/>
    <x v="9"/>
    <s v="01"/>
    <s v="Grain"/>
    <x v="1"/>
    <n v="0"/>
  </r>
  <r>
    <x v="564"/>
    <x v="10"/>
    <s v="Oct"/>
    <n v="43"/>
    <x v="10"/>
    <s v="01"/>
    <s v="Grain"/>
    <x v="0"/>
    <n v="2384"/>
  </r>
  <r>
    <x v="564"/>
    <x v="10"/>
    <s v="Oct"/>
    <n v="43"/>
    <x v="10"/>
    <s v="01"/>
    <s v="Grain"/>
    <x v="1"/>
    <n v="986"/>
  </r>
  <r>
    <x v="564"/>
    <x v="10"/>
    <s v="Oct"/>
    <n v="43"/>
    <x v="11"/>
    <s v="01"/>
    <s v="Grain"/>
    <x v="0"/>
    <n v="0"/>
  </r>
  <r>
    <x v="564"/>
    <x v="10"/>
    <s v="Oct"/>
    <n v="43"/>
    <x v="11"/>
    <s v="01"/>
    <s v="Grain"/>
    <x v="1"/>
    <n v="24"/>
  </r>
  <r>
    <x v="564"/>
    <x v="10"/>
    <s v="Oct"/>
    <n v="43"/>
    <x v="12"/>
    <s v="01"/>
    <s v="Grain"/>
    <x v="0"/>
    <n v="4605"/>
  </r>
  <r>
    <x v="564"/>
    <x v="10"/>
    <s v="Oct"/>
    <n v="43"/>
    <x v="12"/>
    <s v="01"/>
    <s v="Grain"/>
    <x v="1"/>
    <n v="1209"/>
  </r>
  <r>
    <x v="565"/>
    <x v="10"/>
    <s v="Oct"/>
    <n v="44"/>
    <x v="13"/>
    <s v="01"/>
    <s v="Grain"/>
    <x v="0"/>
    <n v="0"/>
  </r>
  <r>
    <x v="565"/>
    <x v="10"/>
    <s v="Oct"/>
    <n v="44"/>
    <x v="13"/>
    <s v="01"/>
    <s v="Grain"/>
    <x v="1"/>
    <n v="0"/>
  </r>
  <r>
    <x v="565"/>
    <x v="10"/>
    <s v="Oct"/>
    <n v="44"/>
    <x v="0"/>
    <s v="01"/>
    <s v="Grain"/>
    <x v="0"/>
    <n v="10161"/>
  </r>
  <r>
    <x v="565"/>
    <x v="10"/>
    <s v="Oct"/>
    <n v="44"/>
    <x v="0"/>
    <s v="01"/>
    <s v="Grain"/>
    <x v="1"/>
    <n v="172"/>
  </r>
  <r>
    <x v="565"/>
    <x v="10"/>
    <s v="Oct"/>
    <n v="44"/>
    <x v="2"/>
    <s v="01"/>
    <s v="Grain"/>
    <x v="0"/>
    <n v="4667"/>
  </r>
  <r>
    <x v="565"/>
    <x v="10"/>
    <s v="Oct"/>
    <n v="44"/>
    <x v="2"/>
    <s v="01"/>
    <s v="Grain"/>
    <x v="1"/>
    <n v="247"/>
  </r>
  <r>
    <x v="565"/>
    <x v="10"/>
    <s v="Oct"/>
    <n v="44"/>
    <x v="3"/>
    <s v="01"/>
    <s v="Grain"/>
    <x v="0"/>
    <n v="5548"/>
  </r>
  <r>
    <x v="565"/>
    <x v="10"/>
    <s v="Oct"/>
    <n v="44"/>
    <x v="3"/>
    <s v="01"/>
    <s v="Grain"/>
    <x v="1"/>
    <n v="323"/>
  </r>
  <r>
    <x v="565"/>
    <x v="10"/>
    <s v="Oct"/>
    <n v="44"/>
    <x v="4"/>
    <s v="01"/>
    <s v="Grain"/>
    <x v="0"/>
    <n v="2441"/>
  </r>
  <r>
    <x v="565"/>
    <x v="10"/>
    <s v="Oct"/>
    <n v="44"/>
    <x v="4"/>
    <s v="01"/>
    <s v="Grain"/>
    <x v="1"/>
    <n v="1067"/>
  </r>
  <r>
    <x v="565"/>
    <x v="10"/>
    <s v="Oct"/>
    <n v="44"/>
    <x v="14"/>
    <s v="01"/>
    <s v="Grain"/>
    <x v="0"/>
    <n v="1456"/>
  </r>
  <r>
    <x v="565"/>
    <x v="10"/>
    <s v="Oct"/>
    <n v="44"/>
    <x v="14"/>
    <s v="01"/>
    <s v="Grain"/>
    <x v="1"/>
    <n v="2624"/>
  </r>
  <r>
    <x v="565"/>
    <x v="10"/>
    <s v="Oct"/>
    <n v="44"/>
    <x v="7"/>
    <s v="01"/>
    <s v="Grain"/>
    <x v="0"/>
    <n v="611"/>
  </r>
  <r>
    <x v="565"/>
    <x v="10"/>
    <s v="Oct"/>
    <n v="44"/>
    <x v="7"/>
    <s v="01"/>
    <s v="Grain"/>
    <x v="1"/>
    <n v="79"/>
  </r>
  <r>
    <x v="565"/>
    <x v="10"/>
    <s v="Oct"/>
    <n v="44"/>
    <x v="8"/>
    <s v="01"/>
    <s v="Grain"/>
    <x v="0"/>
    <n v="131"/>
  </r>
  <r>
    <x v="565"/>
    <x v="10"/>
    <s v="Oct"/>
    <n v="44"/>
    <x v="8"/>
    <s v="01"/>
    <s v="Grain"/>
    <x v="1"/>
    <n v="1378"/>
  </r>
  <r>
    <x v="565"/>
    <x v="10"/>
    <s v="Oct"/>
    <n v="44"/>
    <x v="9"/>
    <s v="01"/>
    <s v="Grain"/>
    <x v="0"/>
    <n v="0"/>
  </r>
  <r>
    <x v="565"/>
    <x v="10"/>
    <s v="Oct"/>
    <n v="44"/>
    <x v="9"/>
    <s v="01"/>
    <s v="Grain"/>
    <x v="1"/>
    <n v="0"/>
  </r>
  <r>
    <x v="565"/>
    <x v="10"/>
    <s v="Oct"/>
    <n v="44"/>
    <x v="10"/>
    <s v="01"/>
    <s v="Grain"/>
    <x v="0"/>
    <n v="2118"/>
  </r>
  <r>
    <x v="565"/>
    <x v="10"/>
    <s v="Oct"/>
    <n v="44"/>
    <x v="10"/>
    <s v="01"/>
    <s v="Grain"/>
    <x v="1"/>
    <n v="749"/>
  </r>
  <r>
    <x v="565"/>
    <x v="10"/>
    <s v="Oct"/>
    <n v="44"/>
    <x v="11"/>
    <s v="01"/>
    <s v="Grain"/>
    <x v="0"/>
    <n v="0"/>
  </r>
  <r>
    <x v="565"/>
    <x v="10"/>
    <s v="Oct"/>
    <n v="44"/>
    <x v="11"/>
    <s v="01"/>
    <s v="Grain"/>
    <x v="1"/>
    <n v="0"/>
  </r>
  <r>
    <x v="565"/>
    <x v="10"/>
    <s v="Oct"/>
    <n v="44"/>
    <x v="12"/>
    <s v="01"/>
    <s v="Grain"/>
    <x v="0"/>
    <n v="5061"/>
  </r>
  <r>
    <x v="565"/>
    <x v="10"/>
    <s v="Oct"/>
    <n v="44"/>
    <x v="12"/>
    <s v="01"/>
    <s v="Grain"/>
    <x v="1"/>
    <n v="1209"/>
  </r>
  <r>
    <x v="566"/>
    <x v="10"/>
    <s v="Nov"/>
    <n v="45"/>
    <x v="13"/>
    <s v="01"/>
    <s v="Grain"/>
    <x v="0"/>
    <n v="0"/>
  </r>
  <r>
    <x v="566"/>
    <x v="10"/>
    <s v="Nov"/>
    <n v="45"/>
    <x v="13"/>
    <s v="01"/>
    <s v="Grain"/>
    <x v="1"/>
    <n v="0"/>
  </r>
  <r>
    <x v="566"/>
    <x v="10"/>
    <s v="Nov"/>
    <n v="45"/>
    <x v="0"/>
    <s v="01"/>
    <s v="Grain"/>
    <x v="0"/>
    <n v="11200"/>
  </r>
  <r>
    <x v="566"/>
    <x v="10"/>
    <s v="Nov"/>
    <n v="45"/>
    <x v="0"/>
    <s v="01"/>
    <s v="Grain"/>
    <x v="1"/>
    <n v="388"/>
  </r>
  <r>
    <x v="566"/>
    <x v="10"/>
    <s v="Nov"/>
    <n v="45"/>
    <x v="2"/>
    <s v="01"/>
    <s v="Grain"/>
    <x v="0"/>
    <n v="4527"/>
  </r>
  <r>
    <x v="566"/>
    <x v="10"/>
    <s v="Nov"/>
    <n v="45"/>
    <x v="2"/>
    <s v="01"/>
    <s v="Grain"/>
    <x v="1"/>
    <n v="454"/>
  </r>
  <r>
    <x v="566"/>
    <x v="10"/>
    <s v="Nov"/>
    <n v="45"/>
    <x v="3"/>
    <s v="01"/>
    <s v="Grain"/>
    <x v="0"/>
    <n v="4463"/>
  </r>
  <r>
    <x v="566"/>
    <x v="10"/>
    <s v="Nov"/>
    <n v="45"/>
    <x v="3"/>
    <s v="01"/>
    <s v="Grain"/>
    <x v="1"/>
    <n v="155"/>
  </r>
  <r>
    <x v="566"/>
    <x v="10"/>
    <s v="Nov"/>
    <n v="45"/>
    <x v="4"/>
    <s v="01"/>
    <s v="Grain"/>
    <x v="0"/>
    <n v="2003"/>
  </r>
  <r>
    <x v="566"/>
    <x v="10"/>
    <s v="Nov"/>
    <n v="45"/>
    <x v="4"/>
    <s v="01"/>
    <s v="Grain"/>
    <x v="1"/>
    <n v="893"/>
  </r>
  <r>
    <x v="566"/>
    <x v="10"/>
    <s v="Nov"/>
    <n v="45"/>
    <x v="14"/>
    <s v="01"/>
    <s v="Grain"/>
    <x v="0"/>
    <n v="1655"/>
  </r>
  <r>
    <x v="566"/>
    <x v="10"/>
    <s v="Nov"/>
    <n v="45"/>
    <x v="14"/>
    <s v="01"/>
    <s v="Grain"/>
    <x v="1"/>
    <n v="2214"/>
  </r>
  <r>
    <x v="566"/>
    <x v="10"/>
    <s v="Nov"/>
    <n v="45"/>
    <x v="7"/>
    <s v="01"/>
    <s v="Grain"/>
    <x v="0"/>
    <n v="780"/>
  </r>
  <r>
    <x v="566"/>
    <x v="10"/>
    <s v="Nov"/>
    <n v="45"/>
    <x v="7"/>
    <s v="01"/>
    <s v="Grain"/>
    <x v="1"/>
    <n v="410"/>
  </r>
  <r>
    <x v="566"/>
    <x v="10"/>
    <s v="Nov"/>
    <n v="45"/>
    <x v="8"/>
    <s v="01"/>
    <s v="Grain"/>
    <x v="0"/>
    <n v="173"/>
  </r>
  <r>
    <x v="566"/>
    <x v="10"/>
    <s v="Nov"/>
    <n v="45"/>
    <x v="8"/>
    <s v="01"/>
    <s v="Grain"/>
    <x v="1"/>
    <n v="1458"/>
  </r>
  <r>
    <x v="566"/>
    <x v="10"/>
    <s v="Nov"/>
    <n v="45"/>
    <x v="9"/>
    <s v="01"/>
    <s v="Grain"/>
    <x v="0"/>
    <n v="0"/>
  </r>
  <r>
    <x v="566"/>
    <x v="10"/>
    <s v="Nov"/>
    <n v="45"/>
    <x v="9"/>
    <s v="01"/>
    <s v="Grain"/>
    <x v="1"/>
    <n v="0"/>
  </r>
  <r>
    <x v="566"/>
    <x v="10"/>
    <s v="Nov"/>
    <n v="45"/>
    <x v="10"/>
    <s v="01"/>
    <s v="Grain"/>
    <x v="0"/>
    <n v="2437"/>
  </r>
  <r>
    <x v="566"/>
    <x v="10"/>
    <s v="Nov"/>
    <n v="45"/>
    <x v="10"/>
    <s v="01"/>
    <s v="Grain"/>
    <x v="1"/>
    <n v="654"/>
  </r>
  <r>
    <x v="566"/>
    <x v="10"/>
    <s v="Nov"/>
    <n v="45"/>
    <x v="11"/>
    <s v="01"/>
    <s v="Grain"/>
    <x v="0"/>
    <n v="1"/>
  </r>
  <r>
    <x v="566"/>
    <x v="10"/>
    <s v="Nov"/>
    <n v="45"/>
    <x v="11"/>
    <s v="01"/>
    <s v="Grain"/>
    <x v="1"/>
    <n v="0"/>
  </r>
  <r>
    <x v="566"/>
    <x v="10"/>
    <s v="Nov"/>
    <n v="45"/>
    <x v="12"/>
    <s v="01"/>
    <s v="Grain"/>
    <x v="0"/>
    <n v="5092"/>
  </r>
  <r>
    <x v="566"/>
    <x v="10"/>
    <s v="Nov"/>
    <n v="45"/>
    <x v="12"/>
    <s v="01"/>
    <s v="Grain"/>
    <x v="1"/>
    <n v="868"/>
  </r>
  <r>
    <x v="567"/>
    <x v="10"/>
    <s v="Nov"/>
    <n v="46"/>
    <x v="13"/>
    <s v="01"/>
    <s v="Grain"/>
    <x v="0"/>
    <n v="0"/>
  </r>
  <r>
    <x v="567"/>
    <x v="10"/>
    <s v="Nov"/>
    <n v="46"/>
    <x v="13"/>
    <s v="01"/>
    <s v="Grain"/>
    <x v="1"/>
    <n v="0"/>
  </r>
  <r>
    <x v="567"/>
    <x v="10"/>
    <s v="Nov"/>
    <n v="46"/>
    <x v="0"/>
    <s v="01"/>
    <s v="Grain"/>
    <x v="0"/>
    <n v="13186"/>
  </r>
  <r>
    <x v="567"/>
    <x v="10"/>
    <s v="Nov"/>
    <n v="46"/>
    <x v="0"/>
    <s v="01"/>
    <s v="Grain"/>
    <x v="1"/>
    <n v="316"/>
  </r>
  <r>
    <x v="567"/>
    <x v="10"/>
    <s v="Nov"/>
    <n v="46"/>
    <x v="2"/>
    <s v="01"/>
    <s v="Grain"/>
    <x v="0"/>
    <n v="5379"/>
  </r>
  <r>
    <x v="567"/>
    <x v="10"/>
    <s v="Nov"/>
    <n v="46"/>
    <x v="2"/>
    <s v="01"/>
    <s v="Grain"/>
    <x v="1"/>
    <n v="175"/>
  </r>
  <r>
    <x v="567"/>
    <x v="10"/>
    <s v="Nov"/>
    <n v="46"/>
    <x v="3"/>
    <s v="01"/>
    <s v="Grain"/>
    <x v="0"/>
    <n v="5270"/>
  </r>
  <r>
    <x v="567"/>
    <x v="10"/>
    <s v="Nov"/>
    <n v="46"/>
    <x v="3"/>
    <s v="01"/>
    <s v="Grain"/>
    <x v="1"/>
    <n v="303"/>
  </r>
  <r>
    <x v="567"/>
    <x v="10"/>
    <s v="Nov"/>
    <n v="46"/>
    <x v="4"/>
    <s v="01"/>
    <s v="Grain"/>
    <x v="0"/>
    <n v="1961"/>
  </r>
  <r>
    <x v="567"/>
    <x v="10"/>
    <s v="Nov"/>
    <n v="46"/>
    <x v="4"/>
    <s v="01"/>
    <s v="Grain"/>
    <x v="1"/>
    <n v="860"/>
  </r>
  <r>
    <x v="567"/>
    <x v="10"/>
    <s v="Nov"/>
    <n v="46"/>
    <x v="14"/>
    <s v="01"/>
    <s v="Grain"/>
    <x v="0"/>
    <n v="1896"/>
  </r>
  <r>
    <x v="567"/>
    <x v="10"/>
    <s v="Nov"/>
    <n v="46"/>
    <x v="14"/>
    <s v="01"/>
    <s v="Grain"/>
    <x v="1"/>
    <n v="1900"/>
  </r>
  <r>
    <x v="567"/>
    <x v="10"/>
    <s v="Nov"/>
    <n v="46"/>
    <x v="7"/>
    <s v="01"/>
    <s v="Grain"/>
    <x v="0"/>
    <n v="1066"/>
  </r>
  <r>
    <x v="567"/>
    <x v="10"/>
    <s v="Nov"/>
    <n v="46"/>
    <x v="7"/>
    <s v="01"/>
    <s v="Grain"/>
    <x v="1"/>
    <n v="254"/>
  </r>
  <r>
    <x v="567"/>
    <x v="10"/>
    <s v="Nov"/>
    <n v="46"/>
    <x v="8"/>
    <s v="01"/>
    <s v="Grain"/>
    <x v="0"/>
    <n v="178"/>
  </r>
  <r>
    <x v="567"/>
    <x v="10"/>
    <s v="Nov"/>
    <n v="46"/>
    <x v="8"/>
    <s v="01"/>
    <s v="Grain"/>
    <x v="1"/>
    <n v="1167"/>
  </r>
  <r>
    <x v="567"/>
    <x v="10"/>
    <s v="Nov"/>
    <n v="46"/>
    <x v="9"/>
    <s v="01"/>
    <s v="Grain"/>
    <x v="0"/>
    <n v="0"/>
  </r>
  <r>
    <x v="567"/>
    <x v="10"/>
    <s v="Nov"/>
    <n v="46"/>
    <x v="9"/>
    <s v="01"/>
    <s v="Grain"/>
    <x v="1"/>
    <n v="0"/>
  </r>
  <r>
    <x v="567"/>
    <x v="10"/>
    <s v="Nov"/>
    <n v="46"/>
    <x v="10"/>
    <s v="01"/>
    <s v="Grain"/>
    <x v="0"/>
    <n v="2445"/>
  </r>
  <r>
    <x v="567"/>
    <x v="10"/>
    <s v="Nov"/>
    <n v="46"/>
    <x v="10"/>
    <s v="01"/>
    <s v="Grain"/>
    <x v="1"/>
    <n v="504"/>
  </r>
  <r>
    <x v="567"/>
    <x v="10"/>
    <s v="Nov"/>
    <n v="46"/>
    <x v="11"/>
    <s v="01"/>
    <s v="Grain"/>
    <x v="0"/>
    <n v="0"/>
  </r>
  <r>
    <x v="567"/>
    <x v="10"/>
    <s v="Nov"/>
    <n v="46"/>
    <x v="11"/>
    <s v="01"/>
    <s v="Grain"/>
    <x v="1"/>
    <n v="2"/>
  </r>
  <r>
    <x v="567"/>
    <x v="10"/>
    <s v="Nov"/>
    <n v="46"/>
    <x v="12"/>
    <s v="01"/>
    <s v="Grain"/>
    <x v="0"/>
    <n v="5024"/>
  </r>
  <r>
    <x v="567"/>
    <x v="10"/>
    <s v="Nov"/>
    <n v="46"/>
    <x v="12"/>
    <s v="01"/>
    <s v="Grain"/>
    <x v="1"/>
    <n v="1453"/>
  </r>
  <r>
    <x v="568"/>
    <x v="10"/>
    <s v="Nov"/>
    <n v="47"/>
    <x v="13"/>
    <s v="01"/>
    <s v="Grain"/>
    <x v="0"/>
    <n v="0"/>
  </r>
  <r>
    <x v="568"/>
    <x v="10"/>
    <s v="Nov"/>
    <n v="47"/>
    <x v="13"/>
    <s v="01"/>
    <s v="Grain"/>
    <x v="1"/>
    <n v="0"/>
  </r>
  <r>
    <x v="568"/>
    <x v="10"/>
    <s v="Nov"/>
    <n v="47"/>
    <x v="0"/>
    <s v="01"/>
    <s v="Grain"/>
    <x v="0"/>
    <n v="11006"/>
  </r>
  <r>
    <x v="568"/>
    <x v="10"/>
    <s v="Nov"/>
    <n v="47"/>
    <x v="0"/>
    <s v="01"/>
    <s v="Grain"/>
    <x v="1"/>
    <n v="219"/>
  </r>
  <r>
    <x v="568"/>
    <x v="10"/>
    <s v="Nov"/>
    <n v="47"/>
    <x v="2"/>
    <s v="01"/>
    <s v="Grain"/>
    <x v="0"/>
    <n v="4922"/>
  </r>
  <r>
    <x v="568"/>
    <x v="10"/>
    <s v="Nov"/>
    <n v="47"/>
    <x v="2"/>
    <s v="01"/>
    <s v="Grain"/>
    <x v="1"/>
    <n v="251"/>
  </r>
  <r>
    <x v="568"/>
    <x v="10"/>
    <s v="Nov"/>
    <n v="47"/>
    <x v="3"/>
    <s v="01"/>
    <s v="Grain"/>
    <x v="0"/>
    <n v="4098"/>
  </r>
  <r>
    <x v="568"/>
    <x v="10"/>
    <s v="Nov"/>
    <n v="47"/>
    <x v="3"/>
    <s v="01"/>
    <s v="Grain"/>
    <x v="1"/>
    <n v="303"/>
  </r>
  <r>
    <x v="568"/>
    <x v="10"/>
    <s v="Nov"/>
    <n v="47"/>
    <x v="4"/>
    <s v="01"/>
    <s v="Grain"/>
    <x v="0"/>
    <n v="1577"/>
  </r>
  <r>
    <x v="568"/>
    <x v="10"/>
    <s v="Nov"/>
    <n v="47"/>
    <x v="4"/>
    <s v="01"/>
    <s v="Grain"/>
    <x v="1"/>
    <n v="1253"/>
  </r>
  <r>
    <x v="568"/>
    <x v="10"/>
    <s v="Nov"/>
    <n v="47"/>
    <x v="14"/>
    <s v="01"/>
    <s v="Grain"/>
    <x v="0"/>
    <n v="2087"/>
  </r>
  <r>
    <x v="568"/>
    <x v="10"/>
    <s v="Nov"/>
    <n v="47"/>
    <x v="14"/>
    <s v="01"/>
    <s v="Grain"/>
    <x v="1"/>
    <n v="2475"/>
  </r>
  <r>
    <x v="568"/>
    <x v="10"/>
    <s v="Nov"/>
    <n v="47"/>
    <x v="7"/>
    <s v="01"/>
    <s v="Grain"/>
    <x v="0"/>
    <n v="798"/>
  </r>
  <r>
    <x v="568"/>
    <x v="10"/>
    <s v="Nov"/>
    <n v="47"/>
    <x v="7"/>
    <s v="01"/>
    <s v="Grain"/>
    <x v="1"/>
    <n v="567"/>
  </r>
  <r>
    <x v="568"/>
    <x v="10"/>
    <s v="Nov"/>
    <n v="47"/>
    <x v="8"/>
    <s v="01"/>
    <s v="Grain"/>
    <x v="0"/>
    <n v="166"/>
  </r>
  <r>
    <x v="568"/>
    <x v="10"/>
    <s v="Nov"/>
    <n v="47"/>
    <x v="8"/>
    <s v="01"/>
    <s v="Grain"/>
    <x v="1"/>
    <n v="1742"/>
  </r>
  <r>
    <x v="568"/>
    <x v="10"/>
    <s v="Nov"/>
    <n v="47"/>
    <x v="9"/>
    <s v="01"/>
    <s v="Grain"/>
    <x v="0"/>
    <n v="0"/>
  </r>
  <r>
    <x v="568"/>
    <x v="10"/>
    <s v="Nov"/>
    <n v="47"/>
    <x v="9"/>
    <s v="01"/>
    <s v="Grain"/>
    <x v="1"/>
    <n v="0"/>
  </r>
  <r>
    <x v="568"/>
    <x v="10"/>
    <s v="Nov"/>
    <n v="47"/>
    <x v="10"/>
    <s v="01"/>
    <s v="Grain"/>
    <x v="0"/>
    <n v="2620"/>
  </r>
  <r>
    <x v="568"/>
    <x v="10"/>
    <s v="Nov"/>
    <n v="47"/>
    <x v="10"/>
    <s v="01"/>
    <s v="Grain"/>
    <x v="1"/>
    <n v="611"/>
  </r>
  <r>
    <x v="568"/>
    <x v="10"/>
    <s v="Nov"/>
    <n v="47"/>
    <x v="11"/>
    <s v="01"/>
    <s v="Grain"/>
    <x v="0"/>
    <n v="0"/>
  </r>
  <r>
    <x v="568"/>
    <x v="10"/>
    <s v="Nov"/>
    <n v="47"/>
    <x v="11"/>
    <s v="01"/>
    <s v="Grain"/>
    <x v="1"/>
    <n v="24"/>
  </r>
  <r>
    <x v="568"/>
    <x v="10"/>
    <s v="Nov"/>
    <n v="47"/>
    <x v="12"/>
    <s v="01"/>
    <s v="Grain"/>
    <x v="0"/>
    <n v="4041"/>
  </r>
  <r>
    <x v="568"/>
    <x v="10"/>
    <s v="Nov"/>
    <n v="47"/>
    <x v="12"/>
    <s v="01"/>
    <s v="Grain"/>
    <x v="1"/>
    <n v="1157"/>
  </r>
  <r>
    <x v="569"/>
    <x v="10"/>
    <s v="Nov"/>
    <n v="48"/>
    <x v="13"/>
    <s v="01"/>
    <s v="Grain"/>
    <x v="0"/>
    <n v="0"/>
  </r>
  <r>
    <x v="569"/>
    <x v="10"/>
    <s v="Nov"/>
    <n v="48"/>
    <x v="13"/>
    <s v="01"/>
    <s v="Grain"/>
    <x v="1"/>
    <n v="0"/>
  </r>
  <r>
    <x v="569"/>
    <x v="10"/>
    <s v="Nov"/>
    <n v="48"/>
    <x v="0"/>
    <s v="01"/>
    <s v="Grain"/>
    <x v="0"/>
    <n v="10616"/>
  </r>
  <r>
    <x v="569"/>
    <x v="10"/>
    <s v="Nov"/>
    <n v="48"/>
    <x v="0"/>
    <s v="01"/>
    <s v="Grain"/>
    <x v="1"/>
    <n v="176"/>
  </r>
  <r>
    <x v="569"/>
    <x v="10"/>
    <s v="Nov"/>
    <n v="48"/>
    <x v="2"/>
    <s v="01"/>
    <s v="Grain"/>
    <x v="0"/>
    <n v="3899"/>
  </r>
  <r>
    <x v="569"/>
    <x v="10"/>
    <s v="Nov"/>
    <n v="48"/>
    <x v="2"/>
    <s v="01"/>
    <s v="Grain"/>
    <x v="1"/>
    <n v="232"/>
  </r>
  <r>
    <x v="569"/>
    <x v="10"/>
    <s v="Nov"/>
    <n v="48"/>
    <x v="3"/>
    <s v="01"/>
    <s v="Grain"/>
    <x v="0"/>
    <n v="5607"/>
  </r>
  <r>
    <x v="569"/>
    <x v="10"/>
    <s v="Nov"/>
    <n v="48"/>
    <x v="3"/>
    <s v="01"/>
    <s v="Grain"/>
    <x v="1"/>
    <n v="327"/>
  </r>
  <r>
    <x v="569"/>
    <x v="10"/>
    <s v="Nov"/>
    <n v="48"/>
    <x v="4"/>
    <s v="01"/>
    <s v="Grain"/>
    <x v="0"/>
    <n v="1927"/>
  </r>
  <r>
    <x v="569"/>
    <x v="10"/>
    <s v="Nov"/>
    <n v="48"/>
    <x v="4"/>
    <s v="01"/>
    <s v="Grain"/>
    <x v="1"/>
    <n v="1099"/>
  </r>
  <r>
    <x v="569"/>
    <x v="10"/>
    <s v="Nov"/>
    <n v="48"/>
    <x v="14"/>
    <s v="01"/>
    <s v="Grain"/>
    <x v="0"/>
    <n v="1944"/>
  </r>
  <r>
    <x v="569"/>
    <x v="10"/>
    <s v="Nov"/>
    <n v="48"/>
    <x v="14"/>
    <s v="01"/>
    <s v="Grain"/>
    <x v="1"/>
    <n v="2023"/>
  </r>
  <r>
    <x v="569"/>
    <x v="10"/>
    <s v="Nov"/>
    <n v="48"/>
    <x v="7"/>
    <s v="01"/>
    <s v="Grain"/>
    <x v="0"/>
    <n v="936"/>
  </r>
  <r>
    <x v="569"/>
    <x v="10"/>
    <s v="Nov"/>
    <n v="48"/>
    <x v="7"/>
    <s v="01"/>
    <s v="Grain"/>
    <x v="1"/>
    <n v="280"/>
  </r>
  <r>
    <x v="569"/>
    <x v="10"/>
    <s v="Nov"/>
    <n v="48"/>
    <x v="8"/>
    <s v="01"/>
    <s v="Grain"/>
    <x v="0"/>
    <n v="151"/>
  </r>
  <r>
    <x v="569"/>
    <x v="10"/>
    <s v="Nov"/>
    <n v="48"/>
    <x v="8"/>
    <s v="01"/>
    <s v="Grain"/>
    <x v="1"/>
    <n v="1425"/>
  </r>
  <r>
    <x v="569"/>
    <x v="10"/>
    <s v="Nov"/>
    <n v="48"/>
    <x v="9"/>
    <s v="01"/>
    <s v="Grain"/>
    <x v="0"/>
    <n v="0"/>
  </r>
  <r>
    <x v="569"/>
    <x v="10"/>
    <s v="Nov"/>
    <n v="48"/>
    <x v="9"/>
    <s v="01"/>
    <s v="Grain"/>
    <x v="1"/>
    <n v="0"/>
  </r>
  <r>
    <x v="569"/>
    <x v="10"/>
    <s v="Nov"/>
    <n v="48"/>
    <x v="10"/>
    <s v="01"/>
    <s v="Grain"/>
    <x v="0"/>
    <n v="2891"/>
  </r>
  <r>
    <x v="569"/>
    <x v="10"/>
    <s v="Nov"/>
    <n v="48"/>
    <x v="10"/>
    <s v="01"/>
    <s v="Grain"/>
    <x v="1"/>
    <n v="591"/>
  </r>
  <r>
    <x v="569"/>
    <x v="10"/>
    <s v="Nov"/>
    <n v="48"/>
    <x v="11"/>
    <s v="01"/>
    <s v="Grain"/>
    <x v="0"/>
    <n v="0"/>
  </r>
  <r>
    <x v="569"/>
    <x v="10"/>
    <s v="Nov"/>
    <n v="48"/>
    <x v="11"/>
    <s v="01"/>
    <s v="Grain"/>
    <x v="1"/>
    <n v="24"/>
  </r>
  <r>
    <x v="569"/>
    <x v="10"/>
    <s v="Nov"/>
    <n v="48"/>
    <x v="12"/>
    <s v="01"/>
    <s v="Grain"/>
    <x v="0"/>
    <n v="6069"/>
  </r>
  <r>
    <x v="569"/>
    <x v="10"/>
    <s v="Nov"/>
    <n v="48"/>
    <x v="12"/>
    <s v="01"/>
    <s v="Grain"/>
    <x v="1"/>
    <n v="650"/>
  </r>
  <r>
    <x v="570"/>
    <x v="10"/>
    <s v="Dec"/>
    <n v="49"/>
    <x v="13"/>
    <s v="01"/>
    <s v="Grain"/>
    <x v="0"/>
    <n v="0"/>
  </r>
  <r>
    <x v="570"/>
    <x v="10"/>
    <s v="Dec"/>
    <n v="49"/>
    <x v="13"/>
    <s v="01"/>
    <s v="Grain"/>
    <x v="1"/>
    <n v="0"/>
  </r>
  <r>
    <x v="570"/>
    <x v="10"/>
    <s v="Dec"/>
    <n v="49"/>
    <x v="0"/>
    <s v="01"/>
    <s v="Grain"/>
    <x v="0"/>
    <n v="13504"/>
  </r>
  <r>
    <x v="570"/>
    <x v="10"/>
    <s v="Dec"/>
    <n v="49"/>
    <x v="0"/>
    <s v="01"/>
    <s v="Grain"/>
    <x v="1"/>
    <n v="149"/>
  </r>
  <r>
    <x v="570"/>
    <x v="10"/>
    <s v="Dec"/>
    <n v="49"/>
    <x v="2"/>
    <s v="01"/>
    <s v="Grain"/>
    <x v="0"/>
    <n v="4050"/>
  </r>
  <r>
    <x v="570"/>
    <x v="10"/>
    <s v="Dec"/>
    <n v="49"/>
    <x v="2"/>
    <s v="01"/>
    <s v="Grain"/>
    <x v="1"/>
    <n v="247"/>
  </r>
  <r>
    <x v="570"/>
    <x v="10"/>
    <s v="Dec"/>
    <n v="49"/>
    <x v="3"/>
    <s v="01"/>
    <s v="Grain"/>
    <x v="0"/>
    <n v="4614"/>
  </r>
  <r>
    <x v="570"/>
    <x v="10"/>
    <s v="Dec"/>
    <n v="49"/>
    <x v="3"/>
    <s v="01"/>
    <s v="Grain"/>
    <x v="1"/>
    <n v="427"/>
  </r>
  <r>
    <x v="570"/>
    <x v="10"/>
    <s v="Dec"/>
    <n v="49"/>
    <x v="4"/>
    <s v="01"/>
    <s v="Grain"/>
    <x v="0"/>
    <n v="1510"/>
  </r>
  <r>
    <x v="570"/>
    <x v="10"/>
    <s v="Dec"/>
    <n v="49"/>
    <x v="4"/>
    <s v="01"/>
    <s v="Grain"/>
    <x v="1"/>
    <n v="1012"/>
  </r>
  <r>
    <x v="570"/>
    <x v="10"/>
    <s v="Dec"/>
    <n v="49"/>
    <x v="14"/>
    <s v="01"/>
    <s v="Grain"/>
    <x v="0"/>
    <n v="2202"/>
  </r>
  <r>
    <x v="570"/>
    <x v="10"/>
    <s v="Dec"/>
    <n v="49"/>
    <x v="14"/>
    <s v="01"/>
    <s v="Grain"/>
    <x v="1"/>
    <n v="1826"/>
  </r>
  <r>
    <x v="570"/>
    <x v="10"/>
    <s v="Dec"/>
    <n v="49"/>
    <x v="7"/>
    <s v="01"/>
    <s v="Grain"/>
    <x v="0"/>
    <n v="1032"/>
  </r>
  <r>
    <x v="570"/>
    <x v="10"/>
    <s v="Dec"/>
    <n v="49"/>
    <x v="7"/>
    <s v="01"/>
    <s v="Grain"/>
    <x v="1"/>
    <n v="435"/>
  </r>
  <r>
    <x v="570"/>
    <x v="10"/>
    <s v="Dec"/>
    <n v="49"/>
    <x v="8"/>
    <s v="01"/>
    <s v="Grain"/>
    <x v="0"/>
    <n v="167"/>
  </r>
  <r>
    <x v="570"/>
    <x v="10"/>
    <s v="Dec"/>
    <n v="49"/>
    <x v="8"/>
    <s v="01"/>
    <s v="Grain"/>
    <x v="1"/>
    <n v="1518"/>
  </r>
  <r>
    <x v="570"/>
    <x v="10"/>
    <s v="Dec"/>
    <n v="49"/>
    <x v="9"/>
    <s v="01"/>
    <s v="Grain"/>
    <x v="0"/>
    <n v="0"/>
  </r>
  <r>
    <x v="570"/>
    <x v="10"/>
    <s v="Dec"/>
    <n v="49"/>
    <x v="9"/>
    <s v="01"/>
    <s v="Grain"/>
    <x v="1"/>
    <n v="0"/>
  </r>
  <r>
    <x v="570"/>
    <x v="10"/>
    <s v="Dec"/>
    <n v="49"/>
    <x v="10"/>
    <s v="01"/>
    <s v="Grain"/>
    <x v="0"/>
    <n v="2683"/>
  </r>
  <r>
    <x v="570"/>
    <x v="10"/>
    <s v="Dec"/>
    <n v="49"/>
    <x v="10"/>
    <s v="01"/>
    <s v="Grain"/>
    <x v="1"/>
    <n v="644"/>
  </r>
  <r>
    <x v="570"/>
    <x v="10"/>
    <s v="Dec"/>
    <n v="49"/>
    <x v="11"/>
    <s v="01"/>
    <s v="Grain"/>
    <x v="0"/>
    <n v="0"/>
  </r>
  <r>
    <x v="570"/>
    <x v="10"/>
    <s v="Dec"/>
    <n v="49"/>
    <x v="11"/>
    <s v="01"/>
    <s v="Grain"/>
    <x v="1"/>
    <n v="0"/>
  </r>
  <r>
    <x v="570"/>
    <x v="10"/>
    <s v="Dec"/>
    <n v="49"/>
    <x v="12"/>
    <s v="01"/>
    <s v="Grain"/>
    <x v="0"/>
    <n v="4353"/>
  </r>
  <r>
    <x v="570"/>
    <x v="10"/>
    <s v="Dec"/>
    <n v="49"/>
    <x v="12"/>
    <s v="01"/>
    <s v="Grain"/>
    <x v="1"/>
    <n v="1144"/>
  </r>
  <r>
    <x v="571"/>
    <x v="10"/>
    <s v="Dec"/>
    <n v="50"/>
    <x v="13"/>
    <s v="01"/>
    <s v="Grain"/>
    <x v="0"/>
    <n v="0"/>
  </r>
  <r>
    <x v="571"/>
    <x v="10"/>
    <s v="Dec"/>
    <n v="50"/>
    <x v="13"/>
    <s v="01"/>
    <s v="Grain"/>
    <x v="1"/>
    <n v="0"/>
  </r>
  <r>
    <x v="571"/>
    <x v="10"/>
    <s v="Dec"/>
    <n v="50"/>
    <x v="0"/>
    <s v="01"/>
    <s v="Grain"/>
    <x v="0"/>
    <n v="12547"/>
  </r>
  <r>
    <x v="571"/>
    <x v="10"/>
    <s v="Dec"/>
    <n v="50"/>
    <x v="0"/>
    <s v="01"/>
    <s v="Grain"/>
    <x v="1"/>
    <n v="182"/>
  </r>
  <r>
    <x v="571"/>
    <x v="10"/>
    <s v="Dec"/>
    <n v="50"/>
    <x v="2"/>
    <s v="01"/>
    <s v="Grain"/>
    <x v="0"/>
    <n v="4015"/>
  </r>
  <r>
    <x v="571"/>
    <x v="10"/>
    <s v="Dec"/>
    <n v="50"/>
    <x v="2"/>
    <s v="01"/>
    <s v="Grain"/>
    <x v="1"/>
    <n v="468"/>
  </r>
  <r>
    <x v="571"/>
    <x v="10"/>
    <s v="Dec"/>
    <n v="50"/>
    <x v="3"/>
    <s v="01"/>
    <s v="Grain"/>
    <x v="0"/>
    <n v="5154"/>
  </r>
  <r>
    <x v="571"/>
    <x v="10"/>
    <s v="Dec"/>
    <n v="50"/>
    <x v="3"/>
    <s v="01"/>
    <s v="Grain"/>
    <x v="1"/>
    <n v="310"/>
  </r>
  <r>
    <x v="571"/>
    <x v="10"/>
    <s v="Dec"/>
    <n v="50"/>
    <x v="4"/>
    <s v="01"/>
    <s v="Grain"/>
    <x v="0"/>
    <n v="1328"/>
  </r>
  <r>
    <x v="571"/>
    <x v="10"/>
    <s v="Dec"/>
    <n v="50"/>
    <x v="4"/>
    <s v="01"/>
    <s v="Grain"/>
    <x v="1"/>
    <n v="1391"/>
  </r>
  <r>
    <x v="571"/>
    <x v="10"/>
    <s v="Dec"/>
    <n v="50"/>
    <x v="14"/>
    <s v="01"/>
    <s v="Grain"/>
    <x v="0"/>
    <n v="1845"/>
  </r>
  <r>
    <x v="571"/>
    <x v="10"/>
    <s v="Dec"/>
    <n v="50"/>
    <x v="14"/>
    <s v="01"/>
    <s v="Grain"/>
    <x v="1"/>
    <n v="1956"/>
  </r>
  <r>
    <x v="571"/>
    <x v="10"/>
    <s v="Dec"/>
    <n v="50"/>
    <x v="7"/>
    <s v="01"/>
    <s v="Grain"/>
    <x v="0"/>
    <n v="1143"/>
  </r>
  <r>
    <x v="571"/>
    <x v="10"/>
    <s v="Dec"/>
    <n v="50"/>
    <x v="7"/>
    <s v="01"/>
    <s v="Grain"/>
    <x v="1"/>
    <n v="303"/>
  </r>
  <r>
    <x v="571"/>
    <x v="10"/>
    <s v="Dec"/>
    <n v="50"/>
    <x v="8"/>
    <s v="01"/>
    <s v="Grain"/>
    <x v="0"/>
    <n v="180"/>
  </r>
  <r>
    <x v="571"/>
    <x v="10"/>
    <s v="Dec"/>
    <n v="50"/>
    <x v="8"/>
    <s v="01"/>
    <s v="Grain"/>
    <x v="1"/>
    <n v="1184"/>
  </r>
  <r>
    <x v="571"/>
    <x v="10"/>
    <s v="Dec"/>
    <n v="50"/>
    <x v="9"/>
    <s v="01"/>
    <s v="Grain"/>
    <x v="0"/>
    <n v="0"/>
  </r>
  <r>
    <x v="571"/>
    <x v="10"/>
    <s v="Dec"/>
    <n v="50"/>
    <x v="9"/>
    <s v="01"/>
    <s v="Grain"/>
    <x v="1"/>
    <n v="0"/>
  </r>
  <r>
    <x v="571"/>
    <x v="10"/>
    <s v="Dec"/>
    <n v="50"/>
    <x v="10"/>
    <s v="01"/>
    <s v="Grain"/>
    <x v="0"/>
    <n v="2590"/>
  </r>
  <r>
    <x v="571"/>
    <x v="10"/>
    <s v="Dec"/>
    <n v="50"/>
    <x v="10"/>
    <s v="01"/>
    <s v="Grain"/>
    <x v="1"/>
    <n v="788"/>
  </r>
  <r>
    <x v="571"/>
    <x v="10"/>
    <s v="Dec"/>
    <n v="50"/>
    <x v="11"/>
    <s v="01"/>
    <s v="Grain"/>
    <x v="0"/>
    <n v="0"/>
  </r>
  <r>
    <x v="571"/>
    <x v="10"/>
    <s v="Dec"/>
    <n v="50"/>
    <x v="11"/>
    <s v="01"/>
    <s v="Grain"/>
    <x v="1"/>
    <n v="0"/>
  </r>
  <r>
    <x v="571"/>
    <x v="10"/>
    <s v="Dec"/>
    <n v="50"/>
    <x v="12"/>
    <s v="01"/>
    <s v="Grain"/>
    <x v="0"/>
    <n v="4985"/>
  </r>
  <r>
    <x v="571"/>
    <x v="10"/>
    <s v="Dec"/>
    <n v="50"/>
    <x v="12"/>
    <s v="01"/>
    <s v="Grain"/>
    <x v="1"/>
    <n v="851"/>
  </r>
  <r>
    <x v="572"/>
    <x v="10"/>
    <s v="Dec"/>
    <n v="51"/>
    <x v="13"/>
    <s v="01"/>
    <s v="Grain"/>
    <x v="0"/>
    <n v="0"/>
  </r>
  <r>
    <x v="572"/>
    <x v="10"/>
    <s v="Dec"/>
    <n v="51"/>
    <x v="13"/>
    <s v="01"/>
    <s v="Grain"/>
    <x v="1"/>
    <n v="0"/>
  </r>
  <r>
    <x v="572"/>
    <x v="10"/>
    <s v="Dec"/>
    <n v="51"/>
    <x v="0"/>
    <s v="01"/>
    <s v="Grain"/>
    <x v="0"/>
    <n v="12454"/>
  </r>
  <r>
    <x v="572"/>
    <x v="10"/>
    <s v="Dec"/>
    <n v="51"/>
    <x v="0"/>
    <s v="01"/>
    <s v="Grain"/>
    <x v="1"/>
    <n v="416"/>
  </r>
  <r>
    <x v="572"/>
    <x v="10"/>
    <s v="Dec"/>
    <n v="51"/>
    <x v="2"/>
    <s v="01"/>
    <s v="Grain"/>
    <x v="0"/>
    <n v="4078"/>
  </r>
  <r>
    <x v="572"/>
    <x v="10"/>
    <s v="Dec"/>
    <n v="51"/>
    <x v="2"/>
    <s v="01"/>
    <s v="Grain"/>
    <x v="1"/>
    <n v="197"/>
  </r>
  <r>
    <x v="572"/>
    <x v="10"/>
    <s v="Dec"/>
    <n v="51"/>
    <x v="3"/>
    <s v="01"/>
    <s v="Grain"/>
    <x v="0"/>
    <n v="4800"/>
  </r>
  <r>
    <x v="572"/>
    <x v="10"/>
    <s v="Dec"/>
    <n v="51"/>
    <x v="3"/>
    <s v="01"/>
    <s v="Grain"/>
    <x v="1"/>
    <n v="333"/>
  </r>
  <r>
    <x v="572"/>
    <x v="10"/>
    <s v="Dec"/>
    <n v="51"/>
    <x v="4"/>
    <s v="01"/>
    <s v="Grain"/>
    <x v="0"/>
    <n v="1834"/>
  </r>
  <r>
    <x v="572"/>
    <x v="10"/>
    <s v="Dec"/>
    <n v="51"/>
    <x v="4"/>
    <s v="01"/>
    <s v="Grain"/>
    <x v="1"/>
    <n v="1250"/>
  </r>
  <r>
    <x v="572"/>
    <x v="10"/>
    <s v="Dec"/>
    <n v="51"/>
    <x v="14"/>
    <s v="01"/>
    <s v="Grain"/>
    <x v="0"/>
    <n v="1879"/>
  </r>
  <r>
    <x v="572"/>
    <x v="10"/>
    <s v="Dec"/>
    <n v="51"/>
    <x v="14"/>
    <s v="01"/>
    <s v="Grain"/>
    <x v="1"/>
    <n v="1218"/>
  </r>
  <r>
    <x v="572"/>
    <x v="10"/>
    <s v="Dec"/>
    <n v="51"/>
    <x v="7"/>
    <s v="01"/>
    <s v="Grain"/>
    <x v="0"/>
    <n v="1160"/>
  </r>
  <r>
    <x v="572"/>
    <x v="10"/>
    <s v="Dec"/>
    <n v="51"/>
    <x v="7"/>
    <s v="01"/>
    <s v="Grain"/>
    <x v="1"/>
    <n v="257"/>
  </r>
  <r>
    <x v="572"/>
    <x v="10"/>
    <s v="Dec"/>
    <n v="51"/>
    <x v="8"/>
    <s v="01"/>
    <s v="Grain"/>
    <x v="0"/>
    <n v="132"/>
  </r>
  <r>
    <x v="572"/>
    <x v="10"/>
    <s v="Dec"/>
    <n v="51"/>
    <x v="8"/>
    <s v="01"/>
    <s v="Grain"/>
    <x v="1"/>
    <n v="1185"/>
  </r>
  <r>
    <x v="572"/>
    <x v="10"/>
    <s v="Dec"/>
    <n v="51"/>
    <x v="9"/>
    <s v="01"/>
    <s v="Grain"/>
    <x v="0"/>
    <n v="0"/>
  </r>
  <r>
    <x v="572"/>
    <x v="10"/>
    <s v="Dec"/>
    <n v="51"/>
    <x v="9"/>
    <s v="01"/>
    <s v="Grain"/>
    <x v="1"/>
    <n v="0"/>
  </r>
  <r>
    <x v="572"/>
    <x v="10"/>
    <s v="Dec"/>
    <n v="51"/>
    <x v="10"/>
    <s v="01"/>
    <s v="Grain"/>
    <x v="0"/>
    <n v="2835"/>
  </r>
  <r>
    <x v="572"/>
    <x v="10"/>
    <s v="Dec"/>
    <n v="51"/>
    <x v="10"/>
    <s v="01"/>
    <s v="Grain"/>
    <x v="1"/>
    <n v="805"/>
  </r>
  <r>
    <x v="572"/>
    <x v="10"/>
    <s v="Dec"/>
    <n v="51"/>
    <x v="11"/>
    <s v="01"/>
    <s v="Grain"/>
    <x v="0"/>
    <n v="0"/>
  </r>
  <r>
    <x v="572"/>
    <x v="10"/>
    <s v="Dec"/>
    <n v="51"/>
    <x v="11"/>
    <s v="01"/>
    <s v="Grain"/>
    <x v="1"/>
    <n v="2"/>
  </r>
  <r>
    <x v="572"/>
    <x v="10"/>
    <s v="Dec"/>
    <n v="51"/>
    <x v="12"/>
    <s v="01"/>
    <s v="Grain"/>
    <x v="0"/>
    <n v="5492"/>
  </r>
  <r>
    <x v="572"/>
    <x v="10"/>
    <s v="Dec"/>
    <n v="51"/>
    <x v="12"/>
    <s v="01"/>
    <s v="Grain"/>
    <x v="1"/>
    <n v="1559"/>
  </r>
  <r>
    <x v="573"/>
    <x v="10"/>
    <s v="Dec"/>
    <n v="52"/>
    <x v="13"/>
    <s v="01"/>
    <s v="Grain"/>
    <x v="0"/>
    <n v="0"/>
  </r>
  <r>
    <x v="573"/>
    <x v="10"/>
    <s v="Dec"/>
    <n v="52"/>
    <x v="13"/>
    <s v="01"/>
    <s v="Grain"/>
    <x v="1"/>
    <n v="0"/>
  </r>
  <r>
    <x v="573"/>
    <x v="10"/>
    <s v="Dec"/>
    <n v="52"/>
    <x v="0"/>
    <s v="01"/>
    <s v="Grain"/>
    <x v="0"/>
    <n v="10082"/>
  </r>
  <r>
    <x v="573"/>
    <x v="10"/>
    <s v="Dec"/>
    <n v="52"/>
    <x v="0"/>
    <s v="01"/>
    <s v="Grain"/>
    <x v="1"/>
    <n v="81"/>
  </r>
  <r>
    <x v="573"/>
    <x v="10"/>
    <s v="Dec"/>
    <n v="52"/>
    <x v="2"/>
    <s v="01"/>
    <s v="Grain"/>
    <x v="0"/>
    <n v="4141"/>
  </r>
  <r>
    <x v="573"/>
    <x v="10"/>
    <s v="Dec"/>
    <n v="52"/>
    <x v="2"/>
    <s v="01"/>
    <s v="Grain"/>
    <x v="1"/>
    <n v="191"/>
  </r>
  <r>
    <x v="573"/>
    <x v="10"/>
    <s v="Dec"/>
    <n v="52"/>
    <x v="3"/>
    <s v="01"/>
    <s v="Grain"/>
    <x v="0"/>
    <n v="3770"/>
  </r>
  <r>
    <x v="573"/>
    <x v="10"/>
    <s v="Dec"/>
    <n v="52"/>
    <x v="3"/>
    <s v="01"/>
    <s v="Grain"/>
    <x v="1"/>
    <n v="153"/>
  </r>
  <r>
    <x v="573"/>
    <x v="10"/>
    <s v="Dec"/>
    <n v="52"/>
    <x v="4"/>
    <s v="01"/>
    <s v="Grain"/>
    <x v="0"/>
    <n v="1437"/>
  </r>
  <r>
    <x v="573"/>
    <x v="10"/>
    <s v="Dec"/>
    <n v="52"/>
    <x v="4"/>
    <s v="01"/>
    <s v="Grain"/>
    <x v="1"/>
    <n v="1274"/>
  </r>
  <r>
    <x v="573"/>
    <x v="10"/>
    <s v="Dec"/>
    <n v="52"/>
    <x v="14"/>
    <s v="01"/>
    <s v="Grain"/>
    <x v="0"/>
    <n v="1709"/>
  </r>
  <r>
    <x v="573"/>
    <x v="10"/>
    <s v="Dec"/>
    <n v="52"/>
    <x v="14"/>
    <s v="01"/>
    <s v="Grain"/>
    <x v="1"/>
    <n v="1309"/>
  </r>
  <r>
    <x v="573"/>
    <x v="10"/>
    <s v="Dec"/>
    <n v="52"/>
    <x v="7"/>
    <s v="01"/>
    <s v="Grain"/>
    <x v="0"/>
    <n v="535"/>
  </r>
  <r>
    <x v="573"/>
    <x v="10"/>
    <s v="Dec"/>
    <n v="52"/>
    <x v="7"/>
    <s v="01"/>
    <s v="Grain"/>
    <x v="1"/>
    <n v="256"/>
  </r>
  <r>
    <x v="573"/>
    <x v="10"/>
    <s v="Dec"/>
    <n v="52"/>
    <x v="8"/>
    <s v="01"/>
    <s v="Grain"/>
    <x v="0"/>
    <n v="141"/>
  </r>
  <r>
    <x v="573"/>
    <x v="10"/>
    <s v="Dec"/>
    <n v="52"/>
    <x v="8"/>
    <s v="01"/>
    <s v="Grain"/>
    <x v="1"/>
    <n v="1057"/>
  </r>
  <r>
    <x v="573"/>
    <x v="10"/>
    <s v="Dec"/>
    <n v="52"/>
    <x v="9"/>
    <s v="01"/>
    <s v="Grain"/>
    <x v="0"/>
    <n v="0"/>
  </r>
  <r>
    <x v="573"/>
    <x v="10"/>
    <s v="Dec"/>
    <n v="52"/>
    <x v="9"/>
    <s v="01"/>
    <s v="Grain"/>
    <x v="1"/>
    <n v="0"/>
  </r>
  <r>
    <x v="573"/>
    <x v="10"/>
    <s v="Dec"/>
    <n v="52"/>
    <x v="10"/>
    <s v="01"/>
    <s v="Grain"/>
    <x v="0"/>
    <n v="2687"/>
  </r>
  <r>
    <x v="573"/>
    <x v="10"/>
    <s v="Dec"/>
    <n v="52"/>
    <x v="10"/>
    <s v="01"/>
    <s v="Grain"/>
    <x v="1"/>
    <n v="842"/>
  </r>
  <r>
    <x v="573"/>
    <x v="10"/>
    <s v="Dec"/>
    <n v="52"/>
    <x v="11"/>
    <s v="01"/>
    <s v="Grain"/>
    <x v="0"/>
    <n v="0"/>
  </r>
  <r>
    <x v="573"/>
    <x v="10"/>
    <s v="Dec"/>
    <n v="52"/>
    <x v="11"/>
    <s v="01"/>
    <s v="Grain"/>
    <x v="1"/>
    <n v="26"/>
  </r>
  <r>
    <x v="573"/>
    <x v="10"/>
    <s v="Dec"/>
    <n v="52"/>
    <x v="12"/>
    <s v="01"/>
    <s v="Grain"/>
    <x v="0"/>
    <n v="3743"/>
  </r>
  <r>
    <x v="573"/>
    <x v="10"/>
    <s v="Dec"/>
    <n v="52"/>
    <x v="12"/>
    <s v="01"/>
    <s v="Grain"/>
    <x v="1"/>
    <n v="941"/>
  </r>
  <r>
    <x v="574"/>
    <x v="11"/>
    <s v="Jan"/>
    <n v="1"/>
    <x v="13"/>
    <s v="01"/>
    <s v="Grain"/>
    <x v="0"/>
    <n v="0"/>
  </r>
  <r>
    <x v="574"/>
    <x v="11"/>
    <s v="Jan"/>
    <n v="1"/>
    <x v="13"/>
    <s v="01"/>
    <s v="Grain"/>
    <x v="1"/>
    <n v="0"/>
  </r>
  <r>
    <x v="574"/>
    <x v="11"/>
    <s v="Jan"/>
    <n v="1"/>
    <x v="0"/>
    <s v="01"/>
    <s v="Grain"/>
    <x v="0"/>
    <n v="10438"/>
  </r>
  <r>
    <x v="574"/>
    <x v="11"/>
    <s v="Jan"/>
    <n v="1"/>
    <x v="0"/>
    <s v="01"/>
    <s v="Grain"/>
    <x v="1"/>
    <n v="183"/>
  </r>
  <r>
    <x v="574"/>
    <x v="11"/>
    <s v="Jan"/>
    <n v="1"/>
    <x v="2"/>
    <s v="01"/>
    <s v="Grain"/>
    <x v="0"/>
    <n v="3471"/>
  </r>
  <r>
    <x v="574"/>
    <x v="11"/>
    <s v="Jan"/>
    <n v="1"/>
    <x v="2"/>
    <s v="01"/>
    <s v="Grain"/>
    <x v="1"/>
    <n v="75"/>
  </r>
  <r>
    <x v="574"/>
    <x v="11"/>
    <s v="Jan"/>
    <n v="1"/>
    <x v="3"/>
    <s v="01"/>
    <s v="Grain"/>
    <x v="0"/>
    <n v="3824"/>
  </r>
  <r>
    <x v="574"/>
    <x v="11"/>
    <s v="Jan"/>
    <n v="1"/>
    <x v="3"/>
    <s v="01"/>
    <s v="Grain"/>
    <x v="1"/>
    <n v="149"/>
  </r>
  <r>
    <x v="574"/>
    <x v="11"/>
    <s v="Jan"/>
    <n v="1"/>
    <x v="4"/>
    <s v="01"/>
    <s v="Grain"/>
    <x v="0"/>
    <n v="1828"/>
  </r>
  <r>
    <x v="574"/>
    <x v="11"/>
    <s v="Jan"/>
    <n v="1"/>
    <x v="4"/>
    <s v="01"/>
    <s v="Grain"/>
    <x v="1"/>
    <n v="856"/>
  </r>
  <r>
    <x v="574"/>
    <x v="11"/>
    <s v="Jan"/>
    <n v="1"/>
    <x v="14"/>
    <s v="01"/>
    <s v="Grain"/>
    <x v="0"/>
    <n v="1693"/>
  </r>
  <r>
    <x v="574"/>
    <x v="11"/>
    <s v="Jan"/>
    <n v="1"/>
    <x v="14"/>
    <s v="01"/>
    <s v="Grain"/>
    <x v="1"/>
    <n v="929"/>
  </r>
  <r>
    <x v="574"/>
    <x v="11"/>
    <s v="Jan"/>
    <n v="1"/>
    <x v="7"/>
    <s v="01"/>
    <s v="Grain"/>
    <x v="0"/>
    <n v="777"/>
  </r>
  <r>
    <x v="574"/>
    <x v="11"/>
    <s v="Jan"/>
    <n v="1"/>
    <x v="7"/>
    <s v="01"/>
    <s v="Grain"/>
    <x v="1"/>
    <n v="329"/>
  </r>
  <r>
    <x v="574"/>
    <x v="11"/>
    <s v="Jan"/>
    <n v="1"/>
    <x v="8"/>
    <s v="01"/>
    <s v="Grain"/>
    <x v="0"/>
    <n v="182"/>
  </r>
  <r>
    <x v="574"/>
    <x v="11"/>
    <s v="Jan"/>
    <n v="1"/>
    <x v="8"/>
    <s v="01"/>
    <s v="Grain"/>
    <x v="1"/>
    <n v="1031"/>
  </r>
  <r>
    <x v="574"/>
    <x v="11"/>
    <s v="Jan"/>
    <n v="1"/>
    <x v="9"/>
    <s v="01"/>
    <s v="Grain"/>
    <x v="0"/>
    <n v="0"/>
  </r>
  <r>
    <x v="574"/>
    <x v="11"/>
    <s v="Jan"/>
    <n v="1"/>
    <x v="9"/>
    <s v="01"/>
    <s v="Grain"/>
    <x v="1"/>
    <n v="0"/>
  </r>
  <r>
    <x v="574"/>
    <x v="11"/>
    <s v="Jan"/>
    <n v="1"/>
    <x v="10"/>
    <s v="01"/>
    <s v="Grain"/>
    <x v="0"/>
    <n v="2818"/>
  </r>
  <r>
    <x v="574"/>
    <x v="11"/>
    <s v="Jan"/>
    <n v="1"/>
    <x v="10"/>
    <s v="01"/>
    <s v="Grain"/>
    <x v="1"/>
    <n v="378"/>
  </r>
  <r>
    <x v="574"/>
    <x v="11"/>
    <s v="Jan"/>
    <n v="1"/>
    <x v="11"/>
    <s v="01"/>
    <s v="Grain"/>
    <x v="0"/>
    <n v="0"/>
  </r>
  <r>
    <x v="574"/>
    <x v="11"/>
    <s v="Jan"/>
    <n v="1"/>
    <x v="11"/>
    <s v="01"/>
    <s v="Grain"/>
    <x v="1"/>
    <n v="0"/>
  </r>
  <r>
    <x v="574"/>
    <x v="11"/>
    <s v="Jan"/>
    <n v="1"/>
    <x v="12"/>
    <s v="01"/>
    <s v="Grain"/>
    <x v="0"/>
    <n v="4635"/>
  </r>
  <r>
    <x v="574"/>
    <x v="11"/>
    <s v="Jan"/>
    <n v="1"/>
    <x v="12"/>
    <s v="01"/>
    <s v="Grain"/>
    <x v="1"/>
    <n v="1476"/>
  </r>
  <r>
    <x v="575"/>
    <x v="11"/>
    <s v="Jan"/>
    <n v="2"/>
    <x v="13"/>
    <s v="01"/>
    <s v="Grain"/>
    <x v="0"/>
    <n v="0"/>
  </r>
  <r>
    <x v="575"/>
    <x v="11"/>
    <s v="Jan"/>
    <n v="2"/>
    <x v="13"/>
    <s v="01"/>
    <s v="Grain"/>
    <x v="1"/>
    <n v="0"/>
  </r>
  <r>
    <x v="575"/>
    <x v="11"/>
    <s v="Jan"/>
    <n v="2"/>
    <x v="0"/>
    <s v="01"/>
    <s v="Grain"/>
    <x v="0"/>
    <n v="12337"/>
  </r>
  <r>
    <x v="575"/>
    <x v="11"/>
    <s v="Jan"/>
    <n v="2"/>
    <x v="0"/>
    <s v="01"/>
    <s v="Grain"/>
    <x v="1"/>
    <n v="80"/>
  </r>
  <r>
    <x v="575"/>
    <x v="11"/>
    <s v="Jan"/>
    <n v="2"/>
    <x v="2"/>
    <s v="01"/>
    <s v="Grain"/>
    <x v="0"/>
    <n v="4147"/>
  </r>
  <r>
    <x v="575"/>
    <x v="11"/>
    <s v="Jan"/>
    <n v="2"/>
    <x v="2"/>
    <s v="01"/>
    <s v="Grain"/>
    <x v="1"/>
    <n v="219"/>
  </r>
  <r>
    <x v="575"/>
    <x v="11"/>
    <s v="Jan"/>
    <n v="2"/>
    <x v="3"/>
    <s v="01"/>
    <s v="Grain"/>
    <x v="0"/>
    <n v="3897"/>
  </r>
  <r>
    <x v="575"/>
    <x v="11"/>
    <s v="Jan"/>
    <n v="2"/>
    <x v="3"/>
    <s v="01"/>
    <s v="Grain"/>
    <x v="1"/>
    <n v="189"/>
  </r>
  <r>
    <x v="575"/>
    <x v="11"/>
    <s v="Jan"/>
    <n v="2"/>
    <x v="4"/>
    <s v="01"/>
    <s v="Grain"/>
    <x v="0"/>
    <n v="2004"/>
  </r>
  <r>
    <x v="575"/>
    <x v="11"/>
    <s v="Jan"/>
    <n v="2"/>
    <x v="4"/>
    <s v="01"/>
    <s v="Grain"/>
    <x v="1"/>
    <n v="1509"/>
  </r>
  <r>
    <x v="575"/>
    <x v="11"/>
    <s v="Jan"/>
    <n v="2"/>
    <x v="14"/>
    <s v="01"/>
    <s v="Grain"/>
    <x v="0"/>
    <n v="2343"/>
  </r>
  <r>
    <x v="575"/>
    <x v="11"/>
    <s v="Jan"/>
    <n v="2"/>
    <x v="14"/>
    <s v="01"/>
    <s v="Grain"/>
    <x v="1"/>
    <n v="1635"/>
  </r>
  <r>
    <x v="575"/>
    <x v="11"/>
    <s v="Jan"/>
    <n v="2"/>
    <x v="7"/>
    <s v="01"/>
    <s v="Grain"/>
    <x v="0"/>
    <n v="1098"/>
  </r>
  <r>
    <x v="575"/>
    <x v="11"/>
    <s v="Jan"/>
    <n v="2"/>
    <x v="7"/>
    <s v="01"/>
    <s v="Grain"/>
    <x v="1"/>
    <n v="286"/>
  </r>
  <r>
    <x v="575"/>
    <x v="11"/>
    <s v="Jan"/>
    <n v="2"/>
    <x v="8"/>
    <s v="01"/>
    <s v="Grain"/>
    <x v="0"/>
    <n v="162"/>
  </r>
  <r>
    <x v="575"/>
    <x v="11"/>
    <s v="Jan"/>
    <n v="2"/>
    <x v="8"/>
    <s v="01"/>
    <s v="Grain"/>
    <x v="1"/>
    <n v="1414"/>
  </r>
  <r>
    <x v="575"/>
    <x v="11"/>
    <s v="Jan"/>
    <n v="2"/>
    <x v="9"/>
    <s v="01"/>
    <s v="Grain"/>
    <x v="0"/>
    <n v="0"/>
  </r>
  <r>
    <x v="575"/>
    <x v="11"/>
    <s v="Jan"/>
    <n v="2"/>
    <x v="9"/>
    <s v="01"/>
    <s v="Grain"/>
    <x v="1"/>
    <n v="0"/>
  </r>
  <r>
    <x v="575"/>
    <x v="11"/>
    <s v="Jan"/>
    <n v="2"/>
    <x v="10"/>
    <s v="01"/>
    <s v="Grain"/>
    <x v="0"/>
    <n v="3189"/>
  </r>
  <r>
    <x v="575"/>
    <x v="11"/>
    <s v="Jan"/>
    <n v="2"/>
    <x v="10"/>
    <s v="01"/>
    <s v="Grain"/>
    <x v="1"/>
    <n v="771"/>
  </r>
  <r>
    <x v="575"/>
    <x v="11"/>
    <s v="Jan"/>
    <n v="2"/>
    <x v="11"/>
    <s v="01"/>
    <s v="Grain"/>
    <x v="0"/>
    <n v="0"/>
  </r>
  <r>
    <x v="575"/>
    <x v="11"/>
    <s v="Jan"/>
    <n v="2"/>
    <x v="11"/>
    <s v="01"/>
    <s v="Grain"/>
    <x v="1"/>
    <n v="29"/>
  </r>
  <r>
    <x v="575"/>
    <x v="11"/>
    <s v="Jan"/>
    <n v="2"/>
    <x v="12"/>
    <s v="01"/>
    <s v="Grain"/>
    <x v="0"/>
    <n v="6061"/>
  </r>
  <r>
    <x v="575"/>
    <x v="11"/>
    <s v="Jan"/>
    <n v="2"/>
    <x v="12"/>
    <s v="01"/>
    <s v="Grain"/>
    <x v="1"/>
    <n v="989"/>
  </r>
  <r>
    <x v="576"/>
    <x v="11"/>
    <s v="Jan"/>
    <n v="3"/>
    <x v="13"/>
    <s v="01"/>
    <s v="Grain"/>
    <x v="0"/>
    <n v="0"/>
  </r>
  <r>
    <x v="576"/>
    <x v="11"/>
    <s v="Jan"/>
    <n v="3"/>
    <x v="13"/>
    <s v="01"/>
    <s v="Grain"/>
    <x v="1"/>
    <n v="0"/>
  </r>
  <r>
    <x v="576"/>
    <x v="11"/>
    <s v="Jan"/>
    <n v="3"/>
    <x v="0"/>
    <s v="01"/>
    <s v="Grain"/>
    <x v="0"/>
    <n v="11281"/>
  </r>
  <r>
    <x v="576"/>
    <x v="11"/>
    <s v="Jan"/>
    <n v="3"/>
    <x v="0"/>
    <s v="01"/>
    <s v="Grain"/>
    <x v="1"/>
    <n v="172"/>
  </r>
  <r>
    <x v="576"/>
    <x v="11"/>
    <s v="Jan"/>
    <n v="3"/>
    <x v="2"/>
    <s v="01"/>
    <s v="Grain"/>
    <x v="0"/>
    <n v="3621"/>
  </r>
  <r>
    <x v="576"/>
    <x v="11"/>
    <s v="Jan"/>
    <n v="3"/>
    <x v="2"/>
    <s v="01"/>
    <s v="Grain"/>
    <x v="1"/>
    <n v="384"/>
  </r>
  <r>
    <x v="576"/>
    <x v="11"/>
    <s v="Jan"/>
    <n v="3"/>
    <x v="3"/>
    <s v="01"/>
    <s v="Grain"/>
    <x v="0"/>
    <n v="5309"/>
  </r>
  <r>
    <x v="576"/>
    <x v="11"/>
    <s v="Jan"/>
    <n v="3"/>
    <x v="3"/>
    <s v="01"/>
    <s v="Grain"/>
    <x v="1"/>
    <n v="404"/>
  </r>
  <r>
    <x v="576"/>
    <x v="11"/>
    <s v="Jan"/>
    <n v="3"/>
    <x v="4"/>
    <s v="01"/>
    <s v="Grain"/>
    <x v="0"/>
    <n v="2279"/>
  </r>
  <r>
    <x v="576"/>
    <x v="11"/>
    <s v="Jan"/>
    <n v="3"/>
    <x v="4"/>
    <s v="01"/>
    <s v="Grain"/>
    <x v="1"/>
    <n v="873"/>
  </r>
  <r>
    <x v="576"/>
    <x v="11"/>
    <s v="Jan"/>
    <n v="3"/>
    <x v="14"/>
    <s v="01"/>
    <s v="Grain"/>
    <x v="0"/>
    <n v="1798"/>
  </r>
  <r>
    <x v="576"/>
    <x v="11"/>
    <s v="Jan"/>
    <n v="3"/>
    <x v="14"/>
    <s v="01"/>
    <s v="Grain"/>
    <x v="1"/>
    <n v="1994"/>
  </r>
  <r>
    <x v="576"/>
    <x v="11"/>
    <s v="Jan"/>
    <n v="3"/>
    <x v="7"/>
    <s v="01"/>
    <s v="Grain"/>
    <x v="0"/>
    <n v="1311"/>
  </r>
  <r>
    <x v="576"/>
    <x v="11"/>
    <s v="Jan"/>
    <n v="3"/>
    <x v="7"/>
    <s v="01"/>
    <s v="Grain"/>
    <x v="1"/>
    <n v="479"/>
  </r>
  <r>
    <x v="576"/>
    <x v="11"/>
    <s v="Jan"/>
    <n v="3"/>
    <x v="8"/>
    <s v="01"/>
    <s v="Grain"/>
    <x v="0"/>
    <n v="227"/>
  </r>
  <r>
    <x v="576"/>
    <x v="11"/>
    <s v="Jan"/>
    <n v="3"/>
    <x v="8"/>
    <s v="01"/>
    <s v="Grain"/>
    <x v="1"/>
    <n v="970"/>
  </r>
  <r>
    <x v="576"/>
    <x v="11"/>
    <s v="Jan"/>
    <n v="3"/>
    <x v="9"/>
    <s v="01"/>
    <s v="Grain"/>
    <x v="0"/>
    <n v="0"/>
  </r>
  <r>
    <x v="576"/>
    <x v="11"/>
    <s v="Jan"/>
    <n v="3"/>
    <x v="9"/>
    <s v="01"/>
    <s v="Grain"/>
    <x v="1"/>
    <n v="0"/>
  </r>
  <r>
    <x v="576"/>
    <x v="11"/>
    <s v="Jan"/>
    <n v="3"/>
    <x v="10"/>
    <s v="01"/>
    <s v="Grain"/>
    <x v="0"/>
    <n v="3075"/>
  </r>
  <r>
    <x v="576"/>
    <x v="11"/>
    <s v="Jan"/>
    <n v="3"/>
    <x v="10"/>
    <s v="01"/>
    <s v="Grain"/>
    <x v="1"/>
    <n v="570"/>
  </r>
  <r>
    <x v="576"/>
    <x v="11"/>
    <s v="Jan"/>
    <n v="3"/>
    <x v="11"/>
    <s v="01"/>
    <s v="Grain"/>
    <x v="0"/>
    <n v="0"/>
  </r>
  <r>
    <x v="576"/>
    <x v="11"/>
    <s v="Jan"/>
    <n v="3"/>
    <x v="11"/>
    <s v="01"/>
    <s v="Grain"/>
    <x v="1"/>
    <n v="19"/>
  </r>
  <r>
    <x v="576"/>
    <x v="11"/>
    <s v="Jan"/>
    <n v="3"/>
    <x v="12"/>
    <s v="01"/>
    <s v="Grain"/>
    <x v="0"/>
    <n v="5058"/>
  </r>
  <r>
    <x v="576"/>
    <x v="11"/>
    <s v="Jan"/>
    <n v="3"/>
    <x v="12"/>
    <s v="01"/>
    <s v="Grain"/>
    <x v="1"/>
    <n v="1089"/>
  </r>
  <r>
    <x v="577"/>
    <x v="11"/>
    <s v="Jan"/>
    <n v="4"/>
    <x v="13"/>
    <s v="01"/>
    <s v="Grain"/>
    <x v="0"/>
    <n v="0"/>
  </r>
  <r>
    <x v="577"/>
    <x v="11"/>
    <s v="Jan"/>
    <n v="4"/>
    <x v="13"/>
    <s v="01"/>
    <s v="Grain"/>
    <x v="1"/>
    <n v="0"/>
  </r>
  <r>
    <x v="577"/>
    <x v="11"/>
    <s v="Jan"/>
    <n v="4"/>
    <x v="0"/>
    <s v="01"/>
    <s v="Grain"/>
    <x v="0"/>
    <n v="11386"/>
  </r>
  <r>
    <x v="577"/>
    <x v="11"/>
    <s v="Jan"/>
    <n v="4"/>
    <x v="0"/>
    <s v="01"/>
    <s v="Grain"/>
    <x v="1"/>
    <n v="254"/>
  </r>
  <r>
    <x v="577"/>
    <x v="11"/>
    <s v="Jan"/>
    <n v="4"/>
    <x v="2"/>
    <s v="01"/>
    <s v="Grain"/>
    <x v="0"/>
    <n v="3720"/>
  </r>
  <r>
    <x v="577"/>
    <x v="11"/>
    <s v="Jan"/>
    <n v="4"/>
    <x v="2"/>
    <s v="01"/>
    <s v="Grain"/>
    <x v="1"/>
    <n v="262"/>
  </r>
  <r>
    <x v="577"/>
    <x v="11"/>
    <s v="Jan"/>
    <n v="4"/>
    <x v="3"/>
    <s v="01"/>
    <s v="Grain"/>
    <x v="0"/>
    <n v="4202"/>
  </r>
  <r>
    <x v="577"/>
    <x v="11"/>
    <s v="Jan"/>
    <n v="4"/>
    <x v="3"/>
    <s v="01"/>
    <s v="Grain"/>
    <x v="1"/>
    <n v="115"/>
  </r>
  <r>
    <x v="577"/>
    <x v="11"/>
    <s v="Jan"/>
    <n v="4"/>
    <x v="4"/>
    <s v="01"/>
    <s v="Grain"/>
    <x v="0"/>
    <n v="1399"/>
  </r>
  <r>
    <x v="577"/>
    <x v="11"/>
    <s v="Jan"/>
    <n v="4"/>
    <x v="4"/>
    <s v="01"/>
    <s v="Grain"/>
    <x v="1"/>
    <n v="1162"/>
  </r>
  <r>
    <x v="577"/>
    <x v="11"/>
    <s v="Jan"/>
    <n v="4"/>
    <x v="14"/>
    <s v="01"/>
    <s v="Grain"/>
    <x v="0"/>
    <n v="1684"/>
  </r>
  <r>
    <x v="577"/>
    <x v="11"/>
    <s v="Jan"/>
    <n v="4"/>
    <x v="14"/>
    <s v="01"/>
    <s v="Grain"/>
    <x v="1"/>
    <n v="1479"/>
  </r>
  <r>
    <x v="577"/>
    <x v="11"/>
    <s v="Jan"/>
    <n v="4"/>
    <x v="7"/>
    <s v="01"/>
    <s v="Grain"/>
    <x v="0"/>
    <n v="1027"/>
  </r>
  <r>
    <x v="577"/>
    <x v="11"/>
    <s v="Jan"/>
    <n v="4"/>
    <x v="7"/>
    <s v="01"/>
    <s v="Grain"/>
    <x v="1"/>
    <n v="451"/>
  </r>
  <r>
    <x v="577"/>
    <x v="11"/>
    <s v="Jan"/>
    <n v="4"/>
    <x v="8"/>
    <s v="01"/>
    <s v="Grain"/>
    <x v="0"/>
    <n v="54"/>
  </r>
  <r>
    <x v="577"/>
    <x v="11"/>
    <s v="Jan"/>
    <n v="4"/>
    <x v="8"/>
    <s v="01"/>
    <s v="Grain"/>
    <x v="1"/>
    <n v="1155"/>
  </r>
  <r>
    <x v="577"/>
    <x v="11"/>
    <s v="Jan"/>
    <n v="4"/>
    <x v="9"/>
    <s v="01"/>
    <s v="Grain"/>
    <x v="0"/>
    <n v="0"/>
  </r>
  <r>
    <x v="577"/>
    <x v="11"/>
    <s v="Jan"/>
    <n v="4"/>
    <x v="9"/>
    <s v="01"/>
    <s v="Grain"/>
    <x v="1"/>
    <n v="0"/>
  </r>
  <r>
    <x v="577"/>
    <x v="11"/>
    <s v="Jan"/>
    <n v="4"/>
    <x v="10"/>
    <s v="01"/>
    <s v="Grain"/>
    <x v="0"/>
    <n v="2207"/>
  </r>
  <r>
    <x v="577"/>
    <x v="11"/>
    <s v="Jan"/>
    <n v="4"/>
    <x v="10"/>
    <s v="01"/>
    <s v="Grain"/>
    <x v="1"/>
    <n v="846"/>
  </r>
  <r>
    <x v="577"/>
    <x v="11"/>
    <s v="Jan"/>
    <n v="4"/>
    <x v="11"/>
    <s v="01"/>
    <s v="Grain"/>
    <x v="0"/>
    <n v="1"/>
  </r>
  <r>
    <x v="577"/>
    <x v="11"/>
    <s v="Jan"/>
    <n v="4"/>
    <x v="11"/>
    <s v="01"/>
    <s v="Grain"/>
    <x v="1"/>
    <n v="3"/>
  </r>
  <r>
    <x v="577"/>
    <x v="11"/>
    <s v="Jan"/>
    <n v="4"/>
    <x v="12"/>
    <s v="01"/>
    <s v="Grain"/>
    <x v="0"/>
    <n v="5415"/>
  </r>
  <r>
    <x v="577"/>
    <x v="11"/>
    <s v="Jan"/>
    <n v="4"/>
    <x v="12"/>
    <s v="01"/>
    <s v="Grain"/>
    <x v="1"/>
    <n v="1118"/>
  </r>
  <r>
    <x v="578"/>
    <x v="11"/>
    <s v="Jan"/>
    <n v="5"/>
    <x v="13"/>
    <s v="01"/>
    <s v="Grain"/>
    <x v="0"/>
    <n v="0"/>
  </r>
  <r>
    <x v="578"/>
    <x v="11"/>
    <s v="Jan"/>
    <n v="5"/>
    <x v="13"/>
    <s v="01"/>
    <s v="Grain"/>
    <x v="1"/>
    <n v="0"/>
  </r>
  <r>
    <x v="578"/>
    <x v="11"/>
    <s v="Jan"/>
    <n v="5"/>
    <x v="0"/>
    <s v="01"/>
    <s v="Grain"/>
    <x v="0"/>
    <n v="11924"/>
  </r>
  <r>
    <x v="578"/>
    <x v="11"/>
    <s v="Jan"/>
    <n v="5"/>
    <x v="0"/>
    <s v="01"/>
    <s v="Grain"/>
    <x v="1"/>
    <n v="63"/>
  </r>
  <r>
    <x v="578"/>
    <x v="11"/>
    <s v="Jan"/>
    <n v="5"/>
    <x v="2"/>
    <s v="01"/>
    <s v="Grain"/>
    <x v="0"/>
    <n v="4138"/>
  </r>
  <r>
    <x v="578"/>
    <x v="11"/>
    <s v="Jan"/>
    <n v="5"/>
    <x v="2"/>
    <s v="01"/>
    <s v="Grain"/>
    <x v="1"/>
    <n v="188"/>
  </r>
  <r>
    <x v="578"/>
    <x v="11"/>
    <s v="Jan"/>
    <n v="5"/>
    <x v="3"/>
    <s v="01"/>
    <s v="Grain"/>
    <x v="0"/>
    <n v="3446"/>
  </r>
  <r>
    <x v="578"/>
    <x v="11"/>
    <s v="Jan"/>
    <n v="5"/>
    <x v="3"/>
    <s v="01"/>
    <s v="Grain"/>
    <x v="1"/>
    <n v="193"/>
  </r>
  <r>
    <x v="578"/>
    <x v="11"/>
    <s v="Jan"/>
    <n v="5"/>
    <x v="4"/>
    <s v="01"/>
    <s v="Grain"/>
    <x v="0"/>
    <n v="1818"/>
  </r>
  <r>
    <x v="578"/>
    <x v="11"/>
    <s v="Jan"/>
    <n v="5"/>
    <x v="4"/>
    <s v="01"/>
    <s v="Grain"/>
    <x v="1"/>
    <n v="785"/>
  </r>
  <r>
    <x v="578"/>
    <x v="11"/>
    <s v="Jan"/>
    <n v="5"/>
    <x v="14"/>
    <s v="01"/>
    <s v="Grain"/>
    <x v="0"/>
    <n v="2135"/>
  </r>
  <r>
    <x v="578"/>
    <x v="11"/>
    <s v="Jan"/>
    <n v="5"/>
    <x v="14"/>
    <s v="01"/>
    <s v="Grain"/>
    <x v="1"/>
    <n v="2077"/>
  </r>
  <r>
    <x v="578"/>
    <x v="11"/>
    <s v="Jan"/>
    <n v="5"/>
    <x v="7"/>
    <s v="01"/>
    <s v="Grain"/>
    <x v="0"/>
    <n v="1021"/>
  </r>
  <r>
    <x v="578"/>
    <x v="11"/>
    <s v="Jan"/>
    <n v="5"/>
    <x v="7"/>
    <s v="01"/>
    <s v="Grain"/>
    <x v="1"/>
    <n v="135"/>
  </r>
  <r>
    <x v="578"/>
    <x v="11"/>
    <s v="Jan"/>
    <n v="5"/>
    <x v="8"/>
    <s v="01"/>
    <s v="Grain"/>
    <x v="0"/>
    <n v="142"/>
  </r>
  <r>
    <x v="578"/>
    <x v="11"/>
    <s v="Jan"/>
    <n v="5"/>
    <x v="8"/>
    <s v="01"/>
    <s v="Grain"/>
    <x v="1"/>
    <n v="1202"/>
  </r>
  <r>
    <x v="578"/>
    <x v="11"/>
    <s v="Jan"/>
    <n v="5"/>
    <x v="9"/>
    <s v="01"/>
    <s v="Grain"/>
    <x v="0"/>
    <n v="0"/>
  </r>
  <r>
    <x v="578"/>
    <x v="11"/>
    <s v="Jan"/>
    <n v="5"/>
    <x v="9"/>
    <s v="01"/>
    <s v="Grain"/>
    <x v="1"/>
    <n v="0"/>
  </r>
  <r>
    <x v="578"/>
    <x v="11"/>
    <s v="Jan"/>
    <n v="5"/>
    <x v="10"/>
    <s v="01"/>
    <s v="Grain"/>
    <x v="0"/>
    <n v="2052"/>
  </r>
  <r>
    <x v="578"/>
    <x v="11"/>
    <s v="Jan"/>
    <n v="5"/>
    <x v="10"/>
    <s v="01"/>
    <s v="Grain"/>
    <x v="1"/>
    <n v="365"/>
  </r>
  <r>
    <x v="578"/>
    <x v="11"/>
    <s v="Jan"/>
    <n v="5"/>
    <x v="11"/>
    <s v="01"/>
    <s v="Grain"/>
    <x v="0"/>
    <n v="0"/>
  </r>
  <r>
    <x v="578"/>
    <x v="11"/>
    <s v="Jan"/>
    <n v="5"/>
    <x v="11"/>
    <s v="01"/>
    <s v="Grain"/>
    <x v="1"/>
    <n v="1"/>
  </r>
  <r>
    <x v="578"/>
    <x v="11"/>
    <s v="Jan"/>
    <n v="5"/>
    <x v="12"/>
    <s v="01"/>
    <s v="Grain"/>
    <x v="0"/>
    <n v="4642"/>
  </r>
  <r>
    <x v="578"/>
    <x v="11"/>
    <s v="Jan"/>
    <n v="5"/>
    <x v="12"/>
    <s v="01"/>
    <s v="Grain"/>
    <x v="1"/>
    <n v="516"/>
  </r>
  <r>
    <x v="579"/>
    <x v="11"/>
    <s v="Feb"/>
    <n v="6"/>
    <x v="13"/>
    <s v="01"/>
    <s v="Grain"/>
    <x v="0"/>
    <n v="0"/>
  </r>
  <r>
    <x v="579"/>
    <x v="11"/>
    <s v="Feb"/>
    <n v="6"/>
    <x v="13"/>
    <s v="01"/>
    <s v="Grain"/>
    <x v="1"/>
    <n v="0"/>
  </r>
  <r>
    <x v="579"/>
    <x v="11"/>
    <s v="Feb"/>
    <n v="6"/>
    <x v="0"/>
    <s v="01"/>
    <s v="Grain"/>
    <x v="0"/>
    <n v="9814"/>
  </r>
  <r>
    <x v="579"/>
    <x v="11"/>
    <s v="Feb"/>
    <n v="6"/>
    <x v="0"/>
    <s v="01"/>
    <s v="Grain"/>
    <x v="1"/>
    <n v="42"/>
  </r>
  <r>
    <x v="579"/>
    <x v="11"/>
    <s v="Feb"/>
    <n v="6"/>
    <x v="2"/>
    <s v="01"/>
    <s v="Grain"/>
    <x v="0"/>
    <n v="3748"/>
  </r>
  <r>
    <x v="579"/>
    <x v="11"/>
    <s v="Feb"/>
    <n v="6"/>
    <x v="2"/>
    <s v="01"/>
    <s v="Grain"/>
    <x v="1"/>
    <n v="425"/>
  </r>
  <r>
    <x v="579"/>
    <x v="11"/>
    <s v="Feb"/>
    <n v="6"/>
    <x v="3"/>
    <s v="01"/>
    <s v="Grain"/>
    <x v="0"/>
    <n v="3317"/>
  </r>
  <r>
    <x v="579"/>
    <x v="11"/>
    <s v="Feb"/>
    <n v="6"/>
    <x v="3"/>
    <s v="01"/>
    <s v="Grain"/>
    <x v="1"/>
    <n v="148"/>
  </r>
  <r>
    <x v="579"/>
    <x v="11"/>
    <s v="Feb"/>
    <n v="6"/>
    <x v="4"/>
    <s v="01"/>
    <s v="Grain"/>
    <x v="0"/>
    <n v="2118"/>
  </r>
  <r>
    <x v="579"/>
    <x v="11"/>
    <s v="Feb"/>
    <n v="6"/>
    <x v="4"/>
    <s v="01"/>
    <s v="Grain"/>
    <x v="1"/>
    <n v="1375"/>
  </r>
  <r>
    <x v="579"/>
    <x v="11"/>
    <s v="Feb"/>
    <n v="6"/>
    <x v="14"/>
    <s v="01"/>
    <s v="Grain"/>
    <x v="0"/>
    <n v="1870"/>
  </r>
  <r>
    <x v="579"/>
    <x v="11"/>
    <s v="Feb"/>
    <n v="6"/>
    <x v="14"/>
    <s v="01"/>
    <s v="Grain"/>
    <x v="1"/>
    <n v="1067"/>
  </r>
  <r>
    <x v="579"/>
    <x v="11"/>
    <s v="Feb"/>
    <n v="6"/>
    <x v="7"/>
    <s v="01"/>
    <s v="Grain"/>
    <x v="0"/>
    <n v="899"/>
  </r>
  <r>
    <x v="579"/>
    <x v="11"/>
    <s v="Feb"/>
    <n v="6"/>
    <x v="7"/>
    <s v="01"/>
    <s v="Grain"/>
    <x v="1"/>
    <n v="587"/>
  </r>
  <r>
    <x v="579"/>
    <x v="11"/>
    <s v="Feb"/>
    <n v="6"/>
    <x v="8"/>
    <s v="01"/>
    <s v="Grain"/>
    <x v="0"/>
    <n v="146"/>
  </r>
  <r>
    <x v="579"/>
    <x v="11"/>
    <s v="Feb"/>
    <n v="6"/>
    <x v="8"/>
    <s v="01"/>
    <s v="Grain"/>
    <x v="1"/>
    <n v="1467"/>
  </r>
  <r>
    <x v="579"/>
    <x v="11"/>
    <s v="Feb"/>
    <n v="6"/>
    <x v="9"/>
    <s v="01"/>
    <s v="Grain"/>
    <x v="0"/>
    <n v="0"/>
  </r>
  <r>
    <x v="579"/>
    <x v="11"/>
    <s v="Feb"/>
    <n v="6"/>
    <x v="9"/>
    <s v="01"/>
    <s v="Grain"/>
    <x v="1"/>
    <n v="0"/>
  </r>
  <r>
    <x v="579"/>
    <x v="11"/>
    <s v="Feb"/>
    <n v="6"/>
    <x v="10"/>
    <s v="01"/>
    <s v="Grain"/>
    <x v="0"/>
    <n v="2720"/>
  </r>
  <r>
    <x v="579"/>
    <x v="11"/>
    <s v="Feb"/>
    <n v="6"/>
    <x v="10"/>
    <s v="01"/>
    <s v="Grain"/>
    <x v="1"/>
    <n v="707"/>
  </r>
  <r>
    <x v="579"/>
    <x v="11"/>
    <s v="Feb"/>
    <n v="6"/>
    <x v="11"/>
    <s v="01"/>
    <s v="Grain"/>
    <x v="0"/>
    <n v="0"/>
  </r>
  <r>
    <x v="579"/>
    <x v="11"/>
    <s v="Feb"/>
    <n v="6"/>
    <x v="11"/>
    <s v="01"/>
    <s v="Grain"/>
    <x v="1"/>
    <n v="2"/>
  </r>
  <r>
    <x v="579"/>
    <x v="11"/>
    <s v="Feb"/>
    <n v="6"/>
    <x v="12"/>
    <s v="01"/>
    <s v="Grain"/>
    <x v="0"/>
    <n v="5220"/>
  </r>
  <r>
    <x v="579"/>
    <x v="11"/>
    <s v="Feb"/>
    <n v="6"/>
    <x v="12"/>
    <s v="01"/>
    <s v="Grain"/>
    <x v="1"/>
    <n v="850"/>
  </r>
  <r>
    <x v="580"/>
    <x v="11"/>
    <s v="Feb"/>
    <n v="7"/>
    <x v="13"/>
    <s v="01"/>
    <s v="Grain"/>
    <x v="0"/>
    <n v="0"/>
  </r>
  <r>
    <x v="580"/>
    <x v="11"/>
    <s v="Feb"/>
    <n v="7"/>
    <x v="13"/>
    <s v="01"/>
    <s v="Grain"/>
    <x v="1"/>
    <n v="0"/>
  </r>
  <r>
    <x v="580"/>
    <x v="11"/>
    <s v="Feb"/>
    <n v="7"/>
    <x v="0"/>
    <s v="01"/>
    <s v="Grain"/>
    <x v="0"/>
    <n v="9947"/>
  </r>
  <r>
    <x v="580"/>
    <x v="11"/>
    <s v="Feb"/>
    <n v="7"/>
    <x v="0"/>
    <s v="01"/>
    <s v="Grain"/>
    <x v="1"/>
    <n v="194"/>
  </r>
  <r>
    <x v="580"/>
    <x v="11"/>
    <s v="Feb"/>
    <n v="7"/>
    <x v="2"/>
    <s v="01"/>
    <s v="Grain"/>
    <x v="0"/>
    <n v="4157"/>
  </r>
  <r>
    <x v="580"/>
    <x v="11"/>
    <s v="Feb"/>
    <n v="7"/>
    <x v="2"/>
    <s v="01"/>
    <s v="Grain"/>
    <x v="1"/>
    <n v="300"/>
  </r>
  <r>
    <x v="580"/>
    <x v="11"/>
    <s v="Feb"/>
    <n v="7"/>
    <x v="3"/>
    <s v="01"/>
    <s v="Grain"/>
    <x v="0"/>
    <n v="3645"/>
  </r>
  <r>
    <x v="580"/>
    <x v="11"/>
    <s v="Feb"/>
    <n v="7"/>
    <x v="3"/>
    <s v="01"/>
    <s v="Grain"/>
    <x v="1"/>
    <n v="131"/>
  </r>
  <r>
    <x v="580"/>
    <x v="11"/>
    <s v="Feb"/>
    <n v="7"/>
    <x v="4"/>
    <s v="01"/>
    <s v="Grain"/>
    <x v="0"/>
    <n v="2131"/>
  </r>
  <r>
    <x v="580"/>
    <x v="11"/>
    <s v="Feb"/>
    <n v="7"/>
    <x v="4"/>
    <s v="01"/>
    <s v="Grain"/>
    <x v="1"/>
    <n v="1185"/>
  </r>
  <r>
    <x v="580"/>
    <x v="11"/>
    <s v="Feb"/>
    <n v="7"/>
    <x v="14"/>
    <s v="01"/>
    <s v="Grain"/>
    <x v="0"/>
    <n v="2381"/>
  </r>
  <r>
    <x v="580"/>
    <x v="11"/>
    <s v="Feb"/>
    <n v="7"/>
    <x v="14"/>
    <s v="01"/>
    <s v="Grain"/>
    <x v="1"/>
    <n v="1296"/>
  </r>
  <r>
    <x v="580"/>
    <x v="11"/>
    <s v="Feb"/>
    <n v="7"/>
    <x v="7"/>
    <s v="01"/>
    <s v="Grain"/>
    <x v="0"/>
    <n v="1294"/>
  </r>
  <r>
    <x v="580"/>
    <x v="11"/>
    <s v="Feb"/>
    <n v="7"/>
    <x v="7"/>
    <s v="01"/>
    <s v="Grain"/>
    <x v="1"/>
    <n v="155"/>
  </r>
  <r>
    <x v="580"/>
    <x v="11"/>
    <s v="Feb"/>
    <n v="7"/>
    <x v="8"/>
    <s v="01"/>
    <s v="Grain"/>
    <x v="0"/>
    <n v="113"/>
  </r>
  <r>
    <x v="580"/>
    <x v="11"/>
    <s v="Feb"/>
    <n v="7"/>
    <x v="8"/>
    <s v="01"/>
    <s v="Grain"/>
    <x v="1"/>
    <n v="1102"/>
  </r>
  <r>
    <x v="580"/>
    <x v="11"/>
    <s v="Feb"/>
    <n v="7"/>
    <x v="9"/>
    <s v="01"/>
    <s v="Grain"/>
    <x v="0"/>
    <n v="0"/>
  </r>
  <r>
    <x v="580"/>
    <x v="11"/>
    <s v="Feb"/>
    <n v="7"/>
    <x v="9"/>
    <s v="01"/>
    <s v="Grain"/>
    <x v="1"/>
    <n v="0"/>
  </r>
  <r>
    <x v="580"/>
    <x v="11"/>
    <s v="Feb"/>
    <n v="7"/>
    <x v="10"/>
    <s v="01"/>
    <s v="Grain"/>
    <x v="0"/>
    <n v="2588"/>
  </r>
  <r>
    <x v="580"/>
    <x v="11"/>
    <s v="Feb"/>
    <n v="7"/>
    <x v="10"/>
    <s v="01"/>
    <s v="Grain"/>
    <x v="1"/>
    <n v="630"/>
  </r>
  <r>
    <x v="580"/>
    <x v="11"/>
    <s v="Feb"/>
    <n v="7"/>
    <x v="11"/>
    <s v="01"/>
    <s v="Grain"/>
    <x v="0"/>
    <n v="1"/>
  </r>
  <r>
    <x v="580"/>
    <x v="11"/>
    <s v="Feb"/>
    <n v="7"/>
    <x v="11"/>
    <s v="01"/>
    <s v="Grain"/>
    <x v="1"/>
    <n v="2"/>
  </r>
  <r>
    <x v="580"/>
    <x v="11"/>
    <s v="Feb"/>
    <n v="7"/>
    <x v="12"/>
    <s v="01"/>
    <s v="Grain"/>
    <x v="0"/>
    <n v="5337"/>
  </r>
  <r>
    <x v="580"/>
    <x v="11"/>
    <s v="Feb"/>
    <n v="7"/>
    <x v="12"/>
    <s v="01"/>
    <s v="Grain"/>
    <x v="1"/>
    <n v="1056"/>
  </r>
  <r>
    <x v="581"/>
    <x v="11"/>
    <s v="Feb"/>
    <n v="8"/>
    <x v="13"/>
    <s v="01"/>
    <s v="Grain"/>
    <x v="0"/>
    <n v="0"/>
  </r>
  <r>
    <x v="581"/>
    <x v="11"/>
    <s v="Feb"/>
    <n v="8"/>
    <x v="13"/>
    <s v="01"/>
    <s v="Grain"/>
    <x v="1"/>
    <n v="0"/>
  </r>
  <r>
    <x v="581"/>
    <x v="11"/>
    <s v="Feb"/>
    <n v="8"/>
    <x v="0"/>
    <s v="01"/>
    <s v="Grain"/>
    <x v="0"/>
    <n v="10619"/>
  </r>
  <r>
    <x v="581"/>
    <x v="11"/>
    <s v="Feb"/>
    <n v="8"/>
    <x v="0"/>
    <s v="01"/>
    <s v="Grain"/>
    <x v="1"/>
    <n v="76"/>
  </r>
  <r>
    <x v="581"/>
    <x v="11"/>
    <s v="Feb"/>
    <n v="8"/>
    <x v="2"/>
    <s v="01"/>
    <s v="Grain"/>
    <x v="0"/>
    <n v="4213"/>
  </r>
  <r>
    <x v="581"/>
    <x v="11"/>
    <s v="Feb"/>
    <n v="8"/>
    <x v="2"/>
    <s v="01"/>
    <s v="Grain"/>
    <x v="1"/>
    <n v="165"/>
  </r>
  <r>
    <x v="581"/>
    <x v="11"/>
    <s v="Feb"/>
    <n v="8"/>
    <x v="3"/>
    <s v="01"/>
    <s v="Grain"/>
    <x v="0"/>
    <n v="3496"/>
  </r>
  <r>
    <x v="581"/>
    <x v="11"/>
    <s v="Feb"/>
    <n v="8"/>
    <x v="3"/>
    <s v="01"/>
    <s v="Grain"/>
    <x v="1"/>
    <n v="221"/>
  </r>
  <r>
    <x v="581"/>
    <x v="11"/>
    <s v="Feb"/>
    <n v="8"/>
    <x v="4"/>
    <s v="01"/>
    <s v="Grain"/>
    <x v="0"/>
    <n v="2141"/>
  </r>
  <r>
    <x v="581"/>
    <x v="11"/>
    <s v="Feb"/>
    <n v="8"/>
    <x v="4"/>
    <s v="01"/>
    <s v="Grain"/>
    <x v="1"/>
    <n v="1273"/>
  </r>
  <r>
    <x v="581"/>
    <x v="11"/>
    <s v="Feb"/>
    <n v="8"/>
    <x v="14"/>
    <s v="01"/>
    <s v="Grain"/>
    <x v="0"/>
    <n v="2392"/>
  </r>
  <r>
    <x v="581"/>
    <x v="11"/>
    <s v="Feb"/>
    <n v="8"/>
    <x v="14"/>
    <s v="01"/>
    <s v="Grain"/>
    <x v="1"/>
    <n v="1199"/>
  </r>
  <r>
    <x v="581"/>
    <x v="11"/>
    <s v="Feb"/>
    <n v="8"/>
    <x v="7"/>
    <s v="01"/>
    <s v="Grain"/>
    <x v="0"/>
    <n v="1190"/>
  </r>
  <r>
    <x v="581"/>
    <x v="11"/>
    <s v="Feb"/>
    <n v="8"/>
    <x v="7"/>
    <s v="01"/>
    <s v="Grain"/>
    <x v="1"/>
    <n v="157"/>
  </r>
  <r>
    <x v="581"/>
    <x v="11"/>
    <s v="Feb"/>
    <n v="8"/>
    <x v="8"/>
    <s v="01"/>
    <s v="Grain"/>
    <x v="0"/>
    <n v="189"/>
  </r>
  <r>
    <x v="581"/>
    <x v="11"/>
    <s v="Feb"/>
    <n v="8"/>
    <x v="8"/>
    <s v="01"/>
    <s v="Grain"/>
    <x v="1"/>
    <n v="1258"/>
  </r>
  <r>
    <x v="581"/>
    <x v="11"/>
    <s v="Feb"/>
    <n v="8"/>
    <x v="9"/>
    <s v="01"/>
    <s v="Grain"/>
    <x v="0"/>
    <n v="0"/>
  </r>
  <r>
    <x v="581"/>
    <x v="11"/>
    <s v="Feb"/>
    <n v="8"/>
    <x v="9"/>
    <s v="01"/>
    <s v="Grain"/>
    <x v="1"/>
    <n v="0"/>
  </r>
  <r>
    <x v="581"/>
    <x v="11"/>
    <s v="Feb"/>
    <n v="8"/>
    <x v="10"/>
    <s v="01"/>
    <s v="Grain"/>
    <x v="0"/>
    <n v="2685"/>
  </r>
  <r>
    <x v="581"/>
    <x v="11"/>
    <s v="Feb"/>
    <n v="8"/>
    <x v="10"/>
    <s v="01"/>
    <s v="Grain"/>
    <x v="1"/>
    <n v="559"/>
  </r>
  <r>
    <x v="581"/>
    <x v="11"/>
    <s v="Feb"/>
    <n v="8"/>
    <x v="11"/>
    <s v="01"/>
    <s v="Grain"/>
    <x v="0"/>
    <n v="0"/>
  </r>
  <r>
    <x v="581"/>
    <x v="11"/>
    <s v="Feb"/>
    <n v="8"/>
    <x v="11"/>
    <s v="01"/>
    <s v="Grain"/>
    <x v="1"/>
    <n v="1"/>
  </r>
  <r>
    <x v="581"/>
    <x v="11"/>
    <s v="Feb"/>
    <n v="8"/>
    <x v="12"/>
    <s v="01"/>
    <s v="Grain"/>
    <x v="0"/>
    <n v="5059"/>
  </r>
  <r>
    <x v="581"/>
    <x v="11"/>
    <s v="Feb"/>
    <n v="8"/>
    <x v="12"/>
    <s v="01"/>
    <s v="Grain"/>
    <x v="1"/>
    <n v="689"/>
  </r>
  <r>
    <x v="582"/>
    <x v="11"/>
    <s v="Feb"/>
    <n v="9"/>
    <x v="13"/>
    <s v="01"/>
    <s v="Grain"/>
    <x v="0"/>
    <n v="0"/>
  </r>
  <r>
    <x v="582"/>
    <x v="11"/>
    <s v="Feb"/>
    <n v="9"/>
    <x v="13"/>
    <s v="01"/>
    <s v="Grain"/>
    <x v="1"/>
    <n v="0"/>
  </r>
  <r>
    <x v="582"/>
    <x v="11"/>
    <s v="Feb"/>
    <n v="9"/>
    <x v="0"/>
    <s v="01"/>
    <s v="Grain"/>
    <x v="0"/>
    <n v="10499"/>
  </r>
  <r>
    <x v="582"/>
    <x v="11"/>
    <s v="Feb"/>
    <n v="9"/>
    <x v="0"/>
    <s v="01"/>
    <s v="Grain"/>
    <x v="1"/>
    <n v="218"/>
  </r>
  <r>
    <x v="582"/>
    <x v="11"/>
    <s v="Feb"/>
    <n v="9"/>
    <x v="2"/>
    <s v="01"/>
    <s v="Grain"/>
    <x v="0"/>
    <n v="4137"/>
  </r>
  <r>
    <x v="582"/>
    <x v="11"/>
    <s v="Feb"/>
    <n v="9"/>
    <x v="2"/>
    <s v="01"/>
    <s v="Grain"/>
    <x v="1"/>
    <n v="667"/>
  </r>
  <r>
    <x v="582"/>
    <x v="11"/>
    <s v="Feb"/>
    <n v="9"/>
    <x v="3"/>
    <s v="01"/>
    <s v="Grain"/>
    <x v="0"/>
    <n v="4494"/>
  </r>
  <r>
    <x v="582"/>
    <x v="11"/>
    <s v="Feb"/>
    <n v="9"/>
    <x v="3"/>
    <s v="01"/>
    <s v="Grain"/>
    <x v="1"/>
    <n v="228"/>
  </r>
  <r>
    <x v="582"/>
    <x v="11"/>
    <s v="Feb"/>
    <n v="9"/>
    <x v="4"/>
    <s v="01"/>
    <s v="Grain"/>
    <x v="0"/>
    <n v="1607"/>
  </r>
  <r>
    <x v="582"/>
    <x v="11"/>
    <s v="Feb"/>
    <n v="9"/>
    <x v="4"/>
    <s v="01"/>
    <s v="Grain"/>
    <x v="1"/>
    <n v="996"/>
  </r>
  <r>
    <x v="582"/>
    <x v="11"/>
    <s v="Feb"/>
    <n v="9"/>
    <x v="14"/>
    <s v="01"/>
    <s v="Grain"/>
    <x v="0"/>
    <n v="2097"/>
  </r>
  <r>
    <x v="582"/>
    <x v="11"/>
    <s v="Feb"/>
    <n v="9"/>
    <x v="14"/>
    <s v="01"/>
    <s v="Grain"/>
    <x v="1"/>
    <n v="783"/>
  </r>
  <r>
    <x v="582"/>
    <x v="11"/>
    <s v="Feb"/>
    <n v="9"/>
    <x v="7"/>
    <s v="01"/>
    <s v="Grain"/>
    <x v="0"/>
    <n v="1076"/>
  </r>
  <r>
    <x v="582"/>
    <x v="11"/>
    <s v="Feb"/>
    <n v="9"/>
    <x v="7"/>
    <s v="01"/>
    <s v="Grain"/>
    <x v="1"/>
    <n v="224"/>
  </r>
  <r>
    <x v="582"/>
    <x v="11"/>
    <s v="Feb"/>
    <n v="9"/>
    <x v="8"/>
    <s v="01"/>
    <s v="Grain"/>
    <x v="0"/>
    <n v="230"/>
  </r>
  <r>
    <x v="582"/>
    <x v="11"/>
    <s v="Feb"/>
    <n v="9"/>
    <x v="8"/>
    <s v="01"/>
    <s v="Grain"/>
    <x v="1"/>
    <n v="1095"/>
  </r>
  <r>
    <x v="582"/>
    <x v="11"/>
    <s v="Feb"/>
    <n v="9"/>
    <x v="9"/>
    <s v="01"/>
    <s v="Grain"/>
    <x v="0"/>
    <n v="0"/>
  </r>
  <r>
    <x v="582"/>
    <x v="11"/>
    <s v="Feb"/>
    <n v="9"/>
    <x v="9"/>
    <s v="01"/>
    <s v="Grain"/>
    <x v="1"/>
    <n v="0"/>
  </r>
  <r>
    <x v="582"/>
    <x v="11"/>
    <s v="Feb"/>
    <n v="9"/>
    <x v="10"/>
    <s v="01"/>
    <s v="Grain"/>
    <x v="0"/>
    <n v="2602"/>
  </r>
  <r>
    <x v="582"/>
    <x v="11"/>
    <s v="Feb"/>
    <n v="9"/>
    <x v="10"/>
    <s v="01"/>
    <s v="Grain"/>
    <x v="1"/>
    <n v="666"/>
  </r>
  <r>
    <x v="582"/>
    <x v="11"/>
    <s v="Feb"/>
    <n v="9"/>
    <x v="11"/>
    <s v="01"/>
    <s v="Grain"/>
    <x v="0"/>
    <n v="0"/>
  </r>
  <r>
    <x v="582"/>
    <x v="11"/>
    <s v="Feb"/>
    <n v="9"/>
    <x v="11"/>
    <s v="01"/>
    <s v="Grain"/>
    <x v="1"/>
    <n v="2"/>
  </r>
  <r>
    <x v="582"/>
    <x v="11"/>
    <s v="Feb"/>
    <n v="9"/>
    <x v="12"/>
    <s v="01"/>
    <s v="Grain"/>
    <x v="0"/>
    <n v="4536"/>
  </r>
  <r>
    <x v="582"/>
    <x v="11"/>
    <s v="Feb"/>
    <n v="9"/>
    <x v="12"/>
    <s v="01"/>
    <s v="Grain"/>
    <x v="1"/>
    <n v="972"/>
  </r>
  <r>
    <x v="583"/>
    <x v="11"/>
    <s v="Mar"/>
    <n v="10"/>
    <x v="13"/>
    <s v="01"/>
    <s v="Grain"/>
    <x v="0"/>
    <n v="0"/>
  </r>
  <r>
    <x v="583"/>
    <x v="11"/>
    <s v="Mar"/>
    <n v="10"/>
    <x v="13"/>
    <s v="01"/>
    <s v="Grain"/>
    <x v="1"/>
    <n v="0"/>
  </r>
  <r>
    <x v="583"/>
    <x v="11"/>
    <s v="Mar"/>
    <n v="10"/>
    <x v="0"/>
    <s v="01"/>
    <s v="Grain"/>
    <x v="0"/>
    <n v="8553"/>
  </r>
  <r>
    <x v="583"/>
    <x v="11"/>
    <s v="Mar"/>
    <n v="10"/>
    <x v="0"/>
    <s v="01"/>
    <s v="Grain"/>
    <x v="1"/>
    <n v="157"/>
  </r>
  <r>
    <x v="583"/>
    <x v="11"/>
    <s v="Mar"/>
    <n v="10"/>
    <x v="2"/>
    <s v="01"/>
    <s v="Grain"/>
    <x v="0"/>
    <n v="3608"/>
  </r>
  <r>
    <x v="583"/>
    <x v="11"/>
    <s v="Mar"/>
    <n v="10"/>
    <x v="2"/>
    <s v="01"/>
    <s v="Grain"/>
    <x v="1"/>
    <n v="178"/>
  </r>
  <r>
    <x v="583"/>
    <x v="11"/>
    <s v="Mar"/>
    <n v="10"/>
    <x v="3"/>
    <s v="01"/>
    <s v="Grain"/>
    <x v="0"/>
    <n v="3161"/>
  </r>
  <r>
    <x v="583"/>
    <x v="11"/>
    <s v="Mar"/>
    <n v="10"/>
    <x v="3"/>
    <s v="01"/>
    <s v="Grain"/>
    <x v="1"/>
    <n v="166"/>
  </r>
  <r>
    <x v="583"/>
    <x v="11"/>
    <s v="Mar"/>
    <n v="10"/>
    <x v="4"/>
    <s v="01"/>
    <s v="Grain"/>
    <x v="0"/>
    <n v="1921"/>
  </r>
  <r>
    <x v="583"/>
    <x v="11"/>
    <s v="Mar"/>
    <n v="10"/>
    <x v="4"/>
    <s v="01"/>
    <s v="Grain"/>
    <x v="1"/>
    <n v="1312"/>
  </r>
  <r>
    <x v="583"/>
    <x v="11"/>
    <s v="Mar"/>
    <n v="10"/>
    <x v="14"/>
    <s v="01"/>
    <s v="Grain"/>
    <x v="0"/>
    <n v="1699"/>
  </r>
  <r>
    <x v="583"/>
    <x v="11"/>
    <s v="Mar"/>
    <n v="10"/>
    <x v="14"/>
    <s v="01"/>
    <s v="Grain"/>
    <x v="1"/>
    <n v="1275"/>
  </r>
  <r>
    <x v="583"/>
    <x v="11"/>
    <s v="Mar"/>
    <n v="10"/>
    <x v="7"/>
    <s v="01"/>
    <s v="Grain"/>
    <x v="0"/>
    <n v="1440"/>
  </r>
  <r>
    <x v="583"/>
    <x v="11"/>
    <s v="Mar"/>
    <n v="10"/>
    <x v="7"/>
    <s v="01"/>
    <s v="Grain"/>
    <x v="1"/>
    <n v="288"/>
  </r>
  <r>
    <x v="583"/>
    <x v="11"/>
    <s v="Mar"/>
    <n v="10"/>
    <x v="8"/>
    <s v="01"/>
    <s v="Grain"/>
    <x v="0"/>
    <n v="174"/>
  </r>
  <r>
    <x v="583"/>
    <x v="11"/>
    <s v="Mar"/>
    <n v="10"/>
    <x v="8"/>
    <s v="01"/>
    <s v="Grain"/>
    <x v="1"/>
    <n v="986"/>
  </r>
  <r>
    <x v="583"/>
    <x v="11"/>
    <s v="Mar"/>
    <n v="10"/>
    <x v="9"/>
    <s v="01"/>
    <s v="Grain"/>
    <x v="0"/>
    <n v="0"/>
  </r>
  <r>
    <x v="583"/>
    <x v="11"/>
    <s v="Mar"/>
    <n v="10"/>
    <x v="9"/>
    <s v="01"/>
    <s v="Grain"/>
    <x v="1"/>
    <n v="0"/>
  </r>
  <r>
    <x v="583"/>
    <x v="11"/>
    <s v="Mar"/>
    <n v="10"/>
    <x v="10"/>
    <s v="01"/>
    <s v="Grain"/>
    <x v="0"/>
    <n v="2288"/>
  </r>
  <r>
    <x v="583"/>
    <x v="11"/>
    <s v="Mar"/>
    <n v="10"/>
    <x v="10"/>
    <s v="01"/>
    <s v="Grain"/>
    <x v="1"/>
    <n v="800"/>
  </r>
  <r>
    <x v="583"/>
    <x v="11"/>
    <s v="Mar"/>
    <n v="10"/>
    <x v="11"/>
    <s v="01"/>
    <s v="Grain"/>
    <x v="0"/>
    <n v="1"/>
  </r>
  <r>
    <x v="583"/>
    <x v="11"/>
    <s v="Mar"/>
    <n v="10"/>
    <x v="11"/>
    <s v="01"/>
    <s v="Grain"/>
    <x v="1"/>
    <n v="2"/>
  </r>
  <r>
    <x v="583"/>
    <x v="11"/>
    <s v="Mar"/>
    <n v="10"/>
    <x v="12"/>
    <s v="01"/>
    <s v="Grain"/>
    <x v="0"/>
    <n v="4929"/>
  </r>
  <r>
    <x v="583"/>
    <x v="11"/>
    <s v="Mar"/>
    <n v="10"/>
    <x v="12"/>
    <s v="01"/>
    <s v="Grain"/>
    <x v="1"/>
    <n v="982"/>
  </r>
  <r>
    <x v="584"/>
    <x v="11"/>
    <s v="Mar"/>
    <n v="11"/>
    <x v="13"/>
    <s v="01"/>
    <s v="Grain"/>
    <x v="0"/>
    <n v="0"/>
  </r>
  <r>
    <x v="584"/>
    <x v="11"/>
    <s v="Mar"/>
    <n v="11"/>
    <x v="13"/>
    <s v="01"/>
    <s v="Grain"/>
    <x v="1"/>
    <n v="0"/>
  </r>
  <r>
    <x v="584"/>
    <x v="11"/>
    <s v="Mar"/>
    <n v="11"/>
    <x v="0"/>
    <s v="01"/>
    <s v="Grain"/>
    <x v="0"/>
    <n v="8733"/>
  </r>
  <r>
    <x v="584"/>
    <x v="11"/>
    <s v="Mar"/>
    <n v="11"/>
    <x v="0"/>
    <s v="01"/>
    <s v="Grain"/>
    <x v="1"/>
    <n v="84"/>
  </r>
  <r>
    <x v="584"/>
    <x v="11"/>
    <s v="Mar"/>
    <n v="11"/>
    <x v="2"/>
    <s v="01"/>
    <s v="Grain"/>
    <x v="0"/>
    <n v="3821"/>
  </r>
  <r>
    <x v="584"/>
    <x v="11"/>
    <s v="Mar"/>
    <n v="11"/>
    <x v="2"/>
    <s v="01"/>
    <s v="Grain"/>
    <x v="1"/>
    <n v="668"/>
  </r>
  <r>
    <x v="584"/>
    <x v="11"/>
    <s v="Mar"/>
    <n v="11"/>
    <x v="3"/>
    <s v="01"/>
    <s v="Grain"/>
    <x v="0"/>
    <n v="3989"/>
  </r>
  <r>
    <x v="584"/>
    <x v="11"/>
    <s v="Mar"/>
    <n v="11"/>
    <x v="3"/>
    <s v="01"/>
    <s v="Grain"/>
    <x v="1"/>
    <n v="194"/>
  </r>
  <r>
    <x v="584"/>
    <x v="11"/>
    <s v="Mar"/>
    <n v="11"/>
    <x v="4"/>
    <s v="01"/>
    <s v="Grain"/>
    <x v="0"/>
    <n v="1755"/>
  </r>
  <r>
    <x v="584"/>
    <x v="11"/>
    <s v="Mar"/>
    <n v="11"/>
    <x v="4"/>
    <s v="01"/>
    <s v="Grain"/>
    <x v="1"/>
    <n v="1203"/>
  </r>
  <r>
    <x v="584"/>
    <x v="11"/>
    <s v="Mar"/>
    <n v="11"/>
    <x v="14"/>
    <s v="01"/>
    <s v="Grain"/>
    <x v="0"/>
    <n v="2369"/>
  </r>
  <r>
    <x v="584"/>
    <x v="11"/>
    <s v="Mar"/>
    <n v="11"/>
    <x v="14"/>
    <s v="01"/>
    <s v="Grain"/>
    <x v="1"/>
    <n v="1206"/>
  </r>
  <r>
    <x v="584"/>
    <x v="11"/>
    <s v="Mar"/>
    <n v="11"/>
    <x v="7"/>
    <s v="01"/>
    <s v="Grain"/>
    <x v="0"/>
    <n v="999"/>
  </r>
  <r>
    <x v="584"/>
    <x v="11"/>
    <s v="Mar"/>
    <n v="11"/>
    <x v="7"/>
    <s v="01"/>
    <s v="Grain"/>
    <x v="1"/>
    <n v="251"/>
  </r>
  <r>
    <x v="584"/>
    <x v="11"/>
    <s v="Mar"/>
    <n v="11"/>
    <x v="8"/>
    <s v="01"/>
    <s v="Grain"/>
    <x v="0"/>
    <n v="160"/>
  </r>
  <r>
    <x v="584"/>
    <x v="11"/>
    <s v="Mar"/>
    <n v="11"/>
    <x v="8"/>
    <s v="01"/>
    <s v="Grain"/>
    <x v="1"/>
    <n v="1159"/>
  </r>
  <r>
    <x v="584"/>
    <x v="11"/>
    <s v="Mar"/>
    <n v="11"/>
    <x v="9"/>
    <s v="01"/>
    <s v="Grain"/>
    <x v="0"/>
    <n v="0"/>
  </r>
  <r>
    <x v="584"/>
    <x v="11"/>
    <s v="Mar"/>
    <n v="11"/>
    <x v="9"/>
    <s v="01"/>
    <s v="Grain"/>
    <x v="1"/>
    <n v="0"/>
  </r>
  <r>
    <x v="584"/>
    <x v="11"/>
    <s v="Mar"/>
    <n v="11"/>
    <x v="10"/>
    <s v="01"/>
    <s v="Grain"/>
    <x v="0"/>
    <n v="2827"/>
  </r>
  <r>
    <x v="584"/>
    <x v="11"/>
    <s v="Mar"/>
    <n v="11"/>
    <x v="10"/>
    <s v="01"/>
    <s v="Grain"/>
    <x v="1"/>
    <n v="1064"/>
  </r>
  <r>
    <x v="584"/>
    <x v="11"/>
    <s v="Mar"/>
    <n v="11"/>
    <x v="11"/>
    <s v="01"/>
    <s v="Grain"/>
    <x v="0"/>
    <n v="0"/>
  </r>
  <r>
    <x v="584"/>
    <x v="11"/>
    <s v="Mar"/>
    <n v="11"/>
    <x v="11"/>
    <s v="01"/>
    <s v="Grain"/>
    <x v="1"/>
    <n v="19"/>
  </r>
  <r>
    <x v="584"/>
    <x v="11"/>
    <s v="Mar"/>
    <n v="11"/>
    <x v="12"/>
    <s v="01"/>
    <s v="Grain"/>
    <x v="0"/>
    <n v="4309"/>
  </r>
  <r>
    <x v="584"/>
    <x v="11"/>
    <s v="Mar"/>
    <n v="11"/>
    <x v="12"/>
    <s v="01"/>
    <s v="Grain"/>
    <x v="1"/>
    <n v="557"/>
  </r>
  <r>
    <x v="585"/>
    <x v="11"/>
    <s v="Mar"/>
    <n v="12"/>
    <x v="13"/>
    <s v="01"/>
    <s v="Grain"/>
    <x v="0"/>
    <n v="0"/>
  </r>
  <r>
    <x v="585"/>
    <x v="11"/>
    <s v="Mar"/>
    <n v="12"/>
    <x v="13"/>
    <s v="01"/>
    <s v="Grain"/>
    <x v="1"/>
    <n v="0"/>
  </r>
  <r>
    <x v="585"/>
    <x v="11"/>
    <s v="Mar"/>
    <n v="12"/>
    <x v="0"/>
    <s v="01"/>
    <s v="Grain"/>
    <x v="0"/>
    <n v="10821"/>
  </r>
  <r>
    <x v="585"/>
    <x v="11"/>
    <s v="Mar"/>
    <n v="12"/>
    <x v="0"/>
    <s v="01"/>
    <s v="Grain"/>
    <x v="1"/>
    <n v="226"/>
  </r>
  <r>
    <x v="585"/>
    <x v="11"/>
    <s v="Mar"/>
    <n v="12"/>
    <x v="2"/>
    <s v="01"/>
    <s v="Grain"/>
    <x v="0"/>
    <n v="4135"/>
  </r>
  <r>
    <x v="585"/>
    <x v="11"/>
    <s v="Mar"/>
    <n v="12"/>
    <x v="2"/>
    <s v="01"/>
    <s v="Grain"/>
    <x v="1"/>
    <n v="593"/>
  </r>
  <r>
    <x v="585"/>
    <x v="11"/>
    <s v="Mar"/>
    <n v="12"/>
    <x v="3"/>
    <s v="01"/>
    <s v="Grain"/>
    <x v="0"/>
    <n v="4459"/>
  </r>
  <r>
    <x v="585"/>
    <x v="11"/>
    <s v="Mar"/>
    <n v="12"/>
    <x v="3"/>
    <s v="01"/>
    <s v="Grain"/>
    <x v="1"/>
    <n v="327"/>
  </r>
  <r>
    <x v="585"/>
    <x v="11"/>
    <s v="Mar"/>
    <n v="12"/>
    <x v="4"/>
    <s v="01"/>
    <s v="Grain"/>
    <x v="0"/>
    <n v="2478"/>
  </r>
  <r>
    <x v="585"/>
    <x v="11"/>
    <s v="Mar"/>
    <n v="12"/>
    <x v="4"/>
    <s v="01"/>
    <s v="Grain"/>
    <x v="1"/>
    <n v="1161"/>
  </r>
  <r>
    <x v="585"/>
    <x v="11"/>
    <s v="Mar"/>
    <n v="12"/>
    <x v="14"/>
    <s v="01"/>
    <s v="Grain"/>
    <x v="0"/>
    <n v="2260"/>
  </r>
  <r>
    <x v="585"/>
    <x v="11"/>
    <s v="Mar"/>
    <n v="12"/>
    <x v="14"/>
    <s v="01"/>
    <s v="Grain"/>
    <x v="1"/>
    <n v="1470"/>
  </r>
  <r>
    <x v="585"/>
    <x v="11"/>
    <s v="Mar"/>
    <n v="12"/>
    <x v="7"/>
    <s v="01"/>
    <s v="Grain"/>
    <x v="0"/>
    <n v="1087"/>
  </r>
  <r>
    <x v="585"/>
    <x v="11"/>
    <s v="Mar"/>
    <n v="12"/>
    <x v="7"/>
    <s v="01"/>
    <s v="Grain"/>
    <x v="1"/>
    <n v="84"/>
  </r>
  <r>
    <x v="585"/>
    <x v="11"/>
    <s v="Mar"/>
    <n v="12"/>
    <x v="8"/>
    <s v="01"/>
    <s v="Grain"/>
    <x v="0"/>
    <n v="149"/>
  </r>
  <r>
    <x v="585"/>
    <x v="11"/>
    <s v="Mar"/>
    <n v="12"/>
    <x v="8"/>
    <s v="01"/>
    <s v="Grain"/>
    <x v="1"/>
    <n v="784"/>
  </r>
  <r>
    <x v="585"/>
    <x v="11"/>
    <s v="Mar"/>
    <n v="12"/>
    <x v="9"/>
    <s v="01"/>
    <s v="Grain"/>
    <x v="0"/>
    <n v="0"/>
  </r>
  <r>
    <x v="585"/>
    <x v="11"/>
    <s v="Mar"/>
    <n v="12"/>
    <x v="9"/>
    <s v="01"/>
    <s v="Grain"/>
    <x v="1"/>
    <n v="0"/>
  </r>
  <r>
    <x v="585"/>
    <x v="11"/>
    <s v="Mar"/>
    <n v="12"/>
    <x v="10"/>
    <s v="01"/>
    <s v="Grain"/>
    <x v="0"/>
    <n v="2845"/>
  </r>
  <r>
    <x v="585"/>
    <x v="11"/>
    <s v="Mar"/>
    <n v="12"/>
    <x v="10"/>
    <s v="01"/>
    <s v="Grain"/>
    <x v="1"/>
    <n v="764"/>
  </r>
  <r>
    <x v="585"/>
    <x v="11"/>
    <s v="Mar"/>
    <n v="12"/>
    <x v="11"/>
    <s v="01"/>
    <s v="Grain"/>
    <x v="0"/>
    <n v="1"/>
  </r>
  <r>
    <x v="585"/>
    <x v="11"/>
    <s v="Mar"/>
    <n v="12"/>
    <x v="11"/>
    <s v="01"/>
    <s v="Grain"/>
    <x v="1"/>
    <n v="2"/>
  </r>
  <r>
    <x v="585"/>
    <x v="11"/>
    <s v="Mar"/>
    <n v="12"/>
    <x v="12"/>
    <s v="01"/>
    <s v="Grain"/>
    <x v="0"/>
    <n v="4786"/>
  </r>
  <r>
    <x v="585"/>
    <x v="11"/>
    <s v="Mar"/>
    <n v="12"/>
    <x v="12"/>
    <s v="01"/>
    <s v="Grain"/>
    <x v="1"/>
    <n v="1032"/>
  </r>
  <r>
    <x v="586"/>
    <x v="11"/>
    <s v="Mar"/>
    <n v="13"/>
    <x v="13"/>
    <s v="01"/>
    <s v="Grain"/>
    <x v="0"/>
    <n v="0"/>
  </r>
  <r>
    <x v="586"/>
    <x v="11"/>
    <s v="Mar"/>
    <n v="13"/>
    <x v="13"/>
    <s v="01"/>
    <s v="Grain"/>
    <x v="1"/>
    <n v="0"/>
  </r>
  <r>
    <x v="586"/>
    <x v="11"/>
    <s v="Mar"/>
    <n v="13"/>
    <x v="0"/>
    <s v="01"/>
    <s v="Grain"/>
    <x v="0"/>
    <n v="10997"/>
  </r>
  <r>
    <x v="586"/>
    <x v="11"/>
    <s v="Mar"/>
    <n v="13"/>
    <x v="0"/>
    <s v="01"/>
    <s v="Grain"/>
    <x v="1"/>
    <n v="139"/>
  </r>
  <r>
    <x v="586"/>
    <x v="11"/>
    <s v="Mar"/>
    <n v="13"/>
    <x v="2"/>
    <s v="01"/>
    <s v="Grain"/>
    <x v="0"/>
    <n v="4788"/>
  </r>
  <r>
    <x v="586"/>
    <x v="11"/>
    <s v="Mar"/>
    <n v="13"/>
    <x v="2"/>
    <s v="01"/>
    <s v="Grain"/>
    <x v="1"/>
    <n v="502"/>
  </r>
  <r>
    <x v="586"/>
    <x v="11"/>
    <s v="Mar"/>
    <n v="13"/>
    <x v="3"/>
    <s v="01"/>
    <s v="Grain"/>
    <x v="0"/>
    <n v="4567"/>
  </r>
  <r>
    <x v="586"/>
    <x v="11"/>
    <s v="Mar"/>
    <n v="13"/>
    <x v="3"/>
    <s v="01"/>
    <s v="Grain"/>
    <x v="1"/>
    <n v="368"/>
  </r>
  <r>
    <x v="586"/>
    <x v="11"/>
    <s v="Mar"/>
    <n v="13"/>
    <x v="4"/>
    <s v="01"/>
    <s v="Grain"/>
    <x v="0"/>
    <n v="2314"/>
  </r>
  <r>
    <x v="586"/>
    <x v="11"/>
    <s v="Mar"/>
    <n v="13"/>
    <x v="4"/>
    <s v="01"/>
    <s v="Grain"/>
    <x v="1"/>
    <n v="1334"/>
  </r>
  <r>
    <x v="586"/>
    <x v="11"/>
    <s v="Mar"/>
    <n v="13"/>
    <x v="14"/>
    <s v="01"/>
    <s v="Grain"/>
    <x v="0"/>
    <n v="2303"/>
  </r>
  <r>
    <x v="586"/>
    <x v="11"/>
    <s v="Mar"/>
    <n v="13"/>
    <x v="14"/>
    <s v="01"/>
    <s v="Grain"/>
    <x v="1"/>
    <n v="971"/>
  </r>
  <r>
    <x v="586"/>
    <x v="11"/>
    <s v="Mar"/>
    <n v="13"/>
    <x v="7"/>
    <s v="01"/>
    <s v="Grain"/>
    <x v="0"/>
    <n v="1609"/>
  </r>
  <r>
    <x v="586"/>
    <x v="11"/>
    <s v="Mar"/>
    <n v="13"/>
    <x v="7"/>
    <s v="01"/>
    <s v="Grain"/>
    <x v="1"/>
    <n v="31"/>
  </r>
  <r>
    <x v="586"/>
    <x v="11"/>
    <s v="Mar"/>
    <n v="13"/>
    <x v="8"/>
    <s v="01"/>
    <s v="Grain"/>
    <x v="0"/>
    <n v="84"/>
  </r>
  <r>
    <x v="586"/>
    <x v="11"/>
    <s v="Mar"/>
    <n v="13"/>
    <x v="8"/>
    <s v="01"/>
    <s v="Grain"/>
    <x v="1"/>
    <n v="1400"/>
  </r>
  <r>
    <x v="586"/>
    <x v="11"/>
    <s v="Mar"/>
    <n v="13"/>
    <x v="9"/>
    <s v="01"/>
    <s v="Grain"/>
    <x v="0"/>
    <n v="0"/>
  </r>
  <r>
    <x v="586"/>
    <x v="11"/>
    <s v="Mar"/>
    <n v="13"/>
    <x v="9"/>
    <s v="01"/>
    <s v="Grain"/>
    <x v="1"/>
    <n v="0"/>
  </r>
  <r>
    <x v="586"/>
    <x v="11"/>
    <s v="Mar"/>
    <n v="13"/>
    <x v="10"/>
    <s v="01"/>
    <s v="Grain"/>
    <x v="0"/>
    <n v="2823"/>
  </r>
  <r>
    <x v="586"/>
    <x v="11"/>
    <s v="Mar"/>
    <n v="13"/>
    <x v="10"/>
    <s v="01"/>
    <s v="Grain"/>
    <x v="1"/>
    <n v="743"/>
  </r>
  <r>
    <x v="586"/>
    <x v="11"/>
    <s v="Mar"/>
    <n v="13"/>
    <x v="11"/>
    <s v="01"/>
    <s v="Grain"/>
    <x v="0"/>
    <n v="0"/>
  </r>
  <r>
    <x v="586"/>
    <x v="11"/>
    <s v="Mar"/>
    <n v="13"/>
    <x v="11"/>
    <s v="01"/>
    <s v="Grain"/>
    <x v="1"/>
    <n v="16"/>
  </r>
  <r>
    <x v="586"/>
    <x v="11"/>
    <s v="Mar"/>
    <n v="13"/>
    <x v="12"/>
    <s v="01"/>
    <s v="Grain"/>
    <x v="0"/>
    <n v="4822"/>
  </r>
  <r>
    <x v="586"/>
    <x v="11"/>
    <s v="Mar"/>
    <n v="13"/>
    <x v="12"/>
    <s v="01"/>
    <s v="Grain"/>
    <x v="1"/>
    <n v="1484"/>
  </r>
  <r>
    <x v="587"/>
    <x v="11"/>
    <s v="Apr"/>
    <n v="14"/>
    <x v="13"/>
    <s v="01"/>
    <s v="Grain"/>
    <x v="0"/>
    <n v="0"/>
  </r>
  <r>
    <x v="587"/>
    <x v="11"/>
    <s v="Apr"/>
    <n v="14"/>
    <x v="13"/>
    <s v="01"/>
    <s v="Grain"/>
    <x v="1"/>
    <n v="0"/>
  </r>
  <r>
    <x v="587"/>
    <x v="11"/>
    <s v="Apr"/>
    <n v="14"/>
    <x v="0"/>
    <s v="01"/>
    <s v="Grain"/>
    <x v="0"/>
    <n v="10252"/>
  </r>
  <r>
    <x v="587"/>
    <x v="11"/>
    <s v="Apr"/>
    <n v="14"/>
    <x v="0"/>
    <s v="01"/>
    <s v="Grain"/>
    <x v="1"/>
    <n v="325"/>
  </r>
  <r>
    <x v="587"/>
    <x v="11"/>
    <s v="Apr"/>
    <n v="14"/>
    <x v="2"/>
    <s v="01"/>
    <s v="Grain"/>
    <x v="0"/>
    <n v="5703"/>
  </r>
  <r>
    <x v="587"/>
    <x v="11"/>
    <s v="Apr"/>
    <n v="14"/>
    <x v="2"/>
    <s v="01"/>
    <s v="Grain"/>
    <x v="1"/>
    <n v="168"/>
  </r>
  <r>
    <x v="587"/>
    <x v="11"/>
    <s v="Apr"/>
    <n v="14"/>
    <x v="3"/>
    <s v="01"/>
    <s v="Grain"/>
    <x v="0"/>
    <n v="5589"/>
  </r>
  <r>
    <x v="587"/>
    <x v="11"/>
    <s v="Apr"/>
    <n v="14"/>
    <x v="3"/>
    <s v="01"/>
    <s v="Grain"/>
    <x v="1"/>
    <n v="300"/>
  </r>
  <r>
    <x v="587"/>
    <x v="11"/>
    <s v="Apr"/>
    <n v="14"/>
    <x v="4"/>
    <s v="01"/>
    <s v="Grain"/>
    <x v="0"/>
    <n v="2421"/>
  </r>
  <r>
    <x v="587"/>
    <x v="11"/>
    <s v="Apr"/>
    <n v="14"/>
    <x v="4"/>
    <s v="01"/>
    <s v="Grain"/>
    <x v="1"/>
    <n v="1457"/>
  </r>
  <r>
    <x v="587"/>
    <x v="11"/>
    <s v="Apr"/>
    <n v="14"/>
    <x v="14"/>
    <s v="01"/>
    <s v="Grain"/>
    <x v="0"/>
    <n v="2024"/>
  </r>
  <r>
    <x v="587"/>
    <x v="11"/>
    <s v="Apr"/>
    <n v="14"/>
    <x v="14"/>
    <s v="01"/>
    <s v="Grain"/>
    <x v="1"/>
    <n v="1480"/>
  </r>
  <r>
    <x v="587"/>
    <x v="11"/>
    <s v="Apr"/>
    <n v="14"/>
    <x v="7"/>
    <s v="01"/>
    <s v="Grain"/>
    <x v="0"/>
    <n v="1253"/>
  </r>
  <r>
    <x v="587"/>
    <x v="11"/>
    <s v="Apr"/>
    <n v="14"/>
    <x v="7"/>
    <s v="01"/>
    <s v="Grain"/>
    <x v="1"/>
    <n v="178"/>
  </r>
  <r>
    <x v="587"/>
    <x v="11"/>
    <s v="Apr"/>
    <n v="14"/>
    <x v="8"/>
    <s v="01"/>
    <s v="Grain"/>
    <x v="0"/>
    <n v="204"/>
  </r>
  <r>
    <x v="587"/>
    <x v="11"/>
    <s v="Apr"/>
    <n v="14"/>
    <x v="8"/>
    <s v="01"/>
    <s v="Grain"/>
    <x v="1"/>
    <n v="944"/>
  </r>
  <r>
    <x v="587"/>
    <x v="11"/>
    <s v="Apr"/>
    <n v="14"/>
    <x v="9"/>
    <s v="01"/>
    <s v="Grain"/>
    <x v="0"/>
    <n v="0"/>
  </r>
  <r>
    <x v="587"/>
    <x v="11"/>
    <s v="Apr"/>
    <n v="14"/>
    <x v="9"/>
    <s v="01"/>
    <s v="Grain"/>
    <x v="1"/>
    <n v="0"/>
  </r>
  <r>
    <x v="587"/>
    <x v="11"/>
    <s v="Apr"/>
    <n v="14"/>
    <x v="10"/>
    <s v="01"/>
    <s v="Grain"/>
    <x v="0"/>
    <n v="2767"/>
  </r>
  <r>
    <x v="587"/>
    <x v="11"/>
    <s v="Apr"/>
    <n v="14"/>
    <x v="10"/>
    <s v="01"/>
    <s v="Grain"/>
    <x v="1"/>
    <n v="982"/>
  </r>
  <r>
    <x v="587"/>
    <x v="11"/>
    <s v="Apr"/>
    <n v="14"/>
    <x v="11"/>
    <s v="01"/>
    <s v="Grain"/>
    <x v="0"/>
    <n v="0"/>
  </r>
  <r>
    <x v="587"/>
    <x v="11"/>
    <s v="Apr"/>
    <n v="14"/>
    <x v="11"/>
    <s v="01"/>
    <s v="Grain"/>
    <x v="1"/>
    <n v="1"/>
  </r>
  <r>
    <x v="587"/>
    <x v="11"/>
    <s v="Apr"/>
    <n v="14"/>
    <x v="12"/>
    <s v="01"/>
    <s v="Grain"/>
    <x v="0"/>
    <n v="5109"/>
  </r>
  <r>
    <x v="587"/>
    <x v="11"/>
    <s v="Apr"/>
    <n v="14"/>
    <x v="12"/>
    <s v="01"/>
    <s v="Grain"/>
    <x v="1"/>
    <n v="1083"/>
  </r>
  <r>
    <x v="588"/>
    <x v="11"/>
    <s v="Apr"/>
    <n v="15"/>
    <x v="13"/>
    <s v="01"/>
    <s v="Grain"/>
    <x v="0"/>
    <n v="0"/>
  </r>
  <r>
    <x v="588"/>
    <x v="11"/>
    <s v="Apr"/>
    <n v="15"/>
    <x v="13"/>
    <s v="01"/>
    <s v="Grain"/>
    <x v="1"/>
    <n v="0"/>
  </r>
  <r>
    <x v="588"/>
    <x v="11"/>
    <s v="Apr"/>
    <n v="15"/>
    <x v="0"/>
    <s v="01"/>
    <s v="Grain"/>
    <x v="0"/>
    <n v="10019"/>
  </r>
  <r>
    <x v="588"/>
    <x v="11"/>
    <s v="Apr"/>
    <n v="15"/>
    <x v="0"/>
    <s v="01"/>
    <s v="Grain"/>
    <x v="1"/>
    <n v="200"/>
  </r>
  <r>
    <x v="588"/>
    <x v="11"/>
    <s v="Apr"/>
    <n v="15"/>
    <x v="2"/>
    <s v="01"/>
    <s v="Grain"/>
    <x v="0"/>
    <n v="6127"/>
  </r>
  <r>
    <x v="588"/>
    <x v="11"/>
    <s v="Apr"/>
    <n v="15"/>
    <x v="2"/>
    <s v="01"/>
    <s v="Grain"/>
    <x v="1"/>
    <n v="423"/>
  </r>
  <r>
    <x v="588"/>
    <x v="11"/>
    <s v="Apr"/>
    <n v="15"/>
    <x v="3"/>
    <s v="01"/>
    <s v="Grain"/>
    <x v="0"/>
    <n v="5318"/>
  </r>
  <r>
    <x v="588"/>
    <x v="11"/>
    <s v="Apr"/>
    <n v="15"/>
    <x v="3"/>
    <s v="01"/>
    <s v="Grain"/>
    <x v="1"/>
    <n v="291"/>
  </r>
  <r>
    <x v="588"/>
    <x v="11"/>
    <s v="Apr"/>
    <n v="15"/>
    <x v="4"/>
    <s v="01"/>
    <s v="Grain"/>
    <x v="0"/>
    <n v="1490"/>
  </r>
  <r>
    <x v="588"/>
    <x v="11"/>
    <s v="Apr"/>
    <n v="15"/>
    <x v="4"/>
    <s v="01"/>
    <s v="Grain"/>
    <x v="1"/>
    <n v="1388"/>
  </r>
  <r>
    <x v="588"/>
    <x v="11"/>
    <s v="Apr"/>
    <n v="15"/>
    <x v="14"/>
    <s v="01"/>
    <s v="Grain"/>
    <x v="0"/>
    <n v="2286"/>
  </r>
  <r>
    <x v="588"/>
    <x v="11"/>
    <s v="Apr"/>
    <n v="15"/>
    <x v="14"/>
    <s v="01"/>
    <s v="Grain"/>
    <x v="1"/>
    <n v="1314"/>
  </r>
  <r>
    <x v="588"/>
    <x v="11"/>
    <s v="Apr"/>
    <n v="15"/>
    <x v="7"/>
    <s v="01"/>
    <s v="Grain"/>
    <x v="0"/>
    <n v="1227"/>
  </r>
  <r>
    <x v="588"/>
    <x v="11"/>
    <s v="Apr"/>
    <n v="15"/>
    <x v="7"/>
    <s v="01"/>
    <s v="Grain"/>
    <x v="1"/>
    <n v="241"/>
  </r>
  <r>
    <x v="588"/>
    <x v="11"/>
    <s v="Apr"/>
    <n v="15"/>
    <x v="8"/>
    <s v="01"/>
    <s v="Grain"/>
    <x v="0"/>
    <n v="162"/>
  </r>
  <r>
    <x v="588"/>
    <x v="11"/>
    <s v="Apr"/>
    <n v="15"/>
    <x v="8"/>
    <s v="01"/>
    <s v="Grain"/>
    <x v="1"/>
    <n v="1165"/>
  </r>
  <r>
    <x v="588"/>
    <x v="11"/>
    <s v="Apr"/>
    <n v="15"/>
    <x v="9"/>
    <s v="01"/>
    <s v="Grain"/>
    <x v="0"/>
    <n v="0"/>
  </r>
  <r>
    <x v="588"/>
    <x v="11"/>
    <s v="Apr"/>
    <n v="15"/>
    <x v="9"/>
    <s v="01"/>
    <s v="Grain"/>
    <x v="1"/>
    <n v="0"/>
  </r>
  <r>
    <x v="588"/>
    <x v="11"/>
    <s v="Apr"/>
    <n v="15"/>
    <x v="10"/>
    <s v="01"/>
    <s v="Grain"/>
    <x v="0"/>
    <n v="2881"/>
  </r>
  <r>
    <x v="588"/>
    <x v="11"/>
    <s v="Apr"/>
    <n v="15"/>
    <x v="10"/>
    <s v="01"/>
    <s v="Grain"/>
    <x v="1"/>
    <n v="690"/>
  </r>
  <r>
    <x v="588"/>
    <x v="11"/>
    <s v="Apr"/>
    <n v="15"/>
    <x v="11"/>
    <s v="01"/>
    <s v="Grain"/>
    <x v="0"/>
    <n v="1"/>
  </r>
  <r>
    <x v="588"/>
    <x v="11"/>
    <s v="Apr"/>
    <n v="15"/>
    <x v="11"/>
    <s v="01"/>
    <s v="Grain"/>
    <x v="1"/>
    <n v="19"/>
  </r>
  <r>
    <x v="588"/>
    <x v="11"/>
    <s v="Apr"/>
    <n v="15"/>
    <x v="12"/>
    <s v="01"/>
    <s v="Grain"/>
    <x v="0"/>
    <n v="6024"/>
  </r>
  <r>
    <x v="588"/>
    <x v="11"/>
    <s v="Apr"/>
    <n v="15"/>
    <x v="12"/>
    <s v="01"/>
    <s v="Grain"/>
    <x v="1"/>
    <n v="803"/>
  </r>
  <r>
    <x v="589"/>
    <x v="11"/>
    <s v="Apr"/>
    <n v="16"/>
    <x v="13"/>
    <s v="01"/>
    <s v="Grain"/>
    <x v="0"/>
    <n v="0"/>
  </r>
  <r>
    <x v="589"/>
    <x v="11"/>
    <s v="Apr"/>
    <n v="16"/>
    <x v="13"/>
    <s v="01"/>
    <s v="Grain"/>
    <x v="1"/>
    <n v="0"/>
  </r>
  <r>
    <x v="589"/>
    <x v="11"/>
    <s v="Apr"/>
    <n v="16"/>
    <x v="0"/>
    <s v="01"/>
    <s v="Grain"/>
    <x v="0"/>
    <n v="13337"/>
  </r>
  <r>
    <x v="589"/>
    <x v="11"/>
    <s v="Apr"/>
    <n v="16"/>
    <x v="0"/>
    <s v="01"/>
    <s v="Grain"/>
    <x v="1"/>
    <n v="281"/>
  </r>
  <r>
    <x v="589"/>
    <x v="11"/>
    <s v="Apr"/>
    <n v="16"/>
    <x v="2"/>
    <s v="01"/>
    <s v="Grain"/>
    <x v="0"/>
    <n v="5468"/>
  </r>
  <r>
    <x v="589"/>
    <x v="11"/>
    <s v="Apr"/>
    <n v="16"/>
    <x v="2"/>
    <s v="01"/>
    <s v="Grain"/>
    <x v="1"/>
    <n v="403"/>
  </r>
  <r>
    <x v="589"/>
    <x v="11"/>
    <s v="Apr"/>
    <n v="16"/>
    <x v="3"/>
    <s v="01"/>
    <s v="Grain"/>
    <x v="0"/>
    <n v="4716"/>
  </r>
  <r>
    <x v="589"/>
    <x v="11"/>
    <s v="Apr"/>
    <n v="16"/>
    <x v="3"/>
    <s v="01"/>
    <s v="Grain"/>
    <x v="1"/>
    <n v="312"/>
  </r>
  <r>
    <x v="589"/>
    <x v="11"/>
    <s v="Apr"/>
    <n v="16"/>
    <x v="4"/>
    <s v="01"/>
    <s v="Grain"/>
    <x v="0"/>
    <n v="1906"/>
  </r>
  <r>
    <x v="589"/>
    <x v="11"/>
    <s v="Apr"/>
    <n v="16"/>
    <x v="4"/>
    <s v="01"/>
    <s v="Grain"/>
    <x v="1"/>
    <n v="782"/>
  </r>
  <r>
    <x v="589"/>
    <x v="11"/>
    <s v="Apr"/>
    <n v="16"/>
    <x v="14"/>
    <s v="01"/>
    <s v="Grain"/>
    <x v="0"/>
    <n v="1379"/>
  </r>
  <r>
    <x v="589"/>
    <x v="11"/>
    <s v="Apr"/>
    <n v="16"/>
    <x v="14"/>
    <s v="01"/>
    <s v="Grain"/>
    <x v="1"/>
    <n v="2062"/>
  </r>
  <r>
    <x v="589"/>
    <x v="11"/>
    <s v="Apr"/>
    <n v="16"/>
    <x v="7"/>
    <s v="01"/>
    <s v="Grain"/>
    <x v="0"/>
    <n v="851"/>
  </r>
  <r>
    <x v="589"/>
    <x v="11"/>
    <s v="Apr"/>
    <n v="16"/>
    <x v="7"/>
    <s v="01"/>
    <s v="Grain"/>
    <x v="1"/>
    <n v="472"/>
  </r>
  <r>
    <x v="589"/>
    <x v="11"/>
    <s v="Apr"/>
    <n v="16"/>
    <x v="8"/>
    <s v="01"/>
    <s v="Grain"/>
    <x v="0"/>
    <n v="95"/>
  </r>
  <r>
    <x v="589"/>
    <x v="11"/>
    <s v="Apr"/>
    <n v="16"/>
    <x v="8"/>
    <s v="01"/>
    <s v="Grain"/>
    <x v="1"/>
    <n v="1453"/>
  </r>
  <r>
    <x v="589"/>
    <x v="11"/>
    <s v="Apr"/>
    <n v="16"/>
    <x v="9"/>
    <s v="01"/>
    <s v="Grain"/>
    <x v="0"/>
    <n v="0"/>
  </r>
  <r>
    <x v="589"/>
    <x v="11"/>
    <s v="Apr"/>
    <n v="16"/>
    <x v="9"/>
    <s v="01"/>
    <s v="Grain"/>
    <x v="1"/>
    <n v="0"/>
  </r>
  <r>
    <x v="589"/>
    <x v="11"/>
    <s v="Apr"/>
    <n v="16"/>
    <x v="10"/>
    <s v="01"/>
    <s v="Grain"/>
    <x v="0"/>
    <n v="2934"/>
  </r>
  <r>
    <x v="589"/>
    <x v="11"/>
    <s v="Apr"/>
    <n v="16"/>
    <x v="10"/>
    <s v="01"/>
    <s v="Grain"/>
    <x v="1"/>
    <n v="840"/>
  </r>
  <r>
    <x v="589"/>
    <x v="11"/>
    <s v="Apr"/>
    <n v="16"/>
    <x v="11"/>
    <s v="01"/>
    <s v="Grain"/>
    <x v="0"/>
    <n v="0"/>
  </r>
  <r>
    <x v="589"/>
    <x v="11"/>
    <s v="Apr"/>
    <n v="16"/>
    <x v="11"/>
    <s v="01"/>
    <s v="Grain"/>
    <x v="1"/>
    <n v="17"/>
  </r>
  <r>
    <x v="589"/>
    <x v="11"/>
    <s v="Apr"/>
    <n v="16"/>
    <x v="12"/>
    <s v="01"/>
    <s v="Grain"/>
    <x v="0"/>
    <n v="5654"/>
  </r>
  <r>
    <x v="589"/>
    <x v="11"/>
    <s v="Apr"/>
    <n v="16"/>
    <x v="12"/>
    <s v="01"/>
    <s v="Grain"/>
    <x v="1"/>
    <n v="1279"/>
  </r>
  <r>
    <x v="590"/>
    <x v="11"/>
    <s v="Apr"/>
    <n v="17"/>
    <x v="13"/>
    <s v="01"/>
    <s v="Grain"/>
    <x v="0"/>
    <n v="0"/>
  </r>
  <r>
    <x v="590"/>
    <x v="11"/>
    <s v="Apr"/>
    <n v="17"/>
    <x v="13"/>
    <s v="01"/>
    <s v="Grain"/>
    <x v="1"/>
    <n v="0"/>
  </r>
  <r>
    <x v="590"/>
    <x v="11"/>
    <s v="Apr"/>
    <n v="17"/>
    <x v="0"/>
    <s v="01"/>
    <s v="Grain"/>
    <x v="0"/>
    <n v="12978"/>
  </r>
  <r>
    <x v="590"/>
    <x v="11"/>
    <s v="Apr"/>
    <n v="17"/>
    <x v="0"/>
    <s v="01"/>
    <s v="Grain"/>
    <x v="1"/>
    <n v="331"/>
  </r>
  <r>
    <x v="590"/>
    <x v="11"/>
    <s v="Apr"/>
    <n v="17"/>
    <x v="2"/>
    <s v="01"/>
    <s v="Grain"/>
    <x v="0"/>
    <n v="5248"/>
  </r>
  <r>
    <x v="590"/>
    <x v="11"/>
    <s v="Apr"/>
    <n v="17"/>
    <x v="2"/>
    <s v="01"/>
    <s v="Grain"/>
    <x v="1"/>
    <n v="188"/>
  </r>
  <r>
    <x v="590"/>
    <x v="11"/>
    <s v="Apr"/>
    <n v="17"/>
    <x v="3"/>
    <s v="01"/>
    <s v="Grain"/>
    <x v="0"/>
    <n v="5917"/>
  </r>
  <r>
    <x v="590"/>
    <x v="11"/>
    <s v="Apr"/>
    <n v="17"/>
    <x v="3"/>
    <s v="01"/>
    <s v="Grain"/>
    <x v="1"/>
    <n v="227"/>
  </r>
  <r>
    <x v="590"/>
    <x v="11"/>
    <s v="Apr"/>
    <n v="17"/>
    <x v="4"/>
    <s v="01"/>
    <s v="Grain"/>
    <x v="0"/>
    <n v="1967"/>
  </r>
  <r>
    <x v="590"/>
    <x v="11"/>
    <s v="Apr"/>
    <n v="17"/>
    <x v="4"/>
    <s v="01"/>
    <s v="Grain"/>
    <x v="1"/>
    <n v="867"/>
  </r>
  <r>
    <x v="590"/>
    <x v="11"/>
    <s v="Apr"/>
    <n v="17"/>
    <x v="14"/>
    <s v="01"/>
    <s v="Grain"/>
    <x v="0"/>
    <n v="1861"/>
  </r>
  <r>
    <x v="590"/>
    <x v="11"/>
    <s v="Apr"/>
    <n v="17"/>
    <x v="14"/>
    <s v="01"/>
    <s v="Grain"/>
    <x v="1"/>
    <n v="2401"/>
  </r>
  <r>
    <x v="590"/>
    <x v="11"/>
    <s v="Apr"/>
    <n v="17"/>
    <x v="7"/>
    <s v="01"/>
    <s v="Grain"/>
    <x v="0"/>
    <n v="1095"/>
  </r>
  <r>
    <x v="590"/>
    <x v="11"/>
    <s v="Apr"/>
    <n v="17"/>
    <x v="7"/>
    <s v="01"/>
    <s v="Grain"/>
    <x v="1"/>
    <n v="391"/>
  </r>
  <r>
    <x v="590"/>
    <x v="11"/>
    <s v="Apr"/>
    <n v="17"/>
    <x v="8"/>
    <s v="01"/>
    <s v="Grain"/>
    <x v="0"/>
    <n v="165"/>
  </r>
  <r>
    <x v="590"/>
    <x v="11"/>
    <s v="Apr"/>
    <n v="17"/>
    <x v="8"/>
    <s v="01"/>
    <s v="Grain"/>
    <x v="1"/>
    <n v="859"/>
  </r>
  <r>
    <x v="590"/>
    <x v="11"/>
    <s v="Apr"/>
    <n v="17"/>
    <x v="9"/>
    <s v="01"/>
    <s v="Grain"/>
    <x v="0"/>
    <n v="0"/>
  </r>
  <r>
    <x v="590"/>
    <x v="11"/>
    <s v="Apr"/>
    <n v="17"/>
    <x v="9"/>
    <s v="01"/>
    <s v="Grain"/>
    <x v="1"/>
    <n v="0"/>
  </r>
  <r>
    <x v="590"/>
    <x v="11"/>
    <s v="Apr"/>
    <n v="17"/>
    <x v="10"/>
    <s v="01"/>
    <s v="Grain"/>
    <x v="0"/>
    <n v="3151"/>
  </r>
  <r>
    <x v="590"/>
    <x v="11"/>
    <s v="Apr"/>
    <n v="17"/>
    <x v="10"/>
    <s v="01"/>
    <s v="Grain"/>
    <x v="1"/>
    <n v="672"/>
  </r>
  <r>
    <x v="590"/>
    <x v="11"/>
    <s v="Apr"/>
    <n v="17"/>
    <x v="11"/>
    <s v="01"/>
    <s v="Grain"/>
    <x v="0"/>
    <n v="0"/>
  </r>
  <r>
    <x v="590"/>
    <x v="11"/>
    <s v="Apr"/>
    <n v="17"/>
    <x v="11"/>
    <s v="01"/>
    <s v="Grain"/>
    <x v="1"/>
    <n v="5"/>
  </r>
  <r>
    <x v="590"/>
    <x v="11"/>
    <s v="Apr"/>
    <n v="17"/>
    <x v="12"/>
    <s v="01"/>
    <s v="Grain"/>
    <x v="0"/>
    <n v="5947"/>
  </r>
  <r>
    <x v="590"/>
    <x v="11"/>
    <s v="Apr"/>
    <n v="17"/>
    <x v="12"/>
    <s v="01"/>
    <s v="Grain"/>
    <x v="1"/>
    <n v="793"/>
  </r>
  <r>
    <x v="591"/>
    <x v="11"/>
    <s v="May"/>
    <n v="18"/>
    <x v="13"/>
    <s v="01"/>
    <s v="Grain"/>
    <x v="0"/>
    <n v="0"/>
  </r>
  <r>
    <x v="591"/>
    <x v="11"/>
    <s v="May"/>
    <n v="18"/>
    <x v="13"/>
    <s v="01"/>
    <s v="Grain"/>
    <x v="1"/>
    <n v="0"/>
  </r>
  <r>
    <x v="591"/>
    <x v="11"/>
    <s v="May"/>
    <n v="18"/>
    <x v="0"/>
    <s v="01"/>
    <s v="Grain"/>
    <x v="0"/>
    <n v="10982"/>
  </r>
  <r>
    <x v="591"/>
    <x v="11"/>
    <s v="May"/>
    <n v="18"/>
    <x v="0"/>
    <s v="01"/>
    <s v="Grain"/>
    <x v="1"/>
    <n v="70"/>
  </r>
  <r>
    <x v="591"/>
    <x v="11"/>
    <s v="May"/>
    <n v="18"/>
    <x v="2"/>
    <s v="01"/>
    <s v="Grain"/>
    <x v="0"/>
    <n v="4773"/>
  </r>
  <r>
    <x v="591"/>
    <x v="11"/>
    <s v="May"/>
    <n v="18"/>
    <x v="2"/>
    <s v="01"/>
    <s v="Grain"/>
    <x v="1"/>
    <n v="390"/>
  </r>
  <r>
    <x v="591"/>
    <x v="11"/>
    <s v="May"/>
    <n v="18"/>
    <x v="3"/>
    <s v="01"/>
    <s v="Grain"/>
    <x v="0"/>
    <n v="4551"/>
  </r>
  <r>
    <x v="591"/>
    <x v="11"/>
    <s v="May"/>
    <n v="18"/>
    <x v="3"/>
    <s v="01"/>
    <s v="Grain"/>
    <x v="1"/>
    <n v="327"/>
  </r>
  <r>
    <x v="591"/>
    <x v="11"/>
    <s v="May"/>
    <n v="18"/>
    <x v="4"/>
    <s v="01"/>
    <s v="Grain"/>
    <x v="0"/>
    <n v="1927"/>
  </r>
  <r>
    <x v="591"/>
    <x v="11"/>
    <s v="May"/>
    <n v="18"/>
    <x v="4"/>
    <s v="01"/>
    <s v="Grain"/>
    <x v="1"/>
    <n v="923"/>
  </r>
  <r>
    <x v="591"/>
    <x v="11"/>
    <s v="May"/>
    <n v="18"/>
    <x v="14"/>
    <s v="01"/>
    <s v="Grain"/>
    <x v="0"/>
    <n v="1761"/>
  </r>
  <r>
    <x v="591"/>
    <x v="11"/>
    <s v="May"/>
    <n v="18"/>
    <x v="14"/>
    <s v="01"/>
    <s v="Grain"/>
    <x v="1"/>
    <n v="1934"/>
  </r>
  <r>
    <x v="591"/>
    <x v="11"/>
    <s v="May"/>
    <n v="18"/>
    <x v="7"/>
    <s v="01"/>
    <s v="Grain"/>
    <x v="0"/>
    <n v="1217"/>
  </r>
  <r>
    <x v="591"/>
    <x v="11"/>
    <s v="May"/>
    <n v="18"/>
    <x v="7"/>
    <s v="01"/>
    <s v="Grain"/>
    <x v="1"/>
    <n v="345"/>
  </r>
  <r>
    <x v="591"/>
    <x v="11"/>
    <s v="May"/>
    <n v="18"/>
    <x v="8"/>
    <s v="01"/>
    <s v="Grain"/>
    <x v="0"/>
    <n v="134"/>
  </r>
  <r>
    <x v="591"/>
    <x v="11"/>
    <s v="May"/>
    <n v="18"/>
    <x v="8"/>
    <s v="01"/>
    <s v="Grain"/>
    <x v="1"/>
    <n v="1540"/>
  </r>
  <r>
    <x v="591"/>
    <x v="11"/>
    <s v="May"/>
    <n v="18"/>
    <x v="9"/>
    <s v="01"/>
    <s v="Grain"/>
    <x v="0"/>
    <n v="0"/>
  </r>
  <r>
    <x v="591"/>
    <x v="11"/>
    <s v="May"/>
    <n v="18"/>
    <x v="9"/>
    <s v="01"/>
    <s v="Grain"/>
    <x v="1"/>
    <n v="0"/>
  </r>
  <r>
    <x v="591"/>
    <x v="11"/>
    <s v="May"/>
    <n v="18"/>
    <x v="10"/>
    <s v="01"/>
    <s v="Grain"/>
    <x v="0"/>
    <n v="3155"/>
  </r>
  <r>
    <x v="591"/>
    <x v="11"/>
    <s v="May"/>
    <n v="18"/>
    <x v="10"/>
    <s v="01"/>
    <s v="Grain"/>
    <x v="1"/>
    <n v="945"/>
  </r>
  <r>
    <x v="591"/>
    <x v="11"/>
    <s v="May"/>
    <n v="18"/>
    <x v="11"/>
    <s v="01"/>
    <s v="Grain"/>
    <x v="0"/>
    <n v="0"/>
  </r>
  <r>
    <x v="591"/>
    <x v="11"/>
    <s v="May"/>
    <n v="18"/>
    <x v="11"/>
    <s v="01"/>
    <s v="Grain"/>
    <x v="1"/>
    <n v="30"/>
  </r>
  <r>
    <x v="591"/>
    <x v="11"/>
    <s v="May"/>
    <n v="18"/>
    <x v="12"/>
    <s v="01"/>
    <s v="Grain"/>
    <x v="0"/>
    <n v="5017"/>
  </r>
  <r>
    <x v="591"/>
    <x v="11"/>
    <s v="May"/>
    <n v="18"/>
    <x v="12"/>
    <s v="01"/>
    <s v="Grain"/>
    <x v="1"/>
    <n v="1149"/>
  </r>
  <r>
    <x v="592"/>
    <x v="11"/>
    <s v="May"/>
    <n v="19"/>
    <x v="13"/>
    <s v="01"/>
    <s v="Grain"/>
    <x v="0"/>
    <n v="0"/>
  </r>
  <r>
    <x v="592"/>
    <x v="11"/>
    <s v="May"/>
    <n v="19"/>
    <x v="13"/>
    <s v="01"/>
    <s v="Grain"/>
    <x v="1"/>
    <n v="0"/>
  </r>
  <r>
    <x v="592"/>
    <x v="11"/>
    <s v="May"/>
    <n v="19"/>
    <x v="0"/>
    <s v="01"/>
    <s v="Grain"/>
    <x v="0"/>
    <n v="12977"/>
  </r>
  <r>
    <x v="592"/>
    <x v="11"/>
    <s v="May"/>
    <n v="19"/>
    <x v="0"/>
    <s v="01"/>
    <s v="Grain"/>
    <x v="1"/>
    <n v="412"/>
  </r>
  <r>
    <x v="592"/>
    <x v="11"/>
    <s v="May"/>
    <n v="19"/>
    <x v="2"/>
    <s v="01"/>
    <s v="Grain"/>
    <x v="0"/>
    <n v="4369"/>
  </r>
  <r>
    <x v="592"/>
    <x v="11"/>
    <s v="May"/>
    <n v="19"/>
    <x v="2"/>
    <s v="01"/>
    <s v="Grain"/>
    <x v="1"/>
    <n v="573"/>
  </r>
  <r>
    <x v="592"/>
    <x v="11"/>
    <s v="May"/>
    <n v="19"/>
    <x v="3"/>
    <s v="01"/>
    <s v="Grain"/>
    <x v="0"/>
    <n v="4493"/>
  </r>
  <r>
    <x v="592"/>
    <x v="11"/>
    <s v="May"/>
    <n v="19"/>
    <x v="3"/>
    <s v="01"/>
    <s v="Grain"/>
    <x v="1"/>
    <n v="160"/>
  </r>
  <r>
    <x v="592"/>
    <x v="11"/>
    <s v="May"/>
    <n v="19"/>
    <x v="4"/>
    <s v="01"/>
    <s v="Grain"/>
    <x v="0"/>
    <n v="1822"/>
  </r>
  <r>
    <x v="592"/>
    <x v="11"/>
    <s v="May"/>
    <n v="19"/>
    <x v="4"/>
    <s v="01"/>
    <s v="Grain"/>
    <x v="1"/>
    <n v="1368"/>
  </r>
  <r>
    <x v="592"/>
    <x v="11"/>
    <s v="May"/>
    <n v="19"/>
    <x v="14"/>
    <s v="01"/>
    <s v="Grain"/>
    <x v="0"/>
    <n v="2189"/>
  </r>
  <r>
    <x v="592"/>
    <x v="11"/>
    <s v="May"/>
    <n v="19"/>
    <x v="14"/>
    <s v="01"/>
    <s v="Grain"/>
    <x v="1"/>
    <n v="2009"/>
  </r>
  <r>
    <x v="592"/>
    <x v="11"/>
    <s v="May"/>
    <n v="19"/>
    <x v="7"/>
    <s v="01"/>
    <s v="Grain"/>
    <x v="0"/>
    <n v="828"/>
  </r>
  <r>
    <x v="592"/>
    <x v="11"/>
    <s v="May"/>
    <n v="19"/>
    <x v="7"/>
    <s v="01"/>
    <s v="Grain"/>
    <x v="1"/>
    <n v="327"/>
  </r>
  <r>
    <x v="592"/>
    <x v="11"/>
    <s v="May"/>
    <n v="19"/>
    <x v="8"/>
    <s v="01"/>
    <s v="Grain"/>
    <x v="0"/>
    <n v="212"/>
  </r>
  <r>
    <x v="592"/>
    <x v="11"/>
    <s v="May"/>
    <n v="19"/>
    <x v="8"/>
    <s v="01"/>
    <s v="Grain"/>
    <x v="1"/>
    <n v="1452"/>
  </r>
  <r>
    <x v="592"/>
    <x v="11"/>
    <s v="May"/>
    <n v="19"/>
    <x v="9"/>
    <s v="01"/>
    <s v="Grain"/>
    <x v="0"/>
    <n v="0"/>
  </r>
  <r>
    <x v="592"/>
    <x v="11"/>
    <s v="May"/>
    <n v="19"/>
    <x v="9"/>
    <s v="01"/>
    <s v="Grain"/>
    <x v="1"/>
    <n v="0"/>
  </r>
  <r>
    <x v="592"/>
    <x v="11"/>
    <s v="May"/>
    <n v="19"/>
    <x v="10"/>
    <s v="01"/>
    <s v="Grain"/>
    <x v="0"/>
    <n v="3388"/>
  </r>
  <r>
    <x v="592"/>
    <x v="11"/>
    <s v="May"/>
    <n v="19"/>
    <x v="10"/>
    <s v="01"/>
    <s v="Grain"/>
    <x v="1"/>
    <n v="785"/>
  </r>
  <r>
    <x v="592"/>
    <x v="11"/>
    <s v="May"/>
    <n v="19"/>
    <x v="11"/>
    <s v="01"/>
    <s v="Grain"/>
    <x v="0"/>
    <n v="0"/>
  </r>
  <r>
    <x v="592"/>
    <x v="11"/>
    <s v="May"/>
    <n v="19"/>
    <x v="11"/>
    <s v="01"/>
    <s v="Grain"/>
    <x v="1"/>
    <n v="3"/>
  </r>
  <r>
    <x v="592"/>
    <x v="11"/>
    <s v="May"/>
    <n v="19"/>
    <x v="12"/>
    <s v="01"/>
    <s v="Grain"/>
    <x v="0"/>
    <n v="5159"/>
  </r>
  <r>
    <x v="592"/>
    <x v="11"/>
    <s v="May"/>
    <n v="19"/>
    <x v="12"/>
    <s v="01"/>
    <s v="Grain"/>
    <x v="1"/>
    <n v="481"/>
  </r>
  <r>
    <x v="593"/>
    <x v="11"/>
    <s v="May"/>
    <n v="20"/>
    <x v="13"/>
    <s v="01"/>
    <s v="Grain"/>
    <x v="0"/>
    <n v="0"/>
  </r>
  <r>
    <x v="593"/>
    <x v="11"/>
    <s v="May"/>
    <n v="20"/>
    <x v="13"/>
    <s v="01"/>
    <s v="Grain"/>
    <x v="1"/>
    <n v="0"/>
  </r>
  <r>
    <x v="593"/>
    <x v="11"/>
    <s v="May"/>
    <n v="20"/>
    <x v="0"/>
    <s v="01"/>
    <s v="Grain"/>
    <x v="0"/>
    <n v="11317"/>
  </r>
  <r>
    <x v="593"/>
    <x v="11"/>
    <s v="May"/>
    <n v="20"/>
    <x v="0"/>
    <s v="01"/>
    <s v="Grain"/>
    <x v="1"/>
    <n v="165"/>
  </r>
  <r>
    <x v="593"/>
    <x v="11"/>
    <s v="May"/>
    <n v="20"/>
    <x v="2"/>
    <s v="01"/>
    <s v="Grain"/>
    <x v="0"/>
    <n v="5018"/>
  </r>
  <r>
    <x v="593"/>
    <x v="11"/>
    <s v="May"/>
    <n v="20"/>
    <x v="2"/>
    <s v="01"/>
    <s v="Grain"/>
    <x v="1"/>
    <n v="390"/>
  </r>
  <r>
    <x v="593"/>
    <x v="11"/>
    <s v="May"/>
    <n v="20"/>
    <x v="3"/>
    <s v="01"/>
    <s v="Grain"/>
    <x v="0"/>
    <n v="3848"/>
  </r>
  <r>
    <x v="593"/>
    <x v="11"/>
    <s v="May"/>
    <n v="20"/>
    <x v="3"/>
    <s v="01"/>
    <s v="Grain"/>
    <x v="1"/>
    <n v="273"/>
  </r>
  <r>
    <x v="593"/>
    <x v="11"/>
    <s v="May"/>
    <n v="20"/>
    <x v="4"/>
    <s v="01"/>
    <s v="Grain"/>
    <x v="0"/>
    <n v="2101"/>
  </r>
  <r>
    <x v="593"/>
    <x v="11"/>
    <s v="May"/>
    <n v="20"/>
    <x v="4"/>
    <s v="01"/>
    <s v="Grain"/>
    <x v="1"/>
    <n v="1459"/>
  </r>
  <r>
    <x v="593"/>
    <x v="11"/>
    <s v="May"/>
    <n v="20"/>
    <x v="14"/>
    <s v="01"/>
    <s v="Grain"/>
    <x v="0"/>
    <n v="1804"/>
  </r>
  <r>
    <x v="593"/>
    <x v="11"/>
    <s v="May"/>
    <n v="20"/>
    <x v="14"/>
    <s v="01"/>
    <s v="Grain"/>
    <x v="1"/>
    <n v="2325"/>
  </r>
  <r>
    <x v="593"/>
    <x v="11"/>
    <s v="May"/>
    <n v="20"/>
    <x v="7"/>
    <s v="01"/>
    <s v="Grain"/>
    <x v="0"/>
    <n v="1091"/>
  </r>
  <r>
    <x v="593"/>
    <x v="11"/>
    <s v="May"/>
    <n v="20"/>
    <x v="7"/>
    <s v="01"/>
    <s v="Grain"/>
    <x v="1"/>
    <n v="346"/>
  </r>
  <r>
    <x v="593"/>
    <x v="11"/>
    <s v="May"/>
    <n v="20"/>
    <x v="8"/>
    <s v="01"/>
    <s v="Grain"/>
    <x v="0"/>
    <n v="135"/>
  </r>
  <r>
    <x v="593"/>
    <x v="11"/>
    <s v="May"/>
    <n v="20"/>
    <x v="8"/>
    <s v="01"/>
    <s v="Grain"/>
    <x v="1"/>
    <n v="1523"/>
  </r>
  <r>
    <x v="593"/>
    <x v="11"/>
    <s v="May"/>
    <n v="20"/>
    <x v="9"/>
    <s v="01"/>
    <s v="Grain"/>
    <x v="0"/>
    <n v="0"/>
  </r>
  <r>
    <x v="593"/>
    <x v="11"/>
    <s v="May"/>
    <n v="20"/>
    <x v="9"/>
    <s v="01"/>
    <s v="Grain"/>
    <x v="1"/>
    <n v="0"/>
  </r>
  <r>
    <x v="593"/>
    <x v="11"/>
    <s v="May"/>
    <n v="20"/>
    <x v="10"/>
    <s v="01"/>
    <s v="Grain"/>
    <x v="0"/>
    <n v="2934"/>
  </r>
  <r>
    <x v="593"/>
    <x v="11"/>
    <s v="May"/>
    <n v="20"/>
    <x v="10"/>
    <s v="01"/>
    <s v="Grain"/>
    <x v="1"/>
    <n v="989"/>
  </r>
  <r>
    <x v="593"/>
    <x v="11"/>
    <s v="May"/>
    <n v="20"/>
    <x v="11"/>
    <s v="01"/>
    <s v="Grain"/>
    <x v="0"/>
    <n v="0"/>
  </r>
  <r>
    <x v="593"/>
    <x v="11"/>
    <s v="May"/>
    <n v="20"/>
    <x v="11"/>
    <s v="01"/>
    <s v="Grain"/>
    <x v="1"/>
    <n v="1"/>
  </r>
  <r>
    <x v="593"/>
    <x v="11"/>
    <s v="May"/>
    <n v="20"/>
    <x v="12"/>
    <s v="01"/>
    <s v="Grain"/>
    <x v="0"/>
    <n v="5767"/>
  </r>
  <r>
    <x v="593"/>
    <x v="11"/>
    <s v="May"/>
    <n v="20"/>
    <x v="12"/>
    <s v="01"/>
    <s v="Grain"/>
    <x v="1"/>
    <n v="762"/>
  </r>
  <r>
    <x v="594"/>
    <x v="11"/>
    <s v="May"/>
    <n v="21"/>
    <x v="13"/>
    <s v="01"/>
    <s v="Grain"/>
    <x v="0"/>
    <n v="0"/>
  </r>
  <r>
    <x v="594"/>
    <x v="11"/>
    <s v="May"/>
    <n v="21"/>
    <x v="13"/>
    <s v="01"/>
    <s v="Grain"/>
    <x v="1"/>
    <n v="0"/>
  </r>
  <r>
    <x v="594"/>
    <x v="11"/>
    <s v="May"/>
    <n v="21"/>
    <x v="0"/>
    <s v="01"/>
    <s v="Grain"/>
    <x v="0"/>
    <n v="11541"/>
  </r>
  <r>
    <x v="594"/>
    <x v="11"/>
    <s v="May"/>
    <n v="21"/>
    <x v="0"/>
    <s v="01"/>
    <s v="Grain"/>
    <x v="1"/>
    <n v="186"/>
  </r>
  <r>
    <x v="594"/>
    <x v="11"/>
    <s v="May"/>
    <n v="21"/>
    <x v="2"/>
    <s v="01"/>
    <s v="Grain"/>
    <x v="0"/>
    <n v="3328"/>
  </r>
  <r>
    <x v="594"/>
    <x v="11"/>
    <s v="May"/>
    <n v="21"/>
    <x v="2"/>
    <s v="01"/>
    <s v="Grain"/>
    <x v="1"/>
    <n v="248"/>
  </r>
  <r>
    <x v="594"/>
    <x v="11"/>
    <s v="May"/>
    <n v="21"/>
    <x v="3"/>
    <s v="01"/>
    <s v="Grain"/>
    <x v="0"/>
    <n v="3597"/>
  </r>
  <r>
    <x v="594"/>
    <x v="11"/>
    <s v="May"/>
    <n v="21"/>
    <x v="3"/>
    <s v="01"/>
    <s v="Grain"/>
    <x v="1"/>
    <n v="132"/>
  </r>
  <r>
    <x v="594"/>
    <x v="11"/>
    <s v="May"/>
    <n v="21"/>
    <x v="4"/>
    <s v="01"/>
    <s v="Grain"/>
    <x v="0"/>
    <n v="2087"/>
  </r>
  <r>
    <x v="594"/>
    <x v="11"/>
    <s v="May"/>
    <n v="21"/>
    <x v="4"/>
    <s v="01"/>
    <s v="Grain"/>
    <x v="1"/>
    <n v="1043"/>
  </r>
  <r>
    <x v="594"/>
    <x v="11"/>
    <s v="May"/>
    <n v="21"/>
    <x v="14"/>
    <s v="01"/>
    <s v="Grain"/>
    <x v="0"/>
    <n v="1869"/>
  </r>
  <r>
    <x v="594"/>
    <x v="11"/>
    <s v="May"/>
    <n v="21"/>
    <x v="14"/>
    <s v="01"/>
    <s v="Grain"/>
    <x v="1"/>
    <n v="1004"/>
  </r>
  <r>
    <x v="594"/>
    <x v="11"/>
    <s v="May"/>
    <n v="21"/>
    <x v="7"/>
    <s v="01"/>
    <s v="Grain"/>
    <x v="0"/>
    <n v="972"/>
  </r>
  <r>
    <x v="594"/>
    <x v="11"/>
    <s v="May"/>
    <n v="21"/>
    <x v="7"/>
    <s v="01"/>
    <s v="Grain"/>
    <x v="1"/>
    <n v="213"/>
  </r>
  <r>
    <x v="594"/>
    <x v="11"/>
    <s v="May"/>
    <n v="21"/>
    <x v="8"/>
    <s v="01"/>
    <s v="Grain"/>
    <x v="0"/>
    <n v="108"/>
  </r>
  <r>
    <x v="594"/>
    <x v="11"/>
    <s v="May"/>
    <n v="21"/>
    <x v="8"/>
    <s v="01"/>
    <s v="Grain"/>
    <x v="1"/>
    <n v="1033"/>
  </r>
  <r>
    <x v="594"/>
    <x v="11"/>
    <s v="May"/>
    <n v="21"/>
    <x v="9"/>
    <s v="01"/>
    <s v="Grain"/>
    <x v="0"/>
    <n v="0"/>
  </r>
  <r>
    <x v="594"/>
    <x v="11"/>
    <s v="May"/>
    <n v="21"/>
    <x v="9"/>
    <s v="01"/>
    <s v="Grain"/>
    <x v="1"/>
    <n v="0"/>
  </r>
  <r>
    <x v="594"/>
    <x v="11"/>
    <s v="May"/>
    <n v="21"/>
    <x v="10"/>
    <s v="01"/>
    <s v="Grain"/>
    <x v="0"/>
    <n v="3132"/>
  </r>
  <r>
    <x v="594"/>
    <x v="11"/>
    <s v="May"/>
    <n v="21"/>
    <x v="10"/>
    <s v="01"/>
    <s v="Grain"/>
    <x v="1"/>
    <n v="729"/>
  </r>
  <r>
    <x v="594"/>
    <x v="11"/>
    <s v="May"/>
    <n v="21"/>
    <x v="11"/>
    <s v="01"/>
    <s v="Grain"/>
    <x v="0"/>
    <n v="0"/>
  </r>
  <r>
    <x v="594"/>
    <x v="11"/>
    <s v="May"/>
    <n v="21"/>
    <x v="11"/>
    <s v="01"/>
    <s v="Grain"/>
    <x v="1"/>
    <n v="1"/>
  </r>
  <r>
    <x v="594"/>
    <x v="11"/>
    <s v="May"/>
    <n v="21"/>
    <x v="12"/>
    <s v="01"/>
    <s v="Grain"/>
    <x v="0"/>
    <n v="4751"/>
  </r>
  <r>
    <x v="594"/>
    <x v="11"/>
    <s v="May"/>
    <n v="21"/>
    <x v="12"/>
    <s v="01"/>
    <s v="Grain"/>
    <x v="1"/>
    <n v="779"/>
  </r>
  <r>
    <x v="595"/>
    <x v="11"/>
    <s v="May"/>
    <n v="22"/>
    <x v="13"/>
    <s v="01"/>
    <s v="Grain"/>
    <x v="0"/>
    <n v="0"/>
  </r>
  <r>
    <x v="595"/>
    <x v="11"/>
    <s v="May"/>
    <n v="22"/>
    <x v="13"/>
    <s v="01"/>
    <s v="Grain"/>
    <x v="1"/>
    <n v="0"/>
  </r>
  <r>
    <x v="595"/>
    <x v="11"/>
    <s v="May"/>
    <n v="22"/>
    <x v="0"/>
    <s v="01"/>
    <s v="Grain"/>
    <x v="0"/>
    <n v="10643"/>
  </r>
  <r>
    <x v="595"/>
    <x v="11"/>
    <s v="May"/>
    <n v="22"/>
    <x v="0"/>
    <s v="01"/>
    <s v="Grain"/>
    <x v="1"/>
    <n v="284"/>
  </r>
  <r>
    <x v="595"/>
    <x v="11"/>
    <s v="May"/>
    <n v="22"/>
    <x v="2"/>
    <s v="01"/>
    <s v="Grain"/>
    <x v="0"/>
    <n v="4048"/>
  </r>
  <r>
    <x v="595"/>
    <x v="11"/>
    <s v="May"/>
    <n v="22"/>
    <x v="2"/>
    <s v="01"/>
    <s v="Grain"/>
    <x v="1"/>
    <n v="507"/>
  </r>
  <r>
    <x v="595"/>
    <x v="11"/>
    <s v="May"/>
    <n v="22"/>
    <x v="3"/>
    <s v="01"/>
    <s v="Grain"/>
    <x v="0"/>
    <n v="5253"/>
  </r>
  <r>
    <x v="595"/>
    <x v="11"/>
    <s v="May"/>
    <n v="22"/>
    <x v="3"/>
    <s v="01"/>
    <s v="Grain"/>
    <x v="1"/>
    <n v="126"/>
  </r>
  <r>
    <x v="595"/>
    <x v="11"/>
    <s v="May"/>
    <n v="22"/>
    <x v="4"/>
    <s v="01"/>
    <s v="Grain"/>
    <x v="0"/>
    <n v="1598"/>
  </r>
  <r>
    <x v="595"/>
    <x v="11"/>
    <s v="May"/>
    <n v="22"/>
    <x v="4"/>
    <s v="01"/>
    <s v="Grain"/>
    <x v="1"/>
    <n v="930"/>
  </r>
  <r>
    <x v="595"/>
    <x v="11"/>
    <s v="May"/>
    <n v="22"/>
    <x v="14"/>
    <s v="01"/>
    <s v="Grain"/>
    <x v="0"/>
    <n v="2239"/>
  </r>
  <r>
    <x v="595"/>
    <x v="11"/>
    <s v="May"/>
    <n v="22"/>
    <x v="14"/>
    <s v="01"/>
    <s v="Grain"/>
    <x v="1"/>
    <n v="1331"/>
  </r>
  <r>
    <x v="595"/>
    <x v="11"/>
    <s v="May"/>
    <n v="22"/>
    <x v="7"/>
    <s v="01"/>
    <s v="Grain"/>
    <x v="0"/>
    <n v="1029"/>
  </r>
  <r>
    <x v="595"/>
    <x v="11"/>
    <s v="May"/>
    <n v="22"/>
    <x v="7"/>
    <s v="01"/>
    <s v="Grain"/>
    <x v="1"/>
    <n v="269"/>
  </r>
  <r>
    <x v="595"/>
    <x v="11"/>
    <s v="May"/>
    <n v="22"/>
    <x v="8"/>
    <s v="01"/>
    <s v="Grain"/>
    <x v="0"/>
    <n v="204"/>
  </r>
  <r>
    <x v="595"/>
    <x v="11"/>
    <s v="May"/>
    <n v="22"/>
    <x v="8"/>
    <s v="01"/>
    <s v="Grain"/>
    <x v="1"/>
    <n v="824"/>
  </r>
  <r>
    <x v="595"/>
    <x v="11"/>
    <s v="May"/>
    <n v="22"/>
    <x v="9"/>
    <s v="01"/>
    <s v="Grain"/>
    <x v="0"/>
    <n v="0"/>
  </r>
  <r>
    <x v="595"/>
    <x v="11"/>
    <s v="May"/>
    <n v="22"/>
    <x v="9"/>
    <s v="01"/>
    <s v="Grain"/>
    <x v="1"/>
    <n v="0"/>
  </r>
  <r>
    <x v="595"/>
    <x v="11"/>
    <s v="May"/>
    <n v="22"/>
    <x v="10"/>
    <s v="01"/>
    <s v="Grain"/>
    <x v="0"/>
    <n v="2975"/>
  </r>
  <r>
    <x v="595"/>
    <x v="11"/>
    <s v="May"/>
    <n v="22"/>
    <x v="10"/>
    <s v="01"/>
    <s v="Grain"/>
    <x v="1"/>
    <n v="937"/>
  </r>
  <r>
    <x v="595"/>
    <x v="11"/>
    <s v="May"/>
    <n v="22"/>
    <x v="11"/>
    <s v="01"/>
    <s v="Grain"/>
    <x v="0"/>
    <n v="3"/>
  </r>
  <r>
    <x v="595"/>
    <x v="11"/>
    <s v="May"/>
    <n v="22"/>
    <x v="11"/>
    <s v="01"/>
    <s v="Grain"/>
    <x v="1"/>
    <n v="1"/>
  </r>
  <r>
    <x v="595"/>
    <x v="11"/>
    <s v="May"/>
    <n v="22"/>
    <x v="12"/>
    <s v="01"/>
    <s v="Grain"/>
    <x v="0"/>
    <n v="4588"/>
  </r>
  <r>
    <x v="595"/>
    <x v="11"/>
    <s v="May"/>
    <n v="22"/>
    <x v="12"/>
    <s v="01"/>
    <s v="Grain"/>
    <x v="1"/>
    <n v="337"/>
  </r>
  <r>
    <x v="596"/>
    <x v="11"/>
    <s v="Jun"/>
    <n v="23"/>
    <x v="13"/>
    <s v="01"/>
    <s v="Grain"/>
    <x v="0"/>
    <n v="0"/>
  </r>
  <r>
    <x v="596"/>
    <x v="11"/>
    <s v="Jun"/>
    <n v="23"/>
    <x v="13"/>
    <s v="01"/>
    <s v="Grain"/>
    <x v="1"/>
    <n v="0"/>
  </r>
  <r>
    <x v="596"/>
    <x v="11"/>
    <s v="Jun"/>
    <n v="23"/>
    <x v="0"/>
    <s v="01"/>
    <s v="Grain"/>
    <x v="0"/>
    <n v="11002"/>
  </r>
  <r>
    <x v="596"/>
    <x v="11"/>
    <s v="Jun"/>
    <n v="23"/>
    <x v="0"/>
    <s v="01"/>
    <s v="Grain"/>
    <x v="1"/>
    <n v="305"/>
  </r>
  <r>
    <x v="596"/>
    <x v="11"/>
    <s v="Jun"/>
    <n v="23"/>
    <x v="2"/>
    <s v="01"/>
    <s v="Grain"/>
    <x v="0"/>
    <n v="4563"/>
  </r>
  <r>
    <x v="596"/>
    <x v="11"/>
    <s v="Jun"/>
    <n v="23"/>
    <x v="2"/>
    <s v="01"/>
    <s v="Grain"/>
    <x v="1"/>
    <n v="435"/>
  </r>
  <r>
    <x v="596"/>
    <x v="11"/>
    <s v="Jun"/>
    <n v="23"/>
    <x v="3"/>
    <s v="01"/>
    <s v="Grain"/>
    <x v="0"/>
    <n v="4058"/>
  </r>
  <r>
    <x v="596"/>
    <x v="11"/>
    <s v="Jun"/>
    <n v="23"/>
    <x v="3"/>
    <s v="01"/>
    <s v="Grain"/>
    <x v="1"/>
    <n v="109"/>
  </r>
  <r>
    <x v="596"/>
    <x v="11"/>
    <s v="Jun"/>
    <n v="23"/>
    <x v="4"/>
    <s v="01"/>
    <s v="Grain"/>
    <x v="0"/>
    <n v="1601"/>
  </r>
  <r>
    <x v="596"/>
    <x v="11"/>
    <s v="Jun"/>
    <n v="23"/>
    <x v="4"/>
    <s v="01"/>
    <s v="Grain"/>
    <x v="1"/>
    <n v="1086"/>
  </r>
  <r>
    <x v="596"/>
    <x v="11"/>
    <s v="Jun"/>
    <n v="23"/>
    <x v="14"/>
    <s v="01"/>
    <s v="Grain"/>
    <x v="0"/>
    <n v="2563"/>
  </r>
  <r>
    <x v="596"/>
    <x v="11"/>
    <s v="Jun"/>
    <n v="23"/>
    <x v="14"/>
    <s v="01"/>
    <s v="Grain"/>
    <x v="1"/>
    <n v="1983"/>
  </r>
  <r>
    <x v="596"/>
    <x v="11"/>
    <s v="Jun"/>
    <n v="23"/>
    <x v="7"/>
    <s v="01"/>
    <s v="Grain"/>
    <x v="0"/>
    <n v="1311"/>
  </r>
  <r>
    <x v="596"/>
    <x v="11"/>
    <s v="Jun"/>
    <n v="23"/>
    <x v="7"/>
    <s v="01"/>
    <s v="Grain"/>
    <x v="1"/>
    <n v="154"/>
  </r>
  <r>
    <x v="596"/>
    <x v="11"/>
    <s v="Jun"/>
    <n v="23"/>
    <x v="8"/>
    <s v="01"/>
    <s v="Grain"/>
    <x v="0"/>
    <n v="145"/>
  </r>
  <r>
    <x v="596"/>
    <x v="11"/>
    <s v="Jun"/>
    <n v="23"/>
    <x v="8"/>
    <s v="01"/>
    <s v="Grain"/>
    <x v="1"/>
    <n v="1059"/>
  </r>
  <r>
    <x v="596"/>
    <x v="11"/>
    <s v="Jun"/>
    <n v="23"/>
    <x v="9"/>
    <s v="01"/>
    <s v="Grain"/>
    <x v="0"/>
    <n v="0"/>
  </r>
  <r>
    <x v="596"/>
    <x v="11"/>
    <s v="Jun"/>
    <n v="23"/>
    <x v="9"/>
    <s v="01"/>
    <s v="Grain"/>
    <x v="1"/>
    <n v="0"/>
  </r>
  <r>
    <x v="596"/>
    <x v="11"/>
    <s v="Jun"/>
    <n v="23"/>
    <x v="10"/>
    <s v="01"/>
    <s v="Grain"/>
    <x v="0"/>
    <n v="2771"/>
  </r>
  <r>
    <x v="596"/>
    <x v="11"/>
    <s v="Jun"/>
    <n v="23"/>
    <x v="10"/>
    <s v="01"/>
    <s v="Grain"/>
    <x v="1"/>
    <n v="646"/>
  </r>
  <r>
    <x v="596"/>
    <x v="11"/>
    <s v="Jun"/>
    <n v="23"/>
    <x v="11"/>
    <s v="01"/>
    <s v="Grain"/>
    <x v="0"/>
    <n v="0"/>
  </r>
  <r>
    <x v="596"/>
    <x v="11"/>
    <s v="Jun"/>
    <n v="23"/>
    <x v="11"/>
    <s v="01"/>
    <s v="Grain"/>
    <x v="1"/>
    <n v="1"/>
  </r>
  <r>
    <x v="596"/>
    <x v="11"/>
    <s v="Jun"/>
    <n v="23"/>
    <x v="12"/>
    <s v="01"/>
    <s v="Grain"/>
    <x v="0"/>
    <n v="4529"/>
  </r>
  <r>
    <x v="596"/>
    <x v="11"/>
    <s v="Jun"/>
    <n v="23"/>
    <x v="12"/>
    <s v="01"/>
    <s v="Grain"/>
    <x v="1"/>
    <n v="428"/>
  </r>
  <r>
    <x v="597"/>
    <x v="11"/>
    <s v="Jun"/>
    <n v="24"/>
    <x v="13"/>
    <s v="01"/>
    <s v="Grain"/>
    <x v="0"/>
    <n v="0"/>
  </r>
  <r>
    <x v="597"/>
    <x v="11"/>
    <s v="Jun"/>
    <n v="24"/>
    <x v="13"/>
    <s v="01"/>
    <s v="Grain"/>
    <x v="1"/>
    <n v="0"/>
  </r>
  <r>
    <x v="597"/>
    <x v="11"/>
    <s v="Jun"/>
    <n v="24"/>
    <x v="0"/>
    <s v="01"/>
    <s v="Grain"/>
    <x v="0"/>
    <n v="11382"/>
  </r>
  <r>
    <x v="597"/>
    <x v="11"/>
    <s v="Jun"/>
    <n v="24"/>
    <x v="0"/>
    <s v="01"/>
    <s v="Grain"/>
    <x v="1"/>
    <n v="317"/>
  </r>
  <r>
    <x v="597"/>
    <x v="11"/>
    <s v="Jun"/>
    <n v="24"/>
    <x v="2"/>
    <s v="01"/>
    <s v="Grain"/>
    <x v="0"/>
    <n v="5169"/>
  </r>
  <r>
    <x v="597"/>
    <x v="11"/>
    <s v="Jun"/>
    <n v="24"/>
    <x v="2"/>
    <s v="01"/>
    <s v="Grain"/>
    <x v="1"/>
    <n v="137"/>
  </r>
  <r>
    <x v="597"/>
    <x v="11"/>
    <s v="Jun"/>
    <n v="24"/>
    <x v="3"/>
    <s v="01"/>
    <s v="Grain"/>
    <x v="0"/>
    <n v="4530"/>
  </r>
  <r>
    <x v="597"/>
    <x v="11"/>
    <s v="Jun"/>
    <n v="24"/>
    <x v="3"/>
    <s v="01"/>
    <s v="Grain"/>
    <x v="1"/>
    <n v="131"/>
  </r>
  <r>
    <x v="597"/>
    <x v="11"/>
    <s v="Jun"/>
    <n v="24"/>
    <x v="4"/>
    <s v="01"/>
    <s v="Grain"/>
    <x v="0"/>
    <n v="1482"/>
  </r>
  <r>
    <x v="597"/>
    <x v="11"/>
    <s v="Jun"/>
    <n v="24"/>
    <x v="4"/>
    <s v="01"/>
    <s v="Grain"/>
    <x v="1"/>
    <n v="1743"/>
  </r>
  <r>
    <x v="597"/>
    <x v="11"/>
    <s v="Jun"/>
    <n v="24"/>
    <x v="14"/>
    <s v="01"/>
    <s v="Grain"/>
    <x v="0"/>
    <n v="2732"/>
  </r>
  <r>
    <x v="597"/>
    <x v="11"/>
    <s v="Jun"/>
    <n v="24"/>
    <x v="14"/>
    <s v="01"/>
    <s v="Grain"/>
    <x v="1"/>
    <n v="1561"/>
  </r>
  <r>
    <x v="597"/>
    <x v="11"/>
    <s v="Jun"/>
    <n v="24"/>
    <x v="7"/>
    <s v="01"/>
    <s v="Grain"/>
    <x v="0"/>
    <n v="1121"/>
  </r>
  <r>
    <x v="597"/>
    <x v="11"/>
    <s v="Jun"/>
    <n v="24"/>
    <x v="7"/>
    <s v="01"/>
    <s v="Grain"/>
    <x v="1"/>
    <n v="413"/>
  </r>
  <r>
    <x v="597"/>
    <x v="11"/>
    <s v="Jun"/>
    <n v="24"/>
    <x v="8"/>
    <s v="01"/>
    <s v="Grain"/>
    <x v="0"/>
    <n v="123"/>
  </r>
  <r>
    <x v="597"/>
    <x v="11"/>
    <s v="Jun"/>
    <n v="24"/>
    <x v="8"/>
    <s v="01"/>
    <s v="Grain"/>
    <x v="1"/>
    <n v="1447"/>
  </r>
  <r>
    <x v="597"/>
    <x v="11"/>
    <s v="Jun"/>
    <n v="24"/>
    <x v="9"/>
    <s v="01"/>
    <s v="Grain"/>
    <x v="0"/>
    <n v="0"/>
  </r>
  <r>
    <x v="597"/>
    <x v="11"/>
    <s v="Jun"/>
    <n v="24"/>
    <x v="9"/>
    <s v="01"/>
    <s v="Grain"/>
    <x v="1"/>
    <n v="0"/>
  </r>
  <r>
    <x v="597"/>
    <x v="11"/>
    <s v="Jun"/>
    <n v="24"/>
    <x v="10"/>
    <s v="01"/>
    <s v="Grain"/>
    <x v="0"/>
    <n v="3117"/>
  </r>
  <r>
    <x v="597"/>
    <x v="11"/>
    <s v="Jun"/>
    <n v="24"/>
    <x v="10"/>
    <s v="01"/>
    <s v="Grain"/>
    <x v="1"/>
    <n v="918"/>
  </r>
  <r>
    <x v="597"/>
    <x v="11"/>
    <s v="Jun"/>
    <n v="24"/>
    <x v="11"/>
    <s v="01"/>
    <s v="Grain"/>
    <x v="0"/>
    <n v="0"/>
  </r>
  <r>
    <x v="597"/>
    <x v="11"/>
    <s v="Jun"/>
    <n v="24"/>
    <x v="11"/>
    <s v="01"/>
    <s v="Grain"/>
    <x v="1"/>
    <n v="17"/>
  </r>
  <r>
    <x v="597"/>
    <x v="11"/>
    <s v="Jun"/>
    <n v="24"/>
    <x v="12"/>
    <s v="01"/>
    <s v="Grain"/>
    <x v="0"/>
    <n v="5254"/>
  </r>
  <r>
    <x v="597"/>
    <x v="11"/>
    <s v="Jun"/>
    <n v="24"/>
    <x v="12"/>
    <s v="01"/>
    <s v="Grain"/>
    <x v="1"/>
    <n v="1181"/>
  </r>
  <r>
    <x v="598"/>
    <x v="11"/>
    <s v="Jun"/>
    <n v="25"/>
    <x v="13"/>
    <s v="01"/>
    <s v="Grain"/>
    <x v="0"/>
    <n v="0"/>
  </r>
  <r>
    <x v="598"/>
    <x v="11"/>
    <s v="Jun"/>
    <n v="25"/>
    <x v="13"/>
    <s v="01"/>
    <s v="Grain"/>
    <x v="1"/>
    <n v="0"/>
  </r>
  <r>
    <x v="598"/>
    <x v="11"/>
    <s v="Jun"/>
    <n v="25"/>
    <x v="0"/>
    <s v="01"/>
    <s v="Grain"/>
    <x v="0"/>
    <n v="11655"/>
  </r>
  <r>
    <x v="598"/>
    <x v="11"/>
    <s v="Jun"/>
    <n v="25"/>
    <x v="0"/>
    <s v="01"/>
    <s v="Grain"/>
    <x v="1"/>
    <n v="75"/>
  </r>
  <r>
    <x v="598"/>
    <x v="11"/>
    <s v="Jun"/>
    <n v="25"/>
    <x v="2"/>
    <s v="01"/>
    <s v="Grain"/>
    <x v="0"/>
    <n v="3771"/>
  </r>
  <r>
    <x v="598"/>
    <x v="11"/>
    <s v="Jun"/>
    <n v="25"/>
    <x v="2"/>
    <s v="01"/>
    <s v="Grain"/>
    <x v="1"/>
    <n v="352"/>
  </r>
  <r>
    <x v="598"/>
    <x v="11"/>
    <s v="Jun"/>
    <n v="25"/>
    <x v="3"/>
    <s v="01"/>
    <s v="Grain"/>
    <x v="0"/>
    <n v="4617"/>
  </r>
  <r>
    <x v="598"/>
    <x v="11"/>
    <s v="Jun"/>
    <n v="25"/>
    <x v="3"/>
    <s v="01"/>
    <s v="Grain"/>
    <x v="1"/>
    <n v="242"/>
  </r>
  <r>
    <x v="598"/>
    <x v="11"/>
    <s v="Jun"/>
    <n v="25"/>
    <x v="4"/>
    <s v="01"/>
    <s v="Grain"/>
    <x v="0"/>
    <n v="2077"/>
  </r>
  <r>
    <x v="598"/>
    <x v="11"/>
    <s v="Jun"/>
    <n v="25"/>
    <x v="4"/>
    <s v="01"/>
    <s v="Grain"/>
    <x v="1"/>
    <n v="1234"/>
  </r>
  <r>
    <x v="598"/>
    <x v="11"/>
    <s v="Jun"/>
    <n v="25"/>
    <x v="14"/>
    <s v="01"/>
    <s v="Grain"/>
    <x v="0"/>
    <n v="2889"/>
  </r>
  <r>
    <x v="598"/>
    <x v="11"/>
    <s v="Jun"/>
    <n v="25"/>
    <x v="14"/>
    <s v="01"/>
    <s v="Grain"/>
    <x v="1"/>
    <n v="2481"/>
  </r>
  <r>
    <x v="598"/>
    <x v="11"/>
    <s v="Jun"/>
    <n v="25"/>
    <x v="7"/>
    <s v="01"/>
    <s v="Grain"/>
    <x v="0"/>
    <n v="1170"/>
  </r>
  <r>
    <x v="598"/>
    <x v="11"/>
    <s v="Jun"/>
    <n v="25"/>
    <x v="7"/>
    <s v="01"/>
    <s v="Grain"/>
    <x v="1"/>
    <n v="222"/>
  </r>
  <r>
    <x v="598"/>
    <x v="11"/>
    <s v="Jun"/>
    <n v="25"/>
    <x v="8"/>
    <s v="01"/>
    <s v="Grain"/>
    <x v="0"/>
    <n v="54"/>
  </r>
  <r>
    <x v="598"/>
    <x v="11"/>
    <s v="Jun"/>
    <n v="25"/>
    <x v="8"/>
    <s v="01"/>
    <s v="Grain"/>
    <x v="1"/>
    <n v="1154"/>
  </r>
  <r>
    <x v="598"/>
    <x v="11"/>
    <s v="Jun"/>
    <n v="25"/>
    <x v="9"/>
    <s v="01"/>
    <s v="Grain"/>
    <x v="0"/>
    <n v="0"/>
  </r>
  <r>
    <x v="598"/>
    <x v="11"/>
    <s v="Jun"/>
    <n v="25"/>
    <x v="9"/>
    <s v="01"/>
    <s v="Grain"/>
    <x v="1"/>
    <n v="0"/>
  </r>
  <r>
    <x v="598"/>
    <x v="11"/>
    <s v="Jun"/>
    <n v="25"/>
    <x v="10"/>
    <s v="01"/>
    <s v="Grain"/>
    <x v="0"/>
    <n v="2870"/>
  </r>
  <r>
    <x v="598"/>
    <x v="11"/>
    <s v="Jun"/>
    <n v="25"/>
    <x v="10"/>
    <s v="01"/>
    <s v="Grain"/>
    <x v="1"/>
    <n v="859"/>
  </r>
  <r>
    <x v="598"/>
    <x v="11"/>
    <s v="Jun"/>
    <n v="25"/>
    <x v="11"/>
    <s v="01"/>
    <s v="Grain"/>
    <x v="0"/>
    <n v="0"/>
  </r>
  <r>
    <x v="598"/>
    <x v="11"/>
    <s v="Jun"/>
    <n v="25"/>
    <x v="11"/>
    <s v="01"/>
    <s v="Grain"/>
    <x v="1"/>
    <n v="23"/>
  </r>
  <r>
    <x v="598"/>
    <x v="11"/>
    <s v="Jun"/>
    <n v="25"/>
    <x v="12"/>
    <s v="01"/>
    <s v="Grain"/>
    <x v="0"/>
    <n v="5042"/>
  </r>
  <r>
    <x v="598"/>
    <x v="11"/>
    <s v="Jun"/>
    <n v="25"/>
    <x v="12"/>
    <s v="01"/>
    <s v="Grain"/>
    <x v="1"/>
    <n v="1014"/>
  </r>
  <r>
    <x v="599"/>
    <x v="11"/>
    <s v="Jun"/>
    <n v="26"/>
    <x v="13"/>
    <s v="01"/>
    <s v="Grain"/>
    <x v="0"/>
    <n v="0"/>
  </r>
  <r>
    <x v="599"/>
    <x v="11"/>
    <s v="Jun"/>
    <n v="26"/>
    <x v="13"/>
    <s v="01"/>
    <s v="Grain"/>
    <x v="1"/>
    <n v="0"/>
  </r>
  <r>
    <x v="599"/>
    <x v="11"/>
    <s v="Jun"/>
    <n v="26"/>
    <x v="0"/>
    <s v="01"/>
    <s v="Grain"/>
    <x v="0"/>
    <n v="10064"/>
  </r>
  <r>
    <x v="599"/>
    <x v="11"/>
    <s v="Jun"/>
    <n v="26"/>
    <x v="0"/>
    <s v="01"/>
    <s v="Grain"/>
    <x v="1"/>
    <n v="376"/>
  </r>
  <r>
    <x v="599"/>
    <x v="11"/>
    <s v="Jun"/>
    <n v="26"/>
    <x v="2"/>
    <s v="01"/>
    <s v="Grain"/>
    <x v="0"/>
    <n v="4818"/>
  </r>
  <r>
    <x v="599"/>
    <x v="11"/>
    <s v="Jun"/>
    <n v="26"/>
    <x v="2"/>
    <s v="01"/>
    <s v="Grain"/>
    <x v="1"/>
    <n v="605"/>
  </r>
  <r>
    <x v="599"/>
    <x v="11"/>
    <s v="Jun"/>
    <n v="26"/>
    <x v="3"/>
    <s v="01"/>
    <s v="Grain"/>
    <x v="0"/>
    <n v="4839"/>
  </r>
  <r>
    <x v="599"/>
    <x v="11"/>
    <s v="Jun"/>
    <n v="26"/>
    <x v="3"/>
    <s v="01"/>
    <s v="Grain"/>
    <x v="1"/>
    <n v="218"/>
  </r>
  <r>
    <x v="599"/>
    <x v="11"/>
    <s v="Jun"/>
    <n v="26"/>
    <x v="4"/>
    <s v="01"/>
    <s v="Grain"/>
    <x v="0"/>
    <n v="1681"/>
  </r>
  <r>
    <x v="599"/>
    <x v="11"/>
    <s v="Jun"/>
    <n v="26"/>
    <x v="4"/>
    <s v="01"/>
    <s v="Grain"/>
    <x v="1"/>
    <n v="1198"/>
  </r>
  <r>
    <x v="599"/>
    <x v="11"/>
    <s v="Jun"/>
    <n v="26"/>
    <x v="14"/>
    <s v="01"/>
    <s v="Grain"/>
    <x v="0"/>
    <n v="1949"/>
  </r>
  <r>
    <x v="599"/>
    <x v="11"/>
    <s v="Jun"/>
    <n v="26"/>
    <x v="14"/>
    <s v="01"/>
    <s v="Grain"/>
    <x v="1"/>
    <n v="1495"/>
  </r>
  <r>
    <x v="599"/>
    <x v="11"/>
    <s v="Jun"/>
    <n v="26"/>
    <x v="7"/>
    <s v="01"/>
    <s v="Grain"/>
    <x v="0"/>
    <n v="932"/>
  </r>
  <r>
    <x v="599"/>
    <x v="11"/>
    <s v="Jun"/>
    <n v="26"/>
    <x v="7"/>
    <s v="01"/>
    <s v="Grain"/>
    <x v="1"/>
    <n v="272"/>
  </r>
  <r>
    <x v="599"/>
    <x v="11"/>
    <s v="Jun"/>
    <n v="26"/>
    <x v="8"/>
    <s v="01"/>
    <s v="Grain"/>
    <x v="0"/>
    <n v="95"/>
  </r>
  <r>
    <x v="599"/>
    <x v="11"/>
    <s v="Jun"/>
    <n v="26"/>
    <x v="8"/>
    <s v="01"/>
    <s v="Grain"/>
    <x v="1"/>
    <n v="718"/>
  </r>
  <r>
    <x v="599"/>
    <x v="11"/>
    <s v="Jun"/>
    <n v="26"/>
    <x v="9"/>
    <s v="01"/>
    <s v="Grain"/>
    <x v="0"/>
    <n v="0"/>
  </r>
  <r>
    <x v="599"/>
    <x v="11"/>
    <s v="Jun"/>
    <n v="26"/>
    <x v="9"/>
    <s v="01"/>
    <s v="Grain"/>
    <x v="1"/>
    <n v="0"/>
  </r>
  <r>
    <x v="599"/>
    <x v="11"/>
    <s v="Jun"/>
    <n v="26"/>
    <x v="10"/>
    <s v="01"/>
    <s v="Grain"/>
    <x v="0"/>
    <n v="2929"/>
  </r>
  <r>
    <x v="599"/>
    <x v="11"/>
    <s v="Jun"/>
    <n v="26"/>
    <x v="10"/>
    <s v="01"/>
    <s v="Grain"/>
    <x v="1"/>
    <n v="854"/>
  </r>
  <r>
    <x v="599"/>
    <x v="11"/>
    <s v="Jun"/>
    <n v="26"/>
    <x v="11"/>
    <s v="01"/>
    <s v="Grain"/>
    <x v="0"/>
    <n v="0"/>
  </r>
  <r>
    <x v="599"/>
    <x v="11"/>
    <s v="Jun"/>
    <n v="26"/>
    <x v="11"/>
    <s v="01"/>
    <s v="Grain"/>
    <x v="1"/>
    <n v="16"/>
  </r>
  <r>
    <x v="599"/>
    <x v="11"/>
    <s v="Jun"/>
    <n v="26"/>
    <x v="12"/>
    <s v="01"/>
    <s v="Grain"/>
    <x v="0"/>
    <n v="5265"/>
  </r>
  <r>
    <x v="599"/>
    <x v="11"/>
    <s v="Jun"/>
    <n v="26"/>
    <x v="12"/>
    <s v="01"/>
    <s v="Grain"/>
    <x v="1"/>
    <n v="1011"/>
  </r>
  <r>
    <x v="600"/>
    <x v="11"/>
    <s v="Jul"/>
    <n v="27"/>
    <x v="13"/>
    <s v="01"/>
    <s v="Grain"/>
    <x v="0"/>
    <n v="0"/>
  </r>
  <r>
    <x v="600"/>
    <x v="11"/>
    <s v="Jul"/>
    <n v="27"/>
    <x v="13"/>
    <s v="01"/>
    <s v="Grain"/>
    <x v="1"/>
    <n v="0"/>
  </r>
  <r>
    <x v="600"/>
    <x v="11"/>
    <s v="Jul"/>
    <n v="27"/>
    <x v="0"/>
    <s v="01"/>
    <s v="Grain"/>
    <x v="0"/>
    <n v="13183"/>
  </r>
  <r>
    <x v="600"/>
    <x v="11"/>
    <s v="Jul"/>
    <n v="27"/>
    <x v="0"/>
    <s v="01"/>
    <s v="Grain"/>
    <x v="1"/>
    <n v="318"/>
  </r>
  <r>
    <x v="600"/>
    <x v="11"/>
    <s v="Jul"/>
    <n v="27"/>
    <x v="2"/>
    <s v="01"/>
    <s v="Grain"/>
    <x v="0"/>
    <n v="3580"/>
  </r>
  <r>
    <x v="600"/>
    <x v="11"/>
    <s v="Jul"/>
    <n v="27"/>
    <x v="2"/>
    <s v="01"/>
    <s v="Grain"/>
    <x v="1"/>
    <n v="481"/>
  </r>
  <r>
    <x v="600"/>
    <x v="11"/>
    <s v="Jul"/>
    <n v="27"/>
    <x v="3"/>
    <s v="01"/>
    <s v="Grain"/>
    <x v="0"/>
    <n v="3709"/>
  </r>
  <r>
    <x v="600"/>
    <x v="11"/>
    <s v="Jul"/>
    <n v="27"/>
    <x v="3"/>
    <s v="01"/>
    <s v="Grain"/>
    <x v="1"/>
    <n v="113"/>
  </r>
  <r>
    <x v="600"/>
    <x v="11"/>
    <s v="Jul"/>
    <n v="27"/>
    <x v="4"/>
    <s v="01"/>
    <s v="Grain"/>
    <x v="0"/>
    <n v="1709"/>
  </r>
  <r>
    <x v="600"/>
    <x v="11"/>
    <s v="Jul"/>
    <n v="27"/>
    <x v="4"/>
    <s v="01"/>
    <s v="Grain"/>
    <x v="1"/>
    <n v="1485"/>
  </r>
  <r>
    <x v="600"/>
    <x v="11"/>
    <s v="Jul"/>
    <n v="27"/>
    <x v="14"/>
    <s v="01"/>
    <s v="Grain"/>
    <x v="0"/>
    <n v="2463"/>
  </r>
  <r>
    <x v="600"/>
    <x v="11"/>
    <s v="Jul"/>
    <n v="27"/>
    <x v="14"/>
    <s v="01"/>
    <s v="Grain"/>
    <x v="1"/>
    <n v="2040"/>
  </r>
  <r>
    <x v="600"/>
    <x v="11"/>
    <s v="Jul"/>
    <n v="27"/>
    <x v="7"/>
    <s v="01"/>
    <s v="Grain"/>
    <x v="0"/>
    <n v="1376"/>
  </r>
  <r>
    <x v="600"/>
    <x v="11"/>
    <s v="Jul"/>
    <n v="27"/>
    <x v="7"/>
    <s v="01"/>
    <s v="Grain"/>
    <x v="1"/>
    <n v="183"/>
  </r>
  <r>
    <x v="600"/>
    <x v="11"/>
    <s v="Jul"/>
    <n v="27"/>
    <x v="8"/>
    <s v="01"/>
    <s v="Grain"/>
    <x v="0"/>
    <n v="93"/>
  </r>
  <r>
    <x v="600"/>
    <x v="11"/>
    <s v="Jul"/>
    <n v="27"/>
    <x v="8"/>
    <s v="01"/>
    <s v="Grain"/>
    <x v="1"/>
    <n v="1083"/>
  </r>
  <r>
    <x v="600"/>
    <x v="11"/>
    <s v="Jul"/>
    <n v="27"/>
    <x v="9"/>
    <s v="01"/>
    <s v="Grain"/>
    <x v="0"/>
    <n v="0"/>
  </r>
  <r>
    <x v="600"/>
    <x v="11"/>
    <s v="Jul"/>
    <n v="27"/>
    <x v="9"/>
    <s v="01"/>
    <s v="Grain"/>
    <x v="1"/>
    <n v="0"/>
  </r>
  <r>
    <x v="600"/>
    <x v="11"/>
    <s v="Jul"/>
    <n v="27"/>
    <x v="10"/>
    <s v="01"/>
    <s v="Grain"/>
    <x v="0"/>
    <n v="2872"/>
  </r>
  <r>
    <x v="600"/>
    <x v="11"/>
    <s v="Jul"/>
    <n v="27"/>
    <x v="10"/>
    <s v="01"/>
    <s v="Grain"/>
    <x v="1"/>
    <n v="1097"/>
  </r>
  <r>
    <x v="600"/>
    <x v="11"/>
    <s v="Jul"/>
    <n v="27"/>
    <x v="11"/>
    <s v="01"/>
    <s v="Grain"/>
    <x v="0"/>
    <n v="0"/>
  </r>
  <r>
    <x v="600"/>
    <x v="11"/>
    <s v="Jul"/>
    <n v="27"/>
    <x v="11"/>
    <s v="01"/>
    <s v="Grain"/>
    <x v="1"/>
    <n v="2"/>
  </r>
  <r>
    <x v="600"/>
    <x v="11"/>
    <s v="Jul"/>
    <n v="27"/>
    <x v="12"/>
    <s v="01"/>
    <s v="Grain"/>
    <x v="0"/>
    <n v="4595"/>
  </r>
  <r>
    <x v="600"/>
    <x v="11"/>
    <s v="Jul"/>
    <n v="27"/>
    <x v="12"/>
    <s v="01"/>
    <s v="Grain"/>
    <x v="1"/>
    <n v="1165"/>
  </r>
  <r>
    <x v="601"/>
    <x v="11"/>
    <s v="Jul"/>
    <n v="28"/>
    <x v="13"/>
    <s v="01"/>
    <s v="Grain"/>
    <x v="0"/>
    <n v="0"/>
  </r>
  <r>
    <x v="601"/>
    <x v="11"/>
    <s v="Jul"/>
    <n v="28"/>
    <x v="13"/>
    <s v="01"/>
    <s v="Grain"/>
    <x v="1"/>
    <n v="0"/>
  </r>
  <r>
    <x v="601"/>
    <x v="11"/>
    <s v="Jul"/>
    <n v="28"/>
    <x v="0"/>
    <s v="01"/>
    <s v="Grain"/>
    <x v="0"/>
    <n v="11730"/>
  </r>
  <r>
    <x v="601"/>
    <x v="11"/>
    <s v="Jul"/>
    <n v="28"/>
    <x v="0"/>
    <s v="01"/>
    <s v="Grain"/>
    <x v="1"/>
    <n v="297"/>
  </r>
  <r>
    <x v="601"/>
    <x v="11"/>
    <s v="Jul"/>
    <n v="28"/>
    <x v="2"/>
    <s v="01"/>
    <s v="Grain"/>
    <x v="0"/>
    <n v="4522"/>
  </r>
  <r>
    <x v="601"/>
    <x v="11"/>
    <s v="Jul"/>
    <n v="28"/>
    <x v="2"/>
    <s v="01"/>
    <s v="Grain"/>
    <x v="1"/>
    <n v="514"/>
  </r>
  <r>
    <x v="601"/>
    <x v="11"/>
    <s v="Jul"/>
    <n v="28"/>
    <x v="3"/>
    <s v="01"/>
    <s v="Grain"/>
    <x v="0"/>
    <n v="4620"/>
  </r>
  <r>
    <x v="601"/>
    <x v="11"/>
    <s v="Jul"/>
    <n v="28"/>
    <x v="3"/>
    <s v="01"/>
    <s v="Grain"/>
    <x v="1"/>
    <n v="253"/>
  </r>
  <r>
    <x v="601"/>
    <x v="11"/>
    <s v="Jul"/>
    <n v="28"/>
    <x v="4"/>
    <s v="01"/>
    <s v="Grain"/>
    <x v="0"/>
    <n v="1490"/>
  </r>
  <r>
    <x v="601"/>
    <x v="11"/>
    <s v="Jul"/>
    <n v="28"/>
    <x v="4"/>
    <s v="01"/>
    <s v="Grain"/>
    <x v="1"/>
    <n v="1833"/>
  </r>
  <r>
    <x v="601"/>
    <x v="11"/>
    <s v="Jul"/>
    <n v="28"/>
    <x v="14"/>
    <s v="01"/>
    <s v="Grain"/>
    <x v="0"/>
    <n v="2556"/>
  </r>
  <r>
    <x v="601"/>
    <x v="11"/>
    <s v="Jul"/>
    <n v="28"/>
    <x v="14"/>
    <s v="01"/>
    <s v="Grain"/>
    <x v="1"/>
    <n v="1586"/>
  </r>
  <r>
    <x v="601"/>
    <x v="11"/>
    <s v="Jul"/>
    <n v="28"/>
    <x v="7"/>
    <s v="01"/>
    <s v="Grain"/>
    <x v="0"/>
    <n v="1090"/>
  </r>
  <r>
    <x v="601"/>
    <x v="11"/>
    <s v="Jul"/>
    <n v="28"/>
    <x v="7"/>
    <s v="01"/>
    <s v="Grain"/>
    <x v="1"/>
    <n v="311"/>
  </r>
  <r>
    <x v="601"/>
    <x v="11"/>
    <s v="Jul"/>
    <n v="28"/>
    <x v="8"/>
    <s v="01"/>
    <s v="Grain"/>
    <x v="0"/>
    <n v="84"/>
  </r>
  <r>
    <x v="601"/>
    <x v="11"/>
    <s v="Jul"/>
    <n v="28"/>
    <x v="8"/>
    <s v="01"/>
    <s v="Grain"/>
    <x v="1"/>
    <n v="1187"/>
  </r>
  <r>
    <x v="601"/>
    <x v="11"/>
    <s v="Jul"/>
    <n v="28"/>
    <x v="9"/>
    <s v="01"/>
    <s v="Grain"/>
    <x v="0"/>
    <n v="0"/>
  </r>
  <r>
    <x v="601"/>
    <x v="11"/>
    <s v="Jul"/>
    <n v="28"/>
    <x v="9"/>
    <s v="01"/>
    <s v="Grain"/>
    <x v="1"/>
    <n v="0"/>
  </r>
  <r>
    <x v="601"/>
    <x v="11"/>
    <s v="Jul"/>
    <n v="28"/>
    <x v="10"/>
    <s v="01"/>
    <s v="Grain"/>
    <x v="0"/>
    <n v="3377"/>
  </r>
  <r>
    <x v="601"/>
    <x v="11"/>
    <s v="Jul"/>
    <n v="28"/>
    <x v="10"/>
    <s v="01"/>
    <s v="Grain"/>
    <x v="1"/>
    <n v="655"/>
  </r>
  <r>
    <x v="601"/>
    <x v="11"/>
    <s v="Jul"/>
    <n v="28"/>
    <x v="11"/>
    <s v="01"/>
    <s v="Grain"/>
    <x v="0"/>
    <n v="0"/>
  </r>
  <r>
    <x v="601"/>
    <x v="11"/>
    <s v="Jul"/>
    <n v="28"/>
    <x v="11"/>
    <s v="01"/>
    <s v="Grain"/>
    <x v="1"/>
    <n v="5"/>
  </r>
  <r>
    <x v="601"/>
    <x v="11"/>
    <s v="Jul"/>
    <n v="28"/>
    <x v="12"/>
    <s v="01"/>
    <s v="Grain"/>
    <x v="0"/>
    <n v="6531"/>
  </r>
  <r>
    <x v="601"/>
    <x v="11"/>
    <s v="Jul"/>
    <n v="28"/>
    <x v="12"/>
    <s v="01"/>
    <s v="Grain"/>
    <x v="1"/>
    <n v="1077"/>
  </r>
  <r>
    <x v="602"/>
    <x v="11"/>
    <s v="Jul"/>
    <n v="29"/>
    <x v="13"/>
    <s v="01"/>
    <s v="Grain"/>
    <x v="0"/>
    <n v="0"/>
  </r>
  <r>
    <x v="602"/>
    <x v="11"/>
    <s v="Jul"/>
    <n v="29"/>
    <x v="13"/>
    <s v="01"/>
    <s v="Grain"/>
    <x v="1"/>
    <n v="0"/>
  </r>
  <r>
    <x v="602"/>
    <x v="11"/>
    <s v="Jul"/>
    <n v="29"/>
    <x v="0"/>
    <s v="01"/>
    <s v="Grain"/>
    <x v="0"/>
    <n v="10457"/>
  </r>
  <r>
    <x v="602"/>
    <x v="11"/>
    <s v="Jul"/>
    <n v="29"/>
    <x v="0"/>
    <s v="01"/>
    <s v="Grain"/>
    <x v="1"/>
    <n v="194"/>
  </r>
  <r>
    <x v="602"/>
    <x v="11"/>
    <s v="Jul"/>
    <n v="29"/>
    <x v="2"/>
    <s v="01"/>
    <s v="Grain"/>
    <x v="0"/>
    <n v="3189"/>
  </r>
  <r>
    <x v="602"/>
    <x v="11"/>
    <s v="Jul"/>
    <n v="29"/>
    <x v="2"/>
    <s v="01"/>
    <s v="Grain"/>
    <x v="1"/>
    <n v="395"/>
  </r>
  <r>
    <x v="602"/>
    <x v="11"/>
    <s v="Jul"/>
    <n v="29"/>
    <x v="3"/>
    <s v="01"/>
    <s v="Grain"/>
    <x v="0"/>
    <n v="4928"/>
  </r>
  <r>
    <x v="602"/>
    <x v="11"/>
    <s v="Jul"/>
    <n v="29"/>
    <x v="3"/>
    <s v="01"/>
    <s v="Grain"/>
    <x v="1"/>
    <n v="197"/>
  </r>
  <r>
    <x v="602"/>
    <x v="11"/>
    <s v="Jul"/>
    <n v="29"/>
    <x v="4"/>
    <s v="01"/>
    <s v="Grain"/>
    <x v="0"/>
    <n v="1761"/>
  </r>
  <r>
    <x v="602"/>
    <x v="11"/>
    <s v="Jul"/>
    <n v="29"/>
    <x v="4"/>
    <s v="01"/>
    <s v="Grain"/>
    <x v="1"/>
    <n v="1769"/>
  </r>
  <r>
    <x v="602"/>
    <x v="11"/>
    <s v="Jul"/>
    <n v="29"/>
    <x v="14"/>
    <s v="01"/>
    <s v="Grain"/>
    <x v="0"/>
    <n v="2721"/>
  </r>
  <r>
    <x v="602"/>
    <x v="11"/>
    <s v="Jul"/>
    <n v="29"/>
    <x v="14"/>
    <s v="01"/>
    <s v="Grain"/>
    <x v="1"/>
    <n v="2667"/>
  </r>
  <r>
    <x v="602"/>
    <x v="11"/>
    <s v="Jul"/>
    <n v="29"/>
    <x v="7"/>
    <s v="01"/>
    <s v="Grain"/>
    <x v="0"/>
    <n v="1184"/>
  </r>
  <r>
    <x v="602"/>
    <x v="11"/>
    <s v="Jul"/>
    <n v="29"/>
    <x v="7"/>
    <s v="01"/>
    <s v="Grain"/>
    <x v="1"/>
    <n v="106"/>
  </r>
  <r>
    <x v="602"/>
    <x v="11"/>
    <s v="Jul"/>
    <n v="29"/>
    <x v="8"/>
    <s v="01"/>
    <s v="Grain"/>
    <x v="0"/>
    <n v="133"/>
  </r>
  <r>
    <x v="602"/>
    <x v="11"/>
    <s v="Jul"/>
    <n v="29"/>
    <x v="8"/>
    <s v="01"/>
    <s v="Grain"/>
    <x v="1"/>
    <n v="1426"/>
  </r>
  <r>
    <x v="602"/>
    <x v="11"/>
    <s v="Jul"/>
    <n v="29"/>
    <x v="9"/>
    <s v="01"/>
    <s v="Grain"/>
    <x v="0"/>
    <n v="0"/>
  </r>
  <r>
    <x v="602"/>
    <x v="11"/>
    <s v="Jul"/>
    <n v="29"/>
    <x v="9"/>
    <s v="01"/>
    <s v="Grain"/>
    <x v="1"/>
    <n v="0"/>
  </r>
  <r>
    <x v="602"/>
    <x v="11"/>
    <s v="Jul"/>
    <n v="29"/>
    <x v="10"/>
    <s v="01"/>
    <s v="Grain"/>
    <x v="0"/>
    <n v="3194"/>
  </r>
  <r>
    <x v="602"/>
    <x v="11"/>
    <s v="Jul"/>
    <n v="29"/>
    <x v="10"/>
    <s v="01"/>
    <s v="Grain"/>
    <x v="1"/>
    <n v="685"/>
  </r>
  <r>
    <x v="602"/>
    <x v="11"/>
    <s v="Jul"/>
    <n v="29"/>
    <x v="11"/>
    <s v="01"/>
    <s v="Grain"/>
    <x v="0"/>
    <n v="0"/>
  </r>
  <r>
    <x v="602"/>
    <x v="11"/>
    <s v="Jul"/>
    <n v="29"/>
    <x v="11"/>
    <s v="01"/>
    <s v="Grain"/>
    <x v="1"/>
    <n v="21"/>
  </r>
  <r>
    <x v="602"/>
    <x v="11"/>
    <s v="Jul"/>
    <n v="29"/>
    <x v="12"/>
    <s v="01"/>
    <s v="Grain"/>
    <x v="0"/>
    <n v="6169"/>
  </r>
  <r>
    <x v="602"/>
    <x v="11"/>
    <s v="Jul"/>
    <n v="29"/>
    <x v="12"/>
    <s v="01"/>
    <s v="Grain"/>
    <x v="1"/>
    <n v="1157"/>
  </r>
  <r>
    <x v="603"/>
    <x v="11"/>
    <s v="Jul"/>
    <n v="30"/>
    <x v="13"/>
    <s v="01"/>
    <s v="Grain"/>
    <x v="0"/>
    <n v="0"/>
  </r>
  <r>
    <x v="603"/>
    <x v="11"/>
    <s v="Jul"/>
    <n v="30"/>
    <x v="13"/>
    <s v="01"/>
    <s v="Grain"/>
    <x v="1"/>
    <n v="0"/>
  </r>
  <r>
    <x v="603"/>
    <x v="11"/>
    <s v="Jul"/>
    <n v="30"/>
    <x v="0"/>
    <s v="01"/>
    <s v="Grain"/>
    <x v="0"/>
    <n v="11921"/>
  </r>
  <r>
    <x v="603"/>
    <x v="11"/>
    <s v="Jul"/>
    <n v="30"/>
    <x v="0"/>
    <s v="01"/>
    <s v="Grain"/>
    <x v="1"/>
    <n v="404"/>
  </r>
  <r>
    <x v="603"/>
    <x v="11"/>
    <s v="Jul"/>
    <n v="30"/>
    <x v="2"/>
    <s v="01"/>
    <s v="Grain"/>
    <x v="0"/>
    <n v="4108"/>
  </r>
  <r>
    <x v="603"/>
    <x v="11"/>
    <s v="Jul"/>
    <n v="30"/>
    <x v="2"/>
    <s v="01"/>
    <s v="Grain"/>
    <x v="1"/>
    <n v="457"/>
  </r>
  <r>
    <x v="603"/>
    <x v="11"/>
    <s v="Jul"/>
    <n v="30"/>
    <x v="3"/>
    <s v="01"/>
    <s v="Grain"/>
    <x v="0"/>
    <n v="4636"/>
  </r>
  <r>
    <x v="603"/>
    <x v="11"/>
    <s v="Jul"/>
    <n v="30"/>
    <x v="3"/>
    <s v="01"/>
    <s v="Grain"/>
    <x v="1"/>
    <n v="170"/>
  </r>
  <r>
    <x v="603"/>
    <x v="11"/>
    <s v="Jul"/>
    <n v="30"/>
    <x v="4"/>
    <s v="01"/>
    <s v="Grain"/>
    <x v="0"/>
    <n v="1573"/>
  </r>
  <r>
    <x v="603"/>
    <x v="11"/>
    <s v="Jul"/>
    <n v="30"/>
    <x v="4"/>
    <s v="01"/>
    <s v="Grain"/>
    <x v="1"/>
    <n v="1950"/>
  </r>
  <r>
    <x v="603"/>
    <x v="11"/>
    <s v="Jul"/>
    <n v="30"/>
    <x v="14"/>
    <s v="01"/>
    <s v="Grain"/>
    <x v="0"/>
    <n v="2643"/>
  </r>
  <r>
    <x v="603"/>
    <x v="11"/>
    <s v="Jul"/>
    <n v="30"/>
    <x v="14"/>
    <s v="01"/>
    <s v="Grain"/>
    <x v="1"/>
    <n v="1989"/>
  </r>
  <r>
    <x v="603"/>
    <x v="11"/>
    <s v="Jul"/>
    <n v="30"/>
    <x v="7"/>
    <s v="01"/>
    <s v="Grain"/>
    <x v="0"/>
    <n v="1259"/>
  </r>
  <r>
    <x v="603"/>
    <x v="11"/>
    <s v="Jul"/>
    <n v="30"/>
    <x v="7"/>
    <s v="01"/>
    <s v="Grain"/>
    <x v="1"/>
    <n v="287"/>
  </r>
  <r>
    <x v="603"/>
    <x v="11"/>
    <s v="Jul"/>
    <n v="30"/>
    <x v="8"/>
    <s v="01"/>
    <s v="Grain"/>
    <x v="0"/>
    <n v="30"/>
  </r>
  <r>
    <x v="603"/>
    <x v="11"/>
    <s v="Jul"/>
    <n v="30"/>
    <x v="8"/>
    <s v="01"/>
    <s v="Grain"/>
    <x v="1"/>
    <n v="1208"/>
  </r>
  <r>
    <x v="603"/>
    <x v="11"/>
    <s v="Jul"/>
    <n v="30"/>
    <x v="9"/>
    <s v="01"/>
    <s v="Grain"/>
    <x v="0"/>
    <n v="0"/>
  </r>
  <r>
    <x v="603"/>
    <x v="11"/>
    <s v="Jul"/>
    <n v="30"/>
    <x v="9"/>
    <s v="01"/>
    <s v="Grain"/>
    <x v="1"/>
    <n v="0"/>
  </r>
  <r>
    <x v="603"/>
    <x v="11"/>
    <s v="Jul"/>
    <n v="30"/>
    <x v="10"/>
    <s v="01"/>
    <s v="Grain"/>
    <x v="0"/>
    <n v="2368"/>
  </r>
  <r>
    <x v="603"/>
    <x v="11"/>
    <s v="Jul"/>
    <n v="30"/>
    <x v="10"/>
    <s v="01"/>
    <s v="Grain"/>
    <x v="1"/>
    <n v="748"/>
  </r>
  <r>
    <x v="603"/>
    <x v="11"/>
    <s v="Jul"/>
    <n v="30"/>
    <x v="11"/>
    <s v="01"/>
    <s v="Grain"/>
    <x v="0"/>
    <n v="0"/>
  </r>
  <r>
    <x v="603"/>
    <x v="11"/>
    <s v="Jul"/>
    <n v="30"/>
    <x v="11"/>
    <s v="01"/>
    <s v="Grain"/>
    <x v="1"/>
    <n v="1"/>
  </r>
  <r>
    <x v="603"/>
    <x v="11"/>
    <s v="Jul"/>
    <n v="30"/>
    <x v="12"/>
    <s v="01"/>
    <s v="Grain"/>
    <x v="0"/>
    <n v="5219"/>
  </r>
  <r>
    <x v="603"/>
    <x v="11"/>
    <s v="Jul"/>
    <n v="30"/>
    <x v="12"/>
    <s v="01"/>
    <s v="Grain"/>
    <x v="1"/>
    <n v="1078"/>
  </r>
  <r>
    <x v="604"/>
    <x v="11"/>
    <s v="Jul"/>
    <n v="31"/>
    <x v="13"/>
    <s v="01"/>
    <s v="Grain"/>
    <x v="0"/>
    <n v="0"/>
  </r>
  <r>
    <x v="604"/>
    <x v="11"/>
    <s v="Jul"/>
    <n v="31"/>
    <x v="13"/>
    <s v="01"/>
    <s v="Grain"/>
    <x v="1"/>
    <n v="0"/>
  </r>
  <r>
    <x v="604"/>
    <x v="11"/>
    <s v="Jul"/>
    <n v="31"/>
    <x v="0"/>
    <s v="01"/>
    <s v="Grain"/>
    <x v="0"/>
    <n v="10671"/>
  </r>
  <r>
    <x v="604"/>
    <x v="11"/>
    <s v="Jul"/>
    <n v="31"/>
    <x v="0"/>
    <s v="01"/>
    <s v="Grain"/>
    <x v="1"/>
    <n v="169"/>
  </r>
  <r>
    <x v="604"/>
    <x v="11"/>
    <s v="Jul"/>
    <n v="31"/>
    <x v="2"/>
    <s v="01"/>
    <s v="Grain"/>
    <x v="0"/>
    <n v="2505"/>
  </r>
  <r>
    <x v="604"/>
    <x v="11"/>
    <s v="Jul"/>
    <n v="31"/>
    <x v="2"/>
    <s v="01"/>
    <s v="Grain"/>
    <x v="1"/>
    <n v="503"/>
  </r>
  <r>
    <x v="604"/>
    <x v="11"/>
    <s v="Jul"/>
    <n v="31"/>
    <x v="3"/>
    <s v="01"/>
    <s v="Grain"/>
    <x v="0"/>
    <n v="5150"/>
  </r>
  <r>
    <x v="604"/>
    <x v="11"/>
    <s v="Jul"/>
    <n v="31"/>
    <x v="3"/>
    <s v="01"/>
    <s v="Grain"/>
    <x v="1"/>
    <n v="168"/>
  </r>
  <r>
    <x v="604"/>
    <x v="11"/>
    <s v="Jul"/>
    <n v="31"/>
    <x v="4"/>
    <s v="01"/>
    <s v="Grain"/>
    <x v="0"/>
    <n v="2011"/>
  </r>
  <r>
    <x v="604"/>
    <x v="11"/>
    <s v="Jul"/>
    <n v="31"/>
    <x v="4"/>
    <s v="01"/>
    <s v="Grain"/>
    <x v="1"/>
    <n v="1116"/>
  </r>
  <r>
    <x v="604"/>
    <x v="11"/>
    <s v="Jul"/>
    <n v="31"/>
    <x v="14"/>
    <s v="01"/>
    <s v="Grain"/>
    <x v="0"/>
    <n v="2441"/>
  </r>
  <r>
    <x v="604"/>
    <x v="11"/>
    <s v="Jul"/>
    <n v="31"/>
    <x v="14"/>
    <s v="01"/>
    <s v="Grain"/>
    <x v="1"/>
    <n v="2007"/>
  </r>
  <r>
    <x v="604"/>
    <x v="11"/>
    <s v="Jul"/>
    <n v="31"/>
    <x v="7"/>
    <s v="01"/>
    <s v="Grain"/>
    <x v="0"/>
    <n v="1031"/>
  </r>
  <r>
    <x v="604"/>
    <x v="11"/>
    <s v="Jul"/>
    <n v="31"/>
    <x v="7"/>
    <s v="01"/>
    <s v="Grain"/>
    <x v="1"/>
    <n v="416"/>
  </r>
  <r>
    <x v="604"/>
    <x v="11"/>
    <s v="Jul"/>
    <n v="31"/>
    <x v="8"/>
    <s v="01"/>
    <s v="Grain"/>
    <x v="0"/>
    <n v="128"/>
  </r>
  <r>
    <x v="604"/>
    <x v="11"/>
    <s v="Jul"/>
    <n v="31"/>
    <x v="8"/>
    <s v="01"/>
    <s v="Grain"/>
    <x v="1"/>
    <n v="1339"/>
  </r>
  <r>
    <x v="604"/>
    <x v="11"/>
    <s v="Jul"/>
    <n v="31"/>
    <x v="9"/>
    <s v="01"/>
    <s v="Grain"/>
    <x v="0"/>
    <n v="0"/>
  </r>
  <r>
    <x v="604"/>
    <x v="11"/>
    <s v="Jul"/>
    <n v="31"/>
    <x v="9"/>
    <s v="01"/>
    <s v="Grain"/>
    <x v="1"/>
    <n v="0"/>
  </r>
  <r>
    <x v="604"/>
    <x v="11"/>
    <s v="Jul"/>
    <n v="31"/>
    <x v="10"/>
    <s v="01"/>
    <s v="Grain"/>
    <x v="0"/>
    <n v="3250"/>
  </r>
  <r>
    <x v="604"/>
    <x v="11"/>
    <s v="Jul"/>
    <n v="31"/>
    <x v="10"/>
    <s v="01"/>
    <s v="Grain"/>
    <x v="1"/>
    <n v="497"/>
  </r>
  <r>
    <x v="604"/>
    <x v="11"/>
    <s v="Jul"/>
    <n v="31"/>
    <x v="11"/>
    <s v="01"/>
    <s v="Grain"/>
    <x v="0"/>
    <n v="0"/>
  </r>
  <r>
    <x v="604"/>
    <x v="11"/>
    <s v="Jul"/>
    <n v="31"/>
    <x v="11"/>
    <s v="01"/>
    <s v="Grain"/>
    <x v="1"/>
    <n v="2"/>
  </r>
  <r>
    <x v="604"/>
    <x v="11"/>
    <s v="Jul"/>
    <n v="31"/>
    <x v="12"/>
    <s v="01"/>
    <s v="Grain"/>
    <x v="0"/>
    <n v="5637"/>
  </r>
  <r>
    <x v="604"/>
    <x v="11"/>
    <s v="Jul"/>
    <n v="31"/>
    <x v="12"/>
    <s v="01"/>
    <s v="Grain"/>
    <x v="1"/>
    <n v="1522"/>
  </r>
  <r>
    <x v="605"/>
    <x v="11"/>
    <s v="Aug"/>
    <n v="32"/>
    <x v="13"/>
    <s v="01"/>
    <s v="Grain"/>
    <x v="0"/>
    <n v="0"/>
  </r>
  <r>
    <x v="605"/>
    <x v="11"/>
    <s v="Aug"/>
    <n v="32"/>
    <x v="13"/>
    <s v="01"/>
    <s v="Grain"/>
    <x v="1"/>
    <n v="0"/>
  </r>
  <r>
    <x v="605"/>
    <x v="11"/>
    <s v="Aug"/>
    <n v="32"/>
    <x v="0"/>
    <s v="01"/>
    <s v="Grain"/>
    <x v="0"/>
    <n v="11457"/>
  </r>
  <r>
    <x v="605"/>
    <x v="11"/>
    <s v="Aug"/>
    <n v="32"/>
    <x v="0"/>
    <s v="01"/>
    <s v="Grain"/>
    <x v="1"/>
    <n v="180"/>
  </r>
  <r>
    <x v="605"/>
    <x v="11"/>
    <s v="Aug"/>
    <n v="32"/>
    <x v="2"/>
    <s v="01"/>
    <s v="Grain"/>
    <x v="0"/>
    <n v="3168"/>
  </r>
  <r>
    <x v="605"/>
    <x v="11"/>
    <s v="Aug"/>
    <n v="32"/>
    <x v="2"/>
    <s v="01"/>
    <s v="Grain"/>
    <x v="1"/>
    <n v="664"/>
  </r>
  <r>
    <x v="605"/>
    <x v="11"/>
    <s v="Aug"/>
    <n v="32"/>
    <x v="3"/>
    <s v="01"/>
    <s v="Grain"/>
    <x v="0"/>
    <n v="4546"/>
  </r>
  <r>
    <x v="605"/>
    <x v="11"/>
    <s v="Aug"/>
    <n v="32"/>
    <x v="3"/>
    <s v="01"/>
    <s v="Grain"/>
    <x v="1"/>
    <n v="387"/>
  </r>
  <r>
    <x v="605"/>
    <x v="11"/>
    <s v="Aug"/>
    <n v="32"/>
    <x v="4"/>
    <s v="01"/>
    <s v="Grain"/>
    <x v="0"/>
    <n v="1376"/>
  </r>
  <r>
    <x v="605"/>
    <x v="11"/>
    <s v="Aug"/>
    <n v="32"/>
    <x v="4"/>
    <s v="01"/>
    <s v="Grain"/>
    <x v="1"/>
    <n v="1737"/>
  </r>
  <r>
    <x v="605"/>
    <x v="11"/>
    <s v="Aug"/>
    <n v="32"/>
    <x v="14"/>
    <s v="01"/>
    <s v="Grain"/>
    <x v="0"/>
    <n v="2061"/>
  </r>
  <r>
    <x v="605"/>
    <x v="11"/>
    <s v="Aug"/>
    <n v="32"/>
    <x v="14"/>
    <s v="01"/>
    <s v="Grain"/>
    <x v="1"/>
    <n v="1840"/>
  </r>
  <r>
    <x v="605"/>
    <x v="11"/>
    <s v="Aug"/>
    <n v="32"/>
    <x v="7"/>
    <s v="01"/>
    <s v="Grain"/>
    <x v="0"/>
    <n v="903"/>
  </r>
  <r>
    <x v="605"/>
    <x v="11"/>
    <s v="Aug"/>
    <n v="32"/>
    <x v="7"/>
    <s v="01"/>
    <s v="Grain"/>
    <x v="1"/>
    <n v="375"/>
  </r>
  <r>
    <x v="605"/>
    <x v="11"/>
    <s v="Aug"/>
    <n v="32"/>
    <x v="8"/>
    <s v="01"/>
    <s v="Grain"/>
    <x v="0"/>
    <n v="158"/>
  </r>
  <r>
    <x v="605"/>
    <x v="11"/>
    <s v="Aug"/>
    <n v="32"/>
    <x v="8"/>
    <s v="01"/>
    <s v="Grain"/>
    <x v="1"/>
    <n v="1233"/>
  </r>
  <r>
    <x v="605"/>
    <x v="11"/>
    <s v="Aug"/>
    <n v="32"/>
    <x v="9"/>
    <s v="01"/>
    <s v="Grain"/>
    <x v="0"/>
    <n v="0"/>
  </r>
  <r>
    <x v="605"/>
    <x v="11"/>
    <s v="Aug"/>
    <n v="32"/>
    <x v="9"/>
    <s v="01"/>
    <s v="Grain"/>
    <x v="1"/>
    <n v="0"/>
  </r>
  <r>
    <x v="605"/>
    <x v="11"/>
    <s v="Aug"/>
    <n v="32"/>
    <x v="10"/>
    <s v="01"/>
    <s v="Grain"/>
    <x v="0"/>
    <n v="2870"/>
  </r>
  <r>
    <x v="605"/>
    <x v="11"/>
    <s v="Aug"/>
    <n v="32"/>
    <x v="10"/>
    <s v="01"/>
    <s v="Grain"/>
    <x v="1"/>
    <n v="1777"/>
  </r>
  <r>
    <x v="605"/>
    <x v="11"/>
    <s v="Aug"/>
    <n v="32"/>
    <x v="11"/>
    <s v="01"/>
    <s v="Grain"/>
    <x v="0"/>
    <n v="0"/>
  </r>
  <r>
    <x v="605"/>
    <x v="11"/>
    <s v="Aug"/>
    <n v="32"/>
    <x v="11"/>
    <s v="01"/>
    <s v="Grain"/>
    <x v="1"/>
    <n v="0"/>
  </r>
  <r>
    <x v="605"/>
    <x v="11"/>
    <s v="Aug"/>
    <n v="32"/>
    <x v="12"/>
    <s v="01"/>
    <s v="Grain"/>
    <x v="0"/>
    <n v="4702"/>
  </r>
  <r>
    <x v="605"/>
    <x v="11"/>
    <s v="Aug"/>
    <n v="32"/>
    <x v="12"/>
    <s v="01"/>
    <s v="Grain"/>
    <x v="1"/>
    <n v="839"/>
  </r>
  <r>
    <x v="606"/>
    <x v="11"/>
    <s v="Aug"/>
    <n v="33"/>
    <x v="13"/>
    <s v="01"/>
    <s v="Grain"/>
    <x v="0"/>
    <n v="0"/>
  </r>
  <r>
    <x v="606"/>
    <x v="11"/>
    <s v="Aug"/>
    <n v="33"/>
    <x v="13"/>
    <s v="01"/>
    <s v="Grain"/>
    <x v="1"/>
    <n v="0"/>
  </r>
  <r>
    <x v="606"/>
    <x v="11"/>
    <s v="Aug"/>
    <n v="33"/>
    <x v="0"/>
    <s v="01"/>
    <s v="Grain"/>
    <x v="0"/>
    <n v="10373"/>
  </r>
  <r>
    <x v="606"/>
    <x v="11"/>
    <s v="Aug"/>
    <n v="33"/>
    <x v="0"/>
    <s v="01"/>
    <s v="Grain"/>
    <x v="1"/>
    <n v="287"/>
  </r>
  <r>
    <x v="606"/>
    <x v="11"/>
    <s v="Aug"/>
    <n v="33"/>
    <x v="2"/>
    <s v="01"/>
    <s v="Grain"/>
    <x v="0"/>
    <n v="2672"/>
  </r>
  <r>
    <x v="606"/>
    <x v="11"/>
    <s v="Aug"/>
    <n v="33"/>
    <x v="2"/>
    <s v="01"/>
    <s v="Grain"/>
    <x v="1"/>
    <n v="328"/>
  </r>
  <r>
    <x v="606"/>
    <x v="11"/>
    <s v="Aug"/>
    <n v="33"/>
    <x v="3"/>
    <s v="01"/>
    <s v="Grain"/>
    <x v="0"/>
    <n v="4284"/>
  </r>
  <r>
    <x v="606"/>
    <x v="11"/>
    <s v="Aug"/>
    <n v="33"/>
    <x v="3"/>
    <s v="01"/>
    <s v="Grain"/>
    <x v="1"/>
    <n v="152"/>
  </r>
  <r>
    <x v="606"/>
    <x v="11"/>
    <s v="Aug"/>
    <n v="33"/>
    <x v="4"/>
    <s v="01"/>
    <s v="Grain"/>
    <x v="0"/>
    <n v="1168"/>
  </r>
  <r>
    <x v="606"/>
    <x v="11"/>
    <s v="Aug"/>
    <n v="33"/>
    <x v="4"/>
    <s v="01"/>
    <s v="Grain"/>
    <x v="1"/>
    <n v="1412"/>
  </r>
  <r>
    <x v="606"/>
    <x v="11"/>
    <s v="Aug"/>
    <n v="33"/>
    <x v="14"/>
    <s v="01"/>
    <s v="Grain"/>
    <x v="0"/>
    <n v="2787"/>
  </r>
  <r>
    <x v="606"/>
    <x v="11"/>
    <s v="Aug"/>
    <n v="33"/>
    <x v="14"/>
    <s v="01"/>
    <s v="Grain"/>
    <x v="1"/>
    <n v="1992"/>
  </r>
  <r>
    <x v="606"/>
    <x v="11"/>
    <s v="Aug"/>
    <n v="33"/>
    <x v="7"/>
    <s v="01"/>
    <s v="Grain"/>
    <x v="0"/>
    <n v="1103"/>
  </r>
  <r>
    <x v="606"/>
    <x v="11"/>
    <s v="Aug"/>
    <n v="33"/>
    <x v="7"/>
    <s v="01"/>
    <s v="Grain"/>
    <x v="1"/>
    <n v="174"/>
  </r>
  <r>
    <x v="606"/>
    <x v="11"/>
    <s v="Aug"/>
    <n v="33"/>
    <x v="8"/>
    <s v="01"/>
    <s v="Grain"/>
    <x v="0"/>
    <n v="115"/>
  </r>
  <r>
    <x v="606"/>
    <x v="11"/>
    <s v="Aug"/>
    <n v="33"/>
    <x v="8"/>
    <s v="01"/>
    <s v="Grain"/>
    <x v="1"/>
    <n v="1431"/>
  </r>
  <r>
    <x v="606"/>
    <x v="11"/>
    <s v="Aug"/>
    <n v="33"/>
    <x v="9"/>
    <s v="01"/>
    <s v="Grain"/>
    <x v="0"/>
    <n v="0"/>
  </r>
  <r>
    <x v="606"/>
    <x v="11"/>
    <s v="Aug"/>
    <n v="33"/>
    <x v="9"/>
    <s v="01"/>
    <s v="Grain"/>
    <x v="1"/>
    <n v="0"/>
  </r>
  <r>
    <x v="606"/>
    <x v="11"/>
    <s v="Aug"/>
    <n v="33"/>
    <x v="10"/>
    <s v="01"/>
    <s v="Grain"/>
    <x v="0"/>
    <n v="2615"/>
  </r>
  <r>
    <x v="606"/>
    <x v="11"/>
    <s v="Aug"/>
    <n v="33"/>
    <x v="10"/>
    <s v="01"/>
    <s v="Grain"/>
    <x v="1"/>
    <n v="1005"/>
  </r>
  <r>
    <x v="606"/>
    <x v="11"/>
    <s v="Aug"/>
    <n v="33"/>
    <x v="11"/>
    <s v="01"/>
    <s v="Grain"/>
    <x v="0"/>
    <n v="0"/>
  </r>
  <r>
    <x v="606"/>
    <x v="11"/>
    <s v="Aug"/>
    <n v="33"/>
    <x v="11"/>
    <s v="01"/>
    <s v="Grain"/>
    <x v="1"/>
    <n v="3"/>
  </r>
  <r>
    <x v="606"/>
    <x v="11"/>
    <s v="Aug"/>
    <n v="33"/>
    <x v="12"/>
    <s v="01"/>
    <s v="Grain"/>
    <x v="0"/>
    <n v="4532"/>
  </r>
  <r>
    <x v="606"/>
    <x v="11"/>
    <s v="Aug"/>
    <n v="33"/>
    <x v="12"/>
    <s v="01"/>
    <s v="Grain"/>
    <x v="1"/>
    <n v="927"/>
  </r>
  <r>
    <x v="607"/>
    <x v="11"/>
    <s v="Aug"/>
    <n v="34"/>
    <x v="13"/>
    <s v="01"/>
    <s v="Grain"/>
    <x v="0"/>
    <n v="0"/>
  </r>
  <r>
    <x v="607"/>
    <x v="11"/>
    <s v="Aug"/>
    <n v="34"/>
    <x v="13"/>
    <s v="01"/>
    <s v="Grain"/>
    <x v="1"/>
    <n v="0"/>
  </r>
  <r>
    <x v="607"/>
    <x v="11"/>
    <s v="Aug"/>
    <n v="34"/>
    <x v="0"/>
    <s v="01"/>
    <s v="Grain"/>
    <x v="0"/>
    <n v="11514"/>
  </r>
  <r>
    <x v="607"/>
    <x v="11"/>
    <s v="Aug"/>
    <n v="34"/>
    <x v="0"/>
    <s v="01"/>
    <s v="Grain"/>
    <x v="1"/>
    <n v="193"/>
  </r>
  <r>
    <x v="607"/>
    <x v="11"/>
    <s v="Aug"/>
    <n v="34"/>
    <x v="2"/>
    <s v="01"/>
    <s v="Grain"/>
    <x v="0"/>
    <n v="3632"/>
  </r>
  <r>
    <x v="607"/>
    <x v="11"/>
    <s v="Aug"/>
    <n v="34"/>
    <x v="2"/>
    <s v="01"/>
    <s v="Grain"/>
    <x v="1"/>
    <n v="368"/>
  </r>
  <r>
    <x v="607"/>
    <x v="11"/>
    <s v="Aug"/>
    <n v="34"/>
    <x v="3"/>
    <s v="01"/>
    <s v="Grain"/>
    <x v="0"/>
    <n v="4274"/>
  </r>
  <r>
    <x v="607"/>
    <x v="11"/>
    <s v="Aug"/>
    <n v="34"/>
    <x v="3"/>
    <s v="01"/>
    <s v="Grain"/>
    <x v="1"/>
    <n v="325"/>
  </r>
  <r>
    <x v="607"/>
    <x v="11"/>
    <s v="Aug"/>
    <n v="34"/>
    <x v="4"/>
    <s v="01"/>
    <s v="Grain"/>
    <x v="0"/>
    <n v="1826"/>
  </r>
  <r>
    <x v="607"/>
    <x v="11"/>
    <s v="Aug"/>
    <n v="34"/>
    <x v="4"/>
    <s v="01"/>
    <s v="Grain"/>
    <x v="1"/>
    <n v="1354"/>
  </r>
  <r>
    <x v="607"/>
    <x v="11"/>
    <s v="Aug"/>
    <n v="34"/>
    <x v="14"/>
    <s v="01"/>
    <s v="Grain"/>
    <x v="0"/>
    <n v="2461"/>
  </r>
  <r>
    <x v="607"/>
    <x v="11"/>
    <s v="Aug"/>
    <n v="34"/>
    <x v="14"/>
    <s v="01"/>
    <s v="Grain"/>
    <x v="1"/>
    <n v="1753"/>
  </r>
  <r>
    <x v="607"/>
    <x v="11"/>
    <s v="Aug"/>
    <n v="34"/>
    <x v="7"/>
    <s v="01"/>
    <s v="Grain"/>
    <x v="0"/>
    <n v="1276"/>
  </r>
  <r>
    <x v="607"/>
    <x v="11"/>
    <s v="Aug"/>
    <n v="34"/>
    <x v="7"/>
    <s v="01"/>
    <s v="Grain"/>
    <x v="1"/>
    <n v="450"/>
  </r>
  <r>
    <x v="607"/>
    <x v="11"/>
    <s v="Aug"/>
    <n v="34"/>
    <x v="8"/>
    <s v="01"/>
    <s v="Grain"/>
    <x v="0"/>
    <n v="160"/>
  </r>
  <r>
    <x v="607"/>
    <x v="11"/>
    <s v="Aug"/>
    <n v="34"/>
    <x v="8"/>
    <s v="01"/>
    <s v="Grain"/>
    <x v="1"/>
    <n v="1074"/>
  </r>
  <r>
    <x v="607"/>
    <x v="11"/>
    <s v="Aug"/>
    <n v="34"/>
    <x v="9"/>
    <s v="01"/>
    <s v="Grain"/>
    <x v="0"/>
    <n v="0"/>
  </r>
  <r>
    <x v="607"/>
    <x v="11"/>
    <s v="Aug"/>
    <n v="34"/>
    <x v="9"/>
    <s v="01"/>
    <s v="Grain"/>
    <x v="1"/>
    <n v="0"/>
  </r>
  <r>
    <x v="607"/>
    <x v="11"/>
    <s v="Aug"/>
    <n v="34"/>
    <x v="10"/>
    <s v="01"/>
    <s v="Grain"/>
    <x v="0"/>
    <n v="2073"/>
  </r>
  <r>
    <x v="607"/>
    <x v="11"/>
    <s v="Aug"/>
    <n v="34"/>
    <x v="10"/>
    <s v="01"/>
    <s v="Grain"/>
    <x v="1"/>
    <n v="708"/>
  </r>
  <r>
    <x v="607"/>
    <x v="11"/>
    <s v="Aug"/>
    <n v="34"/>
    <x v="11"/>
    <s v="01"/>
    <s v="Grain"/>
    <x v="0"/>
    <n v="0"/>
  </r>
  <r>
    <x v="607"/>
    <x v="11"/>
    <s v="Aug"/>
    <n v="34"/>
    <x v="11"/>
    <s v="01"/>
    <s v="Grain"/>
    <x v="1"/>
    <n v="27"/>
  </r>
  <r>
    <x v="607"/>
    <x v="11"/>
    <s v="Aug"/>
    <n v="34"/>
    <x v="12"/>
    <s v="01"/>
    <s v="Grain"/>
    <x v="0"/>
    <n v="4352"/>
  </r>
  <r>
    <x v="607"/>
    <x v="11"/>
    <s v="Aug"/>
    <n v="34"/>
    <x v="12"/>
    <s v="01"/>
    <s v="Grain"/>
    <x v="1"/>
    <n v="1321"/>
  </r>
  <r>
    <x v="608"/>
    <x v="11"/>
    <s v="Aug"/>
    <n v="35"/>
    <x v="13"/>
    <s v="01"/>
    <s v="Grain"/>
    <x v="0"/>
    <n v="0"/>
  </r>
  <r>
    <x v="608"/>
    <x v="11"/>
    <s v="Aug"/>
    <n v="35"/>
    <x v="13"/>
    <s v="01"/>
    <s v="Grain"/>
    <x v="1"/>
    <n v="0"/>
  </r>
  <r>
    <x v="608"/>
    <x v="11"/>
    <s v="Aug"/>
    <n v="35"/>
    <x v="0"/>
    <s v="01"/>
    <s v="Grain"/>
    <x v="0"/>
    <n v="11970"/>
  </r>
  <r>
    <x v="608"/>
    <x v="11"/>
    <s v="Aug"/>
    <n v="35"/>
    <x v="0"/>
    <s v="01"/>
    <s v="Grain"/>
    <x v="1"/>
    <n v="174"/>
  </r>
  <r>
    <x v="608"/>
    <x v="11"/>
    <s v="Aug"/>
    <n v="35"/>
    <x v="2"/>
    <s v="01"/>
    <s v="Grain"/>
    <x v="0"/>
    <n v="3073"/>
  </r>
  <r>
    <x v="608"/>
    <x v="11"/>
    <s v="Aug"/>
    <n v="35"/>
    <x v="2"/>
    <s v="01"/>
    <s v="Grain"/>
    <x v="1"/>
    <n v="163"/>
  </r>
  <r>
    <x v="608"/>
    <x v="11"/>
    <s v="Aug"/>
    <n v="35"/>
    <x v="3"/>
    <s v="01"/>
    <s v="Grain"/>
    <x v="0"/>
    <n v="4926"/>
  </r>
  <r>
    <x v="608"/>
    <x v="11"/>
    <s v="Aug"/>
    <n v="35"/>
    <x v="3"/>
    <s v="01"/>
    <s v="Grain"/>
    <x v="1"/>
    <n v="371"/>
  </r>
  <r>
    <x v="608"/>
    <x v="11"/>
    <s v="Aug"/>
    <n v="35"/>
    <x v="4"/>
    <s v="01"/>
    <s v="Grain"/>
    <x v="0"/>
    <n v="1230"/>
  </r>
  <r>
    <x v="608"/>
    <x v="11"/>
    <s v="Aug"/>
    <n v="35"/>
    <x v="4"/>
    <s v="01"/>
    <s v="Grain"/>
    <x v="1"/>
    <n v="1025"/>
  </r>
  <r>
    <x v="608"/>
    <x v="11"/>
    <s v="Aug"/>
    <n v="35"/>
    <x v="14"/>
    <s v="01"/>
    <s v="Grain"/>
    <x v="0"/>
    <n v="2315"/>
  </r>
  <r>
    <x v="608"/>
    <x v="11"/>
    <s v="Aug"/>
    <n v="35"/>
    <x v="14"/>
    <s v="01"/>
    <s v="Grain"/>
    <x v="1"/>
    <n v="2034"/>
  </r>
  <r>
    <x v="608"/>
    <x v="11"/>
    <s v="Aug"/>
    <n v="35"/>
    <x v="7"/>
    <s v="01"/>
    <s v="Grain"/>
    <x v="0"/>
    <n v="1147"/>
  </r>
  <r>
    <x v="608"/>
    <x v="11"/>
    <s v="Aug"/>
    <n v="35"/>
    <x v="7"/>
    <s v="01"/>
    <s v="Grain"/>
    <x v="1"/>
    <n v="312"/>
  </r>
  <r>
    <x v="608"/>
    <x v="11"/>
    <s v="Aug"/>
    <n v="35"/>
    <x v="8"/>
    <s v="01"/>
    <s v="Grain"/>
    <x v="0"/>
    <n v="227"/>
  </r>
  <r>
    <x v="608"/>
    <x v="11"/>
    <s v="Aug"/>
    <n v="35"/>
    <x v="8"/>
    <s v="01"/>
    <s v="Grain"/>
    <x v="1"/>
    <n v="1429"/>
  </r>
  <r>
    <x v="608"/>
    <x v="11"/>
    <s v="Aug"/>
    <n v="35"/>
    <x v="9"/>
    <s v="01"/>
    <s v="Grain"/>
    <x v="0"/>
    <n v="0"/>
  </r>
  <r>
    <x v="608"/>
    <x v="11"/>
    <s v="Aug"/>
    <n v="35"/>
    <x v="9"/>
    <s v="01"/>
    <s v="Grain"/>
    <x v="1"/>
    <n v="0"/>
  </r>
  <r>
    <x v="608"/>
    <x v="11"/>
    <s v="Aug"/>
    <n v="35"/>
    <x v="10"/>
    <s v="01"/>
    <s v="Grain"/>
    <x v="0"/>
    <n v="2361"/>
  </r>
  <r>
    <x v="608"/>
    <x v="11"/>
    <s v="Aug"/>
    <n v="35"/>
    <x v="10"/>
    <s v="01"/>
    <s v="Grain"/>
    <x v="1"/>
    <n v="866"/>
  </r>
  <r>
    <x v="608"/>
    <x v="11"/>
    <s v="Aug"/>
    <n v="35"/>
    <x v="11"/>
    <s v="01"/>
    <s v="Grain"/>
    <x v="0"/>
    <n v="0"/>
  </r>
  <r>
    <x v="608"/>
    <x v="11"/>
    <s v="Aug"/>
    <n v="35"/>
    <x v="11"/>
    <s v="01"/>
    <s v="Grain"/>
    <x v="1"/>
    <n v="29"/>
  </r>
  <r>
    <x v="608"/>
    <x v="11"/>
    <s v="Aug"/>
    <n v="35"/>
    <x v="12"/>
    <s v="01"/>
    <s v="Grain"/>
    <x v="0"/>
    <n v="5325"/>
  </r>
  <r>
    <x v="608"/>
    <x v="11"/>
    <s v="Aug"/>
    <n v="35"/>
    <x v="12"/>
    <s v="01"/>
    <s v="Grain"/>
    <x v="1"/>
    <n v="960"/>
  </r>
  <r>
    <x v="609"/>
    <x v="11"/>
    <s v="Sep"/>
    <n v="36"/>
    <x v="13"/>
    <s v="01"/>
    <s v="Grain"/>
    <x v="0"/>
    <n v="0"/>
  </r>
  <r>
    <x v="609"/>
    <x v="11"/>
    <s v="Sep"/>
    <n v="36"/>
    <x v="13"/>
    <s v="01"/>
    <s v="Grain"/>
    <x v="1"/>
    <n v="0"/>
  </r>
  <r>
    <x v="609"/>
    <x v="11"/>
    <s v="Sep"/>
    <n v="36"/>
    <x v="0"/>
    <s v="01"/>
    <s v="Grain"/>
    <x v="0"/>
    <n v="8931"/>
  </r>
  <r>
    <x v="609"/>
    <x v="11"/>
    <s v="Sep"/>
    <n v="36"/>
    <x v="0"/>
    <s v="01"/>
    <s v="Grain"/>
    <x v="1"/>
    <n v="158"/>
  </r>
  <r>
    <x v="609"/>
    <x v="11"/>
    <s v="Sep"/>
    <n v="36"/>
    <x v="2"/>
    <s v="01"/>
    <s v="Grain"/>
    <x v="0"/>
    <n v="2681"/>
  </r>
  <r>
    <x v="609"/>
    <x v="11"/>
    <s v="Sep"/>
    <n v="36"/>
    <x v="2"/>
    <s v="01"/>
    <s v="Grain"/>
    <x v="1"/>
    <n v="256"/>
  </r>
  <r>
    <x v="609"/>
    <x v="11"/>
    <s v="Sep"/>
    <n v="36"/>
    <x v="3"/>
    <s v="01"/>
    <s v="Grain"/>
    <x v="0"/>
    <n v="3881"/>
  </r>
  <r>
    <x v="609"/>
    <x v="11"/>
    <s v="Sep"/>
    <n v="36"/>
    <x v="3"/>
    <s v="01"/>
    <s v="Grain"/>
    <x v="1"/>
    <n v="127"/>
  </r>
  <r>
    <x v="609"/>
    <x v="11"/>
    <s v="Sep"/>
    <n v="36"/>
    <x v="4"/>
    <s v="01"/>
    <s v="Grain"/>
    <x v="0"/>
    <n v="1369"/>
  </r>
  <r>
    <x v="609"/>
    <x v="11"/>
    <s v="Sep"/>
    <n v="36"/>
    <x v="4"/>
    <s v="01"/>
    <s v="Grain"/>
    <x v="1"/>
    <n v="1829"/>
  </r>
  <r>
    <x v="609"/>
    <x v="11"/>
    <s v="Sep"/>
    <n v="36"/>
    <x v="14"/>
    <s v="01"/>
    <s v="Grain"/>
    <x v="0"/>
    <n v="2224"/>
  </r>
  <r>
    <x v="609"/>
    <x v="11"/>
    <s v="Sep"/>
    <n v="36"/>
    <x v="14"/>
    <s v="01"/>
    <s v="Grain"/>
    <x v="1"/>
    <n v="1796"/>
  </r>
  <r>
    <x v="609"/>
    <x v="11"/>
    <s v="Sep"/>
    <n v="36"/>
    <x v="7"/>
    <s v="01"/>
    <s v="Grain"/>
    <x v="0"/>
    <n v="1148"/>
  </r>
  <r>
    <x v="609"/>
    <x v="11"/>
    <s v="Sep"/>
    <n v="36"/>
    <x v="7"/>
    <s v="01"/>
    <s v="Grain"/>
    <x v="1"/>
    <n v="395"/>
  </r>
  <r>
    <x v="609"/>
    <x v="11"/>
    <s v="Sep"/>
    <n v="36"/>
    <x v="8"/>
    <s v="01"/>
    <s v="Grain"/>
    <x v="0"/>
    <n v="189"/>
  </r>
  <r>
    <x v="609"/>
    <x v="11"/>
    <s v="Sep"/>
    <n v="36"/>
    <x v="8"/>
    <s v="01"/>
    <s v="Grain"/>
    <x v="1"/>
    <n v="1087"/>
  </r>
  <r>
    <x v="609"/>
    <x v="11"/>
    <s v="Sep"/>
    <n v="36"/>
    <x v="9"/>
    <s v="01"/>
    <s v="Grain"/>
    <x v="0"/>
    <n v="0"/>
  </r>
  <r>
    <x v="609"/>
    <x v="11"/>
    <s v="Sep"/>
    <n v="36"/>
    <x v="9"/>
    <s v="01"/>
    <s v="Grain"/>
    <x v="1"/>
    <n v="0"/>
  </r>
  <r>
    <x v="609"/>
    <x v="11"/>
    <s v="Sep"/>
    <n v="36"/>
    <x v="10"/>
    <s v="01"/>
    <s v="Grain"/>
    <x v="0"/>
    <n v="1903"/>
  </r>
  <r>
    <x v="609"/>
    <x v="11"/>
    <s v="Sep"/>
    <n v="36"/>
    <x v="10"/>
    <s v="01"/>
    <s v="Grain"/>
    <x v="1"/>
    <n v="788"/>
  </r>
  <r>
    <x v="609"/>
    <x v="11"/>
    <s v="Sep"/>
    <n v="36"/>
    <x v="11"/>
    <s v="01"/>
    <s v="Grain"/>
    <x v="0"/>
    <n v="0"/>
  </r>
  <r>
    <x v="609"/>
    <x v="11"/>
    <s v="Sep"/>
    <n v="36"/>
    <x v="11"/>
    <s v="01"/>
    <s v="Grain"/>
    <x v="1"/>
    <n v="28"/>
  </r>
  <r>
    <x v="609"/>
    <x v="11"/>
    <s v="Sep"/>
    <n v="36"/>
    <x v="12"/>
    <s v="01"/>
    <s v="Grain"/>
    <x v="0"/>
    <n v="4022"/>
  </r>
  <r>
    <x v="609"/>
    <x v="11"/>
    <s v="Sep"/>
    <n v="36"/>
    <x v="12"/>
    <s v="01"/>
    <s v="Grain"/>
    <x v="1"/>
    <n v="1143"/>
  </r>
  <r>
    <x v="610"/>
    <x v="11"/>
    <s v="Sep"/>
    <n v="37"/>
    <x v="13"/>
    <s v="01"/>
    <s v="Grain"/>
    <x v="0"/>
    <n v="0"/>
  </r>
  <r>
    <x v="610"/>
    <x v="11"/>
    <s v="Sep"/>
    <n v="37"/>
    <x v="13"/>
    <s v="01"/>
    <s v="Grain"/>
    <x v="1"/>
    <n v="0"/>
  </r>
  <r>
    <x v="610"/>
    <x v="11"/>
    <s v="Sep"/>
    <n v="37"/>
    <x v="0"/>
    <s v="01"/>
    <s v="Grain"/>
    <x v="0"/>
    <n v="8485"/>
  </r>
  <r>
    <x v="610"/>
    <x v="11"/>
    <s v="Sep"/>
    <n v="37"/>
    <x v="0"/>
    <s v="01"/>
    <s v="Grain"/>
    <x v="1"/>
    <n v="111"/>
  </r>
  <r>
    <x v="610"/>
    <x v="11"/>
    <s v="Sep"/>
    <n v="37"/>
    <x v="2"/>
    <s v="01"/>
    <s v="Grain"/>
    <x v="0"/>
    <n v="2404"/>
  </r>
  <r>
    <x v="610"/>
    <x v="11"/>
    <s v="Sep"/>
    <n v="37"/>
    <x v="2"/>
    <s v="01"/>
    <s v="Grain"/>
    <x v="1"/>
    <n v="330"/>
  </r>
  <r>
    <x v="610"/>
    <x v="11"/>
    <s v="Sep"/>
    <n v="37"/>
    <x v="3"/>
    <s v="01"/>
    <s v="Grain"/>
    <x v="0"/>
    <n v="5386"/>
  </r>
  <r>
    <x v="610"/>
    <x v="11"/>
    <s v="Sep"/>
    <n v="37"/>
    <x v="3"/>
    <s v="01"/>
    <s v="Grain"/>
    <x v="1"/>
    <n v="250"/>
  </r>
  <r>
    <x v="610"/>
    <x v="11"/>
    <s v="Sep"/>
    <n v="37"/>
    <x v="4"/>
    <s v="01"/>
    <s v="Grain"/>
    <x v="0"/>
    <n v="1700"/>
  </r>
  <r>
    <x v="610"/>
    <x v="11"/>
    <s v="Sep"/>
    <n v="37"/>
    <x v="4"/>
    <s v="01"/>
    <s v="Grain"/>
    <x v="1"/>
    <n v="1569"/>
  </r>
  <r>
    <x v="610"/>
    <x v="11"/>
    <s v="Sep"/>
    <n v="37"/>
    <x v="14"/>
    <s v="01"/>
    <s v="Grain"/>
    <x v="0"/>
    <n v="2518"/>
  </r>
  <r>
    <x v="610"/>
    <x v="11"/>
    <s v="Sep"/>
    <n v="37"/>
    <x v="14"/>
    <s v="01"/>
    <s v="Grain"/>
    <x v="1"/>
    <n v="1355"/>
  </r>
  <r>
    <x v="610"/>
    <x v="11"/>
    <s v="Sep"/>
    <n v="37"/>
    <x v="7"/>
    <s v="01"/>
    <s v="Grain"/>
    <x v="0"/>
    <n v="1092"/>
  </r>
  <r>
    <x v="610"/>
    <x v="11"/>
    <s v="Sep"/>
    <n v="37"/>
    <x v="7"/>
    <s v="01"/>
    <s v="Grain"/>
    <x v="1"/>
    <n v="188"/>
  </r>
  <r>
    <x v="610"/>
    <x v="11"/>
    <s v="Sep"/>
    <n v="37"/>
    <x v="8"/>
    <s v="01"/>
    <s v="Grain"/>
    <x v="0"/>
    <n v="122"/>
  </r>
  <r>
    <x v="610"/>
    <x v="11"/>
    <s v="Sep"/>
    <n v="37"/>
    <x v="8"/>
    <s v="01"/>
    <s v="Grain"/>
    <x v="1"/>
    <n v="1308"/>
  </r>
  <r>
    <x v="610"/>
    <x v="11"/>
    <s v="Sep"/>
    <n v="37"/>
    <x v="9"/>
    <s v="01"/>
    <s v="Grain"/>
    <x v="0"/>
    <n v="0"/>
  </r>
  <r>
    <x v="610"/>
    <x v="11"/>
    <s v="Sep"/>
    <n v="37"/>
    <x v="9"/>
    <s v="01"/>
    <s v="Grain"/>
    <x v="1"/>
    <n v="0"/>
  </r>
  <r>
    <x v="610"/>
    <x v="11"/>
    <s v="Sep"/>
    <n v="37"/>
    <x v="10"/>
    <s v="01"/>
    <s v="Grain"/>
    <x v="0"/>
    <n v="2135"/>
  </r>
  <r>
    <x v="610"/>
    <x v="11"/>
    <s v="Sep"/>
    <n v="37"/>
    <x v="10"/>
    <s v="01"/>
    <s v="Grain"/>
    <x v="1"/>
    <n v="861"/>
  </r>
  <r>
    <x v="610"/>
    <x v="11"/>
    <s v="Sep"/>
    <n v="37"/>
    <x v="11"/>
    <s v="01"/>
    <s v="Grain"/>
    <x v="0"/>
    <n v="0"/>
  </r>
  <r>
    <x v="610"/>
    <x v="11"/>
    <s v="Sep"/>
    <n v="37"/>
    <x v="11"/>
    <s v="01"/>
    <s v="Grain"/>
    <x v="1"/>
    <n v="50"/>
  </r>
  <r>
    <x v="610"/>
    <x v="11"/>
    <s v="Sep"/>
    <n v="37"/>
    <x v="12"/>
    <s v="01"/>
    <s v="Grain"/>
    <x v="0"/>
    <n v="5040"/>
  </r>
  <r>
    <x v="610"/>
    <x v="11"/>
    <s v="Sep"/>
    <n v="37"/>
    <x v="12"/>
    <s v="01"/>
    <s v="Grain"/>
    <x v="1"/>
    <n v="1041"/>
  </r>
  <r>
    <x v="611"/>
    <x v="11"/>
    <s v="Sep"/>
    <n v="38"/>
    <x v="13"/>
    <s v="01"/>
    <s v="Grain"/>
    <x v="0"/>
    <n v="0"/>
  </r>
  <r>
    <x v="611"/>
    <x v="11"/>
    <s v="Sep"/>
    <n v="38"/>
    <x v="13"/>
    <s v="01"/>
    <s v="Grain"/>
    <x v="1"/>
    <n v="0"/>
  </r>
  <r>
    <x v="611"/>
    <x v="11"/>
    <s v="Sep"/>
    <n v="38"/>
    <x v="0"/>
    <s v="01"/>
    <s v="Grain"/>
    <x v="0"/>
    <n v="9808"/>
  </r>
  <r>
    <x v="611"/>
    <x v="11"/>
    <s v="Sep"/>
    <n v="38"/>
    <x v="0"/>
    <s v="01"/>
    <s v="Grain"/>
    <x v="1"/>
    <n v="201"/>
  </r>
  <r>
    <x v="611"/>
    <x v="11"/>
    <s v="Sep"/>
    <n v="38"/>
    <x v="2"/>
    <s v="01"/>
    <s v="Grain"/>
    <x v="0"/>
    <n v="3346"/>
  </r>
  <r>
    <x v="611"/>
    <x v="11"/>
    <s v="Sep"/>
    <n v="38"/>
    <x v="2"/>
    <s v="01"/>
    <s v="Grain"/>
    <x v="1"/>
    <n v="296"/>
  </r>
  <r>
    <x v="611"/>
    <x v="11"/>
    <s v="Sep"/>
    <n v="38"/>
    <x v="3"/>
    <s v="01"/>
    <s v="Grain"/>
    <x v="0"/>
    <n v="4274"/>
  </r>
  <r>
    <x v="611"/>
    <x v="11"/>
    <s v="Sep"/>
    <n v="38"/>
    <x v="3"/>
    <s v="01"/>
    <s v="Grain"/>
    <x v="1"/>
    <n v="262"/>
  </r>
  <r>
    <x v="611"/>
    <x v="11"/>
    <s v="Sep"/>
    <n v="38"/>
    <x v="4"/>
    <s v="01"/>
    <s v="Grain"/>
    <x v="0"/>
    <n v="1747"/>
  </r>
  <r>
    <x v="611"/>
    <x v="11"/>
    <s v="Sep"/>
    <n v="38"/>
    <x v="4"/>
    <s v="01"/>
    <s v="Grain"/>
    <x v="1"/>
    <n v="990"/>
  </r>
  <r>
    <x v="611"/>
    <x v="11"/>
    <s v="Sep"/>
    <n v="38"/>
    <x v="14"/>
    <s v="01"/>
    <s v="Grain"/>
    <x v="0"/>
    <n v="2340"/>
  </r>
  <r>
    <x v="611"/>
    <x v="11"/>
    <s v="Sep"/>
    <n v="38"/>
    <x v="14"/>
    <s v="01"/>
    <s v="Grain"/>
    <x v="1"/>
    <n v="1474"/>
  </r>
  <r>
    <x v="611"/>
    <x v="11"/>
    <s v="Sep"/>
    <n v="38"/>
    <x v="7"/>
    <s v="01"/>
    <s v="Grain"/>
    <x v="0"/>
    <n v="1012"/>
  </r>
  <r>
    <x v="611"/>
    <x v="11"/>
    <s v="Sep"/>
    <n v="38"/>
    <x v="7"/>
    <s v="01"/>
    <s v="Grain"/>
    <x v="1"/>
    <n v="145"/>
  </r>
  <r>
    <x v="611"/>
    <x v="11"/>
    <s v="Sep"/>
    <n v="38"/>
    <x v="8"/>
    <s v="01"/>
    <s v="Grain"/>
    <x v="0"/>
    <n v="184"/>
  </r>
  <r>
    <x v="611"/>
    <x v="11"/>
    <s v="Sep"/>
    <n v="38"/>
    <x v="8"/>
    <s v="01"/>
    <s v="Grain"/>
    <x v="1"/>
    <n v="912"/>
  </r>
  <r>
    <x v="611"/>
    <x v="11"/>
    <s v="Sep"/>
    <n v="38"/>
    <x v="9"/>
    <s v="01"/>
    <s v="Grain"/>
    <x v="0"/>
    <n v="0"/>
  </r>
  <r>
    <x v="611"/>
    <x v="11"/>
    <s v="Sep"/>
    <n v="38"/>
    <x v="9"/>
    <s v="01"/>
    <s v="Grain"/>
    <x v="1"/>
    <n v="0"/>
  </r>
  <r>
    <x v="611"/>
    <x v="11"/>
    <s v="Sep"/>
    <n v="38"/>
    <x v="10"/>
    <s v="01"/>
    <s v="Grain"/>
    <x v="0"/>
    <n v="1932"/>
  </r>
  <r>
    <x v="611"/>
    <x v="11"/>
    <s v="Sep"/>
    <n v="38"/>
    <x v="10"/>
    <s v="01"/>
    <s v="Grain"/>
    <x v="1"/>
    <n v="908"/>
  </r>
  <r>
    <x v="611"/>
    <x v="11"/>
    <s v="Sep"/>
    <n v="38"/>
    <x v="11"/>
    <s v="01"/>
    <s v="Grain"/>
    <x v="0"/>
    <n v="0"/>
  </r>
  <r>
    <x v="611"/>
    <x v="11"/>
    <s v="Sep"/>
    <n v="38"/>
    <x v="11"/>
    <s v="01"/>
    <s v="Grain"/>
    <x v="1"/>
    <n v="27"/>
  </r>
  <r>
    <x v="611"/>
    <x v="11"/>
    <s v="Sep"/>
    <n v="38"/>
    <x v="12"/>
    <s v="01"/>
    <s v="Grain"/>
    <x v="0"/>
    <n v="4572"/>
  </r>
  <r>
    <x v="611"/>
    <x v="11"/>
    <s v="Sep"/>
    <n v="38"/>
    <x v="12"/>
    <s v="01"/>
    <s v="Grain"/>
    <x v="1"/>
    <n v="841"/>
  </r>
  <r>
    <x v="612"/>
    <x v="11"/>
    <s v="Sep"/>
    <n v="39"/>
    <x v="13"/>
    <s v="01"/>
    <s v="Grain"/>
    <x v="0"/>
    <n v="0"/>
  </r>
  <r>
    <x v="612"/>
    <x v="11"/>
    <s v="Sep"/>
    <n v="39"/>
    <x v="13"/>
    <s v="01"/>
    <s v="Grain"/>
    <x v="1"/>
    <n v="0"/>
  </r>
  <r>
    <x v="612"/>
    <x v="11"/>
    <s v="Sep"/>
    <n v="39"/>
    <x v="0"/>
    <s v="01"/>
    <s v="Grain"/>
    <x v="0"/>
    <n v="8448"/>
  </r>
  <r>
    <x v="612"/>
    <x v="11"/>
    <s v="Sep"/>
    <n v="39"/>
    <x v="0"/>
    <s v="01"/>
    <s v="Grain"/>
    <x v="1"/>
    <n v="188"/>
  </r>
  <r>
    <x v="612"/>
    <x v="11"/>
    <s v="Sep"/>
    <n v="39"/>
    <x v="2"/>
    <s v="01"/>
    <s v="Grain"/>
    <x v="0"/>
    <n v="3679"/>
  </r>
  <r>
    <x v="612"/>
    <x v="11"/>
    <s v="Sep"/>
    <n v="39"/>
    <x v="2"/>
    <s v="01"/>
    <s v="Grain"/>
    <x v="1"/>
    <n v="75"/>
  </r>
  <r>
    <x v="612"/>
    <x v="11"/>
    <s v="Sep"/>
    <n v="39"/>
    <x v="3"/>
    <s v="01"/>
    <s v="Grain"/>
    <x v="0"/>
    <n v="4322"/>
  </r>
  <r>
    <x v="612"/>
    <x v="11"/>
    <s v="Sep"/>
    <n v="39"/>
    <x v="3"/>
    <s v="01"/>
    <s v="Grain"/>
    <x v="1"/>
    <n v="350"/>
  </r>
  <r>
    <x v="612"/>
    <x v="11"/>
    <s v="Sep"/>
    <n v="39"/>
    <x v="4"/>
    <s v="01"/>
    <s v="Grain"/>
    <x v="0"/>
    <n v="1739"/>
  </r>
  <r>
    <x v="612"/>
    <x v="11"/>
    <s v="Sep"/>
    <n v="39"/>
    <x v="4"/>
    <s v="01"/>
    <s v="Grain"/>
    <x v="1"/>
    <n v="1242"/>
  </r>
  <r>
    <x v="612"/>
    <x v="11"/>
    <s v="Sep"/>
    <n v="39"/>
    <x v="14"/>
    <s v="01"/>
    <s v="Grain"/>
    <x v="0"/>
    <n v="2361"/>
  </r>
  <r>
    <x v="612"/>
    <x v="11"/>
    <s v="Sep"/>
    <n v="39"/>
    <x v="14"/>
    <s v="01"/>
    <s v="Grain"/>
    <x v="1"/>
    <n v="1434"/>
  </r>
  <r>
    <x v="612"/>
    <x v="11"/>
    <s v="Sep"/>
    <n v="39"/>
    <x v="7"/>
    <s v="01"/>
    <s v="Grain"/>
    <x v="0"/>
    <n v="1444"/>
  </r>
  <r>
    <x v="612"/>
    <x v="11"/>
    <s v="Sep"/>
    <n v="39"/>
    <x v="7"/>
    <s v="01"/>
    <s v="Grain"/>
    <x v="1"/>
    <n v="303"/>
  </r>
  <r>
    <x v="612"/>
    <x v="11"/>
    <s v="Sep"/>
    <n v="39"/>
    <x v="8"/>
    <s v="01"/>
    <s v="Grain"/>
    <x v="0"/>
    <n v="110"/>
  </r>
  <r>
    <x v="612"/>
    <x v="11"/>
    <s v="Sep"/>
    <n v="39"/>
    <x v="8"/>
    <s v="01"/>
    <s v="Grain"/>
    <x v="1"/>
    <n v="1472"/>
  </r>
  <r>
    <x v="612"/>
    <x v="11"/>
    <s v="Sep"/>
    <n v="39"/>
    <x v="9"/>
    <s v="01"/>
    <s v="Grain"/>
    <x v="0"/>
    <n v="0"/>
  </r>
  <r>
    <x v="612"/>
    <x v="11"/>
    <s v="Sep"/>
    <n v="39"/>
    <x v="9"/>
    <s v="01"/>
    <s v="Grain"/>
    <x v="1"/>
    <n v="0"/>
  </r>
  <r>
    <x v="612"/>
    <x v="11"/>
    <s v="Sep"/>
    <n v="39"/>
    <x v="10"/>
    <s v="01"/>
    <s v="Grain"/>
    <x v="0"/>
    <n v="2081"/>
  </r>
  <r>
    <x v="612"/>
    <x v="11"/>
    <s v="Sep"/>
    <n v="39"/>
    <x v="10"/>
    <s v="01"/>
    <s v="Grain"/>
    <x v="1"/>
    <n v="624"/>
  </r>
  <r>
    <x v="612"/>
    <x v="11"/>
    <s v="Sep"/>
    <n v="39"/>
    <x v="11"/>
    <s v="01"/>
    <s v="Grain"/>
    <x v="0"/>
    <n v="1"/>
  </r>
  <r>
    <x v="612"/>
    <x v="11"/>
    <s v="Sep"/>
    <n v="39"/>
    <x v="11"/>
    <s v="01"/>
    <s v="Grain"/>
    <x v="1"/>
    <n v="40"/>
  </r>
  <r>
    <x v="612"/>
    <x v="11"/>
    <s v="Sep"/>
    <n v="39"/>
    <x v="12"/>
    <s v="01"/>
    <s v="Grain"/>
    <x v="0"/>
    <n v="4221"/>
  </r>
  <r>
    <x v="612"/>
    <x v="11"/>
    <s v="Sep"/>
    <n v="39"/>
    <x v="12"/>
    <s v="01"/>
    <s v="Grain"/>
    <x v="1"/>
    <n v="584"/>
  </r>
  <r>
    <x v="613"/>
    <x v="11"/>
    <s v="Oct"/>
    <n v="40"/>
    <x v="13"/>
    <s v="01"/>
    <s v="Grain"/>
    <x v="0"/>
    <n v="0"/>
  </r>
  <r>
    <x v="613"/>
    <x v="11"/>
    <s v="Oct"/>
    <n v="40"/>
    <x v="13"/>
    <s v="01"/>
    <s v="Grain"/>
    <x v="1"/>
    <n v="0"/>
  </r>
  <r>
    <x v="613"/>
    <x v="11"/>
    <s v="Oct"/>
    <n v="40"/>
    <x v="0"/>
    <s v="01"/>
    <s v="Grain"/>
    <x v="0"/>
    <n v="9584"/>
  </r>
  <r>
    <x v="613"/>
    <x v="11"/>
    <s v="Oct"/>
    <n v="40"/>
    <x v="0"/>
    <s v="01"/>
    <s v="Grain"/>
    <x v="1"/>
    <n v="102"/>
  </r>
  <r>
    <x v="613"/>
    <x v="11"/>
    <s v="Oct"/>
    <n v="40"/>
    <x v="2"/>
    <s v="01"/>
    <s v="Grain"/>
    <x v="0"/>
    <n v="4905"/>
  </r>
  <r>
    <x v="613"/>
    <x v="11"/>
    <s v="Oct"/>
    <n v="40"/>
    <x v="2"/>
    <s v="01"/>
    <s v="Grain"/>
    <x v="1"/>
    <n v="288"/>
  </r>
  <r>
    <x v="613"/>
    <x v="11"/>
    <s v="Oct"/>
    <n v="40"/>
    <x v="3"/>
    <s v="01"/>
    <s v="Grain"/>
    <x v="0"/>
    <n v="4448"/>
  </r>
  <r>
    <x v="613"/>
    <x v="11"/>
    <s v="Oct"/>
    <n v="40"/>
    <x v="3"/>
    <s v="01"/>
    <s v="Grain"/>
    <x v="1"/>
    <n v="328"/>
  </r>
  <r>
    <x v="613"/>
    <x v="11"/>
    <s v="Oct"/>
    <n v="40"/>
    <x v="4"/>
    <s v="01"/>
    <s v="Grain"/>
    <x v="0"/>
    <n v="1649"/>
  </r>
  <r>
    <x v="613"/>
    <x v="11"/>
    <s v="Oct"/>
    <n v="40"/>
    <x v="4"/>
    <s v="01"/>
    <s v="Grain"/>
    <x v="1"/>
    <n v="1064"/>
  </r>
  <r>
    <x v="613"/>
    <x v="11"/>
    <s v="Oct"/>
    <n v="40"/>
    <x v="14"/>
    <s v="01"/>
    <s v="Grain"/>
    <x v="0"/>
    <n v="2025"/>
  </r>
  <r>
    <x v="613"/>
    <x v="11"/>
    <s v="Oct"/>
    <n v="40"/>
    <x v="14"/>
    <s v="01"/>
    <s v="Grain"/>
    <x v="1"/>
    <n v="1800"/>
  </r>
  <r>
    <x v="613"/>
    <x v="11"/>
    <s v="Oct"/>
    <n v="40"/>
    <x v="7"/>
    <s v="01"/>
    <s v="Grain"/>
    <x v="0"/>
    <n v="1370"/>
  </r>
  <r>
    <x v="613"/>
    <x v="11"/>
    <s v="Oct"/>
    <n v="40"/>
    <x v="7"/>
    <s v="01"/>
    <s v="Grain"/>
    <x v="1"/>
    <n v="128"/>
  </r>
  <r>
    <x v="613"/>
    <x v="11"/>
    <s v="Oct"/>
    <n v="40"/>
    <x v="8"/>
    <s v="01"/>
    <s v="Grain"/>
    <x v="0"/>
    <n v="120"/>
  </r>
  <r>
    <x v="613"/>
    <x v="11"/>
    <s v="Oct"/>
    <n v="40"/>
    <x v="8"/>
    <s v="01"/>
    <s v="Grain"/>
    <x v="1"/>
    <n v="1183"/>
  </r>
  <r>
    <x v="613"/>
    <x v="11"/>
    <s v="Oct"/>
    <n v="40"/>
    <x v="9"/>
    <s v="01"/>
    <s v="Grain"/>
    <x v="0"/>
    <n v="0"/>
  </r>
  <r>
    <x v="613"/>
    <x v="11"/>
    <s v="Oct"/>
    <n v="40"/>
    <x v="9"/>
    <s v="01"/>
    <s v="Grain"/>
    <x v="1"/>
    <n v="0"/>
  </r>
  <r>
    <x v="613"/>
    <x v="11"/>
    <s v="Oct"/>
    <n v="40"/>
    <x v="10"/>
    <s v="01"/>
    <s v="Grain"/>
    <x v="0"/>
    <n v="2072"/>
  </r>
  <r>
    <x v="613"/>
    <x v="11"/>
    <s v="Oct"/>
    <n v="40"/>
    <x v="10"/>
    <s v="01"/>
    <s v="Grain"/>
    <x v="1"/>
    <n v="816"/>
  </r>
  <r>
    <x v="613"/>
    <x v="11"/>
    <s v="Oct"/>
    <n v="40"/>
    <x v="11"/>
    <s v="01"/>
    <s v="Grain"/>
    <x v="0"/>
    <n v="0"/>
  </r>
  <r>
    <x v="613"/>
    <x v="11"/>
    <s v="Oct"/>
    <n v="40"/>
    <x v="11"/>
    <s v="01"/>
    <s v="Grain"/>
    <x v="1"/>
    <n v="53"/>
  </r>
  <r>
    <x v="613"/>
    <x v="11"/>
    <s v="Oct"/>
    <n v="40"/>
    <x v="12"/>
    <s v="01"/>
    <s v="Grain"/>
    <x v="0"/>
    <n v="5002"/>
  </r>
  <r>
    <x v="613"/>
    <x v="11"/>
    <s v="Oct"/>
    <n v="40"/>
    <x v="12"/>
    <s v="01"/>
    <s v="Grain"/>
    <x v="1"/>
    <n v="510"/>
  </r>
  <r>
    <x v="614"/>
    <x v="11"/>
    <s v="Oct"/>
    <n v="41"/>
    <x v="13"/>
    <s v="01"/>
    <s v="Grain"/>
    <x v="0"/>
    <n v="0"/>
  </r>
  <r>
    <x v="614"/>
    <x v="11"/>
    <s v="Oct"/>
    <n v="41"/>
    <x v="13"/>
    <s v="01"/>
    <s v="Grain"/>
    <x v="1"/>
    <n v="0"/>
  </r>
  <r>
    <x v="614"/>
    <x v="11"/>
    <s v="Oct"/>
    <n v="41"/>
    <x v="0"/>
    <s v="01"/>
    <s v="Grain"/>
    <x v="0"/>
    <n v="10993"/>
  </r>
  <r>
    <x v="614"/>
    <x v="11"/>
    <s v="Oct"/>
    <n v="41"/>
    <x v="0"/>
    <s v="01"/>
    <s v="Grain"/>
    <x v="1"/>
    <n v="173"/>
  </r>
  <r>
    <x v="614"/>
    <x v="11"/>
    <s v="Oct"/>
    <n v="41"/>
    <x v="2"/>
    <s v="01"/>
    <s v="Grain"/>
    <x v="0"/>
    <n v="3608"/>
  </r>
  <r>
    <x v="614"/>
    <x v="11"/>
    <s v="Oct"/>
    <n v="41"/>
    <x v="2"/>
    <s v="01"/>
    <s v="Grain"/>
    <x v="1"/>
    <n v="210"/>
  </r>
  <r>
    <x v="614"/>
    <x v="11"/>
    <s v="Oct"/>
    <n v="41"/>
    <x v="3"/>
    <s v="01"/>
    <s v="Grain"/>
    <x v="0"/>
    <n v="5358"/>
  </r>
  <r>
    <x v="614"/>
    <x v="11"/>
    <s v="Oct"/>
    <n v="41"/>
    <x v="3"/>
    <s v="01"/>
    <s v="Grain"/>
    <x v="1"/>
    <n v="347"/>
  </r>
  <r>
    <x v="614"/>
    <x v="11"/>
    <s v="Oct"/>
    <n v="41"/>
    <x v="4"/>
    <s v="01"/>
    <s v="Grain"/>
    <x v="0"/>
    <n v="1637"/>
  </r>
  <r>
    <x v="614"/>
    <x v="11"/>
    <s v="Oct"/>
    <n v="41"/>
    <x v="4"/>
    <s v="01"/>
    <s v="Grain"/>
    <x v="1"/>
    <n v="1643"/>
  </r>
  <r>
    <x v="614"/>
    <x v="11"/>
    <s v="Oct"/>
    <n v="41"/>
    <x v="14"/>
    <s v="01"/>
    <s v="Grain"/>
    <x v="0"/>
    <n v="2247"/>
  </r>
  <r>
    <x v="614"/>
    <x v="11"/>
    <s v="Oct"/>
    <n v="41"/>
    <x v="14"/>
    <s v="01"/>
    <s v="Grain"/>
    <x v="1"/>
    <n v="2409"/>
  </r>
  <r>
    <x v="614"/>
    <x v="11"/>
    <s v="Oct"/>
    <n v="41"/>
    <x v="7"/>
    <s v="01"/>
    <s v="Grain"/>
    <x v="0"/>
    <n v="1134"/>
  </r>
  <r>
    <x v="614"/>
    <x v="11"/>
    <s v="Oct"/>
    <n v="41"/>
    <x v="7"/>
    <s v="01"/>
    <s v="Grain"/>
    <x v="1"/>
    <n v="256"/>
  </r>
  <r>
    <x v="614"/>
    <x v="11"/>
    <s v="Oct"/>
    <n v="41"/>
    <x v="8"/>
    <s v="01"/>
    <s v="Grain"/>
    <x v="0"/>
    <n v="85"/>
  </r>
  <r>
    <x v="614"/>
    <x v="11"/>
    <s v="Oct"/>
    <n v="41"/>
    <x v="8"/>
    <s v="01"/>
    <s v="Grain"/>
    <x v="1"/>
    <n v="1143"/>
  </r>
  <r>
    <x v="614"/>
    <x v="11"/>
    <s v="Oct"/>
    <n v="41"/>
    <x v="9"/>
    <s v="01"/>
    <s v="Grain"/>
    <x v="0"/>
    <n v="0"/>
  </r>
  <r>
    <x v="614"/>
    <x v="11"/>
    <s v="Oct"/>
    <n v="41"/>
    <x v="9"/>
    <s v="01"/>
    <s v="Grain"/>
    <x v="1"/>
    <n v="0"/>
  </r>
  <r>
    <x v="614"/>
    <x v="11"/>
    <s v="Oct"/>
    <n v="41"/>
    <x v="10"/>
    <s v="01"/>
    <s v="Grain"/>
    <x v="0"/>
    <n v="2117"/>
  </r>
  <r>
    <x v="614"/>
    <x v="11"/>
    <s v="Oct"/>
    <n v="41"/>
    <x v="10"/>
    <s v="01"/>
    <s v="Grain"/>
    <x v="1"/>
    <n v="928"/>
  </r>
  <r>
    <x v="614"/>
    <x v="11"/>
    <s v="Oct"/>
    <n v="41"/>
    <x v="11"/>
    <s v="01"/>
    <s v="Grain"/>
    <x v="0"/>
    <n v="0"/>
  </r>
  <r>
    <x v="614"/>
    <x v="11"/>
    <s v="Oct"/>
    <n v="41"/>
    <x v="11"/>
    <s v="01"/>
    <s v="Grain"/>
    <x v="1"/>
    <n v="10"/>
  </r>
  <r>
    <x v="614"/>
    <x v="11"/>
    <s v="Oct"/>
    <n v="41"/>
    <x v="12"/>
    <s v="01"/>
    <s v="Grain"/>
    <x v="0"/>
    <n v="5022"/>
  </r>
  <r>
    <x v="614"/>
    <x v="11"/>
    <s v="Oct"/>
    <n v="41"/>
    <x v="12"/>
    <s v="01"/>
    <s v="Grain"/>
    <x v="1"/>
    <n v="281"/>
  </r>
  <r>
    <x v="615"/>
    <x v="11"/>
    <s v="Oct"/>
    <n v="42"/>
    <x v="13"/>
    <s v="01"/>
    <s v="Grain"/>
    <x v="0"/>
    <n v="0"/>
  </r>
  <r>
    <x v="615"/>
    <x v="11"/>
    <s v="Oct"/>
    <n v="42"/>
    <x v="13"/>
    <s v="01"/>
    <s v="Grain"/>
    <x v="1"/>
    <n v="0"/>
  </r>
  <r>
    <x v="615"/>
    <x v="11"/>
    <s v="Oct"/>
    <n v="42"/>
    <x v="0"/>
    <s v="01"/>
    <s v="Grain"/>
    <x v="0"/>
    <n v="10440"/>
  </r>
  <r>
    <x v="615"/>
    <x v="11"/>
    <s v="Oct"/>
    <n v="42"/>
    <x v="0"/>
    <s v="01"/>
    <s v="Grain"/>
    <x v="1"/>
    <n v="197"/>
  </r>
  <r>
    <x v="615"/>
    <x v="11"/>
    <s v="Oct"/>
    <n v="42"/>
    <x v="2"/>
    <s v="01"/>
    <s v="Grain"/>
    <x v="0"/>
    <n v="5026"/>
  </r>
  <r>
    <x v="615"/>
    <x v="11"/>
    <s v="Oct"/>
    <n v="42"/>
    <x v="2"/>
    <s v="01"/>
    <s v="Grain"/>
    <x v="1"/>
    <n v="301"/>
  </r>
  <r>
    <x v="615"/>
    <x v="11"/>
    <s v="Oct"/>
    <n v="42"/>
    <x v="3"/>
    <s v="01"/>
    <s v="Grain"/>
    <x v="0"/>
    <n v="4429"/>
  </r>
  <r>
    <x v="615"/>
    <x v="11"/>
    <s v="Oct"/>
    <n v="42"/>
    <x v="3"/>
    <s v="01"/>
    <s v="Grain"/>
    <x v="1"/>
    <n v="160"/>
  </r>
  <r>
    <x v="615"/>
    <x v="11"/>
    <s v="Oct"/>
    <n v="42"/>
    <x v="4"/>
    <s v="01"/>
    <s v="Grain"/>
    <x v="0"/>
    <n v="1910"/>
  </r>
  <r>
    <x v="615"/>
    <x v="11"/>
    <s v="Oct"/>
    <n v="42"/>
    <x v="4"/>
    <s v="01"/>
    <s v="Grain"/>
    <x v="1"/>
    <n v="954"/>
  </r>
  <r>
    <x v="615"/>
    <x v="11"/>
    <s v="Oct"/>
    <n v="42"/>
    <x v="14"/>
    <s v="01"/>
    <s v="Grain"/>
    <x v="0"/>
    <n v="2488"/>
  </r>
  <r>
    <x v="615"/>
    <x v="11"/>
    <s v="Oct"/>
    <n v="42"/>
    <x v="14"/>
    <s v="01"/>
    <s v="Grain"/>
    <x v="1"/>
    <n v="1799"/>
  </r>
  <r>
    <x v="615"/>
    <x v="11"/>
    <s v="Oct"/>
    <n v="42"/>
    <x v="7"/>
    <s v="01"/>
    <s v="Grain"/>
    <x v="0"/>
    <n v="1163"/>
  </r>
  <r>
    <x v="615"/>
    <x v="11"/>
    <s v="Oct"/>
    <n v="42"/>
    <x v="7"/>
    <s v="01"/>
    <s v="Grain"/>
    <x v="1"/>
    <n v="162"/>
  </r>
  <r>
    <x v="615"/>
    <x v="11"/>
    <s v="Oct"/>
    <n v="42"/>
    <x v="8"/>
    <s v="01"/>
    <s v="Grain"/>
    <x v="0"/>
    <n v="76"/>
  </r>
  <r>
    <x v="615"/>
    <x v="11"/>
    <s v="Oct"/>
    <n v="42"/>
    <x v="8"/>
    <s v="01"/>
    <s v="Grain"/>
    <x v="1"/>
    <n v="1278"/>
  </r>
  <r>
    <x v="615"/>
    <x v="11"/>
    <s v="Oct"/>
    <n v="42"/>
    <x v="9"/>
    <s v="01"/>
    <s v="Grain"/>
    <x v="0"/>
    <n v="0"/>
  </r>
  <r>
    <x v="615"/>
    <x v="11"/>
    <s v="Oct"/>
    <n v="42"/>
    <x v="9"/>
    <s v="01"/>
    <s v="Grain"/>
    <x v="1"/>
    <n v="0"/>
  </r>
  <r>
    <x v="615"/>
    <x v="11"/>
    <s v="Oct"/>
    <n v="42"/>
    <x v="10"/>
    <s v="01"/>
    <s v="Grain"/>
    <x v="0"/>
    <n v="2033"/>
  </r>
  <r>
    <x v="615"/>
    <x v="11"/>
    <s v="Oct"/>
    <n v="42"/>
    <x v="10"/>
    <s v="01"/>
    <s v="Grain"/>
    <x v="1"/>
    <n v="1087"/>
  </r>
  <r>
    <x v="615"/>
    <x v="11"/>
    <s v="Oct"/>
    <n v="42"/>
    <x v="11"/>
    <s v="01"/>
    <s v="Grain"/>
    <x v="0"/>
    <n v="0"/>
  </r>
  <r>
    <x v="615"/>
    <x v="11"/>
    <s v="Oct"/>
    <n v="42"/>
    <x v="11"/>
    <s v="01"/>
    <s v="Grain"/>
    <x v="1"/>
    <n v="10"/>
  </r>
  <r>
    <x v="615"/>
    <x v="11"/>
    <s v="Oct"/>
    <n v="42"/>
    <x v="12"/>
    <s v="01"/>
    <s v="Grain"/>
    <x v="0"/>
    <n v="5081"/>
  </r>
  <r>
    <x v="615"/>
    <x v="11"/>
    <s v="Oct"/>
    <n v="42"/>
    <x v="12"/>
    <s v="01"/>
    <s v="Grain"/>
    <x v="1"/>
    <n v="1236"/>
  </r>
  <r>
    <x v="616"/>
    <x v="11"/>
    <s v="Oct"/>
    <n v="43"/>
    <x v="13"/>
    <s v="01"/>
    <s v="Grain"/>
    <x v="0"/>
    <n v="0"/>
  </r>
  <r>
    <x v="616"/>
    <x v="11"/>
    <s v="Oct"/>
    <n v="43"/>
    <x v="13"/>
    <s v="01"/>
    <s v="Grain"/>
    <x v="1"/>
    <n v="0"/>
  </r>
  <r>
    <x v="616"/>
    <x v="11"/>
    <s v="Oct"/>
    <n v="43"/>
    <x v="0"/>
    <s v="01"/>
    <s v="Grain"/>
    <x v="0"/>
    <n v="11263"/>
  </r>
  <r>
    <x v="616"/>
    <x v="11"/>
    <s v="Oct"/>
    <n v="43"/>
    <x v="0"/>
    <s v="01"/>
    <s v="Grain"/>
    <x v="1"/>
    <n v="190"/>
  </r>
  <r>
    <x v="616"/>
    <x v="11"/>
    <s v="Oct"/>
    <n v="43"/>
    <x v="2"/>
    <s v="01"/>
    <s v="Grain"/>
    <x v="0"/>
    <n v="4281"/>
  </r>
  <r>
    <x v="616"/>
    <x v="11"/>
    <s v="Oct"/>
    <n v="43"/>
    <x v="2"/>
    <s v="01"/>
    <s v="Grain"/>
    <x v="1"/>
    <n v="236"/>
  </r>
  <r>
    <x v="616"/>
    <x v="11"/>
    <s v="Oct"/>
    <n v="43"/>
    <x v="3"/>
    <s v="01"/>
    <s v="Grain"/>
    <x v="0"/>
    <n v="4759"/>
  </r>
  <r>
    <x v="616"/>
    <x v="11"/>
    <s v="Oct"/>
    <n v="43"/>
    <x v="3"/>
    <s v="01"/>
    <s v="Grain"/>
    <x v="1"/>
    <n v="193"/>
  </r>
  <r>
    <x v="616"/>
    <x v="11"/>
    <s v="Oct"/>
    <n v="43"/>
    <x v="4"/>
    <s v="01"/>
    <s v="Grain"/>
    <x v="0"/>
    <n v="2000"/>
  </r>
  <r>
    <x v="616"/>
    <x v="11"/>
    <s v="Oct"/>
    <n v="43"/>
    <x v="4"/>
    <s v="01"/>
    <s v="Grain"/>
    <x v="1"/>
    <n v="1521"/>
  </r>
  <r>
    <x v="616"/>
    <x v="11"/>
    <s v="Oct"/>
    <n v="43"/>
    <x v="14"/>
    <s v="01"/>
    <s v="Grain"/>
    <x v="0"/>
    <n v="2658"/>
  </r>
  <r>
    <x v="616"/>
    <x v="11"/>
    <s v="Oct"/>
    <n v="43"/>
    <x v="14"/>
    <s v="01"/>
    <s v="Grain"/>
    <x v="1"/>
    <n v="1862"/>
  </r>
  <r>
    <x v="616"/>
    <x v="11"/>
    <s v="Oct"/>
    <n v="43"/>
    <x v="7"/>
    <s v="01"/>
    <s v="Grain"/>
    <x v="0"/>
    <n v="765"/>
  </r>
  <r>
    <x v="616"/>
    <x v="11"/>
    <s v="Oct"/>
    <n v="43"/>
    <x v="7"/>
    <s v="01"/>
    <s v="Grain"/>
    <x v="1"/>
    <n v="234"/>
  </r>
  <r>
    <x v="616"/>
    <x v="11"/>
    <s v="Oct"/>
    <n v="43"/>
    <x v="8"/>
    <s v="01"/>
    <s v="Grain"/>
    <x v="0"/>
    <n v="173"/>
  </r>
  <r>
    <x v="616"/>
    <x v="11"/>
    <s v="Oct"/>
    <n v="43"/>
    <x v="8"/>
    <s v="01"/>
    <s v="Grain"/>
    <x v="1"/>
    <n v="862"/>
  </r>
  <r>
    <x v="616"/>
    <x v="11"/>
    <s v="Oct"/>
    <n v="43"/>
    <x v="9"/>
    <s v="01"/>
    <s v="Grain"/>
    <x v="0"/>
    <n v="0"/>
  </r>
  <r>
    <x v="616"/>
    <x v="11"/>
    <s v="Oct"/>
    <n v="43"/>
    <x v="9"/>
    <s v="01"/>
    <s v="Grain"/>
    <x v="1"/>
    <n v="0"/>
  </r>
  <r>
    <x v="616"/>
    <x v="11"/>
    <s v="Oct"/>
    <n v="43"/>
    <x v="10"/>
    <s v="01"/>
    <s v="Grain"/>
    <x v="0"/>
    <n v="2042"/>
  </r>
  <r>
    <x v="616"/>
    <x v="11"/>
    <s v="Oct"/>
    <n v="43"/>
    <x v="10"/>
    <s v="01"/>
    <s v="Grain"/>
    <x v="1"/>
    <n v="544"/>
  </r>
  <r>
    <x v="616"/>
    <x v="11"/>
    <s v="Oct"/>
    <n v="43"/>
    <x v="11"/>
    <s v="01"/>
    <s v="Grain"/>
    <x v="0"/>
    <n v="0"/>
  </r>
  <r>
    <x v="616"/>
    <x v="11"/>
    <s v="Oct"/>
    <n v="43"/>
    <x v="11"/>
    <s v="01"/>
    <s v="Grain"/>
    <x v="1"/>
    <n v="27"/>
  </r>
  <r>
    <x v="616"/>
    <x v="11"/>
    <s v="Oct"/>
    <n v="43"/>
    <x v="12"/>
    <s v="01"/>
    <s v="Grain"/>
    <x v="0"/>
    <n v="5073"/>
  </r>
  <r>
    <x v="616"/>
    <x v="11"/>
    <s v="Oct"/>
    <n v="43"/>
    <x v="12"/>
    <s v="01"/>
    <s v="Grain"/>
    <x v="1"/>
    <n v="1064"/>
  </r>
  <r>
    <x v="617"/>
    <x v="11"/>
    <s v="Oct"/>
    <n v="44"/>
    <x v="13"/>
    <s v="01"/>
    <s v="Grain"/>
    <x v="0"/>
    <n v="0"/>
  </r>
  <r>
    <x v="617"/>
    <x v="11"/>
    <s v="Oct"/>
    <n v="44"/>
    <x v="13"/>
    <s v="01"/>
    <s v="Grain"/>
    <x v="1"/>
    <n v="0"/>
  </r>
  <r>
    <x v="617"/>
    <x v="11"/>
    <s v="Oct"/>
    <n v="44"/>
    <x v="0"/>
    <s v="01"/>
    <s v="Grain"/>
    <x v="0"/>
    <n v="11473"/>
  </r>
  <r>
    <x v="617"/>
    <x v="11"/>
    <s v="Oct"/>
    <n v="44"/>
    <x v="0"/>
    <s v="01"/>
    <s v="Grain"/>
    <x v="1"/>
    <n v="76"/>
  </r>
  <r>
    <x v="617"/>
    <x v="11"/>
    <s v="Oct"/>
    <n v="44"/>
    <x v="2"/>
    <s v="01"/>
    <s v="Grain"/>
    <x v="0"/>
    <n v="4544"/>
  </r>
  <r>
    <x v="617"/>
    <x v="11"/>
    <s v="Oct"/>
    <n v="44"/>
    <x v="2"/>
    <s v="01"/>
    <s v="Grain"/>
    <x v="1"/>
    <n v="428"/>
  </r>
  <r>
    <x v="617"/>
    <x v="11"/>
    <s v="Oct"/>
    <n v="44"/>
    <x v="3"/>
    <s v="01"/>
    <s v="Grain"/>
    <x v="0"/>
    <n v="5644"/>
  </r>
  <r>
    <x v="617"/>
    <x v="11"/>
    <s v="Oct"/>
    <n v="44"/>
    <x v="3"/>
    <s v="01"/>
    <s v="Grain"/>
    <x v="1"/>
    <n v="222"/>
  </r>
  <r>
    <x v="617"/>
    <x v="11"/>
    <s v="Oct"/>
    <n v="44"/>
    <x v="4"/>
    <s v="01"/>
    <s v="Grain"/>
    <x v="0"/>
    <n v="1647"/>
  </r>
  <r>
    <x v="617"/>
    <x v="11"/>
    <s v="Oct"/>
    <n v="44"/>
    <x v="4"/>
    <s v="01"/>
    <s v="Grain"/>
    <x v="1"/>
    <n v="1509"/>
  </r>
  <r>
    <x v="617"/>
    <x v="11"/>
    <s v="Oct"/>
    <n v="44"/>
    <x v="14"/>
    <s v="01"/>
    <s v="Grain"/>
    <x v="0"/>
    <n v="2331"/>
  </r>
  <r>
    <x v="617"/>
    <x v="11"/>
    <s v="Oct"/>
    <n v="44"/>
    <x v="14"/>
    <s v="01"/>
    <s v="Grain"/>
    <x v="1"/>
    <n v="2262"/>
  </r>
  <r>
    <x v="617"/>
    <x v="11"/>
    <s v="Oct"/>
    <n v="44"/>
    <x v="7"/>
    <s v="01"/>
    <s v="Grain"/>
    <x v="0"/>
    <n v="1454"/>
  </r>
  <r>
    <x v="617"/>
    <x v="11"/>
    <s v="Oct"/>
    <n v="44"/>
    <x v="7"/>
    <s v="01"/>
    <s v="Grain"/>
    <x v="1"/>
    <n v="252"/>
  </r>
  <r>
    <x v="617"/>
    <x v="11"/>
    <s v="Oct"/>
    <n v="44"/>
    <x v="8"/>
    <s v="01"/>
    <s v="Grain"/>
    <x v="0"/>
    <n v="161"/>
  </r>
  <r>
    <x v="617"/>
    <x v="11"/>
    <s v="Oct"/>
    <n v="44"/>
    <x v="8"/>
    <s v="01"/>
    <s v="Grain"/>
    <x v="1"/>
    <n v="1026"/>
  </r>
  <r>
    <x v="617"/>
    <x v="11"/>
    <s v="Oct"/>
    <n v="44"/>
    <x v="9"/>
    <s v="01"/>
    <s v="Grain"/>
    <x v="0"/>
    <n v="0"/>
  </r>
  <r>
    <x v="617"/>
    <x v="11"/>
    <s v="Oct"/>
    <n v="44"/>
    <x v="9"/>
    <s v="01"/>
    <s v="Grain"/>
    <x v="1"/>
    <n v="0"/>
  </r>
  <r>
    <x v="617"/>
    <x v="11"/>
    <s v="Oct"/>
    <n v="44"/>
    <x v="10"/>
    <s v="01"/>
    <s v="Grain"/>
    <x v="0"/>
    <n v="2314"/>
  </r>
  <r>
    <x v="617"/>
    <x v="11"/>
    <s v="Oct"/>
    <n v="44"/>
    <x v="10"/>
    <s v="01"/>
    <s v="Grain"/>
    <x v="1"/>
    <n v="578"/>
  </r>
  <r>
    <x v="617"/>
    <x v="11"/>
    <s v="Oct"/>
    <n v="44"/>
    <x v="11"/>
    <s v="01"/>
    <s v="Grain"/>
    <x v="0"/>
    <n v="0"/>
  </r>
  <r>
    <x v="617"/>
    <x v="11"/>
    <s v="Oct"/>
    <n v="44"/>
    <x v="11"/>
    <s v="01"/>
    <s v="Grain"/>
    <x v="1"/>
    <n v="32"/>
  </r>
  <r>
    <x v="617"/>
    <x v="11"/>
    <s v="Oct"/>
    <n v="44"/>
    <x v="12"/>
    <s v="01"/>
    <s v="Grain"/>
    <x v="0"/>
    <n v="4909"/>
  </r>
  <r>
    <x v="617"/>
    <x v="11"/>
    <s v="Oct"/>
    <n v="44"/>
    <x v="12"/>
    <s v="01"/>
    <s v="Grain"/>
    <x v="1"/>
    <n v="1212"/>
  </r>
  <r>
    <x v="618"/>
    <x v="11"/>
    <s v="Nov"/>
    <n v="45"/>
    <x v="13"/>
    <s v="01"/>
    <s v="Grain"/>
    <x v="0"/>
    <n v="0"/>
  </r>
  <r>
    <x v="618"/>
    <x v="11"/>
    <s v="Nov"/>
    <n v="45"/>
    <x v="13"/>
    <s v="01"/>
    <s v="Grain"/>
    <x v="1"/>
    <n v="0"/>
  </r>
  <r>
    <x v="618"/>
    <x v="11"/>
    <s v="Nov"/>
    <n v="45"/>
    <x v="0"/>
    <s v="01"/>
    <s v="Grain"/>
    <x v="0"/>
    <n v="11119"/>
  </r>
  <r>
    <x v="618"/>
    <x v="11"/>
    <s v="Nov"/>
    <n v="45"/>
    <x v="0"/>
    <s v="01"/>
    <s v="Grain"/>
    <x v="1"/>
    <n v="264"/>
  </r>
  <r>
    <x v="618"/>
    <x v="11"/>
    <s v="Nov"/>
    <n v="45"/>
    <x v="2"/>
    <s v="01"/>
    <s v="Grain"/>
    <x v="0"/>
    <n v="4645"/>
  </r>
  <r>
    <x v="618"/>
    <x v="11"/>
    <s v="Nov"/>
    <n v="45"/>
    <x v="2"/>
    <s v="01"/>
    <s v="Grain"/>
    <x v="1"/>
    <n v="129"/>
  </r>
  <r>
    <x v="618"/>
    <x v="11"/>
    <s v="Nov"/>
    <n v="45"/>
    <x v="3"/>
    <s v="01"/>
    <s v="Grain"/>
    <x v="0"/>
    <n v="5268"/>
  </r>
  <r>
    <x v="618"/>
    <x v="11"/>
    <s v="Nov"/>
    <n v="45"/>
    <x v="3"/>
    <s v="01"/>
    <s v="Grain"/>
    <x v="1"/>
    <n v="475"/>
  </r>
  <r>
    <x v="618"/>
    <x v="11"/>
    <s v="Nov"/>
    <n v="45"/>
    <x v="4"/>
    <s v="01"/>
    <s v="Grain"/>
    <x v="0"/>
    <n v="1845"/>
  </r>
  <r>
    <x v="618"/>
    <x v="11"/>
    <s v="Nov"/>
    <n v="45"/>
    <x v="4"/>
    <s v="01"/>
    <s v="Grain"/>
    <x v="1"/>
    <n v="1292"/>
  </r>
  <r>
    <x v="618"/>
    <x v="11"/>
    <s v="Nov"/>
    <n v="45"/>
    <x v="14"/>
    <s v="01"/>
    <s v="Grain"/>
    <x v="0"/>
    <n v="2396"/>
  </r>
  <r>
    <x v="618"/>
    <x v="11"/>
    <s v="Nov"/>
    <n v="45"/>
    <x v="14"/>
    <s v="01"/>
    <s v="Grain"/>
    <x v="1"/>
    <n v="1776"/>
  </r>
  <r>
    <x v="618"/>
    <x v="11"/>
    <s v="Nov"/>
    <n v="45"/>
    <x v="7"/>
    <s v="01"/>
    <s v="Grain"/>
    <x v="0"/>
    <n v="1234"/>
  </r>
  <r>
    <x v="618"/>
    <x v="11"/>
    <s v="Nov"/>
    <n v="45"/>
    <x v="7"/>
    <s v="01"/>
    <s v="Grain"/>
    <x v="1"/>
    <n v="447"/>
  </r>
  <r>
    <x v="618"/>
    <x v="11"/>
    <s v="Nov"/>
    <n v="45"/>
    <x v="8"/>
    <s v="01"/>
    <s v="Grain"/>
    <x v="0"/>
    <n v="99"/>
  </r>
  <r>
    <x v="618"/>
    <x v="11"/>
    <s v="Nov"/>
    <n v="45"/>
    <x v="8"/>
    <s v="01"/>
    <s v="Grain"/>
    <x v="1"/>
    <n v="1360"/>
  </r>
  <r>
    <x v="618"/>
    <x v="11"/>
    <s v="Nov"/>
    <n v="45"/>
    <x v="9"/>
    <s v="01"/>
    <s v="Grain"/>
    <x v="0"/>
    <n v="0"/>
  </r>
  <r>
    <x v="618"/>
    <x v="11"/>
    <s v="Nov"/>
    <n v="45"/>
    <x v="9"/>
    <s v="01"/>
    <s v="Grain"/>
    <x v="1"/>
    <n v="0"/>
  </r>
  <r>
    <x v="618"/>
    <x v="11"/>
    <s v="Nov"/>
    <n v="45"/>
    <x v="10"/>
    <s v="01"/>
    <s v="Grain"/>
    <x v="0"/>
    <n v="2442"/>
  </r>
  <r>
    <x v="618"/>
    <x v="11"/>
    <s v="Nov"/>
    <n v="45"/>
    <x v="10"/>
    <s v="01"/>
    <s v="Grain"/>
    <x v="1"/>
    <n v="416"/>
  </r>
  <r>
    <x v="618"/>
    <x v="11"/>
    <s v="Nov"/>
    <n v="45"/>
    <x v="11"/>
    <s v="01"/>
    <s v="Grain"/>
    <x v="0"/>
    <n v="0"/>
  </r>
  <r>
    <x v="618"/>
    <x v="11"/>
    <s v="Nov"/>
    <n v="45"/>
    <x v="11"/>
    <s v="01"/>
    <s v="Grain"/>
    <x v="1"/>
    <n v="8"/>
  </r>
  <r>
    <x v="618"/>
    <x v="11"/>
    <s v="Nov"/>
    <n v="45"/>
    <x v="12"/>
    <s v="01"/>
    <s v="Grain"/>
    <x v="0"/>
    <n v="5209"/>
  </r>
  <r>
    <x v="618"/>
    <x v="11"/>
    <s v="Nov"/>
    <n v="45"/>
    <x v="12"/>
    <s v="01"/>
    <s v="Grain"/>
    <x v="1"/>
    <n v="1544"/>
  </r>
  <r>
    <x v="619"/>
    <x v="11"/>
    <s v="Nov"/>
    <n v="46"/>
    <x v="13"/>
    <s v="01"/>
    <s v="Grain"/>
    <x v="0"/>
    <n v="0"/>
  </r>
  <r>
    <x v="619"/>
    <x v="11"/>
    <s v="Nov"/>
    <n v="46"/>
    <x v="13"/>
    <s v="01"/>
    <s v="Grain"/>
    <x v="1"/>
    <n v="0"/>
  </r>
  <r>
    <x v="619"/>
    <x v="11"/>
    <s v="Nov"/>
    <n v="46"/>
    <x v="0"/>
    <s v="01"/>
    <s v="Grain"/>
    <x v="0"/>
    <n v="12309"/>
  </r>
  <r>
    <x v="619"/>
    <x v="11"/>
    <s v="Nov"/>
    <n v="46"/>
    <x v="0"/>
    <s v="01"/>
    <s v="Grain"/>
    <x v="1"/>
    <n v="42"/>
  </r>
  <r>
    <x v="619"/>
    <x v="11"/>
    <s v="Nov"/>
    <n v="46"/>
    <x v="2"/>
    <s v="01"/>
    <s v="Grain"/>
    <x v="0"/>
    <n v="4053"/>
  </r>
  <r>
    <x v="619"/>
    <x v="11"/>
    <s v="Nov"/>
    <n v="46"/>
    <x v="2"/>
    <s v="01"/>
    <s v="Grain"/>
    <x v="1"/>
    <n v="536"/>
  </r>
  <r>
    <x v="619"/>
    <x v="11"/>
    <s v="Nov"/>
    <n v="46"/>
    <x v="3"/>
    <s v="01"/>
    <s v="Grain"/>
    <x v="0"/>
    <n v="4906"/>
  </r>
  <r>
    <x v="619"/>
    <x v="11"/>
    <s v="Nov"/>
    <n v="46"/>
    <x v="3"/>
    <s v="01"/>
    <s v="Grain"/>
    <x v="1"/>
    <n v="280"/>
  </r>
  <r>
    <x v="619"/>
    <x v="11"/>
    <s v="Nov"/>
    <n v="46"/>
    <x v="4"/>
    <s v="01"/>
    <s v="Grain"/>
    <x v="0"/>
    <n v="1232"/>
  </r>
  <r>
    <x v="619"/>
    <x v="11"/>
    <s v="Nov"/>
    <n v="46"/>
    <x v="4"/>
    <s v="01"/>
    <s v="Grain"/>
    <x v="1"/>
    <n v="1701"/>
  </r>
  <r>
    <x v="619"/>
    <x v="11"/>
    <s v="Nov"/>
    <n v="46"/>
    <x v="14"/>
    <s v="01"/>
    <s v="Grain"/>
    <x v="0"/>
    <n v="2130"/>
  </r>
  <r>
    <x v="619"/>
    <x v="11"/>
    <s v="Nov"/>
    <n v="46"/>
    <x v="14"/>
    <s v="01"/>
    <s v="Grain"/>
    <x v="1"/>
    <n v="2477"/>
  </r>
  <r>
    <x v="619"/>
    <x v="11"/>
    <s v="Nov"/>
    <n v="46"/>
    <x v="7"/>
    <s v="01"/>
    <s v="Grain"/>
    <x v="0"/>
    <n v="1077"/>
  </r>
  <r>
    <x v="619"/>
    <x v="11"/>
    <s v="Nov"/>
    <n v="46"/>
    <x v="7"/>
    <s v="01"/>
    <s v="Grain"/>
    <x v="1"/>
    <n v="353"/>
  </r>
  <r>
    <x v="619"/>
    <x v="11"/>
    <s v="Nov"/>
    <n v="46"/>
    <x v="8"/>
    <s v="01"/>
    <s v="Grain"/>
    <x v="0"/>
    <n v="188"/>
  </r>
  <r>
    <x v="619"/>
    <x v="11"/>
    <s v="Nov"/>
    <n v="46"/>
    <x v="8"/>
    <s v="01"/>
    <s v="Grain"/>
    <x v="1"/>
    <n v="1048"/>
  </r>
  <r>
    <x v="619"/>
    <x v="11"/>
    <s v="Nov"/>
    <n v="46"/>
    <x v="9"/>
    <s v="01"/>
    <s v="Grain"/>
    <x v="0"/>
    <n v="0"/>
  </r>
  <r>
    <x v="619"/>
    <x v="11"/>
    <s v="Nov"/>
    <n v="46"/>
    <x v="9"/>
    <s v="01"/>
    <s v="Grain"/>
    <x v="1"/>
    <n v="0"/>
  </r>
  <r>
    <x v="619"/>
    <x v="11"/>
    <s v="Nov"/>
    <n v="46"/>
    <x v="10"/>
    <s v="01"/>
    <s v="Grain"/>
    <x v="0"/>
    <n v="2895"/>
  </r>
  <r>
    <x v="619"/>
    <x v="11"/>
    <s v="Nov"/>
    <n v="46"/>
    <x v="10"/>
    <s v="01"/>
    <s v="Grain"/>
    <x v="1"/>
    <n v="878"/>
  </r>
  <r>
    <x v="619"/>
    <x v="11"/>
    <s v="Nov"/>
    <n v="46"/>
    <x v="11"/>
    <s v="01"/>
    <s v="Grain"/>
    <x v="0"/>
    <n v="0"/>
  </r>
  <r>
    <x v="619"/>
    <x v="11"/>
    <s v="Nov"/>
    <n v="46"/>
    <x v="11"/>
    <s v="01"/>
    <s v="Grain"/>
    <x v="1"/>
    <n v="8"/>
  </r>
  <r>
    <x v="619"/>
    <x v="11"/>
    <s v="Nov"/>
    <n v="46"/>
    <x v="12"/>
    <s v="01"/>
    <s v="Grain"/>
    <x v="0"/>
    <n v="4827"/>
  </r>
  <r>
    <x v="619"/>
    <x v="11"/>
    <s v="Nov"/>
    <n v="46"/>
    <x v="12"/>
    <s v="01"/>
    <s v="Grain"/>
    <x v="1"/>
    <n v="1281"/>
  </r>
  <r>
    <x v="620"/>
    <x v="11"/>
    <s v="Nov"/>
    <n v="47"/>
    <x v="13"/>
    <s v="01"/>
    <s v="Grain"/>
    <x v="0"/>
    <n v="0"/>
  </r>
  <r>
    <x v="620"/>
    <x v="11"/>
    <s v="Nov"/>
    <n v="47"/>
    <x v="13"/>
    <s v="01"/>
    <s v="Grain"/>
    <x v="1"/>
    <n v="0"/>
  </r>
  <r>
    <x v="620"/>
    <x v="11"/>
    <s v="Nov"/>
    <n v="47"/>
    <x v="0"/>
    <s v="01"/>
    <s v="Grain"/>
    <x v="0"/>
    <n v="12605"/>
  </r>
  <r>
    <x v="620"/>
    <x v="11"/>
    <s v="Nov"/>
    <n v="47"/>
    <x v="0"/>
    <s v="01"/>
    <s v="Grain"/>
    <x v="1"/>
    <n v="276"/>
  </r>
  <r>
    <x v="620"/>
    <x v="11"/>
    <s v="Nov"/>
    <n v="47"/>
    <x v="2"/>
    <s v="01"/>
    <s v="Grain"/>
    <x v="0"/>
    <n v="4107"/>
  </r>
  <r>
    <x v="620"/>
    <x v="11"/>
    <s v="Nov"/>
    <n v="47"/>
    <x v="2"/>
    <s v="01"/>
    <s v="Grain"/>
    <x v="1"/>
    <n v="330"/>
  </r>
  <r>
    <x v="620"/>
    <x v="11"/>
    <s v="Nov"/>
    <n v="47"/>
    <x v="3"/>
    <s v="01"/>
    <s v="Grain"/>
    <x v="0"/>
    <n v="5191"/>
  </r>
  <r>
    <x v="620"/>
    <x v="11"/>
    <s v="Nov"/>
    <n v="47"/>
    <x v="3"/>
    <s v="01"/>
    <s v="Grain"/>
    <x v="1"/>
    <n v="443"/>
  </r>
  <r>
    <x v="620"/>
    <x v="11"/>
    <s v="Nov"/>
    <n v="47"/>
    <x v="4"/>
    <s v="01"/>
    <s v="Grain"/>
    <x v="0"/>
    <n v="1646"/>
  </r>
  <r>
    <x v="620"/>
    <x v="11"/>
    <s v="Nov"/>
    <n v="47"/>
    <x v="4"/>
    <s v="01"/>
    <s v="Grain"/>
    <x v="1"/>
    <n v="1721"/>
  </r>
  <r>
    <x v="620"/>
    <x v="11"/>
    <s v="Nov"/>
    <n v="47"/>
    <x v="14"/>
    <s v="01"/>
    <s v="Grain"/>
    <x v="0"/>
    <n v="2164"/>
  </r>
  <r>
    <x v="620"/>
    <x v="11"/>
    <s v="Nov"/>
    <n v="47"/>
    <x v="14"/>
    <s v="01"/>
    <s v="Grain"/>
    <x v="1"/>
    <n v="2534"/>
  </r>
  <r>
    <x v="620"/>
    <x v="11"/>
    <s v="Nov"/>
    <n v="47"/>
    <x v="7"/>
    <s v="01"/>
    <s v="Grain"/>
    <x v="0"/>
    <n v="1312"/>
  </r>
  <r>
    <x v="620"/>
    <x v="11"/>
    <s v="Nov"/>
    <n v="47"/>
    <x v="7"/>
    <s v="01"/>
    <s v="Grain"/>
    <x v="1"/>
    <n v="395"/>
  </r>
  <r>
    <x v="620"/>
    <x v="11"/>
    <s v="Nov"/>
    <n v="47"/>
    <x v="8"/>
    <s v="01"/>
    <s v="Grain"/>
    <x v="0"/>
    <n v="54"/>
  </r>
  <r>
    <x v="620"/>
    <x v="11"/>
    <s v="Nov"/>
    <n v="47"/>
    <x v="8"/>
    <s v="01"/>
    <s v="Grain"/>
    <x v="1"/>
    <n v="1362"/>
  </r>
  <r>
    <x v="620"/>
    <x v="11"/>
    <s v="Nov"/>
    <n v="47"/>
    <x v="9"/>
    <s v="01"/>
    <s v="Grain"/>
    <x v="0"/>
    <n v="0"/>
  </r>
  <r>
    <x v="620"/>
    <x v="11"/>
    <s v="Nov"/>
    <n v="47"/>
    <x v="9"/>
    <s v="01"/>
    <s v="Grain"/>
    <x v="1"/>
    <n v="0"/>
  </r>
  <r>
    <x v="620"/>
    <x v="11"/>
    <s v="Nov"/>
    <n v="47"/>
    <x v="10"/>
    <s v="01"/>
    <s v="Grain"/>
    <x v="0"/>
    <n v="2366"/>
  </r>
  <r>
    <x v="620"/>
    <x v="11"/>
    <s v="Nov"/>
    <n v="47"/>
    <x v="10"/>
    <s v="01"/>
    <s v="Grain"/>
    <x v="1"/>
    <n v="570"/>
  </r>
  <r>
    <x v="620"/>
    <x v="11"/>
    <s v="Nov"/>
    <n v="47"/>
    <x v="11"/>
    <s v="01"/>
    <s v="Grain"/>
    <x v="0"/>
    <n v="0"/>
  </r>
  <r>
    <x v="620"/>
    <x v="11"/>
    <s v="Nov"/>
    <n v="47"/>
    <x v="11"/>
    <s v="01"/>
    <s v="Grain"/>
    <x v="1"/>
    <n v="32"/>
  </r>
  <r>
    <x v="620"/>
    <x v="11"/>
    <s v="Nov"/>
    <n v="47"/>
    <x v="12"/>
    <s v="01"/>
    <s v="Grain"/>
    <x v="0"/>
    <n v="4282"/>
  </r>
  <r>
    <x v="620"/>
    <x v="11"/>
    <s v="Nov"/>
    <n v="47"/>
    <x v="12"/>
    <s v="01"/>
    <s v="Grain"/>
    <x v="1"/>
    <n v="905"/>
  </r>
  <r>
    <x v="621"/>
    <x v="11"/>
    <s v="Nov"/>
    <n v="48"/>
    <x v="13"/>
    <s v="01"/>
    <s v="Grain"/>
    <x v="0"/>
    <n v="0"/>
  </r>
  <r>
    <x v="621"/>
    <x v="11"/>
    <s v="Nov"/>
    <n v="48"/>
    <x v="13"/>
    <s v="01"/>
    <s v="Grain"/>
    <x v="1"/>
    <n v="0"/>
  </r>
  <r>
    <x v="621"/>
    <x v="11"/>
    <s v="Nov"/>
    <n v="48"/>
    <x v="0"/>
    <s v="01"/>
    <s v="Grain"/>
    <x v="0"/>
    <n v="10727"/>
  </r>
  <r>
    <x v="621"/>
    <x v="11"/>
    <s v="Nov"/>
    <n v="48"/>
    <x v="0"/>
    <s v="01"/>
    <s v="Grain"/>
    <x v="1"/>
    <n v="185"/>
  </r>
  <r>
    <x v="621"/>
    <x v="11"/>
    <s v="Nov"/>
    <n v="48"/>
    <x v="2"/>
    <s v="01"/>
    <s v="Grain"/>
    <x v="0"/>
    <n v="2940"/>
  </r>
  <r>
    <x v="621"/>
    <x v="11"/>
    <s v="Nov"/>
    <n v="48"/>
    <x v="2"/>
    <s v="01"/>
    <s v="Grain"/>
    <x v="1"/>
    <n v="227"/>
  </r>
  <r>
    <x v="621"/>
    <x v="11"/>
    <s v="Nov"/>
    <n v="48"/>
    <x v="3"/>
    <s v="01"/>
    <s v="Grain"/>
    <x v="0"/>
    <n v="5122"/>
  </r>
  <r>
    <x v="621"/>
    <x v="11"/>
    <s v="Nov"/>
    <n v="48"/>
    <x v="3"/>
    <s v="01"/>
    <s v="Grain"/>
    <x v="1"/>
    <n v="222"/>
  </r>
  <r>
    <x v="621"/>
    <x v="11"/>
    <s v="Nov"/>
    <n v="48"/>
    <x v="4"/>
    <s v="01"/>
    <s v="Grain"/>
    <x v="0"/>
    <n v="1449"/>
  </r>
  <r>
    <x v="621"/>
    <x v="11"/>
    <s v="Nov"/>
    <n v="48"/>
    <x v="4"/>
    <s v="01"/>
    <s v="Grain"/>
    <x v="1"/>
    <n v="934"/>
  </r>
  <r>
    <x v="621"/>
    <x v="11"/>
    <s v="Nov"/>
    <n v="48"/>
    <x v="14"/>
    <s v="01"/>
    <s v="Grain"/>
    <x v="0"/>
    <n v="2155"/>
  </r>
  <r>
    <x v="621"/>
    <x v="11"/>
    <s v="Nov"/>
    <n v="48"/>
    <x v="14"/>
    <s v="01"/>
    <s v="Grain"/>
    <x v="1"/>
    <n v="1708"/>
  </r>
  <r>
    <x v="621"/>
    <x v="11"/>
    <s v="Nov"/>
    <n v="48"/>
    <x v="7"/>
    <s v="01"/>
    <s v="Grain"/>
    <x v="0"/>
    <n v="972"/>
  </r>
  <r>
    <x v="621"/>
    <x v="11"/>
    <s v="Nov"/>
    <n v="48"/>
    <x v="7"/>
    <s v="01"/>
    <s v="Grain"/>
    <x v="1"/>
    <n v="326"/>
  </r>
  <r>
    <x v="621"/>
    <x v="11"/>
    <s v="Nov"/>
    <n v="48"/>
    <x v="8"/>
    <s v="01"/>
    <s v="Grain"/>
    <x v="0"/>
    <n v="179"/>
  </r>
  <r>
    <x v="621"/>
    <x v="11"/>
    <s v="Nov"/>
    <n v="48"/>
    <x v="8"/>
    <s v="01"/>
    <s v="Grain"/>
    <x v="1"/>
    <n v="1229"/>
  </r>
  <r>
    <x v="621"/>
    <x v="11"/>
    <s v="Nov"/>
    <n v="48"/>
    <x v="9"/>
    <s v="01"/>
    <s v="Grain"/>
    <x v="0"/>
    <n v="0"/>
  </r>
  <r>
    <x v="621"/>
    <x v="11"/>
    <s v="Nov"/>
    <n v="48"/>
    <x v="9"/>
    <s v="01"/>
    <s v="Grain"/>
    <x v="1"/>
    <n v="0"/>
  </r>
  <r>
    <x v="621"/>
    <x v="11"/>
    <s v="Nov"/>
    <n v="48"/>
    <x v="10"/>
    <s v="01"/>
    <s v="Grain"/>
    <x v="0"/>
    <n v="2510"/>
  </r>
  <r>
    <x v="621"/>
    <x v="11"/>
    <s v="Nov"/>
    <n v="48"/>
    <x v="10"/>
    <s v="01"/>
    <s v="Grain"/>
    <x v="1"/>
    <n v="638"/>
  </r>
  <r>
    <x v="621"/>
    <x v="11"/>
    <s v="Nov"/>
    <n v="48"/>
    <x v="11"/>
    <s v="01"/>
    <s v="Grain"/>
    <x v="0"/>
    <n v="0"/>
  </r>
  <r>
    <x v="621"/>
    <x v="11"/>
    <s v="Nov"/>
    <n v="48"/>
    <x v="11"/>
    <s v="01"/>
    <s v="Grain"/>
    <x v="1"/>
    <n v="2"/>
  </r>
  <r>
    <x v="621"/>
    <x v="11"/>
    <s v="Nov"/>
    <n v="48"/>
    <x v="12"/>
    <s v="01"/>
    <s v="Grain"/>
    <x v="0"/>
    <n v="4751"/>
  </r>
  <r>
    <x v="621"/>
    <x v="11"/>
    <s v="Nov"/>
    <n v="48"/>
    <x v="12"/>
    <s v="01"/>
    <s v="Grain"/>
    <x v="1"/>
    <n v="1454"/>
  </r>
  <r>
    <x v="622"/>
    <x v="11"/>
    <s v="Dec"/>
    <n v="49"/>
    <x v="13"/>
    <s v="01"/>
    <s v="Grain"/>
    <x v="0"/>
    <n v="0"/>
  </r>
  <r>
    <x v="622"/>
    <x v="11"/>
    <s v="Dec"/>
    <n v="49"/>
    <x v="13"/>
    <s v="01"/>
    <s v="Grain"/>
    <x v="1"/>
    <n v="0"/>
  </r>
  <r>
    <x v="622"/>
    <x v="11"/>
    <s v="Dec"/>
    <n v="49"/>
    <x v="0"/>
    <s v="01"/>
    <s v="Grain"/>
    <x v="0"/>
    <n v="12452"/>
  </r>
  <r>
    <x v="622"/>
    <x v="11"/>
    <s v="Dec"/>
    <n v="49"/>
    <x v="0"/>
    <s v="01"/>
    <s v="Grain"/>
    <x v="1"/>
    <n v="57"/>
  </r>
  <r>
    <x v="622"/>
    <x v="11"/>
    <s v="Dec"/>
    <n v="49"/>
    <x v="2"/>
    <s v="01"/>
    <s v="Grain"/>
    <x v="0"/>
    <n v="5398"/>
  </r>
  <r>
    <x v="622"/>
    <x v="11"/>
    <s v="Dec"/>
    <n v="49"/>
    <x v="2"/>
    <s v="01"/>
    <s v="Grain"/>
    <x v="1"/>
    <n v="318"/>
  </r>
  <r>
    <x v="622"/>
    <x v="11"/>
    <s v="Dec"/>
    <n v="49"/>
    <x v="3"/>
    <s v="01"/>
    <s v="Grain"/>
    <x v="0"/>
    <n v="5464"/>
  </r>
  <r>
    <x v="622"/>
    <x v="11"/>
    <s v="Dec"/>
    <n v="49"/>
    <x v="3"/>
    <s v="01"/>
    <s v="Grain"/>
    <x v="1"/>
    <n v="140"/>
  </r>
  <r>
    <x v="622"/>
    <x v="11"/>
    <s v="Dec"/>
    <n v="49"/>
    <x v="4"/>
    <s v="01"/>
    <s v="Grain"/>
    <x v="0"/>
    <n v="1609"/>
  </r>
  <r>
    <x v="622"/>
    <x v="11"/>
    <s v="Dec"/>
    <n v="49"/>
    <x v="4"/>
    <s v="01"/>
    <s v="Grain"/>
    <x v="1"/>
    <n v="1592"/>
  </r>
  <r>
    <x v="622"/>
    <x v="11"/>
    <s v="Dec"/>
    <n v="49"/>
    <x v="14"/>
    <s v="01"/>
    <s v="Grain"/>
    <x v="0"/>
    <n v="1799"/>
  </r>
  <r>
    <x v="622"/>
    <x v="11"/>
    <s v="Dec"/>
    <n v="49"/>
    <x v="14"/>
    <s v="01"/>
    <s v="Grain"/>
    <x v="1"/>
    <n v="1989"/>
  </r>
  <r>
    <x v="622"/>
    <x v="11"/>
    <s v="Dec"/>
    <n v="49"/>
    <x v="7"/>
    <s v="01"/>
    <s v="Grain"/>
    <x v="0"/>
    <n v="1276"/>
  </r>
  <r>
    <x v="622"/>
    <x v="11"/>
    <s v="Dec"/>
    <n v="49"/>
    <x v="7"/>
    <s v="01"/>
    <s v="Grain"/>
    <x v="1"/>
    <n v="534"/>
  </r>
  <r>
    <x v="622"/>
    <x v="11"/>
    <s v="Dec"/>
    <n v="49"/>
    <x v="8"/>
    <s v="01"/>
    <s v="Grain"/>
    <x v="0"/>
    <n v="183"/>
  </r>
  <r>
    <x v="622"/>
    <x v="11"/>
    <s v="Dec"/>
    <n v="49"/>
    <x v="8"/>
    <s v="01"/>
    <s v="Grain"/>
    <x v="1"/>
    <n v="1335"/>
  </r>
  <r>
    <x v="622"/>
    <x v="11"/>
    <s v="Dec"/>
    <n v="49"/>
    <x v="9"/>
    <s v="01"/>
    <s v="Grain"/>
    <x v="0"/>
    <n v="0"/>
  </r>
  <r>
    <x v="622"/>
    <x v="11"/>
    <s v="Dec"/>
    <n v="49"/>
    <x v="9"/>
    <s v="01"/>
    <s v="Grain"/>
    <x v="1"/>
    <n v="0"/>
  </r>
  <r>
    <x v="622"/>
    <x v="11"/>
    <s v="Dec"/>
    <n v="49"/>
    <x v="10"/>
    <s v="01"/>
    <s v="Grain"/>
    <x v="0"/>
    <n v="2852"/>
  </r>
  <r>
    <x v="622"/>
    <x v="11"/>
    <s v="Dec"/>
    <n v="49"/>
    <x v="10"/>
    <s v="01"/>
    <s v="Grain"/>
    <x v="1"/>
    <n v="552"/>
  </r>
  <r>
    <x v="622"/>
    <x v="11"/>
    <s v="Dec"/>
    <n v="49"/>
    <x v="11"/>
    <s v="01"/>
    <s v="Grain"/>
    <x v="0"/>
    <n v="0"/>
  </r>
  <r>
    <x v="622"/>
    <x v="11"/>
    <s v="Dec"/>
    <n v="49"/>
    <x v="11"/>
    <s v="01"/>
    <s v="Grain"/>
    <x v="1"/>
    <n v="20"/>
  </r>
  <r>
    <x v="622"/>
    <x v="11"/>
    <s v="Dec"/>
    <n v="49"/>
    <x v="12"/>
    <s v="01"/>
    <s v="Grain"/>
    <x v="0"/>
    <n v="5004"/>
  </r>
  <r>
    <x v="622"/>
    <x v="11"/>
    <s v="Dec"/>
    <n v="49"/>
    <x v="12"/>
    <s v="01"/>
    <s v="Grain"/>
    <x v="1"/>
    <n v="872"/>
  </r>
  <r>
    <x v="623"/>
    <x v="11"/>
    <s v="Dec"/>
    <n v="50"/>
    <x v="13"/>
    <s v="01"/>
    <s v="Grain"/>
    <x v="0"/>
    <n v="0"/>
  </r>
  <r>
    <x v="623"/>
    <x v="11"/>
    <s v="Dec"/>
    <n v="50"/>
    <x v="13"/>
    <s v="01"/>
    <s v="Grain"/>
    <x v="1"/>
    <n v="0"/>
  </r>
  <r>
    <x v="623"/>
    <x v="11"/>
    <s v="Dec"/>
    <n v="50"/>
    <x v="0"/>
    <s v="01"/>
    <s v="Grain"/>
    <x v="0"/>
    <n v="11424"/>
  </r>
  <r>
    <x v="623"/>
    <x v="11"/>
    <s v="Dec"/>
    <n v="50"/>
    <x v="0"/>
    <s v="01"/>
    <s v="Grain"/>
    <x v="1"/>
    <n v="291"/>
  </r>
  <r>
    <x v="623"/>
    <x v="11"/>
    <s v="Dec"/>
    <n v="50"/>
    <x v="2"/>
    <s v="01"/>
    <s v="Grain"/>
    <x v="0"/>
    <n v="5492"/>
  </r>
  <r>
    <x v="623"/>
    <x v="11"/>
    <s v="Dec"/>
    <n v="50"/>
    <x v="2"/>
    <s v="01"/>
    <s v="Grain"/>
    <x v="1"/>
    <n v="556"/>
  </r>
  <r>
    <x v="623"/>
    <x v="11"/>
    <s v="Dec"/>
    <n v="50"/>
    <x v="3"/>
    <s v="01"/>
    <s v="Grain"/>
    <x v="0"/>
    <n v="4596"/>
  </r>
  <r>
    <x v="623"/>
    <x v="11"/>
    <s v="Dec"/>
    <n v="50"/>
    <x v="3"/>
    <s v="01"/>
    <s v="Grain"/>
    <x v="1"/>
    <n v="352"/>
  </r>
  <r>
    <x v="623"/>
    <x v="11"/>
    <s v="Dec"/>
    <n v="50"/>
    <x v="4"/>
    <s v="01"/>
    <s v="Grain"/>
    <x v="0"/>
    <n v="1554"/>
  </r>
  <r>
    <x v="623"/>
    <x v="11"/>
    <s v="Dec"/>
    <n v="50"/>
    <x v="4"/>
    <s v="01"/>
    <s v="Grain"/>
    <x v="1"/>
    <n v="1642"/>
  </r>
  <r>
    <x v="623"/>
    <x v="11"/>
    <s v="Dec"/>
    <n v="50"/>
    <x v="14"/>
    <s v="01"/>
    <s v="Grain"/>
    <x v="0"/>
    <n v="2275"/>
  </r>
  <r>
    <x v="623"/>
    <x v="11"/>
    <s v="Dec"/>
    <n v="50"/>
    <x v="14"/>
    <s v="01"/>
    <s v="Grain"/>
    <x v="1"/>
    <n v="2177"/>
  </r>
  <r>
    <x v="623"/>
    <x v="11"/>
    <s v="Dec"/>
    <n v="50"/>
    <x v="7"/>
    <s v="01"/>
    <s v="Grain"/>
    <x v="0"/>
    <n v="870"/>
  </r>
  <r>
    <x v="623"/>
    <x v="11"/>
    <s v="Dec"/>
    <n v="50"/>
    <x v="7"/>
    <s v="01"/>
    <s v="Grain"/>
    <x v="1"/>
    <n v="306"/>
  </r>
  <r>
    <x v="623"/>
    <x v="11"/>
    <s v="Dec"/>
    <n v="50"/>
    <x v="8"/>
    <s v="01"/>
    <s v="Grain"/>
    <x v="0"/>
    <n v="108"/>
  </r>
  <r>
    <x v="623"/>
    <x v="11"/>
    <s v="Dec"/>
    <n v="50"/>
    <x v="8"/>
    <s v="01"/>
    <s v="Grain"/>
    <x v="1"/>
    <n v="1352"/>
  </r>
  <r>
    <x v="623"/>
    <x v="11"/>
    <s v="Dec"/>
    <n v="50"/>
    <x v="9"/>
    <s v="01"/>
    <s v="Grain"/>
    <x v="0"/>
    <n v="0"/>
  </r>
  <r>
    <x v="623"/>
    <x v="11"/>
    <s v="Dec"/>
    <n v="50"/>
    <x v="9"/>
    <s v="01"/>
    <s v="Grain"/>
    <x v="1"/>
    <n v="0"/>
  </r>
  <r>
    <x v="623"/>
    <x v="11"/>
    <s v="Dec"/>
    <n v="50"/>
    <x v="10"/>
    <s v="01"/>
    <s v="Grain"/>
    <x v="0"/>
    <n v="2237"/>
  </r>
  <r>
    <x v="623"/>
    <x v="11"/>
    <s v="Dec"/>
    <n v="50"/>
    <x v="10"/>
    <s v="01"/>
    <s v="Grain"/>
    <x v="1"/>
    <n v="809"/>
  </r>
  <r>
    <x v="623"/>
    <x v="11"/>
    <s v="Dec"/>
    <n v="50"/>
    <x v="11"/>
    <s v="01"/>
    <s v="Grain"/>
    <x v="0"/>
    <n v="0"/>
  </r>
  <r>
    <x v="623"/>
    <x v="11"/>
    <s v="Dec"/>
    <n v="50"/>
    <x v="11"/>
    <s v="01"/>
    <s v="Grain"/>
    <x v="1"/>
    <n v="28"/>
  </r>
  <r>
    <x v="623"/>
    <x v="11"/>
    <s v="Dec"/>
    <n v="50"/>
    <x v="12"/>
    <s v="01"/>
    <s v="Grain"/>
    <x v="0"/>
    <n v="4692"/>
  </r>
  <r>
    <x v="623"/>
    <x v="11"/>
    <s v="Dec"/>
    <n v="50"/>
    <x v="12"/>
    <s v="01"/>
    <s v="Grain"/>
    <x v="1"/>
    <n v="1333"/>
  </r>
  <r>
    <x v="624"/>
    <x v="11"/>
    <s v="Dec"/>
    <n v="51"/>
    <x v="13"/>
    <s v="01"/>
    <s v="Grain"/>
    <x v="0"/>
    <n v="0"/>
  </r>
  <r>
    <x v="624"/>
    <x v="11"/>
    <s v="Dec"/>
    <n v="51"/>
    <x v="13"/>
    <s v="01"/>
    <s v="Grain"/>
    <x v="1"/>
    <n v="0"/>
  </r>
  <r>
    <x v="624"/>
    <x v="11"/>
    <s v="Dec"/>
    <n v="51"/>
    <x v="0"/>
    <s v="01"/>
    <s v="Grain"/>
    <x v="0"/>
    <n v="11770"/>
  </r>
  <r>
    <x v="624"/>
    <x v="11"/>
    <s v="Dec"/>
    <n v="51"/>
    <x v="0"/>
    <s v="01"/>
    <s v="Grain"/>
    <x v="1"/>
    <n v="97"/>
  </r>
  <r>
    <x v="624"/>
    <x v="11"/>
    <s v="Dec"/>
    <n v="51"/>
    <x v="2"/>
    <s v="01"/>
    <s v="Grain"/>
    <x v="0"/>
    <n v="3989"/>
  </r>
  <r>
    <x v="624"/>
    <x v="11"/>
    <s v="Dec"/>
    <n v="51"/>
    <x v="2"/>
    <s v="01"/>
    <s v="Grain"/>
    <x v="1"/>
    <n v="378"/>
  </r>
  <r>
    <x v="624"/>
    <x v="11"/>
    <s v="Dec"/>
    <n v="51"/>
    <x v="3"/>
    <s v="01"/>
    <s v="Grain"/>
    <x v="0"/>
    <n v="5512"/>
  </r>
  <r>
    <x v="624"/>
    <x v="11"/>
    <s v="Dec"/>
    <n v="51"/>
    <x v="3"/>
    <s v="01"/>
    <s v="Grain"/>
    <x v="1"/>
    <n v="143"/>
  </r>
  <r>
    <x v="624"/>
    <x v="11"/>
    <s v="Dec"/>
    <n v="51"/>
    <x v="4"/>
    <s v="01"/>
    <s v="Grain"/>
    <x v="0"/>
    <n v="1789"/>
  </r>
  <r>
    <x v="624"/>
    <x v="11"/>
    <s v="Dec"/>
    <n v="51"/>
    <x v="4"/>
    <s v="01"/>
    <s v="Grain"/>
    <x v="1"/>
    <n v="1755"/>
  </r>
  <r>
    <x v="624"/>
    <x v="11"/>
    <s v="Dec"/>
    <n v="51"/>
    <x v="14"/>
    <s v="01"/>
    <s v="Grain"/>
    <x v="0"/>
    <n v="2074"/>
  </r>
  <r>
    <x v="624"/>
    <x v="11"/>
    <s v="Dec"/>
    <n v="51"/>
    <x v="14"/>
    <s v="01"/>
    <s v="Grain"/>
    <x v="1"/>
    <n v="2098"/>
  </r>
  <r>
    <x v="624"/>
    <x v="11"/>
    <s v="Dec"/>
    <n v="51"/>
    <x v="7"/>
    <s v="01"/>
    <s v="Grain"/>
    <x v="0"/>
    <n v="1272"/>
  </r>
  <r>
    <x v="624"/>
    <x v="11"/>
    <s v="Dec"/>
    <n v="51"/>
    <x v="7"/>
    <s v="01"/>
    <s v="Grain"/>
    <x v="1"/>
    <n v="344"/>
  </r>
  <r>
    <x v="624"/>
    <x v="11"/>
    <s v="Dec"/>
    <n v="51"/>
    <x v="8"/>
    <s v="01"/>
    <s v="Grain"/>
    <x v="0"/>
    <n v="90"/>
  </r>
  <r>
    <x v="624"/>
    <x v="11"/>
    <s v="Dec"/>
    <n v="51"/>
    <x v="8"/>
    <s v="01"/>
    <s v="Grain"/>
    <x v="1"/>
    <n v="1132"/>
  </r>
  <r>
    <x v="624"/>
    <x v="11"/>
    <s v="Dec"/>
    <n v="51"/>
    <x v="9"/>
    <s v="01"/>
    <s v="Grain"/>
    <x v="0"/>
    <n v="0"/>
  </r>
  <r>
    <x v="624"/>
    <x v="11"/>
    <s v="Dec"/>
    <n v="51"/>
    <x v="9"/>
    <s v="01"/>
    <s v="Grain"/>
    <x v="1"/>
    <n v="0"/>
  </r>
  <r>
    <x v="624"/>
    <x v="11"/>
    <s v="Dec"/>
    <n v="51"/>
    <x v="10"/>
    <s v="01"/>
    <s v="Grain"/>
    <x v="0"/>
    <n v="2450"/>
  </r>
  <r>
    <x v="624"/>
    <x v="11"/>
    <s v="Dec"/>
    <n v="51"/>
    <x v="10"/>
    <s v="01"/>
    <s v="Grain"/>
    <x v="1"/>
    <n v="451"/>
  </r>
  <r>
    <x v="624"/>
    <x v="11"/>
    <s v="Dec"/>
    <n v="51"/>
    <x v="11"/>
    <s v="01"/>
    <s v="Grain"/>
    <x v="0"/>
    <n v="1"/>
  </r>
  <r>
    <x v="624"/>
    <x v="11"/>
    <s v="Dec"/>
    <n v="51"/>
    <x v="11"/>
    <s v="01"/>
    <s v="Grain"/>
    <x v="1"/>
    <n v="1"/>
  </r>
  <r>
    <x v="624"/>
    <x v="11"/>
    <s v="Dec"/>
    <n v="51"/>
    <x v="12"/>
    <s v="01"/>
    <s v="Grain"/>
    <x v="0"/>
    <n v="4304"/>
  </r>
  <r>
    <x v="624"/>
    <x v="11"/>
    <s v="Dec"/>
    <n v="51"/>
    <x v="12"/>
    <s v="01"/>
    <s v="Grain"/>
    <x v="1"/>
    <n v="1159"/>
  </r>
  <r>
    <x v="625"/>
    <x v="11"/>
    <s v="Dec"/>
    <n v="52"/>
    <x v="13"/>
    <s v="01"/>
    <s v="Grain"/>
    <x v="0"/>
    <n v="0"/>
  </r>
  <r>
    <x v="625"/>
    <x v="11"/>
    <s v="Dec"/>
    <n v="52"/>
    <x v="13"/>
    <s v="01"/>
    <s v="Grain"/>
    <x v="1"/>
    <n v="0"/>
  </r>
  <r>
    <x v="625"/>
    <x v="11"/>
    <s v="Dec"/>
    <n v="52"/>
    <x v="0"/>
    <s v="01"/>
    <s v="Grain"/>
    <x v="0"/>
    <n v="7764"/>
  </r>
  <r>
    <x v="625"/>
    <x v="11"/>
    <s v="Dec"/>
    <n v="52"/>
    <x v="0"/>
    <s v="01"/>
    <s v="Grain"/>
    <x v="1"/>
    <n v="182"/>
  </r>
  <r>
    <x v="625"/>
    <x v="11"/>
    <s v="Dec"/>
    <n v="52"/>
    <x v="2"/>
    <s v="01"/>
    <s v="Grain"/>
    <x v="0"/>
    <n v="2650"/>
  </r>
  <r>
    <x v="625"/>
    <x v="11"/>
    <s v="Dec"/>
    <n v="52"/>
    <x v="2"/>
    <s v="01"/>
    <s v="Grain"/>
    <x v="1"/>
    <n v="331"/>
  </r>
  <r>
    <x v="625"/>
    <x v="11"/>
    <s v="Dec"/>
    <n v="52"/>
    <x v="3"/>
    <s v="01"/>
    <s v="Grain"/>
    <x v="0"/>
    <n v="3127"/>
  </r>
  <r>
    <x v="625"/>
    <x v="11"/>
    <s v="Dec"/>
    <n v="52"/>
    <x v="3"/>
    <s v="01"/>
    <s v="Grain"/>
    <x v="1"/>
    <n v="185"/>
  </r>
  <r>
    <x v="625"/>
    <x v="11"/>
    <s v="Dec"/>
    <n v="52"/>
    <x v="4"/>
    <s v="01"/>
    <s v="Grain"/>
    <x v="0"/>
    <n v="992"/>
  </r>
  <r>
    <x v="625"/>
    <x v="11"/>
    <s v="Dec"/>
    <n v="52"/>
    <x v="4"/>
    <s v="01"/>
    <s v="Grain"/>
    <x v="1"/>
    <n v="917"/>
  </r>
  <r>
    <x v="625"/>
    <x v="11"/>
    <s v="Dec"/>
    <n v="52"/>
    <x v="14"/>
    <s v="01"/>
    <s v="Grain"/>
    <x v="0"/>
    <n v="1434"/>
  </r>
  <r>
    <x v="625"/>
    <x v="11"/>
    <s v="Dec"/>
    <n v="52"/>
    <x v="14"/>
    <s v="01"/>
    <s v="Grain"/>
    <x v="1"/>
    <n v="1522"/>
  </r>
  <r>
    <x v="625"/>
    <x v="11"/>
    <s v="Dec"/>
    <n v="52"/>
    <x v="7"/>
    <s v="01"/>
    <s v="Grain"/>
    <x v="0"/>
    <n v="638"/>
  </r>
  <r>
    <x v="625"/>
    <x v="11"/>
    <s v="Dec"/>
    <n v="52"/>
    <x v="7"/>
    <s v="01"/>
    <s v="Grain"/>
    <x v="1"/>
    <n v="418"/>
  </r>
  <r>
    <x v="625"/>
    <x v="11"/>
    <s v="Dec"/>
    <n v="52"/>
    <x v="8"/>
    <s v="01"/>
    <s v="Grain"/>
    <x v="0"/>
    <n v="94"/>
  </r>
  <r>
    <x v="625"/>
    <x v="11"/>
    <s v="Dec"/>
    <n v="52"/>
    <x v="8"/>
    <s v="01"/>
    <s v="Grain"/>
    <x v="1"/>
    <n v="941"/>
  </r>
  <r>
    <x v="625"/>
    <x v="11"/>
    <s v="Dec"/>
    <n v="52"/>
    <x v="9"/>
    <s v="01"/>
    <s v="Grain"/>
    <x v="0"/>
    <n v="0"/>
  </r>
  <r>
    <x v="625"/>
    <x v="11"/>
    <s v="Dec"/>
    <n v="52"/>
    <x v="9"/>
    <s v="01"/>
    <s v="Grain"/>
    <x v="1"/>
    <n v="0"/>
  </r>
  <r>
    <x v="625"/>
    <x v="11"/>
    <s v="Dec"/>
    <n v="52"/>
    <x v="10"/>
    <s v="01"/>
    <s v="Grain"/>
    <x v="0"/>
    <n v="1852"/>
  </r>
  <r>
    <x v="625"/>
    <x v="11"/>
    <s v="Dec"/>
    <n v="52"/>
    <x v="10"/>
    <s v="01"/>
    <s v="Grain"/>
    <x v="1"/>
    <n v="431"/>
  </r>
  <r>
    <x v="625"/>
    <x v="11"/>
    <s v="Dec"/>
    <n v="52"/>
    <x v="11"/>
    <s v="01"/>
    <s v="Grain"/>
    <x v="0"/>
    <n v="0"/>
  </r>
  <r>
    <x v="625"/>
    <x v="11"/>
    <s v="Dec"/>
    <n v="52"/>
    <x v="11"/>
    <s v="01"/>
    <s v="Grain"/>
    <x v="1"/>
    <n v="20"/>
  </r>
  <r>
    <x v="625"/>
    <x v="11"/>
    <s v="Dec"/>
    <n v="52"/>
    <x v="12"/>
    <s v="01"/>
    <s v="Grain"/>
    <x v="0"/>
    <n v="4281"/>
  </r>
  <r>
    <x v="625"/>
    <x v="11"/>
    <s v="Dec"/>
    <n v="52"/>
    <x v="12"/>
    <s v="01"/>
    <s v="Grain"/>
    <x v="1"/>
    <n v="802"/>
  </r>
  <r>
    <x v="626"/>
    <x v="12"/>
    <s v="Jan"/>
    <n v="1"/>
    <x v="13"/>
    <s v="01"/>
    <s v="Grain"/>
    <x v="0"/>
    <n v="0"/>
  </r>
  <r>
    <x v="626"/>
    <x v="12"/>
    <s v="Jan"/>
    <n v="1"/>
    <x v="13"/>
    <s v="01"/>
    <s v="Grain"/>
    <x v="1"/>
    <n v="0"/>
  </r>
  <r>
    <x v="626"/>
    <x v="12"/>
    <s v="Jan"/>
    <n v="1"/>
    <x v="0"/>
    <s v="01"/>
    <s v="Grain"/>
    <x v="0"/>
    <n v="10244"/>
  </r>
  <r>
    <x v="626"/>
    <x v="12"/>
    <s v="Jan"/>
    <n v="1"/>
    <x v="0"/>
    <s v="01"/>
    <s v="Grain"/>
    <x v="1"/>
    <n v="65"/>
  </r>
  <r>
    <x v="626"/>
    <x v="12"/>
    <s v="Jan"/>
    <n v="1"/>
    <x v="2"/>
    <s v="01"/>
    <s v="Grain"/>
    <x v="0"/>
    <n v="3580"/>
  </r>
  <r>
    <x v="626"/>
    <x v="12"/>
    <s v="Jan"/>
    <n v="1"/>
    <x v="2"/>
    <s v="01"/>
    <s v="Grain"/>
    <x v="1"/>
    <n v="430"/>
  </r>
  <r>
    <x v="626"/>
    <x v="12"/>
    <s v="Jan"/>
    <n v="1"/>
    <x v="3"/>
    <s v="01"/>
    <s v="Grain"/>
    <x v="0"/>
    <n v="3143"/>
  </r>
  <r>
    <x v="626"/>
    <x v="12"/>
    <s v="Jan"/>
    <n v="1"/>
    <x v="3"/>
    <s v="01"/>
    <s v="Grain"/>
    <x v="1"/>
    <n v="250"/>
  </r>
  <r>
    <x v="626"/>
    <x v="12"/>
    <s v="Jan"/>
    <n v="1"/>
    <x v="4"/>
    <s v="01"/>
    <s v="Grain"/>
    <x v="0"/>
    <n v="1562"/>
  </r>
  <r>
    <x v="626"/>
    <x v="12"/>
    <s v="Jan"/>
    <n v="1"/>
    <x v="4"/>
    <s v="01"/>
    <s v="Grain"/>
    <x v="1"/>
    <n v="1300"/>
  </r>
  <r>
    <x v="626"/>
    <x v="12"/>
    <s v="Jan"/>
    <n v="1"/>
    <x v="14"/>
    <s v="01"/>
    <s v="Grain"/>
    <x v="0"/>
    <n v="1160"/>
  </r>
  <r>
    <x v="626"/>
    <x v="12"/>
    <s v="Jan"/>
    <n v="1"/>
    <x v="14"/>
    <s v="01"/>
    <s v="Grain"/>
    <x v="1"/>
    <n v="909"/>
  </r>
  <r>
    <x v="626"/>
    <x v="12"/>
    <s v="Jan"/>
    <n v="1"/>
    <x v="7"/>
    <s v="01"/>
    <s v="Grain"/>
    <x v="0"/>
    <n v="1159"/>
  </r>
  <r>
    <x v="626"/>
    <x v="12"/>
    <s v="Jan"/>
    <n v="1"/>
    <x v="7"/>
    <s v="01"/>
    <s v="Grain"/>
    <x v="1"/>
    <n v="249"/>
  </r>
  <r>
    <x v="626"/>
    <x v="12"/>
    <s v="Jan"/>
    <n v="1"/>
    <x v="8"/>
    <s v="01"/>
    <s v="Grain"/>
    <x v="0"/>
    <n v="106"/>
  </r>
  <r>
    <x v="626"/>
    <x v="12"/>
    <s v="Jan"/>
    <n v="1"/>
    <x v="8"/>
    <s v="01"/>
    <s v="Grain"/>
    <x v="1"/>
    <n v="1266"/>
  </r>
  <r>
    <x v="626"/>
    <x v="12"/>
    <s v="Jan"/>
    <n v="1"/>
    <x v="9"/>
    <s v="01"/>
    <s v="Grain"/>
    <x v="0"/>
    <n v="0"/>
  </r>
  <r>
    <x v="626"/>
    <x v="12"/>
    <s v="Jan"/>
    <n v="1"/>
    <x v="9"/>
    <s v="01"/>
    <s v="Grain"/>
    <x v="1"/>
    <n v="0"/>
  </r>
  <r>
    <x v="626"/>
    <x v="12"/>
    <s v="Jan"/>
    <n v="1"/>
    <x v="10"/>
    <s v="01"/>
    <s v="Grain"/>
    <x v="0"/>
    <n v="2614"/>
  </r>
  <r>
    <x v="626"/>
    <x v="12"/>
    <s v="Jan"/>
    <n v="1"/>
    <x v="10"/>
    <s v="01"/>
    <s v="Grain"/>
    <x v="1"/>
    <n v="437"/>
  </r>
  <r>
    <x v="626"/>
    <x v="12"/>
    <s v="Jan"/>
    <n v="1"/>
    <x v="11"/>
    <s v="01"/>
    <s v="Grain"/>
    <x v="0"/>
    <n v="0"/>
  </r>
  <r>
    <x v="626"/>
    <x v="12"/>
    <s v="Jan"/>
    <n v="1"/>
    <x v="11"/>
    <s v="01"/>
    <s v="Grain"/>
    <x v="1"/>
    <n v="0"/>
  </r>
  <r>
    <x v="626"/>
    <x v="12"/>
    <s v="Jan"/>
    <n v="1"/>
    <x v="12"/>
    <s v="01"/>
    <s v="Grain"/>
    <x v="0"/>
    <n v="4002"/>
  </r>
  <r>
    <x v="626"/>
    <x v="12"/>
    <s v="Jan"/>
    <n v="1"/>
    <x v="12"/>
    <s v="01"/>
    <s v="Grain"/>
    <x v="1"/>
    <n v="890"/>
  </r>
  <r>
    <x v="627"/>
    <x v="12"/>
    <s v="Jan"/>
    <n v="2"/>
    <x v="13"/>
    <s v="01"/>
    <s v="Grain"/>
    <x v="0"/>
    <n v="0"/>
  </r>
  <r>
    <x v="627"/>
    <x v="12"/>
    <s v="Jan"/>
    <n v="2"/>
    <x v="13"/>
    <s v="01"/>
    <s v="Grain"/>
    <x v="1"/>
    <n v="0"/>
  </r>
  <r>
    <x v="627"/>
    <x v="12"/>
    <s v="Jan"/>
    <n v="2"/>
    <x v="0"/>
    <s v="01"/>
    <s v="Grain"/>
    <x v="0"/>
    <n v="9149"/>
  </r>
  <r>
    <x v="627"/>
    <x v="12"/>
    <s v="Jan"/>
    <n v="2"/>
    <x v="0"/>
    <s v="01"/>
    <s v="Grain"/>
    <x v="1"/>
    <n v="189"/>
  </r>
  <r>
    <x v="627"/>
    <x v="12"/>
    <s v="Jan"/>
    <n v="2"/>
    <x v="2"/>
    <s v="01"/>
    <s v="Grain"/>
    <x v="0"/>
    <n v="4212"/>
  </r>
  <r>
    <x v="627"/>
    <x v="12"/>
    <s v="Jan"/>
    <n v="2"/>
    <x v="2"/>
    <s v="01"/>
    <s v="Grain"/>
    <x v="1"/>
    <n v="346"/>
  </r>
  <r>
    <x v="627"/>
    <x v="12"/>
    <s v="Jan"/>
    <n v="2"/>
    <x v="3"/>
    <s v="01"/>
    <s v="Grain"/>
    <x v="0"/>
    <n v="3943"/>
  </r>
  <r>
    <x v="627"/>
    <x v="12"/>
    <s v="Jan"/>
    <n v="2"/>
    <x v="3"/>
    <s v="01"/>
    <s v="Grain"/>
    <x v="1"/>
    <n v="114"/>
  </r>
  <r>
    <x v="627"/>
    <x v="12"/>
    <s v="Jan"/>
    <n v="2"/>
    <x v="4"/>
    <s v="01"/>
    <s v="Grain"/>
    <x v="0"/>
    <n v="1659"/>
  </r>
  <r>
    <x v="627"/>
    <x v="12"/>
    <s v="Jan"/>
    <n v="2"/>
    <x v="4"/>
    <s v="01"/>
    <s v="Grain"/>
    <x v="1"/>
    <n v="1716"/>
  </r>
  <r>
    <x v="627"/>
    <x v="12"/>
    <s v="Jan"/>
    <n v="2"/>
    <x v="14"/>
    <s v="01"/>
    <s v="Grain"/>
    <x v="0"/>
    <n v="1962"/>
  </r>
  <r>
    <x v="627"/>
    <x v="12"/>
    <s v="Jan"/>
    <n v="2"/>
    <x v="14"/>
    <s v="01"/>
    <s v="Grain"/>
    <x v="1"/>
    <n v="1467"/>
  </r>
  <r>
    <x v="627"/>
    <x v="12"/>
    <s v="Jan"/>
    <n v="2"/>
    <x v="7"/>
    <s v="01"/>
    <s v="Grain"/>
    <x v="0"/>
    <n v="1238"/>
  </r>
  <r>
    <x v="627"/>
    <x v="12"/>
    <s v="Jan"/>
    <n v="2"/>
    <x v="7"/>
    <s v="01"/>
    <s v="Grain"/>
    <x v="1"/>
    <n v="223"/>
  </r>
  <r>
    <x v="627"/>
    <x v="12"/>
    <s v="Jan"/>
    <n v="2"/>
    <x v="8"/>
    <s v="01"/>
    <s v="Grain"/>
    <x v="0"/>
    <n v="114"/>
  </r>
  <r>
    <x v="627"/>
    <x v="12"/>
    <s v="Jan"/>
    <n v="2"/>
    <x v="8"/>
    <s v="01"/>
    <s v="Grain"/>
    <x v="1"/>
    <n v="1180"/>
  </r>
  <r>
    <x v="627"/>
    <x v="12"/>
    <s v="Jan"/>
    <n v="2"/>
    <x v="9"/>
    <s v="01"/>
    <s v="Grain"/>
    <x v="0"/>
    <n v="0"/>
  </r>
  <r>
    <x v="627"/>
    <x v="12"/>
    <s v="Jan"/>
    <n v="2"/>
    <x v="9"/>
    <s v="01"/>
    <s v="Grain"/>
    <x v="1"/>
    <n v="0"/>
  </r>
  <r>
    <x v="627"/>
    <x v="12"/>
    <s v="Jan"/>
    <n v="2"/>
    <x v="10"/>
    <s v="01"/>
    <s v="Grain"/>
    <x v="0"/>
    <n v="2449"/>
  </r>
  <r>
    <x v="627"/>
    <x v="12"/>
    <s v="Jan"/>
    <n v="2"/>
    <x v="10"/>
    <s v="01"/>
    <s v="Grain"/>
    <x v="1"/>
    <n v="694"/>
  </r>
  <r>
    <x v="627"/>
    <x v="12"/>
    <s v="Jan"/>
    <n v="2"/>
    <x v="11"/>
    <s v="01"/>
    <s v="Grain"/>
    <x v="0"/>
    <n v="0"/>
  </r>
  <r>
    <x v="627"/>
    <x v="12"/>
    <s v="Jan"/>
    <n v="2"/>
    <x v="11"/>
    <s v="01"/>
    <s v="Grain"/>
    <x v="1"/>
    <n v="1"/>
  </r>
  <r>
    <x v="627"/>
    <x v="12"/>
    <s v="Jan"/>
    <n v="2"/>
    <x v="12"/>
    <s v="01"/>
    <s v="Grain"/>
    <x v="0"/>
    <n v="3769"/>
  </r>
  <r>
    <x v="627"/>
    <x v="12"/>
    <s v="Jan"/>
    <n v="2"/>
    <x v="12"/>
    <s v="01"/>
    <s v="Grain"/>
    <x v="1"/>
    <n v="1148"/>
  </r>
  <r>
    <x v="628"/>
    <x v="12"/>
    <s v="Jan"/>
    <n v="3"/>
    <x v="13"/>
    <s v="01"/>
    <s v="Grain"/>
    <x v="0"/>
    <n v="0"/>
  </r>
  <r>
    <x v="628"/>
    <x v="12"/>
    <s v="Jan"/>
    <n v="3"/>
    <x v="13"/>
    <s v="01"/>
    <s v="Grain"/>
    <x v="1"/>
    <n v="0"/>
  </r>
  <r>
    <x v="628"/>
    <x v="12"/>
    <s v="Jan"/>
    <n v="3"/>
    <x v="0"/>
    <s v="01"/>
    <s v="Grain"/>
    <x v="0"/>
    <n v="9883"/>
  </r>
  <r>
    <x v="628"/>
    <x v="12"/>
    <s v="Jan"/>
    <n v="3"/>
    <x v="0"/>
    <s v="01"/>
    <s v="Grain"/>
    <x v="1"/>
    <n v="79"/>
  </r>
  <r>
    <x v="628"/>
    <x v="12"/>
    <s v="Jan"/>
    <n v="3"/>
    <x v="2"/>
    <s v="01"/>
    <s v="Grain"/>
    <x v="0"/>
    <n v="2666"/>
  </r>
  <r>
    <x v="628"/>
    <x v="12"/>
    <s v="Jan"/>
    <n v="3"/>
    <x v="2"/>
    <s v="01"/>
    <s v="Grain"/>
    <x v="1"/>
    <n v="442"/>
  </r>
  <r>
    <x v="628"/>
    <x v="12"/>
    <s v="Jan"/>
    <n v="3"/>
    <x v="3"/>
    <s v="01"/>
    <s v="Grain"/>
    <x v="0"/>
    <n v="2934"/>
  </r>
  <r>
    <x v="628"/>
    <x v="12"/>
    <s v="Jan"/>
    <n v="3"/>
    <x v="3"/>
    <s v="01"/>
    <s v="Grain"/>
    <x v="1"/>
    <n v="239"/>
  </r>
  <r>
    <x v="628"/>
    <x v="12"/>
    <s v="Jan"/>
    <n v="3"/>
    <x v="4"/>
    <s v="01"/>
    <s v="Grain"/>
    <x v="0"/>
    <n v="1998"/>
  </r>
  <r>
    <x v="628"/>
    <x v="12"/>
    <s v="Jan"/>
    <n v="3"/>
    <x v="4"/>
    <s v="01"/>
    <s v="Grain"/>
    <x v="1"/>
    <n v="1197"/>
  </r>
  <r>
    <x v="628"/>
    <x v="12"/>
    <s v="Jan"/>
    <n v="3"/>
    <x v="14"/>
    <s v="01"/>
    <s v="Grain"/>
    <x v="0"/>
    <n v="1927"/>
  </r>
  <r>
    <x v="628"/>
    <x v="12"/>
    <s v="Jan"/>
    <n v="3"/>
    <x v="14"/>
    <s v="01"/>
    <s v="Grain"/>
    <x v="1"/>
    <n v="957"/>
  </r>
  <r>
    <x v="628"/>
    <x v="12"/>
    <s v="Jan"/>
    <n v="3"/>
    <x v="7"/>
    <s v="01"/>
    <s v="Grain"/>
    <x v="0"/>
    <n v="756"/>
  </r>
  <r>
    <x v="628"/>
    <x v="12"/>
    <s v="Jan"/>
    <n v="3"/>
    <x v="7"/>
    <s v="01"/>
    <s v="Grain"/>
    <x v="1"/>
    <n v="374"/>
  </r>
  <r>
    <x v="628"/>
    <x v="12"/>
    <s v="Jan"/>
    <n v="3"/>
    <x v="8"/>
    <s v="01"/>
    <s v="Grain"/>
    <x v="0"/>
    <n v="201"/>
  </r>
  <r>
    <x v="628"/>
    <x v="12"/>
    <s v="Jan"/>
    <n v="3"/>
    <x v="8"/>
    <s v="01"/>
    <s v="Grain"/>
    <x v="1"/>
    <n v="1285"/>
  </r>
  <r>
    <x v="628"/>
    <x v="12"/>
    <s v="Jan"/>
    <n v="3"/>
    <x v="9"/>
    <s v="01"/>
    <s v="Grain"/>
    <x v="0"/>
    <n v="0"/>
  </r>
  <r>
    <x v="628"/>
    <x v="12"/>
    <s v="Jan"/>
    <n v="3"/>
    <x v="9"/>
    <s v="01"/>
    <s v="Grain"/>
    <x v="1"/>
    <n v="0"/>
  </r>
  <r>
    <x v="628"/>
    <x v="12"/>
    <s v="Jan"/>
    <n v="3"/>
    <x v="10"/>
    <s v="01"/>
    <s v="Grain"/>
    <x v="0"/>
    <n v="2205"/>
  </r>
  <r>
    <x v="628"/>
    <x v="12"/>
    <s v="Jan"/>
    <n v="3"/>
    <x v="10"/>
    <s v="01"/>
    <s v="Grain"/>
    <x v="1"/>
    <n v="894"/>
  </r>
  <r>
    <x v="628"/>
    <x v="12"/>
    <s v="Jan"/>
    <n v="3"/>
    <x v="11"/>
    <s v="01"/>
    <s v="Grain"/>
    <x v="0"/>
    <n v="0"/>
  </r>
  <r>
    <x v="628"/>
    <x v="12"/>
    <s v="Jan"/>
    <n v="3"/>
    <x v="11"/>
    <s v="01"/>
    <s v="Grain"/>
    <x v="1"/>
    <n v="51"/>
  </r>
  <r>
    <x v="628"/>
    <x v="12"/>
    <s v="Jan"/>
    <n v="3"/>
    <x v="12"/>
    <s v="01"/>
    <s v="Grain"/>
    <x v="0"/>
    <n v="4525"/>
  </r>
  <r>
    <x v="628"/>
    <x v="12"/>
    <s v="Jan"/>
    <n v="3"/>
    <x v="12"/>
    <s v="01"/>
    <s v="Grain"/>
    <x v="1"/>
    <n v="1337"/>
  </r>
  <r>
    <x v="629"/>
    <x v="12"/>
    <s v="Jan"/>
    <n v="4"/>
    <x v="13"/>
    <s v="01"/>
    <s v="Grain"/>
    <x v="0"/>
    <n v="0"/>
  </r>
  <r>
    <x v="629"/>
    <x v="12"/>
    <s v="Jan"/>
    <n v="4"/>
    <x v="13"/>
    <s v="01"/>
    <s v="Grain"/>
    <x v="1"/>
    <n v="0"/>
  </r>
  <r>
    <x v="629"/>
    <x v="12"/>
    <s v="Jan"/>
    <n v="4"/>
    <x v="0"/>
    <s v="01"/>
    <s v="Grain"/>
    <x v="0"/>
    <n v="11558"/>
  </r>
  <r>
    <x v="629"/>
    <x v="12"/>
    <s v="Jan"/>
    <n v="4"/>
    <x v="0"/>
    <s v="01"/>
    <s v="Grain"/>
    <x v="1"/>
    <n v="185"/>
  </r>
  <r>
    <x v="629"/>
    <x v="12"/>
    <s v="Jan"/>
    <n v="4"/>
    <x v="2"/>
    <s v="01"/>
    <s v="Grain"/>
    <x v="0"/>
    <n v="3416"/>
  </r>
  <r>
    <x v="629"/>
    <x v="12"/>
    <s v="Jan"/>
    <n v="4"/>
    <x v="2"/>
    <s v="01"/>
    <s v="Grain"/>
    <x v="1"/>
    <n v="318"/>
  </r>
  <r>
    <x v="629"/>
    <x v="12"/>
    <s v="Jan"/>
    <n v="4"/>
    <x v="3"/>
    <s v="01"/>
    <s v="Grain"/>
    <x v="0"/>
    <n v="3863"/>
  </r>
  <r>
    <x v="629"/>
    <x v="12"/>
    <s v="Jan"/>
    <n v="4"/>
    <x v="3"/>
    <s v="01"/>
    <s v="Grain"/>
    <x v="1"/>
    <n v="79"/>
  </r>
  <r>
    <x v="629"/>
    <x v="12"/>
    <s v="Jan"/>
    <n v="4"/>
    <x v="4"/>
    <s v="01"/>
    <s v="Grain"/>
    <x v="0"/>
    <n v="1839"/>
  </r>
  <r>
    <x v="629"/>
    <x v="12"/>
    <s v="Jan"/>
    <n v="4"/>
    <x v="4"/>
    <s v="01"/>
    <s v="Grain"/>
    <x v="1"/>
    <n v="1187"/>
  </r>
  <r>
    <x v="629"/>
    <x v="12"/>
    <s v="Jan"/>
    <n v="4"/>
    <x v="14"/>
    <s v="01"/>
    <s v="Grain"/>
    <x v="0"/>
    <n v="1883"/>
  </r>
  <r>
    <x v="629"/>
    <x v="12"/>
    <s v="Jan"/>
    <n v="4"/>
    <x v="14"/>
    <s v="01"/>
    <s v="Grain"/>
    <x v="1"/>
    <n v="1108"/>
  </r>
  <r>
    <x v="629"/>
    <x v="12"/>
    <s v="Jan"/>
    <n v="4"/>
    <x v="7"/>
    <s v="01"/>
    <s v="Grain"/>
    <x v="0"/>
    <n v="1113"/>
  </r>
  <r>
    <x v="629"/>
    <x v="12"/>
    <s v="Jan"/>
    <n v="4"/>
    <x v="7"/>
    <s v="01"/>
    <s v="Grain"/>
    <x v="1"/>
    <n v="256"/>
  </r>
  <r>
    <x v="629"/>
    <x v="12"/>
    <s v="Jan"/>
    <n v="4"/>
    <x v="8"/>
    <s v="01"/>
    <s v="Grain"/>
    <x v="0"/>
    <n v="172"/>
  </r>
  <r>
    <x v="629"/>
    <x v="12"/>
    <s v="Jan"/>
    <n v="4"/>
    <x v="8"/>
    <s v="01"/>
    <s v="Grain"/>
    <x v="1"/>
    <n v="1031"/>
  </r>
  <r>
    <x v="629"/>
    <x v="12"/>
    <s v="Jan"/>
    <n v="4"/>
    <x v="9"/>
    <s v="01"/>
    <s v="Grain"/>
    <x v="0"/>
    <n v="0"/>
  </r>
  <r>
    <x v="629"/>
    <x v="12"/>
    <s v="Jan"/>
    <n v="4"/>
    <x v="9"/>
    <s v="01"/>
    <s v="Grain"/>
    <x v="1"/>
    <n v="0"/>
  </r>
  <r>
    <x v="629"/>
    <x v="12"/>
    <s v="Jan"/>
    <n v="4"/>
    <x v="10"/>
    <s v="01"/>
    <s v="Grain"/>
    <x v="0"/>
    <n v="2430"/>
  </r>
  <r>
    <x v="629"/>
    <x v="12"/>
    <s v="Jan"/>
    <n v="4"/>
    <x v="10"/>
    <s v="01"/>
    <s v="Grain"/>
    <x v="1"/>
    <n v="630"/>
  </r>
  <r>
    <x v="629"/>
    <x v="12"/>
    <s v="Jan"/>
    <n v="4"/>
    <x v="11"/>
    <s v="01"/>
    <s v="Grain"/>
    <x v="0"/>
    <n v="0"/>
  </r>
  <r>
    <x v="629"/>
    <x v="12"/>
    <s v="Jan"/>
    <n v="4"/>
    <x v="11"/>
    <s v="01"/>
    <s v="Grain"/>
    <x v="1"/>
    <n v="25"/>
  </r>
  <r>
    <x v="629"/>
    <x v="12"/>
    <s v="Jan"/>
    <n v="4"/>
    <x v="12"/>
    <s v="01"/>
    <s v="Grain"/>
    <x v="0"/>
    <n v="4874"/>
  </r>
  <r>
    <x v="629"/>
    <x v="12"/>
    <s v="Jan"/>
    <n v="4"/>
    <x v="12"/>
    <s v="01"/>
    <s v="Grain"/>
    <x v="1"/>
    <n v="745"/>
  </r>
  <r>
    <x v="630"/>
    <x v="12"/>
    <s v="Jan"/>
    <n v="5"/>
    <x v="13"/>
    <s v="01"/>
    <s v="Grain"/>
    <x v="0"/>
    <n v="0"/>
  </r>
  <r>
    <x v="630"/>
    <x v="12"/>
    <s v="Jan"/>
    <n v="5"/>
    <x v="13"/>
    <s v="01"/>
    <s v="Grain"/>
    <x v="1"/>
    <n v="0"/>
  </r>
  <r>
    <x v="630"/>
    <x v="12"/>
    <s v="Jan"/>
    <n v="5"/>
    <x v="0"/>
    <s v="01"/>
    <s v="Grain"/>
    <x v="0"/>
    <n v="9624"/>
  </r>
  <r>
    <x v="630"/>
    <x v="12"/>
    <s v="Jan"/>
    <n v="5"/>
    <x v="0"/>
    <s v="01"/>
    <s v="Grain"/>
    <x v="1"/>
    <n v="70"/>
  </r>
  <r>
    <x v="630"/>
    <x v="12"/>
    <s v="Jan"/>
    <n v="5"/>
    <x v="2"/>
    <s v="01"/>
    <s v="Grain"/>
    <x v="0"/>
    <n v="3463"/>
  </r>
  <r>
    <x v="630"/>
    <x v="12"/>
    <s v="Jan"/>
    <n v="5"/>
    <x v="2"/>
    <s v="01"/>
    <s v="Grain"/>
    <x v="1"/>
    <n v="390"/>
  </r>
  <r>
    <x v="630"/>
    <x v="12"/>
    <s v="Jan"/>
    <n v="5"/>
    <x v="3"/>
    <s v="01"/>
    <s v="Grain"/>
    <x v="0"/>
    <n v="4294"/>
  </r>
  <r>
    <x v="630"/>
    <x v="12"/>
    <s v="Jan"/>
    <n v="5"/>
    <x v="3"/>
    <s v="01"/>
    <s v="Grain"/>
    <x v="1"/>
    <n v="361"/>
  </r>
  <r>
    <x v="630"/>
    <x v="12"/>
    <s v="Jan"/>
    <n v="5"/>
    <x v="4"/>
    <s v="01"/>
    <s v="Grain"/>
    <x v="0"/>
    <n v="1647"/>
  </r>
  <r>
    <x v="630"/>
    <x v="12"/>
    <s v="Jan"/>
    <n v="5"/>
    <x v="4"/>
    <s v="01"/>
    <s v="Grain"/>
    <x v="1"/>
    <n v="1796"/>
  </r>
  <r>
    <x v="630"/>
    <x v="12"/>
    <s v="Jan"/>
    <n v="5"/>
    <x v="14"/>
    <s v="01"/>
    <s v="Grain"/>
    <x v="0"/>
    <n v="1893"/>
  </r>
  <r>
    <x v="630"/>
    <x v="12"/>
    <s v="Jan"/>
    <n v="5"/>
    <x v="14"/>
    <s v="01"/>
    <s v="Grain"/>
    <x v="1"/>
    <n v="1249"/>
  </r>
  <r>
    <x v="630"/>
    <x v="12"/>
    <s v="Jan"/>
    <n v="5"/>
    <x v="7"/>
    <s v="01"/>
    <s v="Grain"/>
    <x v="0"/>
    <n v="1113"/>
  </r>
  <r>
    <x v="630"/>
    <x v="12"/>
    <s v="Jan"/>
    <n v="5"/>
    <x v="7"/>
    <s v="01"/>
    <s v="Grain"/>
    <x v="1"/>
    <n v="222"/>
  </r>
  <r>
    <x v="630"/>
    <x v="12"/>
    <s v="Jan"/>
    <n v="5"/>
    <x v="8"/>
    <s v="01"/>
    <s v="Grain"/>
    <x v="0"/>
    <n v="176"/>
  </r>
  <r>
    <x v="630"/>
    <x v="12"/>
    <s v="Jan"/>
    <n v="5"/>
    <x v="8"/>
    <s v="01"/>
    <s v="Grain"/>
    <x v="1"/>
    <n v="919"/>
  </r>
  <r>
    <x v="630"/>
    <x v="12"/>
    <s v="Jan"/>
    <n v="5"/>
    <x v="9"/>
    <s v="01"/>
    <s v="Grain"/>
    <x v="0"/>
    <n v="0"/>
  </r>
  <r>
    <x v="630"/>
    <x v="12"/>
    <s v="Jan"/>
    <n v="5"/>
    <x v="9"/>
    <s v="01"/>
    <s v="Grain"/>
    <x v="1"/>
    <n v="0"/>
  </r>
  <r>
    <x v="630"/>
    <x v="12"/>
    <s v="Jan"/>
    <n v="5"/>
    <x v="10"/>
    <s v="01"/>
    <s v="Grain"/>
    <x v="0"/>
    <n v="1895"/>
  </r>
  <r>
    <x v="630"/>
    <x v="12"/>
    <s v="Jan"/>
    <n v="5"/>
    <x v="10"/>
    <s v="01"/>
    <s v="Grain"/>
    <x v="1"/>
    <n v="991"/>
  </r>
  <r>
    <x v="630"/>
    <x v="12"/>
    <s v="Jan"/>
    <n v="5"/>
    <x v="11"/>
    <s v="01"/>
    <s v="Grain"/>
    <x v="0"/>
    <n v="0"/>
  </r>
  <r>
    <x v="630"/>
    <x v="12"/>
    <s v="Jan"/>
    <n v="5"/>
    <x v="11"/>
    <s v="01"/>
    <s v="Grain"/>
    <x v="1"/>
    <n v="1"/>
  </r>
  <r>
    <x v="630"/>
    <x v="12"/>
    <s v="Jan"/>
    <n v="5"/>
    <x v="12"/>
    <s v="01"/>
    <s v="Grain"/>
    <x v="0"/>
    <n v="4882"/>
  </r>
  <r>
    <x v="630"/>
    <x v="12"/>
    <s v="Jan"/>
    <n v="5"/>
    <x v="12"/>
    <s v="01"/>
    <s v="Grain"/>
    <x v="1"/>
    <n v="1080"/>
  </r>
  <r>
    <x v="631"/>
    <x v="12"/>
    <s v="Feb"/>
    <n v="6"/>
    <x v="13"/>
    <s v="01"/>
    <s v="Grain"/>
    <x v="0"/>
    <n v="0"/>
  </r>
  <r>
    <x v="631"/>
    <x v="12"/>
    <s v="Feb"/>
    <n v="6"/>
    <x v="13"/>
    <s v="01"/>
    <s v="Grain"/>
    <x v="1"/>
    <n v="0"/>
  </r>
  <r>
    <x v="631"/>
    <x v="12"/>
    <s v="Feb"/>
    <n v="6"/>
    <x v="0"/>
    <s v="01"/>
    <s v="Grain"/>
    <x v="0"/>
    <n v="10799"/>
  </r>
  <r>
    <x v="631"/>
    <x v="12"/>
    <s v="Feb"/>
    <n v="6"/>
    <x v="0"/>
    <s v="01"/>
    <s v="Grain"/>
    <x v="1"/>
    <n v="80"/>
  </r>
  <r>
    <x v="631"/>
    <x v="12"/>
    <s v="Feb"/>
    <n v="6"/>
    <x v="2"/>
    <s v="01"/>
    <s v="Grain"/>
    <x v="0"/>
    <n v="3381"/>
  </r>
  <r>
    <x v="631"/>
    <x v="12"/>
    <s v="Feb"/>
    <n v="6"/>
    <x v="2"/>
    <s v="01"/>
    <s v="Grain"/>
    <x v="1"/>
    <n v="122"/>
  </r>
  <r>
    <x v="631"/>
    <x v="12"/>
    <s v="Feb"/>
    <n v="6"/>
    <x v="3"/>
    <s v="01"/>
    <s v="Grain"/>
    <x v="0"/>
    <n v="3174"/>
  </r>
  <r>
    <x v="631"/>
    <x v="12"/>
    <s v="Feb"/>
    <n v="6"/>
    <x v="3"/>
    <s v="01"/>
    <s v="Grain"/>
    <x v="1"/>
    <n v="154"/>
  </r>
  <r>
    <x v="631"/>
    <x v="12"/>
    <s v="Feb"/>
    <n v="6"/>
    <x v="4"/>
    <s v="01"/>
    <s v="Grain"/>
    <x v="0"/>
    <n v="1919"/>
  </r>
  <r>
    <x v="631"/>
    <x v="12"/>
    <s v="Feb"/>
    <n v="6"/>
    <x v="4"/>
    <s v="01"/>
    <s v="Grain"/>
    <x v="1"/>
    <n v="1447"/>
  </r>
  <r>
    <x v="631"/>
    <x v="12"/>
    <s v="Feb"/>
    <n v="6"/>
    <x v="14"/>
    <s v="01"/>
    <s v="Grain"/>
    <x v="0"/>
    <n v="2169"/>
  </r>
  <r>
    <x v="631"/>
    <x v="12"/>
    <s v="Feb"/>
    <n v="6"/>
    <x v="14"/>
    <s v="01"/>
    <s v="Grain"/>
    <x v="1"/>
    <n v="1199"/>
  </r>
  <r>
    <x v="631"/>
    <x v="12"/>
    <s v="Feb"/>
    <n v="6"/>
    <x v="7"/>
    <s v="01"/>
    <s v="Grain"/>
    <x v="0"/>
    <n v="1168"/>
  </r>
  <r>
    <x v="631"/>
    <x v="12"/>
    <s v="Feb"/>
    <n v="6"/>
    <x v="7"/>
    <s v="01"/>
    <s v="Grain"/>
    <x v="1"/>
    <n v="226"/>
  </r>
  <r>
    <x v="631"/>
    <x v="12"/>
    <s v="Feb"/>
    <n v="6"/>
    <x v="8"/>
    <s v="01"/>
    <s v="Grain"/>
    <x v="0"/>
    <n v="171"/>
  </r>
  <r>
    <x v="631"/>
    <x v="12"/>
    <s v="Feb"/>
    <n v="6"/>
    <x v="8"/>
    <s v="01"/>
    <s v="Grain"/>
    <x v="1"/>
    <n v="1239"/>
  </r>
  <r>
    <x v="631"/>
    <x v="12"/>
    <s v="Feb"/>
    <n v="6"/>
    <x v="9"/>
    <s v="01"/>
    <s v="Grain"/>
    <x v="0"/>
    <n v="0"/>
  </r>
  <r>
    <x v="631"/>
    <x v="12"/>
    <s v="Feb"/>
    <n v="6"/>
    <x v="9"/>
    <s v="01"/>
    <s v="Grain"/>
    <x v="1"/>
    <n v="0"/>
  </r>
  <r>
    <x v="631"/>
    <x v="12"/>
    <s v="Feb"/>
    <n v="6"/>
    <x v="10"/>
    <s v="01"/>
    <s v="Grain"/>
    <x v="0"/>
    <n v="2319"/>
  </r>
  <r>
    <x v="631"/>
    <x v="12"/>
    <s v="Feb"/>
    <n v="6"/>
    <x v="10"/>
    <s v="01"/>
    <s v="Grain"/>
    <x v="1"/>
    <n v="922"/>
  </r>
  <r>
    <x v="631"/>
    <x v="12"/>
    <s v="Feb"/>
    <n v="6"/>
    <x v="11"/>
    <s v="01"/>
    <s v="Grain"/>
    <x v="0"/>
    <n v="0"/>
  </r>
  <r>
    <x v="631"/>
    <x v="12"/>
    <s v="Feb"/>
    <n v="6"/>
    <x v="11"/>
    <s v="01"/>
    <s v="Grain"/>
    <x v="1"/>
    <n v="22"/>
  </r>
  <r>
    <x v="631"/>
    <x v="12"/>
    <s v="Feb"/>
    <n v="6"/>
    <x v="12"/>
    <s v="01"/>
    <s v="Grain"/>
    <x v="0"/>
    <n v="4676"/>
  </r>
  <r>
    <x v="631"/>
    <x v="12"/>
    <s v="Feb"/>
    <n v="6"/>
    <x v="12"/>
    <s v="01"/>
    <s v="Grain"/>
    <x v="1"/>
    <n v="1023"/>
  </r>
  <r>
    <x v="632"/>
    <x v="12"/>
    <s v="Feb"/>
    <n v="7"/>
    <x v="13"/>
    <s v="01"/>
    <s v="Grain"/>
    <x v="0"/>
    <n v="0"/>
  </r>
  <r>
    <x v="632"/>
    <x v="12"/>
    <s v="Feb"/>
    <n v="7"/>
    <x v="13"/>
    <s v="01"/>
    <s v="Grain"/>
    <x v="1"/>
    <n v="0"/>
  </r>
  <r>
    <x v="632"/>
    <x v="12"/>
    <s v="Feb"/>
    <n v="7"/>
    <x v="0"/>
    <s v="01"/>
    <s v="Grain"/>
    <x v="0"/>
    <n v="10321"/>
  </r>
  <r>
    <x v="632"/>
    <x v="12"/>
    <s v="Feb"/>
    <n v="7"/>
    <x v="0"/>
    <s v="01"/>
    <s v="Grain"/>
    <x v="1"/>
    <n v="210"/>
  </r>
  <r>
    <x v="632"/>
    <x v="12"/>
    <s v="Feb"/>
    <n v="7"/>
    <x v="2"/>
    <s v="01"/>
    <s v="Grain"/>
    <x v="0"/>
    <n v="2388"/>
  </r>
  <r>
    <x v="632"/>
    <x v="12"/>
    <s v="Feb"/>
    <n v="7"/>
    <x v="2"/>
    <s v="01"/>
    <s v="Grain"/>
    <x v="1"/>
    <n v="170"/>
  </r>
  <r>
    <x v="632"/>
    <x v="12"/>
    <s v="Feb"/>
    <n v="7"/>
    <x v="3"/>
    <s v="01"/>
    <s v="Grain"/>
    <x v="0"/>
    <n v="3660"/>
  </r>
  <r>
    <x v="632"/>
    <x v="12"/>
    <s v="Feb"/>
    <n v="7"/>
    <x v="3"/>
    <s v="01"/>
    <s v="Grain"/>
    <x v="1"/>
    <n v="271"/>
  </r>
  <r>
    <x v="632"/>
    <x v="12"/>
    <s v="Feb"/>
    <n v="7"/>
    <x v="4"/>
    <s v="01"/>
    <s v="Grain"/>
    <x v="0"/>
    <n v="1350"/>
  </r>
  <r>
    <x v="632"/>
    <x v="12"/>
    <s v="Feb"/>
    <n v="7"/>
    <x v="4"/>
    <s v="01"/>
    <s v="Grain"/>
    <x v="1"/>
    <n v="1080"/>
  </r>
  <r>
    <x v="632"/>
    <x v="12"/>
    <s v="Feb"/>
    <n v="7"/>
    <x v="14"/>
    <s v="01"/>
    <s v="Grain"/>
    <x v="0"/>
    <n v="2099"/>
  </r>
  <r>
    <x v="632"/>
    <x v="12"/>
    <s v="Feb"/>
    <n v="7"/>
    <x v="14"/>
    <s v="01"/>
    <s v="Grain"/>
    <x v="1"/>
    <n v="1870"/>
  </r>
  <r>
    <x v="632"/>
    <x v="12"/>
    <s v="Feb"/>
    <n v="7"/>
    <x v="7"/>
    <s v="01"/>
    <s v="Grain"/>
    <x v="0"/>
    <n v="897"/>
  </r>
  <r>
    <x v="632"/>
    <x v="12"/>
    <s v="Feb"/>
    <n v="7"/>
    <x v="7"/>
    <s v="01"/>
    <s v="Grain"/>
    <x v="1"/>
    <n v="249"/>
  </r>
  <r>
    <x v="632"/>
    <x v="12"/>
    <s v="Feb"/>
    <n v="7"/>
    <x v="8"/>
    <s v="01"/>
    <s v="Grain"/>
    <x v="0"/>
    <n v="145"/>
  </r>
  <r>
    <x v="632"/>
    <x v="12"/>
    <s v="Feb"/>
    <n v="7"/>
    <x v="8"/>
    <s v="01"/>
    <s v="Grain"/>
    <x v="1"/>
    <n v="1399"/>
  </r>
  <r>
    <x v="632"/>
    <x v="12"/>
    <s v="Feb"/>
    <n v="7"/>
    <x v="9"/>
    <s v="01"/>
    <s v="Grain"/>
    <x v="0"/>
    <n v="0"/>
  </r>
  <r>
    <x v="632"/>
    <x v="12"/>
    <s v="Feb"/>
    <n v="7"/>
    <x v="9"/>
    <s v="01"/>
    <s v="Grain"/>
    <x v="1"/>
    <n v="0"/>
  </r>
  <r>
    <x v="632"/>
    <x v="12"/>
    <s v="Feb"/>
    <n v="7"/>
    <x v="10"/>
    <s v="01"/>
    <s v="Grain"/>
    <x v="0"/>
    <n v="1590"/>
  </r>
  <r>
    <x v="632"/>
    <x v="12"/>
    <s v="Feb"/>
    <n v="7"/>
    <x v="10"/>
    <s v="01"/>
    <s v="Grain"/>
    <x v="1"/>
    <n v="633"/>
  </r>
  <r>
    <x v="632"/>
    <x v="12"/>
    <s v="Feb"/>
    <n v="7"/>
    <x v="11"/>
    <s v="01"/>
    <s v="Grain"/>
    <x v="0"/>
    <n v="0"/>
  </r>
  <r>
    <x v="632"/>
    <x v="12"/>
    <s v="Feb"/>
    <n v="7"/>
    <x v="11"/>
    <s v="01"/>
    <s v="Grain"/>
    <x v="1"/>
    <n v="3"/>
  </r>
  <r>
    <x v="632"/>
    <x v="12"/>
    <s v="Feb"/>
    <n v="7"/>
    <x v="12"/>
    <s v="01"/>
    <s v="Grain"/>
    <x v="0"/>
    <n v="4117"/>
  </r>
  <r>
    <x v="632"/>
    <x v="12"/>
    <s v="Feb"/>
    <n v="7"/>
    <x v="12"/>
    <s v="01"/>
    <s v="Grain"/>
    <x v="1"/>
    <n v="796"/>
  </r>
  <r>
    <x v="633"/>
    <x v="12"/>
    <s v="Feb"/>
    <n v="8"/>
    <x v="13"/>
    <s v="01"/>
    <s v="Grain"/>
    <x v="0"/>
    <n v="0"/>
  </r>
  <r>
    <x v="633"/>
    <x v="12"/>
    <s v="Feb"/>
    <n v="8"/>
    <x v="13"/>
    <s v="01"/>
    <s v="Grain"/>
    <x v="1"/>
    <n v="0"/>
  </r>
  <r>
    <x v="633"/>
    <x v="12"/>
    <s v="Feb"/>
    <n v="8"/>
    <x v="0"/>
    <s v="01"/>
    <s v="Grain"/>
    <x v="0"/>
    <n v="9448"/>
  </r>
  <r>
    <x v="633"/>
    <x v="12"/>
    <s v="Feb"/>
    <n v="8"/>
    <x v="0"/>
    <s v="01"/>
    <s v="Grain"/>
    <x v="1"/>
    <n v="72"/>
  </r>
  <r>
    <x v="633"/>
    <x v="12"/>
    <s v="Feb"/>
    <n v="8"/>
    <x v="2"/>
    <s v="01"/>
    <s v="Grain"/>
    <x v="0"/>
    <n v="3041"/>
  </r>
  <r>
    <x v="633"/>
    <x v="12"/>
    <s v="Feb"/>
    <n v="8"/>
    <x v="2"/>
    <s v="01"/>
    <s v="Grain"/>
    <x v="1"/>
    <n v="290"/>
  </r>
  <r>
    <x v="633"/>
    <x v="12"/>
    <s v="Feb"/>
    <n v="8"/>
    <x v="3"/>
    <s v="01"/>
    <s v="Grain"/>
    <x v="0"/>
    <n v="3932"/>
  </r>
  <r>
    <x v="633"/>
    <x v="12"/>
    <s v="Feb"/>
    <n v="8"/>
    <x v="3"/>
    <s v="01"/>
    <s v="Grain"/>
    <x v="1"/>
    <n v="211"/>
  </r>
  <r>
    <x v="633"/>
    <x v="12"/>
    <s v="Feb"/>
    <n v="8"/>
    <x v="4"/>
    <s v="01"/>
    <s v="Grain"/>
    <x v="0"/>
    <n v="2066"/>
  </r>
  <r>
    <x v="633"/>
    <x v="12"/>
    <s v="Feb"/>
    <n v="8"/>
    <x v="4"/>
    <s v="01"/>
    <s v="Grain"/>
    <x v="1"/>
    <n v="1603"/>
  </r>
  <r>
    <x v="633"/>
    <x v="12"/>
    <s v="Feb"/>
    <n v="8"/>
    <x v="14"/>
    <s v="01"/>
    <s v="Grain"/>
    <x v="0"/>
    <n v="2005"/>
  </r>
  <r>
    <x v="633"/>
    <x v="12"/>
    <s v="Feb"/>
    <n v="8"/>
    <x v="14"/>
    <s v="01"/>
    <s v="Grain"/>
    <x v="1"/>
    <n v="2339"/>
  </r>
  <r>
    <x v="633"/>
    <x v="12"/>
    <s v="Feb"/>
    <n v="8"/>
    <x v="7"/>
    <s v="01"/>
    <s v="Grain"/>
    <x v="0"/>
    <n v="976"/>
  </r>
  <r>
    <x v="633"/>
    <x v="12"/>
    <s v="Feb"/>
    <n v="8"/>
    <x v="7"/>
    <s v="01"/>
    <s v="Grain"/>
    <x v="1"/>
    <n v="227"/>
  </r>
  <r>
    <x v="633"/>
    <x v="12"/>
    <s v="Feb"/>
    <n v="8"/>
    <x v="8"/>
    <s v="01"/>
    <s v="Grain"/>
    <x v="0"/>
    <n v="157"/>
  </r>
  <r>
    <x v="633"/>
    <x v="12"/>
    <s v="Feb"/>
    <n v="8"/>
    <x v="8"/>
    <s v="01"/>
    <s v="Grain"/>
    <x v="1"/>
    <n v="894"/>
  </r>
  <r>
    <x v="633"/>
    <x v="12"/>
    <s v="Feb"/>
    <n v="8"/>
    <x v="9"/>
    <s v="01"/>
    <s v="Grain"/>
    <x v="0"/>
    <n v="0"/>
  </r>
  <r>
    <x v="633"/>
    <x v="12"/>
    <s v="Feb"/>
    <n v="8"/>
    <x v="9"/>
    <s v="01"/>
    <s v="Grain"/>
    <x v="1"/>
    <n v="0"/>
  </r>
  <r>
    <x v="633"/>
    <x v="12"/>
    <s v="Feb"/>
    <n v="8"/>
    <x v="10"/>
    <s v="01"/>
    <s v="Grain"/>
    <x v="0"/>
    <n v="2357"/>
  </r>
  <r>
    <x v="633"/>
    <x v="12"/>
    <s v="Feb"/>
    <n v="8"/>
    <x v="10"/>
    <s v="01"/>
    <s v="Grain"/>
    <x v="1"/>
    <n v="1007"/>
  </r>
  <r>
    <x v="633"/>
    <x v="12"/>
    <s v="Feb"/>
    <n v="8"/>
    <x v="11"/>
    <s v="01"/>
    <s v="Grain"/>
    <x v="0"/>
    <n v="0"/>
  </r>
  <r>
    <x v="633"/>
    <x v="12"/>
    <s v="Feb"/>
    <n v="8"/>
    <x v="11"/>
    <s v="01"/>
    <s v="Grain"/>
    <x v="1"/>
    <n v="2"/>
  </r>
  <r>
    <x v="633"/>
    <x v="12"/>
    <s v="Feb"/>
    <n v="8"/>
    <x v="12"/>
    <s v="01"/>
    <s v="Grain"/>
    <x v="0"/>
    <n v="4109"/>
  </r>
  <r>
    <x v="633"/>
    <x v="12"/>
    <s v="Feb"/>
    <n v="8"/>
    <x v="12"/>
    <s v="01"/>
    <s v="Grain"/>
    <x v="1"/>
    <n v="856"/>
  </r>
  <r>
    <x v="634"/>
    <x v="12"/>
    <s v="Feb"/>
    <n v="9"/>
    <x v="13"/>
    <s v="01"/>
    <s v="Grain"/>
    <x v="0"/>
    <n v="0"/>
  </r>
  <r>
    <x v="634"/>
    <x v="12"/>
    <s v="Feb"/>
    <n v="9"/>
    <x v="13"/>
    <s v="01"/>
    <s v="Grain"/>
    <x v="1"/>
    <n v="0"/>
  </r>
  <r>
    <x v="634"/>
    <x v="12"/>
    <s v="Feb"/>
    <n v="9"/>
    <x v="0"/>
    <s v="01"/>
    <s v="Grain"/>
    <x v="0"/>
    <n v="11801"/>
  </r>
  <r>
    <x v="634"/>
    <x v="12"/>
    <s v="Feb"/>
    <n v="9"/>
    <x v="0"/>
    <s v="01"/>
    <s v="Grain"/>
    <x v="1"/>
    <n v="195"/>
  </r>
  <r>
    <x v="634"/>
    <x v="12"/>
    <s v="Feb"/>
    <n v="9"/>
    <x v="2"/>
    <s v="01"/>
    <s v="Grain"/>
    <x v="0"/>
    <n v="3050"/>
  </r>
  <r>
    <x v="634"/>
    <x v="12"/>
    <s v="Feb"/>
    <n v="9"/>
    <x v="2"/>
    <s v="01"/>
    <s v="Grain"/>
    <x v="1"/>
    <n v="161"/>
  </r>
  <r>
    <x v="634"/>
    <x v="12"/>
    <s v="Feb"/>
    <n v="9"/>
    <x v="3"/>
    <s v="01"/>
    <s v="Grain"/>
    <x v="0"/>
    <n v="3486"/>
  </r>
  <r>
    <x v="634"/>
    <x v="12"/>
    <s v="Feb"/>
    <n v="9"/>
    <x v="3"/>
    <s v="01"/>
    <s v="Grain"/>
    <x v="1"/>
    <n v="153"/>
  </r>
  <r>
    <x v="634"/>
    <x v="12"/>
    <s v="Feb"/>
    <n v="9"/>
    <x v="4"/>
    <s v="01"/>
    <s v="Grain"/>
    <x v="0"/>
    <n v="1499"/>
  </r>
  <r>
    <x v="634"/>
    <x v="12"/>
    <s v="Feb"/>
    <n v="9"/>
    <x v="4"/>
    <s v="01"/>
    <s v="Grain"/>
    <x v="1"/>
    <n v="1479"/>
  </r>
  <r>
    <x v="634"/>
    <x v="12"/>
    <s v="Feb"/>
    <n v="9"/>
    <x v="14"/>
    <s v="01"/>
    <s v="Grain"/>
    <x v="0"/>
    <n v="2297"/>
  </r>
  <r>
    <x v="634"/>
    <x v="12"/>
    <s v="Feb"/>
    <n v="9"/>
    <x v="14"/>
    <s v="01"/>
    <s v="Grain"/>
    <x v="1"/>
    <n v="1676"/>
  </r>
  <r>
    <x v="634"/>
    <x v="12"/>
    <s v="Feb"/>
    <n v="9"/>
    <x v="7"/>
    <s v="01"/>
    <s v="Grain"/>
    <x v="0"/>
    <n v="1208"/>
  </r>
  <r>
    <x v="634"/>
    <x v="12"/>
    <s v="Feb"/>
    <n v="9"/>
    <x v="7"/>
    <s v="01"/>
    <s v="Grain"/>
    <x v="1"/>
    <n v="210"/>
  </r>
  <r>
    <x v="634"/>
    <x v="12"/>
    <s v="Feb"/>
    <n v="9"/>
    <x v="8"/>
    <s v="01"/>
    <s v="Grain"/>
    <x v="0"/>
    <n v="145"/>
  </r>
  <r>
    <x v="634"/>
    <x v="12"/>
    <s v="Feb"/>
    <n v="9"/>
    <x v="8"/>
    <s v="01"/>
    <s v="Grain"/>
    <x v="1"/>
    <n v="1238"/>
  </r>
  <r>
    <x v="634"/>
    <x v="12"/>
    <s v="Feb"/>
    <n v="9"/>
    <x v="9"/>
    <s v="01"/>
    <s v="Grain"/>
    <x v="0"/>
    <n v="0"/>
  </r>
  <r>
    <x v="634"/>
    <x v="12"/>
    <s v="Feb"/>
    <n v="9"/>
    <x v="9"/>
    <s v="01"/>
    <s v="Grain"/>
    <x v="1"/>
    <n v="0"/>
  </r>
  <r>
    <x v="634"/>
    <x v="12"/>
    <s v="Feb"/>
    <n v="9"/>
    <x v="10"/>
    <s v="01"/>
    <s v="Grain"/>
    <x v="0"/>
    <n v="2065"/>
  </r>
  <r>
    <x v="634"/>
    <x v="12"/>
    <s v="Feb"/>
    <n v="9"/>
    <x v="10"/>
    <s v="01"/>
    <s v="Grain"/>
    <x v="1"/>
    <n v="546"/>
  </r>
  <r>
    <x v="634"/>
    <x v="12"/>
    <s v="Feb"/>
    <n v="9"/>
    <x v="11"/>
    <s v="01"/>
    <s v="Grain"/>
    <x v="0"/>
    <n v="0"/>
  </r>
  <r>
    <x v="634"/>
    <x v="12"/>
    <s v="Feb"/>
    <n v="9"/>
    <x v="11"/>
    <s v="01"/>
    <s v="Grain"/>
    <x v="1"/>
    <n v="3"/>
  </r>
  <r>
    <x v="634"/>
    <x v="12"/>
    <s v="Feb"/>
    <n v="9"/>
    <x v="12"/>
    <s v="01"/>
    <s v="Grain"/>
    <x v="0"/>
    <n v="4137"/>
  </r>
  <r>
    <x v="634"/>
    <x v="12"/>
    <s v="Feb"/>
    <n v="9"/>
    <x v="12"/>
    <s v="01"/>
    <s v="Grain"/>
    <x v="1"/>
    <n v="762"/>
  </r>
  <r>
    <x v="635"/>
    <x v="12"/>
    <s v="Mar"/>
    <n v="10"/>
    <x v="13"/>
    <s v="01"/>
    <s v="Grain"/>
    <x v="0"/>
    <n v="0"/>
  </r>
  <r>
    <x v="635"/>
    <x v="12"/>
    <s v="Mar"/>
    <n v="10"/>
    <x v="13"/>
    <s v="01"/>
    <s v="Grain"/>
    <x v="1"/>
    <n v="0"/>
  </r>
  <r>
    <x v="635"/>
    <x v="12"/>
    <s v="Mar"/>
    <n v="10"/>
    <x v="0"/>
    <s v="01"/>
    <s v="Grain"/>
    <x v="0"/>
    <n v="10561"/>
  </r>
  <r>
    <x v="635"/>
    <x v="12"/>
    <s v="Mar"/>
    <n v="10"/>
    <x v="0"/>
    <s v="01"/>
    <s v="Grain"/>
    <x v="1"/>
    <n v="91"/>
  </r>
  <r>
    <x v="635"/>
    <x v="12"/>
    <s v="Mar"/>
    <n v="10"/>
    <x v="2"/>
    <s v="01"/>
    <s v="Grain"/>
    <x v="0"/>
    <n v="3108"/>
  </r>
  <r>
    <x v="635"/>
    <x v="12"/>
    <s v="Mar"/>
    <n v="10"/>
    <x v="2"/>
    <s v="01"/>
    <s v="Grain"/>
    <x v="1"/>
    <n v="118"/>
  </r>
  <r>
    <x v="635"/>
    <x v="12"/>
    <s v="Mar"/>
    <n v="10"/>
    <x v="3"/>
    <s v="01"/>
    <s v="Grain"/>
    <x v="0"/>
    <n v="3967"/>
  </r>
  <r>
    <x v="635"/>
    <x v="12"/>
    <s v="Mar"/>
    <n v="10"/>
    <x v="3"/>
    <s v="01"/>
    <s v="Grain"/>
    <x v="1"/>
    <n v="154"/>
  </r>
  <r>
    <x v="635"/>
    <x v="12"/>
    <s v="Mar"/>
    <n v="10"/>
    <x v="4"/>
    <s v="01"/>
    <s v="Grain"/>
    <x v="0"/>
    <n v="1730"/>
  </r>
  <r>
    <x v="635"/>
    <x v="12"/>
    <s v="Mar"/>
    <n v="10"/>
    <x v="4"/>
    <s v="01"/>
    <s v="Grain"/>
    <x v="1"/>
    <n v="1094"/>
  </r>
  <r>
    <x v="635"/>
    <x v="12"/>
    <s v="Mar"/>
    <n v="10"/>
    <x v="14"/>
    <s v="01"/>
    <s v="Grain"/>
    <x v="0"/>
    <n v="1721"/>
  </r>
  <r>
    <x v="635"/>
    <x v="12"/>
    <s v="Mar"/>
    <n v="10"/>
    <x v="14"/>
    <s v="01"/>
    <s v="Grain"/>
    <x v="1"/>
    <n v="2240"/>
  </r>
  <r>
    <x v="635"/>
    <x v="12"/>
    <s v="Mar"/>
    <n v="10"/>
    <x v="7"/>
    <s v="01"/>
    <s v="Grain"/>
    <x v="0"/>
    <n v="1302"/>
  </r>
  <r>
    <x v="635"/>
    <x v="12"/>
    <s v="Mar"/>
    <n v="10"/>
    <x v="7"/>
    <s v="01"/>
    <s v="Grain"/>
    <x v="1"/>
    <n v="171"/>
  </r>
  <r>
    <x v="635"/>
    <x v="12"/>
    <s v="Mar"/>
    <n v="10"/>
    <x v="8"/>
    <s v="01"/>
    <s v="Grain"/>
    <x v="0"/>
    <n v="177"/>
  </r>
  <r>
    <x v="635"/>
    <x v="12"/>
    <s v="Mar"/>
    <n v="10"/>
    <x v="8"/>
    <s v="01"/>
    <s v="Grain"/>
    <x v="1"/>
    <n v="1030"/>
  </r>
  <r>
    <x v="635"/>
    <x v="12"/>
    <s v="Mar"/>
    <n v="10"/>
    <x v="9"/>
    <s v="01"/>
    <s v="Grain"/>
    <x v="0"/>
    <n v="0"/>
  </r>
  <r>
    <x v="635"/>
    <x v="12"/>
    <s v="Mar"/>
    <n v="10"/>
    <x v="9"/>
    <s v="01"/>
    <s v="Grain"/>
    <x v="1"/>
    <n v="0"/>
  </r>
  <r>
    <x v="635"/>
    <x v="12"/>
    <s v="Mar"/>
    <n v="10"/>
    <x v="10"/>
    <s v="01"/>
    <s v="Grain"/>
    <x v="0"/>
    <n v="2328"/>
  </r>
  <r>
    <x v="635"/>
    <x v="12"/>
    <s v="Mar"/>
    <n v="10"/>
    <x v="10"/>
    <s v="01"/>
    <s v="Grain"/>
    <x v="1"/>
    <n v="834"/>
  </r>
  <r>
    <x v="635"/>
    <x v="12"/>
    <s v="Mar"/>
    <n v="10"/>
    <x v="11"/>
    <s v="01"/>
    <s v="Grain"/>
    <x v="0"/>
    <n v="0"/>
  </r>
  <r>
    <x v="635"/>
    <x v="12"/>
    <s v="Mar"/>
    <n v="10"/>
    <x v="11"/>
    <s v="01"/>
    <s v="Grain"/>
    <x v="1"/>
    <n v="2"/>
  </r>
  <r>
    <x v="635"/>
    <x v="12"/>
    <s v="Mar"/>
    <n v="10"/>
    <x v="12"/>
    <s v="01"/>
    <s v="Grain"/>
    <x v="0"/>
    <n v="4873"/>
  </r>
  <r>
    <x v="635"/>
    <x v="12"/>
    <s v="Mar"/>
    <n v="10"/>
    <x v="12"/>
    <s v="01"/>
    <s v="Grain"/>
    <x v="1"/>
    <n v="700"/>
  </r>
  <r>
    <x v="636"/>
    <x v="12"/>
    <s v="Mar"/>
    <n v="11"/>
    <x v="13"/>
    <s v="01"/>
    <s v="Grain"/>
    <x v="0"/>
    <n v="0"/>
  </r>
  <r>
    <x v="636"/>
    <x v="12"/>
    <s v="Mar"/>
    <n v="11"/>
    <x v="13"/>
    <s v="01"/>
    <s v="Grain"/>
    <x v="1"/>
    <n v="0"/>
  </r>
  <r>
    <x v="636"/>
    <x v="12"/>
    <s v="Mar"/>
    <n v="11"/>
    <x v="0"/>
    <s v="01"/>
    <s v="Grain"/>
    <x v="0"/>
    <n v="10476"/>
  </r>
  <r>
    <x v="636"/>
    <x v="12"/>
    <s v="Mar"/>
    <n v="11"/>
    <x v="0"/>
    <s v="01"/>
    <s v="Grain"/>
    <x v="1"/>
    <n v="191"/>
  </r>
  <r>
    <x v="636"/>
    <x v="12"/>
    <s v="Mar"/>
    <n v="11"/>
    <x v="2"/>
    <s v="01"/>
    <s v="Grain"/>
    <x v="0"/>
    <n v="3926"/>
  </r>
  <r>
    <x v="636"/>
    <x v="12"/>
    <s v="Mar"/>
    <n v="11"/>
    <x v="2"/>
    <s v="01"/>
    <s v="Grain"/>
    <x v="1"/>
    <n v="234"/>
  </r>
  <r>
    <x v="636"/>
    <x v="12"/>
    <s v="Mar"/>
    <n v="11"/>
    <x v="3"/>
    <s v="01"/>
    <s v="Grain"/>
    <x v="0"/>
    <n v="3718"/>
  </r>
  <r>
    <x v="636"/>
    <x v="12"/>
    <s v="Mar"/>
    <n v="11"/>
    <x v="3"/>
    <s v="01"/>
    <s v="Grain"/>
    <x v="1"/>
    <n v="412"/>
  </r>
  <r>
    <x v="636"/>
    <x v="12"/>
    <s v="Mar"/>
    <n v="11"/>
    <x v="4"/>
    <s v="01"/>
    <s v="Grain"/>
    <x v="0"/>
    <n v="1679"/>
  </r>
  <r>
    <x v="636"/>
    <x v="12"/>
    <s v="Mar"/>
    <n v="11"/>
    <x v="4"/>
    <s v="01"/>
    <s v="Grain"/>
    <x v="1"/>
    <n v="1084"/>
  </r>
  <r>
    <x v="636"/>
    <x v="12"/>
    <s v="Mar"/>
    <n v="11"/>
    <x v="14"/>
    <s v="01"/>
    <s v="Grain"/>
    <x v="0"/>
    <n v="2069"/>
  </r>
  <r>
    <x v="636"/>
    <x v="12"/>
    <s v="Mar"/>
    <n v="11"/>
    <x v="14"/>
    <s v="01"/>
    <s v="Grain"/>
    <x v="1"/>
    <n v="1402"/>
  </r>
  <r>
    <x v="636"/>
    <x v="12"/>
    <s v="Mar"/>
    <n v="11"/>
    <x v="7"/>
    <s v="01"/>
    <s v="Grain"/>
    <x v="0"/>
    <n v="965"/>
  </r>
  <r>
    <x v="636"/>
    <x v="12"/>
    <s v="Mar"/>
    <n v="11"/>
    <x v="7"/>
    <s v="01"/>
    <s v="Grain"/>
    <x v="1"/>
    <n v="308"/>
  </r>
  <r>
    <x v="636"/>
    <x v="12"/>
    <s v="Mar"/>
    <n v="11"/>
    <x v="8"/>
    <s v="01"/>
    <s v="Grain"/>
    <x v="0"/>
    <n v="110"/>
  </r>
  <r>
    <x v="636"/>
    <x v="12"/>
    <s v="Mar"/>
    <n v="11"/>
    <x v="8"/>
    <s v="01"/>
    <s v="Grain"/>
    <x v="1"/>
    <n v="1266"/>
  </r>
  <r>
    <x v="636"/>
    <x v="12"/>
    <s v="Mar"/>
    <n v="11"/>
    <x v="9"/>
    <s v="01"/>
    <s v="Grain"/>
    <x v="0"/>
    <n v="0"/>
  </r>
  <r>
    <x v="636"/>
    <x v="12"/>
    <s v="Mar"/>
    <n v="11"/>
    <x v="9"/>
    <s v="01"/>
    <s v="Grain"/>
    <x v="1"/>
    <n v="0"/>
  </r>
  <r>
    <x v="636"/>
    <x v="12"/>
    <s v="Mar"/>
    <n v="11"/>
    <x v="10"/>
    <s v="01"/>
    <s v="Grain"/>
    <x v="0"/>
    <n v="2327"/>
  </r>
  <r>
    <x v="636"/>
    <x v="12"/>
    <s v="Mar"/>
    <n v="11"/>
    <x v="10"/>
    <s v="01"/>
    <s v="Grain"/>
    <x v="1"/>
    <n v="550"/>
  </r>
  <r>
    <x v="636"/>
    <x v="12"/>
    <s v="Mar"/>
    <n v="11"/>
    <x v="11"/>
    <s v="01"/>
    <s v="Grain"/>
    <x v="0"/>
    <n v="0"/>
  </r>
  <r>
    <x v="636"/>
    <x v="12"/>
    <s v="Mar"/>
    <n v="11"/>
    <x v="11"/>
    <s v="01"/>
    <s v="Grain"/>
    <x v="1"/>
    <n v="28"/>
  </r>
  <r>
    <x v="636"/>
    <x v="12"/>
    <s v="Mar"/>
    <n v="11"/>
    <x v="12"/>
    <s v="01"/>
    <s v="Grain"/>
    <x v="0"/>
    <n v="4534"/>
  </r>
  <r>
    <x v="636"/>
    <x v="12"/>
    <s v="Mar"/>
    <n v="11"/>
    <x v="12"/>
    <s v="01"/>
    <s v="Grain"/>
    <x v="1"/>
    <n v="543"/>
  </r>
  <r>
    <x v="637"/>
    <x v="12"/>
    <s v="Mar"/>
    <n v="12"/>
    <x v="13"/>
    <s v="01"/>
    <s v="Grain"/>
    <x v="0"/>
    <n v="0"/>
  </r>
  <r>
    <x v="637"/>
    <x v="12"/>
    <s v="Mar"/>
    <n v="12"/>
    <x v="13"/>
    <s v="01"/>
    <s v="Grain"/>
    <x v="1"/>
    <n v="0"/>
  </r>
  <r>
    <x v="637"/>
    <x v="12"/>
    <s v="Mar"/>
    <n v="12"/>
    <x v="0"/>
    <s v="01"/>
    <s v="Grain"/>
    <x v="0"/>
    <n v="10812"/>
  </r>
  <r>
    <x v="637"/>
    <x v="12"/>
    <s v="Mar"/>
    <n v="12"/>
    <x v="0"/>
    <s v="01"/>
    <s v="Grain"/>
    <x v="1"/>
    <n v="90"/>
  </r>
  <r>
    <x v="637"/>
    <x v="12"/>
    <s v="Mar"/>
    <n v="12"/>
    <x v="2"/>
    <s v="01"/>
    <s v="Grain"/>
    <x v="0"/>
    <n v="3347"/>
  </r>
  <r>
    <x v="637"/>
    <x v="12"/>
    <s v="Mar"/>
    <n v="12"/>
    <x v="2"/>
    <s v="01"/>
    <s v="Grain"/>
    <x v="1"/>
    <n v="128"/>
  </r>
  <r>
    <x v="637"/>
    <x v="12"/>
    <s v="Mar"/>
    <n v="12"/>
    <x v="3"/>
    <s v="01"/>
    <s v="Grain"/>
    <x v="0"/>
    <n v="4307"/>
  </r>
  <r>
    <x v="637"/>
    <x v="12"/>
    <s v="Mar"/>
    <n v="12"/>
    <x v="3"/>
    <s v="01"/>
    <s v="Grain"/>
    <x v="1"/>
    <n v="343"/>
  </r>
  <r>
    <x v="637"/>
    <x v="12"/>
    <s v="Mar"/>
    <n v="12"/>
    <x v="4"/>
    <s v="01"/>
    <s v="Grain"/>
    <x v="0"/>
    <n v="1838"/>
  </r>
  <r>
    <x v="637"/>
    <x v="12"/>
    <s v="Mar"/>
    <n v="12"/>
    <x v="4"/>
    <s v="01"/>
    <s v="Grain"/>
    <x v="1"/>
    <n v="1833"/>
  </r>
  <r>
    <x v="637"/>
    <x v="12"/>
    <s v="Mar"/>
    <n v="12"/>
    <x v="14"/>
    <s v="01"/>
    <s v="Grain"/>
    <x v="0"/>
    <n v="1850"/>
  </r>
  <r>
    <x v="637"/>
    <x v="12"/>
    <s v="Mar"/>
    <n v="12"/>
    <x v="14"/>
    <s v="01"/>
    <s v="Grain"/>
    <x v="1"/>
    <n v="1751"/>
  </r>
  <r>
    <x v="637"/>
    <x v="12"/>
    <s v="Mar"/>
    <n v="12"/>
    <x v="7"/>
    <s v="01"/>
    <s v="Grain"/>
    <x v="0"/>
    <n v="787"/>
  </r>
  <r>
    <x v="637"/>
    <x v="12"/>
    <s v="Mar"/>
    <n v="12"/>
    <x v="7"/>
    <s v="01"/>
    <s v="Grain"/>
    <x v="1"/>
    <n v="175"/>
  </r>
  <r>
    <x v="637"/>
    <x v="12"/>
    <s v="Mar"/>
    <n v="12"/>
    <x v="8"/>
    <s v="01"/>
    <s v="Grain"/>
    <x v="0"/>
    <n v="121"/>
  </r>
  <r>
    <x v="637"/>
    <x v="12"/>
    <s v="Mar"/>
    <n v="12"/>
    <x v="8"/>
    <s v="01"/>
    <s v="Grain"/>
    <x v="1"/>
    <n v="1101"/>
  </r>
  <r>
    <x v="637"/>
    <x v="12"/>
    <s v="Mar"/>
    <n v="12"/>
    <x v="9"/>
    <s v="01"/>
    <s v="Grain"/>
    <x v="0"/>
    <n v="0"/>
  </r>
  <r>
    <x v="637"/>
    <x v="12"/>
    <s v="Mar"/>
    <n v="12"/>
    <x v="9"/>
    <s v="01"/>
    <s v="Grain"/>
    <x v="1"/>
    <n v="0"/>
  </r>
  <r>
    <x v="637"/>
    <x v="12"/>
    <s v="Mar"/>
    <n v="12"/>
    <x v="10"/>
    <s v="01"/>
    <s v="Grain"/>
    <x v="0"/>
    <n v="2663"/>
  </r>
  <r>
    <x v="637"/>
    <x v="12"/>
    <s v="Mar"/>
    <n v="12"/>
    <x v="10"/>
    <s v="01"/>
    <s v="Grain"/>
    <x v="1"/>
    <n v="930"/>
  </r>
  <r>
    <x v="637"/>
    <x v="12"/>
    <s v="Mar"/>
    <n v="12"/>
    <x v="11"/>
    <s v="01"/>
    <s v="Grain"/>
    <x v="0"/>
    <n v="0"/>
  </r>
  <r>
    <x v="637"/>
    <x v="12"/>
    <s v="Mar"/>
    <n v="12"/>
    <x v="11"/>
    <s v="01"/>
    <s v="Grain"/>
    <x v="1"/>
    <n v="17"/>
  </r>
  <r>
    <x v="637"/>
    <x v="12"/>
    <s v="Mar"/>
    <n v="12"/>
    <x v="12"/>
    <s v="01"/>
    <s v="Grain"/>
    <x v="0"/>
    <n v="4900"/>
  </r>
  <r>
    <x v="637"/>
    <x v="12"/>
    <s v="Mar"/>
    <n v="12"/>
    <x v="12"/>
    <s v="01"/>
    <s v="Grain"/>
    <x v="1"/>
    <n v="769"/>
  </r>
  <r>
    <x v="638"/>
    <x v="12"/>
    <s v="Mar"/>
    <n v="13"/>
    <x v="13"/>
    <s v="01"/>
    <s v="Grain"/>
    <x v="0"/>
    <n v="0"/>
  </r>
  <r>
    <x v="638"/>
    <x v="12"/>
    <s v="Mar"/>
    <n v="13"/>
    <x v="13"/>
    <s v="01"/>
    <s v="Grain"/>
    <x v="1"/>
    <n v="0"/>
  </r>
  <r>
    <x v="638"/>
    <x v="12"/>
    <s v="Mar"/>
    <n v="13"/>
    <x v="0"/>
    <s v="01"/>
    <s v="Grain"/>
    <x v="0"/>
    <n v="11651"/>
  </r>
  <r>
    <x v="638"/>
    <x v="12"/>
    <s v="Mar"/>
    <n v="13"/>
    <x v="0"/>
    <s v="01"/>
    <s v="Grain"/>
    <x v="1"/>
    <n v="219"/>
  </r>
  <r>
    <x v="638"/>
    <x v="12"/>
    <s v="Mar"/>
    <n v="13"/>
    <x v="2"/>
    <s v="01"/>
    <s v="Grain"/>
    <x v="0"/>
    <n v="4562"/>
  </r>
  <r>
    <x v="638"/>
    <x v="12"/>
    <s v="Mar"/>
    <n v="13"/>
    <x v="2"/>
    <s v="01"/>
    <s v="Grain"/>
    <x v="1"/>
    <n v="218"/>
  </r>
  <r>
    <x v="638"/>
    <x v="12"/>
    <s v="Mar"/>
    <n v="13"/>
    <x v="3"/>
    <s v="01"/>
    <s v="Grain"/>
    <x v="0"/>
    <n v="4297"/>
  </r>
  <r>
    <x v="638"/>
    <x v="12"/>
    <s v="Mar"/>
    <n v="13"/>
    <x v="3"/>
    <s v="01"/>
    <s v="Grain"/>
    <x v="1"/>
    <n v="295"/>
  </r>
  <r>
    <x v="638"/>
    <x v="12"/>
    <s v="Mar"/>
    <n v="13"/>
    <x v="4"/>
    <s v="01"/>
    <s v="Grain"/>
    <x v="0"/>
    <n v="1547"/>
  </r>
  <r>
    <x v="638"/>
    <x v="12"/>
    <s v="Mar"/>
    <n v="13"/>
    <x v="4"/>
    <s v="01"/>
    <s v="Grain"/>
    <x v="1"/>
    <n v="1793"/>
  </r>
  <r>
    <x v="638"/>
    <x v="12"/>
    <s v="Mar"/>
    <n v="13"/>
    <x v="14"/>
    <s v="01"/>
    <s v="Grain"/>
    <x v="0"/>
    <n v="2272"/>
  </r>
  <r>
    <x v="638"/>
    <x v="12"/>
    <s v="Mar"/>
    <n v="13"/>
    <x v="14"/>
    <s v="01"/>
    <s v="Grain"/>
    <x v="1"/>
    <n v="2325"/>
  </r>
  <r>
    <x v="638"/>
    <x v="12"/>
    <s v="Mar"/>
    <n v="13"/>
    <x v="7"/>
    <s v="01"/>
    <s v="Grain"/>
    <x v="0"/>
    <n v="1564"/>
  </r>
  <r>
    <x v="638"/>
    <x v="12"/>
    <s v="Mar"/>
    <n v="13"/>
    <x v="7"/>
    <s v="01"/>
    <s v="Grain"/>
    <x v="1"/>
    <n v="424"/>
  </r>
  <r>
    <x v="638"/>
    <x v="12"/>
    <s v="Mar"/>
    <n v="13"/>
    <x v="8"/>
    <s v="01"/>
    <s v="Grain"/>
    <x v="0"/>
    <n v="116"/>
  </r>
  <r>
    <x v="638"/>
    <x v="12"/>
    <s v="Mar"/>
    <n v="13"/>
    <x v="8"/>
    <s v="01"/>
    <s v="Grain"/>
    <x v="1"/>
    <n v="879"/>
  </r>
  <r>
    <x v="638"/>
    <x v="12"/>
    <s v="Mar"/>
    <n v="13"/>
    <x v="9"/>
    <s v="01"/>
    <s v="Grain"/>
    <x v="0"/>
    <n v="0"/>
  </r>
  <r>
    <x v="638"/>
    <x v="12"/>
    <s v="Mar"/>
    <n v="13"/>
    <x v="9"/>
    <s v="01"/>
    <s v="Grain"/>
    <x v="1"/>
    <n v="0"/>
  </r>
  <r>
    <x v="638"/>
    <x v="12"/>
    <s v="Mar"/>
    <n v="13"/>
    <x v="10"/>
    <s v="01"/>
    <s v="Grain"/>
    <x v="0"/>
    <n v="2319"/>
  </r>
  <r>
    <x v="638"/>
    <x v="12"/>
    <s v="Mar"/>
    <n v="13"/>
    <x v="10"/>
    <s v="01"/>
    <s v="Grain"/>
    <x v="1"/>
    <n v="809"/>
  </r>
  <r>
    <x v="638"/>
    <x v="12"/>
    <s v="Mar"/>
    <n v="13"/>
    <x v="11"/>
    <s v="01"/>
    <s v="Grain"/>
    <x v="0"/>
    <n v="0"/>
  </r>
  <r>
    <x v="638"/>
    <x v="12"/>
    <s v="Mar"/>
    <n v="13"/>
    <x v="11"/>
    <s v="01"/>
    <s v="Grain"/>
    <x v="1"/>
    <n v="0"/>
  </r>
  <r>
    <x v="638"/>
    <x v="12"/>
    <s v="Mar"/>
    <n v="13"/>
    <x v="12"/>
    <s v="01"/>
    <s v="Grain"/>
    <x v="0"/>
    <n v="5131"/>
  </r>
  <r>
    <x v="638"/>
    <x v="12"/>
    <s v="Mar"/>
    <n v="13"/>
    <x v="12"/>
    <s v="01"/>
    <s v="Grain"/>
    <x v="1"/>
    <n v="845"/>
  </r>
  <r>
    <x v="639"/>
    <x v="12"/>
    <s v="Apr"/>
    <n v="14"/>
    <x v="13"/>
    <s v="01"/>
    <s v="Grain"/>
    <x v="0"/>
    <n v="0"/>
  </r>
  <r>
    <x v="639"/>
    <x v="12"/>
    <s v="Apr"/>
    <n v="14"/>
    <x v="13"/>
    <s v="01"/>
    <s v="Grain"/>
    <x v="1"/>
    <n v="0"/>
  </r>
  <r>
    <x v="639"/>
    <x v="12"/>
    <s v="Apr"/>
    <n v="14"/>
    <x v="0"/>
    <s v="01"/>
    <s v="Grain"/>
    <x v="0"/>
    <n v="10409"/>
  </r>
  <r>
    <x v="639"/>
    <x v="12"/>
    <s v="Apr"/>
    <n v="14"/>
    <x v="0"/>
    <s v="01"/>
    <s v="Grain"/>
    <x v="1"/>
    <n v="62"/>
  </r>
  <r>
    <x v="639"/>
    <x v="12"/>
    <s v="Apr"/>
    <n v="14"/>
    <x v="2"/>
    <s v="01"/>
    <s v="Grain"/>
    <x v="0"/>
    <n v="5438"/>
  </r>
  <r>
    <x v="639"/>
    <x v="12"/>
    <s v="Apr"/>
    <n v="14"/>
    <x v="2"/>
    <s v="01"/>
    <s v="Grain"/>
    <x v="1"/>
    <n v="41"/>
  </r>
  <r>
    <x v="639"/>
    <x v="12"/>
    <s v="Apr"/>
    <n v="14"/>
    <x v="3"/>
    <s v="01"/>
    <s v="Grain"/>
    <x v="0"/>
    <n v="4854"/>
  </r>
  <r>
    <x v="639"/>
    <x v="12"/>
    <s v="Apr"/>
    <n v="14"/>
    <x v="3"/>
    <s v="01"/>
    <s v="Grain"/>
    <x v="1"/>
    <n v="312"/>
  </r>
  <r>
    <x v="639"/>
    <x v="12"/>
    <s v="Apr"/>
    <n v="14"/>
    <x v="4"/>
    <s v="01"/>
    <s v="Grain"/>
    <x v="0"/>
    <n v="1828"/>
  </r>
  <r>
    <x v="639"/>
    <x v="12"/>
    <s v="Apr"/>
    <n v="14"/>
    <x v="4"/>
    <s v="01"/>
    <s v="Grain"/>
    <x v="1"/>
    <n v="1509"/>
  </r>
  <r>
    <x v="639"/>
    <x v="12"/>
    <s v="Apr"/>
    <n v="14"/>
    <x v="14"/>
    <s v="01"/>
    <s v="Grain"/>
    <x v="0"/>
    <n v="2128"/>
  </r>
  <r>
    <x v="639"/>
    <x v="12"/>
    <s v="Apr"/>
    <n v="14"/>
    <x v="14"/>
    <s v="01"/>
    <s v="Grain"/>
    <x v="1"/>
    <n v="1708"/>
  </r>
  <r>
    <x v="639"/>
    <x v="12"/>
    <s v="Apr"/>
    <n v="14"/>
    <x v="7"/>
    <s v="01"/>
    <s v="Grain"/>
    <x v="0"/>
    <n v="958"/>
  </r>
  <r>
    <x v="639"/>
    <x v="12"/>
    <s v="Apr"/>
    <n v="14"/>
    <x v="7"/>
    <s v="01"/>
    <s v="Grain"/>
    <x v="1"/>
    <n v="323"/>
  </r>
  <r>
    <x v="639"/>
    <x v="12"/>
    <s v="Apr"/>
    <n v="14"/>
    <x v="8"/>
    <s v="01"/>
    <s v="Grain"/>
    <x v="0"/>
    <n v="174"/>
  </r>
  <r>
    <x v="639"/>
    <x v="12"/>
    <s v="Apr"/>
    <n v="14"/>
    <x v="8"/>
    <s v="01"/>
    <s v="Grain"/>
    <x v="1"/>
    <n v="1598"/>
  </r>
  <r>
    <x v="639"/>
    <x v="12"/>
    <s v="Apr"/>
    <n v="14"/>
    <x v="9"/>
    <s v="01"/>
    <s v="Grain"/>
    <x v="0"/>
    <n v="0"/>
  </r>
  <r>
    <x v="639"/>
    <x v="12"/>
    <s v="Apr"/>
    <n v="14"/>
    <x v="9"/>
    <s v="01"/>
    <s v="Grain"/>
    <x v="1"/>
    <n v="0"/>
  </r>
  <r>
    <x v="639"/>
    <x v="12"/>
    <s v="Apr"/>
    <n v="14"/>
    <x v="10"/>
    <s v="01"/>
    <s v="Grain"/>
    <x v="0"/>
    <n v="2703"/>
  </r>
  <r>
    <x v="639"/>
    <x v="12"/>
    <s v="Apr"/>
    <n v="14"/>
    <x v="10"/>
    <s v="01"/>
    <s v="Grain"/>
    <x v="1"/>
    <n v="842"/>
  </r>
  <r>
    <x v="639"/>
    <x v="12"/>
    <s v="Apr"/>
    <n v="14"/>
    <x v="11"/>
    <s v="01"/>
    <s v="Grain"/>
    <x v="0"/>
    <n v="0"/>
  </r>
  <r>
    <x v="639"/>
    <x v="12"/>
    <s v="Apr"/>
    <n v="14"/>
    <x v="11"/>
    <s v="01"/>
    <s v="Grain"/>
    <x v="1"/>
    <n v="24"/>
  </r>
  <r>
    <x v="639"/>
    <x v="12"/>
    <s v="Apr"/>
    <n v="14"/>
    <x v="12"/>
    <s v="01"/>
    <s v="Grain"/>
    <x v="0"/>
    <n v="4904"/>
  </r>
  <r>
    <x v="639"/>
    <x v="12"/>
    <s v="Apr"/>
    <n v="14"/>
    <x v="12"/>
    <s v="01"/>
    <s v="Grain"/>
    <x v="1"/>
    <n v="865"/>
  </r>
  <r>
    <x v="640"/>
    <x v="12"/>
    <s v="Apr"/>
    <n v="15"/>
    <x v="13"/>
    <s v="01"/>
    <s v="Grain"/>
    <x v="0"/>
    <n v="0"/>
  </r>
  <r>
    <x v="640"/>
    <x v="12"/>
    <s v="Apr"/>
    <n v="15"/>
    <x v="13"/>
    <s v="01"/>
    <s v="Grain"/>
    <x v="1"/>
    <n v="0"/>
  </r>
  <r>
    <x v="640"/>
    <x v="12"/>
    <s v="Apr"/>
    <n v="15"/>
    <x v="0"/>
    <s v="01"/>
    <s v="Grain"/>
    <x v="0"/>
    <n v="11793"/>
  </r>
  <r>
    <x v="640"/>
    <x v="12"/>
    <s v="Apr"/>
    <n v="15"/>
    <x v="0"/>
    <s v="01"/>
    <s v="Grain"/>
    <x v="1"/>
    <n v="121"/>
  </r>
  <r>
    <x v="640"/>
    <x v="12"/>
    <s v="Apr"/>
    <n v="15"/>
    <x v="2"/>
    <s v="01"/>
    <s v="Grain"/>
    <x v="0"/>
    <n v="5265"/>
  </r>
  <r>
    <x v="640"/>
    <x v="12"/>
    <s v="Apr"/>
    <n v="15"/>
    <x v="2"/>
    <s v="01"/>
    <s v="Grain"/>
    <x v="1"/>
    <n v="421"/>
  </r>
  <r>
    <x v="640"/>
    <x v="12"/>
    <s v="Apr"/>
    <n v="15"/>
    <x v="3"/>
    <s v="01"/>
    <s v="Grain"/>
    <x v="0"/>
    <n v="5500"/>
  </r>
  <r>
    <x v="640"/>
    <x v="12"/>
    <s v="Apr"/>
    <n v="15"/>
    <x v="3"/>
    <s v="01"/>
    <s v="Grain"/>
    <x v="1"/>
    <n v="310"/>
  </r>
  <r>
    <x v="640"/>
    <x v="12"/>
    <s v="Apr"/>
    <n v="15"/>
    <x v="4"/>
    <s v="01"/>
    <s v="Grain"/>
    <x v="0"/>
    <n v="1462"/>
  </r>
  <r>
    <x v="640"/>
    <x v="12"/>
    <s v="Apr"/>
    <n v="15"/>
    <x v="4"/>
    <s v="01"/>
    <s v="Grain"/>
    <x v="1"/>
    <n v="1483"/>
  </r>
  <r>
    <x v="640"/>
    <x v="12"/>
    <s v="Apr"/>
    <n v="15"/>
    <x v="14"/>
    <s v="01"/>
    <s v="Grain"/>
    <x v="0"/>
    <n v="2313"/>
  </r>
  <r>
    <x v="640"/>
    <x v="12"/>
    <s v="Apr"/>
    <n v="15"/>
    <x v="14"/>
    <s v="01"/>
    <s v="Grain"/>
    <x v="1"/>
    <n v="1716"/>
  </r>
  <r>
    <x v="640"/>
    <x v="12"/>
    <s v="Apr"/>
    <n v="15"/>
    <x v="7"/>
    <s v="01"/>
    <s v="Grain"/>
    <x v="0"/>
    <n v="1008"/>
  </r>
  <r>
    <x v="640"/>
    <x v="12"/>
    <s v="Apr"/>
    <n v="15"/>
    <x v="7"/>
    <s v="01"/>
    <s v="Grain"/>
    <x v="1"/>
    <n v="354"/>
  </r>
  <r>
    <x v="640"/>
    <x v="12"/>
    <s v="Apr"/>
    <n v="15"/>
    <x v="8"/>
    <s v="01"/>
    <s v="Grain"/>
    <x v="0"/>
    <n v="183"/>
  </r>
  <r>
    <x v="640"/>
    <x v="12"/>
    <s v="Apr"/>
    <n v="15"/>
    <x v="8"/>
    <s v="01"/>
    <s v="Grain"/>
    <x v="1"/>
    <n v="1680"/>
  </r>
  <r>
    <x v="640"/>
    <x v="12"/>
    <s v="Apr"/>
    <n v="15"/>
    <x v="9"/>
    <s v="01"/>
    <s v="Grain"/>
    <x v="0"/>
    <n v="0"/>
  </r>
  <r>
    <x v="640"/>
    <x v="12"/>
    <s v="Apr"/>
    <n v="15"/>
    <x v="9"/>
    <s v="01"/>
    <s v="Grain"/>
    <x v="1"/>
    <n v="0"/>
  </r>
  <r>
    <x v="640"/>
    <x v="12"/>
    <s v="Apr"/>
    <n v="15"/>
    <x v="10"/>
    <s v="01"/>
    <s v="Grain"/>
    <x v="0"/>
    <n v="2373"/>
  </r>
  <r>
    <x v="640"/>
    <x v="12"/>
    <s v="Apr"/>
    <n v="15"/>
    <x v="10"/>
    <s v="01"/>
    <s v="Grain"/>
    <x v="1"/>
    <n v="545"/>
  </r>
  <r>
    <x v="640"/>
    <x v="12"/>
    <s v="Apr"/>
    <n v="15"/>
    <x v="11"/>
    <s v="01"/>
    <s v="Grain"/>
    <x v="0"/>
    <n v="0"/>
  </r>
  <r>
    <x v="640"/>
    <x v="12"/>
    <s v="Apr"/>
    <n v="15"/>
    <x v="11"/>
    <s v="01"/>
    <s v="Grain"/>
    <x v="1"/>
    <n v="27"/>
  </r>
  <r>
    <x v="640"/>
    <x v="12"/>
    <s v="Apr"/>
    <n v="15"/>
    <x v="12"/>
    <s v="01"/>
    <s v="Grain"/>
    <x v="0"/>
    <n v="5563"/>
  </r>
  <r>
    <x v="640"/>
    <x v="12"/>
    <s v="Apr"/>
    <n v="15"/>
    <x v="12"/>
    <s v="01"/>
    <s v="Grain"/>
    <x v="1"/>
    <n v="1061"/>
  </r>
  <r>
    <x v="641"/>
    <x v="12"/>
    <s v="Apr"/>
    <n v="16"/>
    <x v="13"/>
    <s v="01"/>
    <s v="Grain"/>
    <x v="0"/>
    <n v="0"/>
  </r>
  <r>
    <x v="641"/>
    <x v="12"/>
    <s v="Apr"/>
    <n v="16"/>
    <x v="13"/>
    <s v="01"/>
    <s v="Grain"/>
    <x v="1"/>
    <n v="0"/>
  </r>
  <r>
    <x v="641"/>
    <x v="12"/>
    <s v="Apr"/>
    <n v="16"/>
    <x v="0"/>
    <s v="01"/>
    <s v="Grain"/>
    <x v="0"/>
    <n v="10862"/>
  </r>
  <r>
    <x v="641"/>
    <x v="12"/>
    <s v="Apr"/>
    <n v="16"/>
    <x v="0"/>
    <s v="01"/>
    <s v="Grain"/>
    <x v="1"/>
    <n v="269"/>
  </r>
  <r>
    <x v="641"/>
    <x v="12"/>
    <s v="Apr"/>
    <n v="16"/>
    <x v="2"/>
    <s v="01"/>
    <s v="Grain"/>
    <x v="0"/>
    <n v="4175"/>
  </r>
  <r>
    <x v="641"/>
    <x v="12"/>
    <s v="Apr"/>
    <n v="16"/>
    <x v="2"/>
    <s v="01"/>
    <s v="Grain"/>
    <x v="1"/>
    <n v="135"/>
  </r>
  <r>
    <x v="641"/>
    <x v="12"/>
    <s v="Apr"/>
    <n v="16"/>
    <x v="3"/>
    <s v="01"/>
    <s v="Grain"/>
    <x v="0"/>
    <n v="5106"/>
  </r>
  <r>
    <x v="641"/>
    <x v="12"/>
    <s v="Apr"/>
    <n v="16"/>
    <x v="3"/>
    <s v="01"/>
    <s v="Grain"/>
    <x v="1"/>
    <n v="168"/>
  </r>
  <r>
    <x v="641"/>
    <x v="12"/>
    <s v="Apr"/>
    <n v="16"/>
    <x v="4"/>
    <s v="01"/>
    <s v="Grain"/>
    <x v="0"/>
    <n v="1937"/>
  </r>
  <r>
    <x v="641"/>
    <x v="12"/>
    <s v="Apr"/>
    <n v="16"/>
    <x v="4"/>
    <s v="01"/>
    <s v="Grain"/>
    <x v="1"/>
    <n v="1240"/>
  </r>
  <r>
    <x v="641"/>
    <x v="12"/>
    <s v="Apr"/>
    <n v="16"/>
    <x v="14"/>
    <s v="01"/>
    <s v="Grain"/>
    <x v="0"/>
    <n v="1758"/>
  </r>
  <r>
    <x v="641"/>
    <x v="12"/>
    <s v="Apr"/>
    <n v="16"/>
    <x v="14"/>
    <s v="01"/>
    <s v="Grain"/>
    <x v="1"/>
    <n v="1154"/>
  </r>
  <r>
    <x v="641"/>
    <x v="12"/>
    <s v="Apr"/>
    <n v="16"/>
    <x v="7"/>
    <s v="01"/>
    <s v="Grain"/>
    <x v="0"/>
    <n v="884"/>
  </r>
  <r>
    <x v="641"/>
    <x v="12"/>
    <s v="Apr"/>
    <n v="16"/>
    <x v="7"/>
    <s v="01"/>
    <s v="Grain"/>
    <x v="1"/>
    <n v="247"/>
  </r>
  <r>
    <x v="641"/>
    <x v="12"/>
    <s v="Apr"/>
    <n v="16"/>
    <x v="8"/>
    <s v="01"/>
    <s v="Grain"/>
    <x v="0"/>
    <n v="97"/>
  </r>
  <r>
    <x v="641"/>
    <x v="12"/>
    <s v="Apr"/>
    <n v="16"/>
    <x v="8"/>
    <s v="01"/>
    <s v="Grain"/>
    <x v="1"/>
    <n v="788"/>
  </r>
  <r>
    <x v="641"/>
    <x v="12"/>
    <s v="Apr"/>
    <n v="16"/>
    <x v="9"/>
    <s v="01"/>
    <s v="Grain"/>
    <x v="0"/>
    <n v="0"/>
  </r>
  <r>
    <x v="641"/>
    <x v="12"/>
    <s v="Apr"/>
    <n v="16"/>
    <x v="9"/>
    <s v="01"/>
    <s v="Grain"/>
    <x v="1"/>
    <n v="0"/>
  </r>
  <r>
    <x v="641"/>
    <x v="12"/>
    <s v="Apr"/>
    <n v="16"/>
    <x v="10"/>
    <s v="01"/>
    <s v="Grain"/>
    <x v="0"/>
    <n v="2021"/>
  </r>
  <r>
    <x v="641"/>
    <x v="12"/>
    <s v="Apr"/>
    <n v="16"/>
    <x v="10"/>
    <s v="01"/>
    <s v="Grain"/>
    <x v="1"/>
    <n v="743"/>
  </r>
  <r>
    <x v="641"/>
    <x v="12"/>
    <s v="Apr"/>
    <n v="16"/>
    <x v="11"/>
    <s v="01"/>
    <s v="Grain"/>
    <x v="0"/>
    <n v="0"/>
  </r>
  <r>
    <x v="641"/>
    <x v="12"/>
    <s v="Apr"/>
    <n v="16"/>
    <x v="11"/>
    <s v="01"/>
    <s v="Grain"/>
    <x v="1"/>
    <n v="25"/>
  </r>
  <r>
    <x v="641"/>
    <x v="12"/>
    <s v="Apr"/>
    <n v="16"/>
    <x v="12"/>
    <s v="01"/>
    <s v="Grain"/>
    <x v="0"/>
    <n v="4983"/>
  </r>
  <r>
    <x v="641"/>
    <x v="12"/>
    <s v="Apr"/>
    <n v="16"/>
    <x v="12"/>
    <s v="01"/>
    <s v="Grain"/>
    <x v="1"/>
    <n v="777"/>
  </r>
  <r>
    <x v="642"/>
    <x v="12"/>
    <s v="Apr"/>
    <n v="17"/>
    <x v="13"/>
    <s v="01"/>
    <s v="Grain"/>
    <x v="0"/>
    <n v="0"/>
  </r>
  <r>
    <x v="642"/>
    <x v="12"/>
    <s v="Apr"/>
    <n v="17"/>
    <x v="13"/>
    <s v="01"/>
    <s v="Grain"/>
    <x v="1"/>
    <n v="0"/>
  </r>
  <r>
    <x v="642"/>
    <x v="12"/>
    <s v="Apr"/>
    <n v="17"/>
    <x v="0"/>
    <s v="01"/>
    <s v="Grain"/>
    <x v="0"/>
    <n v="10728"/>
  </r>
  <r>
    <x v="642"/>
    <x v="12"/>
    <s v="Apr"/>
    <n v="17"/>
    <x v="0"/>
    <s v="01"/>
    <s v="Grain"/>
    <x v="1"/>
    <n v="150"/>
  </r>
  <r>
    <x v="642"/>
    <x v="12"/>
    <s v="Apr"/>
    <n v="17"/>
    <x v="2"/>
    <s v="01"/>
    <s v="Grain"/>
    <x v="0"/>
    <n v="4220"/>
  </r>
  <r>
    <x v="642"/>
    <x v="12"/>
    <s v="Apr"/>
    <n v="17"/>
    <x v="2"/>
    <s v="01"/>
    <s v="Grain"/>
    <x v="1"/>
    <n v="250"/>
  </r>
  <r>
    <x v="642"/>
    <x v="12"/>
    <s v="Apr"/>
    <n v="17"/>
    <x v="3"/>
    <s v="01"/>
    <s v="Grain"/>
    <x v="0"/>
    <n v="5783"/>
  </r>
  <r>
    <x v="642"/>
    <x v="12"/>
    <s v="Apr"/>
    <n v="17"/>
    <x v="3"/>
    <s v="01"/>
    <s v="Grain"/>
    <x v="1"/>
    <n v="339"/>
  </r>
  <r>
    <x v="642"/>
    <x v="12"/>
    <s v="Apr"/>
    <n v="17"/>
    <x v="4"/>
    <s v="01"/>
    <s v="Grain"/>
    <x v="0"/>
    <n v="1590"/>
  </r>
  <r>
    <x v="642"/>
    <x v="12"/>
    <s v="Apr"/>
    <n v="17"/>
    <x v="4"/>
    <s v="01"/>
    <s v="Grain"/>
    <x v="1"/>
    <n v="1227"/>
  </r>
  <r>
    <x v="642"/>
    <x v="12"/>
    <s v="Apr"/>
    <n v="17"/>
    <x v="14"/>
    <s v="01"/>
    <s v="Grain"/>
    <x v="0"/>
    <n v="1924"/>
  </r>
  <r>
    <x v="642"/>
    <x v="12"/>
    <s v="Apr"/>
    <n v="17"/>
    <x v="14"/>
    <s v="01"/>
    <s v="Grain"/>
    <x v="1"/>
    <n v="1154"/>
  </r>
  <r>
    <x v="642"/>
    <x v="12"/>
    <s v="Apr"/>
    <n v="17"/>
    <x v="7"/>
    <s v="01"/>
    <s v="Grain"/>
    <x v="0"/>
    <n v="892"/>
  </r>
  <r>
    <x v="642"/>
    <x v="12"/>
    <s v="Apr"/>
    <n v="17"/>
    <x v="7"/>
    <s v="01"/>
    <s v="Grain"/>
    <x v="1"/>
    <n v="154"/>
  </r>
  <r>
    <x v="642"/>
    <x v="12"/>
    <s v="Apr"/>
    <n v="17"/>
    <x v="8"/>
    <s v="01"/>
    <s v="Grain"/>
    <x v="0"/>
    <n v="103"/>
  </r>
  <r>
    <x v="642"/>
    <x v="12"/>
    <s v="Apr"/>
    <n v="17"/>
    <x v="8"/>
    <s v="01"/>
    <s v="Grain"/>
    <x v="1"/>
    <n v="1124"/>
  </r>
  <r>
    <x v="642"/>
    <x v="12"/>
    <s v="Apr"/>
    <n v="17"/>
    <x v="9"/>
    <s v="01"/>
    <s v="Grain"/>
    <x v="0"/>
    <n v="0"/>
  </r>
  <r>
    <x v="642"/>
    <x v="12"/>
    <s v="Apr"/>
    <n v="17"/>
    <x v="9"/>
    <s v="01"/>
    <s v="Grain"/>
    <x v="1"/>
    <n v="0"/>
  </r>
  <r>
    <x v="642"/>
    <x v="12"/>
    <s v="Apr"/>
    <n v="17"/>
    <x v="10"/>
    <s v="01"/>
    <s v="Grain"/>
    <x v="0"/>
    <n v="2410"/>
  </r>
  <r>
    <x v="642"/>
    <x v="12"/>
    <s v="Apr"/>
    <n v="17"/>
    <x v="10"/>
    <s v="01"/>
    <s v="Grain"/>
    <x v="1"/>
    <n v="788"/>
  </r>
  <r>
    <x v="642"/>
    <x v="12"/>
    <s v="Apr"/>
    <n v="17"/>
    <x v="11"/>
    <s v="01"/>
    <s v="Grain"/>
    <x v="0"/>
    <n v="0"/>
  </r>
  <r>
    <x v="642"/>
    <x v="12"/>
    <s v="Apr"/>
    <n v="17"/>
    <x v="11"/>
    <s v="01"/>
    <s v="Grain"/>
    <x v="1"/>
    <n v="51"/>
  </r>
  <r>
    <x v="642"/>
    <x v="12"/>
    <s v="Apr"/>
    <n v="17"/>
    <x v="12"/>
    <s v="01"/>
    <s v="Grain"/>
    <x v="0"/>
    <n v="5985"/>
  </r>
  <r>
    <x v="642"/>
    <x v="12"/>
    <s v="Apr"/>
    <n v="17"/>
    <x v="12"/>
    <s v="01"/>
    <s v="Grain"/>
    <x v="1"/>
    <n v="1459"/>
  </r>
  <r>
    <x v="643"/>
    <x v="12"/>
    <s v="Apr"/>
    <n v="18"/>
    <x v="13"/>
    <s v="01"/>
    <s v="Grain"/>
    <x v="0"/>
    <n v="0"/>
  </r>
  <r>
    <x v="643"/>
    <x v="12"/>
    <s v="Apr"/>
    <n v="18"/>
    <x v="13"/>
    <s v="01"/>
    <s v="Grain"/>
    <x v="1"/>
    <n v="0"/>
  </r>
  <r>
    <x v="643"/>
    <x v="12"/>
    <s v="Apr"/>
    <n v="18"/>
    <x v="0"/>
    <s v="01"/>
    <s v="Grain"/>
    <x v="0"/>
    <n v="11462"/>
  </r>
  <r>
    <x v="643"/>
    <x v="12"/>
    <s v="Apr"/>
    <n v="18"/>
    <x v="0"/>
    <s v="01"/>
    <s v="Grain"/>
    <x v="1"/>
    <n v="55"/>
  </r>
  <r>
    <x v="643"/>
    <x v="12"/>
    <s v="Apr"/>
    <n v="18"/>
    <x v="2"/>
    <s v="01"/>
    <s v="Grain"/>
    <x v="0"/>
    <n v="5221"/>
  </r>
  <r>
    <x v="643"/>
    <x v="12"/>
    <s v="Apr"/>
    <n v="18"/>
    <x v="2"/>
    <s v="01"/>
    <s v="Grain"/>
    <x v="1"/>
    <n v="372"/>
  </r>
  <r>
    <x v="643"/>
    <x v="12"/>
    <s v="Apr"/>
    <n v="18"/>
    <x v="3"/>
    <s v="01"/>
    <s v="Grain"/>
    <x v="0"/>
    <n v="5098"/>
  </r>
  <r>
    <x v="643"/>
    <x v="12"/>
    <s v="Apr"/>
    <n v="18"/>
    <x v="3"/>
    <s v="01"/>
    <s v="Grain"/>
    <x v="1"/>
    <n v="153"/>
  </r>
  <r>
    <x v="643"/>
    <x v="12"/>
    <s v="Apr"/>
    <n v="18"/>
    <x v="4"/>
    <s v="01"/>
    <s v="Grain"/>
    <x v="0"/>
    <n v="2065"/>
  </r>
  <r>
    <x v="643"/>
    <x v="12"/>
    <s v="Apr"/>
    <n v="18"/>
    <x v="4"/>
    <s v="01"/>
    <s v="Grain"/>
    <x v="1"/>
    <n v="1514"/>
  </r>
  <r>
    <x v="643"/>
    <x v="12"/>
    <s v="Apr"/>
    <n v="18"/>
    <x v="14"/>
    <s v="01"/>
    <s v="Grain"/>
    <x v="0"/>
    <n v="2184"/>
  </r>
  <r>
    <x v="643"/>
    <x v="12"/>
    <s v="Apr"/>
    <n v="18"/>
    <x v="14"/>
    <s v="01"/>
    <s v="Grain"/>
    <x v="1"/>
    <n v="1714"/>
  </r>
  <r>
    <x v="643"/>
    <x v="12"/>
    <s v="Apr"/>
    <n v="18"/>
    <x v="7"/>
    <s v="01"/>
    <s v="Grain"/>
    <x v="0"/>
    <n v="876"/>
  </r>
  <r>
    <x v="643"/>
    <x v="12"/>
    <s v="Apr"/>
    <n v="18"/>
    <x v="7"/>
    <s v="01"/>
    <s v="Grain"/>
    <x v="1"/>
    <n v="239"/>
  </r>
  <r>
    <x v="643"/>
    <x v="12"/>
    <s v="Apr"/>
    <n v="18"/>
    <x v="8"/>
    <s v="01"/>
    <s v="Grain"/>
    <x v="0"/>
    <n v="162"/>
  </r>
  <r>
    <x v="643"/>
    <x v="12"/>
    <s v="Apr"/>
    <n v="18"/>
    <x v="8"/>
    <s v="01"/>
    <s v="Grain"/>
    <x v="1"/>
    <n v="559"/>
  </r>
  <r>
    <x v="643"/>
    <x v="12"/>
    <s v="Apr"/>
    <n v="18"/>
    <x v="9"/>
    <s v="01"/>
    <s v="Grain"/>
    <x v="0"/>
    <n v="0"/>
  </r>
  <r>
    <x v="643"/>
    <x v="12"/>
    <s v="Apr"/>
    <n v="18"/>
    <x v="9"/>
    <s v="01"/>
    <s v="Grain"/>
    <x v="1"/>
    <n v="0"/>
  </r>
  <r>
    <x v="643"/>
    <x v="12"/>
    <s v="Apr"/>
    <n v="18"/>
    <x v="10"/>
    <s v="01"/>
    <s v="Grain"/>
    <x v="0"/>
    <n v="2565"/>
  </r>
  <r>
    <x v="643"/>
    <x v="12"/>
    <s v="Apr"/>
    <n v="18"/>
    <x v="10"/>
    <s v="01"/>
    <s v="Grain"/>
    <x v="1"/>
    <n v="326"/>
  </r>
  <r>
    <x v="643"/>
    <x v="12"/>
    <s v="Apr"/>
    <n v="18"/>
    <x v="11"/>
    <s v="01"/>
    <s v="Grain"/>
    <x v="0"/>
    <n v="0"/>
  </r>
  <r>
    <x v="643"/>
    <x v="12"/>
    <s v="Apr"/>
    <n v="18"/>
    <x v="11"/>
    <s v="01"/>
    <s v="Grain"/>
    <x v="1"/>
    <n v="3"/>
  </r>
  <r>
    <x v="643"/>
    <x v="12"/>
    <s v="Apr"/>
    <n v="18"/>
    <x v="12"/>
    <s v="01"/>
    <s v="Grain"/>
    <x v="0"/>
    <n v="5681"/>
  </r>
  <r>
    <x v="643"/>
    <x v="12"/>
    <s v="Apr"/>
    <n v="18"/>
    <x v="12"/>
    <s v="01"/>
    <s v="Grain"/>
    <x v="1"/>
    <n v="1025"/>
  </r>
  <r>
    <x v="644"/>
    <x v="12"/>
    <s v="May"/>
    <n v="19"/>
    <x v="13"/>
    <s v="01"/>
    <s v="Grain"/>
    <x v="0"/>
    <n v="0"/>
  </r>
  <r>
    <x v="644"/>
    <x v="12"/>
    <s v="May"/>
    <n v="19"/>
    <x v="13"/>
    <s v="01"/>
    <s v="Grain"/>
    <x v="1"/>
    <n v="0"/>
  </r>
  <r>
    <x v="644"/>
    <x v="12"/>
    <s v="May"/>
    <n v="19"/>
    <x v="0"/>
    <s v="01"/>
    <s v="Grain"/>
    <x v="0"/>
    <n v="10780"/>
  </r>
  <r>
    <x v="644"/>
    <x v="12"/>
    <s v="May"/>
    <n v="19"/>
    <x v="0"/>
    <s v="01"/>
    <s v="Grain"/>
    <x v="1"/>
    <n v="79"/>
  </r>
  <r>
    <x v="644"/>
    <x v="12"/>
    <s v="May"/>
    <n v="19"/>
    <x v="2"/>
    <s v="01"/>
    <s v="Grain"/>
    <x v="0"/>
    <n v="4188"/>
  </r>
  <r>
    <x v="644"/>
    <x v="12"/>
    <s v="May"/>
    <n v="19"/>
    <x v="2"/>
    <s v="01"/>
    <s v="Grain"/>
    <x v="1"/>
    <n v="476"/>
  </r>
  <r>
    <x v="644"/>
    <x v="12"/>
    <s v="May"/>
    <n v="19"/>
    <x v="3"/>
    <s v="01"/>
    <s v="Grain"/>
    <x v="0"/>
    <n v="5420"/>
  </r>
  <r>
    <x v="644"/>
    <x v="12"/>
    <s v="May"/>
    <n v="19"/>
    <x v="3"/>
    <s v="01"/>
    <s v="Grain"/>
    <x v="1"/>
    <n v="280"/>
  </r>
  <r>
    <x v="644"/>
    <x v="12"/>
    <s v="May"/>
    <n v="19"/>
    <x v="4"/>
    <s v="01"/>
    <s v="Grain"/>
    <x v="0"/>
    <n v="1233"/>
  </r>
  <r>
    <x v="644"/>
    <x v="12"/>
    <s v="May"/>
    <n v="19"/>
    <x v="4"/>
    <s v="01"/>
    <s v="Grain"/>
    <x v="1"/>
    <n v="1303"/>
  </r>
  <r>
    <x v="644"/>
    <x v="12"/>
    <s v="May"/>
    <n v="19"/>
    <x v="14"/>
    <s v="01"/>
    <s v="Grain"/>
    <x v="0"/>
    <n v="2583"/>
  </r>
  <r>
    <x v="644"/>
    <x v="12"/>
    <s v="May"/>
    <n v="19"/>
    <x v="14"/>
    <s v="01"/>
    <s v="Grain"/>
    <x v="1"/>
    <n v="2745"/>
  </r>
  <r>
    <x v="644"/>
    <x v="12"/>
    <s v="May"/>
    <n v="19"/>
    <x v="7"/>
    <s v="01"/>
    <s v="Grain"/>
    <x v="0"/>
    <n v="1209"/>
  </r>
  <r>
    <x v="644"/>
    <x v="12"/>
    <s v="May"/>
    <n v="19"/>
    <x v="7"/>
    <s v="01"/>
    <s v="Grain"/>
    <x v="1"/>
    <n v="333"/>
  </r>
  <r>
    <x v="644"/>
    <x v="12"/>
    <s v="May"/>
    <n v="19"/>
    <x v="8"/>
    <s v="01"/>
    <s v="Grain"/>
    <x v="0"/>
    <n v="134"/>
  </r>
  <r>
    <x v="644"/>
    <x v="12"/>
    <s v="May"/>
    <n v="19"/>
    <x v="8"/>
    <s v="01"/>
    <s v="Grain"/>
    <x v="1"/>
    <n v="1309"/>
  </r>
  <r>
    <x v="644"/>
    <x v="12"/>
    <s v="May"/>
    <n v="19"/>
    <x v="9"/>
    <s v="01"/>
    <s v="Grain"/>
    <x v="0"/>
    <n v="0"/>
  </r>
  <r>
    <x v="644"/>
    <x v="12"/>
    <s v="May"/>
    <n v="19"/>
    <x v="9"/>
    <s v="01"/>
    <s v="Grain"/>
    <x v="1"/>
    <n v="0"/>
  </r>
  <r>
    <x v="644"/>
    <x v="12"/>
    <s v="May"/>
    <n v="19"/>
    <x v="10"/>
    <s v="01"/>
    <s v="Grain"/>
    <x v="0"/>
    <n v="2472"/>
  </r>
  <r>
    <x v="644"/>
    <x v="12"/>
    <s v="May"/>
    <n v="19"/>
    <x v="10"/>
    <s v="01"/>
    <s v="Grain"/>
    <x v="1"/>
    <n v="543"/>
  </r>
  <r>
    <x v="644"/>
    <x v="12"/>
    <s v="May"/>
    <n v="19"/>
    <x v="11"/>
    <s v="01"/>
    <s v="Grain"/>
    <x v="0"/>
    <n v="1"/>
  </r>
  <r>
    <x v="644"/>
    <x v="12"/>
    <s v="May"/>
    <n v="19"/>
    <x v="11"/>
    <s v="01"/>
    <s v="Grain"/>
    <x v="1"/>
    <n v="25"/>
  </r>
  <r>
    <x v="644"/>
    <x v="12"/>
    <s v="May"/>
    <n v="19"/>
    <x v="12"/>
    <s v="01"/>
    <s v="Grain"/>
    <x v="0"/>
    <n v="5945"/>
  </r>
  <r>
    <x v="644"/>
    <x v="12"/>
    <s v="May"/>
    <n v="19"/>
    <x v="12"/>
    <s v="01"/>
    <s v="Grain"/>
    <x v="1"/>
    <n v="723"/>
  </r>
  <r>
    <x v="645"/>
    <x v="12"/>
    <s v="May"/>
    <n v="20"/>
    <x v="13"/>
    <s v="01"/>
    <s v="Grain"/>
    <x v="0"/>
    <n v="0"/>
  </r>
  <r>
    <x v="645"/>
    <x v="12"/>
    <s v="May"/>
    <n v="20"/>
    <x v="13"/>
    <s v="01"/>
    <s v="Grain"/>
    <x v="1"/>
    <n v="0"/>
  </r>
  <r>
    <x v="645"/>
    <x v="12"/>
    <s v="May"/>
    <n v="20"/>
    <x v="0"/>
    <s v="01"/>
    <s v="Grain"/>
    <x v="0"/>
    <n v="10601"/>
  </r>
  <r>
    <x v="645"/>
    <x v="12"/>
    <s v="May"/>
    <n v="20"/>
    <x v="0"/>
    <s v="01"/>
    <s v="Grain"/>
    <x v="1"/>
    <n v="201"/>
  </r>
  <r>
    <x v="645"/>
    <x v="12"/>
    <s v="May"/>
    <n v="20"/>
    <x v="2"/>
    <s v="01"/>
    <s v="Grain"/>
    <x v="0"/>
    <n v="3646"/>
  </r>
  <r>
    <x v="645"/>
    <x v="12"/>
    <s v="May"/>
    <n v="20"/>
    <x v="2"/>
    <s v="01"/>
    <s v="Grain"/>
    <x v="1"/>
    <n v="213"/>
  </r>
  <r>
    <x v="645"/>
    <x v="12"/>
    <s v="May"/>
    <n v="20"/>
    <x v="3"/>
    <s v="01"/>
    <s v="Grain"/>
    <x v="0"/>
    <n v="4901"/>
  </r>
  <r>
    <x v="645"/>
    <x v="12"/>
    <s v="May"/>
    <n v="20"/>
    <x v="3"/>
    <s v="01"/>
    <s v="Grain"/>
    <x v="1"/>
    <n v="151"/>
  </r>
  <r>
    <x v="645"/>
    <x v="12"/>
    <s v="May"/>
    <n v="20"/>
    <x v="4"/>
    <s v="01"/>
    <s v="Grain"/>
    <x v="0"/>
    <n v="1411"/>
  </r>
  <r>
    <x v="645"/>
    <x v="12"/>
    <s v="May"/>
    <n v="20"/>
    <x v="4"/>
    <s v="01"/>
    <s v="Grain"/>
    <x v="1"/>
    <n v="936"/>
  </r>
  <r>
    <x v="645"/>
    <x v="12"/>
    <s v="May"/>
    <n v="20"/>
    <x v="14"/>
    <s v="01"/>
    <s v="Grain"/>
    <x v="0"/>
    <n v="2539"/>
  </r>
  <r>
    <x v="645"/>
    <x v="12"/>
    <s v="May"/>
    <n v="20"/>
    <x v="14"/>
    <s v="01"/>
    <s v="Grain"/>
    <x v="1"/>
    <n v="1685"/>
  </r>
  <r>
    <x v="645"/>
    <x v="12"/>
    <s v="May"/>
    <n v="20"/>
    <x v="7"/>
    <s v="01"/>
    <s v="Grain"/>
    <x v="0"/>
    <n v="835"/>
  </r>
  <r>
    <x v="645"/>
    <x v="12"/>
    <s v="May"/>
    <n v="20"/>
    <x v="7"/>
    <s v="01"/>
    <s v="Grain"/>
    <x v="1"/>
    <n v="359"/>
  </r>
  <r>
    <x v="645"/>
    <x v="12"/>
    <s v="May"/>
    <n v="20"/>
    <x v="8"/>
    <s v="01"/>
    <s v="Grain"/>
    <x v="0"/>
    <n v="171"/>
  </r>
  <r>
    <x v="645"/>
    <x v="12"/>
    <s v="May"/>
    <n v="20"/>
    <x v="8"/>
    <s v="01"/>
    <s v="Grain"/>
    <x v="1"/>
    <n v="1235"/>
  </r>
  <r>
    <x v="645"/>
    <x v="12"/>
    <s v="May"/>
    <n v="20"/>
    <x v="9"/>
    <s v="01"/>
    <s v="Grain"/>
    <x v="0"/>
    <n v="0"/>
  </r>
  <r>
    <x v="645"/>
    <x v="12"/>
    <s v="May"/>
    <n v="20"/>
    <x v="9"/>
    <s v="01"/>
    <s v="Grain"/>
    <x v="1"/>
    <n v="0"/>
  </r>
  <r>
    <x v="645"/>
    <x v="12"/>
    <s v="May"/>
    <n v="20"/>
    <x v="10"/>
    <s v="01"/>
    <s v="Grain"/>
    <x v="0"/>
    <n v="2367"/>
  </r>
  <r>
    <x v="645"/>
    <x v="12"/>
    <s v="May"/>
    <n v="20"/>
    <x v="10"/>
    <s v="01"/>
    <s v="Grain"/>
    <x v="1"/>
    <n v="716"/>
  </r>
  <r>
    <x v="645"/>
    <x v="12"/>
    <s v="May"/>
    <n v="20"/>
    <x v="11"/>
    <s v="01"/>
    <s v="Grain"/>
    <x v="0"/>
    <n v="0"/>
  </r>
  <r>
    <x v="645"/>
    <x v="12"/>
    <s v="May"/>
    <n v="20"/>
    <x v="11"/>
    <s v="01"/>
    <s v="Grain"/>
    <x v="1"/>
    <n v="9"/>
  </r>
  <r>
    <x v="645"/>
    <x v="12"/>
    <s v="May"/>
    <n v="20"/>
    <x v="12"/>
    <s v="01"/>
    <s v="Grain"/>
    <x v="0"/>
    <n v="5495"/>
  </r>
  <r>
    <x v="645"/>
    <x v="12"/>
    <s v="May"/>
    <n v="20"/>
    <x v="12"/>
    <s v="01"/>
    <s v="Grain"/>
    <x v="1"/>
    <n v="1061"/>
  </r>
  <r>
    <x v="646"/>
    <x v="12"/>
    <s v="May"/>
    <n v="21"/>
    <x v="13"/>
    <s v="01"/>
    <s v="Grain"/>
    <x v="0"/>
    <n v="0"/>
  </r>
  <r>
    <x v="646"/>
    <x v="12"/>
    <s v="May"/>
    <n v="21"/>
    <x v="13"/>
    <s v="01"/>
    <s v="Grain"/>
    <x v="1"/>
    <n v="0"/>
  </r>
  <r>
    <x v="646"/>
    <x v="12"/>
    <s v="May"/>
    <n v="21"/>
    <x v="0"/>
    <s v="01"/>
    <s v="Grain"/>
    <x v="0"/>
    <n v="10959"/>
  </r>
  <r>
    <x v="646"/>
    <x v="12"/>
    <s v="May"/>
    <n v="21"/>
    <x v="0"/>
    <s v="01"/>
    <s v="Grain"/>
    <x v="1"/>
    <n v="323"/>
  </r>
  <r>
    <x v="646"/>
    <x v="12"/>
    <s v="May"/>
    <n v="21"/>
    <x v="2"/>
    <s v="01"/>
    <s v="Grain"/>
    <x v="0"/>
    <n v="4485"/>
  </r>
  <r>
    <x v="646"/>
    <x v="12"/>
    <s v="May"/>
    <n v="21"/>
    <x v="2"/>
    <s v="01"/>
    <s v="Grain"/>
    <x v="1"/>
    <n v="205"/>
  </r>
  <r>
    <x v="646"/>
    <x v="12"/>
    <s v="May"/>
    <n v="21"/>
    <x v="3"/>
    <s v="01"/>
    <s v="Grain"/>
    <x v="0"/>
    <n v="4954"/>
  </r>
  <r>
    <x v="646"/>
    <x v="12"/>
    <s v="May"/>
    <n v="21"/>
    <x v="3"/>
    <s v="01"/>
    <s v="Grain"/>
    <x v="1"/>
    <n v="159"/>
  </r>
  <r>
    <x v="646"/>
    <x v="12"/>
    <s v="May"/>
    <n v="21"/>
    <x v="4"/>
    <s v="01"/>
    <s v="Grain"/>
    <x v="0"/>
    <n v="1923"/>
  </r>
  <r>
    <x v="646"/>
    <x v="12"/>
    <s v="May"/>
    <n v="21"/>
    <x v="4"/>
    <s v="01"/>
    <s v="Grain"/>
    <x v="1"/>
    <n v="1520"/>
  </r>
  <r>
    <x v="646"/>
    <x v="12"/>
    <s v="May"/>
    <n v="21"/>
    <x v="14"/>
    <s v="01"/>
    <s v="Grain"/>
    <x v="0"/>
    <n v="3291"/>
  </r>
  <r>
    <x v="646"/>
    <x v="12"/>
    <s v="May"/>
    <n v="21"/>
    <x v="14"/>
    <s v="01"/>
    <s v="Grain"/>
    <x v="1"/>
    <n v="2620"/>
  </r>
  <r>
    <x v="646"/>
    <x v="12"/>
    <s v="May"/>
    <n v="21"/>
    <x v="7"/>
    <s v="01"/>
    <s v="Grain"/>
    <x v="0"/>
    <n v="1193"/>
  </r>
  <r>
    <x v="646"/>
    <x v="12"/>
    <s v="May"/>
    <n v="21"/>
    <x v="7"/>
    <s v="01"/>
    <s v="Grain"/>
    <x v="1"/>
    <n v="244"/>
  </r>
  <r>
    <x v="646"/>
    <x v="12"/>
    <s v="May"/>
    <n v="21"/>
    <x v="8"/>
    <s v="01"/>
    <s v="Grain"/>
    <x v="0"/>
    <n v="240"/>
  </r>
  <r>
    <x v="646"/>
    <x v="12"/>
    <s v="May"/>
    <n v="21"/>
    <x v="8"/>
    <s v="01"/>
    <s v="Grain"/>
    <x v="1"/>
    <n v="1088"/>
  </r>
  <r>
    <x v="646"/>
    <x v="12"/>
    <s v="May"/>
    <n v="21"/>
    <x v="9"/>
    <s v="01"/>
    <s v="Grain"/>
    <x v="0"/>
    <n v="0"/>
  </r>
  <r>
    <x v="646"/>
    <x v="12"/>
    <s v="May"/>
    <n v="21"/>
    <x v="9"/>
    <s v="01"/>
    <s v="Grain"/>
    <x v="1"/>
    <n v="0"/>
  </r>
  <r>
    <x v="646"/>
    <x v="12"/>
    <s v="May"/>
    <n v="21"/>
    <x v="10"/>
    <s v="01"/>
    <s v="Grain"/>
    <x v="0"/>
    <n v="2032"/>
  </r>
  <r>
    <x v="646"/>
    <x v="12"/>
    <s v="May"/>
    <n v="21"/>
    <x v="10"/>
    <s v="01"/>
    <s v="Grain"/>
    <x v="1"/>
    <n v="453"/>
  </r>
  <r>
    <x v="646"/>
    <x v="12"/>
    <s v="May"/>
    <n v="21"/>
    <x v="11"/>
    <s v="01"/>
    <s v="Grain"/>
    <x v="0"/>
    <n v="0"/>
  </r>
  <r>
    <x v="646"/>
    <x v="12"/>
    <s v="May"/>
    <n v="21"/>
    <x v="11"/>
    <s v="01"/>
    <s v="Grain"/>
    <x v="1"/>
    <n v="2"/>
  </r>
  <r>
    <x v="646"/>
    <x v="12"/>
    <s v="May"/>
    <n v="21"/>
    <x v="12"/>
    <s v="01"/>
    <s v="Grain"/>
    <x v="0"/>
    <n v="5761"/>
  </r>
  <r>
    <x v="646"/>
    <x v="12"/>
    <s v="May"/>
    <n v="21"/>
    <x v="12"/>
    <s v="01"/>
    <s v="Grain"/>
    <x v="1"/>
    <n v="385"/>
  </r>
  <r>
    <x v="647"/>
    <x v="12"/>
    <s v="May"/>
    <n v="22"/>
    <x v="13"/>
    <s v="01"/>
    <s v="Grain"/>
    <x v="0"/>
    <n v="0"/>
  </r>
  <r>
    <x v="647"/>
    <x v="12"/>
    <s v="May"/>
    <n v="22"/>
    <x v="13"/>
    <s v="01"/>
    <s v="Grain"/>
    <x v="1"/>
    <n v="0"/>
  </r>
  <r>
    <x v="647"/>
    <x v="12"/>
    <s v="May"/>
    <n v="22"/>
    <x v="0"/>
    <s v="01"/>
    <s v="Grain"/>
    <x v="0"/>
    <n v="10738"/>
  </r>
  <r>
    <x v="647"/>
    <x v="12"/>
    <s v="May"/>
    <n v="22"/>
    <x v="0"/>
    <s v="01"/>
    <s v="Grain"/>
    <x v="1"/>
    <n v="329"/>
  </r>
  <r>
    <x v="647"/>
    <x v="12"/>
    <s v="May"/>
    <n v="22"/>
    <x v="2"/>
    <s v="01"/>
    <s v="Grain"/>
    <x v="0"/>
    <n v="3948"/>
  </r>
  <r>
    <x v="647"/>
    <x v="12"/>
    <s v="May"/>
    <n v="22"/>
    <x v="2"/>
    <s v="01"/>
    <s v="Grain"/>
    <x v="1"/>
    <n v="157"/>
  </r>
  <r>
    <x v="647"/>
    <x v="12"/>
    <s v="May"/>
    <n v="22"/>
    <x v="3"/>
    <s v="01"/>
    <s v="Grain"/>
    <x v="0"/>
    <n v="5155"/>
  </r>
  <r>
    <x v="647"/>
    <x v="12"/>
    <s v="May"/>
    <n v="22"/>
    <x v="3"/>
    <s v="01"/>
    <s v="Grain"/>
    <x v="1"/>
    <n v="146"/>
  </r>
  <r>
    <x v="647"/>
    <x v="12"/>
    <s v="May"/>
    <n v="22"/>
    <x v="4"/>
    <s v="01"/>
    <s v="Grain"/>
    <x v="0"/>
    <n v="1760"/>
  </r>
  <r>
    <x v="647"/>
    <x v="12"/>
    <s v="May"/>
    <n v="22"/>
    <x v="4"/>
    <s v="01"/>
    <s v="Grain"/>
    <x v="1"/>
    <n v="906"/>
  </r>
  <r>
    <x v="647"/>
    <x v="12"/>
    <s v="May"/>
    <n v="22"/>
    <x v="14"/>
    <s v="01"/>
    <s v="Grain"/>
    <x v="0"/>
    <n v="3176"/>
  </r>
  <r>
    <x v="647"/>
    <x v="12"/>
    <s v="May"/>
    <n v="22"/>
    <x v="14"/>
    <s v="01"/>
    <s v="Grain"/>
    <x v="1"/>
    <n v="1656"/>
  </r>
  <r>
    <x v="647"/>
    <x v="12"/>
    <s v="May"/>
    <n v="22"/>
    <x v="7"/>
    <s v="01"/>
    <s v="Grain"/>
    <x v="0"/>
    <n v="815"/>
  </r>
  <r>
    <x v="647"/>
    <x v="12"/>
    <s v="May"/>
    <n v="22"/>
    <x v="7"/>
    <s v="01"/>
    <s v="Grain"/>
    <x v="1"/>
    <n v="207"/>
  </r>
  <r>
    <x v="647"/>
    <x v="12"/>
    <s v="May"/>
    <n v="22"/>
    <x v="8"/>
    <s v="01"/>
    <s v="Grain"/>
    <x v="0"/>
    <n v="58"/>
  </r>
  <r>
    <x v="647"/>
    <x v="12"/>
    <s v="May"/>
    <n v="22"/>
    <x v="8"/>
    <s v="01"/>
    <s v="Grain"/>
    <x v="1"/>
    <n v="936"/>
  </r>
  <r>
    <x v="647"/>
    <x v="12"/>
    <s v="May"/>
    <n v="22"/>
    <x v="9"/>
    <s v="01"/>
    <s v="Grain"/>
    <x v="0"/>
    <n v="0"/>
  </r>
  <r>
    <x v="647"/>
    <x v="12"/>
    <s v="May"/>
    <n v="22"/>
    <x v="9"/>
    <s v="01"/>
    <s v="Grain"/>
    <x v="1"/>
    <n v="0"/>
  </r>
  <r>
    <x v="647"/>
    <x v="12"/>
    <s v="May"/>
    <n v="22"/>
    <x v="10"/>
    <s v="01"/>
    <s v="Grain"/>
    <x v="0"/>
    <n v="2156"/>
  </r>
  <r>
    <x v="647"/>
    <x v="12"/>
    <s v="May"/>
    <n v="22"/>
    <x v="10"/>
    <s v="01"/>
    <s v="Grain"/>
    <x v="1"/>
    <n v="412"/>
  </r>
  <r>
    <x v="647"/>
    <x v="12"/>
    <s v="May"/>
    <n v="22"/>
    <x v="11"/>
    <s v="01"/>
    <s v="Grain"/>
    <x v="0"/>
    <n v="0"/>
  </r>
  <r>
    <x v="647"/>
    <x v="12"/>
    <s v="May"/>
    <n v="22"/>
    <x v="11"/>
    <s v="01"/>
    <s v="Grain"/>
    <x v="1"/>
    <n v="28"/>
  </r>
  <r>
    <x v="647"/>
    <x v="12"/>
    <s v="May"/>
    <n v="22"/>
    <x v="12"/>
    <s v="01"/>
    <s v="Grain"/>
    <x v="0"/>
    <n v="5768"/>
  </r>
  <r>
    <x v="647"/>
    <x v="12"/>
    <s v="May"/>
    <n v="22"/>
    <x v="12"/>
    <s v="01"/>
    <s v="Grain"/>
    <x v="1"/>
    <n v="620"/>
  </r>
  <r>
    <x v="648"/>
    <x v="12"/>
    <s v="Jun"/>
    <n v="23"/>
    <x v="13"/>
    <s v="01"/>
    <s v="Grain"/>
    <x v="0"/>
    <n v="0"/>
  </r>
  <r>
    <x v="648"/>
    <x v="12"/>
    <s v="Jun"/>
    <n v="23"/>
    <x v="13"/>
    <s v="01"/>
    <s v="Grain"/>
    <x v="1"/>
    <n v="0"/>
  </r>
  <r>
    <x v="648"/>
    <x v="12"/>
    <s v="Jun"/>
    <n v="23"/>
    <x v="0"/>
    <s v="01"/>
    <s v="Grain"/>
    <x v="0"/>
    <n v="11057"/>
  </r>
  <r>
    <x v="648"/>
    <x v="12"/>
    <s v="Jun"/>
    <n v="23"/>
    <x v="0"/>
    <s v="01"/>
    <s v="Grain"/>
    <x v="1"/>
    <n v="113"/>
  </r>
  <r>
    <x v="648"/>
    <x v="12"/>
    <s v="Jun"/>
    <n v="23"/>
    <x v="2"/>
    <s v="01"/>
    <s v="Grain"/>
    <x v="0"/>
    <n v="4482"/>
  </r>
  <r>
    <x v="648"/>
    <x v="12"/>
    <s v="Jun"/>
    <n v="23"/>
    <x v="2"/>
    <s v="01"/>
    <s v="Grain"/>
    <x v="1"/>
    <n v="187"/>
  </r>
  <r>
    <x v="648"/>
    <x v="12"/>
    <s v="Jun"/>
    <n v="23"/>
    <x v="3"/>
    <s v="01"/>
    <s v="Grain"/>
    <x v="0"/>
    <n v="4633"/>
  </r>
  <r>
    <x v="648"/>
    <x v="12"/>
    <s v="Jun"/>
    <n v="23"/>
    <x v="3"/>
    <s v="01"/>
    <s v="Grain"/>
    <x v="1"/>
    <n v="361"/>
  </r>
  <r>
    <x v="648"/>
    <x v="12"/>
    <s v="Jun"/>
    <n v="23"/>
    <x v="4"/>
    <s v="01"/>
    <s v="Grain"/>
    <x v="0"/>
    <n v="1633"/>
  </r>
  <r>
    <x v="648"/>
    <x v="12"/>
    <s v="Jun"/>
    <n v="23"/>
    <x v="4"/>
    <s v="01"/>
    <s v="Grain"/>
    <x v="1"/>
    <n v="1079"/>
  </r>
  <r>
    <x v="648"/>
    <x v="12"/>
    <s v="Jun"/>
    <n v="23"/>
    <x v="14"/>
    <s v="01"/>
    <s v="Grain"/>
    <x v="0"/>
    <n v="2624"/>
  </r>
  <r>
    <x v="648"/>
    <x v="12"/>
    <s v="Jun"/>
    <n v="23"/>
    <x v="14"/>
    <s v="01"/>
    <s v="Grain"/>
    <x v="1"/>
    <n v="1794"/>
  </r>
  <r>
    <x v="648"/>
    <x v="12"/>
    <s v="Jun"/>
    <n v="23"/>
    <x v="7"/>
    <s v="01"/>
    <s v="Grain"/>
    <x v="0"/>
    <n v="1015"/>
  </r>
  <r>
    <x v="648"/>
    <x v="12"/>
    <s v="Jun"/>
    <n v="23"/>
    <x v="7"/>
    <s v="01"/>
    <s v="Grain"/>
    <x v="1"/>
    <n v="344"/>
  </r>
  <r>
    <x v="648"/>
    <x v="12"/>
    <s v="Jun"/>
    <n v="23"/>
    <x v="8"/>
    <s v="01"/>
    <s v="Grain"/>
    <x v="0"/>
    <n v="104"/>
  </r>
  <r>
    <x v="648"/>
    <x v="12"/>
    <s v="Jun"/>
    <n v="23"/>
    <x v="8"/>
    <s v="01"/>
    <s v="Grain"/>
    <x v="1"/>
    <n v="767"/>
  </r>
  <r>
    <x v="648"/>
    <x v="12"/>
    <s v="Jun"/>
    <n v="23"/>
    <x v="9"/>
    <s v="01"/>
    <s v="Grain"/>
    <x v="0"/>
    <n v="0"/>
  </r>
  <r>
    <x v="648"/>
    <x v="12"/>
    <s v="Jun"/>
    <n v="23"/>
    <x v="9"/>
    <s v="01"/>
    <s v="Grain"/>
    <x v="1"/>
    <n v="0"/>
  </r>
  <r>
    <x v="648"/>
    <x v="12"/>
    <s v="Jun"/>
    <n v="23"/>
    <x v="10"/>
    <s v="01"/>
    <s v="Grain"/>
    <x v="0"/>
    <n v="2243"/>
  </r>
  <r>
    <x v="648"/>
    <x v="12"/>
    <s v="Jun"/>
    <n v="23"/>
    <x v="10"/>
    <s v="01"/>
    <s v="Grain"/>
    <x v="1"/>
    <n v="751"/>
  </r>
  <r>
    <x v="648"/>
    <x v="12"/>
    <s v="Jun"/>
    <n v="23"/>
    <x v="11"/>
    <s v="01"/>
    <s v="Grain"/>
    <x v="0"/>
    <n v="0"/>
  </r>
  <r>
    <x v="648"/>
    <x v="12"/>
    <s v="Jun"/>
    <n v="23"/>
    <x v="11"/>
    <s v="01"/>
    <s v="Grain"/>
    <x v="1"/>
    <n v="0"/>
  </r>
  <r>
    <x v="648"/>
    <x v="12"/>
    <s v="Jun"/>
    <n v="23"/>
    <x v="12"/>
    <s v="01"/>
    <s v="Grain"/>
    <x v="0"/>
    <n v="5024"/>
  </r>
  <r>
    <x v="648"/>
    <x v="12"/>
    <s v="Jun"/>
    <n v="23"/>
    <x v="12"/>
    <s v="01"/>
    <s v="Grain"/>
    <x v="1"/>
    <n v="609"/>
  </r>
  <r>
    <x v="649"/>
    <x v="12"/>
    <s v="Jun"/>
    <n v="24"/>
    <x v="13"/>
    <s v="01"/>
    <s v="Grain"/>
    <x v="0"/>
    <n v="0"/>
  </r>
  <r>
    <x v="649"/>
    <x v="12"/>
    <s v="Jun"/>
    <n v="24"/>
    <x v="13"/>
    <s v="01"/>
    <s v="Grain"/>
    <x v="1"/>
    <n v="0"/>
  </r>
  <r>
    <x v="649"/>
    <x v="12"/>
    <s v="Jun"/>
    <n v="24"/>
    <x v="0"/>
    <s v="01"/>
    <s v="Grain"/>
    <x v="0"/>
    <n v="10971"/>
  </r>
  <r>
    <x v="649"/>
    <x v="12"/>
    <s v="Jun"/>
    <n v="24"/>
    <x v="0"/>
    <s v="01"/>
    <s v="Grain"/>
    <x v="1"/>
    <n v="405"/>
  </r>
  <r>
    <x v="649"/>
    <x v="12"/>
    <s v="Jun"/>
    <n v="24"/>
    <x v="2"/>
    <s v="01"/>
    <s v="Grain"/>
    <x v="0"/>
    <n v="3806"/>
  </r>
  <r>
    <x v="649"/>
    <x v="12"/>
    <s v="Jun"/>
    <n v="24"/>
    <x v="2"/>
    <s v="01"/>
    <s v="Grain"/>
    <x v="1"/>
    <n v="308"/>
  </r>
  <r>
    <x v="649"/>
    <x v="12"/>
    <s v="Jun"/>
    <n v="24"/>
    <x v="3"/>
    <s v="01"/>
    <s v="Grain"/>
    <x v="0"/>
    <n v="4968"/>
  </r>
  <r>
    <x v="649"/>
    <x v="12"/>
    <s v="Jun"/>
    <n v="24"/>
    <x v="3"/>
    <s v="01"/>
    <s v="Grain"/>
    <x v="1"/>
    <n v="114"/>
  </r>
  <r>
    <x v="649"/>
    <x v="12"/>
    <s v="Jun"/>
    <n v="24"/>
    <x v="4"/>
    <s v="01"/>
    <s v="Grain"/>
    <x v="0"/>
    <n v="1384"/>
  </r>
  <r>
    <x v="649"/>
    <x v="12"/>
    <s v="Jun"/>
    <n v="24"/>
    <x v="4"/>
    <s v="01"/>
    <s v="Grain"/>
    <x v="1"/>
    <n v="1233"/>
  </r>
  <r>
    <x v="649"/>
    <x v="12"/>
    <s v="Jun"/>
    <n v="24"/>
    <x v="14"/>
    <s v="01"/>
    <s v="Grain"/>
    <x v="0"/>
    <n v="2651"/>
  </r>
  <r>
    <x v="649"/>
    <x v="12"/>
    <s v="Jun"/>
    <n v="24"/>
    <x v="14"/>
    <s v="01"/>
    <s v="Grain"/>
    <x v="1"/>
    <n v="2345"/>
  </r>
  <r>
    <x v="649"/>
    <x v="12"/>
    <s v="Jun"/>
    <n v="24"/>
    <x v="7"/>
    <s v="01"/>
    <s v="Grain"/>
    <x v="0"/>
    <n v="873"/>
  </r>
  <r>
    <x v="649"/>
    <x v="12"/>
    <s v="Jun"/>
    <n v="24"/>
    <x v="7"/>
    <s v="01"/>
    <s v="Grain"/>
    <x v="1"/>
    <n v="498"/>
  </r>
  <r>
    <x v="649"/>
    <x v="12"/>
    <s v="Jun"/>
    <n v="24"/>
    <x v="8"/>
    <s v="01"/>
    <s v="Grain"/>
    <x v="0"/>
    <n v="116"/>
  </r>
  <r>
    <x v="649"/>
    <x v="12"/>
    <s v="Jun"/>
    <n v="24"/>
    <x v="8"/>
    <s v="01"/>
    <s v="Grain"/>
    <x v="1"/>
    <n v="1196"/>
  </r>
  <r>
    <x v="649"/>
    <x v="12"/>
    <s v="Jun"/>
    <n v="24"/>
    <x v="9"/>
    <s v="01"/>
    <s v="Grain"/>
    <x v="0"/>
    <n v="0"/>
  </r>
  <r>
    <x v="649"/>
    <x v="12"/>
    <s v="Jun"/>
    <n v="24"/>
    <x v="9"/>
    <s v="01"/>
    <s v="Grain"/>
    <x v="1"/>
    <n v="0"/>
  </r>
  <r>
    <x v="649"/>
    <x v="12"/>
    <s v="Jun"/>
    <n v="24"/>
    <x v="10"/>
    <s v="01"/>
    <s v="Grain"/>
    <x v="0"/>
    <n v="2660"/>
  </r>
  <r>
    <x v="649"/>
    <x v="12"/>
    <s v="Jun"/>
    <n v="24"/>
    <x v="10"/>
    <s v="01"/>
    <s v="Grain"/>
    <x v="1"/>
    <n v="467"/>
  </r>
  <r>
    <x v="649"/>
    <x v="12"/>
    <s v="Jun"/>
    <n v="24"/>
    <x v="11"/>
    <s v="01"/>
    <s v="Grain"/>
    <x v="0"/>
    <n v="0"/>
  </r>
  <r>
    <x v="649"/>
    <x v="12"/>
    <s v="Jun"/>
    <n v="24"/>
    <x v="11"/>
    <s v="01"/>
    <s v="Grain"/>
    <x v="1"/>
    <n v="1"/>
  </r>
  <r>
    <x v="649"/>
    <x v="12"/>
    <s v="Jun"/>
    <n v="24"/>
    <x v="12"/>
    <s v="01"/>
    <s v="Grain"/>
    <x v="0"/>
    <n v="5492"/>
  </r>
  <r>
    <x v="649"/>
    <x v="12"/>
    <s v="Jun"/>
    <n v="24"/>
    <x v="12"/>
    <s v="01"/>
    <s v="Grain"/>
    <x v="1"/>
    <n v="766"/>
  </r>
  <r>
    <x v="650"/>
    <x v="12"/>
    <s v="Jun"/>
    <n v="25"/>
    <x v="13"/>
    <s v="01"/>
    <s v="Grain"/>
    <x v="0"/>
    <n v="0"/>
  </r>
  <r>
    <x v="650"/>
    <x v="12"/>
    <s v="Jun"/>
    <n v="25"/>
    <x v="13"/>
    <s v="01"/>
    <s v="Grain"/>
    <x v="1"/>
    <n v="0"/>
  </r>
  <r>
    <x v="650"/>
    <x v="12"/>
    <s v="Jun"/>
    <n v="25"/>
    <x v="0"/>
    <s v="01"/>
    <s v="Grain"/>
    <x v="0"/>
    <n v="11815"/>
  </r>
  <r>
    <x v="650"/>
    <x v="12"/>
    <s v="Jun"/>
    <n v="25"/>
    <x v="0"/>
    <s v="01"/>
    <s v="Grain"/>
    <x v="1"/>
    <n v="227"/>
  </r>
  <r>
    <x v="650"/>
    <x v="12"/>
    <s v="Jun"/>
    <n v="25"/>
    <x v="2"/>
    <s v="01"/>
    <s v="Grain"/>
    <x v="0"/>
    <n v="4954"/>
  </r>
  <r>
    <x v="650"/>
    <x v="12"/>
    <s v="Jun"/>
    <n v="25"/>
    <x v="2"/>
    <s v="01"/>
    <s v="Grain"/>
    <x v="1"/>
    <n v="124"/>
  </r>
  <r>
    <x v="650"/>
    <x v="12"/>
    <s v="Jun"/>
    <n v="25"/>
    <x v="3"/>
    <s v="01"/>
    <s v="Grain"/>
    <x v="0"/>
    <n v="5035"/>
  </r>
  <r>
    <x v="650"/>
    <x v="12"/>
    <s v="Jun"/>
    <n v="25"/>
    <x v="3"/>
    <s v="01"/>
    <s v="Grain"/>
    <x v="1"/>
    <n v="217"/>
  </r>
  <r>
    <x v="650"/>
    <x v="12"/>
    <s v="Jun"/>
    <n v="25"/>
    <x v="4"/>
    <s v="01"/>
    <s v="Grain"/>
    <x v="0"/>
    <n v="1361"/>
  </r>
  <r>
    <x v="650"/>
    <x v="12"/>
    <s v="Jun"/>
    <n v="25"/>
    <x v="4"/>
    <s v="01"/>
    <s v="Grain"/>
    <x v="1"/>
    <n v="1084"/>
  </r>
  <r>
    <x v="650"/>
    <x v="12"/>
    <s v="Jun"/>
    <n v="25"/>
    <x v="14"/>
    <s v="01"/>
    <s v="Grain"/>
    <x v="0"/>
    <n v="2893"/>
  </r>
  <r>
    <x v="650"/>
    <x v="12"/>
    <s v="Jun"/>
    <n v="25"/>
    <x v="14"/>
    <s v="01"/>
    <s v="Grain"/>
    <x v="1"/>
    <n v="1542"/>
  </r>
  <r>
    <x v="650"/>
    <x v="12"/>
    <s v="Jun"/>
    <n v="25"/>
    <x v="7"/>
    <s v="01"/>
    <s v="Grain"/>
    <x v="0"/>
    <n v="1154"/>
  </r>
  <r>
    <x v="650"/>
    <x v="12"/>
    <s v="Jun"/>
    <n v="25"/>
    <x v="7"/>
    <s v="01"/>
    <s v="Grain"/>
    <x v="1"/>
    <n v="326"/>
  </r>
  <r>
    <x v="650"/>
    <x v="12"/>
    <s v="Jun"/>
    <n v="25"/>
    <x v="8"/>
    <s v="01"/>
    <s v="Grain"/>
    <x v="0"/>
    <n v="152"/>
  </r>
  <r>
    <x v="650"/>
    <x v="12"/>
    <s v="Jun"/>
    <n v="25"/>
    <x v="8"/>
    <s v="01"/>
    <s v="Grain"/>
    <x v="1"/>
    <n v="948"/>
  </r>
  <r>
    <x v="650"/>
    <x v="12"/>
    <s v="Jun"/>
    <n v="25"/>
    <x v="9"/>
    <s v="01"/>
    <s v="Grain"/>
    <x v="0"/>
    <n v="0"/>
  </r>
  <r>
    <x v="650"/>
    <x v="12"/>
    <s v="Jun"/>
    <n v="25"/>
    <x v="9"/>
    <s v="01"/>
    <s v="Grain"/>
    <x v="1"/>
    <n v="0"/>
  </r>
  <r>
    <x v="650"/>
    <x v="12"/>
    <s v="Jun"/>
    <n v="25"/>
    <x v="10"/>
    <s v="01"/>
    <s v="Grain"/>
    <x v="0"/>
    <n v="2381"/>
  </r>
  <r>
    <x v="650"/>
    <x v="12"/>
    <s v="Jun"/>
    <n v="25"/>
    <x v="10"/>
    <s v="01"/>
    <s v="Grain"/>
    <x v="1"/>
    <n v="563"/>
  </r>
  <r>
    <x v="650"/>
    <x v="12"/>
    <s v="Jun"/>
    <n v="25"/>
    <x v="11"/>
    <s v="01"/>
    <s v="Grain"/>
    <x v="0"/>
    <n v="0"/>
  </r>
  <r>
    <x v="650"/>
    <x v="12"/>
    <s v="Jun"/>
    <n v="25"/>
    <x v="11"/>
    <s v="01"/>
    <s v="Grain"/>
    <x v="1"/>
    <n v="8"/>
  </r>
  <r>
    <x v="650"/>
    <x v="12"/>
    <s v="Jun"/>
    <n v="25"/>
    <x v="12"/>
    <s v="01"/>
    <s v="Grain"/>
    <x v="0"/>
    <n v="4726"/>
  </r>
  <r>
    <x v="650"/>
    <x v="12"/>
    <s v="Jun"/>
    <n v="25"/>
    <x v="12"/>
    <s v="01"/>
    <s v="Grain"/>
    <x v="1"/>
    <n v="952"/>
  </r>
  <r>
    <x v="651"/>
    <x v="12"/>
    <s v="Jun"/>
    <n v="26"/>
    <x v="13"/>
    <s v="01"/>
    <s v="Grain"/>
    <x v="0"/>
    <n v="0"/>
  </r>
  <r>
    <x v="651"/>
    <x v="12"/>
    <s v="Jun"/>
    <n v="26"/>
    <x v="13"/>
    <s v="01"/>
    <s v="Grain"/>
    <x v="1"/>
    <n v="0"/>
  </r>
  <r>
    <x v="651"/>
    <x v="12"/>
    <s v="Jun"/>
    <n v="26"/>
    <x v="0"/>
    <s v="01"/>
    <s v="Grain"/>
    <x v="0"/>
    <n v="9436"/>
  </r>
  <r>
    <x v="651"/>
    <x v="12"/>
    <s v="Jun"/>
    <n v="26"/>
    <x v="0"/>
    <s v="01"/>
    <s v="Grain"/>
    <x v="1"/>
    <n v="132"/>
  </r>
  <r>
    <x v="651"/>
    <x v="12"/>
    <s v="Jun"/>
    <n v="26"/>
    <x v="2"/>
    <s v="01"/>
    <s v="Grain"/>
    <x v="0"/>
    <n v="4707"/>
  </r>
  <r>
    <x v="651"/>
    <x v="12"/>
    <s v="Jun"/>
    <n v="26"/>
    <x v="2"/>
    <s v="01"/>
    <s v="Grain"/>
    <x v="1"/>
    <n v="88"/>
  </r>
  <r>
    <x v="651"/>
    <x v="12"/>
    <s v="Jun"/>
    <n v="26"/>
    <x v="3"/>
    <s v="01"/>
    <s v="Grain"/>
    <x v="0"/>
    <n v="5609"/>
  </r>
  <r>
    <x v="651"/>
    <x v="12"/>
    <s v="Jun"/>
    <n v="26"/>
    <x v="3"/>
    <s v="01"/>
    <s v="Grain"/>
    <x v="1"/>
    <n v="371"/>
  </r>
  <r>
    <x v="651"/>
    <x v="12"/>
    <s v="Jun"/>
    <n v="26"/>
    <x v="4"/>
    <s v="01"/>
    <s v="Grain"/>
    <x v="0"/>
    <n v="1402"/>
  </r>
  <r>
    <x v="651"/>
    <x v="12"/>
    <s v="Jun"/>
    <n v="26"/>
    <x v="4"/>
    <s v="01"/>
    <s v="Grain"/>
    <x v="1"/>
    <n v="983"/>
  </r>
  <r>
    <x v="651"/>
    <x v="12"/>
    <s v="Jun"/>
    <n v="26"/>
    <x v="14"/>
    <s v="01"/>
    <s v="Grain"/>
    <x v="0"/>
    <n v="2174"/>
  </r>
  <r>
    <x v="651"/>
    <x v="12"/>
    <s v="Jun"/>
    <n v="26"/>
    <x v="14"/>
    <s v="01"/>
    <s v="Grain"/>
    <x v="1"/>
    <n v="2380"/>
  </r>
  <r>
    <x v="651"/>
    <x v="12"/>
    <s v="Jun"/>
    <n v="26"/>
    <x v="7"/>
    <s v="01"/>
    <s v="Grain"/>
    <x v="0"/>
    <n v="1017"/>
  </r>
  <r>
    <x v="651"/>
    <x v="12"/>
    <s v="Jun"/>
    <n v="26"/>
    <x v="7"/>
    <s v="01"/>
    <s v="Grain"/>
    <x v="1"/>
    <n v="355"/>
  </r>
  <r>
    <x v="651"/>
    <x v="12"/>
    <s v="Jun"/>
    <n v="26"/>
    <x v="8"/>
    <s v="01"/>
    <s v="Grain"/>
    <x v="0"/>
    <n v="203"/>
  </r>
  <r>
    <x v="651"/>
    <x v="12"/>
    <s v="Jun"/>
    <n v="26"/>
    <x v="8"/>
    <s v="01"/>
    <s v="Grain"/>
    <x v="1"/>
    <n v="1409"/>
  </r>
  <r>
    <x v="651"/>
    <x v="12"/>
    <s v="Jun"/>
    <n v="26"/>
    <x v="9"/>
    <s v="01"/>
    <s v="Grain"/>
    <x v="0"/>
    <n v="0"/>
  </r>
  <r>
    <x v="651"/>
    <x v="12"/>
    <s v="Jun"/>
    <n v="26"/>
    <x v="9"/>
    <s v="01"/>
    <s v="Grain"/>
    <x v="1"/>
    <n v="0"/>
  </r>
  <r>
    <x v="651"/>
    <x v="12"/>
    <s v="Jun"/>
    <n v="26"/>
    <x v="10"/>
    <s v="01"/>
    <s v="Grain"/>
    <x v="0"/>
    <n v="2637"/>
  </r>
  <r>
    <x v="651"/>
    <x v="12"/>
    <s v="Jun"/>
    <n v="26"/>
    <x v="10"/>
    <s v="01"/>
    <s v="Grain"/>
    <x v="1"/>
    <n v="519"/>
  </r>
  <r>
    <x v="651"/>
    <x v="12"/>
    <s v="Jun"/>
    <n v="26"/>
    <x v="11"/>
    <s v="01"/>
    <s v="Grain"/>
    <x v="0"/>
    <n v="0"/>
  </r>
  <r>
    <x v="651"/>
    <x v="12"/>
    <s v="Jun"/>
    <n v="26"/>
    <x v="11"/>
    <s v="01"/>
    <s v="Grain"/>
    <x v="1"/>
    <n v="11"/>
  </r>
  <r>
    <x v="651"/>
    <x v="12"/>
    <s v="Jun"/>
    <n v="26"/>
    <x v="12"/>
    <s v="01"/>
    <s v="Grain"/>
    <x v="0"/>
    <n v="4724"/>
  </r>
  <r>
    <x v="651"/>
    <x v="12"/>
    <s v="Jun"/>
    <n v="26"/>
    <x v="12"/>
    <s v="01"/>
    <s v="Grain"/>
    <x v="1"/>
    <n v="231"/>
  </r>
  <r>
    <x v="652"/>
    <x v="12"/>
    <s v="Jul"/>
    <n v="27"/>
    <x v="13"/>
    <s v="01"/>
    <s v="Grain"/>
    <x v="0"/>
    <n v="0"/>
  </r>
  <r>
    <x v="652"/>
    <x v="12"/>
    <s v="Jul"/>
    <n v="27"/>
    <x v="13"/>
    <s v="01"/>
    <s v="Grain"/>
    <x v="1"/>
    <n v="0"/>
  </r>
  <r>
    <x v="652"/>
    <x v="12"/>
    <s v="Jul"/>
    <n v="27"/>
    <x v="0"/>
    <s v="01"/>
    <s v="Grain"/>
    <x v="0"/>
    <n v="10565"/>
  </r>
  <r>
    <x v="652"/>
    <x v="12"/>
    <s v="Jul"/>
    <n v="27"/>
    <x v="0"/>
    <s v="01"/>
    <s v="Grain"/>
    <x v="1"/>
    <n v="427"/>
  </r>
  <r>
    <x v="652"/>
    <x v="12"/>
    <s v="Jul"/>
    <n v="27"/>
    <x v="2"/>
    <s v="01"/>
    <s v="Grain"/>
    <x v="0"/>
    <n v="4300"/>
  </r>
  <r>
    <x v="652"/>
    <x v="12"/>
    <s v="Jul"/>
    <n v="27"/>
    <x v="2"/>
    <s v="01"/>
    <s v="Grain"/>
    <x v="1"/>
    <n v="174"/>
  </r>
  <r>
    <x v="652"/>
    <x v="12"/>
    <s v="Jul"/>
    <n v="27"/>
    <x v="3"/>
    <s v="01"/>
    <s v="Grain"/>
    <x v="0"/>
    <n v="4849"/>
  </r>
  <r>
    <x v="652"/>
    <x v="12"/>
    <s v="Jul"/>
    <n v="27"/>
    <x v="3"/>
    <s v="01"/>
    <s v="Grain"/>
    <x v="1"/>
    <n v="303"/>
  </r>
  <r>
    <x v="652"/>
    <x v="12"/>
    <s v="Jul"/>
    <n v="27"/>
    <x v="4"/>
    <s v="01"/>
    <s v="Grain"/>
    <x v="0"/>
    <n v="1391"/>
  </r>
  <r>
    <x v="652"/>
    <x v="12"/>
    <s v="Jul"/>
    <n v="27"/>
    <x v="4"/>
    <s v="01"/>
    <s v="Grain"/>
    <x v="1"/>
    <n v="1382"/>
  </r>
  <r>
    <x v="652"/>
    <x v="12"/>
    <s v="Jul"/>
    <n v="27"/>
    <x v="14"/>
    <s v="01"/>
    <s v="Grain"/>
    <x v="0"/>
    <n v="2077"/>
  </r>
  <r>
    <x v="652"/>
    <x v="12"/>
    <s v="Jul"/>
    <n v="27"/>
    <x v="14"/>
    <s v="01"/>
    <s v="Grain"/>
    <x v="1"/>
    <n v="1333"/>
  </r>
  <r>
    <x v="652"/>
    <x v="12"/>
    <s v="Jul"/>
    <n v="27"/>
    <x v="7"/>
    <s v="01"/>
    <s v="Grain"/>
    <x v="0"/>
    <n v="957"/>
  </r>
  <r>
    <x v="652"/>
    <x v="12"/>
    <s v="Jul"/>
    <n v="27"/>
    <x v="7"/>
    <s v="01"/>
    <s v="Grain"/>
    <x v="1"/>
    <n v="321"/>
  </r>
  <r>
    <x v="652"/>
    <x v="12"/>
    <s v="Jul"/>
    <n v="27"/>
    <x v="8"/>
    <s v="01"/>
    <s v="Grain"/>
    <x v="0"/>
    <n v="164"/>
  </r>
  <r>
    <x v="652"/>
    <x v="12"/>
    <s v="Jul"/>
    <n v="27"/>
    <x v="8"/>
    <s v="01"/>
    <s v="Grain"/>
    <x v="1"/>
    <n v="1128"/>
  </r>
  <r>
    <x v="652"/>
    <x v="12"/>
    <s v="Jul"/>
    <n v="27"/>
    <x v="9"/>
    <s v="01"/>
    <s v="Grain"/>
    <x v="0"/>
    <n v="0"/>
  </r>
  <r>
    <x v="652"/>
    <x v="12"/>
    <s v="Jul"/>
    <n v="27"/>
    <x v="9"/>
    <s v="01"/>
    <s v="Grain"/>
    <x v="1"/>
    <n v="0"/>
  </r>
  <r>
    <x v="652"/>
    <x v="12"/>
    <s v="Jul"/>
    <n v="27"/>
    <x v="10"/>
    <s v="01"/>
    <s v="Grain"/>
    <x v="0"/>
    <n v="2474"/>
  </r>
  <r>
    <x v="652"/>
    <x v="12"/>
    <s v="Jul"/>
    <n v="27"/>
    <x v="10"/>
    <s v="01"/>
    <s v="Grain"/>
    <x v="1"/>
    <n v="540"/>
  </r>
  <r>
    <x v="652"/>
    <x v="12"/>
    <s v="Jul"/>
    <n v="27"/>
    <x v="11"/>
    <s v="01"/>
    <s v="Grain"/>
    <x v="0"/>
    <n v="0"/>
  </r>
  <r>
    <x v="652"/>
    <x v="12"/>
    <s v="Jul"/>
    <n v="27"/>
    <x v="11"/>
    <s v="01"/>
    <s v="Grain"/>
    <x v="1"/>
    <n v="25"/>
  </r>
  <r>
    <x v="652"/>
    <x v="12"/>
    <s v="Jul"/>
    <n v="27"/>
    <x v="12"/>
    <s v="01"/>
    <s v="Grain"/>
    <x v="0"/>
    <n v="5270"/>
  </r>
  <r>
    <x v="652"/>
    <x v="12"/>
    <s v="Jul"/>
    <n v="27"/>
    <x v="12"/>
    <s v="01"/>
    <s v="Grain"/>
    <x v="1"/>
    <n v="848"/>
  </r>
  <r>
    <x v="653"/>
    <x v="12"/>
    <s v="Jul"/>
    <n v="28"/>
    <x v="13"/>
    <s v="01"/>
    <s v="Grain"/>
    <x v="0"/>
    <n v="0"/>
  </r>
  <r>
    <x v="653"/>
    <x v="12"/>
    <s v="Jul"/>
    <n v="28"/>
    <x v="13"/>
    <s v="01"/>
    <s v="Grain"/>
    <x v="1"/>
    <n v="0"/>
  </r>
  <r>
    <x v="653"/>
    <x v="12"/>
    <s v="Jul"/>
    <n v="28"/>
    <x v="0"/>
    <s v="01"/>
    <s v="Grain"/>
    <x v="0"/>
    <n v="9389"/>
  </r>
  <r>
    <x v="653"/>
    <x v="12"/>
    <s v="Jul"/>
    <n v="28"/>
    <x v="0"/>
    <s v="01"/>
    <s v="Grain"/>
    <x v="1"/>
    <n v="296"/>
  </r>
  <r>
    <x v="653"/>
    <x v="12"/>
    <s v="Jul"/>
    <n v="28"/>
    <x v="2"/>
    <s v="01"/>
    <s v="Grain"/>
    <x v="0"/>
    <n v="4510"/>
  </r>
  <r>
    <x v="653"/>
    <x v="12"/>
    <s v="Jul"/>
    <n v="28"/>
    <x v="2"/>
    <s v="01"/>
    <s v="Grain"/>
    <x v="1"/>
    <n v="101"/>
  </r>
  <r>
    <x v="653"/>
    <x v="12"/>
    <s v="Jul"/>
    <n v="28"/>
    <x v="3"/>
    <s v="01"/>
    <s v="Grain"/>
    <x v="0"/>
    <n v="4097"/>
  </r>
  <r>
    <x v="653"/>
    <x v="12"/>
    <s v="Jul"/>
    <n v="28"/>
    <x v="3"/>
    <s v="01"/>
    <s v="Grain"/>
    <x v="1"/>
    <n v="226"/>
  </r>
  <r>
    <x v="653"/>
    <x v="12"/>
    <s v="Jul"/>
    <n v="28"/>
    <x v="4"/>
    <s v="01"/>
    <s v="Grain"/>
    <x v="0"/>
    <n v="1209"/>
  </r>
  <r>
    <x v="653"/>
    <x v="12"/>
    <s v="Jul"/>
    <n v="28"/>
    <x v="4"/>
    <s v="01"/>
    <s v="Grain"/>
    <x v="1"/>
    <n v="1196"/>
  </r>
  <r>
    <x v="653"/>
    <x v="12"/>
    <s v="Jul"/>
    <n v="28"/>
    <x v="14"/>
    <s v="01"/>
    <s v="Grain"/>
    <x v="0"/>
    <n v="2297"/>
  </r>
  <r>
    <x v="653"/>
    <x v="12"/>
    <s v="Jul"/>
    <n v="28"/>
    <x v="14"/>
    <s v="01"/>
    <s v="Grain"/>
    <x v="1"/>
    <n v="2008"/>
  </r>
  <r>
    <x v="653"/>
    <x v="12"/>
    <s v="Jul"/>
    <n v="28"/>
    <x v="7"/>
    <s v="01"/>
    <s v="Grain"/>
    <x v="0"/>
    <n v="1034"/>
  </r>
  <r>
    <x v="653"/>
    <x v="12"/>
    <s v="Jul"/>
    <n v="28"/>
    <x v="7"/>
    <s v="01"/>
    <s v="Grain"/>
    <x v="1"/>
    <n v="402"/>
  </r>
  <r>
    <x v="653"/>
    <x v="12"/>
    <s v="Jul"/>
    <n v="28"/>
    <x v="8"/>
    <s v="01"/>
    <s v="Grain"/>
    <x v="0"/>
    <n v="217"/>
  </r>
  <r>
    <x v="653"/>
    <x v="12"/>
    <s v="Jul"/>
    <n v="28"/>
    <x v="8"/>
    <s v="01"/>
    <s v="Grain"/>
    <x v="1"/>
    <n v="1086"/>
  </r>
  <r>
    <x v="653"/>
    <x v="12"/>
    <s v="Jul"/>
    <n v="28"/>
    <x v="9"/>
    <s v="01"/>
    <s v="Grain"/>
    <x v="0"/>
    <n v="0"/>
  </r>
  <r>
    <x v="653"/>
    <x v="12"/>
    <s v="Jul"/>
    <n v="28"/>
    <x v="9"/>
    <s v="01"/>
    <s v="Grain"/>
    <x v="1"/>
    <n v="0"/>
  </r>
  <r>
    <x v="653"/>
    <x v="12"/>
    <s v="Jul"/>
    <n v="28"/>
    <x v="10"/>
    <s v="01"/>
    <s v="Grain"/>
    <x v="0"/>
    <n v="2440"/>
  </r>
  <r>
    <x v="653"/>
    <x v="12"/>
    <s v="Jul"/>
    <n v="28"/>
    <x v="10"/>
    <s v="01"/>
    <s v="Grain"/>
    <x v="1"/>
    <n v="766"/>
  </r>
  <r>
    <x v="653"/>
    <x v="12"/>
    <s v="Jul"/>
    <n v="28"/>
    <x v="11"/>
    <s v="01"/>
    <s v="Grain"/>
    <x v="0"/>
    <n v="0"/>
  </r>
  <r>
    <x v="653"/>
    <x v="12"/>
    <s v="Jul"/>
    <n v="28"/>
    <x v="11"/>
    <s v="01"/>
    <s v="Grain"/>
    <x v="1"/>
    <n v="2"/>
  </r>
  <r>
    <x v="653"/>
    <x v="12"/>
    <s v="Jul"/>
    <n v="28"/>
    <x v="12"/>
    <s v="01"/>
    <s v="Grain"/>
    <x v="0"/>
    <n v="5184"/>
  </r>
  <r>
    <x v="653"/>
    <x v="12"/>
    <s v="Jul"/>
    <n v="28"/>
    <x v="12"/>
    <s v="01"/>
    <s v="Grain"/>
    <x v="1"/>
    <n v="540"/>
  </r>
  <r>
    <x v="654"/>
    <x v="12"/>
    <s v="Jul"/>
    <n v="29"/>
    <x v="13"/>
    <s v="01"/>
    <s v="Grain"/>
    <x v="0"/>
    <n v="0"/>
  </r>
  <r>
    <x v="654"/>
    <x v="12"/>
    <s v="Jul"/>
    <n v="29"/>
    <x v="13"/>
    <s v="01"/>
    <s v="Grain"/>
    <x v="1"/>
    <n v="0"/>
  </r>
  <r>
    <x v="654"/>
    <x v="12"/>
    <s v="Jul"/>
    <n v="29"/>
    <x v="0"/>
    <s v="01"/>
    <s v="Grain"/>
    <x v="0"/>
    <n v="11427"/>
  </r>
  <r>
    <x v="654"/>
    <x v="12"/>
    <s v="Jul"/>
    <n v="29"/>
    <x v="0"/>
    <s v="01"/>
    <s v="Grain"/>
    <x v="1"/>
    <n v="320"/>
  </r>
  <r>
    <x v="654"/>
    <x v="12"/>
    <s v="Jul"/>
    <n v="29"/>
    <x v="2"/>
    <s v="01"/>
    <s v="Grain"/>
    <x v="0"/>
    <n v="4445"/>
  </r>
  <r>
    <x v="654"/>
    <x v="12"/>
    <s v="Jul"/>
    <n v="29"/>
    <x v="2"/>
    <s v="01"/>
    <s v="Grain"/>
    <x v="1"/>
    <n v="89"/>
  </r>
  <r>
    <x v="654"/>
    <x v="12"/>
    <s v="Jul"/>
    <n v="29"/>
    <x v="3"/>
    <s v="01"/>
    <s v="Grain"/>
    <x v="0"/>
    <n v="5311"/>
  </r>
  <r>
    <x v="654"/>
    <x v="12"/>
    <s v="Jul"/>
    <n v="29"/>
    <x v="3"/>
    <s v="01"/>
    <s v="Grain"/>
    <x v="1"/>
    <n v="166"/>
  </r>
  <r>
    <x v="654"/>
    <x v="12"/>
    <s v="Jul"/>
    <n v="29"/>
    <x v="4"/>
    <s v="01"/>
    <s v="Grain"/>
    <x v="0"/>
    <n v="1497"/>
  </r>
  <r>
    <x v="654"/>
    <x v="12"/>
    <s v="Jul"/>
    <n v="29"/>
    <x v="4"/>
    <s v="01"/>
    <s v="Grain"/>
    <x v="1"/>
    <n v="1064"/>
  </r>
  <r>
    <x v="654"/>
    <x v="12"/>
    <s v="Jul"/>
    <n v="29"/>
    <x v="14"/>
    <s v="01"/>
    <s v="Grain"/>
    <x v="0"/>
    <n v="1891"/>
  </r>
  <r>
    <x v="654"/>
    <x v="12"/>
    <s v="Jul"/>
    <n v="29"/>
    <x v="14"/>
    <s v="01"/>
    <s v="Grain"/>
    <x v="1"/>
    <n v="1263"/>
  </r>
  <r>
    <x v="654"/>
    <x v="12"/>
    <s v="Jul"/>
    <n v="29"/>
    <x v="7"/>
    <s v="01"/>
    <s v="Grain"/>
    <x v="0"/>
    <n v="1052"/>
  </r>
  <r>
    <x v="654"/>
    <x v="12"/>
    <s v="Jul"/>
    <n v="29"/>
    <x v="7"/>
    <s v="01"/>
    <s v="Grain"/>
    <x v="1"/>
    <n v="246"/>
  </r>
  <r>
    <x v="654"/>
    <x v="12"/>
    <s v="Jul"/>
    <n v="29"/>
    <x v="8"/>
    <s v="01"/>
    <s v="Grain"/>
    <x v="0"/>
    <n v="181"/>
  </r>
  <r>
    <x v="654"/>
    <x v="12"/>
    <s v="Jul"/>
    <n v="29"/>
    <x v="8"/>
    <s v="01"/>
    <s v="Grain"/>
    <x v="1"/>
    <n v="1299"/>
  </r>
  <r>
    <x v="654"/>
    <x v="12"/>
    <s v="Jul"/>
    <n v="29"/>
    <x v="9"/>
    <s v="01"/>
    <s v="Grain"/>
    <x v="0"/>
    <n v="0"/>
  </r>
  <r>
    <x v="654"/>
    <x v="12"/>
    <s v="Jul"/>
    <n v="29"/>
    <x v="9"/>
    <s v="01"/>
    <s v="Grain"/>
    <x v="1"/>
    <n v="0"/>
  </r>
  <r>
    <x v="654"/>
    <x v="12"/>
    <s v="Jul"/>
    <n v="29"/>
    <x v="10"/>
    <s v="01"/>
    <s v="Grain"/>
    <x v="0"/>
    <n v="2576"/>
  </r>
  <r>
    <x v="654"/>
    <x v="12"/>
    <s v="Jul"/>
    <n v="29"/>
    <x v="10"/>
    <s v="01"/>
    <s v="Grain"/>
    <x v="1"/>
    <n v="543"/>
  </r>
  <r>
    <x v="654"/>
    <x v="12"/>
    <s v="Jul"/>
    <n v="29"/>
    <x v="11"/>
    <s v="01"/>
    <s v="Grain"/>
    <x v="0"/>
    <n v="0"/>
  </r>
  <r>
    <x v="654"/>
    <x v="12"/>
    <s v="Jul"/>
    <n v="29"/>
    <x v="11"/>
    <s v="01"/>
    <s v="Grain"/>
    <x v="1"/>
    <n v="34"/>
  </r>
  <r>
    <x v="654"/>
    <x v="12"/>
    <s v="Jul"/>
    <n v="29"/>
    <x v="12"/>
    <s v="01"/>
    <s v="Grain"/>
    <x v="0"/>
    <n v="5796"/>
  </r>
  <r>
    <x v="654"/>
    <x v="12"/>
    <s v="Jul"/>
    <n v="29"/>
    <x v="12"/>
    <s v="01"/>
    <s v="Grain"/>
    <x v="1"/>
    <n v="659"/>
  </r>
  <r>
    <x v="655"/>
    <x v="12"/>
    <s v="Jul"/>
    <n v="30"/>
    <x v="13"/>
    <s v="01"/>
    <s v="Grain"/>
    <x v="0"/>
    <n v="0"/>
  </r>
  <r>
    <x v="655"/>
    <x v="12"/>
    <s v="Jul"/>
    <n v="30"/>
    <x v="13"/>
    <s v="01"/>
    <s v="Grain"/>
    <x v="1"/>
    <n v="0"/>
  </r>
  <r>
    <x v="655"/>
    <x v="12"/>
    <s v="Jul"/>
    <n v="30"/>
    <x v="0"/>
    <s v="01"/>
    <s v="Grain"/>
    <x v="0"/>
    <n v="9827"/>
  </r>
  <r>
    <x v="655"/>
    <x v="12"/>
    <s v="Jul"/>
    <n v="30"/>
    <x v="0"/>
    <s v="01"/>
    <s v="Grain"/>
    <x v="1"/>
    <n v="310"/>
  </r>
  <r>
    <x v="655"/>
    <x v="12"/>
    <s v="Jul"/>
    <n v="30"/>
    <x v="2"/>
    <s v="01"/>
    <s v="Grain"/>
    <x v="0"/>
    <n v="4659"/>
  </r>
  <r>
    <x v="655"/>
    <x v="12"/>
    <s v="Jul"/>
    <n v="30"/>
    <x v="2"/>
    <s v="01"/>
    <s v="Grain"/>
    <x v="1"/>
    <n v="198"/>
  </r>
  <r>
    <x v="655"/>
    <x v="12"/>
    <s v="Jul"/>
    <n v="30"/>
    <x v="3"/>
    <s v="01"/>
    <s v="Grain"/>
    <x v="0"/>
    <n v="5310"/>
  </r>
  <r>
    <x v="655"/>
    <x v="12"/>
    <s v="Jul"/>
    <n v="30"/>
    <x v="3"/>
    <s v="01"/>
    <s v="Grain"/>
    <x v="1"/>
    <n v="389"/>
  </r>
  <r>
    <x v="655"/>
    <x v="12"/>
    <s v="Jul"/>
    <n v="30"/>
    <x v="4"/>
    <s v="01"/>
    <s v="Grain"/>
    <x v="0"/>
    <n v="1745"/>
  </r>
  <r>
    <x v="655"/>
    <x v="12"/>
    <s v="Jul"/>
    <n v="30"/>
    <x v="4"/>
    <s v="01"/>
    <s v="Grain"/>
    <x v="1"/>
    <n v="1464"/>
  </r>
  <r>
    <x v="655"/>
    <x v="12"/>
    <s v="Jul"/>
    <n v="30"/>
    <x v="14"/>
    <s v="01"/>
    <s v="Grain"/>
    <x v="0"/>
    <n v="2026"/>
  </r>
  <r>
    <x v="655"/>
    <x v="12"/>
    <s v="Jul"/>
    <n v="30"/>
    <x v="14"/>
    <s v="01"/>
    <s v="Grain"/>
    <x v="1"/>
    <n v="2022"/>
  </r>
  <r>
    <x v="655"/>
    <x v="12"/>
    <s v="Jul"/>
    <n v="30"/>
    <x v="7"/>
    <s v="01"/>
    <s v="Grain"/>
    <x v="0"/>
    <n v="1075"/>
  </r>
  <r>
    <x v="655"/>
    <x v="12"/>
    <s v="Jul"/>
    <n v="30"/>
    <x v="7"/>
    <s v="01"/>
    <s v="Grain"/>
    <x v="1"/>
    <n v="403"/>
  </r>
  <r>
    <x v="655"/>
    <x v="12"/>
    <s v="Jul"/>
    <n v="30"/>
    <x v="8"/>
    <s v="01"/>
    <s v="Grain"/>
    <x v="0"/>
    <n v="86"/>
  </r>
  <r>
    <x v="655"/>
    <x v="12"/>
    <s v="Jul"/>
    <n v="30"/>
    <x v="8"/>
    <s v="01"/>
    <s v="Grain"/>
    <x v="1"/>
    <n v="1233"/>
  </r>
  <r>
    <x v="655"/>
    <x v="12"/>
    <s v="Jul"/>
    <n v="30"/>
    <x v="9"/>
    <s v="01"/>
    <s v="Grain"/>
    <x v="0"/>
    <n v="0"/>
  </r>
  <r>
    <x v="655"/>
    <x v="12"/>
    <s v="Jul"/>
    <n v="30"/>
    <x v="9"/>
    <s v="01"/>
    <s v="Grain"/>
    <x v="1"/>
    <n v="0"/>
  </r>
  <r>
    <x v="655"/>
    <x v="12"/>
    <s v="Jul"/>
    <n v="30"/>
    <x v="10"/>
    <s v="01"/>
    <s v="Grain"/>
    <x v="0"/>
    <n v="2449"/>
  </r>
  <r>
    <x v="655"/>
    <x v="12"/>
    <s v="Jul"/>
    <n v="30"/>
    <x v="10"/>
    <s v="01"/>
    <s v="Grain"/>
    <x v="1"/>
    <n v="955"/>
  </r>
  <r>
    <x v="655"/>
    <x v="12"/>
    <s v="Jul"/>
    <n v="30"/>
    <x v="11"/>
    <s v="01"/>
    <s v="Grain"/>
    <x v="0"/>
    <n v="0"/>
  </r>
  <r>
    <x v="655"/>
    <x v="12"/>
    <s v="Jul"/>
    <n v="30"/>
    <x v="11"/>
    <s v="01"/>
    <s v="Grain"/>
    <x v="1"/>
    <n v="6"/>
  </r>
  <r>
    <x v="655"/>
    <x v="12"/>
    <s v="Jul"/>
    <n v="30"/>
    <x v="12"/>
    <s v="01"/>
    <s v="Grain"/>
    <x v="0"/>
    <n v="5341"/>
  </r>
  <r>
    <x v="655"/>
    <x v="12"/>
    <s v="Jul"/>
    <n v="30"/>
    <x v="12"/>
    <s v="01"/>
    <s v="Grain"/>
    <x v="1"/>
    <n v="997"/>
  </r>
  <r>
    <x v="656"/>
    <x v="12"/>
    <s v="Jul"/>
    <n v="31"/>
    <x v="13"/>
    <s v="01"/>
    <s v="Grain"/>
    <x v="0"/>
    <n v="0"/>
  </r>
  <r>
    <x v="656"/>
    <x v="12"/>
    <s v="Jul"/>
    <n v="31"/>
    <x v="13"/>
    <s v="01"/>
    <s v="Grain"/>
    <x v="1"/>
    <n v="0"/>
  </r>
  <r>
    <x v="656"/>
    <x v="12"/>
    <s v="Jul"/>
    <n v="31"/>
    <x v="0"/>
    <s v="01"/>
    <s v="Grain"/>
    <x v="0"/>
    <n v="11395"/>
  </r>
  <r>
    <x v="656"/>
    <x v="12"/>
    <s v="Jul"/>
    <n v="31"/>
    <x v="0"/>
    <s v="01"/>
    <s v="Grain"/>
    <x v="1"/>
    <n v="203"/>
  </r>
  <r>
    <x v="656"/>
    <x v="12"/>
    <s v="Jul"/>
    <n v="31"/>
    <x v="2"/>
    <s v="01"/>
    <s v="Grain"/>
    <x v="0"/>
    <n v="3881"/>
  </r>
  <r>
    <x v="656"/>
    <x v="12"/>
    <s v="Jul"/>
    <n v="31"/>
    <x v="2"/>
    <s v="01"/>
    <s v="Grain"/>
    <x v="1"/>
    <n v="352"/>
  </r>
  <r>
    <x v="656"/>
    <x v="12"/>
    <s v="Jul"/>
    <n v="31"/>
    <x v="3"/>
    <s v="01"/>
    <s v="Grain"/>
    <x v="0"/>
    <n v="5203"/>
  </r>
  <r>
    <x v="656"/>
    <x v="12"/>
    <s v="Jul"/>
    <n v="31"/>
    <x v="3"/>
    <s v="01"/>
    <s v="Grain"/>
    <x v="1"/>
    <n v="171"/>
  </r>
  <r>
    <x v="656"/>
    <x v="12"/>
    <s v="Jul"/>
    <n v="31"/>
    <x v="4"/>
    <s v="01"/>
    <s v="Grain"/>
    <x v="0"/>
    <n v="1815"/>
  </r>
  <r>
    <x v="656"/>
    <x v="12"/>
    <s v="Jul"/>
    <n v="31"/>
    <x v="4"/>
    <s v="01"/>
    <s v="Grain"/>
    <x v="1"/>
    <n v="1357"/>
  </r>
  <r>
    <x v="656"/>
    <x v="12"/>
    <s v="Jul"/>
    <n v="31"/>
    <x v="14"/>
    <s v="01"/>
    <s v="Grain"/>
    <x v="0"/>
    <n v="1788"/>
  </r>
  <r>
    <x v="656"/>
    <x v="12"/>
    <s v="Jul"/>
    <n v="31"/>
    <x v="14"/>
    <s v="01"/>
    <s v="Grain"/>
    <x v="1"/>
    <n v="1703"/>
  </r>
  <r>
    <x v="656"/>
    <x v="12"/>
    <s v="Jul"/>
    <n v="31"/>
    <x v="7"/>
    <s v="01"/>
    <s v="Grain"/>
    <x v="0"/>
    <n v="601"/>
  </r>
  <r>
    <x v="656"/>
    <x v="12"/>
    <s v="Jul"/>
    <n v="31"/>
    <x v="7"/>
    <s v="01"/>
    <s v="Grain"/>
    <x v="1"/>
    <n v="415"/>
  </r>
  <r>
    <x v="656"/>
    <x v="12"/>
    <s v="Jul"/>
    <n v="31"/>
    <x v="8"/>
    <s v="01"/>
    <s v="Grain"/>
    <x v="0"/>
    <n v="120"/>
  </r>
  <r>
    <x v="656"/>
    <x v="12"/>
    <s v="Jul"/>
    <n v="31"/>
    <x v="8"/>
    <s v="01"/>
    <s v="Grain"/>
    <x v="1"/>
    <n v="1063"/>
  </r>
  <r>
    <x v="656"/>
    <x v="12"/>
    <s v="Jul"/>
    <n v="31"/>
    <x v="9"/>
    <s v="01"/>
    <s v="Grain"/>
    <x v="0"/>
    <n v="0"/>
  </r>
  <r>
    <x v="656"/>
    <x v="12"/>
    <s v="Jul"/>
    <n v="31"/>
    <x v="9"/>
    <s v="01"/>
    <s v="Grain"/>
    <x v="1"/>
    <n v="0"/>
  </r>
  <r>
    <x v="656"/>
    <x v="12"/>
    <s v="Jul"/>
    <n v="31"/>
    <x v="10"/>
    <s v="01"/>
    <s v="Grain"/>
    <x v="0"/>
    <n v="2574"/>
  </r>
  <r>
    <x v="656"/>
    <x v="12"/>
    <s v="Jul"/>
    <n v="31"/>
    <x v="10"/>
    <s v="01"/>
    <s v="Grain"/>
    <x v="1"/>
    <n v="798"/>
  </r>
  <r>
    <x v="656"/>
    <x v="12"/>
    <s v="Jul"/>
    <n v="31"/>
    <x v="11"/>
    <s v="01"/>
    <s v="Grain"/>
    <x v="0"/>
    <n v="0"/>
  </r>
  <r>
    <x v="656"/>
    <x v="12"/>
    <s v="Jul"/>
    <n v="31"/>
    <x v="11"/>
    <s v="01"/>
    <s v="Grain"/>
    <x v="1"/>
    <n v="0"/>
  </r>
  <r>
    <x v="656"/>
    <x v="12"/>
    <s v="Jul"/>
    <n v="31"/>
    <x v="12"/>
    <s v="01"/>
    <s v="Grain"/>
    <x v="0"/>
    <n v="4780"/>
  </r>
  <r>
    <x v="656"/>
    <x v="12"/>
    <s v="Jul"/>
    <n v="31"/>
    <x v="12"/>
    <s v="01"/>
    <s v="Grain"/>
    <x v="1"/>
    <n v="785"/>
  </r>
  <r>
    <x v="657"/>
    <x v="12"/>
    <s v="Aug"/>
    <n v="32"/>
    <x v="13"/>
    <s v="01"/>
    <s v="Grain"/>
    <x v="0"/>
    <n v="0"/>
  </r>
  <r>
    <x v="657"/>
    <x v="12"/>
    <s v="Aug"/>
    <n v="32"/>
    <x v="13"/>
    <s v="01"/>
    <s v="Grain"/>
    <x v="1"/>
    <n v="0"/>
  </r>
  <r>
    <x v="657"/>
    <x v="12"/>
    <s v="Aug"/>
    <n v="32"/>
    <x v="0"/>
    <s v="01"/>
    <s v="Grain"/>
    <x v="0"/>
    <n v="10882"/>
  </r>
  <r>
    <x v="657"/>
    <x v="12"/>
    <s v="Aug"/>
    <n v="32"/>
    <x v="0"/>
    <s v="01"/>
    <s v="Grain"/>
    <x v="1"/>
    <n v="326"/>
  </r>
  <r>
    <x v="657"/>
    <x v="12"/>
    <s v="Aug"/>
    <n v="32"/>
    <x v="2"/>
    <s v="01"/>
    <s v="Grain"/>
    <x v="0"/>
    <n v="5121"/>
  </r>
  <r>
    <x v="657"/>
    <x v="12"/>
    <s v="Aug"/>
    <n v="32"/>
    <x v="2"/>
    <s v="01"/>
    <s v="Grain"/>
    <x v="1"/>
    <n v="432"/>
  </r>
  <r>
    <x v="657"/>
    <x v="12"/>
    <s v="Aug"/>
    <n v="32"/>
    <x v="3"/>
    <s v="01"/>
    <s v="Grain"/>
    <x v="0"/>
    <n v="4776"/>
  </r>
  <r>
    <x v="657"/>
    <x v="12"/>
    <s v="Aug"/>
    <n v="32"/>
    <x v="3"/>
    <s v="01"/>
    <s v="Grain"/>
    <x v="1"/>
    <n v="397"/>
  </r>
  <r>
    <x v="657"/>
    <x v="12"/>
    <s v="Aug"/>
    <n v="32"/>
    <x v="4"/>
    <s v="01"/>
    <s v="Grain"/>
    <x v="0"/>
    <n v="1340"/>
  </r>
  <r>
    <x v="657"/>
    <x v="12"/>
    <s v="Aug"/>
    <n v="32"/>
    <x v="4"/>
    <s v="01"/>
    <s v="Grain"/>
    <x v="1"/>
    <n v="1359"/>
  </r>
  <r>
    <x v="657"/>
    <x v="12"/>
    <s v="Aug"/>
    <n v="32"/>
    <x v="14"/>
    <s v="01"/>
    <s v="Grain"/>
    <x v="0"/>
    <n v="2782"/>
  </r>
  <r>
    <x v="657"/>
    <x v="12"/>
    <s v="Aug"/>
    <n v="32"/>
    <x v="14"/>
    <s v="01"/>
    <s v="Grain"/>
    <x v="1"/>
    <n v="2401"/>
  </r>
  <r>
    <x v="657"/>
    <x v="12"/>
    <s v="Aug"/>
    <n v="32"/>
    <x v="7"/>
    <s v="01"/>
    <s v="Grain"/>
    <x v="0"/>
    <n v="1060"/>
  </r>
  <r>
    <x v="657"/>
    <x v="12"/>
    <s v="Aug"/>
    <n v="32"/>
    <x v="7"/>
    <s v="01"/>
    <s v="Grain"/>
    <x v="1"/>
    <n v="443"/>
  </r>
  <r>
    <x v="657"/>
    <x v="12"/>
    <s v="Aug"/>
    <n v="32"/>
    <x v="8"/>
    <s v="01"/>
    <s v="Grain"/>
    <x v="0"/>
    <n v="133"/>
  </r>
  <r>
    <x v="657"/>
    <x v="12"/>
    <s v="Aug"/>
    <n v="32"/>
    <x v="8"/>
    <s v="01"/>
    <s v="Grain"/>
    <x v="1"/>
    <n v="952"/>
  </r>
  <r>
    <x v="657"/>
    <x v="12"/>
    <s v="Aug"/>
    <n v="32"/>
    <x v="9"/>
    <s v="01"/>
    <s v="Grain"/>
    <x v="0"/>
    <n v="0"/>
  </r>
  <r>
    <x v="657"/>
    <x v="12"/>
    <s v="Aug"/>
    <n v="32"/>
    <x v="9"/>
    <s v="01"/>
    <s v="Grain"/>
    <x v="1"/>
    <n v="0"/>
  </r>
  <r>
    <x v="657"/>
    <x v="12"/>
    <s v="Aug"/>
    <n v="32"/>
    <x v="10"/>
    <s v="01"/>
    <s v="Grain"/>
    <x v="0"/>
    <n v="2681"/>
  </r>
  <r>
    <x v="657"/>
    <x v="12"/>
    <s v="Aug"/>
    <n v="32"/>
    <x v="10"/>
    <s v="01"/>
    <s v="Grain"/>
    <x v="1"/>
    <n v="675"/>
  </r>
  <r>
    <x v="657"/>
    <x v="12"/>
    <s v="Aug"/>
    <n v="32"/>
    <x v="11"/>
    <s v="01"/>
    <s v="Grain"/>
    <x v="0"/>
    <n v="0"/>
  </r>
  <r>
    <x v="657"/>
    <x v="12"/>
    <s v="Aug"/>
    <n v="32"/>
    <x v="11"/>
    <s v="01"/>
    <s v="Grain"/>
    <x v="1"/>
    <n v="0"/>
  </r>
  <r>
    <x v="657"/>
    <x v="12"/>
    <s v="Aug"/>
    <n v="32"/>
    <x v="12"/>
    <s v="01"/>
    <s v="Grain"/>
    <x v="0"/>
    <n v="5957"/>
  </r>
  <r>
    <x v="657"/>
    <x v="12"/>
    <s v="Aug"/>
    <n v="32"/>
    <x v="12"/>
    <s v="01"/>
    <s v="Grain"/>
    <x v="1"/>
    <n v="996"/>
  </r>
  <r>
    <x v="658"/>
    <x v="12"/>
    <s v="Aug"/>
    <n v="33"/>
    <x v="13"/>
    <s v="01"/>
    <s v="Grain"/>
    <x v="0"/>
    <n v="0"/>
  </r>
  <r>
    <x v="658"/>
    <x v="12"/>
    <s v="Aug"/>
    <n v="33"/>
    <x v="13"/>
    <s v="01"/>
    <s v="Grain"/>
    <x v="1"/>
    <n v="0"/>
  </r>
  <r>
    <x v="658"/>
    <x v="12"/>
    <s v="Aug"/>
    <n v="33"/>
    <x v="0"/>
    <s v="01"/>
    <s v="Grain"/>
    <x v="0"/>
    <n v="11372"/>
  </r>
  <r>
    <x v="658"/>
    <x v="12"/>
    <s v="Aug"/>
    <n v="33"/>
    <x v="0"/>
    <s v="01"/>
    <s v="Grain"/>
    <x v="1"/>
    <n v="309"/>
  </r>
  <r>
    <x v="658"/>
    <x v="12"/>
    <s v="Aug"/>
    <n v="33"/>
    <x v="2"/>
    <s v="01"/>
    <s v="Grain"/>
    <x v="0"/>
    <n v="4166"/>
  </r>
  <r>
    <x v="658"/>
    <x v="12"/>
    <s v="Aug"/>
    <n v="33"/>
    <x v="2"/>
    <s v="01"/>
    <s v="Grain"/>
    <x v="1"/>
    <n v="250"/>
  </r>
  <r>
    <x v="658"/>
    <x v="12"/>
    <s v="Aug"/>
    <n v="33"/>
    <x v="3"/>
    <s v="01"/>
    <s v="Grain"/>
    <x v="0"/>
    <n v="4807"/>
  </r>
  <r>
    <x v="658"/>
    <x v="12"/>
    <s v="Aug"/>
    <n v="33"/>
    <x v="3"/>
    <s v="01"/>
    <s v="Grain"/>
    <x v="1"/>
    <n v="359"/>
  </r>
  <r>
    <x v="658"/>
    <x v="12"/>
    <s v="Aug"/>
    <n v="33"/>
    <x v="4"/>
    <s v="01"/>
    <s v="Grain"/>
    <x v="0"/>
    <n v="1957"/>
  </r>
  <r>
    <x v="658"/>
    <x v="12"/>
    <s v="Aug"/>
    <n v="33"/>
    <x v="4"/>
    <s v="01"/>
    <s v="Grain"/>
    <x v="1"/>
    <n v="856"/>
  </r>
  <r>
    <x v="658"/>
    <x v="12"/>
    <s v="Aug"/>
    <n v="33"/>
    <x v="14"/>
    <s v="01"/>
    <s v="Grain"/>
    <x v="0"/>
    <n v="2386"/>
  </r>
  <r>
    <x v="658"/>
    <x v="12"/>
    <s v="Aug"/>
    <n v="33"/>
    <x v="14"/>
    <s v="01"/>
    <s v="Grain"/>
    <x v="1"/>
    <n v="2159"/>
  </r>
  <r>
    <x v="658"/>
    <x v="12"/>
    <s v="Aug"/>
    <n v="33"/>
    <x v="7"/>
    <s v="01"/>
    <s v="Grain"/>
    <x v="0"/>
    <n v="1529"/>
  </r>
  <r>
    <x v="658"/>
    <x v="12"/>
    <s v="Aug"/>
    <n v="33"/>
    <x v="7"/>
    <s v="01"/>
    <s v="Grain"/>
    <x v="1"/>
    <n v="536"/>
  </r>
  <r>
    <x v="658"/>
    <x v="12"/>
    <s v="Aug"/>
    <n v="33"/>
    <x v="8"/>
    <s v="01"/>
    <s v="Grain"/>
    <x v="0"/>
    <n v="114"/>
  </r>
  <r>
    <x v="658"/>
    <x v="12"/>
    <s v="Aug"/>
    <n v="33"/>
    <x v="8"/>
    <s v="01"/>
    <s v="Grain"/>
    <x v="1"/>
    <n v="1474"/>
  </r>
  <r>
    <x v="658"/>
    <x v="12"/>
    <s v="Aug"/>
    <n v="33"/>
    <x v="9"/>
    <s v="01"/>
    <s v="Grain"/>
    <x v="0"/>
    <n v="0"/>
  </r>
  <r>
    <x v="658"/>
    <x v="12"/>
    <s v="Aug"/>
    <n v="33"/>
    <x v="9"/>
    <s v="01"/>
    <s v="Grain"/>
    <x v="1"/>
    <n v="0"/>
  </r>
  <r>
    <x v="658"/>
    <x v="12"/>
    <s v="Aug"/>
    <n v="33"/>
    <x v="10"/>
    <s v="01"/>
    <s v="Grain"/>
    <x v="0"/>
    <n v="2374"/>
  </r>
  <r>
    <x v="658"/>
    <x v="12"/>
    <s v="Aug"/>
    <n v="33"/>
    <x v="10"/>
    <s v="01"/>
    <s v="Grain"/>
    <x v="1"/>
    <n v="627"/>
  </r>
  <r>
    <x v="658"/>
    <x v="12"/>
    <s v="Aug"/>
    <n v="33"/>
    <x v="11"/>
    <s v="01"/>
    <s v="Grain"/>
    <x v="0"/>
    <n v="0"/>
  </r>
  <r>
    <x v="658"/>
    <x v="12"/>
    <s v="Aug"/>
    <n v="33"/>
    <x v="11"/>
    <s v="01"/>
    <s v="Grain"/>
    <x v="1"/>
    <n v="1"/>
  </r>
  <r>
    <x v="658"/>
    <x v="12"/>
    <s v="Aug"/>
    <n v="33"/>
    <x v="12"/>
    <s v="01"/>
    <s v="Grain"/>
    <x v="0"/>
    <n v="5162"/>
  </r>
  <r>
    <x v="658"/>
    <x v="12"/>
    <s v="Aug"/>
    <n v="33"/>
    <x v="12"/>
    <s v="01"/>
    <s v="Grain"/>
    <x v="1"/>
    <n v="1033"/>
  </r>
  <r>
    <x v="659"/>
    <x v="12"/>
    <s v="Aug"/>
    <n v="34"/>
    <x v="13"/>
    <s v="01"/>
    <s v="Grain"/>
    <x v="0"/>
    <n v="0"/>
  </r>
  <r>
    <x v="659"/>
    <x v="12"/>
    <s v="Aug"/>
    <n v="34"/>
    <x v="13"/>
    <s v="01"/>
    <s v="Grain"/>
    <x v="1"/>
    <n v="0"/>
  </r>
  <r>
    <x v="659"/>
    <x v="12"/>
    <s v="Aug"/>
    <n v="34"/>
    <x v="0"/>
    <s v="01"/>
    <s v="Grain"/>
    <x v="0"/>
    <n v="10671"/>
  </r>
  <r>
    <x v="659"/>
    <x v="12"/>
    <s v="Aug"/>
    <n v="34"/>
    <x v="0"/>
    <s v="01"/>
    <s v="Grain"/>
    <x v="1"/>
    <n v="219"/>
  </r>
  <r>
    <x v="659"/>
    <x v="12"/>
    <s v="Aug"/>
    <n v="34"/>
    <x v="2"/>
    <s v="01"/>
    <s v="Grain"/>
    <x v="0"/>
    <n v="4357"/>
  </r>
  <r>
    <x v="659"/>
    <x v="12"/>
    <s v="Aug"/>
    <n v="34"/>
    <x v="2"/>
    <s v="01"/>
    <s v="Grain"/>
    <x v="1"/>
    <n v="279"/>
  </r>
  <r>
    <x v="659"/>
    <x v="12"/>
    <s v="Aug"/>
    <n v="34"/>
    <x v="3"/>
    <s v="01"/>
    <s v="Grain"/>
    <x v="0"/>
    <n v="4648"/>
  </r>
  <r>
    <x v="659"/>
    <x v="12"/>
    <s v="Aug"/>
    <n v="34"/>
    <x v="3"/>
    <s v="01"/>
    <s v="Grain"/>
    <x v="1"/>
    <n v="410"/>
  </r>
  <r>
    <x v="659"/>
    <x v="12"/>
    <s v="Aug"/>
    <n v="34"/>
    <x v="4"/>
    <s v="01"/>
    <s v="Grain"/>
    <x v="0"/>
    <n v="1715"/>
  </r>
  <r>
    <x v="659"/>
    <x v="12"/>
    <s v="Aug"/>
    <n v="34"/>
    <x v="4"/>
    <s v="01"/>
    <s v="Grain"/>
    <x v="1"/>
    <n v="1085"/>
  </r>
  <r>
    <x v="659"/>
    <x v="12"/>
    <s v="Aug"/>
    <n v="34"/>
    <x v="14"/>
    <s v="01"/>
    <s v="Grain"/>
    <x v="0"/>
    <n v="2166"/>
  </r>
  <r>
    <x v="659"/>
    <x v="12"/>
    <s v="Aug"/>
    <n v="34"/>
    <x v="14"/>
    <s v="01"/>
    <s v="Grain"/>
    <x v="1"/>
    <n v="1664"/>
  </r>
  <r>
    <x v="659"/>
    <x v="12"/>
    <s v="Aug"/>
    <n v="34"/>
    <x v="7"/>
    <s v="01"/>
    <s v="Grain"/>
    <x v="0"/>
    <n v="1022"/>
  </r>
  <r>
    <x v="659"/>
    <x v="12"/>
    <s v="Aug"/>
    <n v="34"/>
    <x v="7"/>
    <s v="01"/>
    <s v="Grain"/>
    <x v="1"/>
    <n v="274"/>
  </r>
  <r>
    <x v="659"/>
    <x v="12"/>
    <s v="Aug"/>
    <n v="34"/>
    <x v="8"/>
    <s v="01"/>
    <s v="Grain"/>
    <x v="0"/>
    <n v="195"/>
  </r>
  <r>
    <x v="659"/>
    <x v="12"/>
    <s v="Aug"/>
    <n v="34"/>
    <x v="8"/>
    <s v="01"/>
    <s v="Grain"/>
    <x v="1"/>
    <n v="1026"/>
  </r>
  <r>
    <x v="659"/>
    <x v="12"/>
    <s v="Aug"/>
    <n v="34"/>
    <x v="9"/>
    <s v="01"/>
    <s v="Grain"/>
    <x v="0"/>
    <n v="0"/>
  </r>
  <r>
    <x v="659"/>
    <x v="12"/>
    <s v="Aug"/>
    <n v="34"/>
    <x v="9"/>
    <s v="01"/>
    <s v="Grain"/>
    <x v="1"/>
    <n v="0"/>
  </r>
  <r>
    <x v="659"/>
    <x v="12"/>
    <s v="Aug"/>
    <n v="34"/>
    <x v="10"/>
    <s v="01"/>
    <s v="Grain"/>
    <x v="0"/>
    <n v="2722"/>
  </r>
  <r>
    <x v="659"/>
    <x v="12"/>
    <s v="Aug"/>
    <n v="34"/>
    <x v="10"/>
    <s v="01"/>
    <s v="Grain"/>
    <x v="1"/>
    <n v="693"/>
  </r>
  <r>
    <x v="659"/>
    <x v="12"/>
    <s v="Aug"/>
    <n v="34"/>
    <x v="11"/>
    <s v="01"/>
    <s v="Grain"/>
    <x v="0"/>
    <n v="0"/>
  </r>
  <r>
    <x v="659"/>
    <x v="12"/>
    <s v="Aug"/>
    <n v="34"/>
    <x v="11"/>
    <s v="01"/>
    <s v="Grain"/>
    <x v="1"/>
    <n v="27"/>
  </r>
  <r>
    <x v="659"/>
    <x v="12"/>
    <s v="Aug"/>
    <n v="34"/>
    <x v="12"/>
    <s v="01"/>
    <s v="Grain"/>
    <x v="0"/>
    <n v="6451"/>
  </r>
  <r>
    <x v="659"/>
    <x v="12"/>
    <s v="Aug"/>
    <n v="34"/>
    <x v="12"/>
    <s v="01"/>
    <s v="Grain"/>
    <x v="1"/>
    <n v="1305"/>
  </r>
  <r>
    <x v="660"/>
    <x v="12"/>
    <s v="Aug"/>
    <n v="35"/>
    <x v="13"/>
    <s v="01"/>
    <s v="Grain"/>
    <x v="0"/>
    <n v="0"/>
  </r>
  <r>
    <x v="660"/>
    <x v="12"/>
    <s v="Aug"/>
    <n v="35"/>
    <x v="13"/>
    <s v="01"/>
    <s v="Grain"/>
    <x v="1"/>
    <n v="0"/>
  </r>
  <r>
    <x v="660"/>
    <x v="12"/>
    <s v="Aug"/>
    <n v="35"/>
    <x v="0"/>
    <s v="01"/>
    <s v="Grain"/>
    <x v="0"/>
    <n v="11472"/>
  </r>
  <r>
    <x v="660"/>
    <x v="12"/>
    <s v="Aug"/>
    <n v="35"/>
    <x v="0"/>
    <s v="01"/>
    <s v="Grain"/>
    <x v="1"/>
    <n v="453"/>
  </r>
  <r>
    <x v="660"/>
    <x v="12"/>
    <s v="Aug"/>
    <n v="35"/>
    <x v="2"/>
    <s v="01"/>
    <s v="Grain"/>
    <x v="0"/>
    <n v="4483"/>
  </r>
  <r>
    <x v="660"/>
    <x v="12"/>
    <s v="Aug"/>
    <n v="35"/>
    <x v="2"/>
    <s v="01"/>
    <s v="Grain"/>
    <x v="1"/>
    <n v="314"/>
  </r>
  <r>
    <x v="660"/>
    <x v="12"/>
    <s v="Aug"/>
    <n v="35"/>
    <x v="3"/>
    <s v="01"/>
    <s v="Grain"/>
    <x v="0"/>
    <n v="4958"/>
  </r>
  <r>
    <x v="660"/>
    <x v="12"/>
    <s v="Aug"/>
    <n v="35"/>
    <x v="3"/>
    <s v="01"/>
    <s v="Grain"/>
    <x v="1"/>
    <n v="466"/>
  </r>
  <r>
    <x v="660"/>
    <x v="12"/>
    <s v="Aug"/>
    <n v="35"/>
    <x v="4"/>
    <s v="01"/>
    <s v="Grain"/>
    <x v="0"/>
    <n v="1333"/>
  </r>
  <r>
    <x v="660"/>
    <x v="12"/>
    <s v="Aug"/>
    <n v="35"/>
    <x v="4"/>
    <s v="01"/>
    <s v="Grain"/>
    <x v="1"/>
    <n v="984"/>
  </r>
  <r>
    <x v="660"/>
    <x v="12"/>
    <s v="Aug"/>
    <n v="35"/>
    <x v="14"/>
    <s v="01"/>
    <s v="Grain"/>
    <x v="0"/>
    <n v="2213"/>
  </r>
  <r>
    <x v="660"/>
    <x v="12"/>
    <s v="Aug"/>
    <n v="35"/>
    <x v="14"/>
    <s v="01"/>
    <s v="Grain"/>
    <x v="1"/>
    <n v="2044"/>
  </r>
  <r>
    <x v="660"/>
    <x v="12"/>
    <s v="Aug"/>
    <n v="35"/>
    <x v="7"/>
    <s v="01"/>
    <s v="Grain"/>
    <x v="0"/>
    <n v="1119"/>
  </r>
  <r>
    <x v="660"/>
    <x v="12"/>
    <s v="Aug"/>
    <n v="35"/>
    <x v="7"/>
    <s v="01"/>
    <s v="Grain"/>
    <x v="1"/>
    <n v="436"/>
  </r>
  <r>
    <x v="660"/>
    <x v="12"/>
    <s v="Aug"/>
    <n v="35"/>
    <x v="8"/>
    <s v="01"/>
    <s v="Grain"/>
    <x v="0"/>
    <n v="117"/>
  </r>
  <r>
    <x v="660"/>
    <x v="12"/>
    <s v="Aug"/>
    <n v="35"/>
    <x v="8"/>
    <s v="01"/>
    <s v="Grain"/>
    <x v="1"/>
    <n v="980"/>
  </r>
  <r>
    <x v="660"/>
    <x v="12"/>
    <s v="Aug"/>
    <n v="35"/>
    <x v="9"/>
    <s v="01"/>
    <s v="Grain"/>
    <x v="0"/>
    <n v="0"/>
  </r>
  <r>
    <x v="660"/>
    <x v="12"/>
    <s v="Aug"/>
    <n v="35"/>
    <x v="9"/>
    <s v="01"/>
    <s v="Grain"/>
    <x v="1"/>
    <n v="0"/>
  </r>
  <r>
    <x v="660"/>
    <x v="12"/>
    <s v="Aug"/>
    <n v="35"/>
    <x v="10"/>
    <s v="01"/>
    <s v="Grain"/>
    <x v="0"/>
    <n v="2329"/>
  </r>
  <r>
    <x v="660"/>
    <x v="12"/>
    <s v="Aug"/>
    <n v="35"/>
    <x v="10"/>
    <s v="01"/>
    <s v="Grain"/>
    <x v="1"/>
    <n v="669"/>
  </r>
  <r>
    <x v="660"/>
    <x v="12"/>
    <s v="Aug"/>
    <n v="35"/>
    <x v="11"/>
    <s v="01"/>
    <s v="Grain"/>
    <x v="0"/>
    <n v="0"/>
  </r>
  <r>
    <x v="660"/>
    <x v="12"/>
    <s v="Aug"/>
    <n v="35"/>
    <x v="11"/>
    <s v="01"/>
    <s v="Grain"/>
    <x v="1"/>
    <n v="26"/>
  </r>
  <r>
    <x v="660"/>
    <x v="12"/>
    <s v="Aug"/>
    <n v="35"/>
    <x v="12"/>
    <s v="01"/>
    <s v="Grain"/>
    <x v="0"/>
    <n v="5427"/>
  </r>
  <r>
    <x v="660"/>
    <x v="12"/>
    <s v="Aug"/>
    <n v="35"/>
    <x v="12"/>
    <s v="01"/>
    <s v="Grain"/>
    <x v="1"/>
    <n v="1512"/>
  </r>
  <r>
    <x v="661"/>
    <x v="12"/>
    <s v="Sep"/>
    <n v="36"/>
    <x v="13"/>
    <s v="01"/>
    <s v="Grain"/>
    <x v="0"/>
    <n v="0"/>
  </r>
  <r>
    <x v="661"/>
    <x v="12"/>
    <s v="Sep"/>
    <n v="36"/>
    <x v="13"/>
    <s v="01"/>
    <s v="Grain"/>
    <x v="1"/>
    <n v="0"/>
  </r>
  <r>
    <x v="661"/>
    <x v="12"/>
    <s v="Sep"/>
    <n v="36"/>
    <x v="0"/>
    <s v="01"/>
    <s v="Grain"/>
    <x v="0"/>
    <n v="11878"/>
  </r>
  <r>
    <x v="661"/>
    <x v="12"/>
    <s v="Sep"/>
    <n v="36"/>
    <x v="0"/>
    <s v="01"/>
    <s v="Grain"/>
    <x v="1"/>
    <n v="259"/>
  </r>
  <r>
    <x v="661"/>
    <x v="12"/>
    <s v="Sep"/>
    <n v="36"/>
    <x v="2"/>
    <s v="01"/>
    <s v="Grain"/>
    <x v="0"/>
    <n v="4464"/>
  </r>
  <r>
    <x v="661"/>
    <x v="12"/>
    <s v="Sep"/>
    <n v="36"/>
    <x v="2"/>
    <s v="01"/>
    <s v="Grain"/>
    <x v="1"/>
    <n v="320"/>
  </r>
  <r>
    <x v="661"/>
    <x v="12"/>
    <s v="Sep"/>
    <n v="36"/>
    <x v="3"/>
    <s v="01"/>
    <s v="Grain"/>
    <x v="0"/>
    <n v="5048"/>
  </r>
  <r>
    <x v="661"/>
    <x v="12"/>
    <s v="Sep"/>
    <n v="36"/>
    <x v="3"/>
    <s v="01"/>
    <s v="Grain"/>
    <x v="1"/>
    <n v="218"/>
  </r>
  <r>
    <x v="661"/>
    <x v="12"/>
    <s v="Sep"/>
    <n v="36"/>
    <x v="4"/>
    <s v="01"/>
    <s v="Grain"/>
    <x v="0"/>
    <n v="1589"/>
  </r>
  <r>
    <x v="661"/>
    <x v="12"/>
    <s v="Sep"/>
    <n v="36"/>
    <x v="4"/>
    <s v="01"/>
    <s v="Grain"/>
    <x v="1"/>
    <n v="1100"/>
  </r>
  <r>
    <x v="661"/>
    <x v="12"/>
    <s v="Sep"/>
    <n v="36"/>
    <x v="14"/>
    <s v="01"/>
    <s v="Grain"/>
    <x v="0"/>
    <n v="1661"/>
  </r>
  <r>
    <x v="661"/>
    <x v="12"/>
    <s v="Sep"/>
    <n v="36"/>
    <x v="14"/>
    <s v="01"/>
    <s v="Grain"/>
    <x v="1"/>
    <n v="1070"/>
  </r>
  <r>
    <x v="661"/>
    <x v="12"/>
    <s v="Sep"/>
    <n v="36"/>
    <x v="7"/>
    <s v="01"/>
    <s v="Grain"/>
    <x v="0"/>
    <n v="1124"/>
  </r>
  <r>
    <x v="661"/>
    <x v="12"/>
    <s v="Sep"/>
    <n v="36"/>
    <x v="7"/>
    <s v="01"/>
    <s v="Grain"/>
    <x v="1"/>
    <n v="219"/>
  </r>
  <r>
    <x v="661"/>
    <x v="12"/>
    <s v="Sep"/>
    <n v="36"/>
    <x v="8"/>
    <s v="01"/>
    <s v="Grain"/>
    <x v="0"/>
    <n v="148"/>
  </r>
  <r>
    <x v="661"/>
    <x v="12"/>
    <s v="Sep"/>
    <n v="36"/>
    <x v="8"/>
    <s v="01"/>
    <s v="Grain"/>
    <x v="1"/>
    <n v="656"/>
  </r>
  <r>
    <x v="661"/>
    <x v="12"/>
    <s v="Sep"/>
    <n v="36"/>
    <x v="9"/>
    <s v="01"/>
    <s v="Grain"/>
    <x v="0"/>
    <n v="0"/>
  </r>
  <r>
    <x v="661"/>
    <x v="12"/>
    <s v="Sep"/>
    <n v="36"/>
    <x v="9"/>
    <s v="01"/>
    <s v="Grain"/>
    <x v="1"/>
    <n v="0"/>
  </r>
  <r>
    <x v="661"/>
    <x v="12"/>
    <s v="Sep"/>
    <n v="36"/>
    <x v="10"/>
    <s v="01"/>
    <s v="Grain"/>
    <x v="0"/>
    <n v="2249"/>
  </r>
  <r>
    <x v="661"/>
    <x v="12"/>
    <s v="Sep"/>
    <n v="36"/>
    <x v="10"/>
    <s v="01"/>
    <s v="Grain"/>
    <x v="1"/>
    <n v="812"/>
  </r>
  <r>
    <x v="661"/>
    <x v="12"/>
    <s v="Sep"/>
    <n v="36"/>
    <x v="11"/>
    <s v="01"/>
    <s v="Grain"/>
    <x v="0"/>
    <n v="0"/>
  </r>
  <r>
    <x v="661"/>
    <x v="12"/>
    <s v="Sep"/>
    <n v="36"/>
    <x v="11"/>
    <s v="01"/>
    <s v="Grain"/>
    <x v="1"/>
    <n v="32"/>
  </r>
  <r>
    <x v="661"/>
    <x v="12"/>
    <s v="Sep"/>
    <n v="36"/>
    <x v="12"/>
    <s v="01"/>
    <s v="Grain"/>
    <x v="0"/>
    <n v="6082"/>
  </r>
  <r>
    <x v="661"/>
    <x v="12"/>
    <s v="Sep"/>
    <n v="36"/>
    <x v="12"/>
    <s v="01"/>
    <s v="Grain"/>
    <x v="1"/>
    <n v="1091"/>
  </r>
  <r>
    <x v="662"/>
    <x v="12"/>
    <s v="Sep"/>
    <n v="37"/>
    <x v="13"/>
    <s v="01"/>
    <s v="Grain"/>
    <x v="0"/>
    <n v="0"/>
  </r>
  <r>
    <x v="662"/>
    <x v="12"/>
    <s v="Sep"/>
    <n v="37"/>
    <x v="13"/>
    <s v="01"/>
    <s v="Grain"/>
    <x v="1"/>
    <n v="0"/>
  </r>
  <r>
    <x v="662"/>
    <x v="12"/>
    <s v="Sep"/>
    <n v="37"/>
    <x v="0"/>
    <s v="01"/>
    <s v="Grain"/>
    <x v="0"/>
    <n v="11610"/>
  </r>
  <r>
    <x v="662"/>
    <x v="12"/>
    <s v="Sep"/>
    <n v="37"/>
    <x v="0"/>
    <s v="01"/>
    <s v="Grain"/>
    <x v="1"/>
    <n v="82"/>
  </r>
  <r>
    <x v="662"/>
    <x v="12"/>
    <s v="Sep"/>
    <n v="37"/>
    <x v="2"/>
    <s v="01"/>
    <s v="Grain"/>
    <x v="0"/>
    <n v="3996"/>
  </r>
  <r>
    <x v="662"/>
    <x v="12"/>
    <s v="Sep"/>
    <n v="37"/>
    <x v="2"/>
    <s v="01"/>
    <s v="Grain"/>
    <x v="1"/>
    <n v="384"/>
  </r>
  <r>
    <x v="662"/>
    <x v="12"/>
    <s v="Sep"/>
    <n v="37"/>
    <x v="3"/>
    <s v="01"/>
    <s v="Grain"/>
    <x v="0"/>
    <n v="4868"/>
  </r>
  <r>
    <x v="662"/>
    <x v="12"/>
    <s v="Sep"/>
    <n v="37"/>
    <x v="3"/>
    <s v="01"/>
    <s v="Grain"/>
    <x v="1"/>
    <n v="279"/>
  </r>
  <r>
    <x v="662"/>
    <x v="12"/>
    <s v="Sep"/>
    <n v="37"/>
    <x v="4"/>
    <s v="01"/>
    <s v="Grain"/>
    <x v="0"/>
    <n v="1040"/>
  </r>
  <r>
    <x v="662"/>
    <x v="12"/>
    <s v="Sep"/>
    <n v="37"/>
    <x v="4"/>
    <s v="01"/>
    <s v="Grain"/>
    <x v="1"/>
    <n v="595"/>
  </r>
  <r>
    <x v="662"/>
    <x v="12"/>
    <s v="Sep"/>
    <n v="37"/>
    <x v="14"/>
    <s v="01"/>
    <s v="Grain"/>
    <x v="0"/>
    <n v="1589"/>
  </r>
  <r>
    <x v="662"/>
    <x v="12"/>
    <s v="Sep"/>
    <n v="37"/>
    <x v="14"/>
    <s v="01"/>
    <s v="Grain"/>
    <x v="1"/>
    <n v="1386"/>
  </r>
  <r>
    <x v="662"/>
    <x v="12"/>
    <s v="Sep"/>
    <n v="37"/>
    <x v="7"/>
    <s v="01"/>
    <s v="Grain"/>
    <x v="0"/>
    <n v="1053"/>
  </r>
  <r>
    <x v="662"/>
    <x v="12"/>
    <s v="Sep"/>
    <n v="37"/>
    <x v="7"/>
    <s v="01"/>
    <s v="Grain"/>
    <x v="1"/>
    <n v="560"/>
  </r>
  <r>
    <x v="662"/>
    <x v="12"/>
    <s v="Sep"/>
    <n v="37"/>
    <x v="8"/>
    <s v="01"/>
    <s v="Grain"/>
    <x v="0"/>
    <n v="152"/>
  </r>
  <r>
    <x v="662"/>
    <x v="12"/>
    <s v="Sep"/>
    <n v="37"/>
    <x v="8"/>
    <s v="01"/>
    <s v="Grain"/>
    <x v="1"/>
    <n v="1116"/>
  </r>
  <r>
    <x v="662"/>
    <x v="12"/>
    <s v="Sep"/>
    <n v="37"/>
    <x v="9"/>
    <s v="01"/>
    <s v="Grain"/>
    <x v="0"/>
    <n v="0"/>
  </r>
  <r>
    <x v="662"/>
    <x v="12"/>
    <s v="Sep"/>
    <n v="37"/>
    <x v="9"/>
    <s v="01"/>
    <s v="Grain"/>
    <x v="1"/>
    <n v="0"/>
  </r>
  <r>
    <x v="662"/>
    <x v="12"/>
    <s v="Sep"/>
    <n v="37"/>
    <x v="10"/>
    <s v="01"/>
    <s v="Grain"/>
    <x v="0"/>
    <n v="2055"/>
  </r>
  <r>
    <x v="662"/>
    <x v="12"/>
    <s v="Sep"/>
    <n v="37"/>
    <x v="10"/>
    <s v="01"/>
    <s v="Grain"/>
    <x v="1"/>
    <n v="686"/>
  </r>
  <r>
    <x v="662"/>
    <x v="12"/>
    <s v="Sep"/>
    <n v="37"/>
    <x v="11"/>
    <s v="01"/>
    <s v="Grain"/>
    <x v="0"/>
    <n v="0"/>
  </r>
  <r>
    <x v="662"/>
    <x v="12"/>
    <s v="Sep"/>
    <n v="37"/>
    <x v="11"/>
    <s v="01"/>
    <s v="Grain"/>
    <x v="1"/>
    <n v="52"/>
  </r>
  <r>
    <x v="662"/>
    <x v="12"/>
    <s v="Sep"/>
    <n v="37"/>
    <x v="12"/>
    <s v="01"/>
    <s v="Grain"/>
    <x v="0"/>
    <n v="5790"/>
  </r>
  <r>
    <x v="662"/>
    <x v="12"/>
    <s v="Sep"/>
    <n v="37"/>
    <x v="12"/>
    <s v="01"/>
    <s v="Grain"/>
    <x v="1"/>
    <n v="1652"/>
  </r>
  <r>
    <x v="663"/>
    <x v="12"/>
    <s v="Sep"/>
    <n v="38"/>
    <x v="13"/>
    <s v="01"/>
    <s v="Grain"/>
    <x v="0"/>
    <n v="0"/>
  </r>
  <r>
    <x v="663"/>
    <x v="12"/>
    <s v="Sep"/>
    <n v="38"/>
    <x v="13"/>
    <s v="01"/>
    <s v="Grain"/>
    <x v="1"/>
    <n v="0"/>
  </r>
  <r>
    <x v="663"/>
    <x v="12"/>
    <s v="Sep"/>
    <n v="38"/>
    <x v="0"/>
    <s v="01"/>
    <s v="Grain"/>
    <x v="0"/>
    <n v="11714"/>
  </r>
  <r>
    <x v="663"/>
    <x v="12"/>
    <s v="Sep"/>
    <n v="38"/>
    <x v="0"/>
    <s v="01"/>
    <s v="Grain"/>
    <x v="1"/>
    <n v="313"/>
  </r>
  <r>
    <x v="663"/>
    <x v="12"/>
    <s v="Sep"/>
    <n v="38"/>
    <x v="2"/>
    <s v="01"/>
    <s v="Grain"/>
    <x v="0"/>
    <n v="4640"/>
  </r>
  <r>
    <x v="663"/>
    <x v="12"/>
    <s v="Sep"/>
    <n v="38"/>
    <x v="2"/>
    <s v="01"/>
    <s v="Grain"/>
    <x v="1"/>
    <n v="345"/>
  </r>
  <r>
    <x v="663"/>
    <x v="12"/>
    <s v="Sep"/>
    <n v="38"/>
    <x v="3"/>
    <s v="01"/>
    <s v="Grain"/>
    <x v="0"/>
    <n v="4944"/>
  </r>
  <r>
    <x v="663"/>
    <x v="12"/>
    <s v="Sep"/>
    <n v="38"/>
    <x v="3"/>
    <s v="01"/>
    <s v="Grain"/>
    <x v="1"/>
    <n v="249"/>
  </r>
  <r>
    <x v="663"/>
    <x v="12"/>
    <s v="Sep"/>
    <n v="38"/>
    <x v="4"/>
    <s v="01"/>
    <s v="Grain"/>
    <x v="0"/>
    <n v="1770"/>
  </r>
  <r>
    <x v="663"/>
    <x v="12"/>
    <s v="Sep"/>
    <n v="38"/>
    <x v="4"/>
    <s v="01"/>
    <s v="Grain"/>
    <x v="1"/>
    <n v="959"/>
  </r>
  <r>
    <x v="663"/>
    <x v="12"/>
    <s v="Sep"/>
    <n v="38"/>
    <x v="14"/>
    <s v="01"/>
    <s v="Grain"/>
    <x v="0"/>
    <n v="1438"/>
  </r>
  <r>
    <x v="663"/>
    <x v="12"/>
    <s v="Sep"/>
    <n v="38"/>
    <x v="14"/>
    <s v="01"/>
    <s v="Grain"/>
    <x v="1"/>
    <n v="1226"/>
  </r>
  <r>
    <x v="663"/>
    <x v="12"/>
    <s v="Sep"/>
    <n v="38"/>
    <x v="7"/>
    <s v="01"/>
    <s v="Grain"/>
    <x v="0"/>
    <n v="1134"/>
  </r>
  <r>
    <x v="663"/>
    <x v="12"/>
    <s v="Sep"/>
    <n v="38"/>
    <x v="7"/>
    <s v="01"/>
    <s v="Grain"/>
    <x v="1"/>
    <n v="217"/>
  </r>
  <r>
    <x v="663"/>
    <x v="12"/>
    <s v="Sep"/>
    <n v="38"/>
    <x v="8"/>
    <s v="01"/>
    <s v="Grain"/>
    <x v="0"/>
    <n v="176"/>
  </r>
  <r>
    <x v="663"/>
    <x v="12"/>
    <s v="Sep"/>
    <n v="38"/>
    <x v="8"/>
    <s v="01"/>
    <s v="Grain"/>
    <x v="1"/>
    <n v="2091"/>
  </r>
  <r>
    <x v="663"/>
    <x v="12"/>
    <s v="Sep"/>
    <n v="38"/>
    <x v="9"/>
    <s v="01"/>
    <s v="Grain"/>
    <x v="0"/>
    <n v="0"/>
  </r>
  <r>
    <x v="663"/>
    <x v="12"/>
    <s v="Sep"/>
    <n v="38"/>
    <x v="9"/>
    <s v="01"/>
    <s v="Grain"/>
    <x v="1"/>
    <n v="0"/>
  </r>
  <r>
    <x v="663"/>
    <x v="12"/>
    <s v="Sep"/>
    <n v="38"/>
    <x v="10"/>
    <s v="01"/>
    <s v="Grain"/>
    <x v="0"/>
    <n v="1535"/>
  </r>
  <r>
    <x v="663"/>
    <x v="12"/>
    <s v="Sep"/>
    <n v="38"/>
    <x v="10"/>
    <s v="01"/>
    <s v="Grain"/>
    <x v="1"/>
    <n v="1072"/>
  </r>
  <r>
    <x v="663"/>
    <x v="12"/>
    <s v="Sep"/>
    <n v="38"/>
    <x v="11"/>
    <s v="01"/>
    <s v="Grain"/>
    <x v="0"/>
    <n v="0"/>
  </r>
  <r>
    <x v="663"/>
    <x v="12"/>
    <s v="Sep"/>
    <n v="38"/>
    <x v="11"/>
    <s v="01"/>
    <s v="Grain"/>
    <x v="1"/>
    <n v="49"/>
  </r>
  <r>
    <x v="663"/>
    <x v="12"/>
    <s v="Sep"/>
    <n v="38"/>
    <x v="12"/>
    <s v="01"/>
    <s v="Grain"/>
    <x v="0"/>
    <n v="5888"/>
  </r>
  <r>
    <x v="663"/>
    <x v="12"/>
    <s v="Sep"/>
    <n v="38"/>
    <x v="12"/>
    <s v="01"/>
    <s v="Grain"/>
    <x v="1"/>
    <n v="1495"/>
  </r>
  <r>
    <x v="664"/>
    <x v="12"/>
    <s v="Sep"/>
    <n v="39"/>
    <x v="13"/>
    <s v="01"/>
    <s v="Grain"/>
    <x v="0"/>
    <n v="0"/>
  </r>
  <r>
    <x v="664"/>
    <x v="12"/>
    <s v="Sep"/>
    <n v="39"/>
    <x v="13"/>
    <s v="01"/>
    <s v="Grain"/>
    <x v="1"/>
    <n v="0"/>
  </r>
  <r>
    <x v="664"/>
    <x v="12"/>
    <s v="Sep"/>
    <n v="39"/>
    <x v="0"/>
    <s v="01"/>
    <s v="Grain"/>
    <x v="0"/>
    <n v="13936"/>
  </r>
  <r>
    <x v="664"/>
    <x v="12"/>
    <s v="Sep"/>
    <n v="39"/>
    <x v="0"/>
    <s v="01"/>
    <s v="Grain"/>
    <x v="1"/>
    <n v="99"/>
  </r>
  <r>
    <x v="664"/>
    <x v="12"/>
    <s v="Sep"/>
    <n v="39"/>
    <x v="2"/>
    <s v="01"/>
    <s v="Grain"/>
    <x v="0"/>
    <n v="4266"/>
  </r>
  <r>
    <x v="664"/>
    <x v="12"/>
    <s v="Sep"/>
    <n v="39"/>
    <x v="2"/>
    <s v="01"/>
    <s v="Grain"/>
    <x v="1"/>
    <n v="348"/>
  </r>
  <r>
    <x v="664"/>
    <x v="12"/>
    <s v="Sep"/>
    <n v="39"/>
    <x v="3"/>
    <s v="01"/>
    <s v="Grain"/>
    <x v="0"/>
    <n v="5402"/>
  </r>
  <r>
    <x v="664"/>
    <x v="12"/>
    <s v="Sep"/>
    <n v="39"/>
    <x v="3"/>
    <s v="01"/>
    <s v="Grain"/>
    <x v="1"/>
    <n v="412"/>
  </r>
  <r>
    <x v="664"/>
    <x v="12"/>
    <s v="Sep"/>
    <n v="39"/>
    <x v="4"/>
    <s v="01"/>
    <s v="Grain"/>
    <x v="0"/>
    <n v="1582"/>
  </r>
  <r>
    <x v="664"/>
    <x v="12"/>
    <s v="Sep"/>
    <n v="39"/>
    <x v="4"/>
    <s v="01"/>
    <s v="Grain"/>
    <x v="1"/>
    <n v="877"/>
  </r>
  <r>
    <x v="664"/>
    <x v="12"/>
    <s v="Sep"/>
    <n v="39"/>
    <x v="14"/>
    <s v="01"/>
    <s v="Grain"/>
    <x v="0"/>
    <n v="1198"/>
  </r>
  <r>
    <x v="664"/>
    <x v="12"/>
    <s v="Sep"/>
    <n v="39"/>
    <x v="14"/>
    <s v="01"/>
    <s v="Grain"/>
    <x v="1"/>
    <n v="1371"/>
  </r>
  <r>
    <x v="664"/>
    <x v="12"/>
    <s v="Sep"/>
    <n v="39"/>
    <x v="7"/>
    <s v="01"/>
    <s v="Grain"/>
    <x v="0"/>
    <n v="1428"/>
  </r>
  <r>
    <x v="664"/>
    <x v="12"/>
    <s v="Sep"/>
    <n v="39"/>
    <x v="7"/>
    <s v="01"/>
    <s v="Grain"/>
    <x v="1"/>
    <n v="380"/>
  </r>
  <r>
    <x v="664"/>
    <x v="12"/>
    <s v="Sep"/>
    <n v="39"/>
    <x v="8"/>
    <s v="01"/>
    <s v="Grain"/>
    <x v="0"/>
    <n v="127"/>
  </r>
  <r>
    <x v="664"/>
    <x v="12"/>
    <s v="Sep"/>
    <n v="39"/>
    <x v="8"/>
    <s v="01"/>
    <s v="Grain"/>
    <x v="1"/>
    <n v="1249"/>
  </r>
  <r>
    <x v="664"/>
    <x v="12"/>
    <s v="Sep"/>
    <n v="39"/>
    <x v="9"/>
    <s v="01"/>
    <s v="Grain"/>
    <x v="0"/>
    <n v="0"/>
  </r>
  <r>
    <x v="664"/>
    <x v="12"/>
    <s v="Sep"/>
    <n v="39"/>
    <x v="9"/>
    <s v="01"/>
    <s v="Grain"/>
    <x v="1"/>
    <n v="0"/>
  </r>
  <r>
    <x v="664"/>
    <x v="12"/>
    <s v="Sep"/>
    <n v="39"/>
    <x v="10"/>
    <s v="01"/>
    <s v="Grain"/>
    <x v="0"/>
    <n v="1822"/>
  </r>
  <r>
    <x v="664"/>
    <x v="12"/>
    <s v="Sep"/>
    <n v="39"/>
    <x v="10"/>
    <s v="01"/>
    <s v="Grain"/>
    <x v="1"/>
    <n v="690"/>
  </r>
  <r>
    <x v="664"/>
    <x v="12"/>
    <s v="Sep"/>
    <n v="39"/>
    <x v="11"/>
    <s v="01"/>
    <s v="Grain"/>
    <x v="0"/>
    <n v="0"/>
  </r>
  <r>
    <x v="664"/>
    <x v="12"/>
    <s v="Sep"/>
    <n v="39"/>
    <x v="11"/>
    <s v="01"/>
    <s v="Grain"/>
    <x v="1"/>
    <n v="2"/>
  </r>
  <r>
    <x v="664"/>
    <x v="12"/>
    <s v="Sep"/>
    <n v="39"/>
    <x v="12"/>
    <s v="01"/>
    <s v="Grain"/>
    <x v="0"/>
    <n v="6224"/>
  </r>
  <r>
    <x v="664"/>
    <x v="12"/>
    <s v="Sep"/>
    <n v="39"/>
    <x v="12"/>
    <s v="01"/>
    <s v="Grain"/>
    <x v="1"/>
    <n v="1636"/>
  </r>
  <r>
    <x v="665"/>
    <x v="12"/>
    <s v="Sep"/>
    <n v="40"/>
    <x v="13"/>
    <s v="01"/>
    <s v="Grain"/>
    <x v="0"/>
    <n v="0"/>
  </r>
  <r>
    <x v="665"/>
    <x v="12"/>
    <s v="Sep"/>
    <n v="40"/>
    <x v="13"/>
    <s v="01"/>
    <s v="Grain"/>
    <x v="1"/>
    <n v="0"/>
  </r>
  <r>
    <x v="665"/>
    <x v="12"/>
    <s v="Sep"/>
    <n v="40"/>
    <x v="0"/>
    <s v="01"/>
    <s v="Grain"/>
    <x v="0"/>
    <n v="14673"/>
  </r>
  <r>
    <x v="665"/>
    <x v="12"/>
    <s v="Sep"/>
    <n v="40"/>
    <x v="0"/>
    <s v="01"/>
    <s v="Grain"/>
    <x v="1"/>
    <n v="233"/>
  </r>
  <r>
    <x v="665"/>
    <x v="12"/>
    <s v="Sep"/>
    <n v="40"/>
    <x v="2"/>
    <s v="01"/>
    <s v="Grain"/>
    <x v="0"/>
    <n v="5168"/>
  </r>
  <r>
    <x v="665"/>
    <x v="12"/>
    <s v="Sep"/>
    <n v="40"/>
    <x v="2"/>
    <s v="01"/>
    <s v="Grain"/>
    <x v="1"/>
    <n v="711"/>
  </r>
  <r>
    <x v="665"/>
    <x v="12"/>
    <s v="Sep"/>
    <n v="40"/>
    <x v="3"/>
    <s v="01"/>
    <s v="Grain"/>
    <x v="0"/>
    <n v="5002"/>
  </r>
  <r>
    <x v="665"/>
    <x v="12"/>
    <s v="Sep"/>
    <n v="40"/>
    <x v="3"/>
    <s v="01"/>
    <s v="Grain"/>
    <x v="1"/>
    <n v="281"/>
  </r>
  <r>
    <x v="665"/>
    <x v="12"/>
    <s v="Sep"/>
    <n v="40"/>
    <x v="4"/>
    <s v="01"/>
    <s v="Grain"/>
    <x v="0"/>
    <n v="1882"/>
  </r>
  <r>
    <x v="665"/>
    <x v="12"/>
    <s v="Sep"/>
    <n v="40"/>
    <x v="4"/>
    <s v="01"/>
    <s v="Grain"/>
    <x v="1"/>
    <n v="1037"/>
  </r>
  <r>
    <x v="665"/>
    <x v="12"/>
    <s v="Sep"/>
    <n v="40"/>
    <x v="14"/>
    <s v="01"/>
    <s v="Grain"/>
    <x v="0"/>
    <n v="1388"/>
  </r>
  <r>
    <x v="665"/>
    <x v="12"/>
    <s v="Sep"/>
    <n v="40"/>
    <x v="14"/>
    <s v="01"/>
    <s v="Grain"/>
    <x v="1"/>
    <n v="958"/>
  </r>
  <r>
    <x v="665"/>
    <x v="12"/>
    <s v="Sep"/>
    <n v="40"/>
    <x v="7"/>
    <s v="01"/>
    <s v="Grain"/>
    <x v="0"/>
    <n v="1364"/>
  </r>
  <r>
    <x v="665"/>
    <x v="12"/>
    <s v="Sep"/>
    <n v="40"/>
    <x v="7"/>
    <s v="01"/>
    <s v="Grain"/>
    <x v="1"/>
    <n v="299"/>
  </r>
  <r>
    <x v="665"/>
    <x v="12"/>
    <s v="Sep"/>
    <n v="40"/>
    <x v="8"/>
    <s v="01"/>
    <s v="Grain"/>
    <x v="0"/>
    <n v="207"/>
  </r>
  <r>
    <x v="665"/>
    <x v="12"/>
    <s v="Sep"/>
    <n v="40"/>
    <x v="8"/>
    <s v="01"/>
    <s v="Grain"/>
    <x v="1"/>
    <n v="1605"/>
  </r>
  <r>
    <x v="665"/>
    <x v="12"/>
    <s v="Sep"/>
    <n v="40"/>
    <x v="9"/>
    <s v="01"/>
    <s v="Grain"/>
    <x v="0"/>
    <n v="0"/>
  </r>
  <r>
    <x v="665"/>
    <x v="12"/>
    <s v="Sep"/>
    <n v="40"/>
    <x v="9"/>
    <s v="01"/>
    <s v="Grain"/>
    <x v="1"/>
    <n v="0"/>
  </r>
  <r>
    <x v="665"/>
    <x v="12"/>
    <s v="Sep"/>
    <n v="40"/>
    <x v="10"/>
    <s v="01"/>
    <s v="Grain"/>
    <x v="0"/>
    <n v="2409"/>
  </r>
  <r>
    <x v="665"/>
    <x v="12"/>
    <s v="Sep"/>
    <n v="40"/>
    <x v="10"/>
    <s v="01"/>
    <s v="Grain"/>
    <x v="1"/>
    <n v="787"/>
  </r>
  <r>
    <x v="665"/>
    <x v="12"/>
    <s v="Sep"/>
    <n v="40"/>
    <x v="11"/>
    <s v="01"/>
    <s v="Grain"/>
    <x v="0"/>
    <n v="0"/>
  </r>
  <r>
    <x v="665"/>
    <x v="12"/>
    <s v="Sep"/>
    <n v="40"/>
    <x v="11"/>
    <s v="01"/>
    <s v="Grain"/>
    <x v="1"/>
    <n v="48"/>
  </r>
  <r>
    <x v="665"/>
    <x v="12"/>
    <s v="Sep"/>
    <n v="40"/>
    <x v="12"/>
    <s v="01"/>
    <s v="Grain"/>
    <x v="0"/>
    <n v="6213"/>
  </r>
  <r>
    <x v="665"/>
    <x v="12"/>
    <s v="Sep"/>
    <n v="40"/>
    <x v="12"/>
    <s v="01"/>
    <s v="Grain"/>
    <x v="1"/>
    <n v="1988"/>
  </r>
  <r>
    <x v="666"/>
    <x v="12"/>
    <s v="Oct"/>
    <n v="41"/>
    <x v="13"/>
    <s v="01"/>
    <s v="Grain"/>
    <x v="0"/>
    <n v="0"/>
  </r>
  <r>
    <x v="666"/>
    <x v="12"/>
    <s v="Oct"/>
    <n v="41"/>
    <x v="13"/>
    <s v="01"/>
    <s v="Grain"/>
    <x v="1"/>
    <n v="0"/>
  </r>
  <r>
    <x v="666"/>
    <x v="12"/>
    <s v="Oct"/>
    <n v="41"/>
    <x v="0"/>
    <s v="01"/>
    <s v="Grain"/>
    <x v="0"/>
    <n v="13680"/>
  </r>
  <r>
    <x v="666"/>
    <x v="12"/>
    <s v="Oct"/>
    <n v="41"/>
    <x v="0"/>
    <s v="01"/>
    <s v="Grain"/>
    <x v="1"/>
    <n v="163"/>
  </r>
  <r>
    <x v="666"/>
    <x v="12"/>
    <s v="Oct"/>
    <n v="41"/>
    <x v="2"/>
    <s v="01"/>
    <s v="Grain"/>
    <x v="0"/>
    <n v="5295"/>
  </r>
  <r>
    <x v="666"/>
    <x v="12"/>
    <s v="Oct"/>
    <n v="41"/>
    <x v="2"/>
    <s v="01"/>
    <s v="Grain"/>
    <x v="1"/>
    <n v="633"/>
  </r>
  <r>
    <x v="666"/>
    <x v="12"/>
    <s v="Oct"/>
    <n v="41"/>
    <x v="3"/>
    <s v="01"/>
    <s v="Grain"/>
    <x v="0"/>
    <n v="5344"/>
  </r>
  <r>
    <x v="666"/>
    <x v="12"/>
    <s v="Oct"/>
    <n v="41"/>
    <x v="3"/>
    <s v="01"/>
    <s v="Grain"/>
    <x v="1"/>
    <n v="403"/>
  </r>
  <r>
    <x v="666"/>
    <x v="12"/>
    <s v="Oct"/>
    <n v="41"/>
    <x v="4"/>
    <s v="01"/>
    <s v="Grain"/>
    <x v="0"/>
    <n v="2017"/>
  </r>
  <r>
    <x v="666"/>
    <x v="12"/>
    <s v="Oct"/>
    <n v="41"/>
    <x v="4"/>
    <s v="01"/>
    <s v="Grain"/>
    <x v="1"/>
    <n v="1607"/>
  </r>
  <r>
    <x v="666"/>
    <x v="12"/>
    <s v="Oct"/>
    <n v="41"/>
    <x v="14"/>
    <s v="01"/>
    <s v="Grain"/>
    <x v="0"/>
    <n v="1689"/>
  </r>
  <r>
    <x v="666"/>
    <x v="12"/>
    <s v="Oct"/>
    <n v="41"/>
    <x v="14"/>
    <s v="01"/>
    <s v="Grain"/>
    <x v="1"/>
    <n v="1622"/>
  </r>
  <r>
    <x v="666"/>
    <x v="12"/>
    <s v="Oct"/>
    <n v="41"/>
    <x v="7"/>
    <s v="01"/>
    <s v="Grain"/>
    <x v="0"/>
    <n v="1558"/>
  </r>
  <r>
    <x v="666"/>
    <x v="12"/>
    <s v="Oct"/>
    <n v="41"/>
    <x v="7"/>
    <s v="01"/>
    <s v="Grain"/>
    <x v="1"/>
    <n v="387"/>
  </r>
  <r>
    <x v="666"/>
    <x v="12"/>
    <s v="Oct"/>
    <n v="41"/>
    <x v="8"/>
    <s v="01"/>
    <s v="Grain"/>
    <x v="0"/>
    <n v="127"/>
  </r>
  <r>
    <x v="666"/>
    <x v="12"/>
    <s v="Oct"/>
    <n v="41"/>
    <x v="8"/>
    <s v="01"/>
    <s v="Grain"/>
    <x v="1"/>
    <n v="1183"/>
  </r>
  <r>
    <x v="666"/>
    <x v="12"/>
    <s v="Oct"/>
    <n v="41"/>
    <x v="9"/>
    <s v="01"/>
    <s v="Grain"/>
    <x v="0"/>
    <n v="0"/>
  </r>
  <r>
    <x v="666"/>
    <x v="12"/>
    <s v="Oct"/>
    <n v="41"/>
    <x v="9"/>
    <s v="01"/>
    <s v="Grain"/>
    <x v="1"/>
    <n v="0"/>
  </r>
  <r>
    <x v="666"/>
    <x v="12"/>
    <s v="Oct"/>
    <n v="41"/>
    <x v="10"/>
    <s v="01"/>
    <s v="Grain"/>
    <x v="0"/>
    <n v="2819"/>
  </r>
  <r>
    <x v="666"/>
    <x v="12"/>
    <s v="Oct"/>
    <n v="41"/>
    <x v="10"/>
    <s v="01"/>
    <s v="Grain"/>
    <x v="1"/>
    <n v="734"/>
  </r>
  <r>
    <x v="666"/>
    <x v="12"/>
    <s v="Oct"/>
    <n v="41"/>
    <x v="11"/>
    <s v="01"/>
    <s v="Grain"/>
    <x v="0"/>
    <n v="0"/>
  </r>
  <r>
    <x v="666"/>
    <x v="12"/>
    <s v="Oct"/>
    <n v="41"/>
    <x v="11"/>
    <s v="01"/>
    <s v="Grain"/>
    <x v="1"/>
    <n v="1"/>
  </r>
  <r>
    <x v="666"/>
    <x v="12"/>
    <s v="Oct"/>
    <n v="41"/>
    <x v="12"/>
    <s v="01"/>
    <s v="Grain"/>
    <x v="0"/>
    <n v="7446"/>
  </r>
  <r>
    <x v="666"/>
    <x v="12"/>
    <s v="Oct"/>
    <n v="41"/>
    <x v="12"/>
    <s v="01"/>
    <s v="Grain"/>
    <x v="1"/>
    <n v="1781"/>
  </r>
  <r>
    <x v="667"/>
    <x v="12"/>
    <s v="Oct"/>
    <n v="42"/>
    <x v="13"/>
    <s v="01"/>
    <s v="Grain"/>
    <x v="0"/>
    <n v="0"/>
  </r>
  <r>
    <x v="667"/>
    <x v="12"/>
    <s v="Oct"/>
    <n v="42"/>
    <x v="13"/>
    <s v="01"/>
    <s v="Grain"/>
    <x v="1"/>
    <n v="0"/>
  </r>
  <r>
    <x v="667"/>
    <x v="12"/>
    <s v="Oct"/>
    <n v="42"/>
    <x v="0"/>
    <s v="01"/>
    <s v="Grain"/>
    <x v="0"/>
    <n v="12835"/>
  </r>
  <r>
    <x v="667"/>
    <x v="12"/>
    <s v="Oct"/>
    <n v="42"/>
    <x v="0"/>
    <s v="01"/>
    <s v="Grain"/>
    <x v="1"/>
    <n v="244"/>
  </r>
  <r>
    <x v="667"/>
    <x v="12"/>
    <s v="Oct"/>
    <n v="42"/>
    <x v="2"/>
    <s v="01"/>
    <s v="Grain"/>
    <x v="0"/>
    <n v="5875"/>
  </r>
  <r>
    <x v="667"/>
    <x v="12"/>
    <s v="Oct"/>
    <n v="42"/>
    <x v="2"/>
    <s v="01"/>
    <s v="Grain"/>
    <x v="1"/>
    <n v="675"/>
  </r>
  <r>
    <x v="667"/>
    <x v="12"/>
    <s v="Oct"/>
    <n v="42"/>
    <x v="3"/>
    <s v="01"/>
    <s v="Grain"/>
    <x v="0"/>
    <n v="5911"/>
  </r>
  <r>
    <x v="667"/>
    <x v="12"/>
    <s v="Oct"/>
    <n v="42"/>
    <x v="3"/>
    <s v="01"/>
    <s v="Grain"/>
    <x v="1"/>
    <n v="308"/>
  </r>
  <r>
    <x v="667"/>
    <x v="12"/>
    <s v="Oct"/>
    <n v="42"/>
    <x v="4"/>
    <s v="01"/>
    <s v="Grain"/>
    <x v="0"/>
    <n v="2497"/>
  </r>
  <r>
    <x v="667"/>
    <x v="12"/>
    <s v="Oct"/>
    <n v="42"/>
    <x v="4"/>
    <s v="01"/>
    <s v="Grain"/>
    <x v="1"/>
    <n v="760"/>
  </r>
  <r>
    <x v="667"/>
    <x v="12"/>
    <s v="Oct"/>
    <n v="42"/>
    <x v="14"/>
    <s v="01"/>
    <s v="Grain"/>
    <x v="0"/>
    <n v="1593"/>
  </r>
  <r>
    <x v="667"/>
    <x v="12"/>
    <s v="Oct"/>
    <n v="42"/>
    <x v="14"/>
    <s v="01"/>
    <s v="Grain"/>
    <x v="1"/>
    <n v="864"/>
  </r>
  <r>
    <x v="667"/>
    <x v="12"/>
    <s v="Oct"/>
    <n v="42"/>
    <x v="7"/>
    <s v="01"/>
    <s v="Grain"/>
    <x v="0"/>
    <n v="1230"/>
  </r>
  <r>
    <x v="667"/>
    <x v="12"/>
    <s v="Oct"/>
    <n v="42"/>
    <x v="7"/>
    <s v="01"/>
    <s v="Grain"/>
    <x v="1"/>
    <n v="646"/>
  </r>
  <r>
    <x v="667"/>
    <x v="12"/>
    <s v="Oct"/>
    <n v="42"/>
    <x v="8"/>
    <s v="01"/>
    <s v="Grain"/>
    <x v="0"/>
    <n v="145"/>
  </r>
  <r>
    <x v="667"/>
    <x v="12"/>
    <s v="Oct"/>
    <n v="42"/>
    <x v="8"/>
    <s v="01"/>
    <s v="Grain"/>
    <x v="1"/>
    <n v="1239"/>
  </r>
  <r>
    <x v="667"/>
    <x v="12"/>
    <s v="Oct"/>
    <n v="42"/>
    <x v="9"/>
    <s v="01"/>
    <s v="Grain"/>
    <x v="0"/>
    <n v="0"/>
  </r>
  <r>
    <x v="667"/>
    <x v="12"/>
    <s v="Oct"/>
    <n v="42"/>
    <x v="9"/>
    <s v="01"/>
    <s v="Grain"/>
    <x v="1"/>
    <n v="0"/>
  </r>
  <r>
    <x v="667"/>
    <x v="12"/>
    <s v="Oct"/>
    <n v="42"/>
    <x v="10"/>
    <s v="01"/>
    <s v="Grain"/>
    <x v="0"/>
    <n v="2637"/>
  </r>
  <r>
    <x v="667"/>
    <x v="12"/>
    <s v="Oct"/>
    <n v="42"/>
    <x v="10"/>
    <s v="01"/>
    <s v="Grain"/>
    <x v="1"/>
    <n v="698"/>
  </r>
  <r>
    <x v="667"/>
    <x v="12"/>
    <s v="Oct"/>
    <n v="42"/>
    <x v="11"/>
    <s v="01"/>
    <s v="Grain"/>
    <x v="0"/>
    <n v="0"/>
  </r>
  <r>
    <x v="667"/>
    <x v="12"/>
    <s v="Oct"/>
    <n v="42"/>
    <x v="11"/>
    <s v="01"/>
    <s v="Grain"/>
    <x v="1"/>
    <n v="36"/>
  </r>
  <r>
    <x v="667"/>
    <x v="12"/>
    <s v="Oct"/>
    <n v="42"/>
    <x v="12"/>
    <s v="01"/>
    <s v="Grain"/>
    <x v="0"/>
    <n v="6348"/>
  </r>
  <r>
    <x v="667"/>
    <x v="12"/>
    <s v="Oct"/>
    <n v="42"/>
    <x v="12"/>
    <s v="01"/>
    <s v="Grain"/>
    <x v="1"/>
    <n v="1601"/>
  </r>
  <r>
    <x v="668"/>
    <x v="12"/>
    <s v="Oct"/>
    <n v="43"/>
    <x v="13"/>
    <s v="01"/>
    <s v="Grain"/>
    <x v="0"/>
    <n v="0"/>
  </r>
  <r>
    <x v="668"/>
    <x v="12"/>
    <s v="Oct"/>
    <n v="43"/>
    <x v="13"/>
    <s v="01"/>
    <s v="Grain"/>
    <x v="1"/>
    <n v="0"/>
  </r>
  <r>
    <x v="668"/>
    <x v="12"/>
    <s v="Oct"/>
    <n v="43"/>
    <x v="0"/>
    <s v="01"/>
    <s v="Grain"/>
    <x v="0"/>
    <n v="12902"/>
  </r>
  <r>
    <x v="668"/>
    <x v="12"/>
    <s v="Oct"/>
    <n v="43"/>
    <x v="0"/>
    <s v="01"/>
    <s v="Grain"/>
    <x v="1"/>
    <n v="195"/>
  </r>
  <r>
    <x v="668"/>
    <x v="12"/>
    <s v="Oct"/>
    <n v="43"/>
    <x v="2"/>
    <s v="01"/>
    <s v="Grain"/>
    <x v="0"/>
    <n v="6482"/>
  </r>
  <r>
    <x v="668"/>
    <x v="12"/>
    <s v="Oct"/>
    <n v="43"/>
    <x v="2"/>
    <s v="01"/>
    <s v="Grain"/>
    <x v="1"/>
    <n v="545"/>
  </r>
  <r>
    <x v="668"/>
    <x v="12"/>
    <s v="Oct"/>
    <n v="43"/>
    <x v="3"/>
    <s v="01"/>
    <s v="Grain"/>
    <x v="0"/>
    <n v="6016"/>
  </r>
  <r>
    <x v="668"/>
    <x v="12"/>
    <s v="Oct"/>
    <n v="43"/>
    <x v="3"/>
    <s v="01"/>
    <s v="Grain"/>
    <x v="1"/>
    <n v="318"/>
  </r>
  <r>
    <x v="668"/>
    <x v="12"/>
    <s v="Oct"/>
    <n v="43"/>
    <x v="4"/>
    <s v="01"/>
    <s v="Grain"/>
    <x v="0"/>
    <n v="1739"/>
  </r>
  <r>
    <x v="668"/>
    <x v="12"/>
    <s v="Oct"/>
    <n v="43"/>
    <x v="4"/>
    <s v="01"/>
    <s v="Grain"/>
    <x v="1"/>
    <n v="731"/>
  </r>
  <r>
    <x v="668"/>
    <x v="12"/>
    <s v="Oct"/>
    <n v="43"/>
    <x v="14"/>
    <s v="01"/>
    <s v="Grain"/>
    <x v="0"/>
    <n v="1624"/>
  </r>
  <r>
    <x v="668"/>
    <x v="12"/>
    <s v="Oct"/>
    <n v="43"/>
    <x v="14"/>
    <s v="01"/>
    <s v="Grain"/>
    <x v="1"/>
    <n v="1360"/>
  </r>
  <r>
    <x v="668"/>
    <x v="12"/>
    <s v="Oct"/>
    <n v="43"/>
    <x v="7"/>
    <s v="01"/>
    <s v="Grain"/>
    <x v="0"/>
    <n v="1108"/>
  </r>
  <r>
    <x v="668"/>
    <x v="12"/>
    <s v="Oct"/>
    <n v="43"/>
    <x v="7"/>
    <s v="01"/>
    <s v="Grain"/>
    <x v="1"/>
    <n v="419"/>
  </r>
  <r>
    <x v="668"/>
    <x v="12"/>
    <s v="Oct"/>
    <n v="43"/>
    <x v="8"/>
    <s v="01"/>
    <s v="Grain"/>
    <x v="0"/>
    <n v="83"/>
  </r>
  <r>
    <x v="668"/>
    <x v="12"/>
    <s v="Oct"/>
    <n v="43"/>
    <x v="8"/>
    <s v="01"/>
    <s v="Grain"/>
    <x v="1"/>
    <n v="1554"/>
  </r>
  <r>
    <x v="668"/>
    <x v="12"/>
    <s v="Oct"/>
    <n v="43"/>
    <x v="9"/>
    <s v="01"/>
    <s v="Grain"/>
    <x v="0"/>
    <n v="0"/>
  </r>
  <r>
    <x v="668"/>
    <x v="12"/>
    <s v="Oct"/>
    <n v="43"/>
    <x v="9"/>
    <s v="01"/>
    <s v="Grain"/>
    <x v="1"/>
    <n v="0"/>
  </r>
  <r>
    <x v="668"/>
    <x v="12"/>
    <s v="Oct"/>
    <n v="43"/>
    <x v="10"/>
    <s v="01"/>
    <s v="Grain"/>
    <x v="0"/>
    <n v="3051"/>
  </r>
  <r>
    <x v="668"/>
    <x v="12"/>
    <s v="Oct"/>
    <n v="43"/>
    <x v="10"/>
    <s v="01"/>
    <s v="Grain"/>
    <x v="1"/>
    <n v="568"/>
  </r>
  <r>
    <x v="668"/>
    <x v="12"/>
    <s v="Oct"/>
    <n v="43"/>
    <x v="11"/>
    <s v="01"/>
    <s v="Grain"/>
    <x v="0"/>
    <n v="0"/>
  </r>
  <r>
    <x v="668"/>
    <x v="12"/>
    <s v="Oct"/>
    <n v="43"/>
    <x v="11"/>
    <s v="01"/>
    <s v="Grain"/>
    <x v="1"/>
    <n v="22"/>
  </r>
  <r>
    <x v="668"/>
    <x v="12"/>
    <s v="Oct"/>
    <n v="43"/>
    <x v="12"/>
    <s v="01"/>
    <s v="Grain"/>
    <x v="0"/>
    <n v="7195"/>
  </r>
  <r>
    <x v="668"/>
    <x v="12"/>
    <s v="Oct"/>
    <n v="43"/>
    <x v="12"/>
    <s v="01"/>
    <s v="Grain"/>
    <x v="1"/>
    <n v="1656"/>
  </r>
  <r>
    <x v="669"/>
    <x v="12"/>
    <s v="Oct"/>
    <n v="44"/>
    <x v="13"/>
    <s v="01"/>
    <s v="Grain"/>
    <x v="0"/>
    <n v="0"/>
  </r>
  <r>
    <x v="669"/>
    <x v="12"/>
    <s v="Oct"/>
    <n v="44"/>
    <x v="13"/>
    <s v="01"/>
    <s v="Grain"/>
    <x v="1"/>
    <n v="0"/>
  </r>
  <r>
    <x v="669"/>
    <x v="12"/>
    <s v="Oct"/>
    <n v="44"/>
    <x v="0"/>
    <s v="01"/>
    <s v="Grain"/>
    <x v="0"/>
    <n v="14125"/>
  </r>
  <r>
    <x v="669"/>
    <x v="12"/>
    <s v="Oct"/>
    <n v="44"/>
    <x v="0"/>
    <s v="01"/>
    <s v="Grain"/>
    <x v="1"/>
    <n v="314"/>
  </r>
  <r>
    <x v="669"/>
    <x v="12"/>
    <s v="Oct"/>
    <n v="44"/>
    <x v="2"/>
    <s v="01"/>
    <s v="Grain"/>
    <x v="0"/>
    <n v="5824"/>
  </r>
  <r>
    <x v="669"/>
    <x v="12"/>
    <s v="Oct"/>
    <n v="44"/>
    <x v="2"/>
    <s v="01"/>
    <s v="Grain"/>
    <x v="1"/>
    <n v="1028"/>
  </r>
  <r>
    <x v="669"/>
    <x v="12"/>
    <s v="Oct"/>
    <n v="44"/>
    <x v="3"/>
    <s v="01"/>
    <s v="Grain"/>
    <x v="0"/>
    <n v="6054"/>
  </r>
  <r>
    <x v="669"/>
    <x v="12"/>
    <s v="Oct"/>
    <n v="44"/>
    <x v="3"/>
    <s v="01"/>
    <s v="Grain"/>
    <x v="1"/>
    <n v="291"/>
  </r>
  <r>
    <x v="669"/>
    <x v="12"/>
    <s v="Oct"/>
    <n v="44"/>
    <x v="4"/>
    <s v="01"/>
    <s v="Grain"/>
    <x v="0"/>
    <n v="1903"/>
  </r>
  <r>
    <x v="669"/>
    <x v="12"/>
    <s v="Oct"/>
    <n v="44"/>
    <x v="4"/>
    <s v="01"/>
    <s v="Grain"/>
    <x v="1"/>
    <n v="768"/>
  </r>
  <r>
    <x v="669"/>
    <x v="12"/>
    <s v="Oct"/>
    <n v="44"/>
    <x v="14"/>
    <s v="01"/>
    <s v="Grain"/>
    <x v="0"/>
    <n v="1991"/>
  </r>
  <r>
    <x v="669"/>
    <x v="12"/>
    <s v="Oct"/>
    <n v="44"/>
    <x v="14"/>
    <s v="01"/>
    <s v="Grain"/>
    <x v="1"/>
    <n v="1458"/>
  </r>
  <r>
    <x v="669"/>
    <x v="12"/>
    <s v="Oct"/>
    <n v="44"/>
    <x v="7"/>
    <s v="01"/>
    <s v="Grain"/>
    <x v="0"/>
    <n v="1421"/>
  </r>
  <r>
    <x v="669"/>
    <x v="12"/>
    <s v="Oct"/>
    <n v="44"/>
    <x v="7"/>
    <s v="01"/>
    <s v="Grain"/>
    <x v="1"/>
    <n v="462"/>
  </r>
  <r>
    <x v="669"/>
    <x v="12"/>
    <s v="Oct"/>
    <n v="44"/>
    <x v="8"/>
    <s v="01"/>
    <s v="Grain"/>
    <x v="0"/>
    <n v="161"/>
  </r>
  <r>
    <x v="669"/>
    <x v="12"/>
    <s v="Oct"/>
    <n v="44"/>
    <x v="8"/>
    <s v="01"/>
    <s v="Grain"/>
    <x v="1"/>
    <n v="1748"/>
  </r>
  <r>
    <x v="669"/>
    <x v="12"/>
    <s v="Oct"/>
    <n v="44"/>
    <x v="9"/>
    <s v="01"/>
    <s v="Grain"/>
    <x v="0"/>
    <n v="0"/>
  </r>
  <r>
    <x v="669"/>
    <x v="12"/>
    <s v="Oct"/>
    <n v="44"/>
    <x v="9"/>
    <s v="01"/>
    <s v="Grain"/>
    <x v="1"/>
    <n v="0"/>
  </r>
  <r>
    <x v="669"/>
    <x v="12"/>
    <s v="Oct"/>
    <n v="44"/>
    <x v="10"/>
    <s v="01"/>
    <s v="Grain"/>
    <x v="0"/>
    <n v="2816"/>
  </r>
  <r>
    <x v="669"/>
    <x v="12"/>
    <s v="Oct"/>
    <n v="44"/>
    <x v="10"/>
    <s v="01"/>
    <s v="Grain"/>
    <x v="1"/>
    <n v="558"/>
  </r>
  <r>
    <x v="669"/>
    <x v="12"/>
    <s v="Oct"/>
    <n v="44"/>
    <x v="11"/>
    <s v="01"/>
    <s v="Grain"/>
    <x v="0"/>
    <n v="0"/>
  </r>
  <r>
    <x v="669"/>
    <x v="12"/>
    <s v="Oct"/>
    <n v="44"/>
    <x v="11"/>
    <s v="01"/>
    <s v="Grain"/>
    <x v="1"/>
    <n v="3"/>
  </r>
  <r>
    <x v="669"/>
    <x v="12"/>
    <s v="Oct"/>
    <n v="44"/>
    <x v="12"/>
    <s v="01"/>
    <s v="Grain"/>
    <x v="0"/>
    <n v="6786"/>
  </r>
  <r>
    <x v="669"/>
    <x v="12"/>
    <s v="Oct"/>
    <n v="44"/>
    <x v="12"/>
    <s v="01"/>
    <s v="Grain"/>
    <x v="1"/>
    <n v="1717"/>
  </r>
  <r>
    <x v="670"/>
    <x v="12"/>
    <s v="Nov"/>
    <n v="45"/>
    <x v="13"/>
    <s v="01"/>
    <s v="Grain"/>
    <x v="0"/>
    <n v="0"/>
  </r>
  <r>
    <x v="670"/>
    <x v="12"/>
    <s v="Nov"/>
    <n v="45"/>
    <x v="13"/>
    <s v="01"/>
    <s v="Grain"/>
    <x v="1"/>
    <n v="0"/>
  </r>
  <r>
    <x v="670"/>
    <x v="12"/>
    <s v="Nov"/>
    <n v="45"/>
    <x v="0"/>
    <s v="01"/>
    <s v="Grain"/>
    <x v="0"/>
    <n v="14181"/>
  </r>
  <r>
    <x v="670"/>
    <x v="12"/>
    <s v="Nov"/>
    <n v="45"/>
    <x v="0"/>
    <s v="01"/>
    <s v="Grain"/>
    <x v="1"/>
    <n v="61"/>
  </r>
  <r>
    <x v="670"/>
    <x v="12"/>
    <s v="Nov"/>
    <n v="45"/>
    <x v="2"/>
    <s v="01"/>
    <s v="Grain"/>
    <x v="0"/>
    <n v="6188"/>
  </r>
  <r>
    <x v="670"/>
    <x v="12"/>
    <s v="Nov"/>
    <n v="45"/>
    <x v="2"/>
    <s v="01"/>
    <s v="Grain"/>
    <x v="1"/>
    <n v="882"/>
  </r>
  <r>
    <x v="670"/>
    <x v="12"/>
    <s v="Nov"/>
    <n v="45"/>
    <x v="3"/>
    <s v="01"/>
    <s v="Grain"/>
    <x v="0"/>
    <n v="6693"/>
  </r>
  <r>
    <x v="670"/>
    <x v="12"/>
    <s v="Nov"/>
    <n v="45"/>
    <x v="3"/>
    <s v="01"/>
    <s v="Grain"/>
    <x v="1"/>
    <n v="356"/>
  </r>
  <r>
    <x v="670"/>
    <x v="12"/>
    <s v="Nov"/>
    <n v="45"/>
    <x v="4"/>
    <s v="01"/>
    <s v="Grain"/>
    <x v="0"/>
    <n v="1650"/>
  </r>
  <r>
    <x v="670"/>
    <x v="12"/>
    <s v="Nov"/>
    <n v="45"/>
    <x v="4"/>
    <s v="01"/>
    <s v="Grain"/>
    <x v="1"/>
    <n v="889"/>
  </r>
  <r>
    <x v="670"/>
    <x v="12"/>
    <s v="Nov"/>
    <n v="45"/>
    <x v="14"/>
    <s v="01"/>
    <s v="Grain"/>
    <x v="0"/>
    <n v="2314"/>
  </r>
  <r>
    <x v="670"/>
    <x v="12"/>
    <s v="Nov"/>
    <n v="45"/>
    <x v="14"/>
    <s v="01"/>
    <s v="Grain"/>
    <x v="1"/>
    <n v="1874"/>
  </r>
  <r>
    <x v="670"/>
    <x v="12"/>
    <s v="Nov"/>
    <n v="45"/>
    <x v="7"/>
    <s v="01"/>
    <s v="Grain"/>
    <x v="0"/>
    <n v="1110"/>
  </r>
  <r>
    <x v="670"/>
    <x v="12"/>
    <s v="Nov"/>
    <n v="45"/>
    <x v="7"/>
    <s v="01"/>
    <s v="Grain"/>
    <x v="1"/>
    <n v="167"/>
  </r>
  <r>
    <x v="670"/>
    <x v="12"/>
    <s v="Nov"/>
    <n v="45"/>
    <x v="8"/>
    <s v="01"/>
    <s v="Grain"/>
    <x v="0"/>
    <n v="150"/>
  </r>
  <r>
    <x v="670"/>
    <x v="12"/>
    <s v="Nov"/>
    <n v="45"/>
    <x v="8"/>
    <s v="01"/>
    <s v="Grain"/>
    <x v="1"/>
    <n v="1064"/>
  </r>
  <r>
    <x v="670"/>
    <x v="12"/>
    <s v="Nov"/>
    <n v="45"/>
    <x v="9"/>
    <s v="01"/>
    <s v="Grain"/>
    <x v="0"/>
    <n v="0"/>
  </r>
  <r>
    <x v="670"/>
    <x v="12"/>
    <s v="Nov"/>
    <n v="45"/>
    <x v="9"/>
    <s v="01"/>
    <s v="Grain"/>
    <x v="1"/>
    <n v="0"/>
  </r>
  <r>
    <x v="670"/>
    <x v="12"/>
    <s v="Nov"/>
    <n v="45"/>
    <x v="10"/>
    <s v="01"/>
    <s v="Grain"/>
    <x v="0"/>
    <n v="3383"/>
  </r>
  <r>
    <x v="670"/>
    <x v="12"/>
    <s v="Nov"/>
    <n v="45"/>
    <x v="10"/>
    <s v="01"/>
    <s v="Grain"/>
    <x v="1"/>
    <n v="493"/>
  </r>
  <r>
    <x v="670"/>
    <x v="12"/>
    <s v="Nov"/>
    <n v="45"/>
    <x v="11"/>
    <s v="01"/>
    <s v="Grain"/>
    <x v="0"/>
    <n v="0"/>
  </r>
  <r>
    <x v="670"/>
    <x v="12"/>
    <s v="Nov"/>
    <n v="45"/>
    <x v="11"/>
    <s v="01"/>
    <s v="Grain"/>
    <x v="1"/>
    <n v="0"/>
  </r>
  <r>
    <x v="670"/>
    <x v="12"/>
    <s v="Nov"/>
    <n v="45"/>
    <x v="12"/>
    <s v="01"/>
    <s v="Grain"/>
    <x v="0"/>
    <n v="7101"/>
  </r>
  <r>
    <x v="670"/>
    <x v="12"/>
    <s v="Nov"/>
    <n v="45"/>
    <x v="12"/>
    <s v="01"/>
    <s v="Grain"/>
    <x v="1"/>
    <n v="1703"/>
  </r>
  <r>
    <x v="671"/>
    <x v="12"/>
    <s v="Nov"/>
    <n v="46"/>
    <x v="13"/>
    <s v="01"/>
    <s v="Grain"/>
    <x v="0"/>
    <n v="0"/>
  </r>
  <r>
    <x v="671"/>
    <x v="12"/>
    <s v="Nov"/>
    <n v="46"/>
    <x v="13"/>
    <s v="01"/>
    <s v="Grain"/>
    <x v="1"/>
    <n v="0"/>
  </r>
  <r>
    <x v="671"/>
    <x v="12"/>
    <s v="Nov"/>
    <n v="46"/>
    <x v="0"/>
    <s v="01"/>
    <s v="Grain"/>
    <x v="0"/>
    <n v="15034"/>
  </r>
  <r>
    <x v="671"/>
    <x v="12"/>
    <s v="Nov"/>
    <n v="46"/>
    <x v="0"/>
    <s v="01"/>
    <s v="Grain"/>
    <x v="1"/>
    <n v="349"/>
  </r>
  <r>
    <x v="671"/>
    <x v="12"/>
    <s v="Nov"/>
    <n v="46"/>
    <x v="2"/>
    <s v="01"/>
    <s v="Grain"/>
    <x v="0"/>
    <n v="5390"/>
  </r>
  <r>
    <x v="671"/>
    <x v="12"/>
    <s v="Nov"/>
    <n v="46"/>
    <x v="2"/>
    <s v="01"/>
    <s v="Grain"/>
    <x v="1"/>
    <n v="464"/>
  </r>
  <r>
    <x v="671"/>
    <x v="12"/>
    <s v="Nov"/>
    <n v="46"/>
    <x v="3"/>
    <s v="01"/>
    <s v="Grain"/>
    <x v="0"/>
    <n v="5648"/>
  </r>
  <r>
    <x v="671"/>
    <x v="12"/>
    <s v="Nov"/>
    <n v="46"/>
    <x v="3"/>
    <s v="01"/>
    <s v="Grain"/>
    <x v="1"/>
    <n v="339"/>
  </r>
  <r>
    <x v="671"/>
    <x v="12"/>
    <s v="Nov"/>
    <n v="46"/>
    <x v="4"/>
    <s v="01"/>
    <s v="Grain"/>
    <x v="0"/>
    <n v="2696"/>
  </r>
  <r>
    <x v="671"/>
    <x v="12"/>
    <s v="Nov"/>
    <n v="46"/>
    <x v="4"/>
    <s v="01"/>
    <s v="Grain"/>
    <x v="1"/>
    <n v="1013"/>
  </r>
  <r>
    <x v="671"/>
    <x v="12"/>
    <s v="Nov"/>
    <n v="46"/>
    <x v="14"/>
    <s v="01"/>
    <s v="Grain"/>
    <x v="0"/>
    <n v="1888"/>
  </r>
  <r>
    <x v="671"/>
    <x v="12"/>
    <s v="Nov"/>
    <n v="46"/>
    <x v="14"/>
    <s v="01"/>
    <s v="Grain"/>
    <x v="1"/>
    <n v="1387"/>
  </r>
  <r>
    <x v="671"/>
    <x v="12"/>
    <s v="Nov"/>
    <n v="46"/>
    <x v="7"/>
    <s v="01"/>
    <s v="Grain"/>
    <x v="0"/>
    <n v="1173"/>
  </r>
  <r>
    <x v="671"/>
    <x v="12"/>
    <s v="Nov"/>
    <n v="46"/>
    <x v="7"/>
    <s v="01"/>
    <s v="Grain"/>
    <x v="1"/>
    <n v="501"/>
  </r>
  <r>
    <x v="671"/>
    <x v="12"/>
    <s v="Nov"/>
    <n v="46"/>
    <x v="8"/>
    <s v="01"/>
    <s v="Grain"/>
    <x v="0"/>
    <n v="134"/>
  </r>
  <r>
    <x v="671"/>
    <x v="12"/>
    <s v="Nov"/>
    <n v="46"/>
    <x v="8"/>
    <s v="01"/>
    <s v="Grain"/>
    <x v="1"/>
    <n v="1241"/>
  </r>
  <r>
    <x v="671"/>
    <x v="12"/>
    <s v="Nov"/>
    <n v="46"/>
    <x v="9"/>
    <s v="01"/>
    <s v="Grain"/>
    <x v="0"/>
    <n v="0"/>
  </r>
  <r>
    <x v="671"/>
    <x v="12"/>
    <s v="Nov"/>
    <n v="46"/>
    <x v="9"/>
    <s v="01"/>
    <s v="Grain"/>
    <x v="1"/>
    <n v="0"/>
  </r>
  <r>
    <x v="671"/>
    <x v="12"/>
    <s v="Nov"/>
    <n v="46"/>
    <x v="10"/>
    <s v="01"/>
    <s v="Grain"/>
    <x v="0"/>
    <n v="3070"/>
  </r>
  <r>
    <x v="671"/>
    <x v="12"/>
    <s v="Nov"/>
    <n v="46"/>
    <x v="10"/>
    <s v="01"/>
    <s v="Grain"/>
    <x v="1"/>
    <n v="289"/>
  </r>
  <r>
    <x v="671"/>
    <x v="12"/>
    <s v="Nov"/>
    <n v="46"/>
    <x v="11"/>
    <s v="01"/>
    <s v="Grain"/>
    <x v="0"/>
    <n v="0"/>
  </r>
  <r>
    <x v="671"/>
    <x v="12"/>
    <s v="Nov"/>
    <n v="46"/>
    <x v="11"/>
    <s v="01"/>
    <s v="Grain"/>
    <x v="1"/>
    <n v="30"/>
  </r>
  <r>
    <x v="671"/>
    <x v="12"/>
    <s v="Nov"/>
    <n v="46"/>
    <x v="12"/>
    <s v="01"/>
    <s v="Grain"/>
    <x v="0"/>
    <n v="7135"/>
  </r>
  <r>
    <x v="671"/>
    <x v="12"/>
    <s v="Nov"/>
    <n v="46"/>
    <x v="12"/>
    <s v="01"/>
    <s v="Grain"/>
    <x v="1"/>
    <n v="2129"/>
  </r>
  <r>
    <x v="672"/>
    <x v="12"/>
    <s v="Nov"/>
    <n v="47"/>
    <x v="13"/>
    <s v="01"/>
    <s v="Grain"/>
    <x v="0"/>
    <n v="0"/>
  </r>
  <r>
    <x v="672"/>
    <x v="12"/>
    <s v="Nov"/>
    <n v="47"/>
    <x v="13"/>
    <s v="01"/>
    <s v="Grain"/>
    <x v="1"/>
    <n v="0"/>
  </r>
  <r>
    <x v="672"/>
    <x v="12"/>
    <s v="Nov"/>
    <n v="47"/>
    <x v="0"/>
    <s v="01"/>
    <s v="Grain"/>
    <x v="0"/>
    <n v="11727"/>
  </r>
  <r>
    <x v="672"/>
    <x v="12"/>
    <s v="Nov"/>
    <n v="47"/>
    <x v="0"/>
    <s v="01"/>
    <s v="Grain"/>
    <x v="1"/>
    <n v="100"/>
  </r>
  <r>
    <x v="672"/>
    <x v="12"/>
    <s v="Nov"/>
    <n v="47"/>
    <x v="2"/>
    <s v="01"/>
    <s v="Grain"/>
    <x v="0"/>
    <n v="5991"/>
  </r>
  <r>
    <x v="672"/>
    <x v="12"/>
    <s v="Nov"/>
    <n v="47"/>
    <x v="2"/>
    <s v="01"/>
    <s v="Grain"/>
    <x v="1"/>
    <n v="247"/>
  </r>
  <r>
    <x v="672"/>
    <x v="12"/>
    <s v="Nov"/>
    <n v="47"/>
    <x v="3"/>
    <s v="01"/>
    <s v="Grain"/>
    <x v="0"/>
    <n v="5661"/>
  </r>
  <r>
    <x v="672"/>
    <x v="12"/>
    <s v="Nov"/>
    <n v="47"/>
    <x v="3"/>
    <s v="01"/>
    <s v="Grain"/>
    <x v="1"/>
    <n v="220"/>
  </r>
  <r>
    <x v="672"/>
    <x v="12"/>
    <s v="Nov"/>
    <n v="47"/>
    <x v="4"/>
    <s v="01"/>
    <s v="Grain"/>
    <x v="0"/>
    <n v="2164"/>
  </r>
  <r>
    <x v="672"/>
    <x v="12"/>
    <s v="Nov"/>
    <n v="47"/>
    <x v="4"/>
    <s v="01"/>
    <s v="Grain"/>
    <x v="1"/>
    <n v="1111"/>
  </r>
  <r>
    <x v="672"/>
    <x v="12"/>
    <s v="Nov"/>
    <n v="47"/>
    <x v="14"/>
    <s v="01"/>
    <s v="Grain"/>
    <x v="0"/>
    <n v="1999"/>
  </r>
  <r>
    <x v="672"/>
    <x v="12"/>
    <s v="Nov"/>
    <n v="47"/>
    <x v="14"/>
    <s v="01"/>
    <s v="Grain"/>
    <x v="1"/>
    <n v="1899"/>
  </r>
  <r>
    <x v="672"/>
    <x v="12"/>
    <s v="Nov"/>
    <n v="47"/>
    <x v="7"/>
    <s v="01"/>
    <s v="Grain"/>
    <x v="0"/>
    <n v="1290"/>
  </r>
  <r>
    <x v="672"/>
    <x v="12"/>
    <s v="Nov"/>
    <n v="47"/>
    <x v="7"/>
    <s v="01"/>
    <s v="Grain"/>
    <x v="1"/>
    <n v="229"/>
  </r>
  <r>
    <x v="672"/>
    <x v="12"/>
    <s v="Nov"/>
    <n v="47"/>
    <x v="8"/>
    <s v="01"/>
    <s v="Grain"/>
    <x v="0"/>
    <n v="77"/>
  </r>
  <r>
    <x v="672"/>
    <x v="12"/>
    <s v="Nov"/>
    <n v="47"/>
    <x v="8"/>
    <s v="01"/>
    <s v="Grain"/>
    <x v="1"/>
    <n v="1539"/>
  </r>
  <r>
    <x v="672"/>
    <x v="12"/>
    <s v="Nov"/>
    <n v="47"/>
    <x v="9"/>
    <s v="01"/>
    <s v="Grain"/>
    <x v="0"/>
    <n v="0"/>
  </r>
  <r>
    <x v="672"/>
    <x v="12"/>
    <s v="Nov"/>
    <n v="47"/>
    <x v="9"/>
    <s v="01"/>
    <s v="Grain"/>
    <x v="1"/>
    <n v="0"/>
  </r>
  <r>
    <x v="672"/>
    <x v="12"/>
    <s v="Nov"/>
    <n v="47"/>
    <x v="10"/>
    <s v="01"/>
    <s v="Grain"/>
    <x v="0"/>
    <n v="3331"/>
  </r>
  <r>
    <x v="672"/>
    <x v="12"/>
    <s v="Nov"/>
    <n v="47"/>
    <x v="10"/>
    <s v="01"/>
    <s v="Grain"/>
    <x v="1"/>
    <n v="488"/>
  </r>
  <r>
    <x v="672"/>
    <x v="12"/>
    <s v="Nov"/>
    <n v="47"/>
    <x v="11"/>
    <s v="01"/>
    <s v="Grain"/>
    <x v="0"/>
    <n v="0"/>
  </r>
  <r>
    <x v="672"/>
    <x v="12"/>
    <s v="Nov"/>
    <n v="47"/>
    <x v="11"/>
    <s v="01"/>
    <s v="Grain"/>
    <x v="1"/>
    <n v="0"/>
  </r>
  <r>
    <x v="672"/>
    <x v="12"/>
    <s v="Nov"/>
    <n v="47"/>
    <x v="12"/>
    <s v="01"/>
    <s v="Grain"/>
    <x v="0"/>
    <n v="6692"/>
  </r>
  <r>
    <x v="672"/>
    <x v="12"/>
    <s v="Nov"/>
    <n v="47"/>
    <x v="12"/>
    <s v="01"/>
    <s v="Grain"/>
    <x v="1"/>
    <n v="1169"/>
  </r>
  <r>
    <x v="673"/>
    <x v="12"/>
    <s v="Nov"/>
    <n v="48"/>
    <x v="13"/>
    <s v="01"/>
    <s v="Grain"/>
    <x v="0"/>
    <n v="0"/>
  </r>
  <r>
    <x v="673"/>
    <x v="12"/>
    <s v="Nov"/>
    <n v="48"/>
    <x v="13"/>
    <s v="01"/>
    <s v="Grain"/>
    <x v="1"/>
    <n v="0"/>
  </r>
  <r>
    <x v="673"/>
    <x v="12"/>
    <s v="Nov"/>
    <n v="48"/>
    <x v="0"/>
    <s v="01"/>
    <s v="Grain"/>
    <x v="0"/>
    <n v="14049"/>
  </r>
  <r>
    <x v="673"/>
    <x v="12"/>
    <s v="Nov"/>
    <n v="48"/>
    <x v="0"/>
    <s v="01"/>
    <s v="Grain"/>
    <x v="1"/>
    <n v="248"/>
  </r>
  <r>
    <x v="673"/>
    <x v="12"/>
    <s v="Nov"/>
    <n v="48"/>
    <x v="2"/>
    <s v="01"/>
    <s v="Grain"/>
    <x v="0"/>
    <n v="5727"/>
  </r>
  <r>
    <x v="673"/>
    <x v="12"/>
    <s v="Nov"/>
    <n v="48"/>
    <x v="2"/>
    <s v="01"/>
    <s v="Grain"/>
    <x v="1"/>
    <n v="539"/>
  </r>
  <r>
    <x v="673"/>
    <x v="12"/>
    <s v="Nov"/>
    <n v="48"/>
    <x v="3"/>
    <s v="01"/>
    <s v="Grain"/>
    <x v="0"/>
    <n v="6845"/>
  </r>
  <r>
    <x v="673"/>
    <x v="12"/>
    <s v="Nov"/>
    <n v="48"/>
    <x v="3"/>
    <s v="01"/>
    <s v="Grain"/>
    <x v="1"/>
    <n v="303"/>
  </r>
  <r>
    <x v="673"/>
    <x v="12"/>
    <s v="Nov"/>
    <n v="48"/>
    <x v="4"/>
    <s v="01"/>
    <s v="Grain"/>
    <x v="0"/>
    <n v="1991"/>
  </r>
  <r>
    <x v="673"/>
    <x v="12"/>
    <s v="Nov"/>
    <n v="48"/>
    <x v="4"/>
    <s v="01"/>
    <s v="Grain"/>
    <x v="1"/>
    <n v="928"/>
  </r>
  <r>
    <x v="673"/>
    <x v="12"/>
    <s v="Nov"/>
    <n v="48"/>
    <x v="14"/>
    <s v="01"/>
    <s v="Grain"/>
    <x v="0"/>
    <n v="2348"/>
  </r>
  <r>
    <x v="673"/>
    <x v="12"/>
    <s v="Nov"/>
    <n v="48"/>
    <x v="14"/>
    <s v="01"/>
    <s v="Grain"/>
    <x v="1"/>
    <n v="2210"/>
  </r>
  <r>
    <x v="673"/>
    <x v="12"/>
    <s v="Nov"/>
    <n v="48"/>
    <x v="7"/>
    <s v="01"/>
    <s v="Grain"/>
    <x v="0"/>
    <n v="1167"/>
  </r>
  <r>
    <x v="673"/>
    <x v="12"/>
    <s v="Nov"/>
    <n v="48"/>
    <x v="7"/>
    <s v="01"/>
    <s v="Grain"/>
    <x v="1"/>
    <n v="484"/>
  </r>
  <r>
    <x v="673"/>
    <x v="12"/>
    <s v="Nov"/>
    <n v="48"/>
    <x v="8"/>
    <s v="01"/>
    <s v="Grain"/>
    <x v="0"/>
    <n v="121"/>
  </r>
  <r>
    <x v="673"/>
    <x v="12"/>
    <s v="Nov"/>
    <n v="48"/>
    <x v="8"/>
    <s v="01"/>
    <s v="Grain"/>
    <x v="1"/>
    <n v="1642"/>
  </r>
  <r>
    <x v="673"/>
    <x v="12"/>
    <s v="Nov"/>
    <n v="48"/>
    <x v="9"/>
    <s v="01"/>
    <s v="Grain"/>
    <x v="0"/>
    <n v="0"/>
  </r>
  <r>
    <x v="673"/>
    <x v="12"/>
    <s v="Nov"/>
    <n v="48"/>
    <x v="9"/>
    <s v="01"/>
    <s v="Grain"/>
    <x v="1"/>
    <n v="0"/>
  </r>
  <r>
    <x v="673"/>
    <x v="12"/>
    <s v="Nov"/>
    <n v="48"/>
    <x v="10"/>
    <s v="01"/>
    <s v="Grain"/>
    <x v="0"/>
    <n v="2305"/>
  </r>
  <r>
    <x v="673"/>
    <x v="12"/>
    <s v="Nov"/>
    <n v="48"/>
    <x v="10"/>
    <s v="01"/>
    <s v="Grain"/>
    <x v="1"/>
    <n v="471"/>
  </r>
  <r>
    <x v="673"/>
    <x v="12"/>
    <s v="Nov"/>
    <n v="48"/>
    <x v="11"/>
    <s v="01"/>
    <s v="Grain"/>
    <x v="0"/>
    <n v="0"/>
  </r>
  <r>
    <x v="673"/>
    <x v="12"/>
    <s v="Nov"/>
    <n v="48"/>
    <x v="11"/>
    <s v="01"/>
    <s v="Grain"/>
    <x v="1"/>
    <n v="19"/>
  </r>
  <r>
    <x v="673"/>
    <x v="12"/>
    <s v="Nov"/>
    <n v="48"/>
    <x v="12"/>
    <s v="01"/>
    <s v="Grain"/>
    <x v="0"/>
    <n v="5484"/>
  </r>
  <r>
    <x v="673"/>
    <x v="12"/>
    <s v="Nov"/>
    <n v="48"/>
    <x v="12"/>
    <s v="01"/>
    <s v="Grain"/>
    <x v="1"/>
    <n v="1466"/>
  </r>
  <r>
    <x v="674"/>
    <x v="12"/>
    <s v="Dec"/>
    <n v="49"/>
    <x v="13"/>
    <s v="01"/>
    <s v="Grain"/>
    <x v="0"/>
    <n v="0"/>
  </r>
  <r>
    <x v="674"/>
    <x v="12"/>
    <s v="Dec"/>
    <n v="49"/>
    <x v="13"/>
    <s v="01"/>
    <s v="Grain"/>
    <x v="1"/>
    <n v="0"/>
  </r>
  <r>
    <x v="674"/>
    <x v="12"/>
    <s v="Dec"/>
    <n v="49"/>
    <x v="0"/>
    <s v="01"/>
    <s v="Grain"/>
    <x v="0"/>
    <n v="13061"/>
  </r>
  <r>
    <x v="674"/>
    <x v="12"/>
    <s v="Dec"/>
    <n v="49"/>
    <x v="0"/>
    <s v="01"/>
    <s v="Grain"/>
    <x v="1"/>
    <n v="296"/>
  </r>
  <r>
    <x v="674"/>
    <x v="12"/>
    <s v="Dec"/>
    <n v="49"/>
    <x v="2"/>
    <s v="01"/>
    <s v="Grain"/>
    <x v="0"/>
    <n v="6430"/>
  </r>
  <r>
    <x v="674"/>
    <x v="12"/>
    <s v="Dec"/>
    <n v="49"/>
    <x v="2"/>
    <s v="01"/>
    <s v="Grain"/>
    <x v="1"/>
    <n v="611"/>
  </r>
  <r>
    <x v="674"/>
    <x v="12"/>
    <s v="Dec"/>
    <n v="49"/>
    <x v="3"/>
    <s v="01"/>
    <s v="Grain"/>
    <x v="0"/>
    <n v="6005"/>
  </r>
  <r>
    <x v="674"/>
    <x v="12"/>
    <s v="Dec"/>
    <n v="49"/>
    <x v="3"/>
    <s v="01"/>
    <s v="Grain"/>
    <x v="1"/>
    <n v="237"/>
  </r>
  <r>
    <x v="674"/>
    <x v="12"/>
    <s v="Dec"/>
    <n v="49"/>
    <x v="4"/>
    <s v="01"/>
    <s v="Grain"/>
    <x v="0"/>
    <n v="2288"/>
  </r>
  <r>
    <x v="674"/>
    <x v="12"/>
    <s v="Dec"/>
    <n v="49"/>
    <x v="4"/>
    <s v="01"/>
    <s v="Grain"/>
    <x v="1"/>
    <n v="1356"/>
  </r>
  <r>
    <x v="674"/>
    <x v="12"/>
    <s v="Dec"/>
    <n v="49"/>
    <x v="14"/>
    <s v="01"/>
    <s v="Grain"/>
    <x v="0"/>
    <n v="1761"/>
  </r>
  <r>
    <x v="674"/>
    <x v="12"/>
    <s v="Dec"/>
    <n v="49"/>
    <x v="14"/>
    <s v="01"/>
    <s v="Grain"/>
    <x v="1"/>
    <n v="1397"/>
  </r>
  <r>
    <x v="674"/>
    <x v="12"/>
    <s v="Dec"/>
    <n v="49"/>
    <x v="7"/>
    <s v="01"/>
    <s v="Grain"/>
    <x v="0"/>
    <n v="1229"/>
  </r>
  <r>
    <x v="674"/>
    <x v="12"/>
    <s v="Dec"/>
    <n v="49"/>
    <x v="7"/>
    <s v="01"/>
    <s v="Grain"/>
    <x v="1"/>
    <n v="445"/>
  </r>
  <r>
    <x v="674"/>
    <x v="12"/>
    <s v="Dec"/>
    <n v="49"/>
    <x v="8"/>
    <s v="01"/>
    <s v="Grain"/>
    <x v="0"/>
    <n v="128"/>
  </r>
  <r>
    <x v="674"/>
    <x v="12"/>
    <s v="Dec"/>
    <n v="49"/>
    <x v="8"/>
    <s v="01"/>
    <s v="Grain"/>
    <x v="1"/>
    <n v="1237"/>
  </r>
  <r>
    <x v="674"/>
    <x v="12"/>
    <s v="Dec"/>
    <n v="49"/>
    <x v="9"/>
    <s v="01"/>
    <s v="Grain"/>
    <x v="0"/>
    <n v="0"/>
  </r>
  <r>
    <x v="674"/>
    <x v="12"/>
    <s v="Dec"/>
    <n v="49"/>
    <x v="9"/>
    <s v="01"/>
    <s v="Grain"/>
    <x v="1"/>
    <n v="0"/>
  </r>
  <r>
    <x v="674"/>
    <x v="12"/>
    <s v="Dec"/>
    <n v="49"/>
    <x v="10"/>
    <s v="01"/>
    <s v="Grain"/>
    <x v="0"/>
    <n v="3525"/>
  </r>
  <r>
    <x v="674"/>
    <x v="12"/>
    <s v="Dec"/>
    <n v="49"/>
    <x v="10"/>
    <s v="01"/>
    <s v="Grain"/>
    <x v="1"/>
    <n v="441"/>
  </r>
  <r>
    <x v="674"/>
    <x v="12"/>
    <s v="Dec"/>
    <n v="49"/>
    <x v="11"/>
    <s v="01"/>
    <s v="Grain"/>
    <x v="0"/>
    <n v="0"/>
  </r>
  <r>
    <x v="674"/>
    <x v="12"/>
    <s v="Dec"/>
    <n v="49"/>
    <x v="11"/>
    <s v="01"/>
    <s v="Grain"/>
    <x v="1"/>
    <n v="27"/>
  </r>
  <r>
    <x v="674"/>
    <x v="12"/>
    <s v="Dec"/>
    <n v="49"/>
    <x v="12"/>
    <s v="01"/>
    <s v="Grain"/>
    <x v="0"/>
    <n v="7944"/>
  </r>
  <r>
    <x v="674"/>
    <x v="12"/>
    <s v="Dec"/>
    <n v="49"/>
    <x v="12"/>
    <s v="01"/>
    <s v="Grain"/>
    <x v="1"/>
    <n v="1374"/>
  </r>
  <r>
    <x v="675"/>
    <x v="12"/>
    <s v="Dec"/>
    <n v="50"/>
    <x v="13"/>
    <s v="01"/>
    <s v="Grain"/>
    <x v="0"/>
    <n v="0"/>
  </r>
  <r>
    <x v="675"/>
    <x v="12"/>
    <s v="Dec"/>
    <n v="50"/>
    <x v="13"/>
    <s v="01"/>
    <s v="Grain"/>
    <x v="1"/>
    <n v="0"/>
  </r>
  <r>
    <x v="675"/>
    <x v="12"/>
    <s v="Dec"/>
    <n v="50"/>
    <x v="0"/>
    <s v="01"/>
    <s v="Grain"/>
    <x v="0"/>
    <n v="15795"/>
  </r>
  <r>
    <x v="675"/>
    <x v="12"/>
    <s v="Dec"/>
    <n v="50"/>
    <x v="0"/>
    <s v="01"/>
    <s v="Grain"/>
    <x v="1"/>
    <n v="127"/>
  </r>
  <r>
    <x v="675"/>
    <x v="12"/>
    <s v="Dec"/>
    <n v="50"/>
    <x v="2"/>
    <s v="01"/>
    <s v="Grain"/>
    <x v="0"/>
    <n v="5482"/>
  </r>
  <r>
    <x v="675"/>
    <x v="12"/>
    <s v="Dec"/>
    <n v="50"/>
    <x v="2"/>
    <s v="01"/>
    <s v="Grain"/>
    <x v="1"/>
    <n v="419"/>
  </r>
  <r>
    <x v="675"/>
    <x v="12"/>
    <s v="Dec"/>
    <n v="50"/>
    <x v="3"/>
    <s v="01"/>
    <s v="Grain"/>
    <x v="0"/>
    <n v="5967"/>
  </r>
  <r>
    <x v="675"/>
    <x v="12"/>
    <s v="Dec"/>
    <n v="50"/>
    <x v="3"/>
    <s v="01"/>
    <s v="Grain"/>
    <x v="1"/>
    <n v="489"/>
  </r>
  <r>
    <x v="675"/>
    <x v="12"/>
    <s v="Dec"/>
    <n v="50"/>
    <x v="4"/>
    <s v="01"/>
    <s v="Grain"/>
    <x v="0"/>
    <n v="1933"/>
  </r>
  <r>
    <x v="675"/>
    <x v="12"/>
    <s v="Dec"/>
    <n v="50"/>
    <x v="4"/>
    <s v="01"/>
    <s v="Grain"/>
    <x v="1"/>
    <n v="1324"/>
  </r>
  <r>
    <x v="675"/>
    <x v="12"/>
    <s v="Dec"/>
    <n v="50"/>
    <x v="14"/>
    <s v="01"/>
    <s v="Grain"/>
    <x v="0"/>
    <n v="2281"/>
  </r>
  <r>
    <x v="675"/>
    <x v="12"/>
    <s v="Dec"/>
    <n v="50"/>
    <x v="14"/>
    <s v="01"/>
    <s v="Grain"/>
    <x v="1"/>
    <n v="1161"/>
  </r>
  <r>
    <x v="675"/>
    <x v="12"/>
    <s v="Dec"/>
    <n v="50"/>
    <x v="7"/>
    <s v="01"/>
    <s v="Grain"/>
    <x v="0"/>
    <n v="974"/>
  </r>
  <r>
    <x v="675"/>
    <x v="12"/>
    <s v="Dec"/>
    <n v="50"/>
    <x v="7"/>
    <s v="01"/>
    <s v="Grain"/>
    <x v="1"/>
    <n v="258"/>
  </r>
  <r>
    <x v="675"/>
    <x v="12"/>
    <s v="Dec"/>
    <n v="50"/>
    <x v="8"/>
    <s v="01"/>
    <s v="Grain"/>
    <x v="0"/>
    <n v="119"/>
  </r>
  <r>
    <x v="675"/>
    <x v="12"/>
    <s v="Dec"/>
    <n v="50"/>
    <x v="8"/>
    <s v="01"/>
    <s v="Grain"/>
    <x v="1"/>
    <n v="1084"/>
  </r>
  <r>
    <x v="675"/>
    <x v="12"/>
    <s v="Dec"/>
    <n v="50"/>
    <x v="9"/>
    <s v="01"/>
    <s v="Grain"/>
    <x v="0"/>
    <n v="0"/>
  </r>
  <r>
    <x v="675"/>
    <x v="12"/>
    <s v="Dec"/>
    <n v="50"/>
    <x v="9"/>
    <s v="01"/>
    <s v="Grain"/>
    <x v="1"/>
    <n v="0"/>
  </r>
  <r>
    <x v="675"/>
    <x v="12"/>
    <s v="Dec"/>
    <n v="50"/>
    <x v="10"/>
    <s v="01"/>
    <s v="Grain"/>
    <x v="0"/>
    <n v="2730"/>
  </r>
  <r>
    <x v="675"/>
    <x v="12"/>
    <s v="Dec"/>
    <n v="50"/>
    <x v="10"/>
    <s v="01"/>
    <s v="Grain"/>
    <x v="1"/>
    <n v="774"/>
  </r>
  <r>
    <x v="675"/>
    <x v="12"/>
    <s v="Dec"/>
    <n v="50"/>
    <x v="11"/>
    <s v="01"/>
    <s v="Grain"/>
    <x v="0"/>
    <n v="0"/>
  </r>
  <r>
    <x v="675"/>
    <x v="12"/>
    <s v="Dec"/>
    <n v="50"/>
    <x v="11"/>
    <s v="01"/>
    <s v="Grain"/>
    <x v="1"/>
    <n v="25"/>
  </r>
  <r>
    <x v="675"/>
    <x v="12"/>
    <s v="Dec"/>
    <n v="50"/>
    <x v="12"/>
    <s v="01"/>
    <s v="Grain"/>
    <x v="0"/>
    <n v="6952"/>
  </r>
  <r>
    <x v="675"/>
    <x v="12"/>
    <s v="Dec"/>
    <n v="50"/>
    <x v="12"/>
    <s v="01"/>
    <s v="Grain"/>
    <x v="1"/>
    <n v="1588"/>
  </r>
  <r>
    <x v="676"/>
    <x v="12"/>
    <s v="Dec"/>
    <n v="51"/>
    <x v="13"/>
    <s v="01"/>
    <s v="Grain"/>
    <x v="0"/>
    <n v="0"/>
  </r>
  <r>
    <x v="676"/>
    <x v="12"/>
    <s v="Dec"/>
    <n v="51"/>
    <x v="13"/>
    <s v="01"/>
    <s v="Grain"/>
    <x v="1"/>
    <n v="0"/>
  </r>
  <r>
    <x v="676"/>
    <x v="12"/>
    <s v="Dec"/>
    <n v="51"/>
    <x v="0"/>
    <s v="01"/>
    <s v="Grain"/>
    <x v="0"/>
    <n v="13169"/>
  </r>
  <r>
    <x v="676"/>
    <x v="12"/>
    <s v="Dec"/>
    <n v="51"/>
    <x v="0"/>
    <s v="01"/>
    <s v="Grain"/>
    <x v="1"/>
    <n v="135"/>
  </r>
  <r>
    <x v="676"/>
    <x v="12"/>
    <s v="Dec"/>
    <n v="51"/>
    <x v="2"/>
    <s v="01"/>
    <s v="Grain"/>
    <x v="0"/>
    <n v="5109"/>
  </r>
  <r>
    <x v="676"/>
    <x v="12"/>
    <s v="Dec"/>
    <n v="51"/>
    <x v="2"/>
    <s v="01"/>
    <s v="Grain"/>
    <x v="1"/>
    <n v="391"/>
  </r>
  <r>
    <x v="676"/>
    <x v="12"/>
    <s v="Dec"/>
    <n v="51"/>
    <x v="3"/>
    <s v="01"/>
    <s v="Grain"/>
    <x v="0"/>
    <n v="7475"/>
  </r>
  <r>
    <x v="676"/>
    <x v="12"/>
    <s v="Dec"/>
    <n v="51"/>
    <x v="3"/>
    <s v="01"/>
    <s v="Grain"/>
    <x v="1"/>
    <n v="216"/>
  </r>
  <r>
    <x v="676"/>
    <x v="12"/>
    <s v="Dec"/>
    <n v="51"/>
    <x v="4"/>
    <s v="01"/>
    <s v="Grain"/>
    <x v="0"/>
    <n v="2440"/>
  </r>
  <r>
    <x v="676"/>
    <x v="12"/>
    <s v="Dec"/>
    <n v="51"/>
    <x v="4"/>
    <s v="01"/>
    <s v="Grain"/>
    <x v="1"/>
    <n v="1229"/>
  </r>
  <r>
    <x v="676"/>
    <x v="12"/>
    <s v="Dec"/>
    <n v="51"/>
    <x v="14"/>
    <s v="01"/>
    <s v="Grain"/>
    <x v="0"/>
    <n v="2313"/>
  </r>
  <r>
    <x v="676"/>
    <x v="12"/>
    <s v="Dec"/>
    <n v="51"/>
    <x v="14"/>
    <s v="01"/>
    <s v="Grain"/>
    <x v="1"/>
    <n v="1167"/>
  </r>
  <r>
    <x v="676"/>
    <x v="12"/>
    <s v="Dec"/>
    <n v="51"/>
    <x v="7"/>
    <s v="01"/>
    <s v="Grain"/>
    <x v="0"/>
    <n v="1156"/>
  </r>
  <r>
    <x v="676"/>
    <x v="12"/>
    <s v="Dec"/>
    <n v="51"/>
    <x v="7"/>
    <s v="01"/>
    <s v="Grain"/>
    <x v="1"/>
    <n v="219"/>
  </r>
  <r>
    <x v="676"/>
    <x v="12"/>
    <s v="Dec"/>
    <n v="51"/>
    <x v="8"/>
    <s v="01"/>
    <s v="Grain"/>
    <x v="0"/>
    <n v="191"/>
  </r>
  <r>
    <x v="676"/>
    <x v="12"/>
    <s v="Dec"/>
    <n v="51"/>
    <x v="8"/>
    <s v="01"/>
    <s v="Grain"/>
    <x v="1"/>
    <n v="1608"/>
  </r>
  <r>
    <x v="676"/>
    <x v="12"/>
    <s v="Dec"/>
    <n v="51"/>
    <x v="9"/>
    <s v="01"/>
    <s v="Grain"/>
    <x v="0"/>
    <n v="0"/>
  </r>
  <r>
    <x v="676"/>
    <x v="12"/>
    <s v="Dec"/>
    <n v="51"/>
    <x v="9"/>
    <s v="01"/>
    <s v="Grain"/>
    <x v="1"/>
    <n v="0"/>
  </r>
  <r>
    <x v="676"/>
    <x v="12"/>
    <s v="Dec"/>
    <n v="51"/>
    <x v="10"/>
    <s v="01"/>
    <s v="Grain"/>
    <x v="0"/>
    <n v="2590"/>
  </r>
  <r>
    <x v="676"/>
    <x v="12"/>
    <s v="Dec"/>
    <n v="51"/>
    <x v="10"/>
    <s v="01"/>
    <s v="Grain"/>
    <x v="1"/>
    <n v="934"/>
  </r>
  <r>
    <x v="676"/>
    <x v="12"/>
    <s v="Dec"/>
    <n v="51"/>
    <x v="11"/>
    <s v="01"/>
    <s v="Grain"/>
    <x v="0"/>
    <n v="0"/>
  </r>
  <r>
    <x v="676"/>
    <x v="12"/>
    <s v="Dec"/>
    <n v="51"/>
    <x v="11"/>
    <s v="01"/>
    <s v="Grain"/>
    <x v="1"/>
    <n v="2"/>
  </r>
  <r>
    <x v="676"/>
    <x v="12"/>
    <s v="Dec"/>
    <n v="51"/>
    <x v="12"/>
    <s v="01"/>
    <s v="Grain"/>
    <x v="0"/>
    <n v="6512"/>
  </r>
  <r>
    <x v="676"/>
    <x v="12"/>
    <s v="Dec"/>
    <n v="51"/>
    <x v="12"/>
    <s v="01"/>
    <s v="Grain"/>
    <x v="1"/>
    <n v="1720"/>
  </r>
  <r>
    <x v="677"/>
    <x v="12"/>
    <s v="Dec"/>
    <n v="52"/>
    <x v="13"/>
    <s v="01"/>
    <s v="Grain"/>
    <x v="0"/>
    <n v="0"/>
  </r>
  <r>
    <x v="677"/>
    <x v="12"/>
    <s v="Dec"/>
    <n v="52"/>
    <x v="13"/>
    <s v="01"/>
    <s v="Grain"/>
    <x v="1"/>
    <n v="0"/>
  </r>
  <r>
    <x v="677"/>
    <x v="12"/>
    <s v="Dec"/>
    <n v="52"/>
    <x v="0"/>
    <s v="01"/>
    <s v="Grain"/>
    <x v="0"/>
    <n v="11722"/>
  </r>
  <r>
    <x v="677"/>
    <x v="12"/>
    <s v="Dec"/>
    <n v="52"/>
    <x v="0"/>
    <s v="01"/>
    <s v="Grain"/>
    <x v="1"/>
    <n v="189"/>
  </r>
  <r>
    <x v="677"/>
    <x v="12"/>
    <s v="Dec"/>
    <n v="52"/>
    <x v="2"/>
    <s v="01"/>
    <s v="Grain"/>
    <x v="0"/>
    <n v="3797"/>
  </r>
  <r>
    <x v="677"/>
    <x v="12"/>
    <s v="Dec"/>
    <n v="52"/>
    <x v="2"/>
    <s v="01"/>
    <s v="Grain"/>
    <x v="1"/>
    <n v="308"/>
  </r>
  <r>
    <x v="677"/>
    <x v="12"/>
    <s v="Dec"/>
    <n v="52"/>
    <x v="3"/>
    <s v="01"/>
    <s v="Grain"/>
    <x v="0"/>
    <n v="4253"/>
  </r>
  <r>
    <x v="677"/>
    <x v="12"/>
    <s v="Dec"/>
    <n v="52"/>
    <x v="3"/>
    <s v="01"/>
    <s v="Grain"/>
    <x v="1"/>
    <n v="383"/>
  </r>
  <r>
    <x v="677"/>
    <x v="12"/>
    <s v="Dec"/>
    <n v="52"/>
    <x v="4"/>
    <s v="01"/>
    <s v="Grain"/>
    <x v="0"/>
    <n v="1193"/>
  </r>
  <r>
    <x v="677"/>
    <x v="12"/>
    <s v="Dec"/>
    <n v="52"/>
    <x v="4"/>
    <s v="01"/>
    <s v="Grain"/>
    <x v="1"/>
    <n v="879"/>
  </r>
  <r>
    <x v="677"/>
    <x v="12"/>
    <s v="Dec"/>
    <n v="52"/>
    <x v="14"/>
    <s v="01"/>
    <s v="Grain"/>
    <x v="0"/>
    <n v="1330"/>
  </r>
  <r>
    <x v="677"/>
    <x v="12"/>
    <s v="Dec"/>
    <n v="52"/>
    <x v="14"/>
    <s v="01"/>
    <s v="Grain"/>
    <x v="1"/>
    <n v="1515"/>
  </r>
  <r>
    <x v="677"/>
    <x v="12"/>
    <s v="Dec"/>
    <n v="52"/>
    <x v="7"/>
    <s v="01"/>
    <s v="Grain"/>
    <x v="0"/>
    <n v="840"/>
  </r>
  <r>
    <x v="677"/>
    <x v="12"/>
    <s v="Dec"/>
    <n v="52"/>
    <x v="7"/>
    <s v="01"/>
    <s v="Grain"/>
    <x v="1"/>
    <n v="154"/>
  </r>
  <r>
    <x v="677"/>
    <x v="12"/>
    <s v="Dec"/>
    <n v="52"/>
    <x v="8"/>
    <s v="01"/>
    <s v="Grain"/>
    <x v="0"/>
    <n v="82"/>
  </r>
  <r>
    <x v="677"/>
    <x v="12"/>
    <s v="Dec"/>
    <n v="52"/>
    <x v="8"/>
    <s v="01"/>
    <s v="Grain"/>
    <x v="1"/>
    <n v="1286"/>
  </r>
  <r>
    <x v="677"/>
    <x v="12"/>
    <s v="Dec"/>
    <n v="52"/>
    <x v="9"/>
    <s v="01"/>
    <s v="Grain"/>
    <x v="0"/>
    <n v="0"/>
  </r>
  <r>
    <x v="677"/>
    <x v="12"/>
    <s v="Dec"/>
    <n v="52"/>
    <x v="9"/>
    <s v="01"/>
    <s v="Grain"/>
    <x v="1"/>
    <n v="0"/>
  </r>
  <r>
    <x v="677"/>
    <x v="12"/>
    <s v="Dec"/>
    <n v="52"/>
    <x v="10"/>
    <s v="01"/>
    <s v="Grain"/>
    <x v="0"/>
    <n v="1954"/>
  </r>
  <r>
    <x v="677"/>
    <x v="12"/>
    <s v="Dec"/>
    <n v="52"/>
    <x v="10"/>
    <s v="01"/>
    <s v="Grain"/>
    <x v="1"/>
    <n v="386"/>
  </r>
  <r>
    <x v="677"/>
    <x v="12"/>
    <s v="Dec"/>
    <n v="52"/>
    <x v="11"/>
    <s v="01"/>
    <s v="Grain"/>
    <x v="0"/>
    <n v="0"/>
  </r>
  <r>
    <x v="677"/>
    <x v="12"/>
    <s v="Dec"/>
    <n v="52"/>
    <x v="11"/>
    <s v="01"/>
    <s v="Grain"/>
    <x v="1"/>
    <n v="0"/>
  </r>
  <r>
    <x v="677"/>
    <x v="12"/>
    <s v="Dec"/>
    <n v="52"/>
    <x v="12"/>
    <s v="01"/>
    <s v="Grain"/>
    <x v="0"/>
    <n v="6061"/>
  </r>
  <r>
    <x v="677"/>
    <x v="12"/>
    <s v="Dec"/>
    <n v="52"/>
    <x v="12"/>
    <s v="01"/>
    <s v="Grain"/>
    <x v="1"/>
    <n v="1439"/>
  </r>
  <r>
    <x v="678"/>
    <x v="12"/>
    <s v="Dec"/>
    <n v="53"/>
    <x v="13"/>
    <s v="01"/>
    <s v="Grain"/>
    <x v="0"/>
    <n v="0"/>
  </r>
  <r>
    <x v="678"/>
    <x v="12"/>
    <s v="Dec"/>
    <n v="53"/>
    <x v="13"/>
    <s v="01"/>
    <s v="Grain"/>
    <x v="1"/>
    <n v="0"/>
  </r>
  <r>
    <x v="678"/>
    <x v="12"/>
    <s v="Dec"/>
    <n v="53"/>
    <x v="0"/>
    <s v="01"/>
    <s v="Grain"/>
    <x v="0"/>
    <n v="12601"/>
  </r>
  <r>
    <x v="678"/>
    <x v="12"/>
    <s v="Dec"/>
    <n v="53"/>
    <x v="0"/>
    <s v="01"/>
    <s v="Grain"/>
    <x v="1"/>
    <n v="358"/>
  </r>
  <r>
    <x v="678"/>
    <x v="12"/>
    <s v="Dec"/>
    <n v="53"/>
    <x v="2"/>
    <s v="01"/>
    <s v="Grain"/>
    <x v="0"/>
    <n v="5220"/>
  </r>
  <r>
    <x v="678"/>
    <x v="12"/>
    <s v="Dec"/>
    <n v="53"/>
    <x v="2"/>
    <s v="01"/>
    <s v="Grain"/>
    <x v="1"/>
    <n v="375"/>
  </r>
  <r>
    <x v="678"/>
    <x v="12"/>
    <s v="Dec"/>
    <n v="53"/>
    <x v="3"/>
    <s v="01"/>
    <s v="Grain"/>
    <x v="0"/>
    <n v="4949"/>
  </r>
  <r>
    <x v="678"/>
    <x v="12"/>
    <s v="Dec"/>
    <n v="53"/>
    <x v="3"/>
    <s v="01"/>
    <s v="Grain"/>
    <x v="1"/>
    <n v="190"/>
  </r>
  <r>
    <x v="678"/>
    <x v="12"/>
    <s v="Dec"/>
    <n v="53"/>
    <x v="4"/>
    <s v="01"/>
    <s v="Grain"/>
    <x v="0"/>
    <n v="1961"/>
  </r>
  <r>
    <x v="678"/>
    <x v="12"/>
    <s v="Dec"/>
    <n v="53"/>
    <x v="4"/>
    <s v="01"/>
    <s v="Grain"/>
    <x v="1"/>
    <n v="943"/>
  </r>
  <r>
    <x v="678"/>
    <x v="12"/>
    <s v="Dec"/>
    <n v="53"/>
    <x v="14"/>
    <s v="01"/>
    <s v="Grain"/>
    <x v="0"/>
    <n v="999"/>
  </r>
  <r>
    <x v="678"/>
    <x v="12"/>
    <s v="Dec"/>
    <n v="53"/>
    <x v="14"/>
    <s v="01"/>
    <s v="Grain"/>
    <x v="1"/>
    <n v="982"/>
  </r>
  <r>
    <x v="678"/>
    <x v="12"/>
    <s v="Dec"/>
    <n v="53"/>
    <x v="7"/>
    <s v="01"/>
    <s v="Grain"/>
    <x v="0"/>
    <n v="999"/>
  </r>
  <r>
    <x v="678"/>
    <x v="12"/>
    <s v="Dec"/>
    <n v="53"/>
    <x v="7"/>
    <s v="01"/>
    <s v="Grain"/>
    <x v="1"/>
    <n v="137"/>
  </r>
  <r>
    <x v="678"/>
    <x v="12"/>
    <s v="Dec"/>
    <n v="53"/>
    <x v="8"/>
    <s v="01"/>
    <s v="Grain"/>
    <x v="0"/>
    <n v="100"/>
  </r>
  <r>
    <x v="678"/>
    <x v="12"/>
    <s v="Dec"/>
    <n v="53"/>
    <x v="8"/>
    <s v="01"/>
    <s v="Grain"/>
    <x v="1"/>
    <n v="724"/>
  </r>
  <r>
    <x v="678"/>
    <x v="12"/>
    <s v="Dec"/>
    <n v="53"/>
    <x v="9"/>
    <s v="01"/>
    <s v="Grain"/>
    <x v="0"/>
    <n v="0"/>
  </r>
  <r>
    <x v="678"/>
    <x v="12"/>
    <s v="Dec"/>
    <n v="53"/>
    <x v="9"/>
    <s v="01"/>
    <s v="Grain"/>
    <x v="1"/>
    <n v="0"/>
  </r>
  <r>
    <x v="678"/>
    <x v="12"/>
    <s v="Dec"/>
    <n v="53"/>
    <x v="10"/>
    <s v="01"/>
    <s v="Grain"/>
    <x v="0"/>
    <n v="2324"/>
  </r>
  <r>
    <x v="678"/>
    <x v="12"/>
    <s v="Dec"/>
    <n v="53"/>
    <x v="10"/>
    <s v="01"/>
    <s v="Grain"/>
    <x v="1"/>
    <n v="524"/>
  </r>
  <r>
    <x v="678"/>
    <x v="12"/>
    <s v="Dec"/>
    <n v="53"/>
    <x v="11"/>
    <s v="01"/>
    <s v="Grain"/>
    <x v="0"/>
    <n v="0"/>
  </r>
  <r>
    <x v="678"/>
    <x v="12"/>
    <s v="Dec"/>
    <n v="53"/>
    <x v="11"/>
    <s v="01"/>
    <s v="Grain"/>
    <x v="1"/>
    <n v="67"/>
  </r>
  <r>
    <x v="678"/>
    <x v="12"/>
    <s v="Dec"/>
    <n v="53"/>
    <x v="12"/>
    <s v="01"/>
    <s v="Grain"/>
    <x v="0"/>
    <n v="6900"/>
  </r>
  <r>
    <x v="678"/>
    <x v="12"/>
    <s v="Dec"/>
    <n v="53"/>
    <x v="12"/>
    <s v="01"/>
    <s v="Grain"/>
    <x v="1"/>
    <n v="1482"/>
  </r>
  <r>
    <x v="679"/>
    <x v="13"/>
    <s v="Jan"/>
    <n v="1"/>
    <x v="13"/>
    <s v="01"/>
    <s v="Grain"/>
    <x v="0"/>
    <n v="0"/>
  </r>
  <r>
    <x v="679"/>
    <x v="13"/>
    <s v="Jan"/>
    <n v="1"/>
    <x v="13"/>
    <s v="01"/>
    <s v="Grain"/>
    <x v="1"/>
    <n v="0"/>
  </r>
  <r>
    <x v="679"/>
    <x v="13"/>
    <s v="Jan"/>
    <n v="1"/>
    <x v="0"/>
    <s v="01"/>
    <s v="Grain"/>
    <x v="0"/>
    <n v="13904"/>
  </r>
  <r>
    <x v="679"/>
    <x v="13"/>
    <s v="Jan"/>
    <n v="1"/>
    <x v="0"/>
    <s v="01"/>
    <s v="Grain"/>
    <x v="1"/>
    <n v="346"/>
  </r>
  <r>
    <x v="679"/>
    <x v="13"/>
    <s v="Jan"/>
    <n v="1"/>
    <x v="2"/>
    <s v="01"/>
    <s v="Grain"/>
    <x v="0"/>
    <n v="4977"/>
  </r>
  <r>
    <x v="679"/>
    <x v="13"/>
    <s v="Jan"/>
    <n v="1"/>
    <x v="2"/>
    <s v="01"/>
    <s v="Grain"/>
    <x v="1"/>
    <n v="404"/>
  </r>
  <r>
    <x v="679"/>
    <x v="13"/>
    <s v="Jan"/>
    <n v="1"/>
    <x v="3"/>
    <s v="01"/>
    <s v="Grain"/>
    <x v="0"/>
    <n v="4387"/>
  </r>
  <r>
    <x v="679"/>
    <x v="13"/>
    <s v="Jan"/>
    <n v="1"/>
    <x v="3"/>
    <s v="01"/>
    <s v="Grain"/>
    <x v="1"/>
    <n v="142"/>
  </r>
  <r>
    <x v="679"/>
    <x v="13"/>
    <s v="Jan"/>
    <n v="1"/>
    <x v="4"/>
    <s v="01"/>
    <s v="Grain"/>
    <x v="0"/>
    <n v="2437"/>
  </r>
  <r>
    <x v="679"/>
    <x v="13"/>
    <s v="Jan"/>
    <n v="1"/>
    <x v="4"/>
    <s v="01"/>
    <s v="Grain"/>
    <x v="1"/>
    <n v="1482"/>
  </r>
  <r>
    <x v="679"/>
    <x v="13"/>
    <s v="Jan"/>
    <n v="1"/>
    <x v="14"/>
    <s v="01"/>
    <s v="Grain"/>
    <x v="0"/>
    <n v="1959"/>
  </r>
  <r>
    <x v="679"/>
    <x v="13"/>
    <s v="Jan"/>
    <n v="1"/>
    <x v="14"/>
    <s v="01"/>
    <s v="Grain"/>
    <x v="1"/>
    <n v="1868"/>
  </r>
  <r>
    <x v="679"/>
    <x v="13"/>
    <s v="Jan"/>
    <n v="1"/>
    <x v="7"/>
    <s v="01"/>
    <s v="Grain"/>
    <x v="0"/>
    <n v="1484"/>
  </r>
  <r>
    <x v="679"/>
    <x v="13"/>
    <s v="Jan"/>
    <n v="1"/>
    <x v="7"/>
    <s v="01"/>
    <s v="Grain"/>
    <x v="1"/>
    <n v="322"/>
  </r>
  <r>
    <x v="679"/>
    <x v="13"/>
    <s v="Jan"/>
    <n v="1"/>
    <x v="8"/>
    <s v="01"/>
    <s v="Grain"/>
    <x v="0"/>
    <n v="169"/>
  </r>
  <r>
    <x v="679"/>
    <x v="13"/>
    <s v="Jan"/>
    <n v="1"/>
    <x v="8"/>
    <s v="01"/>
    <s v="Grain"/>
    <x v="1"/>
    <n v="867"/>
  </r>
  <r>
    <x v="679"/>
    <x v="13"/>
    <s v="Jan"/>
    <n v="1"/>
    <x v="9"/>
    <s v="01"/>
    <s v="Grain"/>
    <x v="0"/>
    <n v="0"/>
  </r>
  <r>
    <x v="679"/>
    <x v="13"/>
    <s v="Jan"/>
    <n v="1"/>
    <x v="9"/>
    <s v="01"/>
    <s v="Grain"/>
    <x v="1"/>
    <n v="0"/>
  </r>
  <r>
    <x v="679"/>
    <x v="13"/>
    <s v="Jan"/>
    <n v="1"/>
    <x v="10"/>
    <s v="01"/>
    <s v="Grain"/>
    <x v="0"/>
    <n v="3541"/>
  </r>
  <r>
    <x v="679"/>
    <x v="13"/>
    <s v="Jan"/>
    <n v="1"/>
    <x v="10"/>
    <s v="01"/>
    <s v="Grain"/>
    <x v="1"/>
    <n v="518"/>
  </r>
  <r>
    <x v="679"/>
    <x v="13"/>
    <s v="Jan"/>
    <n v="1"/>
    <x v="11"/>
    <s v="01"/>
    <s v="Grain"/>
    <x v="0"/>
    <n v="0"/>
  </r>
  <r>
    <x v="679"/>
    <x v="13"/>
    <s v="Jan"/>
    <n v="1"/>
    <x v="11"/>
    <s v="01"/>
    <s v="Grain"/>
    <x v="1"/>
    <n v="0"/>
  </r>
  <r>
    <x v="679"/>
    <x v="13"/>
    <s v="Jan"/>
    <n v="1"/>
    <x v="12"/>
    <s v="01"/>
    <s v="Grain"/>
    <x v="0"/>
    <n v="6238"/>
  </r>
  <r>
    <x v="679"/>
    <x v="13"/>
    <s v="Jan"/>
    <n v="1"/>
    <x v="12"/>
    <s v="01"/>
    <s v="Grain"/>
    <x v="1"/>
    <n v="1179"/>
  </r>
  <r>
    <x v="680"/>
    <x v="13"/>
    <s v="Jan"/>
    <n v="2"/>
    <x v="13"/>
    <s v="01"/>
    <s v="Grain"/>
    <x v="0"/>
    <n v="0"/>
  </r>
  <r>
    <x v="680"/>
    <x v="13"/>
    <s v="Jan"/>
    <n v="2"/>
    <x v="13"/>
    <s v="01"/>
    <s v="Grain"/>
    <x v="1"/>
    <n v="0"/>
  </r>
  <r>
    <x v="680"/>
    <x v="13"/>
    <s v="Jan"/>
    <n v="2"/>
    <x v="0"/>
    <s v="01"/>
    <s v="Grain"/>
    <x v="0"/>
    <n v="13194"/>
  </r>
  <r>
    <x v="680"/>
    <x v="13"/>
    <s v="Jan"/>
    <n v="2"/>
    <x v="0"/>
    <s v="01"/>
    <s v="Grain"/>
    <x v="1"/>
    <n v="346"/>
  </r>
  <r>
    <x v="680"/>
    <x v="13"/>
    <s v="Jan"/>
    <n v="2"/>
    <x v="2"/>
    <s v="01"/>
    <s v="Grain"/>
    <x v="0"/>
    <n v="5125"/>
  </r>
  <r>
    <x v="680"/>
    <x v="13"/>
    <s v="Jan"/>
    <n v="2"/>
    <x v="2"/>
    <s v="01"/>
    <s v="Grain"/>
    <x v="1"/>
    <n v="955"/>
  </r>
  <r>
    <x v="680"/>
    <x v="13"/>
    <s v="Jan"/>
    <n v="2"/>
    <x v="3"/>
    <s v="01"/>
    <s v="Grain"/>
    <x v="0"/>
    <n v="5869"/>
  </r>
  <r>
    <x v="680"/>
    <x v="13"/>
    <s v="Jan"/>
    <n v="2"/>
    <x v="3"/>
    <s v="01"/>
    <s v="Grain"/>
    <x v="1"/>
    <n v="355"/>
  </r>
  <r>
    <x v="680"/>
    <x v="13"/>
    <s v="Jan"/>
    <n v="2"/>
    <x v="4"/>
    <s v="01"/>
    <s v="Grain"/>
    <x v="0"/>
    <n v="2008"/>
  </r>
  <r>
    <x v="680"/>
    <x v="13"/>
    <s v="Jan"/>
    <n v="2"/>
    <x v="4"/>
    <s v="01"/>
    <s v="Grain"/>
    <x v="1"/>
    <n v="627"/>
  </r>
  <r>
    <x v="680"/>
    <x v="13"/>
    <s v="Jan"/>
    <n v="2"/>
    <x v="14"/>
    <s v="01"/>
    <s v="Grain"/>
    <x v="0"/>
    <n v="2344"/>
  </r>
  <r>
    <x v="680"/>
    <x v="13"/>
    <s v="Jan"/>
    <n v="2"/>
    <x v="14"/>
    <s v="01"/>
    <s v="Grain"/>
    <x v="1"/>
    <n v="2153"/>
  </r>
  <r>
    <x v="680"/>
    <x v="13"/>
    <s v="Jan"/>
    <n v="2"/>
    <x v="7"/>
    <s v="01"/>
    <s v="Grain"/>
    <x v="0"/>
    <n v="846"/>
  </r>
  <r>
    <x v="680"/>
    <x v="13"/>
    <s v="Jan"/>
    <n v="2"/>
    <x v="7"/>
    <s v="01"/>
    <s v="Grain"/>
    <x v="1"/>
    <n v="213"/>
  </r>
  <r>
    <x v="680"/>
    <x v="13"/>
    <s v="Jan"/>
    <n v="2"/>
    <x v="8"/>
    <s v="01"/>
    <s v="Grain"/>
    <x v="0"/>
    <n v="103"/>
  </r>
  <r>
    <x v="680"/>
    <x v="13"/>
    <s v="Jan"/>
    <n v="2"/>
    <x v="8"/>
    <s v="01"/>
    <s v="Grain"/>
    <x v="1"/>
    <n v="1589"/>
  </r>
  <r>
    <x v="680"/>
    <x v="13"/>
    <s v="Jan"/>
    <n v="2"/>
    <x v="9"/>
    <s v="01"/>
    <s v="Grain"/>
    <x v="0"/>
    <n v="0"/>
  </r>
  <r>
    <x v="680"/>
    <x v="13"/>
    <s v="Jan"/>
    <n v="2"/>
    <x v="9"/>
    <s v="01"/>
    <s v="Grain"/>
    <x v="1"/>
    <n v="0"/>
  </r>
  <r>
    <x v="680"/>
    <x v="13"/>
    <s v="Jan"/>
    <n v="2"/>
    <x v="10"/>
    <s v="01"/>
    <s v="Grain"/>
    <x v="0"/>
    <n v="2763"/>
  </r>
  <r>
    <x v="680"/>
    <x v="13"/>
    <s v="Jan"/>
    <n v="2"/>
    <x v="10"/>
    <s v="01"/>
    <s v="Grain"/>
    <x v="1"/>
    <n v="811"/>
  </r>
  <r>
    <x v="680"/>
    <x v="13"/>
    <s v="Jan"/>
    <n v="2"/>
    <x v="11"/>
    <s v="01"/>
    <s v="Grain"/>
    <x v="0"/>
    <n v="0"/>
  </r>
  <r>
    <x v="680"/>
    <x v="13"/>
    <s v="Jan"/>
    <n v="2"/>
    <x v="11"/>
    <s v="01"/>
    <s v="Grain"/>
    <x v="1"/>
    <n v="1"/>
  </r>
  <r>
    <x v="680"/>
    <x v="13"/>
    <s v="Jan"/>
    <n v="2"/>
    <x v="12"/>
    <s v="01"/>
    <s v="Grain"/>
    <x v="0"/>
    <n v="8729"/>
  </r>
  <r>
    <x v="680"/>
    <x v="13"/>
    <s v="Jan"/>
    <n v="2"/>
    <x v="12"/>
    <s v="01"/>
    <s v="Grain"/>
    <x v="1"/>
    <n v="1529"/>
  </r>
  <r>
    <x v="681"/>
    <x v="13"/>
    <s v="Jan"/>
    <n v="3"/>
    <x v="13"/>
    <s v="01"/>
    <s v="Grain"/>
    <x v="0"/>
    <n v="0"/>
  </r>
  <r>
    <x v="681"/>
    <x v="13"/>
    <s v="Jan"/>
    <n v="3"/>
    <x v="13"/>
    <s v="01"/>
    <s v="Grain"/>
    <x v="1"/>
    <n v="0"/>
  </r>
  <r>
    <x v="681"/>
    <x v="13"/>
    <s v="Jan"/>
    <n v="3"/>
    <x v="0"/>
    <s v="01"/>
    <s v="Grain"/>
    <x v="0"/>
    <n v="14587"/>
  </r>
  <r>
    <x v="681"/>
    <x v="13"/>
    <s v="Jan"/>
    <n v="3"/>
    <x v="0"/>
    <s v="01"/>
    <s v="Grain"/>
    <x v="1"/>
    <n v="203"/>
  </r>
  <r>
    <x v="681"/>
    <x v="13"/>
    <s v="Jan"/>
    <n v="3"/>
    <x v="2"/>
    <s v="01"/>
    <s v="Grain"/>
    <x v="0"/>
    <n v="6202"/>
  </r>
  <r>
    <x v="681"/>
    <x v="13"/>
    <s v="Jan"/>
    <n v="3"/>
    <x v="2"/>
    <s v="01"/>
    <s v="Grain"/>
    <x v="1"/>
    <n v="425"/>
  </r>
  <r>
    <x v="681"/>
    <x v="13"/>
    <s v="Jan"/>
    <n v="3"/>
    <x v="3"/>
    <s v="01"/>
    <s v="Grain"/>
    <x v="0"/>
    <n v="5135"/>
  </r>
  <r>
    <x v="681"/>
    <x v="13"/>
    <s v="Jan"/>
    <n v="3"/>
    <x v="3"/>
    <s v="01"/>
    <s v="Grain"/>
    <x v="1"/>
    <n v="153"/>
  </r>
  <r>
    <x v="681"/>
    <x v="13"/>
    <s v="Jan"/>
    <n v="3"/>
    <x v="4"/>
    <s v="01"/>
    <s v="Grain"/>
    <x v="0"/>
    <n v="2606"/>
  </r>
  <r>
    <x v="681"/>
    <x v="13"/>
    <s v="Jan"/>
    <n v="3"/>
    <x v="4"/>
    <s v="01"/>
    <s v="Grain"/>
    <x v="1"/>
    <n v="1181"/>
  </r>
  <r>
    <x v="681"/>
    <x v="13"/>
    <s v="Jan"/>
    <n v="3"/>
    <x v="14"/>
    <s v="01"/>
    <s v="Grain"/>
    <x v="0"/>
    <n v="2149"/>
  </r>
  <r>
    <x v="681"/>
    <x v="13"/>
    <s v="Jan"/>
    <n v="3"/>
    <x v="14"/>
    <s v="01"/>
    <s v="Grain"/>
    <x v="1"/>
    <n v="1380"/>
  </r>
  <r>
    <x v="681"/>
    <x v="13"/>
    <s v="Jan"/>
    <n v="3"/>
    <x v="7"/>
    <s v="01"/>
    <s v="Grain"/>
    <x v="0"/>
    <n v="1031"/>
  </r>
  <r>
    <x v="681"/>
    <x v="13"/>
    <s v="Jan"/>
    <n v="3"/>
    <x v="7"/>
    <s v="01"/>
    <s v="Grain"/>
    <x v="1"/>
    <n v="325"/>
  </r>
  <r>
    <x v="681"/>
    <x v="13"/>
    <s v="Jan"/>
    <n v="3"/>
    <x v="8"/>
    <s v="01"/>
    <s v="Grain"/>
    <x v="0"/>
    <n v="126"/>
  </r>
  <r>
    <x v="681"/>
    <x v="13"/>
    <s v="Jan"/>
    <n v="3"/>
    <x v="8"/>
    <s v="01"/>
    <s v="Grain"/>
    <x v="1"/>
    <n v="1606"/>
  </r>
  <r>
    <x v="681"/>
    <x v="13"/>
    <s v="Jan"/>
    <n v="3"/>
    <x v="9"/>
    <s v="01"/>
    <s v="Grain"/>
    <x v="0"/>
    <n v="0"/>
  </r>
  <r>
    <x v="681"/>
    <x v="13"/>
    <s v="Jan"/>
    <n v="3"/>
    <x v="9"/>
    <s v="01"/>
    <s v="Grain"/>
    <x v="1"/>
    <n v="0"/>
  </r>
  <r>
    <x v="681"/>
    <x v="13"/>
    <s v="Jan"/>
    <n v="3"/>
    <x v="10"/>
    <s v="01"/>
    <s v="Grain"/>
    <x v="0"/>
    <n v="2898"/>
  </r>
  <r>
    <x v="681"/>
    <x v="13"/>
    <s v="Jan"/>
    <n v="3"/>
    <x v="10"/>
    <s v="01"/>
    <s v="Grain"/>
    <x v="1"/>
    <n v="686"/>
  </r>
  <r>
    <x v="681"/>
    <x v="13"/>
    <s v="Jan"/>
    <n v="3"/>
    <x v="11"/>
    <s v="01"/>
    <s v="Grain"/>
    <x v="0"/>
    <n v="0"/>
  </r>
  <r>
    <x v="681"/>
    <x v="13"/>
    <s v="Jan"/>
    <n v="3"/>
    <x v="11"/>
    <s v="01"/>
    <s v="Grain"/>
    <x v="1"/>
    <n v="26"/>
  </r>
  <r>
    <x v="681"/>
    <x v="13"/>
    <s v="Jan"/>
    <n v="3"/>
    <x v="12"/>
    <s v="01"/>
    <s v="Grain"/>
    <x v="0"/>
    <n v="6171"/>
  </r>
  <r>
    <x v="681"/>
    <x v="13"/>
    <s v="Jan"/>
    <n v="3"/>
    <x v="12"/>
    <s v="01"/>
    <s v="Grain"/>
    <x v="1"/>
    <n v="838"/>
  </r>
  <r>
    <x v="682"/>
    <x v="13"/>
    <s v="Jan"/>
    <n v="4"/>
    <x v="13"/>
    <s v="01"/>
    <s v="Grain"/>
    <x v="0"/>
    <n v="0"/>
  </r>
  <r>
    <x v="682"/>
    <x v="13"/>
    <s v="Jan"/>
    <n v="4"/>
    <x v="13"/>
    <s v="01"/>
    <s v="Grain"/>
    <x v="1"/>
    <n v="0"/>
  </r>
  <r>
    <x v="682"/>
    <x v="13"/>
    <s v="Jan"/>
    <n v="4"/>
    <x v="0"/>
    <s v="01"/>
    <s v="Grain"/>
    <x v="0"/>
    <n v="13756"/>
  </r>
  <r>
    <x v="682"/>
    <x v="13"/>
    <s v="Jan"/>
    <n v="4"/>
    <x v="0"/>
    <s v="01"/>
    <s v="Grain"/>
    <x v="1"/>
    <n v="269"/>
  </r>
  <r>
    <x v="682"/>
    <x v="13"/>
    <s v="Jan"/>
    <n v="4"/>
    <x v="2"/>
    <s v="01"/>
    <s v="Grain"/>
    <x v="0"/>
    <n v="5931"/>
  </r>
  <r>
    <x v="682"/>
    <x v="13"/>
    <s v="Jan"/>
    <n v="4"/>
    <x v="2"/>
    <s v="01"/>
    <s v="Grain"/>
    <x v="1"/>
    <n v="518"/>
  </r>
  <r>
    <x v="682"/>
    <x v="13"/>
    <s v="Jan"/>
    <n v="4"/>
    <x v="3"/>
    <s v="01"/>
    <s v="Grain"/>
    <x v="0"/>
    <n v="4869"/>
  </r>
  <r>
    <x v="682"/>
    <x v="13"/>
    <s v="Jan"/>
    <n v="4"/>
    <x v="3"/>
    <s v="01"/>
    <s v="Grain"/>
    <x v="1"/>
    <n v="476"/>
  </r>
  <r>
    <x v="682"/>
    <x v="13"/>
    <s v="Jan"/>
    <n v="4"/>
    <x v="4"/>
    <s v="01"/>
    <s v="Grain"/>
    <x v="0"/>
    <n v="2084"/>
  </r>
  <r>
    <x v="682"/>
    <x v="13"/>
    <s v="Jan"/>
    <n v="4"/>
    <x v="4"/>
    <s v="01"/>
    <s v="Grain"/>
    <x v="1"/>
    <n v="1251"/>
  </r>
  <r>
    <x v="682"/>
    <x v="13"/>
    <s v="Jan"/>
    <n v="4"/>
    <x v="14"/>
    <s v="01"/>
    <s v="Grain"/>
    <x v="0"/>
    <n v="1936"/>
  </r>
  <r>
    <x v="682"/>
    <x v="13"/>
    <s v="Jan"/>
    <n v="4"/>
    <x v="14"/>
    <s v="01"/>
    <s v="Grain"/>
    <x v="1"/>
    <n v="1681"/>
  </r>
  <r>
    <x v="682"/>
    <x v="13"/>
    <s v="Jan"/>
    <n v="4"/>
    <x v="7"/>
    <s v="01"/>
    <s v="Grain"/>
    <x v="0"/>
    <n v="1133"/>
  </r>
  <r>
    <x v="682"/>
    <x v="13"/>
    <s v="Jan"/>
    <n v="4"/>
    <x v="7"/>
    <s v="01"/>
    <s v="Grain"/>
    <x v="1"/>
    <n v="426"/>
  </r>
  <r>
    <x v="682"/>
    <x v="13"/>
    <s v="Jan"/>
    <n v="4"/>
    <x v="8"/>
    <s v="01"/>
    <s v="Grain"/>
    <x v="0"/>
    <n v="73"/>
  </r>
  <r>
    <x v="682"/>
    <x v="13"/>
    <s v="Jan"/>
    <n v="4"/>
    <x v="8"/>
    <s v="01"/>
    <s v="Grain"/>
    <x v="1"/>
    <n v="1086"/>
  </r>
  <r>
    <x v="682"/>
    <x v="13"/>
    <s v="Jan"/>
    <n v="4"/>
    <x v="9"/>
    <s v="01"/>
    <s v="Grain"/>
    <x v="0"/>
    <n v="0"/>
  </r>
  <r>
    <x v="682"/>
    <x v="13"/>
    <s v="Jan"/>
    <n v="4"/>
    <x v="9"/>
    <s v="01"/>
    <s v="Grain"/>
    <x v="1"/>
    <n v="0"/>
  </r>
  <r>
    <x v="682"/>
    <x v="13"/>
    <s v="Jan"/>
    <n v="4"/>
    <x v="10"/>
    <s v="01"/>
    <s v="Grain"/>
    <x v="0"/>
    <n v="3150"/>
  </r>
  <r>
    <x v="682"/>
    <x v="13"/>
    <s v="Jan"/>
    <n v="4"/>
    <x v="10"/>
    <s v="01"/>
    <s v="Grain"/>
    <x v="1"/>
    <n v="546"/>
  </r>
  <r>
    <x v="682"/>
    <x v="13"/>
    <s v="Jan"/>
    <n v="4"/>
    <x v="11"/>
    <s v="01"/>
    <s v="Grain"/>
    <x v="0"/>
    <n v="0"/>
  </r>
  <r>
    <x v="682"/>
    <x v="13"/>
    <s v="Jan"/>
    <n v="4"/>
    <x v="11"/>
    <s v="01"/>
    <s v="Grain"/>
    <x v="1"/>
    <n v="25"/>
  </r>
  <r>
    <x v="682"/>
    <x v="13"/>
    <s v="Jan"/>
    <n v="4"/>
    <x v="12"/>
    <s v="01"/>
    <s v="Grain"/>
    <x v="0"/>
    <n v="7350"/>
  </r>
  <r>
    <x v="682"/>
    <x v="13"/>
    <s v="Jan"/>
    <n v="4"/>
    <x v="12"/>
    <s v="01"/>
    <s v="Grain"/>
    <x v="1"/>
    <n v="1616"/>
  </r>
  <r>
    <x v="683"/>
    <x v="13"/>
    <s v="Feb"/>
    <n v="5"/>
    <x v="13"/>
    <s v="01"/>
    <s v="Grain"/>
    <x v="0"/>
    <n v="0"/>
  </r>
  <r>
    <x v="683"/>
    <x v="13"/>
    <s v="Feb"/>
    <n v="5"/>
    <x v="13"/>
    <s v="01"/>
    <s v="Grain"/>
    <x v="1"/>
    <n v="0"/>
  </r>
  <r>
    <x v="683"/>
    <x v="13"/>
    <s v="Feb"/>
    <n v="5"/>
    <x v="0"/>
    <s v="01"/>
    <s v="Grain"/>
    <x v="0"/>
    <n v="14526"/>
  </r>
  <r>
    <x v="683"/>
    <x v="13"/>
    <s v="Feb"/>
    <n v="5"/>
    <x v="0"/>
    <s v="01"/>
    <s v="Grain"/>
    <x v="1"/>
    <n v="208"/>
  </r>
  <r>
    <x v="683"/>
    <x v="13"/>
    <s v="Feb"/>
    <n v="5"/>
    <x v="2"/>
    <s v="01"/>
    <s v="Grain"/>
    <x v="0"/>
    <n v="4920"/>
  </r>
  <r>
    <x v="683"/>
    <x v="13"/>
    <s v="Feb"/>
    <n v="5"/>
    <x v="2"/>
    <s v="01"/>
    <s v="Grain"/>
    <x v="1"/>
    <n v="800"/>
  </r>
  <r>
    <x v="683"/>
    <x v="13"/>
    <s v="Feb"/>
    <n v="5"/>
    <x v="3"/>
    <s v="01"/>
    <s v="Grain"/>
    <x v="0"/>
    <n v="4401"/>
  </r>
  <r>
    <x v="683"/>
    <x v="13"/>
    <s v="Feb"/>
    <n v="5"/>
    <x v="3"/>
    <s v="01"/>
    <s v="Grain"/>
    <x v="1"/>
    <n v="283"/>
  </r>
  <r>
    <x v="683"/>
    <x v="13"/>
    <s v="Feb"/>
    <n v="5"/>
    <x v="4"/>
    <s v="01"/>
    <s v="Grain"/>
    <x v="0"/>
    <n v="1786"/>
  </r>
  <r>
    <x v="683"/>
    <x v="13"/>
    <s v="Feb"/>
    <n v="5"/>
    <x v="4"/>
    <s v="01"/>
    <s v="Grain"/>
    <x v="1"/>
    <n v="1078"/>
  </r>
  <r>
    <x v="683"/>
    <x v="13"/>
    <s v="Feb"/>
    <n v="5"/>
    <x v="14"/>
    <s v="01"/>
    <s v="Grain"/>
    <x v="0"/>
    <n v="1462"/>
  </r>
  <r>
    <x v="683"/>
    <x v="13"/>
    <s v="Feb"/>
    <n v="5"/>
    <x v="14"/>
    <s v="01"/>
    <s v="Grain"/>
    <x v="1"/>
    <n v="1544"/>
  </r>
  <r>
    <x v="683"/>
    <x v="13"/>
    <s v="Feb"/>
    <n v="5"/>
    <x v="7"/>
    <s v="01"/>
    <s v="Grain"/>
    <x v="0"/>
    <n v="827"/>
  </r>
  <r>
    <x v="683"/>
    <x v="13"/>
    <s v="Feb"/>
    <n v="5"/>
    <x v="7"/>
    <s v="01"/>
    <s v="Grain"/>
    <x v="1"/>
    <n v="441"/>
  </r>
  <r>
    <x v="683"/>
    <x v="13"/>
    <s v="Feb"/>
    <n v="5"/>
    <x v="8"/>
    <s v="01"/>
    <s v="Grain"/>
    <x v="0"/>
    <n v="45"/>
  </r>
  <r>
    <x v="683"/>
    <x v="13"/>
    <s v="Feb"/>
    <n v="5"/>
    <x v="8"/>
    <s v="01"/>
    <s v="Grain"/>
    <x v="1"/>
    <n v="1103"/>
  </r>
  <r>
    <x v="683"/>
    <x v="13"/>
    <s v="Feb"/>
    <n v="5"/>
    <x v="9"/>
    <s v="01"/>
    <s v="Grain"/>
    <x v="0"/>
    <n v="0"/>
  </r>
  <r>
    <x v="683"/>
    <x v="13"/>
    <s v="Feb"/>
    <n v="5"/>
    <x v="9"/>
    <s v="01"/>
    <s v="Grain"/>
    <x v="1"/>
    <n v="0"/>
  </r>
  <r>
    <x v="683"/>
    <x v="13"/>
    <s v="Feb"/>
    <n v="5"/>
    <x v="10"/>
    <s v="01"/>
    <s v="Grain"/>
    <x v="0"/>
    <n v="2559"/>
  </r>
  <r>
    <x v="683"/>
    <x v="13"/>
    <s v="Feb"/>
    <n v="5"/>
    <x v="10"/>
    <s v="01"/>
    <s v="Grain"/>
    <x v="1"/>
    <n v="945"/>
  </r>
  <r>
    <x v="683"/>
    <x v="13"/>
    <s v="Feb"/>
    <n v="5"/>
    <x v="11"/>
    <s v="01"/>
    <s v="Grain"/>
    <x v="0"/>
    <n v="0"/>
  </r>
  <r>
    <x v="683"/>
    <x v="13"/>
    <s v="Feb"/>
    <n v="5"/>
    <x v="11"/>
    <s v="01"/>
    <s v="Grain"/>
    <x v="1"/>
    <n v="3"/>
  </r>
  <r>
    <x v="683"/>
    <x v="13"/>
    <s v="Feb"/>
    <n v="5"/>
    <x v="12"/>
    <s v="01"/>
    <s v="Grain"/>
    <x v="0"/>
    <n v="6388"/>
  </r>
  <r>
    <x v="683"/>
    <x v="13"/>
    <s v="Feb"/>
    <n v="5"/>
    <x v="12"/>
    <s v="01"/>
    <s v="Grain"/>
    <x v="1"/>
    <n v="1154"/>
  </r>
  <r>
    <x v="684"/>
    <x v="13"/>
    <s v="Feb"/>
    <n v="6"/>
    <x v="13"/>
    <s v="01"/>
    <s v="Grain"/>
    <x v="0"/>
    <n v="0"/>
  </r>
  <r>
    <x v="684"/>
    <x v="13"/>
    <s v="Feb"/>
    <n v="6"/>
    <x v="13"/>
    <s v="01"/>
    <s v="Grain"/>
    <x v="1"/>
    <n v="0"/>
  </r>
  <r>
    <x v="684"/>
    <x v="13"/>
    <s v="Feb"/>
    <n v="6"/>
    <x v="0"/>
    <s v="01"/>
    <s v="Grain"/>
    <x v="0"/>
    <n v="11377"/>
  </r>
  <r>
    <x v="684"/>
    <x v="13"/>
    <s v="Feb"/>
    <n v="6"/>
    <x v="0"/>
    <s v="01"/>
    <s v="Grain"/>
    <x v="1"/>
    <n v="296"/>
  </r>
  <r>
    <x v="684"/>
    <x v="13"/>
    <s v="Feb"/>
    <n v="6"/>
    <x v="2"/>
    <s v="01"/>
    <s v="Grain"/>
    <x v="0"/>
    <n v="3886"/>
  </r>
  <r>
    <x v="684"/>
    <x v="13"/>
    <s v="Feb"/>
    <n v="6"/>
    <x v="2"/>
    <s v="01"/>
    <s v="Grain"/>
    <x v="1"/>
    <n v="372"/>
  </r>
  <r>
    <x v="684"/>
    <x v="13"/>
    <s v="Feb"/>
    <n v="6"/>
    <x v="3"/>
    <s v="01"/>
    <s v="Grain"/>
    <x v="0"/>
    <n v="4054"/>
  </r>
  <r>
    <x v="684"/>
    <x v="13"/>
    <s v="Feb"/>
    <n v="6"/>
    <x v="3"/>
    <s v="01"/>
    <s v="Grain"/>
    <x v="1"/>
    <n v="371"/>
  </r>
  <r>
    <x v="684"/>
    <x v="13"/>
    <s v="Feb"/>
    <n v="6"/>
    <x v="4"/>
    <s v="01"/>
    <s v="Grain"/>
    <x v="0"/>
    <n v="1846"/>
  </r>
  <r>
    <x v="684"/>
    <x v="13"/>
    <s v="Feb"/>
    <n v="6"/>
    <x v="4"/>
    <s v="01"/>
    <s v="Grain"/>
    <x v="1"/>
    <n v="1106"/>
  </r>
  <r>
    <x v="684"/>
    <x v="13"/>
    <s v="Feb"/>
    <n v="6"/>
    <x v="14"/>
    <s v="01"/>
    <s v="Grain"/>
    <x v="0"/>
    <n v="1757"/>
  </r>
  <r>
    <x v="684"/>
    <x v="13"/>
    <s v="Feb"/>
    <n v="6"/>
    <x v="14"/>
    <s v="01"/>
    <s v="Grain"/>
    <x v="1"/>
    <n v="1608"/>
  </r>
  <r>
    <x v="684"/>
    <x v="13"/>
    <s v="Feb"/>
    <n v="6"/>
    <x v="7"/>
    <s v="01"/>
    <s v="Grain"/>
    <x v="0"/>
    <n v="710"/>
  </r>
  <r>
    <x v="684"/>
    <x v="13"/>
    <s v="Feb"/>
    <n v="6"/>
    <x v="7"/>
    <s v="01"/>
    <s v="Grain"/>
    <x v="1"/>
    <n v="270"/>
  </r>
  <r>
    <x v="684"/>
    <x v="13"/>
    <s v="Feb"/>
    <n v="6"/>
    <x v="8"/>
    <s v="01"/>
    <s v="Grain"/>
    <x v="0"/>
    <n v="103"/>
  </r>
  <r>
    <x v="684"/>
    <x v="13"/>
    <s v="Feb"/>
    <n v="6"/>
    <x v="8"/>
    <s v="01"/>
    <s v="Grain"/>
    <x v="1"/>
    <n v="1402"/>
  </r>
  <r>
    <x v="684"/>
    <x v="13"/>
    <s v="Feb"/>
    <n v="6"/>
    <x v="9"/>
    <s v="01"/>
    <s v="Grain"/>
    <x v="0"/>
    <n v="0"/>
  </r>
  <r>
    <x v="684"/>
    <x v="13"/>
    <s v="Feb"/>
    <n v="6"/>
    <x v="9"/>
    <s v="01"/>
    <s v="Grain"/>
    <x v="1"/>
    <n v="0"/>
  </r>
  <r>
    <x v="684"/>
    <x v="13"/>
    <s v="Feb"/>
    <n v="6"/>
    <x v="10"/>
    <s v="01"/>
    <s v="Grain"/>
    <x v="0"/>
    <n v="2440"/>
  </r>
  <r>
    <x v="684"/>
    <x v="13"/>
    <s v="Feb"/>
    <n v="6"/>
    <x v="10"/>
    <s v="01"/>
    <s v="Grain"/>
    <x v="1"/>
    <n v="563"/>
  </r>
  <r>
    <x v="684"/>
    <x v="13"/>
    <s v="Feb"/>
    <n v="6"/>
    <x v="11"/>
    <s v="01"/>
    <s v="Grain"/>
    <x v="0"/>
    <n v="0"/>
  </r>
  <r>
    <x v="684"/>
    <x v="13"/>
    <s v="Feb"/>
    <n v="6"/>
    <x v="11"/>
    <s v="01"/>
    <s v="Grain"/>
    <x v="1"/>
    <n v="0"/>
  </r>
  <r>
    <x v="684"/>
    <x v="13"/>
    <s v="Feb"/>
    <n v="6"/>
    <x v="12"/>
    <s v="01"/>
    <s v="Grain"/>
    <x v="0"/>
    <n v="6445"/>
  </r>
  <r>
    <x v="684"/>
    <x v="13"/>
    <s v="Feb"/>
    <n v="6"/>
    <x v="12"/>
    <s v="01"/>
    <s v="Grain"/>
    <x v="1"/>
    <n v="1063"/>
  </r>
  <r>
    <x v="685"/>
    <x v="13"/>
    <s v="Feb"/>
    <n v="7"/>
    <x v="13"/>
    <s v="01"/>
    <s v="Grain"/>
    <x v="0"/>
    <n v="0"/>
  </r>
  <r>
    <x v="685"/>
    <x v="13"/>
    <s v="Feb"/>
    <n v="7"/>
    <x v="13"/>
    <s v="01"/>
    <s v="Grain"/>
    <x v="1"/>
    <n v="0"/>
  </r>
  <r>
    <x v="685"/>
    <x v="13"/>
    <s v="Feb"/>
    <n v="7"/>
    <x v="0"/>
    <s v="01"/>
    <s v="Grain"/>
    <x v="0"/>
    <n v="9581"/>
  </r>
  <r>
    <x v="685"/>
    <x v="13"/>
    <s v="Feb"/>
    <n v="7"/>
    <x v="0"/>
    <s v="01"/>
    <s v="Grain"/>
    <x v="1"/>
    <n v="89"/>
  </r>
  <r>
    <x v="685"/>
    <x v="13"/>
    <s v="Feb"/>
    <n v="7"/>
    <x v="2"/>
    <s v="01"/>
    <s v="Grain"/>
    <x v="0"/>
    <n v="3277"/>
  </r>
  <r>
    <x v="685"/>
    <x v="13"/>
    <s v="Feb"/>
    <n v="7"/>
    <x v="2"/>
    <s v="01"/>
    <s v="Grain"/>
    <x v="1"/>
    <n v="455"/>
  </r>
  <r>
    <x v="685"/>
    <x v="13"/>
    <s v="Feb"/>
    <n v="7"/>
    <x v="3"/>
    <s v="01"/>
    <s v="Grain"/>
    <x v="0"/>
    <n v="3706"/>
  </r>
  <r>
    <x v="685"/>
    <x v="13"/>
    <s v="Feb"/>
    <n v="7"/>
    <x v="3"/>
    <s v="01"/>
    <s v="Grain"/>
    <x v="1"/>
    <n v="438"/>
  </r>
  <r>
    <x v="685"/>
    <x v="13"/>
    <s v="Feb"/>
    <n v="7"/>
    <x v="4"/>
    <s v="01"/>
    <s v="Grain"/>
    <x v="0"/>
    <n v="2202"/>
  </r>
  <r>
    <x v="685"/>
    <x v="13"/>
    <s v="Feb"/>
    <n v="7"/>
    <x v="4"/>
    <s v="01"/>
    <s v="Grain"/>
    <x v="1"/>
    <n v="786"/>
  </r>
  <r>
    <x v="685"/>
    <x v="13"/>
    <s v="Feb"/>
    <n v="7"/>
    <x v="14"/>
    <s v="01"/>
    <s v="Grain"/>
    <x v="0"/>
    <n v="1825"/>
  </r>
  <r>
    <x v="685"/>
    <x v="13"/>
    <s v="Feb"/>
    <n v="7"/>
    <x v="14"/>
    <s v="01"/>
    <s v="Grain"/>
    <x v="1"/>
    <n v="1041"/>
  </r>
  <r>
    <x v="685"/>
    <x v="13"/>
    <s v="Feb"/>
    <n v="7"/>
    <x v="7"/>
    <s v="01"/>
    <s v="Grain"/>
    <x v="0"/>
    <n v="735"/>
  </r>
  <r>
    <x v="685"/>
    <x v="13"/>
    <s v="Feb"/>
    <n v="7"/>
    <x v="7"/>
    <s v="01"/>
    <s v="Grain"/>
    <x v="1"/>
    <n v="232"/>
  </r>
  <r>
    <x v="685"/>
    <x v="13"/>
    <s v="Feb"/>
    <n v="7"/>
    <x v="8"/>
    <s v="01"/>
    <s v="Grain"/>
    <x v="0"/>
    <n v="155"/>
  </r>
  <r>
    <x v="685"/>
    <x v="13"/>
    <s v="Feb"/>
    <n v="7"/>
    <x v="8"/>
    <s v="01"/>
    <s v="Grain"/>
    <x v="1"/>
    <n v="884"/>
  </r>
  <r>
    <x v="685"/>
    <x v="13"/>
    <s v="Feb"/>
    <n v="7"/>
    <x v="9"/>
    <s v="01"/>
    <s v="Grain"/>
    <x v="0"/>
    <n v="0"/>
  </r>
  <r>
    <x v="685"/>
    <x v="13"/>
    <s v="Feb"/>
    <n v="7"/>
    <x v="9"/>
    <s v="01"/>
    <s v="Grain"/>
    <x v="1"/>
    <n v="0"/>
  </r>
  <r>
    <x v="685"/>
    <x v="13"/>
    <s v="Feb"/>
    <n v="7"/>
    <x v="10"/>
    <s v="01"/>
    <s v="Grain"/>
    <x v="0"/>
    <n v="1931"/>
  </r>
  <r>
    <x v="685"/>
    <x v="13"/>
    <s v="Feb"/>
    <n v="7"/>
    <x v="10"/>
    <s v="01"/>
    <s v="Grain"/>
    <x v="1"/>
    <n v="555"/>
  </r>
  <r>
    <x v="685"/>
    <x v="13"/>
    <s v="Feb"/>
    <n v="7"/>
    <x v="11"/>
    <s v="01"/>
    <s v="Grain"/>
    <x v="0"/>
    <n v="0"/>
  </r>
  <r>
    <x v="685"/>
    <x v="13"/>
    <s v="Feb"/>
    <n v="7"/>
    <x v="11"/>
    <s v="01"/>
    <s v="Grain"/>
    <x v="1"/>
    <n v="15"/>
  </r>
  <r>
    <x v="685"/>
    <x v="13"/>
    <s v="Feb"/>
    <n v="7"/>
    <x v="12"/>
    <s v="01"/>
    <s v="Grain"/>
    <x v="0"/>
    <n v="4371"/>
  </r>
  <r>
    <x v="685"/>
    <x v="13"/>
    <s v="Feb"/>
    <n v="7"/>
    <x v="12"/>
    <s v="01"/>
    <s v="Grain"/>
    <x v="1"/>
    <n v="900"/>
  </r>
  <r>
    <x v="686"/>
    <x v="13"/>
    <s v="Feb"/>
    <n v="8"/>
    <x v="13"/>
    <s v="01"/>
    <s v="Grain"/>
    <x v="0"/>
    <n v="0"/>
  </r>
  <r>
    <x v="686"/>
    <x v="13"/>
    <s v="Feb"/>
    <n v="8"/>
    <x v="13"/>
    <s v="01"/>
    <s v="Grain"/>
    <x v="1"/>
    <n v="0"/>
  </r>
  <r>
    <x v="686"/>
    <x v="13"/>
    <s v="Feb"/>
    <n v="8"/>
    <x v="0"/>
    <s v="01"/>
    <s v="Grain"/>
    <x v="0"/>
    <n v="12049"/>
  </r>
  <r>
    <x v="686"/>
    <x v="13"/>
    <s v="Feb"/>
    <n v="8"/>
    <x v="0"/>
    <s v="01"/>
    <s v="Grain"/>
    <x v="1"/>
    <n v="44"/>
  </r>
  <r>
    <x v="686"/>
    <x v="13"/>
    <s v="Feb"/>
    <n v="8"/>
    <x v="2"/>
    <s v="01"/>
    <s v="Grain"/>
    <x v="0"/>
    <n v="4105"/>
  </r>
  <r>
    <x v="686"/>
    <x v="13"/>
    <s v="Feb"/>
    <n v="8"/>
    <x v="2"/>
    <s v="01"/>
    <s v="Grain"/>
    <x v="1"/>
    <n v="813"/>
  </r>
  <r>
    <x v="686"/>
    <x v="13"/>
    <s v="Feb"/>
    <n v="8"/>
    <x v="3"/>
    <s v="01"/>
    <s v="Grain"/>
    <x v="0"/>
    <n v="4934"/>
  </r>
  <r>
    <x v="686"/>
    <x v="13"/>
    <s v="Feb"/>
    <n v="8"/>
    <x v="3"/>
    <s v="01"/>
    <s v="Grain"/>
    <x v="1"/>
    <n v="238"/>
  </r>
  <r>
    <x v="686"/>
    <x v="13"/>
    <s v="Feb"/>
    <n v="8"/>
    <x v="4"/>
    <s v="01"/>
    <s v="Grain"/>
    <x v="0"/>
    <n v="1927"/>
  </r>
  <r>
    <x v="686"/>
    <x v="13"/>
    <s v="Feb"/>
    <n v="8"/>
    <x v="4"/>
    <s v="01"/>
    <s v="Grain"/>
    <x v="1"/>
    <n v="895"/>
  </r>
  <r>
    <x v="686"/>
    <x v="13"/>
    <s v="Feb"/>
    <n v="8"/>
    <x v="14"/>
    <s v="01"/>
    <s v="Grain"/>
    <x v="0"/>
    <n v="2440"/>
  </r>
  <r>
    <x v="686"/>
    <x v="13"/>
    <s v="Feb"/>
    <n v="8"/>
    <x v="14"/>
    <s v="01"/>
    <s v="Grain"/>
    <x v="1"/>
    <n v="2128"/>
  </r>
  <r>
    <x v="686"/>
    <x v="13"/>
    <s v="Feb"/>
    <n v="8"/>
    <x v="7"/>
    <s v="01"/>
    <s v="Grain"/>
    <x v="0"/>
    <n v="1171"/>
  </r>
  <r>
    <x v="686"/>
    <x v="13"/>
    <s v="Feb"/>
    <n v="8"/>
    <x v="7"/>
    <s v="01"/>
    <s v="Grain"/>
    <x v="1"/>
    <n v="348"/>
  </r>
  <r>
    <x v="686"/>
    <x v="13"/>
    <s v="Feb"/>
    <n v="8"/>
    <x v="8"/>
    <s v="01"/>
    <s v="Grain"/>
    <x v="0"/>
    <n v="146"/>
  </r>
  <r>
    <x v="686"/>
    <x v="13"/>
    <s v="Feb"/>
    <n v="8"/>
    <x v="8"/>
    <s v="01"/>
    <s v="Grain"/>
    <x v="1"/>
    <n v="1281"/>
  </r>
  <r>
    <x v="686"/>
    <x v="13"/>
    <s v="Feb"/>
    <n v="8"/>
    <x v="9"/>
    <s v="01"/>
    <s v="Grain"/>
    <x v="0"/>
    <n v="0"/>
  </r>
  <r>
    <x v="686"/>
    <x v="13"/>
    <s v="Feb"/>
    <n v="8"/>
    <x v="9"/>
    <s v="01"/>
    <s v="Grain"/>
    <x v="1"/>
    <n v="0"/>
  </r>
  <r>
    <x v="686"/>
    <x v="13"/>
    <s v="Feb"/>
    <n v="8"/>
    <x v="10"/>
    <s v="01"/>
    <s v="Grain"/>
    <x v="0"/>
    <n v="2480"/>
  </r>
  <r>
    <x v="686"/>
    <x v="13"/>
    <s v="Feb"/>
    <n v="8"/>
    <x v="10"/>
    <s v="01"/>
    <s v="Grain"/>
    <x v="1"/>
    <n v="800"/>
  </r>
  <r>
    <x v="686"/>
    <x v="13"/>
    <s v="Feb"/>
    <n v="8"/>
    <x v="11"/>
    <s v="01"/>
    <s v="Grain"/>
    <x v="0"/>
    <n v="0"/>
  </r>
  <r>
    <x v="686"/>
    <x v="13"/>
    <s v="Feb"/>
    <n v="8"/>
    <x v="11"/>
    <s v="01"/>
    <s v="Grain"/>
    <x v="1"/>
    <n v="24"/>
  </r>
  <r>
    <x v="686"/>
    <x v="13"/>
    <s v="Feb"/>
    <n v="8"/>
    <x v="12"/>
    <s v="01"/>
    <s v="Grain"/>
    <x v="0"/>
    <n v="5948"/>
  </r>
  <r>
    <x v="686"/>
    <x v="13"/>
    <s v="Feb"/>
    <n v="8"/>
    <x v="12"/>
    <s v="01"/>
    <s v="Grain"/>
    <x v="1"/>
    <n v="1778"/>
  </r>
  <r>
    <x v="687"/>
    <x v="13"/>
    <s v="Mar"/>
    <n v="9"/>
    <x v="13"/>
    <s v="01"/>
    <s v="Grain"/>
    <x v="0"/>
    <n v="0"/>
  </r>
  <r>
    <x v="687"/>
    <x v="13"/>
    <s v="Mar"/>
    <n v="9"/>
    <x v="13"/>
    <s v="01"/>
    <s v="Grain"/>
    <x v="1"/>
    <n v="0"/>
  </r>
  <r>
    <x v="687"/>
    <x v="13"/>
    <s v="Mar"/>
    <n v="9"/>
    <x v="0"/>
    <s v="01"/>
    <s v="Grain"/>
    <x v="0"/>
    <n v="14775"/>
  </r>
  <r>
    <x v="687"/>
    <x v="13"/>
    <s v="Mar"/>
    <n v="9"/>
    <x v="0"/>
    <s v="01"/>
    <s v="Grain"/>
    <x v="1"/>
    <n v="248"/>
  </r>
  <r>
    <x v="687"/>
    <x v="13"/>
    <s v="Mar"/>
    <n v="9"/>
    <x v="2"/>
    <s v="01"/>
    <s v="Grain"/>
    <x v="0"/>
    <n v="4937"/>
  </r>
  <r>
    <x v="687"/>
    <x v="13"/>
    <s v="Mar"/>
    <n v="9"/>
    <x v="2"/>
    <s v="01"/>
    <s v="Grain"/>
    <x v="1"/>
    <n v="677"/>
  </r>
  <r>
    <x v="687"/>
    <x v="13"/>
    <s v="Mar"/>
    <n v="9"/>
    <x v="3"/>
    <s v="01"/>
    <s v="Grain"/>
    <x v="0"/>
    <n v="5764"/>
  </r>
  <r>
    <x v="687"/>
    <x v="13"/>
    <s v="Mar"/>
    <n v="9"/>
    <x v="3"/>
    <s v="01"/>
    <s v="Grain"/>
    <x v="1"/>
    <n v="340"/>
  </r>
  <r>
    <x v="687"/>
    <x v="13"/>
    <s v="Mar"/>
    <n v="9"/>
    <x v="4"/>
    <s v="01"/>
    <s v="Grain"/>
    <x v="0"/>
    <n v="1999"/>
  </r>
  <r>
    <x v="687"/>
    <x v="13"/>
    <s v="Mar"/>
    <n v="9"/>
    <x v="4"/>
    <s v="01"/>
    <s v="Grain"/>
    <x v="1"/>
    <n v="814"/>
  </r>
  <r>
    <x v="687"/>
    <x v="13"/>
    <s v="Mar"/>
    <n v="9"/>
    <x v="14"/>
    <s v="01"/>
    <s v="Grain"/>
    <x v="0"/>
    <n v="1903"/>
  </r>
  <r>
    <x v="687"/>
    <x v="13"/>
    <s v="Mar"/>
    <n v="9"/>
    <x v="14"/>
    <s v="01"/>
    <s v="Grain"/>
    <x v="1"/>
    <n v="1794"/>
  </r>
  <r>
    <x v="687"/>
    <x v="13"/>
    <s v="Mar"/>
    <n v="9"/>
    <x v="7"/>
    <s v="01"/>
    <s v="Grain"/>
    <x v="0"/>
    <n v="1053"/>
  </r>
  <r>
    <x v="687"/>
    <x v="13"/>
    <s v="Mar"/>
    <n v="9"/>
    <x v="7"/>
    <s v="01"/>
    <s v="Grain"/>
    <x v="1"/>
    <n v="142"/>
  </r>
  <r>
    <x v="687"/>
    <x v="13"/>
    <s v="Mar"/>
    <n v="9"/>
    <x v="8"/>
    <s v="01"/>
    <s v="Grain"/>
    <x v="0"/>
    <n v="101"/>
  </r>
  <r>
    <x v="687"/>
    <x v="13"/>
    <s v="Mar"/>
    <n v="9"/>
    <x v="8"/>
    <s v="01"/>
    <s v="Grain"/>
    <x v="1"/>
    <n v="1564"/>
  </r>
  <r>
    <x v="687"/>
    <x v="13"/>
    <s v="Mar"/>
    <n v="9"/>
    <x v="9"/>
    <s v="01"/>
    <s v="Grain"/>
    <x v="0"/>
    <n v="0"/>
  </r>
  <r>
    <x v="687"/>
    <x v="13"/>
    <s v="Mar"/>
    <n v="9"/>
    <x v="9"/>
    <s v="01"/>
    <s v="Grain"/>
    <x v="1"/>
    <n v="0"/>
  </r>
  <r>
    <x v="687"/>
    <x v="13"/>
    <s v="Mar"/>
    <n v="9"/>
    <x v="10"/>
    <s v="01"/>
    <s v="Grain"/>
    <x v="0"/>
    <n v="2381"/>
  </r>
  <r>
    <x v="687"/>
    <x v="13"/>
    <s v="Mar"/>
    <n v="9"/>
    <x v="10"/>
    <s v="01"/>
    <s v="Grain"/>
    <x v="1"/>
    <n v="826"/>
  </r>
  <r>
    <x v="687"/>
    <x v="13"/>
    <s v="Mar"/>
    <n v="9"/>
    <x v="11"/>
    <s v="01"/>
    <s v="Grain"/>
    <x v="0"/>
    <n v="0"/>
  </r>
  <r>
    <x v="687"/>
    <x v="13"/>
    <s v="Mar"/>
    <n v="9"/>
    <x v="11"/>
    <s v="01"/>
    <s v="Grain"/>
    <x v="1"/>
    <n v="2"/>
  </r>
  <r>
    <x v="687"/>
    <x v="13"/>
    <s v="Mar"/>
    <n v="9"/>
    <x v="12"/>
    <s v="01"/>
    <s v="Grain"/>
    <x v="0"/>
    <n v="6244"/>
  </r>
  <r>
    <x v="687"/>
    <x v="13"/>
    <s v="Mar"/>
    <n v="9"/>
    <x v="12"/>
    <s v="01"/>
    <s v="Grain"/>
    <x v="1"/>
    <n v="1449"/>
  </r>
  <r>
    <x v="688"/>
    <x v="13"/>
    <s v="Mar"/>
    <n v="10"/>
    <x v="13"/>
    <s v="01"/>
    <s v="Grain"/>
    <x v="0"/>
    <n v="0"/>
  </r>
  <r>
    <x v="688"/>
    <x v="13"/>
    <s v="Mar"/>
    <n v="10"/>
    <x v="13"/>
    <s v="01"/>
    <s v="Grain"/>
    <x v="1"/>
    <n v="0"/>
  </r>
  <r>
    <x v="688"/>
    <x v="13"/>
    <s v="Mar"/>
    <n v="10"/>
    <x v="0"/>
    <s v="01"/>
    <s v="Grain"/>
    <x v="0"/>
    <n v="11853"/>
  </r>
  <r>
    <x v="688"/>
    <x v="13"/>
    <s v="Mar"/>
    <n v="10"/>
    <x v="0"/>
    <s v="01"/>
    <s v="Grain"/>
    <x v="1"/>
    <n v="329"/>
  </r>
  <r>
    <x v="688"/>
    <x v="13"/>
    <s v="Mar"/>
    <n v="10"/>
    <x v="2"/>
    <s v="01"/>
    <s v="Grain"/>
    <x v="0"/>
    <n v="4826"/>
  </r>
  <r>
    <x v="688"/>
    <x v="13"/>
    <s v="Mar"/>
    <n v="10"/>
    <x v="2"/>
    <s v="01"/>
    <s v="Grain"/>
    <x v="1"/>
    <n v="331"/>
  </r>
  <r>
    <x v="688"/>
    <x v="13"/>
    <s v="Mar"/>
    <n v="10"/>
    <x v="3"/>
    <s v="01"/>
    <s v="Grain"/>
    <x v="0"/>
    <n v="6122"/>
  </r>
  <r>
    <x v="688"/>
    <x v="13"/>
    <s v="Mar"/>
    <n v="10"/>
    <x v="3"/>
    <s v="01"/>
    <s v="Grain"/>
    <x v="1"/>
    <n v="202"/>
  </r>
  <r>
    <x v="688"/>
    <x v="13"/>
    <s v="Mar"/>
    <n v="10"/>
    <x v="4"/>
    <s v="01"/>
    <s v="Grain"/>
    <x v="0"/>
    <n v="2008"/>
  </r>
  <r>
    <x v="688"/>
    <x v="13"/>
    <s v="Mar"/>
    <n v="10"/>
    <x v="4"/>
    <s v="01"/>
    <s v="Grain"/>
    <x v="1"/>
    <n v="1436"/>
  </r>
  <r>
    <x v="688"/>
    <x v="13"/>
    <s v="Mar"/>
    <n v="10"/>
    <x v="14"/>
    <s v="01"/>
    <s v="Grain"/>
    <x v="0"/>
    <n v="1071"/>
  </r>
  <r>
    <x v="688"/>
    <x v="13"/>
    <s v="Mar"/>
    <n v="10"/>
    <x v="14"/>
    <s v="01"/>
    <s v="Grain"/>
    <x v="1"/>
    <n v="1862"/>
  </r>
  <r>
    <x v="688"/>
    <x v="13"/>
    <s v="Mar"/>
    <n v="10"/>
    <x v="7"/>
    <s v="01"/>
    <s v="Grain"/>
    <x v="0"/>
    <n v="932"/>
  </r>
  <r>
    <x v="688"/>
    <x v="13"/>
    <s v="Mar"/>
    <n v="10"/>
    <x v="7"/>
    <s v="01"/>
    <s v="Grain"/>
    <x v="1"/>
    <n v="576"/>
  </r>
  <r>
    <x v="688"/>
    <x v="13"/>
    <s v="Mar"/>
    <n v="10"/>
    <x v="8"/>
    <s v="01"/>
    <s v="Grain"/>
    <x v="0"/>
    <n v="97"/>
  </r>
  <r>
    <x v="688"/>
    <x v="13"/>
    <s v="Mar"/>
    <n v="10"/>
    <x v="8"/>
    <s v="01"/>
    <s v="Grain"/>
    <x v="1"/>
    <n v="1226"/>
  </r>
  <r>
    <x v="688"/>
    <x v="13"/>
    <s v="Mar"/>
    <n v="10"/>
    <x v="9"/>
    <s v="01"/>
    <s v="Grain"/>
    <x v="0"/>
    <n v="0"/>
  </r>
  <r>
    <x v="688"/>
    <x v="13"/>
    <s v="Mar"/>
    <n v="10"/>
    <x v="9"/>
    <s v="01"/>
    <s v="Grain"/>
    <x v="1"/>
    <n v="0"/>
  </r>
  <r>
    <x v="688"/>
    <x v="13"/>
    <s v="Mar"/>
    <n v="10"/>
    <x v="10"/>
    <s v="01"/>
    <s v="Grain"/>
    <x v="0"/>
    <n v="2398"/>
  </r>
  <r>
    <x v="688"/>
    <x v="13"/>
    <s v="Mar"/>
    <n v="10"/>
    <x v="10"/>
    <s v="01"/>
    <s v="Grain"/>
    <x v="1"/>
    <n v="773"/>
  </r>
  <r>
    <x v="688"/>
    <x v="13"/>
    <s v="Mar"/>
    <n v="10"/>
    <x v="11"/>
    <s v="01"/>
    <s v="Grain"/>
    <x v="0"/>
    <n v="0"/>
  </r>
  <r>
    <x v="688"/>
    <x v="13"/>
    <s v="Mar"/>
    <n v="10"/>
    <x v="11"/>
    <s v="01"/>
    <s v="Grain"/>
    <x v="1"/>
    <n v="25"/>
  </r>
  <r>
    <x v="688"/>
    <x v="13"/>
    <s v="Mar"/>
    <n v="10"/>
    <x v="12"/>
    <s v="01"/>
    <s v="Grain"/>
    <x v="0"/>
    <n v="6748"/>
  </r>
  <r>
    <x v="688"/>
    <x v="13"/>
    <s v="Mar"/>
    <n v="10"/>
    <x v="12"/>
    <s v="01"/>
    <s v="Grain"/>
    <x v="1"/>
    <n v="1355"/>
  </r>
  <r>
    <x v="689"/>
    <x v="13"/>
    <s v="Mar"/>
    <n v="11"/>
    <x v="13"/>
    <s v="01"/>
    <s v="Grain"/>
    <x v="0"/>
    <n v="0"/>
  </r>
  <r>
    <x v="689"/>
    <x v="13"/>
    <s v="Mar"/>
    <n v="11"/>
    <x v="13"/>
    <s v="01"/>
    <s v="Grain"/>
    <x v="1"/>
    <n v="0"/>
  </r>
  <r>
    <x v="689"/>
    <x v="13"/>
    <s v="Mar"/>
    <n v="11"/>
    <x v="0"/>
    <s v="01"/>
    <s v="Grain"/>
    <x v="0"/>
    <n v="14690"/>
  </r>
  <r>
    <x v="689"/>
    <x v="13"/>
    <s v="Mar"/>
    <n v="11"/>
    <x v="0"/>
    <s v="01"/>
    <s v="Grain"/>
    <x v="1"/>
    <n v="285"/>
  </r>
  <r>
    <x v="689"/>
    <x v="13"/>
    <s v="Mar"/>
    <n v="11"/>
    <x v="2"/>
    <s v="01"/>
    <s v="Grain"/>
    <x v="0"/>
    <n v="4598"/>
  </r>
  <r>
    <x v="689"/>
    <x v="13"/>
    <s v="Mar"/>
    <n v="11"/>
    <x v="2"/>
    <s v="01"/>
    <s v="Grain"/>
    <x v="1"/>
    <n v="621"/>
  </r>
  <r>
    <x v="689"/>
    <x v="13"/>
    <s v="Mar"/>
    <n v="11"/>
    <x v="3"/>
    <s v="01"/>
    <s v="Grain"/>
    <x v="0"/>
    <n v="5464"/>
  </r>
  <r>
    <x v="689"/>
    <x v="13"/>
    <s v="Mar"/>
    <n v="11"/>
    <x v="3"/>
    <s v="01"/>
    <s v="Grain"/>
    <x v="1"/>
    <n v="156"/>
  </r>
  <r>
    <x v="689"/>
    <x v="13"/>
    <s v="Mar"/>
    <n v="11"/>
    <x v="4"/>
    <s v="01"/>
    <s v="Grain"/>
    <x v="0"/>
    <n v="1871"/>
  </r>
  <r>
    <x v="689"/>
    <x v="13"/>
    <s v="Mar"/>
    <n v="11"/>
    <x v="4"/>
    <s v="01"/>
    <s v="Grain"/>
    <x v="1"/>
    <n v="1080"/>
  </r>
  <r>
    <x v="689"/>
    <x v="13"/>
    <s v="Mar"/>
    <n v="11"/>
    <x v="14"/>
    <s v="01"/>
    <s v="Grain"/>
    <x v="0"/>
    <n v="1822"/>
  </r>
  <r>
    <x v="689"/>
    <x v="13"/>
    <s v="Mar"/>
    <n v="11"/>
    <x v="14"/>
    <s v="01"/>
    <s v="Grain"/>
    <x v="1"/>
    <n v="1739"/>
  </r>
  <r>
    <x v="689"/>
    <x v="13"/>
    <s v="Mar"/>
    <n v="11"/>
    <x v="7"/>
    <s v="01"/>
    <s v="Grain"/>
    <x v="0"/>
    <n v="1386"/>
  </r>
  <r>
    <x v="689"/>
    <x v="13"/>
    <s v="Mar"/>
    <n v="11"/>
    <x v="7"/>
    <s v="01"/>
    <s v="Grain"/>
    <x v="1"/>
    <n v="385"/>
  </r>
  <r>
    <x v="689"/>
    <x v="13"/>
    <s v="Mar"/>
    <n v="11"/>
    <x v="8"/>
    <s v="01"/>
    <s v="Grain"/>
    <x v="0"/>
    <n v="122"/>
  </r>
  <r>
    <x v="689"/>
    <x v="13"/>
    <s v="Mar"/>
    <n v="11"/>
    <x v="8"/>
    <s v="01"/>
    <s v="Grain"/>
    <x v="1"/>
    <n v="879"/>
  </r>
  <r>
    <x v="689"/>
    <x v="13"/>
    <s v="Mar"/>
    <n v="11"/>
    <x v="9"/>
    <s v="01"/>
    <s v="Grain"/>
    <x v="0"/>
    <n v="0"/>
  </r>
  <r>
    <x v="689"/>
    <x v="13"/>
    <s v="Mar"/>
    <n v="11"/>
    <x v="9"/>
    <s v="01"/>
    <s v="Grain"/>
    <x v="1"/>
    <n v="0"/>
  </r>
  <r>
    <x v="689"/>
    <x v="13"/>
    <s v="Mar"/>
    <n v="11"/>
    <x v="10"/>
    <s v="01"/>
    <s v="Grain"/>
    <x v="0"/>
    <n v="2297"/>
  </r>
  <r>
    <x v="689"/>
    <x v="13"/>
    <s v="Mar"/>
    <n v="11"/>
    <x v="10"/>
    <s v="01"/>
    <s v="Grain"/>
    <x v="1"/>
    <n v="484"/>
  </r>
  <r>
    <x v="689"/>
    <x v="13"/>
    <s v="Mar"/>
    <n v="11"/>
    <x v="11"/>
    <s v="01"/>
    <s v="Grain"/>
    <x v="0"/>
    <n v="0"/>
  </r>
  <r>
    <x v="689"/>
    <x v="13"/>
    <s v="Mar"/>
    <n v="11"/>
    <x v="11"/>
    <s v="01"/>
    <s v="Grain"/>
    <x v="1"/>
    <n v="27"/>
  </r>
  <r>
    <x v="689"/>
    <x v="13"/>
    <s v="Mar"/>
    <n v="11"/>
    <x v="12"/>
    <s v="01"/>
    <s v="Grain"/>
    <x v="0"/>
    <n v="7087"/>
  </r>
  <r>
    <x v="689"/>
    <x v="13"/>
    <s v="Mar"/>
    <n v="11"/>
    <x v="12"/>
    <s v="01"/>
    <s v="Grain"/>
    <x v="1"/>
    <n v="1609"/>
  </r>
  <r>
    <x v="690"/>
    <x v="13"/>
    <s v="Mar"/>
    <n v="12"/>
    <x v="13"/>
    <s v="01"/>
    <s v="Grain"/>
    <x v="0"/>
    <n v="0"/>
  </r>
  <r>
    <x v="690"/>
    <x v="13"/>
    <s v="Mar"/>
    <n v="12"/>
    <x v="13"/>
    <s v="01"/>
    <s v="Grain"/>
    <x v="1"/>
    <n v="0"/>
  </r>
  <r>
    <x v="690"/>
    <x v="13"/>
    <s v="Mar"/>
    <n v="12"/>
    <x v="0"/>
    <s v="01"/>
    <s v="Grain"/>
    <x v="0"/>
    <n v="12347"/>
  </r>
  <r>
    <x v="690"/>
    <x v="13"/>
    <s v="Mar"/>
    <n v="12"/>
    <x v="0"/>
    <s v="01"/>
    <s v="Grain"/>
    <x v="1"/>
    <n v="374"/>
  </r>
  <r>
    <x v="690"/>
    <x v="13"/>
    <s v="Mar"/>
    <n v="12"/>
    <x v="2"/>
    <s v="01"/>
    <s v="Grain"/>
    <x v="0"/>
    <n v="5551"/>
  </r>
  <r>
    <x v="690"/>
    <x v="13"/>
    <s v="Mar"/>
    <n v="12"/>
    <x v="2"/>
    <s v="01"/>
    <s v="Grain"/>
    <x v="1"/>
    <n v="375"/>
  </r>
  <r>
    <x v="690"/>
    <x v="13"/>
    <s v="Mar"/>
    <n v="12"/>
    <x v="3"/>
    <s v="01"/>
    <s v="Grain"/>
    <x v="0"/>
    <n v="6825"/>
  </r>
  <r>
    <x v="690"/>
    <x v="13"/>
    <s v="Mar"/>
    <n v="12"/>
    <x v="3"/>
    <s v="01"/>
    <s v="Grain"/>
    <x v="1"/>
    <n v="461"/>
  </r>
  <r>
    <x v="690"/>
    <x v="13"/>
    <s v="Mar"/>
    <n v="12"/>
    <x v="4"/>
    <s v="01"/>
    <s v="Grain"/>
    <x v="0"/>
    <n v="2140"/>
  </r>
  <r>
    <x v="690"/>
    <x v="13"/>
    <s v="Mar"/>
    <n v="12"/>
    <x v="4"/>
    <s v="01"/>
    <s v="Grain"/>
    <x v="1"/>
    <n v="533"/>
  </r>
  <r>
    <x v="690"/>
    <x v="13"/>
    <s v="Mar"/>
    <n v="12"/>
    <x v="14"/>
    <s v="01"/>
    <s v="Grain"/>
    <x v="0"/>
    <n v="1544"/>
  </r>
  <r>
    <x v="690"/>
    <x v="13"/>
    <s v="Mar"/>
    <n v="12"/>
    <x v="14"/>
    <s v="01"/>
    <s v="Grain"/>
    <x v="1"/>
    <n v="2484"/>
  </r>
  <r>
    <x v="690"/>
    <x v="13"/>
    <s v="Mar"/>
    <n v="12"/>
    <x v="7"/>
    <s v="01"/>
    <s v="Grain"/>
    <x v="0"/>
    <n v="1165"/>
  </r>
  <r>
    <x v="690"/>
    <x v="13"/>
    <s v="Mar"/>
    <n v="12"/>
    <x v="7"/>
    <s v="01"/>
    <s v="Grain"/>
    <x v="1"/>
    <n v="178"/>
  </r>
  <r>
    <x v="690"/>
    <x v="13"/>
    <s v="Mar"/>
    <n v="12"/>
    <x v="8"/>
    <s v="01"/>
    <s v="Grain"/>
    <x v="0"/>
    <n v="115"/>
  </r>
  <r>
    <x v="690"/>
    <x v="13"/>
    <s v="Mar"/>
    <n v="12"/>
    <x v="8"/>
    <s v="01"/>
    <s v="Grain"/>
    <x v="1"/>
    <n v="1594"/>
  </r>
  <r>
    <x v="690"/>
    <x v="13"/>
    <s v="Mar"/>
    <n v="12"/>
    <x v="9"/>
    <s v="01"/>
    <s v="Grain"/>
    <x v="0"/>
    <n v="0"/>
  </r>
  <r>
    <x v="690"/>
    <x v="13"/>
    <s v="Mar"/>
    <n v="12"/>
    <x v="9"/>
    <s v="01"/>
    <s v="Grain"/>
    <x v="1"/>
    <n v="0"/>
  </r>
  <r>
    <x v="690"/>
    <x v="13"/>
    <s v="Mar"/>
    <n v="12"/>
    <x v="10"/>
    <s v="01"/>
    <s v="Grain"/>
    <x v="0"/>
    <n v="2490"/>
  </r>
  <r>
    <x v="690"/>
    <x v="13"/>
    <s v="Mar"/>
    <n v="12"/>
    <x v="10"/>
    <s v="01"/>
    <s v="Grain"/>
    <x v="1"/>
    <n v="834"/>
  </r>
  <r>
    <x v="690"/>
    <x v="13"/>
    <s v="Mar"/>
    <n v="12"/>
    <x v="11"/>
    <s v="01"/>
    <s v="Grain"/>
    <x v="0"/>
    <n v="0"/>
  </r>
  <r>
    <x v="690"/>
    <x v="13"/>
    <s v="Mar"/>
    <n v="12"/>
    <x v="11"/>
    <s v="01"/>
    <s v="Grain"/>
    <x v="1"/>
    <n v="24"/>
  </r>
  <r>
    <x v="690"/>
    <x v="13"/>
    <s v="Mar"/>
    <n v="12"/>
    <x v="12"/>
    <s v="01"/>
    <s v="Grain"/>
    <x v="0"/>
    <n v="6373"/>
  </r>
  <r>
    <x v="690"/>
    <x v="13"/>
    <s v="Mar"/>
    <n v="12"/>
    <x v="12"/>
    <s v="01"/>
    <s v="Grain"/>
    <x v="1"/>
    <n v="1217"/>
  </r>
  <r>
    <x v="691"/>
    <x v="13"/>
    <s v="Mar"/>
    <n v="13"/>
    <x v="13"/>
    <s v="01"/>
    <s v="Grain"/>
    <x v="0"/>
    <n v="0"/>
  </r>
  <r>
    <x v="691"/>
    <x v="13"/>
    <s v="Mar"/>
    <n v="13"/>
    <x v="13"/>
    <s v="01"/>
    <s v="Grain"/>
    <x v="1"/>
    <n v="0"/>
  </r>
  <r>
    <x v="691"/>
    <x v="13"/>
    <s v="Mar"/>
    <n v="13"/>
    <x v="0"/>
    <s v="01"/>
    <s v="Grain"/>
    <x v="0"/>
    <n v="13886"/>
  </r>
  <r>
    <x v="691"/>
    <x v="13"/>
    <s v="Mar"/>
    <n v="13"/>
    <x v="0"/>
    <s v="01"/>
    <s v="Grain"/>
    <x v="1"/>
    <n v="273"/>
  </r>
  <r>
    <x v="691"/>
    <x v="13"/>
    <s v="Mar"/>
    <n v="13"/>
    <x v="2"/>
    <s v="01"/>
    <s v="Grain"/>
    <x v="0"/>
    <n v="5486"/>
  </r>
  <r>
    <x v="691"/>
    <x v="13"/>
    <s v="Mar"/>
    <n v="13"/>
    <x v="2"/>
    <s v="01"/>
    <s v="Grain"/>
    <x v="1"/>
    <n v="651"/>
  </r>
  <r>
    <x v="691"/>
    <x v="13"/>
    <s v="Mar"/>
    <n v="13"/>
    <x v="3"/>
    <s v="01"/>
    <s v="Grain"/>
    <x v="0"/>
    <n v="6444"/>
  </r>
  <r>
    <x v="691"/>
    <x v="13"/>
    <s v="Mar"/>
    <n v="13"/>
    <x v="3"/>
    <s v="01"/>
    <s v="Grain"/>
    <x v="1"/>
    <n v="283"/>
  </r>
  <r>
    <x v="691"/>
    <x v="13"/>
    <s v="Mar"/>
    <n v="13"/>
    <x v="4"/>
    <s v="01"/>
    <s v="Grain"/>
    <x v="0"/>
    <n v="2101"/>
  </r>
  <r>
    <x v="691"/>
    <x v="13"/>
    <s v="Mar"/>
    <n v="13"/>
    <x v="4"/>
    <s v="01"/>
    <s v="Grain"/>
    <x v="1"/>
    <n v="552"/>
  </r>
  <r>
    <x v="691"/>
    <x v="13"/>
    <s v="Mar"/>
    <n v="13"/>
    <x v="14"/>
    <s v="01"/>
    <s v="Grain"/>
    <x v="0"/>
    <n v="789"/>
  </r>
  <r>
    <x v="691"/>
    <x v="13"/>
    <s v="Mar"/>
    <n v="13"/>
    <x v="14"/>
    <s v="01"/>
    <s v="Grain"/>
    <x v="1"/>
    <n v="2005"/>
  </r>
  <r>
    <x v="691"/>
    <x v="13"/>
    <s v="Mar"/>
    <n v="13"/>
    <x v="7"/>
    <s v="01"/>
    <s v="Grain"/>
    <x v="0"/>
    <n v="929"/>
  </r>
  <r>
    <x v="691"/>
    <x v="13"/>
    <s v="Mar"/>
    <n v="13"/>
    <x v="7"/>
    <s v="01"/>
    <s v="Grain"/>
    <x v="1"/>
    <n v="376"/>
  </r>
  <r>
    <x v="691"/>
    <x v="13"/>
    <s v="Mar"/>
    <n v="13"/>
    <x v="8"/>
    <s v="01"/>
    <s v="Grain"/>
    <x v="0"/>
    <n v="85"/>
  </r>
  <r>
    <x v="691"/>
    <x v="13"/>
    <s v="Mar"/>
    <n v="13"/>
    <x v="8"/>
    <s v="01"/>
    <s v="Grain"/>
    <x v="1"/>
    <n v="849"/>
  </r>
  <r>
    <x v="691"/>
    <x v="13"/>
    <s v="Mar"/>
    <n v="13"/>
    <x v="9"/>
    <s v="01"/>
    <s v="Grain"/>
    <x v="0"/>
    <n v="0"/>
  </r>
  <r>
    <x v="691"/>
    <x v="13"/>
    <s v="Mar"/>
    <n v="13"/>
    <x v="9"/>
    <s v="01"/>
    <s v="Grain"/>
    <x v="1"/>
    <n v="0"/>
  </r>
  <r>
    <x v="691"/>
    <x v="13"/>
    <s v="Mar"/>
    <n v="13"/>
    <x v="10"/>
    <s v="01"/>
    <s v="Grain"/>
    <x v="0"/>
    <n v="2297"/>
  </r>
  <r>
    <x v="691"/>
    <x v="13"/>
    <s v="Mar"/>
    <n v="13"/>
    <x v="10"/>
    <s v="01"/>
    <s v="Grain"/>
    <x v="1"/>
    <n v="872"/>
  </r>
  <r>
    <x v="691"/>
    <x v="13"/>
    <s v="Mar"/>
    <n v="13"/>
    <x v="11"/>
    <s v="01"/>
    <s v="Grain"/>
    <x v="0"/>
    <n v="0"/>
  </r>
  <r>
    <x v="691"/>
    <x v="13"/>
    <s v="Mar"/>
    <n v="13"/>
    <x v="11"/>
    <s v="01"/>
    <s v="Grain"/>
    <x v="1"/>
    <n v="0"/>
  </r>
  <r>
    <x v="691"/>
    <x v="13"/>
    <s v="Mar"/>
    <n v="13"/>
    <x v="12"/>
    <s v="01"/>
    <s v="Grain"/>
    <x v="0"/>
    <n v="6466"/>
  </r>
  <r>
    <x v="691"/>
    <x v="13"/>
    <s v="Mar"/>
    <n v="13"/>
    <x v="12"/>
    <s v="01"/>
    <s v="Grain"/>
    <x v="1"/>
    <n v="1540"/>
  </r>
  <r>
    <x v="692"/>
    <x v="13"/>
    <s v="Apr"/>
    <n v="14"/>
    <x v="13"/>
    <s v="01"/>
    <s v="Grain"/>
    <x v="0"/>
    <n v="0"/>
  </r>
  <r>
    <x v="692"/>
    <x v="13"/>
    <s v="Apr"/>
    <n v="14"/>
    <x v="13"/>
    <s v="01"/>
    <s v="Grain"/>
    <x v="1"/>
    <n v="0"/>
  </r>
  <r>
    <x v="692"/>
    <x v="13"/>
    <s v="Apr"/>
    <n v="14"/>
    <x v="0"/>
    <s v="01"/>
    <s v="Grain"/>
    <x v="0"/>
    <n v="12054"/>
  </r>
  <r>
    <x v="692"/>
    <x v="13"/>
    <s v="Apr"/>
    <n v="14"/>
    <x v="0"/>
    <s v="01"/>
    <s v="Grain"/>
    <x v="1"/>
    <n v="446"/>
  </r>
  <r>
    <x v="692"/>
    <x v="13"/>
    <s v="Apr"/>
    <n v="14"/>
    <x v="2"/>
    <s v="01"/>
    <s v="Grain"/>
    <x v="0"/>
    <n v="5711"/>
  </r>
  <r>
    <x v="692"/>
    <x v="13"/>
    <s v="Apr"/>
    <n v="14"/>
    <x v="2"/>
    <s v="01"/>
    <s v="Grain"/>
    <x v="1"/>
    <n v="478"/>
  </r>
  <r>
    <x v="692"/>
    <x v="13"/>
    <s v="Apr"/>
    <n v="14"/>
    <x v="3"/>
    <s v="01"/>
    <s v="Grain"/>
    <x v="0"/>
    <n v="6564"/>
  </r>
  <r>
    <x v="692"/>
    <x v="13"/>
    <s v="Apr"/>
    <n v="14"/>
    <x v="3"/>
    <s v="01"/>
    <s v="Grain"/>
    <x v="1"/>
    <n v="354"/>
  </r>
  <r>
    <x v="692"/>
    <x v="13"/>
    <s v="Apr"/>
    <n v="14"/>
    <x v="4"/>
    <s v="01"/>
    <s v="Grain"/>
    <x v="0"/>
    <n v="1605"/>
  </r>
  <r>
    <x v="692"/>
    <x v="13"/>
    <s v="Apr"/>
    <n v="14"/>
    <x v="4"/>
    <s v="01"/>
    <s v="Grain"/>
    <x v="1"/>
    <n v="768"/>
  </r>
  <r>
    <x v="692"/>
    <x v="13"/>
    <s v="Apr"/>
    <n v="14"/>
    <x v="14"/>
    <s v="01"/>
    <s v="Grain"/>
    <x v="0"/>
    <n v="1452"/>
  </r>
  <r>
    <x v="692"/>
    <x v="13"/>
    <s v="Apr"/>
    <n v="14"/>
    <x v="14"/>
    <s v="01"/>
    <s v="Grain"/>
    <x v="1"/>
    <n v="2715"/>
  </r>
  <r>
    <x v="692"/>
    <x v="13"/>
    <s v="Apr"/>
    <n v="14"/>
    <x v="7"/>
    <s v="01"/>
    <s v="Grain"/>
    <x v="0"/>
    <n v="1029"/>
  </r>
  <r>
    <x v="692"/>
    <x v="13"/>
    <s v="Apr"/>
    <n v="14"/>
    <x v="7"/>
    <s v="01"/>
    <s v="Grain"/>
    <x v="1"/>
    <n v="618"/>
  </r>
  <r>
    <x v="692"/>
    <x v="13"/>
    <s v="Apr"/>
    <n v="14"/>
    <x v="8"/>
    <s v="01"/>
    <s v="Grain"/>
    <x v="0"/>
    <n v="140"/>
  </r>
  <r>
    <x v="692"/>
    <x v="13"/>
    <s v="Apr"/>
    <n v="14"/>
    <x v="8"/>
    <s v="01"/>
    <s v="Grain"/>
    <x v="1"/>
    <n v="1334"/>
  </r>
  <r>
    <x v="692"/>
    <x v="13"/>
    <s v="Apr"/>
    <n v="14"/>
    <x v="9"/>
    <s v="01"/>
    <s v="Grain"/>
    <x v="0"/>
    <n v="0"/>
  </r>
  <r>
    <x v="692"/>
    <x v="13"/>
    <s v="Apr"/>
    <n v="14"/>
    <x v="9"/>
    <s v="01"/>
    <s v="Grain"/>
    <x v="1"/>
    <n v="0"/>
  </r>
  <r>
    <x v="692"/>
    <x v="13"/>
    <s v="Apr"/>
    <n v="14"/>
    <x v="10"/>
    <s v="01"/>
    <s v="Grain"/>
    <x v="0"/>
    <n v="2654"/>
  </r>
  <r>
    <x v="692"/>
    <x v="13"/>
    <s v="Apr"/>
    <n v="14"/>
    <x v="10"/>
    <s v="01"/>
    <s v="Grain"/>
    <x v="1"/>
    <n v="605"/>
  </r>
  <r>
    <x v="692"/>
    <x v="13"/>
    <s v="Apr"/>
    <n v="14"/>
    <x v="11"/>
    <s v="01"/>
    <s v="Grain"/>
    <x v="0"/>
    <n v="0"/>
  </r>
  <r>
    <x v="692"/>
    <x v="13"/>
    <s v="Apr"/>
    <n v="14"/>
    <x v="11"/>
    <s v="01"/>
    <s v="Grain"/>
    <x v="1"/>
    <n v="0"/>
  </r>
  <r>
    <x v="692"/>
    <x v="13"/>
    <s v="Apr"/>
    <n v="14"/>
    <x v="12"/>
    <s v="01"/>
    <s v="Grain"/>
    <x v="0"/>
    <n v="7005"/>
  </r>
  <r>
    <x v="692"/>
    <x v="13"/>
    <s v="Apr"/>
    <n v="14"/>
    <x v="12"/>
    <s v="01"/>
    <s v="Grain"/>
    <x v="1"/>
    <n v="1454"/>
  </r>
  <r>
    <x v="693"/>
    <x v="13"/>
    <s v="Apr"/>
    <n v="15"/>
    <x v="13"/>
    <s v="01"/>
    <s v="Grain"/>
    <x v="0"/>
    <n v="0"/>
  </r>
  <r>
    <x v="693"/>
    <x v="13"/>
    <s v="Apr"/>
    <n v="15"/>
    <x v="13"/>
    <s v="01"/>
    <s v="Grain"/>
    <x v="1"/>
    <n v="0"/>
  </r>
  <r>
    <x v="693"/>
    <x v="13"/>
    <s v="Apr"/>
    <n v="15"/>
    <x v="0"/>
    <s v="01"/>
    <s v="Grain"/>
    <x v="0"/>
    <n v="13386"/>
  </r>
  <r>
    <x v="693"/>
    <x v="13"/>
    <s v="Apr"/>
    <n v="15"/>
    <x v="0"/>
    <s v="01"/>
    <s v="Grain"/>
    <x v="1"/>
    <n v="313"/>
  </r>
  <r>
    <x v="693"/>
    <x v="13"/>
    <s v="Apr"/>
    <n v="15"/>
    <x v="2"/>
    <s v="01"/>
    <s v="Grain"/>
    <x v="0"/>
    <n v="5577"/>
  </r>
  <r>
    <x v="693"/>
    <x v="13"/>
    <s v="Apr"/>
    <n v="15"/>
    <x v="2"/>
    <s v="01"/>
    <s v="Grain"/>
    <x v="1"/>
    <n v="378"/>
  </r>
  <r>
    <x v="693"/>
    <x v="13"/>
    <s v="Apr"/>
    <n v="15"/>
    <x v="3"/>
    <s v="01"/>
    <s v="Grain"/>
    <x v="0"/>
    <n v="6059"/>
  </r>
  <r>
    <x v="693"/>
    <x v="13"/>
    <s v="Apr"/>
    <n v="15"/>
    <x v="3"/>
    <s v="01"/>
    <s v="Grain"/>
    <x v="1"/>
    <n v="236"/>
  </r>
  <r>
    <x v="693"/>
    <x v="13"/>
    <s v="Apr"/>
    <n v="15"/>
    <x v="4"/>
    <s v="01"/>
    <s v="Grain"/>
    <x v="0"/>
    <n v="1825"/>
  </r>
  <r>
    <x v="693"/>
    <x v="13"/>
    <s v="Apr"/>
    <n v="15"/>
    <x v="4"/>
    <s v="01"/>
    <s v="Grain"/>
    <x v="1"/>
    <n v="1247"/>
  </r>
  <r>
    <x v="693"/>
    <x v="13"/>
    <s v="Apr"/>
    <n v="15"/>
    <x v="14"/>
    <s v="01"/>
    <s v="Grain"/>
    <x v="0"/>
    <n v="1788"/>
  </r>
  <r>
    <x v="693"/>
    <x v="13"/>
    <s v="Apr"/>
    <n v="15"/>
    <x v="14"/>
    <s v="01"/>
    <s v="Grain"/>
    <x v="1"/>
    <n v="2463"/>
  </r>
  <r>
    <x v="693"/>
    <x v="13"/>
    <s v="Apr"/>
    <n v="15"/>
    <x v="7"/>
    <s v="01"/>
    <s v="Grain"/>
    <x v="0"/>
    <n v="1149"/>
  </r>
  <r>
    <x v="693"/>
    <x v="13"/>
    <s v="Apr"/>
    <n v="15"/>
    <x v="7"/>
    <s v="01"/>
    <s v="Grain"/>
    <x v="1"/>
    <n v="363"/>
  </r>
  <r>
    <x v="693"/>
    <x v="13"/>
    <s v="Apr"/>
    <n v="15"/>
    <x v="8"/>
    <s v="01"/>
    <s v="Grain"/>
    <x v="0"/>
    <n v="173"/>
  </r>
  <r>
    <x v="693"/>
    <x v="13"/>
    <s v="Apr"/>
    <n v="15"/>
    <x v="8"/>
    <s v="01"/>
    <s v="Grain"/>
    <x v="1"/>
    <n v="1488"/>
  </r>
  <r>
    <x v="693"/>
    <x v="13"/>
    <s v="Apr"/>
    <n v="15"/>
    <x v="9"/>
    <s v="01"/>
    <s v="Grain"/>
    <x v="0"/>
    <n v="0"/>
  </r>
  <r>
    <x v="693"/>
    <x v="13"/>
    <s v="Apr"/>
    <n v="15"/>
    <x v="9"/>
    <s v="01"/>
    <s v="Grain"/>
    <x v="1"/>
    <n v="0"/>
  </r>
  <r>
    <x v="693"/>
    <x v="13"/>
    <s v="Apr"/>
    <n v="15"/>
    <x v="10"/>
    <s v="01"/>
    <s v="Grain"/>
    <x v="0"/>
    <n v="2572"/>
  </r>
  <r>
    <x v="693"/>
    <x v="13"/>
    <s v="Apr"/>
    <n v="15"/>
    <x v="10"/>
    <s v="01"/>
    <s v="Grain"/>
    <x v="1"/>
    <n v="479"/>
  </r>
  <r>
    <x v="693"/>
    <x v="13"/>
    <s v="Apr"/>
    <n v="15"/>
    <x v="11"/>
    <s v="01"/>
    <s v="Grain"/>
    <x v="0"/>
    <n v="0"/>
  </r>
  <r>
    <x v="693"/>
    <x v="13"/>
    <s v="Apr"/>
    <n v="15"/>
    <x v="11"/>
    <s v="01"/>
    <s v="Grain"/>
    <x v="1"/>
    <n v="4"/>
  </r>
  <r>
    <x v="693"/>
    <x v="13"/>
    <s v="Apr"/>
    <n v="15"/>
    <x v="12"/>
    <s v="01"/>
    <s v="Grain"/>
    <x v="0"/>
    <n v="7304"/>
  </r>
  <r>
    <x v="693"/>
    <x v="13"/>
    <s v="Apr"/>
    <n v="15"/>
    <x v="12"/>
    <s v="01"/>
    <s v="Grain"/>
    <x v="1"/>
    <n v="1340"/>
  </r>
  <r>
    <x v="694"/>
    <x v="13"/>
    <s v="Apr"/>
    <n v="16"/>
    <x v="13"/>
    <s v="01"/>
    <s v="Grain"/>
    <x v="0"/>
    <n v="0"/>
  </r>
  <r>
    <x v="694"/>
    <x v="13"/>
    <s v="Apr"/>
    <n v="16"/>
    <x v="13"/>
    <s v="01"/>
    <s v="Grain"/>
    <x v="1"/>
    <n v="0"/>
  </r>
  <r>
    <x v="694"/>
    <x v="13"/>
    <s v="Apr"/>
    <n v="16"/>
    <x v="0"/>
    <s v="01"/>
    <s v="Grain"/>
    <x v="0"/>
    <n v="13750"/>
  </r>
  <r>
    <x v="694"/>
    <x v="13"/>
    <s v="Apr"/>
    <n v="16"/>
    <x v="0"/>
    <s v="01"/>
    <s v="Grain"/>
    <x v="1"/>
    <n v="385"/>
  </r>
  <r>
    <x v="694"/>
    <x v="13"/>
    <s v="Apr"/>
    <n v="16"/>
    <x v="2"/>
    <s v="01"/>
    <s v="Grain"/>
    <x v="0"/>
    <n v="4036"/>
  </r>
  <r>
    <x v="694"/>
    <x v="13"/>
    <s v="Apr"/>
    <n v="16"/>
    <x v="2"/>
    <s v="01"/>
    <s v="Grain"/>
    <x v="1"/>
    <n v="469"/>
  </r>
  <r>
    <x v="694"/>
    <x v="13"/>
    <s v="Apr"/>
    <n v="16"/>
    <x v="3"/>
    <s v="01"/>
    <s v="Grain"/>
    <x v="0"/>
    <n v="6272"/>
  </r>
  <r>
    <x v="694"/>
    <x v="13"/>
    <s v="Apr"/>
    <n v="16"/>
    <x v="3"/>
    <s v="01"/>
    <s v="Grain"/>
    <x v="1"/>
    <n v="368"/>
  </r>
  <r>
    <x v="694"/>
    <x v="13"/>
    <s v="Apr"/>
    <n v="16"/>
    <x v="4"/>
    <s v="01"/>
    <s v="Grain"/>
    <x v="0"/>
    <n v="1589"/>
  </r>
  <r>
    <x v="694"/>
    <x v="13"/>
    <s v="Apr"/>
    <n v="16"/>
    <x v="4"/>
    <s v="01"/>
    <s v="Grain"/>
    <x v="1"/>
    <n v="613"/>
  </r>
  <r>
    <x v="694"/>
    <x v="13"/>
    <s v="Apr"/>
    <n v="16"/>
    <x v="14"/>
    <s v="01"/>
    <s v="Grain"/>
    <x v="0"/>
    <n v="2104"/>
  </r>
  <r>
    <x v="694"/>
    <x v="13"/>
    <s v="Apr"/>
    <n v="16"/>
    <x v="14"/>
    <s v="01"/>
    <s v="Grain"/>
    <x v="1"/>
    <n v="2166"/>
  </r>
  <r>
    <x v="694"/>
    <x v="13"/>
    <s v="Apr"/>
    <n v="16"/>
    <x v="7"/>
    <s v="01"/>
    <s v="Grain"/>
    <x v="0"/>
    <n v="900"/>
  </r>
  <r>
    <x v="694"/>
    <x v="13"/>
    <s v="Apr"/>
    <n v="16"/>
    <x v="7"/>
    <s v="01"/>
    <s v="Grain"/>
    <x v="1"/>
    <n v="247"/>
  </r>
  <r>
    <x v="694"/>
    <x v="13"/>
    <s v="Apr"/>
    <n v="16"/>
    <x v="8"/>
    <s v="01"/>
    <s v="Grain"/>
    <x v="0"/>
    <n v="131"/>
  </r>
  <r>
    <x v="694"/>
    <x v="13"/>
    <s v="Apr"/>
    <n v="16"/>
    <x v="8"/>
    <s v="01"/>
    <s v="Grain"/>
    <x v="1"/>
    <n v="1281"/>
  </r>
  <r>
    <x v="694"/>
    <x v="13"/>
    <s v="Apr"/>
    <n v="16"/>
    <x v="9"/>
    <s v="01"/>
    <s v="Grain"/>
    <x v="0"/>
    <n v="0"/>
  </r>
  <r>
    <x v="694"/>
    <x v="13"/>
    <s v="Apr"/>
    <n v="16"/>
    <x v="9"/>
    <s v="01"/>
    <s v="Grain"/>
    <x v="1"/>
    <n v="0"/>
  </r>
  <r>
    <x v="694"/>
    <x v="13"/>
    <s v="Apr"/>
    <n v="16"/>
    <x v="10"/>
    <s v="01"/>
    <s v="Grain"/>
    <x v="0"/>
    <n v="2678"/>
  </r>
  <r>
    <x v="694"/>
    <x v="13"/>
    <s v="Apr"/>
    <n v="16"/>
    <x v="10"/>
    <s v="01"/>
    <s v="Grain"/>
    <x v="1"/>
    <n v="534"/>
  </r>
  <r>
    <x v="694"/>
    <x v="13"/>
    <s v="Apr"/>
    <n v="16"/>
    <x v="11"/>
    <s v="01"/>
    <s v="Grain"/>
    <x v="0"/>
    <n v="0"/>
  </r>
  <r>
    <x v="694"/>
    <x v="13"/>
    <s v="Apr"/>
    <n v="16"/>
    <x v="11"/>
    <s v="01"/>
    <s v="Grain"/>
    <x v="1"/>
    <n v="25"/>
  </r>
  <r>
    <x v="694"/>
    <x v="13"/>
    <s v="Apr"/>
    <n v="16"/>
    <x v="12"/>
    <s v="01"/>
    <s v="Grain"/>
    <x v="0"/>
    <n v="6550"/>
  </r>
  <r>
    <x v="694"/>
    <x v="13"/>
    <s v="Apr"/>
    <n v="16"/>
    <x v="12"/>
    <s v="01"/>
    <s v="Grain"/>
    <x v="1"/>
    <n v="1591"/>
  </r>
  <r>
    <x v="695"/>
    <x v="13"/>
    <s v="Apr"/>
    <n v="17"/>
    <x v="13"/>
    <s v="01"/>
    <s v="Grain"/>
    <x v="0"/>
    <n v="0"/>
  </r>
  <r>
    <x v="695"/>
    <x v="13"/>
    <s v="Apr"/>
    <n v="17"/>
    <x v="13"/>
    <s v="01"/>
    <s v="Grain"/>
    <x v="1"/>
    <n v="0"/>
  </r>
  <r>
    <x v="695"/>
    <x v="13"/>
    <s v="Apr"/>
    <n v="17"/>
    <x v="0"/>
    <s v="01"/>
    <s v="Grain"/>
    <x v="0"/>
    <n v="14774"/>
  </r>
  <r>
    <x v="695"/>
    <x v="13"/>
    <s v="Apr"/>
    <n v="17"/>
    <x v="0"/>
    <s v="01"/>
    <s v="Grain"/>
    <x v="1"/>
    <n v="328"/>
  </r>
  <r>
    <x v="695"/>
    <x v="13"/>
    <s v="Apr"/>
    <n v="17"/>
    <x v="2"/>
    <s v="01"/>
    <s v="Grain"/>
    <x v="0"/>
    <n v="5099"/>
  </r>
  <r>
    <x v="695"/>
    <x v="13"/>
    <s v="Apr"/>
    <n v="17"/>
    <x v="2"/>
    <s v="01"/>
    <s v="Grain"/>
    <x v="1"/>
    <n v="252"/>
  </r>
  <r>
    <x v="695"/>
    <x v="13"/>
    <s v="Apr"/>
    <n v="17"/>
    <x v="3"/>
    <s v="01"/>
    <s v="Grain"/>
    <x v="0"/>
    <n v="6371"/>
  </r>
  <r>
    <x v="695"/>
    <x v="13"/>
    <s v="Apr"/>
    <n v="17"/>
    <x v="3"/>
    <s v="01"/>
    <s v="Grain"/>
    <x v="1"/>
    <n v="153"/>
  </r>
  <r>
    <x v="695"/>
    <x v="13"/>
    <s v="Apr"/>
    <n v="17"/>
    <x v="4"/>
    <s v="01"/>
    <s v="Grain"/>
    <x v="0"/>
    <n v="2366"/>
  </r>
  <r>
    <x v="695"/>
    <x v="13"/>
    <s v="Apr"/>
    <n v="17"/>
    <x v="4"/>
    <s v="01"/>
    <s v="Grain"/>
    <x v="1"/>
    <n v="1355"/>
  </r>
  <r>
    <x v="695"/>
    <x v="13"/>
    <s v="Apr"/>
    <n v="17"/>
    <x v="14"/>
    <s v="01"/>
    <s v="Grain"/>
    <x v="0"/>
    <n v="1899"/>
  </r>
  <r>
    <x v="695"/>
    <x v="13"/>
    <s v="Apr"/>
    <n v="17"/>
    <x v="14"/>
    <s v="01"/>
    <s v="Grain"/>
    <x v="1"/>
    <n v="1877"/>
  </r>
  <r>
    <x v="695"/>
    <x v="13"/>
    <s v="Apr"/>
    <n v="17"/>
    <x v="7"/>
    <s v="01"/>
    <s v="Grain"/>
    <x v="0"/>
    <n v="1680"/>
  </r>
  <r>
    <x v="695"/>
    <x v="13"/>
    <s v="Apr"/>
    <n v="17"/>
    <x v="7"/>
    <s v="01"/>
    <s v="Grain"/>
    <x v="1"/>
    <n v="392"/>
  </r>
  <r>
    <x v="695"/>
    <x v="13"/>
    <s v="Apr"/>
    <n v="17"/>
    <x v="8"/>
    <s v="01"/>
    <s v="Grain"/>
    <x v="0"/>
    <n v="103"/>
  </r>
  <r>
    <x v="695"/>
    <x v="13"/>
    <s v="Apr"/>
    <n v="17"/>
    <x v="8"/>
    <s v="01"/>
    <s v="Grain"/>
    <x v="1"/>
    <n v="1546"/>
  </r>
  <r>
    <x v="695"/>
    <x v="13"/>
    <s v="Apr"/>
    <n v="17"/>
    <x v="9"/>
    <s v="01"/>
    <s v="Grain"/>
    <x v="0"/>
    <n v="0"/>
  </r>
  <r>
    <x v="695"/>
    <x v="13"/>
    <s v="Apr"/>
    <n v="17"/>
    <x v="9"/>
    <s v="01"/>
    <s v="Grain"/>
    <x v="1"/>
    <n v="0"/>
  </r>
  <r>
    <x v="695"/>
    <x v="13"/>
    <s v="Apr"/>
    <n v="17"/>
    <x v="10"/>
    <s v="01"/>
    <s v="Grain"/>
    <x v="0"/>
    <n v="2219"/>
  </r>
  <r>
    <x v="695"/>
    <x v="13"/>
    <s v="Apr"/>
    <n v="17"/>
    <x v="10"/>
    <s v="01"/>
    <s v="Grain"/>
    <x v="1"/>
    <n v="646"/>
  </r>
  <r>
    <x v="695"/>
    <x v="13"/>
    <s v="Apr"/>
    <n v="17"/>
    <x v="11"/>
    <s v="01"/>
    <s v="Grain"/>
    <x v="0"/>
    <n v="0"/>
  </r>
  <r>
    <x v="695"/>
    <x v="13"/>
    <s v="Apr"/>
    <n v="17"/>
    <x v="11"/>
    <s v="01"/>
    <s v="Grain"/>
    <x v="1"/>
    <n v="26"/>
  </r>
  <r>
    <x v="695"/>
    <x v="13"/>
    <s v="Apr"/>
    <n v="17"/>
    <x v="12"/>
    <s v="01"/>
    <s v="Grain"/>
    <x v="0"/>
    <n v="7058"/>
  </r>
  <r>
    <x v="695"/>
    <x v="13"/>
    <s v="Apr"/>
    <n v="17"/>
    <x v="12"/>
    <s v="01"/>
    <s v="Grain"/>
    <x v="1"/>
    <n v="1124"/>
  </r>
  <r>
    <x v="696"/>
    <x v="13"/>
    <s v="May"/>
    <n v="18"/>
    <x v="13"/>
    <s v="01"/>
    <s v="Grain"/>
    <x v="0"/>
    <n v="0"/>
  </r>
  <r>
    <x v="696"/>
    <x v="13"/>
    <s v="May"/>
    <n v="18"/>
    <x v="13"/>
    <s v="01"/>
    <s v="Grain"/>
    <x v="1"/>
    <n v="0"/>
  </r>
  <r>
    <x v="696"/>
    <x v="13"/>
    <s v="May"/>
    <n v="18"/>
    <x v="0"/>
    <s v="01"/>
    <s v="Grain"/>
    <x v="0"/>
    <n v="13018"/>
  </r>
  <r>
    <x v="696"/>
    <x v="13"/>
    <s v="May"/>
    <n v="18"/>
    <x v="0"/>
    <s v="01"/>
    <s v="Grain"/>
    <x v="1"/>
    <n v="334"/>
  </r>
  <r>
    <x v="696"/>
    <x v="13"/>
    <s v="May"/>
    <n v="18"/>
    <x v="2"/>
    <s v="01"/>
    <s v="Grain"/>
    <x v="0"/>
    <n v="5046"/>
  </r>
  <r>
    <x v="696"/>
    <x v="13"/>
    <s v="May"/>
    <n v="18"/>
    <x v="2"/>
    <s v="01"/>
    <s v="Grain"/>
    <x v="1"/>
    <n v="382"/>
  </r>
  <r>
    <x v="696"/>
    <x v="13"/>
    <s v="May"/>
    <n v="18"/>
    <x v="3"/>
    <s v="01"/>
    <s v="Grain"/>
    <x v="0"/>
    <n v="5717"/>
  </r>
  <r>
    <x v="696"/>
    <x v="13"/>
    <s v="May"/>
    <n v="18"/>
    <x v="3"/>
    <s v="01"/>
    <s v="Grain"/>
    <x v="1"/>
    <n v="291"/>
  </r>
  <r>
    <x v="696"/>
    <x v="13"/>
    <s v="May"/>
    <n v="18"/>
    <x v="4"/>
    <s v="01"/>
    <s v="Grain"/>
    <x v="0"/>
    <n v="1674"/>
  </r>
  <r>
    <x v="696"/>
    <x v="13"/>
    <s v="May"/>
    <n v="18"/>
    <x v="4"/>
    <s v="01"/>
    <s v="Grain"/>
    <x v="1"/>
    <n v="1183"/>
  </r>
  <r>
    <x v="696"/>
    <x v="13"/>
    <s v="May"/>
    <n v="18"/>
    <x v="14"/>
    <s v="01"/>
    <s v="Grain"/>
    <x v="0"/>
    <n v="1575"/>
  </r>
  <r>
    <x v="696"/>
    <x v="13"/>
    <s v="May"/>
    <n v="18"/>
    <x v="14"/>
    <s v="01"/>
    <s v="Grain"/>
    <x v="1"/>
    <n v="2382"/>
  </r>
  <r>
    <x v="696"/>
    <x v="13"/>
    <s v="May"/>
    <n v="18"/>
    <x v="7"/>
    <s v="01"/>
    <s v="Grain"/>
    <x v="0"/>
    <n v="707"/>
  </r>
  <r>
    <x v="696"/>
    <x v="13"/>
    <s v="May"/>
    <n v="18"/>
    <x v="7"/>
    <s v="01"/>
    <s v="Grain"/>
    <x v="1"/>
    <n v="253"/>
  </r>
  <r>
    <x v="696"/>
    <x v="13"/>
    <s v="May"/>
    <n v="18"/>
    <x v="8"/>
    <s v="01"/>
    <s v="Grain"/>
    <x v="0"/>
    <n v="64"/>
  </r>
  <r>
    <x v="696"/>
    <x v="13"/>
    <s v="May"/>
    <n v="18"/>
    <x v="8"/>
    <s v="01"/>
    <s v="Grain"/>
    <x v="1"/>
    <n v="1346"/>
  </r>
  <r>
    <x v="696"/>
    <x v="13"/>
    <s v="May"/>
    <n v="18"/>
    <x v="9"/>
    <s v="01"/>
    <s v="Grain"/>
    <x v="0"/>
    <n v="0"/>
  </r>
  <r>
    <x v="696"/>
    <x v="13"/>
    <s v="May"/>
    <n v="18"/>
    <x v="9"/>
    <s v="01"/>
    <s v="Grain"/>
    <x v="1"/>
    <n v="0"/>
  </r>
  <r>
    <x v="696"/>
    <x v="13"/>
    <s v="May"/>
    <n v="18"/>
    <x v="10"/>
    <s v="01"/>
    <s v="Grain"/>
    <x v="0"/>
    <n v="2935"/>
  </r>
  <r>
    <x v="696"/>
    <x v="13"/>
    <s v="May"/>
    <n v="18"/>
    <x v="10"/>
    <s v="01"/>
    <s v="Grain"/>
    <x v="1"/>
    <n v="1029"/>
  </r>
  <r>
    <x v="696"/>
    <x v="13"/>
    <s v="May"/>
    <n v="18"/>
    <x v="11"/>
    <s v="01"/>
    <s v="Grain"/>
    <x v="0"/>
    <n v="0"/>
  </r>
  <r>
    <x v="696"/>
    <x v="13"/>
    <s v="May"/>
    <n v="18"/>
    <x v="11"/>
    <s v="01"/>
    <s v="Grain"/>
    <x v="1"/>
    <n v="27"/>
  </r>
  <r>
    <x v="696"/>
    <x v="13"/>
    <s v="May"/>
    <n v="18"/>
    <x v="12"/>
    <s v="01"/>
    <s v="Grain"/>
    <x v="0"/>
    <n v="6877"/>
  </r>
  <r>
    <x v="696"/>
    <x v="13"/>
    <s v="May"/>
    <n v="18"/>
    <x v="12"/>
    <s v="01"/>
    <s v="Grain"/>
    <x v="1"/>
    <n v="1296"/>
  </r>
  <r>
    <x v="697"/>
    <x v="13"/>
    <s v="May"/>
    <n v="19"/>
    <x v="13"/>
    <s v="01"/>
    <s v="Grain"/>
    <x v="0"/>
    <n v="0"/>
  </r>
  <r>
    <x v="697"/>
    <x v="13"/>
    <s v="May"/>
    <n v="19"/>
    <x v="13"/>
    <s v="01"/>
    <s v="Grain"/>
    <x v="1"/>
    <n v="2"/>
  </r>
  <r>
    <x v="697"/>
    <x v="13"/>
    <s v="May"/>
    <n v="19"/>
    <x v="0"/>
    <s v="01"/>
    <s v="Grain"/>
    <x v="0"/>
    <n v="12503"/>
  </r>
  <r>
    <x v="697"/>
    <x v="13"/>
    <s v="May"/>
    <n v="19"/>
    <x v="0"/>
    <s v="01"/>
    <s v="Grain"/>
    <x v="1"/>
    <n v="220"/>
  </r>
  <r>
    <x v="697"/>
    <x v="13"/>
    <s v="May"/>
    <n v="19"/>
    <x v="2"/>
    <s v="01"/>
    <s v="Grain"/>
    <x v="0"/>
    <n v="4189"/>
  </r>
  <r>
    <x v="697"/>
    <x v="13"/>
    <s v="May"/>
    <n v="19"/>
    <x v="2"/>
    <s v="01"/>
    <s v="Grain"/>
    <x v="1"/>
    <n v="374"/>
  </r>
  <r>
    <x v="697"/>
    <x v="13"/>
    <s v="May"/>
    <n v="19"/>
    <x v="3"/>
    <s v="01"/>
    <s v="Grain"/>
    <x v="0"/>
    <n v="5877"/>
  </r>
  <r>
    <x v="697"/>
    <x v="13"/>
    <s v="May"/>
    <n v="19"/>
    <x v="3"/>
    <s v="01"/>
    <s v="Grain"/>
    <x v="1"/>
    <n v="274"/>
  </r>
  <r>
    <x v="697"/>
    <x v="13"/>
    <s v="May"/>
    <n v="19"/>
    <x v="4"/>
    <s v="01"/>
    <s v="Grain"/>
    <x v="0"/>
    <n v="2111"/>
  </r>
  <r>
    <x v="697"/>
    <x v="13"/>
    <s v="May"/>
    <n v="19"/>
    <x v="4"/>
    <s v="01"/>
    <s v="Grain"/>
    <x v="1"/>
    <n v="1057"/>
  </r>
  <r>
    <x v="697"/>
    <x v="13"/>
    <s v="May"/>
    <n v="19"/>
    <x v="14"/>
    <s v="01"/>
    <s v="Grain"/>
    <x v="0"/>
    <n v="1364"/>
  </r>
  <r>
    <x v="697"/>
    <x v="13"/>
    <s v="May"/>
    <n v="19"/>
    <x v="14"/>
    <s v="01"/>
    <s v="Grain"/>
    <x v="1"/>
    <n v="2193"/>
  </r>
  <r>
    <x v="697"/>
    <x v="13"/>
    <s v="May"/>
    <n v="19"/>
    <x v="7"/>
    <s v="01"/>
    <s v="Grain"/>
    <x v="0"/>
    <n v="1508"/>
  </r>
  <r>
    <x v="697"/>
    <x v="13"/>
    <s v="May"/>
    <n v="19"/>
    <x v="7"/>
    <s v="01"/>
    <s v="Grain"/>
    <x v="1"/>
    <n v="368"/>
  </r>
  <r>
    <x v="697"/>
    <x v="13"/>
    <s v="May"/>
    <n v="19"/>
    <x v="8"/>
    <s v="01"/>
    <s v="Grain"/>
    <x v="0"/>
    <n v="156"/>
  </r>
  <r>
    <x v="697"/>
    <x v="13"/>
    <s v="May"/>
    <n v="19"/>
    <x v="8"/>
    <s v="01"/>
    <s v="Grain"/>
    <x v="1"/>
    <n v="1710"/>
  </r>
  <r>
    <x v="697"/>
    <x v="13"/>
    <s v="May"/>
    <n v="19"/>
    <x v="9"/>
    <s v="01"/>
    <s v="Grain"/>
    <x v="0"/>
    <n v="0"/>
  </r>
  <r>
    <x v="697"/>
    <x v="13"/>
    <s v="May"/>
    <n v="19"/>
    <x v="9"/>
    <s v="01"/>
    <s v="Grain"/>
    <x v="1"/>
    <n v="0"/>
  </r>
  <r>
    <x v="697"/>
    <x v="13"/>
    <s v="May"/>
    <n v="19"/>
    <x v="10"/>
    <s v="01"/>
    <s v="Grain"/>
    <x v="0"/>
    <n v="2481"/>
  </r>
  <r>
    <x v="697"/>
    <x v="13"/>
    <s v="May"/>
    <n v="19"/>
    <x v="10"/>
    <s v="01"/>
    <s v="Grain"/>
    <x v="1"/>
    <n v="694"/>
  </r>
  <r>
    <x v="697"/>
    <x v="13"/>
    <s v="May"/>
    <n v="19"/>
    <x v="11"/>
    <s v="01"/>
    <s v="Grain"/>
    <x v="0"/>
    <n v="0"/>
  </r>
  <r>
    <x v="697"/>
    <x v="13"/>
    <s v="May"/>
    <n v="19"/>
    <x v="11"/>
    <s v="01"/>
    <s v="Grain"/>
    <x v="1"/>
    <n v="0"/>
  </r>
  <r>
    <x v="697"/>
    <x v="13"/>
    <s v="May"/>
    <n v="19"/>
    <x v="12"/>
    <s v="01"/>
    <s v="Grain"/>
    <x v="0"/>
    <n v="6870"/>
  </r>
  <r>
    <x v="697"/>
    <x v="13"/>
    <s v="May"/>
    <n v="19"/>
    <x v="12"/>
    <s v="01"/>
    <s v="Grain"/>
    <x v="1"/>
    <n v="1102"/>
  </r>
  <r>
    <x v="698"/>
    <x v="13"/>
    <s v="May"/>
    <n v="20"/>
    <x v="13"/>
    <s v="01"/>
    <s v="Grain"/>
    <x v="0"/>
    <n v="0"/>
  </r>
  <r>
    <x v="698"/>
    <x v="13"/>
    <s v="May"/>
    <n v="20"/>
    <x v="13"/>
    <s v="01"/>
    <s v="Grain"/>
    <x v="1"/>
    <n v="2"/>
  </r>
  <r>
    <x v="698"/>
    <x v="13"/>
    <s v="May"/>
    <n v="20"/>
    <x v="0"/>
    <s v="01"/>
    <s v="Grain"/>
    <x v="0"/>
    <n v="12884"/>
  </r>
  <r>
    <x v="698"/>
    <x v="13"/>
    <s v="May"/>
    <n v="20"/>
    <x v="0"/>
    <s v="01"/>
    <s v="Grain"/>
    <x v="1"/>
    <n v="633"/>
  </r>
  <r>
    <x v="698"/>
    <x v="13"/>
    <s v="May"/>
    <n v="20"/>
    <x v="2"/>
    <s v="01"/>
    <s v="Grain"/>
    <x v="0"/>
    <n v="3293"/>
  </r>
  <r>
    <x v="698"/>
    <x v="13"/>
    <s v="May"/>
    <n v="20"/>
    <x v="2"/>
    <s v="01"/>
    <s v="Grain"/>
    <x v="1"/>
    <n v="569"/>
  </r>
  <r>
    <x v="698"/>
    <x v="13"/>
    <s v="May"/>
    <n v="20"/>
    <x v="3"/>
    <s v="01"/>
    <s v="Grain"/>
    <x v="0"/>
    <n v="4884"/>
  </r>
  <r>
    <x v="698"/>
    <x v="13"/>
    <s v="May"/>
    <n v="20"/>
    <x v="3"/>
    <s v="01"/>
    <s v="Grain"/>
    <x v="1"/>
    <n v="283"/>
  </r>
  <r>
    <x v="698"/>
    <x v="13"/>
    <s v="May"/>
    <n v="20"/>
    <x v="4"/>
    <s v="01"/>
    <s v="Grain"/>
    <x v="0"/>
    <n v="1942"/>
  </r>
  <r>
    <x v="698"/>
    <x v="13"/>
    <s v="May"/>
    <n v="20"/>
    <x v="4"/>
    <s v="01"/>
    <s v="Grain"/>
    <x v="1"/>
    <n v="660"/>
  </r>
  <r>
    <x v="698"/>
    <x v="13"/>
    <s v="May"/>
    <n v="20"/>
    <x v="14"/>
    <s v="01"/>
    <s v="Grain"/>
    <x v="0"/>
    <n v="1617"/>
  </r>
  <r>
    <x v="698"/>
    <x v="13"/>
    <s v="May"/>
    <n v="20"/>
    <x v="14"/>
    <s v="01"/>
    <s v="Grain"/>
    <x v="1"/>
    <n v="2182"/>
  </r>
  <r>
    <x v="698"/>
    <x v="13"/>
    <s v="May"/>
    <n v="20"/>
    <x v="7"/>
    <s v="01"/>
    <s v="Grain"/>
    <x v="0"/>
    <n v="1413"/>
  </r>
  <r>
    <x v="698"/>
    <x v="13"/>
    <s v="May"/>
    <n v="20"/>
    <x v="7"/>
    <s v="01"/>
    <s v="Grain"/>
    <x v="1"/>
    <n v="329"/>
  </r>
  <r>
    <x v="698"/>
    <x v="13"/>
    <s v="May"/>
    <n v="20"/>
    <x v="8"/>
    <s v="01"/>
    <s v="Grain"/>
    <x v="0"/>
    <n v="77"/>
  </r>
  <r>
    <x v="698"/>
    <x v="13"/>
    <s v="May"/>
    <n v="20"/>
    <x v="8"/>
    <s v="01"/>
    <s v="Grain"/>
    <x v="1"/>
    <n v="1706"/>
  </r>
  <r>
    <x v="698"/>
    <x v="13"/>
    <s v="May"/>
    <n v="20"/>
    <x v="9"/>
    <s v="01"/>
    <s v="Grain"/>
    <x v="0"/>
    <n v="0"/>
  </r>
  <r>
    <x v="698"/>
    <x v="13"/>
    <s v="May"/>
    <n v="20"/>
    <x v="9"/>
    <s v="01"/>
    <s v="Grain"/>
    <x v="1"/>
    <n v="0"/>
  </r>
  <r>
    <x v="698"/>
    <x v="13"/>
    <s v="May"/>
    <n v="20"/>
    <x v="10"/>
    <s v="01"/>
    <s v="Grain"/>
    <x v="0"/>
    <n v="2882"/>
  </r>
  <r>
    <x v="698"/>
    <x v="13"/>
    <s v="May"/>
    <n v="20"/>
    <x v="10"/>
    <s v="01"/>
    <s v="Grain"/>
    <x v="1"/>
    <n v="641"/>
  </r>
  <r>
    <x v="698"/>
    <x v="13"/>
    <s v="May"/>
    <n v="20"/>
    <x v="11"/>
    <s v="01"/>
    <s v="Grain"/>
    <x v="0"/>
    <n v="0"/>
  </r>
  <r>
    <x v="698"/>
    <x v="13"/>
    <s v="May"/>
    <n v="20"/>
    <x v="11"/>
    <s v="01"/>
    <s v="Grain"/>
    <x v="1"/>
    <n v="17"/>
  </r>
  <r>
    <x v="698"/>
    <x v="13"/>
    <s v="May"/>
    <n v="20"/>
    <x v="12"/>
    <s v="01"/>
    <s v="Grain"/>
    <x v="0"/>
    <n v="6275"/>
  </r>
  <r>
    <x v="698"/>
    <x v="13"/>
    <s v="May"/>
    <n v="20"/>
    <x v="12"/>
    <s v="01"/>
    <s v="Grain"/>
    <x v="1"/>
    <n v="715"/>
  </r>
  <r>
    <x v="699"/>
    <x v="13"/>
    <s v="May"/>
    <n v="21"/>
    <x v="13"/>
    <s v="01"/>
    <s v="Grain"/>
    <x v="0"/>
    <n v="0"/>
  </r>
  <r>
    <x v="699"/>
    <x v="13"/>
    <s v="May"/>
    <n v="21"/>
    <x v="13"/>
    <s v="01"/>
    <s v="Grain"/>
    <x v="1"/>
    <n v="2"/>
  </r>
  <r>
    <x v="699"/>
    <x v="13"/>
    <s v="May"/>
    <n v="21"/>
    <x v="0"/>
    <s v="01"/>
    <s v="Grain"/>
    <x v="0"/>
    <n v="12878"/>
  </r>
  <r>
    <x v="699"/>
    <x v="13"/>
    <s v="May"/>
    <n v="21"/>
    <x v="0"/>
    <s v="01"/>
    <s v="Grain"/>
    <x v="1"/>
    <n v="339"/>
  </r>
  <r>
    <x v="699"/>
    <x v="13"/>
    <s v="May"/>
    <n v="21"/>
    <x v="2"/>
    <s v="01"/>
    <s v="Grain"/>
    <x v="0"/>
    <n v="3881"/>
  </r>
  <r>
    <x v="699"/>
    <x v="13"/>
    <s v="May"/>
    <n v="21"/>
    <x v="2"/>
    <s v="01"/>
    <s v="Grain"/>
    <x v="1"/>
    <n v="599"/>
  </r>
  <r>
    <x v="699"/>
    <x v="13"/>
    <s v="May"/>
    <n v="21"/>
    <x v="3"/>
    <s v="01"/>
    <s v="Grain"/>
    <x v="0"/>
    <n v="4396"/>
  </r>
  <r>
    <x v="699"/>
    <x v="13"/>
    <s v="May"/>
    <n v="21"/>
    <x v="3"/>
    <s v="01"/>
    <s v="Grain"/>
    <x v="1"/>
    <n v="214"/>
  </r>
  <r>
    <x v="699"/>
    <x v="13"/>
    <s v="May"/>
    <n v="21"/>
    <x v="4"/>
    <s v="01"/>
    <s v="Grain"/>
    <x v="0"/>
    <n v="1885"/>
  </r>
  <r>
    <x v="699"/>
    <x v="13"/>
    <s v="May"/>
    <n v="21"/>
    <x v="4"/>
    <s v="01"/>
    <s v="Grain"/>
    <x v="1"/>
    <n v="925"/>
  </r>
  <r>
    <x v="699"/>
    <x v="13"/>
    <s v="May"/>
    <n v="21"/>
    <x v="14"/>
    <s v="01"/>
    <s v="Grain"/>
    <x v="0"/>
    <n v="2230"/>
  </r>
  <r>
    <x v="699"/>
    <x v="13"/>
    <s v="May"/>
    <n v="21"/>
    <x v="14"/>
    <s v="01"/>
    <s v="Grain"/>
    <x v="1"/>
    <n v="2367"/>
  </r>
  <r>
    <x v="699"/>
    <x v="13"/>
    <s v="May"/>
    <n v="21"/>
    <x v="7"/>
    <s v="01"/>
    <s v="Grain"/>
    <x v="0"/>
    <n v="776"/>
  </r>
  <r>
    <x v="699"/>
    <x v="13"/>
    <s v="May"/>
    <n v="21"/>
    <x v="7"/>
    <s v="01"/>
    <s v="Grain"/>
    <x v="1"/>
    <n v="446"/>
  </r>
  <r>
    <x v="699"/>
    <x v="13"/>
    <s v="May"/>
    <n v="21"/>
    <x v="8"/>
    <s v="01"/>
    <s v="Grain"/>
    <x v="0"/>
    <n v="178"/>
  </r>
  <r>
    <x v="699"/>
    <x v="13"/>
    <s v="May"/>
    <n v="21"/>
    <x v="8"/>
    <s v="01"/>
    <s v="Grain"/>
    <x v="1"/>
    <n v="1579"/>
  </r>
  <r>
    <x v="699"/>
    <x v="13"/>
    <s v="May"/>
    <n v="21"/>
    <x v="9"/>
    <s v="01"/>
    <s v="Grain"/>
    <x v="0"/>
    <n v="0"/>
  </r>
  <r>
    <x v="699"/>
    <x v="13"/>
    <s v="May"/>
    <n v="21"/>
    <x v="9"/>
    <s v="01"/>
    <s v="Grain"/>
    <x v="1"/>
    <n v="0"/>
  </r>
  <r>
    <x v="699"/>
    <x v="13"/>
    <s v="May"/>
    <n v="21"/>
    <x v="10"/>
    <s v="01"/>
    <s v="Grain"/>
    <x v="0"/>
    <n v="2749"/>
  </r>
  <r>
    <x v="699"/>
    <x v="13"/>
    <s v="May"/>
    <n v="21"/>
    <x v="10"/>
    <s v="01"/>
    <s v="Grain"/>
    <x v="1"/>
    <n v="953"/>
  </r>
  <r>
    <x v="699"/>
    <x v="13"/>
    <s v="May"/>
    <n v="21"/>
    <x v="11"/>
    <s v="01"/>
    <s v="Grain"/>
    <x v="0"/>
    <n v="0"/>
  </r>
  <r>
    <x v="699"/>
    <x v="13"/>
    <s v="May"/>
    <n v="21"/>
    <x v="11"/>
    <s v="01"/>
    <s v="Grain"/>
    <x v="1"/>
    <n v="15"/>
  </r>
  <r>
    <x v="699"/>
    <x v="13"/>
    <s v="May"/>
    <n v="21"/>
    <x v="12"/>
    <s v="01"/>
    <s v="Grain"/>
    <x v="0"/>
    <n v="7162"/>
  </r>
  <r>
    <x v="699"/>
    <x v="13"/>
    <s v="May"/>
    <n v="21"/>
    <x v="12"/>
    <s v="01"/>
    <s v="Grain"/>
    <x v="1"/>
    <n v="1028"/>
  </r>
  <r>
    <x v="700"/>
    <x v="13"/>
    <s v="Jun"/>
    <n v="22"/>
    <x v="13"/>
    <s v="01"/>
    <s v="Grain"/>
    <x v="0"/>
    <n v="0"/>
  </r>
  <r>
    <x v="700"/>
    <x v="13"/>
    <s v="Jun"/>
    <n v="22"/>
    <x v="13"/>
    <s v="01"/>
    <s v="Grain"/>
    <x v="1"/>
    <n v="1"/>
  </r>
  <r>
    <x v="700"/>
    <x v="13"/>
    <s v="Jun"/>
    <n v="22"/>
    <x v="0"/>
    <s v="01"/>
    <s v="Grain"/>
    <x v="0"/>
    <n v="9385"/>
  </r>
  <r>
    <x v="700"/>
    <x v="13"/>
    <s v="Jun"/>
    <n v="22"/>
    <x v="0"/>
    <s v="01"/>
    <s v="Grain"/>
    <x v="1"/>
    <n v="406"/>
  </r>
  <r>
    <x v="700"/>
    <x v="13"/>
    <s v="Jun"/>
    <n v="22"/>
    <x v="2"/>
    <s v="01"/>
    <s v="Grain"/>
    <x v="0"/>
    <n v="3546"/>
  </r>
  <r>
    <x v="700"/>
    <x v="13"/>
    <s v="Jun"/>
    <n v="22"/>
    <x v="2"/>
    <s v="01"/>
    <s v="Grain"/>
    <x v="1"/>
    <n v="244"/>
  </r>
  <r>
    <x v="700"/>
    <x v="13"/>
    <s v="Jun"/>
    <n v="22"/>
    <x v="3"/>
    <s v="01"/>
    <s v="Grain"/>
    <x v="0"/>
    <n v="5396"/>
  </r>
  <r>
    <x v="700"/>
    <x v="13"/>
    <s v="Jun"/>
    <n v="22"/>
    <x v="3"/>
    <s v="01"/>
    <s v="Grain"/>
    <x v="1"/>
    <n v="248"/>
  </r>
  <r>
    <x v="700"/>
    <x v="13"/>
    <s v="Jun"/>
    <n v="22"/>
    <x v="4"/>
    <s v="01"/>
    <s v="Grain"/>
    <x v="0"/>
    <n v="1768"/>
  </r>
  <r>
    <x v="700"/>
    <x v="13"/>
    <s v="Jun"/>
    <n v="22"/>
    <x v="4"/>
    <s v="01"/>
    <s v="Grain"/>
    <x v="1"/>
    <n v="1133"/>
  </r>
  <r>
    <x v="700"/>
    <x v="13"/>
    <s v="Jun"/>
    <n v="22"/>
    <x v="14"/>
    <s v="01"/>
    <s v="Grain"/>
    <x v="0"/>
    <n v="1887"/>
  </r>
  <r>
    <x v="700"/>
    <x v="13"/>
    <s v="Jun"/>
    <n v="22"/>
    <x v="14"/>
    <s v="01"/>
    <s v="Grain"/>
    <x v="1"/>
    <n v="2120"/>
  </r>
  <r>
    <x v="700"/>
    <x v="13"/>
    <s v="Jun"/>
    <n v="22"/>
    <x v="7"/>
    <s v="01"/>
    <s v="Grain"/>
    <x v="0"/>
    <n v="1396"/>
  </r>
  <r>
    <x v="700"/>
    <x v="13"/>
    <s v="Jun"/>
    <n v="22"/>
    <x v="7"/>
    <s v="01"/>
    <s v="Grain"/>
    <x v="1"/>
    <n v="180"/>
  </r>
  <r>
    <x v="700"/>
    <x v="13"/>
    <s v="Jun"/>
    <n v="22"/>
    <x v="8"/>
    <s v="01"/>
    <s v="Grain"/>
    <x v="0"/>
    <n v="103"/>
  </r>
  <r>
    <x v="700"/>
    <x v="13"/>
    <s v="Jun"/>
    <n v="22"/>
    <x v="8"/>
    <s v="01"/>
    <s v="Grain"/>
    <x v="1"/>
    <n v="1055"/>
  </r>
  <r>
    <x v="700"/>
    <x v="13"/>
    <s v="Jun"/>
    <n v="22"/>
    <x v="9"/>
    <s v="01"/>
    <s v="Grain"/>
    <x v="0"/>
    <n v="0"/>
  </r>
  <r>
    <x v="700"/>
    <x v="13"/>
    <s v="Jun"/>
    <n v="22"/>
    <x v="9"/>
    <s v="01"/>
    <s v="Grain"/>
    <x v="1"/>
    <n v="0"/>
  </r>
  <r>
    <x v="700"/>
    <x v="13"/>
    <s v="Jun"/>
    <n v="22"/>
    <x v="10"/>
    <s v="01"/>
    <s v="Grain"/>
    <x v="0"/>
    <n v="2659"/>
  </r>
  <r>
    <x v="700"/>
    <x v="13"/>
    <s v="Jun"/>
    <n v="22"/>
    <x v="10"/>
    <s v="01"/>
    <s v="Grain"/>
    <x v="1"/>
    <n v="618"/>
  </r>
  <r>
    <x v="700"/>
    <x v="13"/>
    <s v="Jun"/>
    <n v="22"/>
    <x v="11"/>
    <s v="01"/>
    <s v="Grain"/>
    <x v="0"/>
    <n v="0"/>
  </r>
  <r>
    <x v="700"/>
    <x v="13"/>
    <s v="Jun"/>
    <n v="22"/>
    <x v="11"/>
    <s v="01"/>
    <s v="Grain"/>
    <x v="1"/>
    <n v="0"/>
  </r>
  <r>
    <x v="700"/>
    <x v="13"/>
    <s v="Jun"/>
    <n v="22"/>
    <x v="12"/>
    <s v="01"/>
    <s v="Grain"/>
    <x v="0"/>
    <n v="6144"/>
  </r>
  <r>
    <x v="700"/>
    <x v="13"/>
    <s v="Jun"/>
    <n v="22"/>
    <x v="12"/>
    <s v="01"/>
    <s v="Grain"/>
    <x v="1"/>
    <n v="707"/>
  </r>
  <r>
    <x v="701"/>
    <x v="13"/>
    <s v="Jun"/>
    <n v="23"/>
    <x v="13"/>
    <s v="01"/>
    <s v="Grain"/>
    <x v="0"/>
    <n v="0"/>
  </r>
  <r>
    <x v="701"/>
    <x v="13"/>
    <s v="Jun"/>
    <n v="23"/>
    <x v="13"/>
    <s v="01"/>
    <s v="Grain"/>
    <x v="1"/>
    <n v="2"/>
  </r>
  <r>
    <x v="701"/>
    <x v="13"/>
    <s v="Jun"/>
    <n v="23"/>
    <x v="0"/>
    <s v="01"/>
    <s v="Grain"/>
    <x v="0"/>
    <n v="13065"/>
  </r>
  <r>
    <x v="701"/>
    <x v="13"/>
    <s v="Jun"/>
    <n v="23"/>
    <x v="0"/>
    <s v="01"/>
    <s v="Grain"/>
    <x v="1"/>
    <n v="344"/>
  </r>
  <r>
    <x v="701"/>
    <x v="13"/>
    <s v="Jun"/>
    <n v="23"/>
    <x v="2"/>
    <s v="01"/>
    <s v="Grain"/>
    <x v="0"/>
    <n v="4069"/>
  </r>
  <r>
    <x v="701"/>
    <x v="13"/>
    <s v="Jun"/>
    <n v="23"/>
    <x v="2"/>
    <s v="01"/>
    <s v="Grain"/>
    <x v="1"/>
    <n v="318"/>
  </r>
  <r>
    <x v="701"/>
    <x v="13"/>
    <s v="Jun"/>
    <n v="23"/>
    <x v="3"/>
    <s v="01"/>
    <s v="Grain"/>
    <x v="0"/>
    <n v="3907"/>
  </r>
  <r>
    <x v="701"/>
    <x v="13"/>
    <s v="Jun"/>
    <n v="23"/>
    <x v="3"/>
    <s v="01"/>
    <s v="Grain"/>
    <x v="1"/>
    <n v="82"/>
  </r>
  <r>
    <x v="701"/>
    <x v="13"/>
    <s v="Jun"/>
    <n v="23"/>
    <x v="4"/>
    <s v="01"/>
    <s v="Grain"/>
    <x v="0"/>
    <n v="1741"/>
  </r>
  <r>
    <x v="701"/>
    <x v="13"/>
    <s v="Jun"/>
    <n v="23"/>
    <x v="4"/>
    <s v="01"/>
    <s v="Grain"/>
    <x v="1"/>
    <n v="1230"/>
  </r>
  <r>
    <x v="701"/>
    <x v="13"/>
    <s v="Jun"/>
    <n v="23"/>
    <x v="14"/>
    <s v="01"/>
    <s v="Grain"/>
    <x v="0"/>
    <n v="2421"/>
  </r>
  <r>
    <x v="701"/>
    <x v="13"/>
    <s v="Jun"/>
    <n v="23"/>
    <x v="14"/>
    <s v="01"/>
    <s v="Grain"/>
    <x v="1"/>
    <n v="1949"/>
  </r>
  <r>
    <x v="701"/>
    <x v="13"/>
    <s v="Jun"/>
    <n v="23"/>
    <x v="7"/>
    <s v="01"/>
    <s v="Grain"/>
    <x v="0"/>
    <n v="1525"/>
  </r>
  <r>
    <x v="701"/>
    <x v="13"/>
    <s v="Jun"/>
    <n v="23"/>
    <x v="7"/>
    <s v="01"/>
    <s v="Grain"/>
    <x v="1"/>
    <n v="272"/>
  </r>
  <r>
    <x v="701"/>
    <x v="13"/>
    <s v="Jun"/>
    <n v="23"/>
    <x v="8"/>
    <s v="01"/>
    <s v="Grain"/>
    <x v="0"/>
    <n v="36"/>
  </r>
  <r>
    <x v="701"/>
    <x v="13"/>
    <s v="Jun"/>
    <n v="23"/>
    <x v="8"/>
    <s v="01"/>
    <s v="Grain"/>
    <x v="1"/>
    <n v="1640"/>
  </r>
  <r>
    <x v="701"/>
    <x v="13"/>
    <s v="Jun"/>
    <n v="23"/>
    <x v="9"/>
    <s v="01"/>
    <s v="Grain"/>
    <x v="0"/>
    <n v="0"/>
  </r>
  <r>
    <x v="701"/>
    <x v="13"/>
    <s v="Jun"/>
    <n v="23"/>
    <x v="9"/>
    <s v="01"/>
    <s v="Grain"/>
    <x v="1"/>
    <n v="0"/>
  </r>
  <r>
    <x v="701"/>
    <x v="13"/>
    <s v="Jun"/>
    <n v="23"/>
    <x v="10"/>
    <s v="01"/>
    <s v="Grain"/>
    <x v="0"/>
    <n v="2664"/>
  </r>
  <r>
    <x v="701"/>
    <x v="13"/>
    <s v="Jun"/>
    <n v="23"/>
    <x v="10"/>
    <s v="01"/>
    <s v="Grain"/>
    <x v="1"/>
    <n v="609"/>
  </r>
  <r>
    <x v="701"/>
    <x v="13"/>
    <s v="Jun"/>
    <n v="23"/>
    <x v="11"/>
    <s v="01"/>
    <s v="Grain"/>
    <x v="0"/>
    <n v="0"/>
  </r>
  <r>
    <x v="701"/>
    <x v="13"/>
    <s v="Jun"/>
    <n v="23"/>
    <x v="11"/>
    <s v="01"/>
    <s v="Grain"/>
    <x v="1"/>
    <n v="10"/>
  </r>
  <r>
    <x v="701"/>
    <x v="13"/>
    <s v="Jun"/>
    <n v="23"/>
    <x v="12"/>
    <s v="01"/>
    <s v="Grain"/>
    <x v="0"/>
    <n v="5351"/>
  </r>
  <r>
    <x v="701"/>
    <x v="13"/>
    <s v="Jun"/>
    <n v="23"/>
    <x v="12"/>
    <s v="01"/>
    <s v="Grain"/>
    <x v="1"/>
    <n v="885"/>
  </r>
  <r>
    <x v="702"/>
    <x v="13"/>
    <s v="Jun"/>
    <n v="24"/>
    <x v="13"/>
    <s v="01"/>
    <s v="Grain"/>
    <x v="0"/>
    <n v="0"/>
  </r>
  <r>
    <x v="702"/>
    <x v="13"/>
    <s v="Jun"/>
    <n v="24"/>
    <x v="13"/>
    <s v="01"/>
    <s v="Grain"/>
    <x v="1"/>
    <n v="1"/>
  </r>
  <r>
    <x v="702"/>
    <x v="13"/>
    <s v="Jun"/>
    <n v="24"/>
    <x v="0"/>
    <s v="01"/>
    <s v="Grain"/>
    <x v="0"/>
    <n v="9292"/>
  </r>
  <r>
    <x v="702"/>
    <x v="13"/>
    <s v="Jun"/>
    <n v="24"/>
    <x v="0"/>
    <s v="01"/>
    <s v="Grain"/>
    <x v="1"/>
    <n v="378"/>
  </r>
  <r>
    <x v="702"/>
    <x v="13"/>
    <s v="Jun"/>
    <n v="24"/>
    <x v="2"/>
    <s v="01"/>
    <s v="Grain"/>
    <x v="0"/>
    <n v="3815"/>
  </r>
  <r>
    <x v="702"/>
    <x v="13"/>
    <s v="Jun"/>
    <n v="24"/>
    <x v="2"/>
    <s v="01"/>
    <s v="Grain"/>
    <x v="1"/>
    <n v="221"/>
  </r>
  <r>
    <x v="702"/>
    <x v="13"/>
    <s v="Jun"/>
    <n v="24"/>
    <x v="3"/>
    <s v="01"/>
    <s v="Grain"/>
    <x v="0"/>
    <n v="5203"/>
  </r>
  <r>
    <x v="702"/>
    <x v="13"/>
    <s v="Jun"/>
    <n v="24"/>
    <x v="3"/>
    <s v="01"/>
    <s v="Grain"/>
    <x v="1"/>
    <n v="198"/>
  </r>
  <r>
    <x v="702"/>
    <x v="13"/>
    <s v="Jun"/>
    <n v="24"/>
    <x v="4"/>
    <s v="01"/>
    <s v="Grain"/>
    <x v="0"/>
    <n v="1526"/>
  </r>
  <r>
    <x v="702"/>
    <x v="13"/>
    <s v="Jun"/>
    <n v="24"/>
    <x v="4"/>
    <s v="01"/>
    <s v="Grain"/>
    <x v="1"/>
    <n v="1074"/>
  </r>
  <r>
    <x v="702"/>
    <x v="13"/>
    <s v="Jun"/>
    <n v="24"/>
    <x v="14"/>
    <s v="01"/>
    <s v="Grain"/>
    <x v="0"/>
    <n v="2912"/>
  </r>
  <r>
    <x v="702"/>
    <x v="13"/>
    <s v="Jun"/>
    <n v="24"/>
    <x v="14"/>
    <s v="01"/>
    <s v="Grain"/>
    <x v="1"/>
    <n v="2277"/>
  </r>
  <r>
    <x v="702"/>
    <x v="13"/>
    <s v="Jun"/>
    <n v="24"/>
    <x v="7"/>
    <s v="01"/>
    <s v="Grain"/>
    <x v="0"/>
    <n v="1052"/>
  </r>
  <r>
    <x v="702"/>
    <x v="13"/>
    <s v="Jun"/>
    <n v="24"/>
    <x v="7"/>
    <s v="01"/>
    <s v="Grain"/>
    <x v="1"/>
    <n v="197"/>
  </r>
  <r>
    <x v="702"/>
    <x v="13"/>
    <s v="Jun"/>
    <n v="24"/>
    <x v="8"/>
    <s v="01"/>
    <s v="Grain"/>
    <x v="0"/>
    <n v="82"/>
  </r>
  <r>
    <x v="702"/>
    <x v="13"/>
    <s v="Jun"/>
    <n v="24"/>
    <x v="8"/>
    <s v="01"/>
    <s v="Grain"/>
    <x v="1"/>
    <n v="1515"/>
  </r>
  <r>
    <x v="702"/>
    <x v="13"/>
    <s v="Jun"/>
    <n v="24"/>
    <x v="9"/>
    <s v="01"/>
    <s v="Grain"/>
    <x v="0"/>
    <n v="0"/>
  </r>
  <r>
    <x v="702"/>
    <x v="13"/>
    <s v="Jun"/>
    <n v="24"/>
    <x v="9"/>
    <s v="01"/>
    <s v="Grain"/>
    <x v="1"/>
    <n v="0"/>
  </r>
  <r>
    <x v="702"/>
    <x v="13"/>
    <s v="Jun"/>
    <n v="24"/>
    <x v="10"/>
    <s v="01"/>
    <s v="Grain"/>
    <x v="0"/>
    <n v="2438"/>
  </r>
  <r>
    <x v="702"/>
    <x v="13"/>
    <s v="Jun"/>
    <n v="24"/>
    <x v="10"/>
    <s v="01"/>
    <s v="Grain"/>
    <x v="1"/>
    <n v="668"/>
  </r>
  <r>
    <x v="702"/>
    <x v="13"/>
    <s v="Jun"/>
    <n v="24"/>
    <x v="11"/>
    <s v="01"/>
    <s v="Grain"/>
    <x v="0"/>
    <n v="0"/>
  </r>
  <r>
    <x v="702"/>
    <x v="13"/>
    <s v="Jun"/>
    <n v="24"/>
    <x v="11"/>
    <s v="01"/>
    <s v="Grain"/>
    <x v="1"/>
    <n v="2"/>
  </r>
  <r>
    <x v="702"/>
    <x v="13"/>
    <s v="Jun"/>
    <n v="24"/>
    <x v="12"/>
    <s v="01"/>
    <s v="Grain"/>
    <x v="0"/>
    <n v="5309"/>
  </r>
  <r>
    <x v="702"/>
    <x v="13"/>
    <s v="Jun"/>
    <n v="24"/>
    <x v="12"/>
    <s v="01"/>
    <s v="Grain"/>
    <x v="1"/>
    <n v="1221"/>
  </r>
  <r>
    <x v="703"/>
    <x v="13"/>
    <s v="Jun"/>
    <n v="25"/>
    <x v="13"/>
    <s v="01"/>
    <s v="Grain"/>
    <x v="0"/>
    <n v="0"/>
  </r>
  <r>
    <x v="703"/>
    <x v="13"/>
    <s v="Jun"/>
    <n v="25"/>
    <x v="13"/>
    <s v="01"/>
    <s v="Grain"/>
    <x v="1"/>
    <n v="0"/>
  </r>
  <r>
    <x v="703"/>
    <x v="13"/>
    <s v="Jun"/>
    <n v="25"/>
    <x v="0"/>
    <s v="01"/>
    <s v="Grain"/>
    <x v="0"/>
    <n v="10554"/>
  </r>
  <r>
    <x v="703"/>
    <x v="13"/>
    <s v="Jun"/>
    <n v="25"/>
    <x v="0"/>
    <s v="01"/>
    <s v="Grain"/>
    <x v="1"/>
    <n v="136"/>
  </r>
  <r>
    <x v="703"/>
    <x v="13"/>
    <s v="Jun"/>
    <n v="25"/>
    <x v="2"/>
    <s v="01"/>
    <s v="Grain"/>
    <x v="0"/>
    <n v="3608"/>
  </r>
  <r>
    <x v="703"/>
    <x v="13"/>
    <s v="Jun"/>
    <n v="25"/>
    <x v="2"/>
    <s v="01"/>
    <s v="Grain"/>
    <x v="1"/>
    <n v="406"/>
  </r>
  <r>
    <x v="703"/>
    <x v="13"/>
    <s v="Jun"/>
    <n v="25"/>
    <x v="3"/>
    <s v="01"/>
    <s v="Grain"/>
    <x v="0"/>
    <n v="5248"/>
  </r>
  <r>
    <x v="703"/>
    <x v="13"/>
    <s v="Jun"/>
    <n v="25"/>
    <x v="3"/>
    <s v="01"/>
    <s v="Grain"/>
    <x v="1"/>
    <n v="250"/>
  </r>
  <r>
    <x v="703"/>
    <x v="13"/>
    <s v="Jun"/>
    <n v="25"/>
    <x v="4"/>
    <s v="01"/>
    <s v="Grain"/>
    <x v="0"/>
    <n v="1646"/>
  </r>
  <r>
    <x v="703"/>
    <x v="13"/>
    <s v="Jun"/>
    <n v="25"/>
    <x v="4"/>
    <s v="01"/>
    <s v="Grain"/>
    <x v="1"/>
    <n v="1205"/>
  </r>
  <r>
    <x v="703"/>
    <x v="13"/>
    <s v="Jun"/>
    <n v="25"/>
    <x v="14"/>
    <s v="01"/>
    <s v="Grain"/>
    <x v="0"/>
    <n v="2673"/>
  </r>
  <r>
    <x v="703"/>
    <x v="13"/>
    <s v="Jun"/>
    <n v="25"/>
    <x v="14"/>
    <s v="01"/>
    <s v="Grain"/>
    <x v="1"/>
    <n v="2626"/>
  </r>
  <r>
    <x v="703"/>
    <x v="13"/>
    <s v="Jun"/>
    <n v="25"/>
    <x v="7"/>
    <s v="01"/>
    <s v="Grain"/>
    <x v="0"/>
    <n v="1538"/>
  </r>
  <r>
    <x v="703"/>
    <x v="13"/>
    <s v="Jun"/>
    <n v="25"/>
    <x v="7"/>
    <s v="01"/>
    <s v="Grain"/>
    <x v="1"/>
    <n v="282"/>
  </r>
  <r>
    <x v="703"/>
    <x v="13"/>
    <s v="Jun"/>
    <n v="25"/>
    <x v="8"/>
    <s v="01"/>
    <s v="Grain"/>
    <x v="0"/>
    <n v="159"/>
  </r>
  <r>
    <x v="703"/>
    <x v="13"/>
    <s v="Jun"/>
    <n v="25"/>
    <x v="8"/>
    <s v="01"/>
    <s v="Grain"/>
    <x v="1"/>
    <n v="1093"/>
  </r>
  <r>
    <x v="703"/>
    <x v="13"/>
    <s v="Jun"/>
    <n v="25"/>
    <x v="9"/>
    <s v="01"/>
    <s v="Grain"/>
    <x v="0"/>
    <n v="0"/>
  </r>
  <r>
    <x v="703"/>
    <x v="13"/>
    <s v="Jun"/>
    <n v="25"/>
    <x v="9"/>
    <s v="01"/>
    <s v="Grain"/>
    <x v="1"/>
    <n v="0"/>
  </r>
  <r>
    <x v="703"/>
    <x v="13"/>
    <s v="Jun"/>
    <n v="25"/>
    <x v="10"/>
    <s v="01"/>
    <s v="Grain"/>
    <x v="0"/>
    <n v="2427"/>
  </r>
  <r>
    <x v="703"/>
    <x v="13"/>
    <s v="Jun"/>
    <n v="25"/>
    <x v="10"/>
    <s v="01"/>
    <s v="Grain"/>
    <x v="1"/>
    <n v="716"/>
  </r>
  <r>
    <x v="703"/>
    <x v="13"/>
    <s v="Jun"/>
    <n v="25"/>
    <x v="11"/>
    <s v="01"/>
    <s v="Grain"/>
    <x v="0"/>
    <n v="0"/>
  </r>
  <r>
    <x v="703"/>
    <x v="13"/>
    <s v="Jun"/>
    <n v="25"/>
    <x v="11"/>
    <s v="01"/>
    <s v="Grain"/>
    <x v="1"/>
    <n v="14"/>
  </r>
  <r>
    <x v="703"/>
    <x v="13"/>
    <s v="Jun"/>
    <n v="25"/>
    <x v="12"/>
    <s v="01"/>
    <s v="Grain"/>
    <x v="0"/>
    <n v="5810"/>
  </r>
  <r>
    <x v="703"/>
    <x v="13"/>
    <s v="Jun"/>
    <n v="25"/>
    <x v="12"/>
    <s v="01"/>
    <s v="Grain"/>
    <x v="1"/>
    <n v="1063"/>
  </r>
  <r>
    <x v="704"/>
    <x v="13"/>
    <s v="Jun"/>
    <n v="26"/>
    <x v="13"/>
    <s v="01"/>
    <s v="Grain"/>
    <x v="0"/>
    <n v="0"/>
  </r>
  <r>
    <x v="704"/>
    <x v="13"/>
    <s v="Jun"/>
    <n v="26"/>
    <x v="13"/>
    <s v="01"/>
    <s v="Grain"/>
    <x v="1"/>
    <n v="0"/>
  </r>
  <r>
    <x v="704"/>
    <x v="13"/>
    <s v="Jun"/>
    <n v="26"/>
    <x v="0"/>
    <s v="01"/>
    <s v="Grain"/>
    <x v="0"/>
    <n v="9808"/>
  </r>
  <r>
    <x v="704"/>
    <x v="13"/>
    <s v="Jun"/>
    <n v="26"/>
    <x v="0"/>
    <s v="01"/>
    <s v="Grain"/>
    <x v="1"/>
    <n v="239"/>
  </r>
  <r>
    <x v="704"/>
    <x v="13"/>
    <s v="Jun"/>
    <n v="26"/>
    <x v="2"/>
    <s v="01"/>
    <s v="Grain"/>
    <x v="0"/>
    <n v="2804"/>
  </r>
  <r>
    <x v="704"/>
    <x v="13"/>
    <s v="Jun"/>
    <n v="26"/>
    <x v="2"/>
    <s v="01"/>
    <s v="Grain"/>
    <x v="1"/>
    <n v="469"/>
  </r>
  <r>
    <x v="704"/>
    <x v="13"/>
    <s v="Jun"/>
    <n v="26"/>
    <x v="3"/>
    <s v="01"/>
    <s v="Grain"/>
    <x v="0"/>
    <n v="3968"/>
  </r>
  <r>
    <x v="704"/>
    <x v="13"/>
    <s v="Jun"/>
    <n v="26"/>
    <x v="3"/>
    <s v="01"/>
    <s v="Grain"/>
    <x v="1"/>
    <n v="141"/>
  </r>
  <r>
    <x v="704"/>
    <x v="13"/>
    <s v="Jun"/>
    <n v="26"/>
    <x v="4"/>
    <s v="01"/>
    <s v="Grain"/>
    <x v="0"/>
    <n v="1216"/>
  </r>
  <r>
    <x v="704"/>
    <x v="13"/>
    <s v="Jun"/>
    <n v="26"/>
    <x v="4"/>
    <s v="01"/>
    <s v="Grain"/>
    <x v="1"/>
    <n v="1589"/>
  </r>
  <r>
    <x v="704"/>
    <x v="13"/>
    <s v="Jun"/>
    <n v="26"/>
    <x v="14"/>
    <s v="01"/>
    <s v="Grain"/>
    <x v="0"/>
    <n v="2366"/>
  </r>
  <r>
    <x v="704"/>
    <x v="13"/>
    <s v="Jun"/>
    <n v="26"/>
    <x v="14"/>
    <s v="01"/>
    <s v="Grain"/>
    <x v="1"/>
    <n v="1161"/>
  </r>
  <r>
    <x v="704"/>
    <x v="13"/>
    <s v="Jun"/>
    <n v="26"/>
    <x v="7"/>
    <s v="01"/>
    <s v="Grain"/>
    <x v="0"/>
    <n v="1002"/>
  </r>
  <r>
    <x v="704"/>
    <x v="13"/>
    <s v="Jun"/>
    <n v="26"/>
    <x v="7"/>
    <s v="01"/>
    <s v="Grain"/>
    <x v="1"/>
    <n v="324"/>
  </r>
  <r>
    <x v="704"/>
    <x v="13"/>
    <s v="Jun"/>
    <n v="26"/>
    <x v="8"/>
    <s v="01"/>
    <s v="Grain"/>
    <x v="0"/>
    <n v="117"/>
  </r>
  <r>
    <x v="704"/>
    <x v="13"/>
    <s v="Jun"/>
    <n v="26"/>
    <x v="8"/>
    <s v="01"/>
    <s v="Grain"/>
    <x v="1"/>
    <n v="1362"/>
  </r>
  <r>
    <x v="704"/>
    <x v="13"/>
    <s v="Jun"/>
    <n v="26"/>
    <x v="9"/>
    <s v="01"/>
    <s v="Grain"/>
    <x v="0"/>
    <n v="0"/>
  </r>
  <r>
    <x v="704"/>
    <x v="13"/>
    <s v="Jun"/>
    <n v="26"/>
    <x v="9"/>
    <s v="01"/>
    <s v="Grain"/>
    <x v="1"/>
    <n v="0"/>
  </r>
  <r>
    <x v="704"/>
    <x v="13"/>
    <s v="Jun"/>
    <n v="26"/>
    <x v="10"/>
    <s v="01"/>
    <s v="Grain"/>
    <x v="0"/>
    <n v="2167"/>
  </r>
  <r>
    <x v="704"/>
    <x v="13"/>
    <s v="Jun"/>
    <n v="26"/>
    <x v="10"/>
    <s v="01"/>
    <s v="Grain"/>
    <x v="1"/>
    <n v="543"/>
  </r>
  <r>
    <x v="704"/>
    <x v="13"/>
    <s v="Jun"/>
    <n v="26"/>
    <x v="11"/>
    <s v="01"/>
    <s v="Grain"/>
    <x v="0"/>
    <n v="0"/>
  </r>
  <r>
    <x v="704"/>
    <x v="13"/>
    <s v="Jun"/>
    <n v="26"/>
    <x v="11"/>
    <s v="01"/>
    <s v="Grain"/>
    <x v="1"/>
    <n v="52"/>
  </r>
  <r>
    <x v="704"/>
    <x v="13"/>
    <s v="Jun"/>
    <n v="26"/>
    <x v="12"/>
    <s v="01"/>
    <s v="Grain"/>
    <x v="0"/>
    <n v="5670"/>
  </r>
  <r>
    <x v="704"/>
    <x v="13"/>
    <s v="Jun"/>
    <n v="26"/>
    <x v="12"/>
    <s v="01"/>
    <s v="Grain"/>
    <x v="1"/>
    <n v="736"/>
  </r>
  <r>
    <x v="705"/>
    <x v="13"/>
    <s v="Jul"/>
    <n v="27"/>
    <x v="13"/>
    <s v="01"/>
    <s v="Grain"/>
    <x v="0"/>
    <n v="0"/>
  </r>
  <r>
    <x v="705"/>
    <x v="13"/>
    <s v="Jul"/>
    <n v="27"/>
    <x v="13"/>
    <s v="01"/>
    <s v="Grain"/>
    <x v="1"/>
    <n v="0"/>
  </r>
  <r>
    <x v="705"/>
    <x v="13"/>
    <s v="Jul"/>
    <n v="27"/>
    <x v="0"/>
    <s v="01"/>
    <s v="Grain"/>
    <x v="0"/>
    <n v="7715"/>
  </r>
  <r>
    <x v="705"/>
    <x v="13"/>
    <s v="Jul"/>
    <n v="27"/>
    <x v="0"/>
    <s v="01"/>
    <s v="Grain"/>
    <x v="1"/>
    <n v="415"/>
  </r>
  <r>
    <x v="705"/>
    <x v="13"/>
    <s v="Jul"/>
    <n v="27"/>
    <x v="2"/>
    <s v="01"/>
    <s v="Grain"/>
    <x v="0"/>
    <n v="2245"/>
  </r>
  <r>
    <x v="705"/>
    <x v="13"/>
    <s v="Jul"/>
    <n v="27"/>
    <x v="2"/>
    <s v="01"/>
    <s v="Grain"/>
    <x v="1"/>
    <n v="267"/>
  </r>
  <r>
    <x v="705"/>
    <x v="13"/>
    <s v="Jul"/>
    <n v="27"/>
    <x v="3"/>
    <s v="01"/>
    <s v="Grain"/>
    <x v="0"/>
    <n v="2891"/>
  </r>
  <r>
    <x v="705"/>
    <x v="13"/>
    <s v="Jul"/>
    <n v="27"/>
    <x v="3"/>
    <s v="01"/>
    <s v="Grain"/>
    <x v="1"/>
    <n v="110"/>
  </r>
  <r>
    <x v="705"/>
    <x v="13"/>
    <s v="Jul"/>
    <n v="27"/>
    <x v="4"/>
    <s v="01"/>
    <s v="Grain"/>
    <x v="0"/>
    <n v="2087"/>
  </r>
  <r>
    <x v="705"/>
    <x v="13"/>
    <s v="Jul"/>
    <n v="27"/>
    <x v="4"/>
    <s v="01"/>
    <s v="Grain"/>
    <x v="1"/>
    <n v="977"/>
  </r>
  <r>
    <x v="705"/>
    <x v="13"/>
    <s v="Jul"/>
    <n v="27"/>
    <x v="14"/>
    <s v="01"/>
    <s v="Grain"/>
    <x v="0"/>
    <n v="2883"/>
  </r>
  <r>
    <x v="705"/>
    <x v="13"/>
    <s v="Jul"/>
    <n v="27"/>
    <x v="14"/>
    <s v="01"/>
    <s v="Grain"/>
    <x v="1"/>
    <n v="2553"/>
  </r>
  <r>
    <x v="705"/>
    <x v="13"/>
    <s v="Jul"/>
    <n v="27"/>
    <x v="7"/>
    <s v="01"/>
    <s v="Grain"/>
    <x v="0"/>
    <n v="896"/>
  </r>
  <r>
    <x v="705"/>
    <x v="13"/>
    <s v="Jul"/>
    <n v="27"/>
    <x v="7"/>
    <s v="01"/>
    <s v="Grain"/>
    <x v="1"/>
    <n v="352"/>
  </r>
  <r>
    <x v="705"/>
    <x v="13"/>
    <s v="Jul"/>
    <n v="27"/>
    <x v="8"/>
    <s v="01"/>
    <s v="Grain"/>
    <x v="0"/>
    <n v="126"/>
  </r>
  <r>
    <x v="705"/>
    <x v="13"/>
    <s v="Jul"/>
    <n v="27"/>
    <x v="8"/>
    <s v="01"/>
    <s v="Grain"/>
    <x v="1"/>
    <n v="1053"/>
  </r>
  <r>
    <x v="705"/>
    <x v="13"/>
    <s v="Jul"/>
    <n v="27"/>
    <x v="9"/>
    <s v="01"/>
    <s v="Grain"/>
    <x v="0"/>
    <n v="0"/>
  </r>
  <r>
    <x v="705"/>
    <x v="13"/>
    <s v="Jul"/>
    <n v="27"/>
    <x v="9"/>
    <s v="01"/>
    <s v="Grain"/>
    <x v="1"/>
    <n v="0"/>
  </r>
  <r>
    <x v="705"/>
    <x v="13"/>
    <s v="Jul"/>
    <n v="27"/>
    <x v="10"/>
    <s v="01"/>
    <s v="Grain"/>
    <x v="0"/>
    <n v="2212"/>
  </r>
  <r>
    <x v="705"/>
    <x v="13"/>
    <s v="Jul"/>
    <n v="27"/>
    <x v="10"/>
    <s v="01"/>
    <s v="Grain"/>
    <x v="1"/>
    <n v="685"/>
  </r>
  <r>
    <x v="705"/>
    <x v="13"/>
    <s v="Jul"/>
    <n v="27"/>
    <x v="11"/>
    <s v="01"/>
    <s v="Grain"/>
    <x v="0"/>
    <n v="0"/>
  </r>
  <r>
    <x v="705"/>
    <x v="13"/>
    <s v="Jul"/>
    <n v="27"/>
    <x v="11"/>
    <s v="01"/>
    <s v="Grain"/>
    <x v="1"/>
    <n v="5"/>
  </r>
  <r>
    <x v="705"/>
    <x v="13"/>
    <s v="Jul"/>
    <n v="27"/>
    <x v="12"/>
    <s v="01"/>
    <s v="Grain"/>
    <x v="0"/>
    <n v="4226"/>
  </r>
  <r>
    <x v="705"/>
    <x v="13"/>
    <s v="Jul"/>
    <n v="27"/>
    <x v="12"/>
    <s v="01"/>
    <s v="Grain"/>
    <x v="1"/>
    <n v="539"/>
  </r>
  <r>
    <x v="706"/>
    <x v="13"/>
    <s v="Jul"/>
    <n v="28"/>
    <x v="13"/>
    <s v="01"/>
    <s v="Grain"/>
    <x v="0"/>
    <n v="0"/>
  </r>
  <r>
    <x v="706"/>
    <x v="13"/>
    <s v="Jul"/>
    <n v="28"/>
    <x v="13"/>
    <s v="01"/>
    <s v="Grain"/>
    <x v="1"/>
    <n v="0"/>
  </r>
  <r>
    <x v="706"/>
    <x v="13"/>
    <s v="Jul"/>
    <n v="28"/>
    <x v="0"/>
    <s v="01"/>
    <s v="Grain"/>
    <x v="0"/>
    <n v="10489"/>
  </r>
  <r>
    <x v="706"/>
    <x v="13"/>
    <s v="Jul"/>
    <n v="28"/>
    <x v="0"/>
    <s v="01"/>
    <s v="Grain"/>
    <x v="1"/>
    <n v="222"/>
  </r>
  <r>
    <x v="706"/>
    <x v="13"/>
    <s v="Jul"/>
    <n v="28"/>
    <x v="2"/>
    <s v="01"/>
    <s v="Grain"/>
    <x v="0"/>
    <n v="2376"/>
  </r>
  <r>
    <x v="706"/>
    <x v="13"/>
    <s v="Jul"/>
    <n v="28"/>
    <x v="2"/>
    <s v="01"/>
    <s v="Grain"/>
    <x v="1"/>
    <n v="214"/>
  </r>
  <r>
    <x v="706"/>
    <x v="13"/>
    <s v="Jul"/>
    <n v="28"/>
    <x v="3"/>
    <s v="01"/>
    <s v="Grain"/>
    <x v="0"/>
    <n v="3841"/>
  </r>
  <r>
    <x v="706"/>
    <x v="13"/>
    <s v="Jul"/>
    <n v="28"/>
    <x v="3"/>
    <s v="01"/>
    <s v="Grain"/>
    <x v="1"/>
    <n v="354"/>
  </r>
  <r>
    <x v="706"/>
    <x v="13"/>
    <s v="Jul"/>
    <n v="28"/>
    <x v="4"/>
    <s v="01"/>
    <s v="Grain"/>
    <x v="0"/>
    <n v="1294"/>
  </r>
  <r>
    <x v="706"/>
    <x v="13"/>
    <s v="Jul"/>
    <n v="28"/>
    <x v="4"/>
    <s v="01"/>
    <s v="Grain"/>
    <x v="1"/>
    <n v="1052"/>
  </r>
  <r>
    <x v="706"/>
    <x v="13"/>
    <s v="Jul"/>
    <n v="28"/>
    <x v="14"/>
    <s v="01"/>
    <s v="Grain"/>
    <x v="0"/>
    <n v="2048"/>
  </r>
  <r>
    <x v="706"/>
    <x v="13"/>
    <s v="Jul"/>
    <n v="28"/>
    <x v="14"/>
    <s v="01"/>
    <s v="Grain"/>
    <x v="1"/>
    <n v="1617"/>
  </r>
  <r>
    <x v="706"/>
    <x v="13"/>
    <s v="Jul"/>
    <n v="28"/>
    <x v="7"/>
    <s v="01"/>
    <s v="Grain"/>
    <x v="0"/>
    <n v="1051"/>
  </r>
  <r>
    <x v="706"/>
    <x v="13"/>
    <s v="Jul"/>
    <n v="28"/>
    <x v="7"/>
    <s v="01"/>
    <s v="Grain"/>
    <x v="1"/>
    <n v="524"/>
  </r>
  <r>
    <x v="706"/>
    <x v="13"/>
    <s v="Jul"/>
    <n v="28"/>
    <x v="8"/>
    <s v="01"/>
    <s v="Grain"/>
    <x v="0"/>
    <n v="66"/>
  </r>
  <r>
    <x v="706"/>
    <x v="13"/>
    <s v="Jul"/>
    <n v="28"/>
    <x v="8"/>
    <s v="01"/>
    <s v="Grain"/>
    <x v="1"/>
    <n v="1349"/>
  </r>
  <r>
    <x v="706"/>
    <x v="13"/>
    <s v="Jul"/>
    <n v="28"/>
    <x v="9"/>
    <s v="01"/>
    <s v="Grain"/>
    <x v="0"/>
    <n v="0"/>
  </r>
  <r>
    <x v="706"/>
    <x v="13"/>
    <s v="Jul"/>
    <n v="28"/>
    <x v="9"/>
    <s v="01"/>
    <s v="Grain"/>
    <x v="1"/>
    <n v="0"/>
  </r>
  <r>
    <x v="706"/>
    <x v="13"/>
    <s v="Jul"/>
    <n v="28"/>
    <x v="10"/>
    <s v="01"/>
    <s v="Grain"/>
    <x v="0"/>
    <n v="2361"/>
  </r>
  <r>
    <x v="706"/>
    <x v="13"/>
    <s v="Jul"/>
    <n v="28"/>
    <x v="10"/>
    <s v="01"/>
    <s v="Grain"/>
    <x v="1"/>
    <n v="863"/>
  </r>
  <r>
    <x v="706"/>
    <x v="13"/>
    <s v="Jul"/>
    <n v="28"/>
    <x v="11"/>
    <s v="01"/>
    <s v="Grain"/>
    <x v="0"/>
    <n v="0"/>
  </r>
  <r>
    <x v="706"/>
    <x v="13"/>
    <s v="Jul"/>
    <n v="28"/>
    <x v="11"/>
    <s v="01"/>
    <s v="Grain"/>
    <x v="1"/>
    <n v="31"/>
  </r>
  <r>
    <x v="706"/>
    <x v="13"/>
    <s v="Jul"/>
    <n v="28"/>
    <x v="12"/>
    <s v="01"/>
    <s v="Grain"/>
    <x v="0"/>
    <n v="5769"/>
  </r>
  <r>
    <x v="706"/>
    <x v="13"/>
    <s v="Jul"/>
    <n v="28"/>
    <x v="12"/>
    <s v="01"/>
    <s v="Grain"/>
    <x v="1"/>
    <n v="710"/>
  </r>
  <r>
    <x v="707"/>
    <x v="13"/>
    <s v="Jul"/>
    <n v="29"/>
    <x v="13"/>
    <s v="01"/>
    <s v="Grain"/>
    <x v="0"/>
    <n v="0"/>
  </r>
  <r>
    <x v="707"/>
    <x v="13"/>
    <s v="Jul"/>
    <n v="29"/>
    <x v="13"/>
    <s v="01"/>
    <s v="Grain"/>
    <x v="1"/>
    <n v="1"/>
  </r>
  <r>
    <x v="707"/>
    <x v="13"/>
    <s v="Jul"/>
    <n v="29"/>
    <x v="0"/>
    <s v="01"/>
    <s v="Grain"/>
    <x v="0"/>
    <n v="9610"/>
  </r>
  <r>
    <x v="707"/>
    <x v="13"/>
    <s v="Jul"/>
    <n v="29"/>
    <x v="0"/>
    <s v="01"/>
    <s v="Grain"/>
    <x v="1"/>
    <n v="236"/>
  </r>
  <r>
    <x v="707"/>
    <x v="13"/>
    <s v="Jul"/>
    <n v="29"/>
    <x v="2"/>
    <s v="01"/>
    <s v="Grain"/>
    <x v="0"/>
    <n v="2426"/>
  </r>
  <r>
    <x v="707"/>
    <x v="13"/>
    <s v="Jul"/>
    <n v="29"/>
    <x v="2"/>
    <s v="01"/>
    <s v="Grain"/>
    <x v="1"/>
    <n v="65"/>
  </r>
  <r>
    <x v="707"/>
    <x v="13"/>
    <s v="Jul"/>
    <n v="29"/>
    <x v="3"/>
    <s v="01"/>
    <s v="Grain"/>
    <x v="0"/>
    <n v="4891"/>
  </r>
  <r>
    <x v="707"/>
    <x v="13"/>
    <s v="Jul"/>
    <n v="29"/>
    <x v="3"/>
    <s v="01"/>
    <s v="Grain"/>
    <x v="1"/>
    <n v="235"/>
  </r>
  <r>
    <x v="707"/>
    <x v="13"/>
    <s v="Jul"/>
    <n v="29"/>
    <x v="4"/>
    <s v="01"/>
    <s v="Grain"/>
    <x v="0"/>
    <n v="1565"/>
  </r>
  <r>
    <x v="707"/>
    <x v="13"/>
    <s v="Jul"/>
    <n v="29"/>
    <x v="4"/>
    <s v="01"/>
    <s v="Grain"/>
    <x v="1"/>
    <n v="969"/>
  </r>
  <r>
    <x v="707"/>
    <x v="13"/>
    <s v="Jul"/>
    <n v="29"/>
    <x v="14"/>
    <s v="01"/>
    <s v="Grain"/>
    <x v="0"/>
    <n v="2630"/>
  </r>
  <r>
    <x v="707"/>
    <x v="13"/>
    <s v="Jul"/>
    <n v="29"/>
    <x v="14"/>
    <s v="01"/>
    <s v="Grain"/>
    <x v="1"/>
    <n v="2224"/>
  </r>
  <r>
    <x v="707"/>
    <x v="13"/>
    <s v="Jul"/>
    <n v="29"/>
    <x v="7"/>
    <s v="01"/>
    <s v="Grain"/>
    <x v="0"/>
    <n v="1258"/>
  </r>
  <r>
    <x v="707"/>
    <x v="13"/>
    <s v="Jul"/>
    <n v="29"/>
    <x v="7"/>
    <s v="01"/>
    <s v="Grain"/>
    <x v="1"/>
    <n v="315"/>
  </r>
  <r>
    <x v="707"/>
    <x v="13"/>
    <s v="Jul"/>
    <n v="29"/>
    <x v="8"/>
    <s v="01"/>
    <s v="Grain"/>
    <x v="0"/>
    <n v="127"/>
  </r>
  <r>
    <x v="707"/>
    <x v="13"/>
    <s v="Jul"/>
    <n v="29"/>
    <x v="8"/>
    <s v="01"/>
    <s v="Grain"/>
    <x v="1"/>
    <n v="1390"/>
  </r>
  <r>
    <x v="707"/>
    <x v="13"/>
    <s v="Jul"/>
    <n v="29"/>
    <x v="9"/>
    <s v="01"/>
    <s v="Grain"/>
    <x v="0"/>
    <n v="0"/>
  </r>
  <r>
    <x v="707"/>
    <x v="13"/>
    <s v="Jul"/>
    <n v="29"/>
    <x v="9"/>
    <s v="01"/>
    <s v="Grain"/>
    <x v="1"/>
    <n v="0"/>
  </r>
  <r>
    <x v="707"/>
    <x v="13"/>
    <s v="Jul"/>
    <n v="29"/>
    <x v="10"/>
    <s v="01"/>
    <s v="Grain"/>
    <x v="0"/>
    <n v="2927"/>
  </r>
  <r>
    <x v="707"/>
    <x v="13"/>
    <s v="Jul"/>
    <n v="29"/>
    <x v="10"/>
    <s v="01"/>
    <s v="Grain"/>
    <x v="1"/>
    <n v="986"/>
  </r>
  <r>
    <x v="707"/>
    <x v="13"/>
    <s v="Jul"/>
    <n v="29"/>
    <x v="11"/>
    <s v="01"/>
    <s v="Grain"/>
    <x v="0"/>
    <n v="0"/>
  </r>
  <r>
    <x v="707"/>
    <x v="13"/>
    <s v="Jul"/>
    <n v="29"/>
    <x v="11"/>
    <s v="01"/>
    <s v="Grain"/>
    <x v="1"/>
    <n v="0"/>
  </r>
  <r>
    <x v="707"/>
    <x v="13"/>
    <s v="Jul"/>
    <n v="29"/>
    <x v="12"/>
    <s v="01"/>
    <s v="Grain"/>
    <x v="0"/>
    <n v="5403"/>
  </r>
  <r>
    <x v="707"/>
    <x v="13"/>
    <s v="Jul"/>
    <n v="29"/>
    <x v="12"/>
    <s v="01"/>
    <s v="Grain"/>
    <x v="1"/>
    <n v="961"/>
  </r>
  <r>
    <x v="708"/>
    <x v="13"/>
    <s v="Jul"/>
    <n v="30"/>
    <x v="13"/>
    <s v="01"/>
    <s v="Grain"/>
    <x v="0"/>
    <n v="0"/>
  </r>
  <r>
    <x v="708"/>
    <x v="13"/>
    <s v="Jul"/>
    <n v="30"/>
    <x v="13"/>
    <s v="01"/>
    <s v="Grain"/>
    <x v="1"/>
    <n v="0"/>
  </r>
  <r>
    <x v="708"/>
    <x v="13"/>
    <s v="Jul"/>
    <n v="30"/>
    <x v="0"/>
    <s v="01"/>
    <s v="Grain"/>
    <x v="0"/>
    <n v="8295"/>
  </r>
  <r>
    <x v="708"/>
    <x v="13"/>
    <s v="Jul"/>
    <n v="30"/>
    <x v="0"/>
    <s v="01"/>
    <s v="Grain"/>
    <x v="1"/>
    <n v="262"/>
  </r>
  <r>
    <x v="708"/>
    <x v="13"/>
    <s v="Jul"/>
    <n v="30"/>
    <x v="2"/>
    <s v="01"/>
    <s v="Grain"/>
    <x v="0"/>
    <n v="3442"/>
  </r>
  <r>
    <x v="708"/>
    <x v="13"/>
    <s v="Jul"/>
    <n v="30"/>
    <x v="2"/>
    <s v="01"/>
    <s v="Grain"/>
    <x v="1"/>
    <n v="374"/>
  </r>
  <r>
    <x v="708"/>
    <x v="13"/>
    <s v="Jul"/>
    <n v="30"/>
    <x v="3"/>
    <s v="01"/>
    <s v="Grain"/>
    <x v="0"/>
    <n v="4730"/>
  </r>
  <r>
    <x v="708"/>
    <x v="13"/>
    <s v="Jul"/>
    <n v="30"/>
    <x v="3"/>
    <s v="01"/>
    <s v="Grain"/>
    <x v="1"/>
    <n v="269"/>
  </r>
  <r>
    <x v="708"/>
    <x v="13"/>
    <s v="Jul"/>
    <n v="30"/>
    <x v="4"/>
    <s v="01"/>
    <s v="Grain"/>
    <x v="0"/>
    <n v="1561"/>
  </r>
  <r>
    <x v="708"/>
    <x v="13"/>
    <s v="Jul"/>
    <n v="30"/>
    <x v="4"/>
    <s v="01"/>
    <s v="Grain"/>
    <x v="1"/>
    <n v="1311"/>
  </r>
  <r>
    <x v="708"/>
    <x v="13"/>
    <s v="Jul"/>
    <n v="30"/>
    <x v="14"/>
    <s v="01"/>
    <s v="Grain"/>
    <x v="0"/>
    <n v="2402"/>
  </r>
  <r>
    <x v="708"/>
    <x v="13"/>
    <s v="Jul"/>
    <n v="30"/>
    <x v="14"/>
    <s v="01"/>
    <s v="Grain"/>
    <x v="1"/>
    <n v="2554"/>
  </r>
  <r>
    <x v="708"/>
    <x v="13"/>
    <s v="Jul"/>
    <n v="30"/>
    <x v="7"/>
    <s v="01"/>
    <s v="Grain"/>
    <x v="0"/>
    <n v="980"/>
  </r>
  <r>
    <x v="708"/>
    <x v="13"/>
    <s v="Jul"/>
    <n v="30"/>
    <x v="7"/>
    <s v="01"/>
    <s v="Grain"/>
    <x v="1"/>
    <n v="406"/>
  </r>
  <r>
    <x v="708"/>
    <x v="13"/>
    <s v="Jul"/>
    <n v="30"/>
    <x v="8"/>
    <s v="01"/>
    <s v="Grain"/>
    <x v="0"/>
    <n v="59"/>
  </r>
  <r>
    <x v="708"/>
    <x v="13"/>
    <s v="Jul"/>
    <n v="30"/>
    <x v="8"/>
    <s v="01"/>
    <s v="Grain"/>
    <x v="1"/>
    <n v="1272"/>
  </r>
  <r>
    <x v="708"/>
    <x v="13"/>
    <s v="Jul"/>
    <n v="30"/>
    <x v="9"/>
    <s v="01"/>
    <s v="Grain"/>
    <x v="0"/>
    <n v="0"/>
  </r>
  <r>
    <x v="708"/>
    <x v="13"/>
    <s v="Jul"/>
    <n v="30"/>
    <x v="9"/>
    <s v="01"/>
    <s v="Grain"/>
    <x v="1"/>
    <n v="0"/>
  </r>
  <r>
    <x v="708"/>
    <x v="13"/>
    <s v="Jul"/>
    <n v="30"/>
    <x v="10"/>
    <s v="01"/>
    <s v="Grain"/>
    <x v="0"/>
    <n v="2432"/>
  </r>
  <r>
    <x v="708"/>
    <x v="13"/>
    <s v="Jul"/>
    <n v="30"/>
    <x v="10"/>
    <s v="01"/>
    <s v="Grain"/>
    <x v="1"/>
    <n v="682"/>
  </r>
  <r>
    <x v="708"/>
    <x v="13"/>
    <s v="Jul"/>
    <n v="30"/>
    <x v="11"/>
    <s v="01"/>
    <s v="Grain"/>
    <x v="0"/>
    <n v="0"/>
  </r>
  <r>
    <x v="708"/>
    <x v="13"/>
    <s v="Jul"/>
    <n v="30"/>
    <x v="11"/>
    <s v="01"/>
    <s v="Grain"/>
    <x v="1"/>
    <n v="1"/>
  </r>
  <r>
    <x v="708"/>
    <x v="13"/>
    <s v="Jul"/>
    <n v="30"/>
    <x v="12"/>
    <s v="01"/>
    <s v="Grain"/>
    <x v="0"/>
    <n v="4963"/>
  </r>
  <r>
    <x v="708"/>
    <x v="13"/>
    <s v="Jul"/>
    <n v="30"/>
    <x v="12"/>
    <s v="01"/>
    <s v="Grain"/>
    <x v="1"/>
    <n v="780"/>
  </r>
  <r>
    <x v="709"/>
    <x v="13"/>
    <s v="Aug"/>
    <n v="31"/>
    <x v="13"/>
    <s v="01"/>
    <s v="Grain"/>
    <x v="0"/>
    <n v="0"/>
  </r>
  <r>
    <x v="709"/>
    <x v="13"/>
    <s v="Aug"/>
    <n v="31"/>
    <x v="13"/>
    <s v="01"/>
    <s v="Grain"/>
    <x v="1"/>
    <n v="1"/>
  </r>
  <r>
    <x v="709"/>
    <x v="13"/>
    <s v="Aug"/>
    <n v="31"/>
    <x v="0"/>
    <s v="01"/>
    <s v="Grain"/>
    <x v="0"/>
    <n v="8061"/>
  </r>
  <r>
    <x v="709"/>
    <x v="13"/>
    <s v="Aug"/>
    <n v="31"/>
    <x v="0"/>
    <s v="01"/>
    <s v="Grain"/>
    <x v="1"/>
    <n v="214"/>
  </r>
  <r>
    <x v="709"/>
    <x v="13"/>
    <s v="Aug"/>
    <n v="31"/>
    <x v="2"/>
    <s v="01"/>
    <s v="Grain"/>
    <x v="0"/>
    <n v="2494"/>
  </r>
  <r>
    <x v="709"/>
    <x v="13"/>
    <s v="Aug"/>
    <n v="31"/>
    <x v="2"/>
    <s v="01"/>
    <s v="Grain"/>
    <x v="1"/>
    <n v="379"/>
  </r>
  <r>
    <x v="709"/>
    <x v="13"/>
    <s v="Aug"/>
    <n v="31"/>
    <x v="3"/>
    <s v="01"/>
    <s v="Grain"/>
    <x v="0"/>
    <n v="3102"/>
  </r>
  <r>
    <x v="709"/>
    <x v="13"/>
    <s v="Aug"/>
    <n v="31"/>
    <x v="3"/>
    <s v="01"/>
    <s v="Grain"/>
    <x v="1"/>
    <n v="295"/>
  </r>
  <r>
    <x v="709"/>
    <x v="13"/>
    <s v="Aug"/>
    <n v="31"/>
    <x v="4"/>
    <s v="01"/>
    <s v="Grain"/>
    <x v="0"/>
    <n v="1433"/>
  </r>
  <r>
    <x v="709"/>
    <x v="13"/>
    <s v="Aug"/>
    <n v="31"/>
    <x v="4"/>
    <s v="01"/>
    <s v="Grain"/>
    <x v="1"/>
    <n v="656"/>
  </r>
  <r>
    <x v="709"/>
    <x v="13"/>
    <s v="Aug"/>
    <n v="31"/>
    <x v="14"/>
    <s v="01"/>
    <s v="Grain"/>
    <x v="0"/>
    <n v="2495"/>
  </r>
  <r>
    <x v="709"/>
    <x v="13"/>
    <s v="Aug"/>
    <n v="31"/>
    <x v="14"/>
    <s v="01"/>
    <s v="Grain"/>
    <x v="1"/>
    <n v="2841"/>
  </r>
  <r>
    <x v="709"/>
    <x v="13"/>
    <s v="Aug"/>
    <n v="31"/>
    <x v="7"/>
    <s v="01"/>
    <s v="Grain"/>
    <x v="0"/>
    <n v="938"/>
  </r>
  <r>
    <x v="709"/>
    <x v="13"/>
    <s v="Aug"/>
    <n v="31"/>
    <x v="7"/>
    <s v="01"/>
    <s v="Grain"/>
    <x v="1"/>
    <n v="343"/>
  </r>
  <r>
    <x v="709"/>
    <x v="13"/>
    <s v="Aug"/>
    <n v="31"/>
    <x v="8"/>
    <s v="01"/>
    <s v="Grain"/>
    <x v="0"/>
    <n v="131"/>
  </r>
  <r>
    <x v="709"/>
    <x v="13"/>
    <s v="Aug"/>
    <n v="31"/>
    <x v="8"/>
    <s v="01"/>
    <s v="Grain"/>
    <x v="1"/>
    <n v="1212"/>
  </r>
  <r>
    <x v="709"/>
    <x v="13"/>
    <s v="Aug"/>
    <n v="31"/>
    <x v="9"/>
    <s v="01"/>
    <s v="Grain"/>
    <x v="0"/>
    <n v="0"/>
  </r>
  <r>
    <x v="709"/>
    <x v="13"/>
    <s v="Aug"/>
    <n v="31"/>
    <x v="9"/>
    <s v="01"/>
    <s v="Grain"/>
    <x v="1"/>
    <n v="0"/>
  </r>
  <r>
    <x v="709"/>
    <x v="13"/>
    <s v="Aug"/>
    <n v="31"/>
    <x v="10"/>
    <s v="01"/>
    <s v="Grain"/>
    <x v="0"/>
    <n v="2245"/>
  </r>
  <r>
    <x v="709"/>
    <x v="13"/>
    <s v="Aug"/>
    <n v="31"/>
    <x v="10"/>
    <s v="01"/>
    <s v="Grain"/>
    <x v="1"/>
    <n v="967"/>
  </r>
  <r>
    <x v="709"/>
    <x v="13"/>
    <s v="Aug"/>
    <n v="31"/>
    <x v="11"/>
    <s v="01"/>
    <s v="Grain"/>
    <x v="0"/>
    <n v="0"/>
  </r>
  <r>
    <x v="709"/>
    <x v="13"/>
    <s v="Aug"/>
    <n v="31"/>
    <x v="11"/>
    <s v="01"/>
    <s v="Grain"/>
    <x v="1"/>
    <n v="2"/>
  </r>
  <r>
    <x v="709"/>
    <x v="13"/>
    <s v="Aug"/>
    <n v="31"/>
    <x v="12"/>
    <s v="01"/>
    <s v="Grain"/>
    <x v="0"/>
    <n v="5513"/>
  </r>
  <r>
    <x v="709"/>
    <x v="13"/>
    <s v="Aug"/>
    <n v="31"/>
    <x v="12"/>
    <s v="01"/>
    <s v="Grain"/>
    <x v="1"/>
    <n v="800"/>
  </r>
  <r>
    <x v="710"/>
    <x v="13"/>
    <s v="Aug"/>
    <n v="32"/>
    <x v="13"/>
    <s v="01"/>
    <s v="Grain"/>
    <x v="0"/>
    <n v="0"/>
  </r>
  <r>
    <x v="710"/>
    <x v="13"/>
    <s v="Aug"/>
    <n v="32"/>
    <x v="13"/>
    <s v="01"/>
    <s v="Grain"/>
    <x v="1"/>
    <n v="3"/>
  </r>
  <r>
    <x v="710"/>
    <x v="13"/>
    <s v="Aug"/>
    <n v="32"/>
    <x v="0"/>
    <s v="01"/>
    <s v="Grain"/>
    <x v="0"/>
    <n v="9369"/>
  </r>
  <r>
    <x v="710"/>
    <x v="13"/>
    <s v="Aug"/>
    <n v="32"/>
    <x v="0"/>
    <s v="01"/>
    <s v="Grain"/>
    <x v="1"/>
    <n v="248"/>
  </r>
  <r>
    <x v="710"/>
    <x v="13"/>
    <s v="Aug"/>
    <n v="32"/>
    <x v="2"/>
    <s v="01"/>
    <s v="Grain"/>
    <x v="0"/>
    <n v="2737"/>
  </r>
  <r>
    <x v="710"/>
    <x v="13"/>
    <s v="Aug"/>
    <n v="32"/>
    <x v="2"/>
    <s v="01"/>
    <s v="Grain"/>
    <x v="1"/>
    <n v="296"/>
  </r>
  <r>
    <x v="710"/>
    <x v="13"/>
    <s v="Aug"/>
    <n v="32"/>
    <x v="3"/>
    <s v="01"/>
    <s v="Grain"/>
    <x v="0"/>
    <n v="2440"/>
  </r>
  <r>
    <x v="710"/>
    <x v="13"/>
    <s v="Aug"/>
    <n v="32"/>
    <x v="3"/>
    <s v="01"/>
    <s v="Grain"/>
    <x v="1"/>
    <n v="307"/>
  </r>
  <r>
    <x v="710"/>
    <x v="13"/>
    <s v="Aug"/>
    <n v="32"/>
    <x v="4"/>
    <s v="01"/>
    <s v="Grain"/>
    <x v="0"/>
    <n v="1342"/>
  </r>
  <r>
    <x v="710"/>
    <x v="13"/>
    <s v="Aug"/>
    <n v="32"/>
    <x v="4"/>
    <s v="01"/>
    <s v="Grain"/>
    <x v="1"/>
    <n v="765"/>
  </r>
  <r>
    <x v="710"/>
    <x v="13"/>
    <s v="Aug"/>
    <n v="32"/>
    <x v="14"/>
    <s v="01"/>
    <s v="Grain"/>
    <x v="0"/>
    <n v="2510"/>
  </r>
  <r>
    <x v="710"/>
    <x v="13"/>
    <s v="Aug"/>
    <n v="32"/>
    <x v="14"/>
    <s v="01"/>
    <s v="Grain"/>
    <x v="1"/>
    <n v="1988"/>
  </r>
  <r>
    <x v="710"/>
    <x v="13"/>
    <s v="Aug"/>
    <n v="32"/>
    <x v="7"/>
    <s v="01"/>
    <s v="Grain"/>
    <x v="0"/>
    <n v="1316"/>
  </r>
  <r>
    <x v="710"/>
    <x v="13"/>
    <s v="Aug"/>
    <n v="32"/>
    <x v="7"/>
    <s v="01"/>
    <s v="Grain"/>
    <x v="1"/>
    <n v="288"/>
  </r>
  <r>
    <x v="710"/>
    <x v="13"/>
    <s v="Aug"/>
    <n v="32"/>
    <x v="8"/>
    <s v="01"/>
    <s v="Grain"/>
    <x v="0"/>
    <n v="122"/>
  </r>
  <r>
    <x v="710"/>
    <x v="13"/>
    <s v="Aug"/>
    <n v="32"/>
    <x v="8"/>
    <s v="01"/>
    <s v="Grain"/>
    <x v="1"/>
    <n v="1072"/>
  </r>
  <r>
    <x v="710"/>
    <x v="13"/>
    <s v="Aug"/>
    <n v="32"/>
    <x v="9"/>
    <s v="01"/>
    <s v="Grain"/>
    <x v="0"/>
    <n v="0"/>
  </r>
  <r>
    <x v="710"/>
    <x v="13"/>
    <s v="Aug"/>
    <n v="32"/>
    <x v="9"/>
    <s v="01"/>
    <s v="Grain"/>
    <x v="1"/>
    <n v="0"/>
  </r>
  <r>
    <x v="710"/>
    <x v="13"/>
    <s v="Aug"/>
    <n v="32"/>
    <x v="10"/>
    <s v="01"/>
    <s v="Grain"/>
    <x v="0"/>
    <n v="2114"/>
  </r>
  <r>
    <x v="710"/>
    <x v="13"/>
    <s v="Aug"/>
    <n v="32"/>
    <x v="10"/>
    <s v="01"/>
    <s v="Grain"/>
    <x v="1"/>
    <n v="751"/>
  </r>
  <r>
    <x v="710"/>
    <x v="13"/>
    <s v="Aug"/>
    <n v="32"/>
    <x v="11"/>
    <s v="01"/>
    <s v="Grain"/>
    <x v="0"/>
    <n v="0"/>
  </r>
  <r>
    <x v="710"/>
    <x v="13"/>
    <s v="Aug"/>
    <n v="32"/>
    <x v="11"/>
    <s v="01"/>
    <s v="Grain"/>
    <x v="1"/>
    <n v="23"/>
  </r>
  <r>
    <x v="710"/>
    <x v="13"/>
    <s v="Aug"/>
    <n v="32"/>
    <x v="12"/>
    <s v="01"/>
    <s v="Grain"/>
    <x v="0"/>
    <n v="5347"/>
  </r>
  <r>
    <x v="710"/>
    <x v="13"/>
    <s v="Aug"/>
    <n v="32"/>
    <x v="12"/>
    <s v="01"/>
    <s v="Grain"/>
    <x v="1"/>
    <n v="1121"/>
  </r>
  <r>
    <x v="711"/>
    <x v="13"/>
    <s v="Aug"/>
    <n v="33"/>
    <x v="13"/>
    <s v="01"/>
    <s v="Grain"/>
    <x v="0"/>
    <n v="0"/>
  </r>
  <r>
    <x v="711"/>
    <x v="13"/>
    <s v="Aug"/>
    <n v="33"/>
    <x v="13"/>
    <s v="01"/>
    <s v="Grain"/>
    <x v="1"/>
    <n v="3"/>
  </r>
  <r>
    <x v="711"/>
    <x v="13"/>
    <s v="Aug"/>
    <n v="33"/>
    <x v="0"/>
    <s v="01"/>
    <s v="Grain"/>
    <x v="0"/>
    <n v="8592"/>
  </r>
  <r>
    <x v="711"/>
    <x v="13"/>
    <s v="Aug"/>
    <n v="33"/>
    <x v="0"/>
    <s v="01"/>
    <s v="Grain"/>
    <x v="1"/>
    <n v="230"/>
  </r>
  <r>
    <x v="711"/>
    <x v="13"/>
    <s v="Aug"/>
    <n v="33"/>
    <x v="2"/>
    <s v="01"/>
    <s v="Grain"/>
    <x v="0"/>
    <n v="3446"/>
  </r>
  <r>
    <x v="711"/>
    <x v="13"/>
    <s v="Aug"/>
    <n v="33"/>
    <x v="2"/>
    <s v="01"/>
    <s v="Grain"/>
    <x v="1"/>
    <n v="196"/>
  </r>
  <r>
    <x v="711"/>
    <x v="13"/>
    <s v="Aug"/>
    <n v="33"/>
    <x v="3"/>
    <s v="01"/>
    <s v="Grain"/>
    <x v="0"/>
    <n v="2453"/>
  </r>
  <r>
    <x v="711"/>
    <x v="13"/>
    <s v="Aug"/>
    <n v="33"/>
    <x v="3"/>
    <s v="01"/>
    <s v="Grain"/>
    <x v="1"/>
    <n v="260"/>
  </r>
  <r>
    <x v="711"/>
    <x v="13"/>
    <s v="Aug"/>
    <n v="33"/>
    <x v="4"/>
    <s v="01"/>
    <s v="Grain"/>
    <x v="0"/>
    <n v="1350"/>
  </r>
  <r>
    <x v="711"/>
    <x v="13"/>
    <s v="Aug"/>
    <n v="33"/>
    <x v="4"/>
    <s v="01"/>
    <s v="Grain"/>
    <x v="1"/>
    <n v="1120"/>
  </r>
  <r>
    <x v="711"/>
    <x v="13"/>
    <s v="Aug"/>
    <n v="33"/>
    <x v="14"/>
    <s v="01"/>
    <s v="Grain"/>
    <x v="0"/>
    <n v="2541"/>
  </r>
  <r>
    <x v="711"/>
    <x v="13"/>
    <s v="Aug"/>
    <n v="33"/>
    <x v="14"/>
    <s v="01"/>
    <s v="Grain"/>
    <x v="1"/>
    <n v="3004"/>
  </r>
  <r>
    <x v="711"/>
    <x v="13"/>
    <s v="Aug"/>
    <n v="33"/>
    <x v="7"/>
    <s v="01"/>
    <s v="Grain"/>
    <x v="0"/>
    <n v="1660"/>
  </r>
  <r>
    <x v="711"/>
    <x v="13"/>
    <s v="Aug"/>
    <n v="33"/>
    <x v="7"/>
    <s v="01"/>
    <s v="Grain"/>
    <x v="1"/>
    <n v="229"/>
  </r>
  <r>
    <x v="711"/>
    <x v="13"/>
    <s v="Aug"/>
    <n v="33"/>
    <x v="8"/>
    <s v="01"/>
    <s v="Grain"/>
    <x v="0"/>
    <n v="110"/>
  </r>
  <r>
    <x v="711"/>
    <x v="13"/>
    <s v="Aug"/>
    <n v="33"/>
    <x v="8"/>
    <s v="01"/>
    <s v="Grain"/>
    <x v="1"/>
    <n v="976"/>
  </r>
  <r>
    <x v="711"/>
    <x v="13"/>
    <s v="Aug"/>
    <n v="33"/>
    <x v="9"/>
    <s v="01"/>
    <s v="Grain"/>
    <x v="0"/>
    <n v="0"/>
  </r>
  <r>
    <x v="711"/>
    <x v="13"/>
    <s v="Aug"/>
    <n v="33"/>
    <x v="9"/>
    <s v="01"/>
    <s v="Grain"/>
    <x v="1"/>
    <n v="0"/>
  </r>
  <r>
    <x v="711"/>
    <x v="13"/>
    <s v="Aug"/>
    <n v="33"/>
    <x v="10"/>
    <s v="01"/>
    <s v="Grain"/>
    <x v="0"/>
    <n v="1756"/>
  </r>
  <r>
    <x v="711"/>
    <x v="13"/>
    <s v="Aug"/>
    <n v="33"/>
    <x v="10"/>
    <s v="01"/>
    <s v="Grain"/>
    <x v="1"/>
    <n v="1088"/>
  </r>
  <r>
    <x v="711"/>
    <x v="13"/>
    <s v="Aug"/>
    <n v="33"/>
    <x v="11"/>
    <s v="01"/>
    <s v="Grain"/>
    <x v="0"/>
    <n v="0"/>
  </r>
  <r>
    <x v="711"/>
    <x v="13"/>
    <s v="Aug"/>
    <n v="33"/>
    <x v="11"/>
    <s v="01"/>
    <s v="Grain"/>
    <x v="1"/>
    <n v="57"/>
  </r>
  <r>
    <x v="711"/>
    <x v="13"/>
    <s v="Aug"/>
    <n v="33"/>
    <x v="12"/>
    <s v="01"/>
    <s v="Grain"/>
    <x v="0"/>
    <n v="4740"/>
  </r>
  <r>
    <x v="711"/>
    <x v="13"/>
    <s v="Aug"/>
    <n v="33"/>
    <x v="12"/>
    <s v="01"/>
    <s v="Grain"/>
    <x v="1"/>
    <n v="464"/>
  </r>
  <r>
    <x v="712"/>
    <x v="13"/>
    <s v="Aug"/>
    <n v="34"/>
    <x v="13"/>
    <s v="01"/>
    <s v="Grain"/>
    <x v="0"/>
    <n v="0"/>
  </r>
  <r>
    <x v="712"/>
    <x v="13"/>
    <s v="Aug"/>
    <n v="34"/>
    <x v="13"/>
    <s v="01"/>
    <s v="Grain"/>
    <x v="1"/>
    <n v="0"/>
  </r>
  <r>
    <x v="712"/>
    <x v="13"/>
    <s v="Aug"/>
    <n v="34"/>
    <x v="0"/>
    <s v="01"/>
    <s v="Grain"/>
    <x v="0"/>
    <n v="7165"/>
  </r>
  <r>
    <x v="712"/>
    <x v="13"/>
    <s v="Aug"/>
    <n v="34"/>
    <x v="0"/>
    <s v="01"/>
    <s v="Grain"/>
    <x v="1"/>
    <n v="188"/>
  </r>
  <r>
    <x v="712"/>
    <x v="13"/>
    <s v="Aug"/>
    <n v="34"/>
    <x v="2"/>
    <s v="01"/>
    <s v="Grain"/>
    <x v="0"/>
    <n v="2837"/>
  </r>
  <r>
    <x v="712"/>
    <x v="13"/>
    <s v="Aug"/>
    <n v="34"/>
    <x v="2"/>
    <s v="01"/>
    <s v="Grain"/>
    <x v="1"/>
    <n v="238"/>
  </r>
  <r>
    <x v="712"/>
    <x v="13"/>
    <s v="Aug"/>
    <n v="34"/>
    <x v="3"/>
    <s v="01"/>
    <s v="Grain"/>
    <x v="0"/>
    <n v="2798"/>
  </r>
  <r>
    <x v="712"/>
    <x v="13"/>
    <s v="Aug"/>
    <n v="34"/>
    <x v="3"/>
    <s v="01"/>
    <s v="Grain"/>
    <x v="1"/>
    <n v="288"/>
  </r>
  <r>
    <x v="712"/>
    <x v="13"/>
    <s v="Aug"/>
    <n v="34"/>
    <x v="4"/>
    <s v="01"/>
    <s v="Grain"/>
    <x v="0"/>
    <n v="1237"/>
  </r>
  <r>
    <x v="712"/>
    <x v="13"/>
    <s v="Aug"/>
    <n v="34"/>
    <x v="4"/>
    <s v="01"/>
    <s v="Grain"/>
    <x v="1"/>
    <n v="561"/>
  </r>
  <r>
    <x v="712"/>
    <x v="13"/>
    <s v="Aug"/>
    <n v="34"/>
    <x v="14"/>
    <s v="01"/>
    <s v="Grain"/>
    <x v="0"/>
    <n v="2535"/>
  </r>
  <r>
    <x v="712"/>
    <x v="13"/>
    <s v="Aug"/>
    <n v="34"/>
    <x v="14"/>
    <s v="01"/>
    <s v="Grain"/>
    <x v="1"/>
    <n v="2613"/>
  </r>
  <r>
    <x v="712"/>
    <x v="13"/>
    <s v="Aug"/>
    <n v="34"/>
    <x v="7"/>
    <s v="01"/>
    <s v="Grain"/>
    <x v="0"/>
    <n v="1458"/>
  </r>
  <r>
    <x v="712"/>
    <x v="13"/>
    <s v="Aug"/>
    <n v="34"/>
    <x v="7"/>
    <s v="01"/>
    <s v="Grain"/>
    <x v="1"/>
    <n v="232"/>
  </r>
  <r>
    <x v="712"/>
    <x v="13"/>
    <s v="Aug"/>
    <n v="34"/>
    <x v="8"/>
    <s v="01"/>
    <s v="Grain"/>
    <x v="0"/>
    <n v="122"/>
  </r>
  <r>
    <x v="712"/>
    <x v="13"/>
    <s v="Aug"/>
    <n v="34"/>
    <x v="8"/>
    <s v="01"/>
    <s v="Grain"/>
    <x v="1"/>
    <n v="1535"/>
  </r>
  <r>
    <x v="712"/>
    <x v="13"/>
    <s v="Aug"/>
    <n v="34"/>
    <x v="9"/>
    <s v="01"/>
    <s v="Grain"/>
    <x v="0"/>
    <n v="0"/>
  </r>
  <r>
    <x v="712"/>
    <x v="13"/>
    <s v="Aug"/>
    <n v="34"/>
    <x v="9"/>
    <s v="01"/>
    <s v="Grain"/>
    <x v="1"/>
    <n v="0"/>
  </r>
  <r>
    <x v="712"/>
    <x v="13"/>
    <s v="Aug"/>
    <n v="34"/>
    <x v="10"/>
    <s v="01"/>
    <s v="Grain"/>
    <x v="0"/>
    <n v="1761"/>
  </r>
  <r>
    <x v="712"/>
    <x v="13"/>
    <s v="Aug"/>
    <n v="34"/>
    <x v="10"/>
    <s v="01"/>
    <s v="Grain"/>
    <x v="1"/>
    <n v="617"/>
  </r>
  <r>
    <x v="712"/>
    <x v="13"/>
    <s v="Aug"/>
    <n v="34"/>
    <x v="11"/>
    <s v="01"/>
    <s v="Grain"/>
    <x v="0"/>
    <n v="0"/>
  </r>
  <r>
    <x v="712"/>
    <x v="13"/>
    <s v="Aug"/>
    <n v="34"/>
    <x v="11"/>
    <s v="01"/>
    <s v="Grain"/>
    <x v="1"/>
    <n v="65"/>
  </r>
  <r>
    <x v="712"/>
    <x v="13"/>
    <s v="Aug"/>
    <n v="34"/>
    <x v="12"/>
    <s v="01"/>
    <s v="Grain"/>
    <x v="0"/>
    <n v="5639"/>
  </r>
  <r>
    <x v="712"/>
    <x v="13"/>
    <s v="Aug"/>
    <n v="34"/>
    <x v="12"/>
    <s v="01"/>
    <s v="Grain"/>
    <x v="1"/>
    <n v="629"/>
  </r>
  <r>
    <x v="713"/>
    <x v="13"/>
    <s v="Sep"/>
    <n v="35"/>
    <x v="13"/>
    <s v="01"/>
    <s v="Grain"/>
    <x v="0"/>
    <n v="0"/>
  </r>
  <r>
    <x v="713"/>
    <x v="13"/>
    <s v="Sep"/>
    <n v="35"/>
    <x v="13"/>
    <s v="01"/>
    <s v="Grain"/>
    <x v="1"/>
    <n v="0"/>
  </r>
  <r>
    <x v="713"/>
    <x v="13"/>
    <s v="Sep"/>
    <n v="35"/>
    <x v="0"/>
    <s v="01"/>
    <s v="Grain"/>
    <x v="0"/>
    <n v="7456"/>
  </r>
  <r>
    <x v="713"/>
    <x v="13"/>
    <s v="Sep"/>
    <n v="35"/>
    <x v="0"/>
    <s v="01"/>
    <s v="Grain"/>
    <x v="1"/>
    <n v="150"/>
  </r>
  <r>
    <x v="713"/>
    <x v="13"/>
    <s v="Sep"/>
    <n v="35"/>
    <x v="2"/>
    <s v="01"/>
    <s v="Grain"/>
    <x v="0"/>
    <n v="3232"/>
  </r>
  <r>
    <x v="713"/>
    <x v="13"/>
    <s v="Sep"/>
    <n v="35"/>
    <x v="2"/>
    <s v="01"/>
    <s v="Grain"/>
    <x v="1"/>
    <n v="434"/>
  </r>
  <r>
    <x v="713"/>
    <x v="13"/>
    <s v="Sep"/>
    <n v="35"/>
    <x v="3"/>
    <s v="01"/>
    <s v="Grain"/>
    <x v="0"/>
    <n v="3753"/>
  </r>
  <r>
    <x v="713"/>
    <x v="13"/>
    <s v="Sep"/>
    <n v="35"/>
    <x v="3"/>
    <s v="01"/>
    <s v="Grain"/>
    <x v="1"/>
    <n v="337"/>
  </r>
  <r>
    <x v="713"/>
    <x v="13"/>
    <s v="Sep"/>
    <n v="35"/>
    <x v="4"/>
    <s v="01"/>
    <s v="Grain"/>
    <x v="0"/>
    <n v="1229"/>
  </r>
  <r>
    <x v="713"/>
    <x v="13"/>
    <s v="Sep"/>
    <n v="35"/>
    <x v="4"/>
    <s v="01"/>
    <s v="Grain"/>
    <x v="1"/>
    <n v="934"/>
  </r>
  <r>
    <x v="713"/>
    <x v="13"/>
    <s v="Sep"/>
    <n v="35"/>
    <x v="14"/>
    <s v="01"/>
    <s v="Grain"/>
    <x v="0"/>
    <n v="1463"/>
  </r>
  <r>
    <x v="713"/>
    <x v="13"/>
    <s v="Sep"/>
    <n v="35"/>
    <x v="14"/>
    <s v="01"/>
    <s v="Grain"/>
    <x v="1"/>
    <n v="2004"/>
  </r>
  <r>
    <x v="713"/>
    <x v="13"/>
    <s v="Sep"/>
    <n v="35"/>
    <x v="7"/>
    <s v="01"/>
    <s v="Grain"/>
    <x v="0"/>
    <n v="1427"/>
  </r>
  <r>
    <x v="713"/>
    <x v="13"/>
    <s v="Sep"/>
    <n v="35"/>
    <x v="7"/>
    <s v="01"/>
    <s v="Grain"/>
    <x v="1"/>
    <n v="50"/>
  </r>
  <r>
    <x v="713"/>
    <x v="13"/>
    <s v="Sep"/>
    <n v="35"/>
    <x v="8"/>
    <s v="01"/>
    <s v="Grain"/>
    <x v="0"/>
    <n v="76"/>
  </r>
  <r>
    <x v="713"/>
    <x v="13"/>
    <s v="Sep"/>
    <n v="35"/>
    <x v="8"/>
    <s v="01"/>
    <s v="Grain"/>
    <x v="1"/>
    <n v="1513"/>
  </r>
  <r>
    <x v="713"/>
    <x v="13"/>
    <s v="Sep"/>
    <n v="35"/>
    <x v="9"/>
    <s v="01"/>
    <s v="Grain"/>
    <x v="0"/>
    <n v="0"/>
  </r>
  <r>
    <x v="713"/>
    <x v="13"/>
    <s v="Sep"/>
    <n v="35"/>
    <x v="9"/>
    <s v="01"/>
    <s v="Grain"/>
    <x v="1"/>
    <n v="0"/>
  </r>
  <r>
    <x v="713"/>
    <x v="13"/>
    <s v="Sep"/>
    <n v="35"/>
    <x v="10"/>
    <s v="01"/>
    <s v="Grain"/>
    <x v="0"/>
    <n v="1542"/>
  </r>
  <r>
    <x v="713"/>
    <x v="13"/>
    <s v="Sep"/>
    <n v="35"/>
    <x v="10"/>
    <s v="01"/>
    <s v="Grain"/>
    <x v="1"/>
    <n v="814"/>
  </r>
  <r>
    <x v="713"/>
    <x v="13"/>
    <s v="Sep"/>
    <n v="35"/>
    <x v="11"/>
    <s v="01"/>
    <s v="Grain"/>
    <x v="0"/>
    <n v="0"/>
  </r>
  <r>
    <x v="713"/>
    <x v="13"/>
    <s v="Sep"/>
    <n v="35"/>
    <x v="11"/>
    <s v="01"/>
    <s v="Grain"/>
    <x v="1"/>
    <n v="48"/>
  </r>
  <r>
    <x v="713"/>
    <x v="13"/>
    <s v="Sep"/>
    <n v="35"/>
    <x v="12"/>
    <s v="01"/>
    <s v="Grain"/>
    <x v="0"/>
    <n v="5057"/>
  </r>
  <r>
    <x v="713"/>
    <x v="13"/>
    <s v="Sep"/>
    <n v="35"/>
    <x v="12"/>
    <s v="01"/>
    <s v="Grain"/>
    <x v="1"/>
    <n v="616"/>
  </r>
  <r>
    <x v="714"/>
    <x v="13"/>
    <s v="Sep"/>
    <n v="36"/>
    <x v="13"/>
    <s v="01"/>
    <s v="Grain"/>
    <x v="0"/>
    <n v="0"/>
  </r>
  <r>
    <x v="714"/>
    <x v="13"/>
    <s v="Sep"/>
    <n v="36"/>
    <x v="13"/>
    <s v="01"/>
    <s v="Grain"/>
    <x v="1"/>
    <n v="0"/>
  </r>
  <r>
    <x v="714"/>
    <x v="13"/>
    <s v="Sep"/>
    <n v="36"/>
    <x v="0"/>
    <s v="01"/>
    <s v="Grain"/>
    <x v="0"/>
    <n v="8733"/>
  </r>
  <r>
    <x v="714"/>
    <x v="13"/>
    <s v="Sep"/>
    <n v="36"/>
    <x v="0"/>
    <s v="01"/>
    <s v="Grain"/>
    <x v="1"/>
    <n v="219"/>
  </r>
  <r>
    <x v="714"/>
    <x v="13"/>
    <s v="Sep"/>
    <n v="36"/>
    <x v="2"/>
    <s v="01"/>
    <s v="Grain"/>
    <x v="0"/>
    <n v="3711"/>
  </r>
  <r>
    <x v="714"/>
    <x v="13"/>
    <s v="Sep"/>
    <n v="36"/>
    <x v="2"/>
    <s v="01"/>
    <s v="Grain"/>
    <x v="1"/>
    <n v="219"/>
  </r>
  <r>
    <x v="714"/>
    <x v="13"/>
    <s v="Sep"/>
    <n v="36"/>
    <x v="3"/>
    <s v="01"/>
    <s v="Grain"/>
    <x v="0"/>
    <n v="3543"/>
  </r>
  <r>
    <x v="714"/>
    <x v="13"/>
    <s v="Sep"/>
    <n v="36"/>
    <x v="3"/>
    <s v="01"/>
    <s v="Grain"/>
    <x v="1"/>
    <n v="404"/>
  </r>
  <r>
    <x v="714"/>
    <x v="13"/>
    <s v="Sep"/>
    <n v="36"/>
    <x v="4"/>
    <s v="01"/>
    <s v="Grain"/>
    <x v="0"/>
    <n v="1146"/>
  </r>
  <r>
    <x v="714"/>
    <x v="13"/>
    <s v="Sep"/>
    <n v="36"/>
    <x v="4"/>
    <s v="01"/>
    <s v="Grain"/>
    <x v="1"/>
    <n v="609"/>
  </r>
  <r>
    <x v="714"/>
    <x v="13"/>
    <s v="Sep"/>
    <n v="36"/>
    <x v="14"/>
    <s v="01"/>
    <s v="Grain"/>
    <x v="0"/>
    <n v="1675"/>
  </r>
  <r>
    <x v="714"/>
    <x v="13"/>
    <s v="Sep"/>
    <n v="36"/>
    <x v="14"/>
    <s v="01"/>
    <s v="Grain"/>
    <x v="1"/>
    <n v="1509"/>
  </r>
  <r>
    <x v="714"/>
    <x v="13"/>
    <s v="Sep"/>
    <n v="36"/>
    <x v="7"/>
    <s v="01"/>
    <s v="Grain"/>
    <x v="0"/>
    <n v="1314"/>
  </r>
  <r>
    <x v="714"/>
    <x v="13"/>
    <s v="Sep"/>
    <n v="36"/>
    <x v="7"/>
    <s v="01"/>
    <s v="Grain"/>
    <x v="1"/>
    <n v="220"/>
  </r>
  <r>
    <x v="714"/>
    <x v="13"/>
    <s v="Sep"/>
    <n v="36"/>
    <x v="8"/>
    <s v="01"/>
    <s v="Grain"/>
    <x v="0"/>
    <n v="132"/>
  </r>
  <r>
    <x v="714"/>
    <x v="13"/>
    <s v="Sep"/>
    <n v="36"/>
    <x v="8"/>
    <s v="01"/>
    <s v="Grain"/>
    <x v="1"/>
    <n v="797"/>
  </r>
  <r>
    <x v="714"/>
    <x v="13"/>
    <s v="Sep"/>
    <n v="36"/>
    <x v="9"/>
    <s v="01"/>
    <s v="Grain"/>
    <x v="0"/>
    <n v="0"/>
  </r>
  <r>
    <x v="714"/>
    <x v="13"/>
    <s v="Sep"/>
    <n v="36"/>
    <x v="9"/>
    <s v="01"/>
    <s v="Grain"/>
    <x v="1"/>
    <n v="0"/>
  </r>
  <r>
    <x v="714"/>
    <x v="13"/>
    <s v="Sep"/>
    <n v="36"/>
    <x v="10"/>
    <s v="01"/>
    <s v="Grain"/>
    <x v="0"/>
    <n v="1180"/>
  </r>
  <r>
    <x v="714"/>
    <x v="13"/>
    <s v="Sep"/>
    <n v="36"/>
    <x v="10"/>
    <s v="01"/>
    <s v="Grain"/>
    <x v="1"/>
    <n v="932"/>
  </r>
  <r>
    <x v="714"/>
    <x v="13"/>
    <s v="Sep"/>
    <n v="36"/>
    <x v="11"/>
    <s v="01"/>
    <s v="Grain"/>
    <x v="0"/>
    <n v="0"/>
  </r>
  <r>
    <x v="714"/>
    <x v="13"/>
    <s v="Sep"/>
    <n v="36"/>
    <x v="11"/>
    <s v="01"/>
    <s v="Grain"/>
    <x v="1"/>
    <n v="40"/>
  </r>
  <r>
    <x v="714"/>
    <x v="13"/>
    <s v="Sep"/>
    <n v="36"/>
    <x v="12"/>
    <s v="01"/>
    <s v="Grain"/>
    <x v="0"/>
    <n v="4345"/>
  </r>
  <r>
    <x v="714"/>
    <x v="13"/>
    <s v="Sep"/>
    <n v="36"/>
    <x v="12"/>
    <s v="01"/>
    <s v="Grain"/>
    <x v="1"/>
    <n v="897"/>
  </r>
  <r>
    <x v="715"/>
    <x v="13"/>
    <s v="Sep"/>
    <n v="37"/>
    <x v="13"/>
    <s v="01"/>
    <s v="Grain"/>
    <x v="0"/>
    <n v="0"/>
  </r>
  <r>
    <x v="715"/>
    <x v="13"/>
    <s v="Sep"/>
    <n v="37"/>
    <x v="13"/>
    <s v="01"/>
    <s v="Grain"/>
    <x v="1"/>
    <n v="1"/>
  </r>
  <r>
    <x v="715"/>
    <x v="13"/>
    <s v="Sep"/>
    <n v="37"/>
    <x v="0"/>
    <s v="01"/>
    <s v="Grain"/>
    <x v="0"/>
    <n v="9940"/>
  </r>
  <r>
    <x v="715"/>
    <x v="13"/>
    <s v="Sep"/>
    <n v="37"/>
    <x v="0"/>
    <s v="01"/>
    <s v="Grain"/>
    <x v="1"/>
    <n v="114"/>
  </r>
  <r>
    <x v="715"/>
    <x v="13"/>
    <s v="Sep"/>
    <n v="37"/>
    <x v="2"/>
    <s v="01"/>
    <s v="Grain"/>
    <x v="0"/>
    <n v="2888"/>
  </r>
  <r>
    <x v="715"/>
    <x v="13"/>
    <s v="Sep"/>
    <n v="37"/>
    <x v="2"/>
    <s v="01"/>
    <s v="Grain"/>
    <x v="1"/>
    <n v="273"/>
  </r>
  <r>
    <x v="715"/>
    <x v="13"/>
    <s v="Sep"/>
    <n v="37"/>
    <x v="3"/>
    <s v="01"/>
    <s v="Grain"/>
    <x v="0"/>
    <n v="3522"/>
  </r>
  <r>
    <x v="715"/>
    <x v="13"/>
    <s v="Sep"/>
    <n v="37"/>
    <x v="3"/>
    <s v="01"/>
    <s v="Grain"/>
    <x v="1"/>
    <n v="237"/>
  </r>
  <r>
    <x v="715"/>
    <x v="13"/>
    <s v="Sep"/>
    <n v="37"/>
    <x v="4"/>
    <s v="01"/>
    <s v="Grain"/>
    <x v="0"/>
    <n v="1165"/>
  </r>
  <r>
    <x v="715"/>
    <x v="13"/>
    <s v="Sep"/>
    <n v="37"/>
    <x v="4"/>
    <s v="01"/>
    <s v="Grain"/>
    <x v="1"/>
    <n v="1069"/>
  </r>
  <r>
    <x v="715"/>
    <x v="13"/>
    <s v="Sep"/>
    <n v="37"/>
    <x v="14"/>
    <s v="01"/>
    <s v="Grain"/>
    <x v="0"/>
    <n v="1824"/>
  </r>
  <r>
    <x v="715"/>
    <x v="13"/>
    <s v="Sep"/>
    <n v="37"/>
    <x v="14"/>
    <s v="01"/>
    <s v="Grain"/>
    <x v="1"/>
    <n v="2009"/>
  </r>
  <r>
    <x v="715"/>
    <x v="13"/>
    <s v="Sep"/>
    <n v="37"/>
    <x v="7"/>
    <s v="01"/>
    <s v="Grain"/>
    <x v="0"/>
    <n v="1528"/>
  </r>
  <r>
    <x v="715"/>
    <x v="13"/>
    <s v="Sep"/>
    <n v="37"/>
    <x v="7"/>
    <s v="01"/>
    <s v="Grain"/>
    <x v="1"/>
    <n v="224"/>
  </r>
  <r>
    <x v="715"/>
    <x v="13"/>
    <s v="Sep"/>
    <n v="37"/>
    <x v="8"/>
    <s v="01"/>
    <s v="Grain"/>
    <x v="0"/>
    <n v="94"/>
  </r>
  <r>
    <x v="715"/>
    <x v="13"/>
    <s v="Sep"/>
    <n v="37"/>
    <x v="8"/>
    <s v="01"/>
    <s v="Grain"/>
    <x v="1"/>
    <n v="1488"/>
  </r>
  <r>
    <x v="715"/>
    <x v="13"/>
    <s v="Sep"/>
    <n v="37"/>
    <x v="9"/>
    <s v="01"/>
    <s v="Grain"/>
    <x v="0"/>
    <n v="0"/>
  </r>
  <r>
    <x v="715"/>
    <x v="13"/>
    <s v="Sep"/>
    <n v="37"/>
    <x v="9"/>
    <s v="01"/>
    <s v="Grain"/>
    <x v="1"/>
    <n v="0"/>
  </r>
  <r>
    <x v="715"/>
    <x v="13"/>
    <s v="Sep"/>
    <n v="37"/>
    <x v="10"/>
    <s v="01"/>
    <s v="Grain"/>
    <x v="0"/>
    <n v="1249"/>
  </r>
  <r>
    <x v="715"/>
    <x v="13"/>
    <s v="Sep"/>
    <n v="37"/>
    <x v="10"/>
    <s v="01"/>
    <s v="Grain"/>
    <x v="1"/>
    <n v="924"/>
  </r>
  <r>
    <x v="715"/>
    <x v="13"/>
    <s v="Sep"/>
    <n v="37"/>
    <x v="11"/>
    <s v="01"/>
    <s v="Grain"/>
    <x v="0"/>
    <n v="0"/>
  </r>
  <r>
    <x v="715"/>
    <x v="13"/>
    <s v="Sep"/>
    <n v="37"/>
    <x v="11"/>
    <s v="01"/>
    <s v="Grain"/>
    <x v="1"/>
    <n v="48"/>
  </r>
  <r>
    <x v="715"/>
    <x v="13"/>
    <s v="Sep"/>
    <n v="37"/>
    <x v="12"/>
    <s v="01"/>
    <s v="Grain"/>
    <x v="0"/>
    <n v="5550"/>
  </r>
  <r>
    <x v="715"/>
    <x v="13"/>
    <s v="Sep"/>
    <n v="37"/>
    <x v="12"/>
    <s v="01"/>
    <s v="Grain"/>
    <x v="1"/>
    <n v="729"/>
  </r>
  <r>
    <x v="716"/>
    <x v="13"/>
    <s v="Sep"/>
    <n v="38"/>
    <x v="13"/>
    <s v="01"/>
    <s v="Grain"/>
    <x v="0"/>
    <n v="0"/>
  </r>
  <r>
    <x v="716"/>
    <x v="13"/>
    <s v="Sep"/>
    <n v="38"/>
    <x v="13"/>
    <s v="01"/>
    <s v="Grain"/>
    <x v="1"/>
    <n v="0"/>
  </r>
  <r>
    <x v="716"/>
    <x v="13"/>
    <s v="Sep"/>
    <n v="38"/>
    <x v="0"/>
    <s v="01"/>
    <s v="Grain"/>
    <x v="0"/>
    <n v="10610"/>
  </r>
  <r>
    <x v="716"/>
    <x v="13"/>
    <s v="Sep"/>
    <n v="38"/>
    <x v="0"/>
    <s v="01"/>
    <s v="Grain"/>
    <x v="1"/>
    <n v="139"/>
  </r>
  <r>
    <x v="716"/>
    <x v="13"/>
    <s v="Sep"/>
    <n v="38"/>
    <x v="2"/>
    <s v="01"/>
    <s v="Grain"/>
    <x v="0"/>
    <n v="4144"/>
  </r>
  <r>
    <x v="716"/>
    <x v="13"/>
    <s v="Sep"/>
    <n v="38"/>
    <x v="2"/>
    <s v="01"/>
    <s v="Grain"/>
    <x v="1"/>
    <n v="434"/>
  </r>
  <r>
    <x v="716"/>
    <x v="13"/>
    <s v="Sep"/>
    <n v="38"/>
    <x v="3"/>
    <s v="01"/>
    <s v="Grain"/>
    <x v="0"/>
    <n v="4022"/>
  </r>
  <r>
    <x v="716"/>
    <x v="13"/>
    <s v="Sep"/>
    <n v="38"/>
    <x v="3"/>
    <s v="01"/>
    <s v="Grain"/>
    <x v="1"/>
    <n v="405"/>
  </r>
  <r>
    <x v="716"/>
    <x v="13"/>
    <s v="Sep"/>
    <n v="38"/>
    <x v="4"/>
    <s v="01"/>
    <s v="Grain"/>
    <x v="0"/>
    <n v="1393"/>
  </r>
  <r>
    <x v="716"/>
    <x v="13"/>
    <s v="Sep"/>
    <n v="38"/>
    <x v="4"/>
    <s v="01"/>
    <s v="Grain"/>
    <x v="1"/>
    <n v="813"/>
  </r>
  <r>
    <x v="716"/>
    <x v="13"/>
    <s v="Sep"/>
    <n v="38"/>
    <x v="14"/>
    <s v="01"/>
    <s v="Grain"/>
    <x v="0"/>
    <n v="1588"/>
  </r>
  <r>
    <x v="716"/>
    <x v="13"/>
    <s v="Sep"/>
    <n v="38"/>
    <x v="14"/>
    <s v="01"/>
    <s v="Grain"/>
    <x v="1"/>
    <n v="1746"/>
  </r>
  <r>
    <x v="716"/>
    <x v="13"/>
    <s v="Sep"/>
    <n v="38"/>
    <x v="7"/>
    <s v="01"/>
    <s v="Grain"/>
    <x v="0"/>
    <n v="1315"/>
  </r>
  <r>
    <x v="716"/>
    <x v="13"/>
    <s v="Sep"/>
    <n v="38"/>
    <x v="7"/>
    <s v="01"/>
    <s v="Grain"/>
    <x v="1"/>
    <n v="248"/>
  </r>
  <r>
    <x v="716"/>
    <x v="13"/>
    <s v="Sep"/>
    <n v="38"/>
    <x v="8"/>
    <s v="01"/>
    <s v="Grain"/>
    <x v="0"/>
    <n v="138"/>
  </r>
  <r>
    <x v="716"/>
    <x v="13"/>
    <s v="Sep"/>
    <n v="38"/>
    <x v="8"/>
    <s v="01"/>
    <s v="Grain"/>
    <x v="1"/>
    <n v="1603"/>
  </r>
  <r>
    <x v="716"/>
    <x v="13"/>
    <s v="Sep"/>
    <n v="38"/>
    <x v="9"/>
    <s v="01"/>
    <s v="Grain"/>
    <x v="0"/>
    <n v="0"/>
  </r>
  <r>
    <x v="716"/>
    <x v="13"/>
    <s v="Sep"/>
    <n v="38"/>
    <x v="9"/>
    <s v="01"/>
    <s v="Grain"/>
    <x v="1"/>
    <n v="0"/>
  </r>
  <r>
    <x v="716"/>
    <x v="13"/>
    <s v="Sep"/>
    <n v="38"/>
    <x v="10"/>
    <s v="01"/>
    <s v="Grain"/>
    <x v="0"/>
    <n v="1744"/>
  </r>
  <r>
    <x v="716"/>
    <x v="13"/>
    <s v="Sep"/>
    <n v="38"/>
    <x v="10"/>
    <s v="01"/>
    <s v="Grain"/>
    <x v="1"/>
    <n v="778"/>
  </r>
  <r>
    <x v="716"/>
    <x v="13"/>
    <s v="Sep"/>
    <n v="38"/>
    <x v="11"/>
    <s v="01"/>
    <s v="Grain"/>
    <x v="0"/>
    <n v="0"/>
  </r>
  <r>
    <x v="716"/>
    <x v="13"/>
    <s v="Sep"/>
    <n v="38"/>
    <x v="11"/>
    <s v="01"/>
    <s v="Grain"/>
    <x v="1"/>
    <n v="0"/>
  </r>
  <r>
    <x v="716"/>
    <x v="13"/>
    <s v="Sep"/>
    <n v="38"/>
    <x v="12"/>
    <s v="01"/>
    <s v="Grain"/>
    <x v="0"/>
    <n v="6802"/>
  </r>
  <r>
    <x v="716"/>
    <x v="13"/>
    <s v="Sep"/>
    <n v="38"/>
    <x v="12"/>
    <s v="01"/>
    <s v="Grain"/>
    <x v="1"/>
    <n v="961"/>
  </r>
  <r>
    <x v="717"/>
    <x v="13"/>
    <s v="Sep"/>
    <n v="39"/>
    <x v="13"/>
    <s v="01"/>
    <s v="Grain"/>
    <x v="0"/>
    <n v="0"/>
  </r>
  <r>
    <x v="717"/>
    <x v="13"/>
    <s v="Sep"/>
    <n v="39"/>
    <x v="13"/>
    <s v="01"/>
    <s v="Grain"/>
    <x v="1"/>
    <n v="0"/>
  </r>
  <r>
    <x v="717"/>
    <x v="13"/>
    <s v="Sep"/>
    <n v="39"/>
    <x v="0"/>
    <s v="01"/>
    <s v="Grain"/>
    <x v="0"/>
    <n v="13807"/>
  </r>
  <r>
    <x v="717"/>
    <x v="13"/>
    <s v="Sep"/>
    <n v="39"/>
    <x v="0"/>
    <s v="01"/>
    <s v="Grain"/>
    <x v="1"/>
    <n v="570"/>
  </r>
  <r>
    <x v="717"/>
    <x v="13"/>
    <s v="Sep"/>
    <n v="39"/>
    <x v="2"/>
    <s v="01"/>
    <s v="Grain"/>
    <x v="0"/>
    <n v="4211"/>
  </r>
  <r>
    <x v="717"/>
    <x v="13"/>
    <s v="Sep"/>
    <n v="39"/>
    <x v="2"/>
    <s v="01"/>
    <s v="Grain"/>
    <x v="1"/>
    <n v="440"/>
  </r>
  <r>
    <x v="717"/>
    <x v="13"/>
    <s v="Sep"/>
    <n v="39"/>
    <x v="3"/>
    <s v="01"/>
    <s v="Grain"/>
    <x v="0"/>
    <n v="5242"/>
  </r>
  <r>
    <x v="717"/>
    <x v="13"/>
    <s v="Sep"/>
    <n v="39"/>
    <x v="3"/>
    <s v="01"/>
    <s v="Grain"/>
    <x v="1"/>
    <n v="166"/>
  </r>
  <r>
    <x v="717"/>
    <x v="13"/>
    <s v="Sep"/>
    <n v="39"/>
    <x v="4"/>
    <s v="01"/>
    <s v="Grain"/>
    <x v="0"/>
    <n v="1773"/>
  </r>
  <r>
    <x v="717"/>
    <x v="13"/>
    <s v="Sep"/>
    <n v="39"/>
    <x v="4"/>
    <s v="01"/>
    <s v="Grain"/>
    <x v="1"/>
    <n v="988"/>
  </r>
  <r>
    <x v="717"/>
    <x v="13"/>
    <s v="Sep"/>
    <n v="39"/>
    <x v="14"/>
    <s v="01"/>
    <s v="Grain"/>
    <x v="0"/>
    <n v="1093"/>
  </r>
  <r>
    <x v="717"/>
    <x v="13"/>
    <s v="Sep"/>
    <n v="39"/>
    <x v="14"/>
    <s v="01"/>
    <s v="Grain"/>
    <x v="1"/>
    <n v="1121"/>
  </r>
  <r>
    <x v="717"/>
    <x v="13"/>
    <s v="Sep"/>
    <n v="39"/>
    <x v="7"/>
    <s v="01"/>
    <s v="Grain"/>
    <x v="0"/>
    <n v="2004"/>
  </r>
  <r>
    <x v="717"/>
    <x v="13"/>
    <s v="Sep"/>
    <n v="39"/>
    <x v="7"/>
    <s v="01"/>
    <s v="Grain"/>
    <x v="1"/>
    <n v="339"/>
  </r>
  <r>
    <x v="717"/>
    <x v="13"/>
    <s v="Sep"/>
    <n v="39"/>
    <x v="8"/>
    <s v="01"/>
    <s v="Grain"/>
    <x v="0"/>
    <n v="97"/>
  </r>
  <r>
    <x v="717"/>
    <x v="13"/>
    <s v="Sep"/>
    <n v="39"/>
    <x v="8"/>
    <s v="01"/>
    <s v="Grain"/>
    <x v="1"/>
    <n v="2079"/>
  </r>
  <r>
    <x v="717"/>
    <x v="13"/>
    <s v="Sep"/>
    <n v="39"/>
    <x v="9"/>
    <s v="01"/>
    <s v="Grain"/>
    <x v="0"/>
    <n v="0"/>
  </r>
  <r>
    <x v="717"/>
    <x v="13"/>
    <s v="Sep"/>
    <n v="39"/>
    <x v="9"/>
    <s v="01"/>
    <s v="Grain"/>
    <x v="1"/>
    <n v="0"/>
  </r>
  <r>
    <x v="717"/>
    <x v="13"/>
    <s v="Sep"/>
    <n v="39"/>
    <x v="10"/>
    <s v="01"/>
    <s v="Grain"/>
    <x v="0"/>
    <n v="2327"/>
  </r>
  <r>
    <x v="717"/>
    <x v="13"/>
    <s v="Sep"/>
    <n v="39"/>
    <x v="10"/>
    <s v="01"/>
    <s v="Grain"/>
    <x v="1"/>
    <n v="557"/>
  </r>
  <r>
    <x v="717"/>
    <x v="13"/>
    <s v="Sep"/>
    <n v="39"/>
    <x v="11"/>
    <s v="01"/>
    <s v="Grain"/>
    <x v="0"/>
    <n v="0"/>
  </r>
  <r>
    <x v="717"/>
    <x v="13"/>
    <s v="Sep"/>
    <n v="39"/>
    <x v="11"/>
    <s v="01"/>
    <s v="Grain"/>
    <x v="1"/>
    <n v="49"/>
  </r>
  <r>
    <x v="717"/>
    <x v="13"/>
    <s v="Sep"/>
    <n v="39"/>
    <x v="12"/>
    <s v="01"/>
    <s v="Grain"/>
    <x v="0"/>
    <n v="6096"/>
  </r>
  <r>
    <x v="717"/>
    <x v="13"/>
    <s v="Sep"/>
    <n v="39"/>
    <x v="12"/>
    <s v="01"/>
    <s v="Grain"/>
    <x v="1"/>
    <n v="1423"/>
  </r>
  <r>
    <x v="718"/>
    <x v="13"/>
    <s v="Oct"/>
    <n v="40"/>
    <x v="13"/>
    <s v="01"/>
    <s v="Grain"/>
    <x v="0"/>
    <n v="0"/>
  </r>
  <r>
    <x v="718"/>
    <x v="13"/>
    <s v="Oct"/>
    <n v="40"/>
    <x v="13"/>
    <s v="01"/>
    <s v="Grain"/>
    <x v="1"/>
    <n v="0"/>
  </r>
  <r>
    <x v="718"/>
    <x v="13"/>
    <s v="Oct"/>
    <n v="40"/>
    <x v="0"/>
    <s v="01"/>
    <s v="Grain"/>
    <x v="0"/>
    <n v="12027"/>
  </r>
  <r>
    <x v="718"/>
    <x v="13"/>
    <s v="Oct"/>
    <n v="40"/>
    <x v="0"/>
    <s v="01"/>
    <s v="Grain"/>
    <x v="1"/>
    <n v="285"/>
  </r>
  <r>
    <x v="718"/>
    <x v="13"/>
    <s v="Oct"/>
    <n v="40"/>
    <x v="2"/>
    <s v="01"/>
    <s v="Grain"/>
    <x v="0"/>
    <n v="4355"/>
  </r>
  <r>
    <x v="718"/>
    <x v="13"/>
    <s v="Oct"/>
    <n v="40"/>
    <x v="2"/>
    <s v="01"/>
    <s v="Grain"/>
    <x v="1"/>
    <n v="819"/>
  </r>
  <r>
    <x v="718"/>
    <x v="13"/>
    <s v="Oct"/>
    <n v="40"/>
    <x v="3"/>
    <s v="01"/>
    <s v="Grain"/>
    <x v="0"/>
    <n v="4177"/>
  </r>
  <r>
    <x v="718"/>
    <x v="13"/>
    <s v="Oct"/>
    <n v="40"/>
    <x v="3"/>
    <s v="01"/>
    <s v="Grain"/>
    <x v="1"/>
    <n v="229"/>
  </r>
  <r>
    <x v="718"/>
    <x v="13"/>
    <s v="Oct"/>
    <n v="40"/>
    <x v="4"/>
    <s v="01"/>
    <s v="Grain"/>
    <x v="0"/>
    <n v="1307"/>
  </r>
  <r>
    <x v="718"/>
    <x v="13"/>
    <s v="Oct"/>
    <n v="40"/>
    <x v="4"/>
    <s v="01"/>
    <s v="Grain"/>
    <x v="1"/>
    <n v="1328"/>
  </r>
  <r>
    <x v="718"/>
    <x v="13"/>
    <s v="Oct"/>
    <n v="40"/>
    <x v="14"/>
    <s v="01"/>
    <s v="Grain"/>
    <x v="0"/>
    <n v="1939"/>
  </r>
  <r>
    <x v="718"/>
    <x v="13"/>
    <s v="Oct"/>
    <n v="40"/>
    <x v="14"/>
    <s v="01"/>
    <s v="Grain"/>
    <x v="1"/>
    <n v="1371"/>
  </r>
  <r>
    <x v="718"/>
    <x v="13"/>
    <s v="Oct"/>
    <n v="40"/>
    <x v="7"/>
    <s v="01"/>
    <s v="Grain"/>
    <x v="0"/>
    <n v="1453"/>
  </r>
  <r>
    <x v="718"/>
    <x v="13"/>
    <s v="Oct"/>
    <n v="40"/>
    <x v="7"/>
    <s v="01"/>
    <s v="Grain"/>
    <x v="1"/>
    <n v="569"/>
  </r>
  <r>
    <x v="718"/>
    <x v="13"/>
    <s v="Oct"/>
    <n v="40"/>
    <x v="8"/>
    <s v="01"/>
    <s v="Grain"/>
    <x v="0"/>
    <n v="149"/>
  </r>
  <r>
    <x v="718"/>
    <x v="13"/>
    <s v="Oct"/>
    <n v="40"/>
    <x v="8"/>
    <s v="01"/>
    <s v="Grain"/>
    <x v="1"/>
    <n v="1380"/>
  </r>
  <r>
    <x v="718"/>
    <x v="13"/>
    <s v="Oct"/>
    <n v="40"/>
    <x v="9"/>
    <s v="01"/>
    <s v="Grain"/>
    <x v="0"/>
    <n v="0"/>
  </r>
  <r>
    <x v="718"/>
    <x v="13"/>
    <s v="Oct"/>
    <n v="40"/>
    <x v="9"/>
    <s v="01"/>
    <s v="Grain"/>
    <x v="1"/>
    <n v="0"/>
  </r>
  <r>
    <x v="718"/>
    <x v="13"/>
    <s v="Oct"/>
    <n v="40"/>
    <x v="10"/>
    <s v="01"/>
    <s v="Grain"/>
    <x v="0"/>
    <n v="2112"/>
  </r>
  <r>
    <x v="718"/>
    <x v="13"/>
    <s v="Oct"/>
    <n v="40"/>
    <x v="10"/>
    <s v="01"/>
    <s v="Grain"/>
    <x v="1"/>
    <n v="404"/>
  </r>
  <r>
    <x v="718"/>
    <x v="13"/>
    <s v="Oct"/>
    <n v="40"/>
    <x v="11"/>
    <s v="01"/>
    <s v="Grain"/>
    <x v="0"/>
    <n v="0"/>
  </r>
  <r>
    <x v="718"/>
    <x v="13"/>
    <s v="Oct"/>
    <n v="40"/>
    <x v="11"/>
    <s v="01"/>
    <s v="Grain"/>
    <x v="1"/>
    <n v="25"/>
  </r>
  <r>
    <x v="718"/>
    <x v="13"/>
    <s v="Oct"/>
    <n v="40"/>
    <x v="12"/>
    <s v="01"/>
    <s v="Grain"/>
    <x v="0"/>
    <n v="7138"/>
  </r>
  <r>
    <x v="718"/>
    <x v="13"/>
    <s v="Oct"/>
    <n v="40"/>
    <x v="12"/>
    <s v="01"/>
    <s v="Grain"/>
    <x v="1"/>
    <n v="1991"/>
  </r>
  <r>
    <x v="719"/>
    <x v="13"/>
    <s v="Oct"/>
    <n v="41"/>
    <x v="13"/>
    <s v="01"/>
    <s v="Grain"/>
    <x v="0"/>
    <n v="0"/>
  </r>
  <r>
    <x v="719"/>
    <x v="13"/>
    <s v="Oct"/>
    <n v="41"/>
    <x v="13"/>
    <s v="01"/>
    <s v="Grain"/>
    <x v="1"/>
    <n v="0"/>
  </r>
  <r>
    <x v="719"/>
    <x v="13"/>
    <s v="Oct"/>
    <n v="41"/>
    <x v="0"/>
    <s v="01"/>
    <s v="Grain"/>
    <x v="0"/>
    <n v="12916"/>
  </r>
  <r>
    <x v="719"/>
    <x v="13"/>
    <s v="Oct"/>
    <n v="41"/>
    <x v="0"/>
    <s v="01"/>
    <s v="Grain"/>
    <x v="1"/>
    <n v="91"/>
  </r>
  <r>
    <x v="719"/>
    <x v="13"/>
    <s v="Oct"/>
    <n v="41"/>
    <x v="2"/>
    <s v="01"/>
    <s v="Grain"/>
    <x v="0"/>
    <n v="4815"/>
  </r>
  <r>
    <x v="719"/>
    <x v="13"/>
    <s v="Oct"/>
    <n v="41"/>
    <x v="2"/>
    <s v="01"/>
    <s v="Grain"/>
    <x v="1"/>
    <n v="931"/>
  </r>
  <r>
    <x v="719"/>
    <x v="13"/>
    <s v="Oct"/>
    <n v="41"/>
    <x v="3"/>
    <s v="01"/>
    <s v="Grain"/>
    <x v="0"/>
    <n v="4785"/>
  </r>
  <r>
    <x v="719"/>
    <x v="13"/>
    <s v="Oct"/>
    <n v="41"/>
    <x v="3"/>
    <s v="01"/>
    <s v="Grain"/>
    <x v="1"/>
    <n v="366"/>
  </r>
  <r>
    <x v="719"/>
    <x v="13"/>
    <s v="Oct"/>
    <n v="41"/>
    <x v="4"/>
    <s v="01"/>
    <s v="Grain"/>
    <x v="0"/>
    <n v="2177"/>
  </r>
  <r>
    <x v="719"/>
    <x v="13"/>
    <s v="Oct"/>
    <n v="41"/>
    <x v="4"/>
    <s v="01"/>
    <s v="Grain"/>
    <x v="1"/>
    <n v="1049"/>
  </r>
  <r>
    <x v="719"/>
    <x v="13"/>
    <s v="Oct"/>
    <n v="41"/>
    <x v="14"/>
    <s v="01"/>
    <s v="Grain"/>
    <x v="0"/>
    <n v="1640"/>
  </r>
  <r>
    <x v="719"/>
    <x v="13"/>
    <s v="Oct"/>
    <n v="41"/>
    <x v="14"/>
    <s v="01"/>
    <s v="Grain"/>
    <x v="1"/>
    <n v="1620"/>
  </r>
  <r>
    <x v="719"/>
    <x v="13"/>
    <s v="Oct"/>
    <n v="41"/>
    <x v="7"/>
    <s v="01"/>
    <s v="Grain"/>
    <x v="0"/>
    <n v="1567"/>
  </r>
  <r>
    <x v="719"/>
    <x v="13"/>
    <s v="Oct"/>
    <n v="41"/>
    <x v="7"/>
    <s v="01"/>
    <s v="Grain"/>
    <x v="1"/>
    <n v="372"/>
  </r>
  <r>
    <x v="719"/>
    <x v="13"/>
    <s v="Oct"/>
    <n v="41"/>
    <x v="8"/>
    <s v="01"/>
    <s v="Grain"/>
    <x v="0"/>
    <n v="61"/>
  </r>
  <r>
    <x v="719"/>
    <x v="13"/>
    <s v="Oct"/>
    <n v="41"/>
    <x v="8"/>
    <s v="01"/>
    <s v="Grain"/>
    <x v="1"/>
    <n v="1738"/>
  </r>
  <r>
    <x v="719"/>
    <x v="13"/>
    <s v="Oct"/>
    <n v="41"/>
    <x v="9"/>
    <s v="01"/>
    <s v="Grain"/>
    <x v="0"/>
    <n v="0"/>
  </r>
  <r>
    <x v="719"/>
    <x v="13"/>
    <s v="Oct"/>
    <n v="41"/>
    <x v="9"/>
    <s v="01"/>
    <s v="Grain"/>
    <x v="1"/>
    <n v="0"/>
  </r>
  <r>
    <x v="719"/>
    <x v="13"/>
    <s v="Oct"/>
    <n v="41"/>
    <x v="10"/>
    <s v="01"/>
    <s v="Grain"/>
    <x v="0"/>
    <n v="2226"/>
  </r>
  <r>
    <x v="719"/>
    <x v="13"/>
    <s v="Oct"/>
    <n v="41"/>
    <x v="10"/>
    <s v="01"/>
    <s v="Grain"/>
    <x v="1"/>
    <n v="670"/>
  </r>
  <r>
    <x v="719"/>
    <x v="13"/>
    <s v="Oct"/>
    <n v="41"/>
    <x v="11"/>
    <s v="01"/>
    <s v="Grain"/>
    <x v="0"/>
    <n v="0"/>
  </r>
  <r>
    <x v="719"/>
    <x v="13"/>
    <s v="Oct"/>
    <n v="41"/>
    <x v="11"/>
    <s v="01"/>
    <s v="Grain"/>
    <x v="1"/>
    <n v="8"/>
  </r>
  <r>
    <x v="719"/>
    <x v="13"/>
    <s v="Oct"/>
    <n v="41"/>
    <x v="12"/>
    <s v="01"/>
    <s v="Grain"/>
    <x v="0"/>
    <n v="6247"/>
  </r>
  <r>
    <x v="719"/>
    <x v="13"/>
    <s v="Oct"/>
    <n v="41"/>
    <x v="12"/>
    <s v="01"/>
    <s v="Grain"/>
    <x v="1"/>
    <n v="1905"/>
  </r>
  <r>
    <x v="720"/>
    <x v="13"/>
    <s v="Oct"/>
    <n v="42"/>
    <x v="13"/>
    <s v="01"/>
    <s v="Grain"/>
    <x v="0"/>
    <n v="0"/>
  </r>
  <r>
    <x v="720"/>
    <x v="13"/>
    <s v="Oct"/>
    <n v="42"/>
    <x v="13"/>
    <s v="01"/>
    <s v="Grain"/>
    <x v="1"/>
    <n v="0"/>
  </r>
  <r>
    <x v="720"/>
    <x v="13"/>
    <s v="Oct"/>
    <n v="42"/>
    <x v="0"/>
    <s v="01"/>
    <s v="Grain"/>
    <x v="0"/>
    <n v="13233"/>
  </r>
  <r>
    <x v="720"/>
    <x v="13"/>
    <s v="Oct"/>
    <n v="42"/>
    <x v="0"/>
    <s v="01"/>
    <s v="Grain"/>
    <x v="1"/>
    <n v="482"/>
  </r>
  <r>
    <x v="720"/>
    <x v="13"/>
    <s v="Oct"/>
    <n v="42"/>
    <x v="2"/>
    <s v="01"/>
    <s v="Grain"/>
    <x v="0"/>
    <n v="4056"/>
  </r>
  <r>
    <x v="720"/>
    <x v="13"/>
    <s v="Oct"/>
    <n v="42"/>
    <x v="2"/>
    <s v="01"/>
    <s v="Grain"/>
    <x v="1"/>
    <n v="930"/>
  </r>
  <r>
    <x v="720"/>
    <x v="13"/>
    <s v="Oct"/>
    <n v="42"/>
    <x v="3"/>
    <s v="01"/>
    <s v="Grain"/>
    <x v="0"/>
    <n v="5242"/>
  </r>
  <r>
    <x v="720"/>
    <x v="13"/>
    <s v="Oct"/>
    <n v="42"/>
    <x v="3"/>
    <s v="01"/>
    <s v="Grain"/>
    <x v="1"/>
    <n v="178"/>
  </r>
  <r>
    <x v="720"/>
    <x v="13"/>
    <s v="Oct"/>
    <n v="42"/>
    <x v="4"/>
    <s v="01"/>
    <s v="Grain"/>
    <x v="0"/>
    <n v="1914"/>
  </r>
  <r>
    <x v="720"/>
    <x v="13"/>
    <s v="Oct"/>
    <n v="42"/>
    <x v="4"/>
    <s v="01"/>
    <s v="Grain"/>
    <x v="1"/>
    <n v="1055"/>
  </r>
  <r>
    <x v="720"/>
    <x v="13"/>
    <s v="Oct"/>
    <n v="42"/>
    <x v="14"/>
    <s v="01"/>
    <s v="Grain"/>
    <x v="0"/>
    <n v="1724"/>
  </r>
  <r>
    <x v="720"/>
    <x v="13"/>
    <s v="Oct"/>
    <n v="42"/>
    <x v="14"/>
    <s v="01"/>
    <s v="Grain"/>
    <x v="1"/>
    <n v="2161"/>
  </r>
  <r>
    <x v="720"/>
    <x v="13"/>
    <s v="Oct"/>
    <n v="42"/>
    <x v="7"/>
    <s v="01"/>
    <s v="Grain"/>
    <x v="0"/>
    <n v="1682"/>
  </r>
  <r>
    <x v="720"/>
    <x v="13"/>
    <s v="Oct"/>
    <n v="42"/>
    <x v="7"/>
    <s v="01"/>
    <s v="Grain"/>
    <x v="1"/>
    <n v="289"/>
  </r>
  <r>
    <x v="720"/>
    <x v="13"/>
    <s v="Oct"/>
    <n v="42"/>
    <x v="8"/>
    <s v="01"/>
    <s v="Grain"/>
    <x v="0"/>
    <n v="127"/>
  </r>
  <r>
    <x v="720"/>
    <x v="13"/>
    <s v="Oct"/>
    <n v="42"/>
    <x v="8"/>
    <s v="01"/>
    <s v="Grain"/>
    <x v="1"/>
    <n v="1614"/>
  </r>
  <r>
    <x v="720"/>
    <x v="13"/>
    <s v="Oct"/>
    <n v="42"/>
    <x v="9"/>
    <s v="01"/>
    <s v="Grain"/>
    <x v="0"/>
    <n v="0"/>
  </r>
  <r>
    <x v="720"/>
    <x v="13"/>
    <s v="Oct"/>
    <n v="42"/>
    <x v="9"/>
    <s v="01"/>
    <s v="Grain"/>
    <x v="1"/>
    <n v="0"/>
  </r>
  <r>
    <x v="720"/>
    <x v="13"/>
    <s v="Oct"/>
    <n v="42"/>
    <x v="10"/>
    <s v="01"/>
    <s v="Grain"/>
    <x v="0"/>
    <n v="2073"/>
  </r>
  <r>
    <x v="720"/>
    <x v="13"/>
    <s v="Oct"/>
    <n v="42"/>
    <x v="10"/>
    <s v="01"/>
    <s v="Grain"/>
    <x v="1"/>
    <n v="689"/>
  </r>
  <r>
    <x v="720"/>
    <x v="13"/>
    <s v="Oct"/>
    <n v="42"/>
    <x v="11"/>
    <s v="01"/>
    <s v="Grain"/>
    <x v="0"/>
    <n v="0"/>
  </r>
  <r>
    <x v="720"/>
    <x v="13"/>
    <s v="Oct"/>
    <n v="42"/>
    <x v="11"/>
    <s v="01"/>
    <s v="Grain"/>
    <x v="1"/>
    <n v="0"/>
  </r>
  <r>
    <x v="720"/>
    <x v="13"/>
    <s v="Oct"/>
    <n v="42"/>
    <x v="12"/>
    <s v="01"/>
    <s v="Grain"/>
    <x v="0"/>
    <n v="6955"/>
  </r>
  <r>
    <x v="720"/>
    <x v="13"/>
    <s v="Oct"/>
    <n v="42"/>
    <x v="12"/>
    <s v="01"/>
    <s v="Grain"/>
    <x v="1"/>
    <n v="1473"/>
  </r>
  <r>
    <x v="721"/>
    <x v="13"/>
    <s v="Oct"/>
    <n v="43"/>
    <x v="13"/>
    <s v="01"/>
    <s v="Grain"/>
    <x v="0"/>
    <n v="0"/>
  </r>
  <r>
    <x v="721"/>
    <x v="13"/>
    <s v="Oct"/>
    <n v="43"/>
    <x v="13"/>
    <s v="01"/>
    <s v="Grain"/>
    <x v="1"/>
    <n v="0"/>
  </r>
  <r>
    <x v="721"/>
    <x v="13"/>
    <s v="Oct"/>
    <n v="43"/>
    <x v="0"/>
    <s v="01"/>
    <s v="Grain"/>
    <x v="0"/>
    <n v="12368"/>
  </r>
  <r>
    <x v="721"/>
    <x v="13"/>
    <s v="Oct"/>
    <n v="43"/>
    <x v="0"/>
    <s v="01"/>
    <s v="Grain"/>
    <x v="1"/>
    <n v="628"/>
  </r>
  <r>
    <x v="721"/>
    <x v="13"/>
    <s v="Oct"/>
    <n v="43"/>
    <x v="2"/>
    <s v="01"/>
    <s v="Grain"/>
    <x v="0"/>
    <n v="4735"/>
  </r>
  <r>
    <x v="721"/>
    <x v="13"/>
    <s v="Oct"/>
    <n v="43"/>
    <x v="2"/>
    <s v="01"/>
    <s v="Grain"/>
    <x v="1"/>
    <n v="1039"/>
  </r>
  <r>
    <x v="721"/>
    <x v="13"/>
    <s v="Oct"/>
    <n v="43"/>
    <x v="3"/>
    <s v="01"/>
    <s v="Grain"/>
    <x v="0"/>
    <n v="4864"/>
  </r>
  <r>
    <x v="721"/>
    <x v="13"/>
    <s v="Oct"/>
    <n v="43"/>
    <x v="3"/>
    <s v="01"/>
    <s v="Grain"/>
    <x v="1"/>
    <n v="510"/>
  </r>
  <r>
    <x v="721"/>
    <x v="13"/>
    <s v="Oct"/>
    <n v="43"/>
    <x v="4"/>
    <s v="01"/>
    <s v="Grain"/>
    <x v="0"/>
    <n v="2309"/>
  </r>
  <r>
    <x v="721"/>
    <x v="13"/>
    <s v="Oct"/>
    <n v="43"/>
    <x v="4"/>
    <s v="01"/>
    <s v="Grain"/>
    <x v="1"/>
    <n v="894"/>
  </r>
  <r>
    <x v="721"/>
    <x v="13"/>
    <s v="Oct"/>
    <n v="43"/>
    <x v="14"/>
    <s v="01"/>
    <s v="Grain"/>
    <x v="0"/>
    <n v="1849"/>
  </r>
  <r>
    <x v="721"/>
    <x v="13"/>
    <s v="Oct"/>
    <n v="43"/>
    <x v="14"/>
    <s v="01"/>
    <s v="Grain"/>
    <x v="1"/>
    <n v="1949"/>
  </r>
  <r>
    <x v="721"/>
    <x v="13"/>
    <s v="Oct"/>
    <n v="43"/>
    <x v="7"/>
    <s v="01"/>
    <s v="Grain"/>
    <x v="0"/>
    <n v="1389"/>
  </r>
  <r>
    <x v="721"/>
    <x v="13"/>
    <s v="Oct"/>
    <n v="43"/>
    <x v="7"/>
    <s v="01"/>
    <s v="Grain"/>
    <x v="1"/>
    <n v="517"/>
  </r>
  <r>
    <x v="721"/>
    <x v="13"/>
    <s v="Oct"/>
    <n v="43"/>
    <x v="8"/>
    <s v="01"/>
    <s v="Grain"/>
    <x v="0"/>
    <n v="124"/>
  </r>
  <r>
    <x v="721"/>
    <x v="13"/>
    <s v="Oct"/>
    <n v="43"/>
    <x v="8"/>
    <s v="01"/>
    <s v="Grain"/>
    <x v="1"/>
    <n v="1772"/>
  </r>
  <r>
    <x v="721"/>
    <x v="13"/>
    <s v="Oct"/>
    <n v="43"/>
    <x v="9"/>
    <s v="01"/>
    <s v="Grain"/>
    <x v="0"/>
    <n v="0"/>
  </r>
  <r>
    <x v="721"/>
    <x v="13"/>
    <s v="Oct"/>
    <n v="43"/>
    <x v="9"/>
    <s v="01"/>
    <s v="Grain"/>
    <x v="1"/>
    <n v="0"/>
  </r>
  <r>
    <x v="721"/>
    <x v="13"/>
    <s v="Oct"/>
    <n v="43"/>
    <x v="10"/>
    <s v="01"/>
    <s v="Grain"/>
    <x v="0"/>
    <n v="2174"/>
  </r>
  <r>
    <x v="721"/>
    <x v="13"/>
    <s v="Oct"/>
    <n v="43"/>
    <x v="10"/>
    <s v="01"/>
    <s v="Grain"/>
    <x v="1"/>
    <n v="764"/>
  </r>
  <r>
    <x v="721"/>
    <x v="13"/>
    <s v="Oct"/>
    <n v="43"/>
    <x v="11"/>
    <s v="01"/>
    <s v="Grain"/>
    <x v="0"/>
    <n v="0"/>
  </r>
  <r>
    <x v="721"/>
    <x v="13"/>
    <s v="Oct"/>
    <n v="43"/>
    <x v="11"/>
    <s v="01"/>
    <s v="Grain"/>
    <x v="1"/>
    <n v="48"/>
  </r>
  <r>
    <x v="721"/>
    <x v="13"/>
    <s v="Oct"/>
    <n v="43"/>
    <x v="12"/>
    <s v="01"/>
    <s v="Grain"/>
    <x v="0"/>
    <n v="6471"/>
  </r>
  <r>
    <x v="721"/>
    <x v="13"/>
    <s v="Oct"/>
    <n v="43"/>
    <x v="12"/>
    <s v="01"/>
    <s v="Grain"/>
    <x v="1"/>
    <n v="1471"/>
  </r>
  <r>
    <x v="722"/>
    <x v="13"/>
    <s v="Nov"/>
    <n v="44"/>
    <x v="13"/>
    <s v="01"/>
    <s v="Grain"/>
    <x v="0"/>
    <n v="0"/>
  </r>
  <r>
    <x v="722"/>
    <x v="13"/>
    <s v="Nov"/>
    <n v="44"/>
    <x v="13"/>
    <s v="01"/>
    <s v="Grain"/>
    <x v="1"/>
    <n v="0"/>
  </r>
  <r>
    <x v="722"/>
    <x v="13"/>
    <s v="Nov"/>
    <n v="44"/>
    <x v="0"/>
    <s v="01"/>
    <s v="Grain"/>
    <x v="0"/>
    <n v="13126"/>
  </r>
  <r>
    <x v="722"/>
    <x v="13"/>
    <s v="Nov"/>
    <n v="44"/>
    <x v="0"/>
    <s v="01"/>
    <s v="Grain"/>
    <x v="1"/>
    <n v="367"/>
  </r>
  <r>
    <x v="722"/>
    <x v="13"/>
    <s v="Nov"/>
    <n v="44"/>
    <x v="2"/>
    <s v="01"/>
    <s v="Grain"/>
    <x v="0"/>
    <n v="3979"/>
  </r>
  <r>
    <x v="722"/>
    <x v="13"/>
    <s v="Nov"/>
    <n v="44"/>
    <x v="2"/>
    <s v="01"/>
    <s v="Grain"/>
    <x v="1"/>
    <n v="903"/>
  </r>
  <r>
    <x v="722"/>
    <x v="13"/>
    <s v="Nov"/>
    <n v="44"/>
    <x v="3"/>
    <s v="01"/>
    <s v="Grain"/>
    <x v="0"/>
    <n v="5080"/>
  </r>
  <r>
    <x v="722"/>
    <x v="13"/>
    <s v="Nov"/>
    <n v="44"/>
    <x v="3"/>
    <s v="01"/>
    <s v="Grain"/>
    <x v="1"/>
    <n v="392"/>
  </r>
  <r>
    <x v="722"/>
    <x v="13"/>
    <s v="Nov"/>
    <n v="44"/>
    <x v="4"/>
    <s v="01"/>
    <s v="Grain"/>
    <x v="0"/>
    <n v="1992"/>
  </r>
  <r>
    <x v="722"/>
    <x v="13"/>
    <s v="Nov"/>
    <n v="44"/>
    <x v="4"/>
    <s v="01"/>
    <s v="Grain"/>
    <x v="1"/>
    <n v="1610"/>
  </r>
  <r>
    <x v="722"/>
    <x v="13"/>
    <s v="Nov"/>
    <n v="44"/>
    <x v="14"/>
    <s v="01"/>
    <s v="Grain"/>
    <x v="0"/>
    <n v="1648"/>
  </r>
  <r>
    <x v="722"/>
    <x v="13"/>
    <s v="Nov"/>
    <n v="44"/>
    <x v="14"/>
    <s v="01"/>
    <s v="Grain"/>
    <x v="1"/>
    <n v="2317"/>
  </r>
  <r>
    <x v="722"/>
    <x v="13"/>
    <s v="Nov"/>
    <n v="44"/>
    <x v="7"/>
    <s v="01"/>
    <s v="Grain"/>
    <x v="0"/>
    <n v="1306"/>
  </r>
  <r>
    <x v="722"/>
    <x v="13"/>
    <s v="Nov"/>
    <n v="44"/>
    <x v="7"/>
    <s v="01"/>
    <s v="Grain"/>
    <x v="1"/>
    <n v="510"/>
  </r>
  <r>
    <x v="722"/>
    <x v="13"/>
    <s v="Nov"/>
    <n v="44"/>
    <x v="8"/>
    <s v="01"/>
    <s v="Grain"/>
    <x v="0"/>
    <n v="107"/>
  </r>
  <r>
    <x v="722"/>
    <x v="13"/>
    <s v="Nov"/>
    <n v="44"/>
    <x v="8"/>
    <s v="01"/>
    <s v="Grain"/>
    <x v="1"/>
    <n v="1578"/>
  </r>
  <r>
    <x v="722"/>
    <x v="13"/>
    <s v="Nov"/>
    <n v="44"/>
    <x v="9"/>
    <s v="01"/>
    <s v="Grain"/>
    <x v="0"/>
    <n v="0"/>
  </r>
  <r>
    <x v="722"/>
    <x v="13"/>
    <s v="Nov"/>
    <n v="44"/>
    <x v="9"/>
    <s v="01"/>
    <s v="Grain"/>
    <x v="1"/>
    <n v="0"/>
  </r>
  <r>
    <x v="722"/>
    <x v="13"/>
    <s v="Nov"/>
    <n v="44"/>
    <x v="10"/>
    <s v="01"/>
    <s v="Grain"/>
    <x v="0"/>
    <n v="2071"/>
  </r>
  <r>
    <x v="722"/>
    <x v="13"/>
    <s v="Nov"/>
    <n v="44"/>
    <x v="10"/>
    <s v="01"/>
    <s v="Grain"/>
    <x v="1"/>
    <n v="437"/>
  </r>
  <r>
    <x v="722"/>
    <x v="13"/>
    <s v="Nov"/>
    <n v="44"/>
    <x v="11"/>
    <s v="01"/>
    <s v="Grain"/>
    <x v="0"/>
    <n v="0"/>
  </r>
  <r>
    <x v="722"/>
    <x v="13"/>
    <s v="Nov"/>
    <n v="44"/>
    <x v="11"/>
    <s v="01"/>
    <s v="Grain"/>
    <x v="1"/>
    <n v="24"/>
  </r>
  <r>
    <x v="722"/>
    <x v="13"/>
    <s v="Nov"/>
    <n v="44"/>
    <x v="12"/>
    <s v="01"/>
    <s v="Grain"/>
    <x v="0"/>
    <n v="6891"/>
  </r>
  <r>
    <x v="722"/>
    <x v="13"/>
    <s v="Nov"/>
    <n v="44"/>
    <x v="12"/>
    <s v="01"/>
    <s v="Grain"/>
    <x v="1"/>
    <n v="1588"/>
  </r>
  <r>
    <x v="723"/>
    <x v="13"/>
    <s v="Nov"/>
    <n v="45"/>
    <x v="13"/>
    <s v="01"/>
    <s v="Grain"/>
    <x v="0"/>
    <n v="0"/>
  </r>
  <r>
    <x v="723"/>
    <x v="13"/>
    <s v="Nov"/>
    <n v="45"/>
    <x v="13"/>
    <s v="01"/>
    <s v="Grain"/>
    <x v="1"/>
    <n v="2"/>
  </r>
  <r>
    <x v="723"/>
    <x v="13"/>
    <s v="Nov"/>
    <n v="45"/>
    <x v="0"/>
    <s v="01"/>
    <s v="Grain"/>
    <x v="0"/>
    <n v="13658"/>
  </r>
  <r>
    <x v="723"/>
    <x v="13"/>
    <s v="Nov"/>
    <n v="45"/>
    <x v="0"/>
    <s v="01"/>
    <s v="Grain"/>
    <x v="1"/>
    <n v="365"/>
  </r>
  <r>
    <x v="723"/>
    <x v="13"/>
    <s v="Nov"/>
    <n v="45"/>
    <x v="2"/>
    <s v="01"/>
    <s v="Grain"/>
    <x v="0"/>
    <n v="4509"/>
  </r>
  <r>
    <x v="723"/>
    <x v="13"/>
    <s v="Nov"/>
    <n v="45"/>
    <x v="2"/>
    <s v="01"/>
    <s v="Grain"/>
    <x v="1"/>
    <n v="606"/>
  </r>
  <r>
    <x v="723"/>
    <x v="13"/>
    <s v="Nov"/>
    <n v="45"/>
    <x v="3"/>
    <s v="01"/>
    <s v="Grain"/>
    <x v="0"/>
    <n v="5266"/>
  </r>
  <r>
    <x v="723"/>
    <x v="13"/>
    <s v="Nov"/>
    <n v="45"/>
    <x v="3"/>
    <s v="01"/>
    <s v="Grain"/>
    <x v="1"/>
    <n v="274"/>
  </r>
  <r>
    <x v="723"/>
    <x v="13"/>
    <s v="Nov"/>
    <n v="45"/>
    <x v="4"/>
    <s v="01"/>
    <s v="Grain"/>
    <x v="0"/>
    <n v="2309"/>
  </r>
  <r>
    <x v="723"/>
    <x v="13"/>
    <s v="Nov"/>
    <n v="45"/>
    <x v="4"/>
    <s v="01"/>
    <s v="Grain"/>
    <x v="1"/>
    <n v="839"/>
  </r>
  <r>
    <x v="723"/>
    <x v="13"/>
    <s v="Nov"/>
    <n v="45"/>
    <x v="14"/>
    <s v="01"/>
    <s v="Grain"/>
    <x v="0"/>
    <n v="1598"/>
  </r>
  <r>
    <x v="723"/>
    <x v="13"/>
    <s v="Nov"/>
    <n v="45"/>
    <x v="14"/>
    <s v="01"/>
    <s v="Grain"/>
    <x v="1"/>
    <n v="1972"/>
  </r>
  <r>
    <x v="723"/>
    <x v="13"/>
    <s v="Nov"/>
    <n v="45"/>
    <x v="7"/>
    <s v="01"/>
    <s v="Grain"/>
    <x v="0"/>
    <n v="1123"/>
  </r>
  <r>
    <x v="723"/>
    <x v="13"/>
    <s v="Nov"/>
    <n v="45"/>
    <x v="7"/>
    <s v="01"/>
    <s v="Grain"/>
    <x v="1"/>
    <n v="447"/>
  </r>
  <r>
    <x v="723"/>
    <x v="13"/>
    <s v="Nov"/>
    <n v="45"/>
    <x v="8"/>
    <s v="01"/>
    <s v="Grain"/>
    <x v="0"/>
    <n v="124"/>
  </r>
  <r>
    <x v="723"/>
    <x v="13"/>
    <s v="Nov"/>
    <n v="45"/>
    <x v="8"/>
    <s v="01"/>
    <s v="Grain"/>
    <x v="1"/>
    <n v="1480"/>
  </r>
  <r>
    <x v="723"/>
    <x v="13"/>
    <s v="Nov"/>
    <n v="45"/>
    <x v="9"/>
    <s v="01"/>
    <s v="Grain"/>
    <x v="0"/>
    <n v="0"/>
  </r>
  <r>
    <x v="723"/>
    <x v="13"/>
    <s v="Nov"/>
    <n v="45"/>
    <x v="9"/>
    <s v="01"/>
    <s v="Grain"/>
    <x v="1"/>
    <n v="0"/>
  </r>
  <r>
    <x v="723"/>
    <x v="13"/>
    <s v="Nov"/>
    <n v="45"/>
    <x v="10"/>
    <s v="01"/>
    <s v="Grain"/>
    <x v="0"/>
    <n v="2287"/>
  </r>
  <r>
    <x v="723"/>
    <x v="13"/>
    <s v="Nov"/>
    <n v="45"/>
    <x v="10"/>
    <s v="01"/>
    <s v="Grain"/>
    <x v="1"/>
    <n v="596"/>
  </r>
  <r>
    <x v="723"/>
    <x v="13"/>
    <s v="Nov"/>
    <n v="45"/>
    <x v="11"/>
    <s v="01"/>
    <s v="Grain"/>
    <x v="0"/>
    <n v="0"/>
  </r>
  <r>
    <x v="723"/>
    <x v="13"/>
    <s v="Nov"/>
    <n v="45"/>
    <x v="11"/>
    <s v="01"/>
    <s v="Grain"/>
    <x v="1"/>
    <n v="10"/>
  </r>
  <r>
    <x v="723"/>
    <x v="13"/>
    <s v="Nov"/>
    <n v="45"/>
    <x v="12"/>
    <s v="01"/>
    <s v="Grain"/>
    <x v="0"/>
    <n v="5959"/>
  </r>
  <r>
    <x v="723"/>
    <x v="13"/>
    <s v="Nov"/>
    <n v="45"/>
    <x v="12"/>
    <s v="01"/>
    <s v="Grain"/>
    <x v="1"/>
    <n v="1761"/>
  </r>
  <r>
    <x v="724"/>
    <x v="13"/>
    <s v="Nov"/>
    <n v="46"/>
    <x v="13"/>
    <s v="01"/>
    <s v="Grain"/>
    <x v="0"/>
    <n v="0"/>
  </r>
  <r>
    <x v="724"/>
    <x v="13"/>
    <s v="Nov"/>
    <n v="46"/>
    <x v="13"/>
    <s v="01"/>
    <s v="Grain"/>
    <x v="1"/>
    <n v="0"/>
  </r>
  <r>
    <x v="724"/>
    <x v="13"/>
    <s v="Nov"/>
    <n v="46"/>
    <x v="0"/>
    <s v="01"/>
    <s v="Grain"/>
    <x v="0"/>
    <n v="12815"/>
  </r>
  <r>
    <x v="724"/>
    <x v="13"/>
    <s v="Nov"/>
    <n v="46"/>
    <x v="0"/>
    <s v="01"/>
    <s v="Grain"/>
    <x v="1"/>
    <n v="411"/>
  </r>
  <r>
    <x v="724"/>
    <x v="13"/>
    <s v="Nov"/>
    <n v="46"/>
    <x v="2"/>
    <s v="01"/>
    <s v="Grain"/>
    <x v="0"/>
    <n v="4043"/>
  </r>
  <r>
    <x v="724"/>
    <x v="13"/>
    <s v="Nov"/>
    <n v="46"/>
    <x v="2"/>
    <s v="01"/>
    <s v="Grain"/>
    <x v="1"/>
    <n v="753"/>
  </r>
  <r>
    <x v="724"/>
    <x v="13"/>
    <s v="Nov"/>
    <n v="46"/>
    <x v="3"/>
    <s v="01"/>
    <s v="Grain"/>
    <x v="0"/>
    <n v="4207"/>
  </r>
  <r>
    <x v="724"/>
    <x v="13"/>
    <s v="Nov"/>
    <n v="46"/>
    <x v="3"/>
    <s v="01"/>
    <s v="Grain"/>
    <x v="1"/>
    <n v="248"/>
  </r>
  <r>
    <x v="724"/>
    <x v="13"/>
    <s v="Nov"/>
    <n v="46"/>
    <x v="4"/>
    <s v="01"/>
    <s v="Grain"/>
    <x v="0"/>
    <n v="1836"/>
  </r>
  <r>
    <x v="724"/>
    <x v="13"/>
    <s v="Nov"/>
    <n v="46"/>
    <x v="4"/>
    <s v="01"/>
    <s v="Grain"/>
    <x v="1"/>
    <n v="1157"/>
  </r>
  <r>
    <x v="724"/>
    <x v="13"/>
    <s v="Nov"/>
    <n v="46"/>
    <x v="14"/>
    <s v="01"/>
    <s v="Grain"/>
    <x v="0"/>
    <n v="1952"/>
  </r>
  <r>
    <x v="724"/>
    <x v="13"/>
    <s v="Nov"/>
    <n v="46"/>
    <x v="14"/>
    <s v="01"/>
    <s v="Grain"/>
    <x v="1"/>
    <n v="2763"/>
  </r>
  <r>
    <x v="724"/>
    <x v="13"/>
    <s v="Nov"/>
    <n v="46"/>
    <x v="7"/>
    <s v="01"/>
    <s v="Grain"/>
    <x v="0"/>
    <n v="1383"/>
  </r>
  <r>
    <x v="724"/>
    <x v="13"/>
    <s v="Nov"/>
    <n v="46"/>
    <x v="7"/>
    <s v="01"/>
    <s v="Grain"/>
    <x v="1"/>
    <n v="585"/>
  </r>
  <r>
    <x v="724"/>
    <x v="13"/>
    <s v="Nov"/>
    <n v="46"/>
    <x v="8"/>
    <s v="01"/>
    <s v="Grain"/>
    <x v="0"/>
    <n v="82"/>
  </r>
  <r>
    <x v="724"/>
    <x v="13"/>
    <s v="Nov"/>
    <n v="46"/>
    <x v="8"/>
    <s v="01"/>
    <s v="Grain"/>
    <x v="1"/>
    <n v="2025"/>
  </r>
  <r>
    <x v="724"/>
    <x v="13"/>
    <s v="Nov"/>
    <n v="46"/>
    <x v="9"/>
    <s v="01"/>
    <s v="Grain"/>
    <x v="0"/>
    <n v="0"/>
  </r>
  <r>
    <x v="724"/>
    <x v="13"/>
    <s v="Nov"/>
    <n v="46"/>
    <x v="9"/>
    <s v="01"/>
    <s v="Grain"/>
    <x v="1"/>
    <n v="0"/>
  </r>
  <r>
    <x v="724"/>
    <x v="13"/>
    <s v="Nov"/>
    <n v="46"/>
    <x v="10"/>
    <s v="01"/>
    <s v="Grain"/>
    <x v="0"/>
    <n v="1896"/>
  </r>
  <r>
    <x v="724"/>
    <x v="13"/>
    <s v="Nov"/>
    <n v="46"/>
    <x v="10"/>
    <s v="01"/>
    <s v="Grain"/>
    <x v="1"/>
    <n v="546"/>
  </r>
  <r>
    <x v="724"/>
    <x v="13"/>
    <s v="Nov"/>
    <n v="46"/>
    <x v="11"/>
    <s v="01"/>
    <s v="Grain"/>
    <x v="0"/>
    <n v="0"/>
  </r>
  <r>
    <x v="724"/>
    <x v="13"/>
    <s v="Nov"/>
    <n v="46"/>
    <x v="11"/>
    <s v="01"/>
    <s v="Grain"/>
    <x v="1"/>
    <n v="10"/>
  </r>
  <r>
    <x v="724"/>
    <x v="13"/>
    <s v="Nov"/>
    <n v="46"/>
    <x v="12"/>
    <s v="01"/>
    <s v="Grain"/>
    <x v="0"/>
    <n v="6564"/>
  </r>
  <r>
    <x v="724"/>
    <x v="13"/>
    <s v="Nov"/>
    <n v="46"/>
    <x v="12"/>
    <s v="01"/>
    <s v="Grain"/>
    <x v="1"/>
    <n v="1262"/>
  </r>
  <r>
    <x v="725"/>
    <x v="13"/>
    <s v="Nov"/>
    <n v="47"/>
    <x v="13"/>
    <s v="01"/>
    <s v="Grain"/>
    <x v="0"/>
    <n v="0"/>
  </r>
  <r>
    <x v="725"/>
    <x v="13"/>
    <s v="Nov"/>
    <n v="47"/>
    <x v="13"/>
    <s v="01"/>
    <s v="Grain"/>
    <x v="1"/>
    <n v="0"/>
  </r>
  <r>
    <x v="725"/>
    <x v="13"/>
    <s v="Nov"/>
    <n v="47"/>
    <x v="0"/>
    <s v="01"/>
    <s v="Grain"/>
    <x v="0"/>
    <n v="13532"/>
  </r>
  <r>
    <x v="725"/>
    <x v="13"/>
    <s v="Nov"/>
    <n v="47"/>
    <x v="0"/>
    <s v="01"/>
    <s v="Grain"/>
    <x v="1"/>
    <n v="759"/>
  </r>
  <r>
    <x v="725"/>
    <x v="13"/>
    <s v="Nov"/>
    <n v="47"/>
    <x v="2"/>
    <s v="01"/>
    <s v="Grain"/>
    <x v="0"/>
    <n v="3301"/>
  </r>
  <r>
    <x v="725"/>
    <x v="13"/>
    <s v="Nov"/>
    <n v="47"/>
    <x v="2"/>
    <s v="01"/>
    <s v="Grain"/>
    <x v="1"/>
    <n v="705"/>
  </r>
  <r>
    <x v="725"/>
    <x v="13"/>
    <s v="Nov"/>
    <n v="47"/>
    <x v="3"/>
    <s v="01"/>
    <s v="Grain"/>
    <x v="0"/>
    <n v="4036"/>
  </r>
  <r>
    <x v="725"/>
    <x v="13"/>
    <s v="Nov"/>
    <n v="47"/>
    <x v="3"/>
    <s v="01"/>
    <s v="Grain"/>
    <x v="1"/>
    <n v="246"/>
  </r>
  <r>
    <x v="725"/>
    <x v="13"/>
    <s v="Nov"/>
    <n v="47"/>
    <x v="4"/>
    <s v="01"/>
    <s v="Grain"/>
    <x v="0"/>
    <n v="1652"/>
  </r>
  <r>
    <x v="725"/>
    <x v="13"/>
    <s v="Nov"/>
    <n v="47"/>
    <x v="4"/>
    <s v="01"/>
    <s v="Grain"/>
    <x v="1"/>
    <n v="1275"/>
  </r>
  <r>
    <x v="725"/>
    <x v="13"/>
    <s v="Nov"/>
    <n v="47"/>
    <x v="14"/>
    <s v="01"/>
    <s v="Grain"/>
    <x v="0"/>
    <n v="2012"/>
  </r>
  <r>
    <x v="725"/>
    <x v="13"/>
    <s v="Nov"/>
    <n v="47"/>
    <x v="14"/>
    <s v="01"/>
    <s v="Grain"/>
    <x v="1"/>
    <n v="2414"/>
  </r>
  <r>
    <x v="725"/>
    <x v="13"/>
    <s v="Nov"/>
    <n v="47"/>
    <x v="7"/>
    <s v="01"/>
    <s v="Grain"/>
    <x v="0"/>
    <n v="1296"/>
  </r>
  <r>
    <x v="725"/>
    <x v="13"/>
    <s v="Nov"/>
    <n v="47"/>
    <x v="7"/>
    <s v="01"/>
    <s v="Grain"/>
    <x v="1"/>
    <n v="423"/>
  </r>
  <r>
    <x v="725"/>
    <x v="13"/>
    <s v="Nov"/>
    <n v="47"/>
    <x v="8"/>
    <s v="01"/>
    <s v="Grain"/>
    <x v="0"/>
    <n v="97"/>
  </r>
  <r>
    <x v="725"/>
    <x v="13"/>
    <s v="Nov"/>
    <n v="47"/>
    <x v="8"/>
    <s v="01"/>
    <s v="Grain"/>
    <x v="1"/>
    <n v="1644"/>
  </r>
  <r>
    <x v="725"/>
    <x v="13"/>
    <s v="Nov"/>
    <n v="47"/>
    <x v="9"/>
    <s v="01"/>
    <s v="Grain"/>
    <x v="0"/>
    <n v="0"/>
  </r>
  <r>
    <x v="725"/>
    <x v="13"/>
    <s v="Nov"/>
    <n v="47"/>
    <x v="9"/>
    <s v="01"/>
    <s v="Grain"/>
    <x v="1"/>
    <n v="0"/>
  </r>
  <r>
    <x v="725"/>
    <x v="13"/>
    <s v="Nov"/>
    <n v="47"/>
    <x v="10"/>
    <s v="01"/>
    <s v="Grain"/>
    <x v="0"/>
    <n v="1799"/>
  </r>
  <r>
    <x v="725"/>
    <x v="13"/>
    <s v="Nov"/>
    <n v="47"/>
    <x v="10"/>
    <s v="01"/>
    <s v="Grain"/>
    <x v="1"/>
    <n v="701"/>
  </r>
  <r>
    <x v="725"/>
    <x v="13"/>
    <s v="Nov"/>
    <n v="47"/>
    <x v="11"/>
    <s v="01"/>
    <s v="Grain"/>
    <x v="0"/>
    <n v="0"/>
  </r>
  <r>
    <x v="725"/>
    <x v="13"/>
    <s v="Nov"/>
    <n v="47"/>
    <x v="11"/>
    <s v="01"/>
    <s v="Grain"/>
    <x v="1"/>
    <n v="16"/>
  </r>
  <r>
    <x v="725"/>
    <x v="13"/>
    <s v="Nov"/>
    <n v="47"/>
    <x v="12"/>
    <s v="01"/>
    <s v="Grain"/>
    <x v="0"/>
    <n v="5337"/>
  </r>
  <r>
    <x v="725"/>
    <x v="13"/>
    <s v="Nov"/>
    <n v="47"/>
    <x v="12"/>
    <s v="01"/>
    <s v="Grain"/>
    <x v="1"/>
    <n v="1717"/>
  </r>
  <r>
    <x v="726"/>
    <x v="13"/>
    <s v="Dec"/>
    <n v="48"/>
    <x v="13"/>
    <s v="01"/>
    <s v="Grain"/>
    <x v="0"/>
    <n v="0"/>
  </r>
  <r>
    <x v="726"/>
    <x v="13"/>
    <s v="Dec"/>
    <n v="48"/>
    <x v="13"/>
    <s v="01"/>
    <s v="Grain"/>
    <x v="1"/>
    <n v="2"/>
  </r>
  <r>
    <x v="726"/>
    <x v="13"/>
    <s v="Dec"/>
    <n v="48"/>
    <x v="0"/>
    <s v="01"/>
    <s v="Grain"/>
    <x v="0"/>
    <n v="13836"/>
  </r>
  <r>
    <x v="726"/>
    <x v="13"/>
    <s v="Dec"/>
    <n v="48"/>
    <x v="0"/>
    <s v="01"/>
    <s v="Grain"/>
    <x v="1"/>
    <n v="332"/>
  </r>
  <r>
    <x v="726"/>
    <x v="13"/>
    <s v="Dec"/>
    <n v="48"/>
    <x v="2"/>
    <s v="01"/>
    <s v="Grain"/>
    <x v="0"/>
    <n v="3382"/>
  </r>
  <r>
    <x v="726"/>
    <x v="13"/>
    <s v="Dec"/>
    <n v="48"/>
    <x v="2"/>
    <s v="01"/>
    <s v="Grain"/>
    <x v="1"/>
    <n v="687"/>
  </r>
  <r>
    <x v="726"/>
    <x v="13"/>
    <s v="Dec"/>
    <n v="48"/>
    <x v="3"/>
    <s v="01"/>
    <s v="Grain"/>
    <x v="0"/>
    <n v="4315"/>
  </r>
  <r>
    <x v="726"/>
    <x v="13"/>
    <s v="Dec"/>
    <n v="48"/>
    <x v="3"/>
    <s v="01"/>
    <s v="Grain"/>
    <x v="1"/>
    <n v="527"/>
  </r>
  <r>
    <x v="726"/>
    <x v="13"/>
    <s v="Dec"/>
    <n v="48"/>
    <x v="4"/>
    <s v="01"/>
    <s v="Grain"/>
    <x v="0"/>
    <n v="2307"/>
  </r>
  <r>
    <x v="726"/>
    <x v="13"/>
    <s v="Dec"/>
    <n v="48"/>
    <x v="4"/>
    <s v="01"/>
    <s v="Grain"/>
    <x v="1"/>
    <n v="1397"/>
  </r>
  <r>
    <x v="726"/>
    <x v="13"/>
    <s v="Dec"/>
    <n v="48"/>
    <x v="14"/>
    <s v="01"/>
    <s v="Grain"/>
    <x v="0"/>
    <n v="1647"/>
  </r>
  <r>
    <x v="726"/>
    <x v="13"/>
    <s v="Dec"/>
    <n v="48"/>
    <x v="14"/>
    <s v="01"/>
    <s v="Grain"/>
    <x v="1"/>
    <n v="1603"/>
  </r>
  <r>
    <x v="726"/>
    <x v="13"/>
    <s v="Dec"/>
    <n v="48"/>
    <x v="7"/>
    <s v="01"/>
    <s v="Grain"/>
    <x v="0"/>
    <n v="1821"/>
  </r>
  <r>
    <x v="726"/>
    <x v="13"/>
    <s v="Dec"/>
    <n v="48"/>
    <x v="7"/>
    <s v="01"/>
    <s v="Grain"/>
    <x v="1"/>
    <n v="408"/>
  </r>
  <r>
    <x v="726"/>
    <x v="13"/>
    <s v="Dec"/>
    <n v="48"/>
    <x v="8"/>
    <s v="01"/>
    <s v="Grain"/>
    <x v="0"/>
    <n v="126"/>
  </r>
  <r>
    <x v="726"/>
    <x v="13"/>
    <s v="Dec"/>
    <n v="48"/>
    <x v="8"/>
    <s v="01"/>
    <s v="Grain"/>
    <x v="1"/>
    <n v="1601"/>
  </r>
  <r>
    <x v="726"/>
    <x v="13"/>
    <s v="Dec"/>
    <n v="48"/>
    <x v="9"/>
    <s v="01"/>
    <s v="Grain"/>
    <x v="0"/>
    <n v="0"/>
  </r>
  <r>
    <x v="726"/>
    <x v="13"/>
    <s v="Dec"/>
    <n v="48"/>
    <x v="9"/>
    <s v="01"/>
    <s v="Grain"/>
    <x v="1"/>
    <n v="0"/>
  </r>
  <r>
    <x v="726"/>
    <x v="13"/>
    <s v="Dec"/>
    <n v="48"/>
    <x v="10"/>
    <s v="01"/>
    <s v="Grain"/>
    <x v="0"/>
    <n v="2483"/>
  </r>
  <r>
    <x v="726"/>
    <x v="13"/>
    <s v="Dec"/>
    <n v="48"/>
    <x v="10"/>
    <s v="01"/>
    <s v="Grain"/>
    <x v="1"/>
    <n v="363"/>
  </r>
  <r>
    <x v="726"/>
    <x v="13"/>
    <s v="Dec"/>
    <n v="48"/>
    <x v="11"/>
    <s v="01"/>
    <s v="Grain"/>
    <x v="0"/>
    <n v="0"/>
  </r>
  <r>
    <x v="726"/>
    <x v="13"/>
    <s v="Dec"/>
    <n v="48"/>
    <x v="11"/>
    <s v="01"/>
    <s v="Grain"/>
    <x v="1"/>
    <n v="0"/>
  </r>
  <r>
    <x v="726"/>
    <x v="13"/>
    <s v="Dec"/>
    <n v="48"/>
    <x v="12"/>
    <s v="01"/>
    <s v="Grain"/>
    <x v="0"/>
    <n v="7813"/>
  </r>
  <r>
    <x v="726"/>
    <x v="13"/>
    <s v="Dec"/>
    <n v="48"/>
    <x v="12"/>
    <s v="01"/>
    <s v="Grain"/>
    <x v="1"/>
    <n v="1309"/>
  </r>
  <r>
    <x v="727"/>
    <x v="13"/>
    <s v="Dec"/>
    <n v="49"/>
    <x v="13"/>
    <s v="01"/>
    <s v="Grain"/>
    <x v="0"/>
    <n v="0"/>
  </r>
  <r>
    <x v="727"/>
    <x v="13"/>
    <s v="Dec"/>
    <n v="49"/>
    <x v="13"/>
    <s v="01"/>
    <s v="Grain"/>
    <x v="1"/>
    <n v="0"/>
  </r>
  <r>
    <x v="727"/>
    <x v="13"/>
    <s v="Dec"/>
    <n v="49"/>
    <x v="0"/>
    <s v="01"/>
    <s v="Grain"/>
    <x v="0"/>
    <n v="12599"/>
  </r>
  <r>
    <x v="727"/>
    <x v="13"/>
    <s v="Dec"/>
    <n v="49"/>
    <x v="0"/>
    <s v="01"/>
    <s v="Grain"/>
    <x v="1"/>
    <n v="534"/>
  </r>
  <r>
    <x v="727"/>
    <x v="13"/>
    <s v="Dec"/>
    <n v="49"/>
    <x v="2"/>
    <s v="01"/>
    <s v="Grain"/>
    <x v="0"/>
    <n v="4300"/>
  </r>
  <r>
    <x v="727"/>
    <x v="13"/>
    <s v="Dec"/>
    <n v="49"/>
    <x v="2"/>
    <s v="01"/>
    <s v="Grain"/>
    <x v="1"/>
    <n v="486"/>
  </r>
  <r>
    <x v="727"/>
    <x v="13"/>
    <s v="Dec"/>
    <n v="49"/>
    <x v="3"/>
    <s v="01"/>
    <s v="Grain"/>
    <x v="0"/>
    <n v="4118"/>
  </r>
  <r>
    <x v="727"/>
    <x v="13"/>
    <s v="Dec"/>
    <n v="49"/>
    <x v="3"/>
    <s v="01"/>
    <s v="Grain"/>
    <x v="1"/>
    <n v="395"/>
  </r>
  <r>
    <x v="727"/>
    <x v="13"/>
    <s v="Dec"/>
    <n v="49"/>
    <x v="4"/>
    <s v="01"/>
    <s v="Grain"/>
    <x v="0"/>
    <n v="2240"/>
  </r>
  <r>
    <x v="727"/>
    <x v="13"/>
    <s v="Dec"/>
    <n v="49"/>
    <x v="4"/>
    <s v="01"/>
    <s v="Grain"/>
    <x v="1"/>
    <n v="1114"/>
  </r>
  <r>
    <x v="727"/>
    <x v="13"/>
    <s v="Dec"/>
    <n v="49"/>
    <x v="14"/>
    <s v="01"/>
    <s v="Grain"/>
    <x v="0"/>
    <n v="1729"/>
  </r>
  <r>
    <x v="727"/>
    <x v="13"/>
    <s v="Dec"/>
    <n v="49"/>
    <x v="14"/>
    <s v="01"/>
    <s v="Grain"/>
    <x v="1"/>
    <n v="1803"/>
  </r>
  <r>
    <x v="727"/>
    <x v="13"/>
    <s v="Dec"/>
    <n v="49"/>
    <x v="7"/>
    <s v="01"/>
    <s v="Grain"/>
    <x v="0"/>
    <n v="1481"/>
  </r>
  <r>
    <x v="727"/>
    <x v="13"/>
    <s v="Dec"/>
    <n v="49"/>
    <x v="7"/>
    <s v="01"/>
    <s v="Grain"/>
    <x v="1"/>
    <n v="408"/>
  </r>
  <r>
    <x v="727"/>
    <x v="13"/>
    <s v="Dec"/>
    <n v="49"/>
    <x v="8"/>
    <s v="01"/>
    <s v="Grain"/>
    <x v="0"/>
    <n v="102"/>
  </r>
  <r>
    <x v="727"/>
    <x v="13"/>
    <s v="Dec"/>
    <n v="49"/>
    <x v="8"/>
    <s v="01"/>
    <s v="Grain"/>
    <x v="1"/>
    <n v="1921"/>
  </r>
  <r>
    <x v="727"/>
    <x v="13"/>
    <s v="Dec"/>
    <n v="49"/>
    <x v="9"/>
    <s v="01"/>
    <s v="Grain"/>
    <x v="0"/>
    <n v="0"/>
  </r>
  <r>
    <x v="727"/>
    <x v="13"/>
    <s v="Dec"/>
    <n v="49"/>
    <x v="9"/>
    <s v="01"/>
    <s v="Grain"/>
    <x v="1"/>
    <n v="0"/>
  </r>
  <r>
    <x v="727"/>
    <x v="13"/>
    <s v="Dec"/>
    <n v="49"/>
    <x v="10"/>
    <s v="01"/>
    <s v="Grain"/>
    <x v="0"/>
    <n v="2661"/>
  </r>
  <r>
    <x v="727"/>
    <x v="13"/>
    <s v="Dec"/>
    <n v="49"/>
    <x v="10"/>
    <s v="01"/>
    <s v="Grain"/>
    <x v="1"/>
    <n v="644"/>
  </r>
  <r>
    <x v="727"/>
    <x v="13"/>
    <s v="Dec"/>
    <n v="49"/>
    <x v="11"/>
    <s v="01"/>
    <s v="Grain"/>
    <x v="0"/>
    <n v="0"/>
  </r>
  <r>
    <x v="727"/>
    <x v="13"/>
    <s v="Dec"/>
    <n v="49"/>
    <x v="11"/>
    <s v="01"/>
    <s v="Grain"/>
    <x v="1"/>
    <n v="7"/>
  </r>
  <r>
    <x v="727"/>
    <x v="13"/>
    <s v="Dec"/>
    <n v="49"/>
    <x v="12"/>
    <s v="01"/>
    <s v="Grain"/>
    <x v="0"/>
    <n v="5895"/>
  </r>
  <r>
    <x v="727"/>
    <x v="13"/>
    <s v="Dec"/>
    <n v="49"/>
    <x v="12"/>
    <s v="01"/>
    <s v="Grain"/>
    <x v="1"/>
    <n v="1007"/>
  </r>
  <r>
    <x v="728"/>
    <x v="13"/>
    <s v="Dec"/>
    <n v="50"/>
    <x v="13"/>
    <s v="01"/>
    <s v="Grain"/>
    <x v="0"/>
    <n v="0"/>
  </r>
  <r>
    <x v="728"/>
    <x v="13"/>
    <s v="Dec"/>
    <n v="50"/>
    <x v="13"/>
    <s v="01"/>
    <s v="Grain"/>
    <x v="1"/>
    <n v="0"/>
  </r>
  <r>
    <x v="728"/>
    <x v="13"/>
    <s v="Dec"/>
    <n v="50"/>
    <x v="0"/>
    <s v="01"/>
    <s v="Grain"/>
    <x v="0"/>
    <n v="12433"/>
  </r>
  <r>
    <x v="728"/>
    <x v="13"/>
    <s v="Dec"/>
    <n v="50"/>
    <x v="0"/>
    <s v="01"/>
    <s v="Grain"/>
    <x v="1"/>
    <n v="346"/>
  </r>
  <r>
    <x v="728"/>
    <x v="13"/>
    <s v="Dec"/>
    <n v="50"/>
    <x v="2"/>
    <s v="01"/>
    <s v="Grain"/>
    <x v="0"/>
    <n v="4163"/>
  </r>
  <r>
    <x v="728"/>
    <x v="13"/>
    <s v="Dec"/>
    <n v="50"/>
    <x v="2"/>
    <s v="01"/>
    <s v="Grain"/>
    <x v="1"/>
    <n v="536"/>
  </r>
  <r>
    <x v="728"/>
    <x v="13"/>
    <s v="Dec"/>
    <n v="50"/>
    <x v="3"/>
    <s v="01"/>
    <s v="Grain"/>
    <x v="0"/>
    <n v="4061"/>
  </r>
  <r>
    <x v="728"/>
    <x v="13"/>
    <s v="Dec"/>
    <n v="50"/>
    <x v="3"/>
    <s v="01"/>
    <s v="Grain"/>
    <x v="1"/>
    <n v="494"/>
  </r>
  <r>
    <x v="728"/>
    <x v="13"/>
    <s v="Dec"/>
    <n v="50"/>
    <x v="4"/>
    <s v="01"/>
    <s v="Grain"/>
    <x v="0"/>
    <n v="2073"/>
  </r>
  <r>
    <x v="728"/>
    <x v="13"/>
    <s v="Dec"/>
    <n v="50"/>
    <x v="4"/>
    <s v="01"/>
    <s v="Grain"/>
    <x v="1"/>
    <n v="1397"/>
  </r>
  <r>
    <x v="728"/>
    <x v="13"/>
    <s v="Dec"/>
    <n v="50"/>
    <x v="14"/>
    <s v="01"/>
    <s v="Grain"/>
    <x v="0"/>
    <n v="1664"/>
  </r>
  <r>
    <x v="728"/>
    <x v="13"/>
    <s v="Dec"/>
    <n v="50"/>
    <x v="14"/>
    <s v="01"/>
    <s v="Grain"/>
    <x v="1"/>
    <n v="2112"/>
  </r>
  <r>
    <x v="728"/>
    <x v="13"/>
    <s v="Dec"/>
    <n v="50"/>
    <x v="7"/>
    <s v="01"/>
    <s v="Grain"/>
    <x v="0"/>
    <n v="1523"/>
  </r>
  <r>
    <x v="728"/>
    <x v="13"/>
    <s v="Dec"/>
    <n v="50"/>
    <x v="7"/>
    <s v="01"/>
    <s v="Grain"/>
    <x v="1"/>
    <n v="231"/>
  </r>
  <r>
    <x v="728"/>
    <x v="13"/>
    <s v="Dec"/>
    <n v="50"/>
    <x v="8"/>
    <s v="01"/>
    <s v="Grain"/>
    <x v="0"/>
    <n v="149"/>
  </r>
  <r>
    <x v="728"/>
    <x v="13"/>
    <s v="Dec"/>
    <n v="50"/>
    <x v="8"/>
    <s v="01"/>
    <s v="Grain"/>
    <x v="1"/>
    <n v="1819"/>
  </r>
  <r>
    <x v="728"/>
    <x v="13"/>
    <s v="Dec"/>
    <n v="50"/>
    <x v="9"/>
    <s v="01"/>
    <s v="Grain"/>
    <x v="0"/>
    <n v="0"/>
  </r>
  <r>
    <x v="728"/>
    <x v="13"/>
    <s v="Dec"/>
    <n v="50"/>
    <x v="9"/>
    <s v="01"/>
    <s v="Grain"/>
    <x v="1"/>
    <n v="0"/>
  </r>
  <r>
    <x v="728"/>
    <x v="13"/>
    <s v="Dec"/>
    <n v="50"/>
    <x v="10"/>
    <s v="01"/>
    <s v="Grain"/>
    <x v="0"/>
    <n v="2514"/>
  </r>
  <r>
    <x v="728"/>
    <x v="13"/>
    <s v="Dec"/>
    <n v="50"/>
    <x v="10"/>
    <s v="01"/>
    <s v="Grain"/>
    <x v="1"/>
    <n v="523"/>
  </r>
  <r>
    <x v="728"/>
    <x v="13"/>
    <s v="Dec"/>
    <n v="50"/>
    <x v="11"/>
    <s v="01"/>
    <s v="Grain"/>
    <x v="0"/>
    <n v="0"/>
  </r>
  <r>
    <x v="728"/>
    <x v="13"/>
    <s v="Dec"/>
    <n v="50"/>
    <x v="11"/>
    <s v="01"/>
    <s v="Grain"/>
    <x v="1"/>
    <n v="2"/>
  </r>
  <r>
    <x v="728"/>
    <x v="13"/>
    <s v="Dec"/>
    <n v="50"/>
    <x v="12"/>
    <s v="01"/>
    <s v="Grain"/>
    <x v="0"/>
    <n v="5616"/>
  </r>
  <r>
    <x v="728"/>
    <x v="13"/>
    <s v="Dec"/>
    <n v="50"/>
    <x v="12"/>
    <s v="01"/>
    <s v="Grain"/>
    <x v="1"/>
    <n v="906"/>
  </r>
  <r>
    <x v="729"/>
    <x v="13"/>
    <s v="Dec"/>
    <n v="51"/>
    <x v="13"/>
    <s v="01"/>
    <s v="Grain"/>
    <x v="0"/>
    <n v="0"/>
  </r>
  <r>
    <x v="729"/>
    <x v="13"/>
    <s v="Dec"/>
    <n v="51"/>
    <x v="13"/>
    <s v="01"/>
    <s v="Grain"/>
    <x v="1"/>
    <n v="0"/>
  </r>
  <r>
    <x v="729"/>
    <x v="13"/>
    <s v="Dec"/>
    <n v="51"/>
    <x v="0"/>
    <s v="01"/>
    <s v="Grain"/>
    <x v="0"/>
    <n v="10152"/>
  </r>
  <r>
    <x v="729"/>
    <x v="13"/>
    <s v="Dec"/>
    <n v="51"/>
    <x v="0"/>
    <s v="01"/>
    <s v="Grain"/>
    <x v="1"/>
    <n v="431"/>
  </r>
  <r>
    <x v="729"/>
    <x v="13"/>
    <s v="Dec"/>
    <n v="51"/>
    <x v="2"/>
    <s v="01"/>
    <s v="Grain"/>
    <x v="0"/>
    <n v="3887"/>
  </r>
  <r>
    <x v="729"/>
    <x v="13"/>
    <s v="Dec"/>
    <n v="51"/>
    <x v="2"/>
    <s v="01"/>
    <s v="Grain"/>
    <x v="1"/>
    <n v="690"/>
  </r>
  <r>
    <x v="729"/>
    <x v="13"/>
    <s v="Dec"/>
    <n v="51"/>
    <x v="3"/>
    <s v="01"/>
    <s v="Grain"/>
    <x v="0"/>
    <n v="4070"/>
  </r>
  <r>
    <x v="729"/>
    <x v="13"/>
    <s v="Dec"/>
    <n v="51"/>
    <x v="3"/>
    <s v="01"/>
    <s v="Grain"/>
    <x v="1"/>
    <n v="174"/>
  </r>
  <r>
    <x v="729"/>
    <x v="13"/>
    <s v="Dec"/>
    <n v="51"/>
    <x v="4"/>
    <s v="01"/>
    <s v="Grain"/>
    <x v="0"/>
    <n v="1654"/>
  </r>
  <r>
    <x v="729"/>
    <x v="13"/>
    <s v="Dec"/>
    <n v="51"/>
    <x v="4"/>
    <s v="01"/>
    <s v="Grain"/>
    <x v="1"/>
    <n v="518"/>
  </r>
  <r>
    <x v="729"/>
    <x v="13"/>
    <s v="Dec"/>
    <n v="51"/>
    <x v="14"/>
    <s v="01"/>
    <s v="Grain"/>
    <x v="0"/>
    <n v="1395"/>
  </r>
  <r>
    <x v="729"/>
    <x v="13"/>
    <s v="Dec"/>
    <n v="51"/>
    <x v="14"/>
    <s v="01"/>
    <s v="Grain"/>
    <x v="1"/>
    <n v="1194"/>
  </r>
  <r>
    <x v="729"/>
    <x v="13"/>
    <s v="Dec"/>
    <n v="51"/>
    <x v="7"/>
    <s v="01"/>
    <s v="Grain"/>
    <x v="0"/>
    <n v="1058"/>
  </r>
  <r>
    <x v="729"/>
    <x v="13"/>
    <s v="Dec"/>
    <n v="51"/>
    <x v="7"/>
    <s v="01"/>
    <s v="Grain"/>
    <x v="1"/>
    <n v="443"/>
  </r>
  <r>
    <x v="729"/>
    <x v="13"/>
    <s v="Dec"/>
    <n v="51"/>
    <x v="8"/>
    <s v="01"/>
    <s v="Grain"/>
    <x v="0"/>
    <n v="70"/>
  </r>
  <r>
    <x v="729"/>
    <x v="13"/>
    <s v="Dec"/>
    <n v="51"/>
    <x v="8"/>
    <s v="01"/>
    <s v="Grain"/>
    <x v="1"/>
    <n v="1235"/>
  </r>
  <r>
    <x v="729"/>
    <x v="13"/>
    <s v="Dec"/>
    <n v="51"/>
    <x v="9"/>
    <s v="01"/>
    <s v="Grain"/>
    <x v="0"/>
    <n v="0"/>
  </r>
  <r>
    <x v="729"/>
    <x v="13"/>
    <s v="Dec"/>
    <n v="51"/>
    <x v="9"/>
    <s v="01"/>
    <s v="Grain"/>
    <x v="1"/>
    <n v="0"/>
  </r>
  <r>
    <x v="729"/>
    <x v="13"/>
    <s v="Dec"/>
    <n v="51"/>
    <x v="10"/>
    <s v="01"/>
    <s v="Grain"/>
    <x v="0"/>
    <n v="1809"/>
  </r>
  <r>
    <x v="729"/>
    <x v="13"/>
    <s v="Dec"/>
    <n v="51"/>
    <x v="10"/>
    <s v="01"/>
    <s v="Grain"/>
    <x v="1"/>
    <n v="464"/>
  </r>
  <r>
    <x v="729"/>
    <x v="13"/>
    <s v="Dec"/>
    <n v="51"/>
    <x v="11"/>
    <s v="01"/>
    <s v="Grain"/>
    <x v="0"/>
    <n v="0"/>
  </r>
  <r>
    <x v="729"/>
    <x v="13"/>
    <s v="Dec"/>
    <n v="51"/>
    <x v="11"/>
    <s v="01"/>
    <s v="Grain"/>
    <x v="1"/>
    <n v="0"/>
  </r>
  <r>
    <x v="729"/>
    <x v="13"/>
    <s v="Dec"/>
    <n v="51"/>
    <x v="12"/>
    <s v="01"/>
    <s v="Grain"/>
    <x v="0"/>
    <n v="4486"/>
  </r>
  <r>
    <x v="729"/>
    <x v="13"/>
    <s v="Dec"/>
    <n v="51"/>
    <x v="12"/>
    <s v="01"/>
    <s v="Grain"/>
    <x v="1"/>
    <n v="1053"/>
  </r>
  <r>
    <x v="730"/>
    <x v="13"/>
    <s v="Dec"/>
    <n v="52"/>
    <x v="13"/>
    <s v="01"/>
    <s v="Grain"/>
    <x v="0"/>
    <n v="0"/>
  </r>
  <r>
    <x v="730"/>
    <x v="13"/>
    <s v="Dec"/>
    <n v="52"/>
    <x v="13"/>
    <s v="01"/>
    <s v="Grain"/>
    <x v="1"/>
    <n v="0"/>
  </r>
  <r>
    <x v="730"/>
    <x v="13"/>
    <s v="Dec"/>
    <n v="52"/>
    <x v="0"/>
    <s v="01"/>
    <s v="Grain"/>
    <x v="0"/>
    <n v="9477"/>
  </r>
  <r>
    <x v="730"/>
    <x v="13"/>
    <s v="Dec"/>
    <n v="52"/>
    <x v="0"/>
    <s v="01"/>
    <s v="Grain"/>
    <x v="1"/>
    <n v="225"/>
  </r>
  <r>
    <x v="730"/>
    <x v="13"/>
    <s v="Dec"/>
    <n v="52"/>
    <x v="2"/>
    <s v="01"/>
    <s v="Grain"/>
    <x v="0"/>
    <n v="2116"/>
  </r>
  <r>
    <x v="730"/>
    <x v="13"/>
    <s v="Dec"/>
    <n v="52"/>
    <x v="2"/>
    <s v="01"/>
    <s v="Grain"/>
    <x v="1"/>
    <n v="629"/>
  </r>
  <r>
    <x v="730"/>
    <x v="13"/>
    <s v="Dec"/>
    <n v="52"/>
    <x v="3"/>
    <s v="01"/>
    <s v="Grain"/>
    <x v="0"/>
    <n v="3248"/>
  </r>
  <r>
    <x v="730"/>
    <x v="13"/>
    <s v="Dec"/>
    <n v="52"/>
    <x v="3"/>
    <s v="01"/>
    <s v="Grain"/>
    <x v="1"/>
    <n v="252"/>
  </r>
  <r>
    <x v="730"/>
    <x v="13"/>
    <s v="Dec"/>
    <n v="52"/>
    <x v="4"/>
    <s v="01"/>
    <s v="Grain"/>
    <x v="0"/>
    <n v="1681"/>
  </r>
  <r>
    <x v="730"/>
    <x v="13"/>
    <s v="Dec"/>
    <n v="52"/>
    <x v="4"/>
    <s v="01"/>
    <s v="Grain"/>
    <x v="1"/>
    <n v="933"/>
  </r>
  <r>
    <x v="730"/>
    <x v="13"/>
    <s v="Dec"/>
    <n v="52"/>
    <x v="14"/>
    <s v="01"/>
    <s v="Grain"/>
    <x v="0"/>
    <n v="1343"/>
  </r>
  <r>
    <x v="730"/>
    <x v="13"/>
    <s v="Dec"/>
    <n v="52"/>
    <x v="14"/>
    <s v="01"/>
    <s v="Grain"/>
    <x v="1"/>
    <n v="1403"/>
  </r>
  <r>
    <x v="730"/>
    <x v="13"/>
    <s v="Dec"/>
    <n v="52"/>
    <x v="7"/>
    <s v="01"/>
    <s v="Grain"/>
    <x v="0"/>
    <n v="1514"/>
  </r>
  <r>
    <x v="730"/>
    <x v="13"/>
    <s v="Dec"/>
    <n v="52"/>
    <x v="7"/>
    <s v="01"/>
    <s v="Grain"/>
    <x v="1"/>
    <n v="202"/>
  </r>
  <r>
    <x v="730"/>
    <x v="13"/>
    <s v="Dec"/>
    <n v="52"/>
    <x v="8"/>
    <s v="01"/>
    <s v="Grain"/>
    <x v="0"/>
    <n v="133"/>
  </r>
  <r>
    <x v="730"/>
    <x v="13"/>
    <s v="Dec"/>
    <n v="52"/>
    <x v="8"/>
    <s v="01"/>
    <s v="Grain"/>
    <x v="1"/>
    <n v="845"/>
  </r>
  <r>
    <x v="730"/>
    <x v="13"/>
    <s v="Dec"/>
    <n v="52"/>
    <x v="9"/>
    <s v="01"/>
    <s v="Grain"/>
    <x v="0"/>
    <n v="0"/>
  </r>
  <r>
    <x v="730"/>
    <x v="13"/>
    <s v="Dec"/>
    <n v="52"/>
    <x v="9"/>
    <s v="01"/>
    <s v="Grain"/>
    <x v="1"/>
    <n v="0"/>
  </r>
  <r>
    <x v="730"/>
    <x v="13"/>
    <s v="Dec"/>
    <n v="52"/>
    <x v="10"/>
    <s v="01"/>
    <s v="Grain"/>
    <x v="0"/>
    <n v="1789"/>
  </r>
  <r>
    <x v="730"/>
    <x v="13"/>
    <s v="Dec"/>
    <n v="52"/>
    <x v="10"/>
    <s v="01"/>
    <s v="Grain"/>
    <x v="1"/>
    <n v="494"/>
  </r>
  <r>
    <x v="730"/>
    <x v="13"/>
    <s v="Dec"/>
    <n v="52"/>
    <x v="11"/>
    <s v="01"/>
    <s v="Grain"/>
    <x v="0"/>
    <n v="0"/>
  </r>
  <r>
    <x v="730"/>
    <x v="13"/>
    <s v="Dec"/>
    <n v="52"/>
    <x v="11"/>
    <s v="01"/>
    <s v="Grain"/>
    <x v="1"/>
    <n v="25"/>
  </r>
  <r>
    <x v="730"/>
    <x v="13"/>
    <s v="Dec"/>
    <n v="52"/>
    <x v="12"/>
    <s v="01"/>
    <s v="Grain"/>
    <x v="0"/>
    <n v="5237"/>
  </r>
  <r>
    <x v="730"/>
    <x v="13"/>
    <s v="Dec"/>
    <n v="52"/>
    <x v="12"/>
    <s v="01"/>
    <s v="Grain"/>
    <x v="1"/>
    <n v="446"/>
  </r>
  <r>
    <x v="731"/>
    <x v="14"/>
    <s v="Jan"/>
    <n v="1"/>
    <x v="13"/>
    <s v="01"/>
    <s v="Grain"/>
    <x v="0"/>
    <n v="0"/>
  </r>
  <r>
    <x v="731"/>
    <x v="14"/>
    <s v="Jan"/>
    <n v="1"/>
    <x v="13"/>
    <s v="01"/>
    <s v="Grain"/>
    <x v="1"/>
    <n v="0"/>
  </r>
  <r>
    <x v="731"/>
    <x v="14"/>
    <s v="Jan"/>
    <n v="1"/>
    <x v="0"/>
    <s v="01"/>
    <s v="Grain"/>
    <x v="0"/>
    <n v="10999"/>
  </r>
  <r>
    <x v="731"/>
    <x v="14"/>
    <s v="Jan"/>
    <n v="1"/>
    <x v="0"/>
    <s v="01"/>
    <s v="Grain"/>
    <x v="1"/>
    <n v="297"/>
  </r>
  <r>
    <x v="731"/>
    <x v="14"/>
    <s v="Jan"/>
    <n v="1"/>
    <x v="2"/>
    <s v="01"/>
    <s v="Grain"/>
    <x v="0"/>
    <n v="3117"/>
  </r>
  <r>
    <x v="731"/>
    <x v="14"/>
    <s v="Jan"/>
    <n v="1"/>
    <x v="2"/>
    <s v="01"/>
    <s v="Grain"/>
    <x v="1"/>
    <n v="796"/>
  </r>
  <r>
    <x v="731"/>
    <x v="14"/>
    <s v="Jan"/>
    <n v="1"/>
    <x v="3"/>
    <s v="01"/>
    <s v="Grain"/>
    <x v="0"/>
    <n v="3143"/>
  </r>
  <r>
    <x v="731"/>
    <x v="14"/>
    <s v="Jan"/>
    <n v="1"/>
    <x v="3"/>
    <s v="01"/>
    <s v="Grain"/>
    <x v="1"/>
    <n v="507"/>
  </r>
  <r>
    <x v="731"/>
    <x v="14"/>
    <s v="Jan"/>
    <n v="1"/>
    <x v="4"/>
    <s v="01"/>
    <s v="Grain"/>
    <x v="0"/>
    <n v="1273"/>
  </r>
  <r>
    <x v="731"/>
    <x v="14"/>
    <s v="Jan"/>
    <n v="1"/>
    <x v="4"/>
    <s v="01"/>
    <s v="Grain"/>
    <x v="1"/>
    <n v="687"/>
  </r>
  <r>
    <x v="731"/>
    <x v="14"/>
    <s v="Jan"/>
    <n v="1"/>
    <x v="14"/>
    <s v="01"/>
    <s v="Grain"/>
    <x v="0"/>
    <n v="1385"/>
  </r>
  <r>
    <x v="731"/>
    <x v="14"/>
    <s v="Jan"/>
    <n v="1"/>
    <x v="14"/>
    <s v="01"/>
    <s v="Grain"/>
    <x v="1"/>
    <n v="2566"/>
  </r>
  <r>
    <x v="731"/>
    <x v="14"/>
    <s v="Jan"/>
    <n v="1"/>
    <x v="7"/>
    <s v="01"/>
    <s v="Grain"/>
    <x v="0"/>
    <n v="1089"/>
  </r>
  <r>
    <x v="731"/>
    <x v="14"/>
    <s v="Jan"/>
    <n v="1"/>
    <x v="7"/>
    <s v="01"/>
    <s v="Grain"/>
    <x v="1"/>
    <n v="277"/>
  </r>
  <r>
    <x v="731"/>
    <x v="14"/>
    <s v="Jan"/>
    <n v="1"/>
    <x v="8"/>
    <s v="01"/>
    <s v="Grain"/>
    <x v="0"/>
    <n v="26"/>
  </r>
  <r>
    <x v="731"/>
    <x v="14"/>
    <s v="Jan"/>
    <n v="1"/>
    <x v="8"/>
    <s v="01"/>
    <s v="Grain"/>
    <x v="1"/>
    <n v="2042"/>
  </r>
  <r>
    <x v="731"/>
    <x v="14"/>
    <s v="Jan"/>
    <n v="1"/>
    <x v="9"/>
    <s v="01"/>
    <s v="Grain"/>
    <x v="0"/>
    <n v="0"/>
  </r>
  <r>
    <x v="731"/>
    <x v="14"/>
    <s v="Jan"/>
    <n v="1"/>
    <x v="9"/>
    <s v="01"/>
    <s v="Grain"/>
    <x v="1"/>
    <n v="0"/>
  </r>
  <r>
    <x v="731"/>
    <x v="14"/>
    <s v="Jan"/>
    <n v="1"/>
    <x v="10"/>
    <s v="01"/>
    <s v="Grain"/>
    <x v="0"/>
    <n v="2760"/>
  </r>
  <r>
    <x v="731"/>
    <x v="14"/>
    <s v="Jan"/>
    <n v="1"/>
    <x v="10"/>
    <s v="01"/>
    <s v="Grain"/>
    <x v="1"/>
    <n v="602"/>
  </r>
  <r>
    <x v="731"/>
    <x v="14"/>
    <s v="Jan"/>
    <n v="1"/>
    <x v="11"/>
    <s v="01"/>
    <s v="Grain"/>
    <x v="0"/>
    <n v="0"/>
  </r>
  <r>
    <x v="731"/>
    <x v="14"/>
    <s v="Jan"/>
    <n v="1"/>
    <x v="11"/>
    <s v="01"/>
    <s v="Grain"/>
    <x v="1"/>
    <n v="0"/>
  </r>
  <r>
    <x v="731"/>
    <x v="14"/>
    <s v="Jan"/>
    <n v="1"/>
    <x v="12"/>
    <s v="01"/>
    <s v="Grain"/>
    <x v="0"/>
    <n v="5831"/>
  </r>
  <r>
    <x v="731"/>
    <x v="14"/>
    <s v="Jan"/>
    <n v="1"/>
    <x v="12"/>
    <s v="01"/>
    <s v="Grain"/>
    <x v="1"/>
    <n v="1432"/>
  </r>
  <r>
    <x v="732"/>
    <x v="14"/>
    <s v="Jan"/>
    <n v="2"/>
    <x v="13"/>
    <s v="01"/>
    <s v="Grain"/>
    <x v="0"/>
    <n v="0"/>
  </r>
  <r>
    <x v="732"/>
    <x v="14"/>
    <s v="Jan"/>
    <n v="2"/>
    <x v="13"/>
    <s v="01"/>
    <s v="Grain"/>
    <x v="1"/>
    <n v="0"/>
  </r>
  <r>
    <x v="732"/>
    <x v="14"/>
    <s v="Jan"/>
    <n v="2"/>
    <x v="0"/>
    <s v="01"/>
    <s v="Grain"/>
    <x v="0"/>
    <n v="11756"/>
  </r>
  <r>
    <x v="732"/>
    <x v="14"/>
    <s v="Jan"/>
    <n v="2"/>
    <x v="0"/>
    <s v="01"/>
    <s v="Grain"/>
    <x v="1"/>
    <n v="191"/>
  </r>
  <r>
    <x v="732"/>
    <x v="14"/>
    <s v="Jan"/>
    <n v="2"/>
    <x v="2"/>
    <s v="01"/>
    <s v="Grain"/>
    <x v="0"/>
    <n v="2191"/>
  </r>
  <r>
    <x v="732"/>
    <x v="14"/>
    <s v="Jan"/>
    <n v="2"/>
    <x v="2"/>
    <s v="01"/>
    <s v="Grain"/>
    <x v="1"/>
    <n v="829"/>
  </r>
  <r>
    <x v="732"/>
    <x v="14"/>
    <s v="Jan"/>
    <n v="2"/>
    <x v="3"/>
    <s v="01"/>
    <s v="Grain"/>
    <x v="0"/>
    <n v="2893"/>
  </r>
  <r>
    <x v="732"/>
    <x v="14"/>
    <s v="Jan"/>
    <n v="2"/>
    <x v="3"/>
    <s v="01"/>
    <s v="Grain"/>
    <x v="1"/>
    <n v="292"/>
  </r>
  <r>
    <x v="732"/>
    <x v="14"/>
    <s v="Jan"/>
    <n v="2"/>
    <x v="4"/>
    <s v="01"/>
    <s v="Grain"/>
    <x v="0"/>
    <n v="2257"/>
  </r>
  <r>
    <x v="732"/>
    <x v="14"/>
    <s v="Jan"/>
    <n v="2"/>
    <x v="4"/>
    <s v="01"/>
    <s v="Grain"/>
    <x v="1"/>
    <n v="1118"/>
  </r>
  <r>
    <x v="732"/>
    <x v="14"/>
    <s v="Jan"/>
    <n v="2"/>
    <x v="14"/>
    <s v="01"/>
    <s v="Grain"/>
    <x v="0"/>
    <n v="1946"/>
  </r>
  <r>
    <x v="732"/>
    <x v="14"/>
    <s v="Jan"/>
    <n v="2"/>
    <x v="14"/>
    <s v="01"/>
    <s v="Grain"/>
    <x v="1"/>
    <n v="2332"/>
  </r>
  <r>
    <x v="732"/>
    <x v="14"/>
    <s v="Jan"/>
    <n v="2"/>
    <x v="7"/>
    <s v="01"/>
    <s v="Grain"/>
    <x v="0"/>
    <n v="1571"/>
  </r>
  <r>
    <x v="732"/>
    <x v="14"/>
    <s v="Jan"/>
    <n v="2"/>
    <x v="7"/>
    <s v="01"/>
    <s v="Grain"/>
    <x v="1"/>
    <n v="575"/>
  </r>
  <r>
    <x v="732"/>
    <x v="14"/>
    <s v="Jan"/>
    <n v="2"/>
    <x v="8"/>
    <s v="01"/>
    <s v="Grain"/>
    <x v="0"/>
    <n v="126"/>
  </r>
  <r>
    <x v="732"/>
    <x v="14"/>
    <s v="Jan"/>
    <n v="2"/>
    <x v="8"/>
    <s v="01"/>
    <s v="Grain"/>
    <x v="1"/>
    <n v="1351"/>
  </r>
  <r>
    <x v="732"/>
    <x v="14"/>
    <s v="Jan"/>
    <n v="2"/>
    <x v="9"/>
    <s v="01"/>
    <s v="Grain"/>
    <x v="0"/>
    <n v="0"/>
  </r>
  <r>
    <x v="732"/>
    <x v="14"/>
    <s v="Jan"/>
    <n v="2"/>
    <x v="9"/>
    <s v="01"/>
    <s v="Grain"/>
    <x v="1"/>
    <n v="0"/>
  </r>
  <r>
    <x v="732"/>
    <x v="14"/>
    <s v="Jan"/>
    <n v="2"/>
    <x v="10"/>
    <s v="01"/>
    <s v="Grain"/>
    <x v="0"/>
    <n v="2283"/>
  </r>
  <r>
    <x v="732"/>
    <x v="14"/>
    <s v="Jan"/>
    <n v="2"/>
    <x v="10"/>
    <s v="01"/>
    <s v="Grain"/>
    <x v="1"/>
    <n v="622"/>
  </r>
  <r>
    <x v="732"/>
    <x v="14"/>
    <s v="Jan"/>
    <n v="2"/>
    <x v="11"/>
    <s v="01"/>
    <s v="Grain"/>
    <x v="0"/>
    <n v="0"/>
  </r>
  <r>
    <x v="732"/>
    <x v="14"/>
    <s v="Jan"/>
    <n v="2"/>
    <x v="11"/>
    <s v="01"/>
    <s v="Grain"/>
    <x v="1"/>
    <n v="0"/>
  </r>
  <r>
    <x v="732"/>
    <x v="14"/>
    <s v="Jan"/>
    <n v="2"/>
    <x v="12"/>
    <s v="01"/>
    <s v="Grain"/>
    <x v="0"/>
    <n v="6477"/>
  </r>
  <r>
    <x v="732"/>
    <x v="14"/>
    <s v="Jan"/>
    <n v="2"/>
    <x v="12"/>
    <s v="01"/>
    <s v="Grain"/>
    <x v="1"/>
    <n v="1099"/>
  </r>
  <r>
    <x v="733"/>
    <x v="14"/>
    <s v="Jan"/>
    <n v="3"/>
    <x v="13"/>
    <s v="01"/>
    <s v="Grain"/>
    <x v="0"/>
    <n v="0"/>
  </r>
  <r>
    <x v="733"/>
    <x v="14"/>
    <s v="Jan"/>
    <n v="3"/>
    <x v="13"/>
    <s v="01"/>
    <s v="Grain"/>
    <x v="1"/>
    <n v="0"/>
  </r>
  <r>
    <x v="733"/>
    <x v="14"/>
    <s v="Jan"/>
    <n v="3"/>
    <x v="0"/>
    <s v="01"/>
    <s v="Grain"/>
    <x v="0"/>
    <n v="10640"/>
  </r>
  <r>
    <x v="733"/>
    <x v="14"/>
    <s v="Jan"/>
    <n v="3"/>
    <x v="0"/>
    <s v="01"/>
    <s v="Grain"/>
    <x v="1"/>
    <n v="621"/>
  </r>
  <r>
    <x v="733"/>
    <x v="14"/>
    <s v="Jan"/>
    <n v="3"/>
    <x v="2"/>
    <s v="01"/>
    <s v="Grain"/>
    <x v="0"/>
    <n v="4570"/>
  </r>
  <r>
    <x v="733"/>
    <x v="14"/>
    <s v="Jan"/>
    <n v="3"/>
    <x v="2"/>
    <s v="01"/>
    <s v="Grain"/>
    <x v="1"/>
    <n v="609"/>
  </r>
  <r>
    <x v="733"/>
    <x v="14"/>
    <s v="Jan"/>
    <n v="3"/>
    <x v="3"/>
    <s v="01"/>
    <s v="Grain"/>
    <x v="0"/>
    <n v="4123"/>
  </r>
  <r>
    <x v="733"/>
    <x v="14"/>
    <s v="Jan"/>
    <n v="3"/>
    <x v="3"/>
    <s v="01"/>
    <s v="Grain"/>
    <x v="1"/>
    <n v="534"/>
  </r>
  <r>
    <x v="733"/>
    <x v="14"/>
    <s v="Jan"/>
    <n v="3"/>
    <x v="4"/>
    <s v="01"/>
    <s v="Grain"/>
    <x v="0"/>
    <n v="1748"/>
  </r>
  <r>
    <x v="733"/>
    <x v="14"/>
    <s v="Jan"/>
    <n v="3"/>
    <x v="4"/>
    <s v="01"/>
    <s v="Grain"/>
    <x v="1"/>
    <n v="1074"/>
  </r>
  <r>
    <x v="733"/>
    <x v="14"/>
    <s v="Jan"/>
    <n v="3"/>
    <x v="14"/>
    <s v="01"/>
    <s v="Grain"/>
    <x v="0"/>
    <n v="1998"/>
  </r>
  <r>
    <x v="733"/>
    <x v="14"/>
    <s v="Jan"/>
    <n v="3"/>
    <x v="14"/>
    <s v="01"/>
    <s v="Grain"/>
    <x v="1"/>
    <n v="769"/>
  </r>
  <r>
    <x v="733"/>
    <x v="14"/>
    <s v="Jan"/>
    <n v="3"/>
    <x v="7"/>
    <s v="01"/>
    <s v="Grain"/>
    <x v="0"/>
    <n v="1507"/>
  </r>
  <r>
    <x v="733"/>
    <x v="14"/>
    <s v="Jan"/>
    <n v="3"/>
    <x v="7"/>
    <s v="01"/>
    <s v="Grain"/>
    <x v="1"/>
    <n v="559"/>
  </r>
  <r>
    <x v="733"/>
    <x v="14"/>
    <s v="Jan"/>
    <n v="3"/>
    <x v="8"/>
    <s v="01"/>
    <s v="Grain"/>
    <x v="0"/>
    <n v="91"/>
  </r>
  <r>
    <x v="733"/>
    <x v="14"/>
    <s v="Jan"/>
    <n v="3"/>
    <x v="8"/>
    <s v="01"/>
    <s v="Grain"/>
    <x v="1"/>
    <n v="1839"/>
  </r>
  <r>
    <x v="733"/>
    <x v="14"/>
    <s v="Jan"/>
    <n v="3"/>
    <x v="9"/>
    <s v="01"/>
    <s v="Grain"/>
    <x v="0"/>
    <n v="0"/>
  </r>
  <r>
    <x v="733"/>
    <x v="14"/>
    <s v="Jan"/>
    <n v="3"/>
    <x v="9"/>
    <s v="01"/>
    <s v="Grain"/>
    <x v="1"/>
    <n v="0"/>
  </r>
  <r>
    <x v="733"/>
    <x v="14"/>
    <s v="Jan"/>
    <n v="3"/>
    <x v="10"/>
    <s v="01"/>
    <s v="Grain"/>
    <x v="0"/>
    <n v="2170"/>
  </r>
  <r>
    <x v="733"/>
    <x v="14"/>
    <s v="Jan"/>
    <n v="3"/>
    <x v="10"/>
    <s v="01"/>
    <s v="Grain"/>
    <x v="1"/>
    <n v="565"/>
  </r>
  <r>
    <x v="733"/>
    <x v="14"/>
    <s v="Jan"/>
    <n v="3"/>
    <x v="11"/>
    <s v="01"/>
    <s v="Grain"/>
    <x v="0"/>
    <n v="0"/>
  </r>
  <r>
    <x v="733"/>
    <x v="14"/>
    <s v="Jan"/>
    <n v="3"/>
    <x v="11"/>
    <s v="01"/>
    <s v="Grain"/>
    <x v="1"/>
    <n v="0"/>
  </r>
  <r>
    <x v="733"/>
    <x v="14"/>
    <s v="Jan"/>
    <n v="3"/>
    <x v="12"/>
    <s v="01"/>
    <s v="Grain"/>
    <x v="0"/>
    <n v="7194"/>
  </r>
  <r>
    <x v="733"/>
    <x v="14"/>
    <s v="Jan"/>
    <n v="3"/>
    <x v="12"/>
    <s v="01"/>
    <s v="Grain"/>
    <x v="1"/>
    <n v="1132"/>
  </r>
  <r>
    <x v="734"/>
    <x v="14"/>
    <s v="Jan"/>
    <n v="4"/>
    <x v="13"/>
    <s v="01"/>
    <s v="Grain"/>
    <x v="0"/>
    <n v="0"/>
  </r>
  <r>
    <x v="734"/>
    <x v="14"/>
    <s v="Jan"/>
    <n v="4"/>
    <x v="13"/>
    <s v="01"/>
    <s v="Grain"/>
    <x v="1"/>
    <n v="0"/>
  </r>
  <r>
    <x v="734"/>
    <x v="14"/>
    <s v="Jan"/>
    <n v="4"/>
    <x v="0"/>
    <s v="01"/>
    <s v="Grain"/>
    <x v="0"/>
    <n v="13306"/>
  </r>
  <r>
    <x v="734"/>
    <x v="14"/>
    <s v="Jan"/>
    <n v="4"/>
    <x v="0"/>
    <s v="01"/>
    <s v="Grain"/>
    <x v="1"/>
    <n v="662"/>
  </r>
  <r>
    <x v="734"/>
    <x v="14"/>
    <s v="Jan"/>
    <n v="4"/>
    <x v="2"/>
    <s v="01"/>
    <s v="Grain"/>
    <x v="0"/>
    <n v="4161"/>
  </r>
  <r>
    <x v="734"/>
    <x v="14"/>
    <s v="Jan"/>
    <n v="4"/>
    <x v="2"/>
    <s v="01"/>
    <s v="Grain"/>
    <x v="1"/>
    <n v="891"/>
  </r>
  <r>
    <x v="734"/>
    <x v="14"/>
    <s v="Jan"/>
    <n v="4"/>
    <x v="3"/>
    <s v="01"/>
    <s v="Grain"/>
    <x v="0"/>
    <n v="3583"/>
  </r>
  <r>
    <x v="734"/>
    <x v="14"/>
    <s v="Jan"/>
    <n v="4"/>
    <x v="3"/>
    <s v="01"/>
    <s v="Grain"/>
    <x v="1"/>
    <n v="772"/>
  </r>
  <r>
    <x v="734"/>
    <x v="14"/>
    <s v="Jan"/>
    <n v="4"/>
    <x v="4"/>
    <s v="01"/>
    <s v="Grain"/>
    <x v="0"/>
    <n v="2085"/>
  </r>
  <r>
    <x v="734"/>
    <x v="14"/>
    <s v="Jan"/>
    <n v="4"/>
    <x v="4"/>
    <s v="01"/>
    <s v="Grain"/>
    <x v="1"/>
    <n v="939"/>
  </r>
  <r>
    <x v="734"/>
    <x v="14"/>
    <s v="Jan"/>
    <n v="4"/>
    <x v="14"/>
    <s v="01"/>
    <s v="Grain"/>
    <x v="0"/>
    <n v="1772"/>
  </r>
  <r>
    <x v="734"/>
    <x v="14"/>
    <s v="Jan"/>
    <n v="4"/>
    <x v="14"/>
    <s v="01"/>
    <s v="Grain"/>
    <x v="1"/>
    <n v="1886"/>
  </r>
  <r>
    <x v="734"/>
    <x v="14"/>
    <s v="Jan"/>
    <n v="4"/>
    <x v="7"/>
    <s v="01"/>
    <s v="Grain"/>
    <x v="0"/>
    <n v="1511"/>
  </r>
  <r>
    <x v="734"/>
    <x v="14"/>
    <s v="Jan"/>
    <n v="4"/>
    <x v="7"/>
    <s v="01"/>
    <s v="Grain"/>
    <x v="1"/>
    <n v="326"/>
  </r>
  <r>
    <x v="734"/>
    <x v="14"/>
    <s v="Jan"/>
    <n v="4"/>
    <x v="8"/>
    <s v="01"/>
    <s v="Grain"/>
    <x v="0"/>
    <n v="237"/>
  </r>
  <r>
    <x v="734"/>
    <x v="14"/>
    <s v="Jan"/>
    <n v="4"/>
    <x v="8"/>
    <s v="01"/>
    <s v="Grain"/>
    <x v="1"/>
    <n v="1916"/>
  </r>
  <r>
    <x v="734"/>
    <x v="14"/>
    <s v="Jan"/>
    <n v="4"/>
    <x v="9"/>
    <s v="01"/>
    <s v="Grain"/>
    <x v="0"/>
    <n v="0"/>
  </r>
  <r>
    <x v="734"/>
    <x v="14"/>
    <s v="Jan"/>
    <n v="4"/>
    <x v="9"/>
    <s v="01"/>
    <s v="Grain"/>
    <x v="1"/>
    <n v="0"/>
  </r>
  <r>
    <x v="734"/>
    <x v="14"/>
    <s v="Jan"/>
    <n v="4"/>
    <x v="10"/>
    <s v="01"/>
    <s v="Grain"/>
    <x v="0"/>
    <n v="2119"/>
  </r>
  <r>
    <x v="734"/>
    <x v="14"/>
    <s v="Jan"/>
    <n v="4"/>
    <x v="10"/>
    <s v="01"/>
    <s v="Grain"/>
    <x v="1"/>
    <n v="576"/>
  </r>
  <r>
    <x v="734"/>
    <x v="14"/>
    <s v="Jan"/>
    <n v="4"/>
    <x v="11"/>
    <s v="01"/>
    <s v="Grain"/>
    <x v="0"/>
    <n v="0"/>
  </r>
  <r>
    <x v="734"/>
    <x v="14"/>
    <s v="Jan"/>
    <n v="4"/>
    <x v="11"/>
    <s v="01"/>
    <s v="Grain"/>
    <x v="1"/>
    <n v="20"/>
  </r>
  <r>
    <x v="734"/>
    <x v="14"/>
    <s v="Jan"/>
    <n v="4"/>
    <x v="12"/>
    <s v="01"/>
    <s v="Grain"/>
    <x v="0"/>
    <n v="5938"/>
  </r>
  <r>
    <x v="734"/>
    <x v="14"/>
    <s v="Jan"/>
    <n v="4"/>
    <x v="12"/>
    <s v="01"/>
    <s v="Grain"/>
    <x v="1"/>
    <n v="1327"/>
  </r>
  <r>
    <x v="735"/>
    <x v="14"/>
    <s v="Feb"/>
    <n v="5"/>
    <x v="13"/>
    <s v="01"/>
    <s v="Grain"/>
    <x v="0"/>
    <n v="0"/>
  </r>
  <r>
    <x v="735"/>
    <x v="14"/>
    <s v="Feb"/>
    <n v="5"/>
    <x v="13"/>
    <s v="01"/>
    <s v="Grain"/>
    <x v="1"/>
    <n v="1"/>
  </r>
  <r>
    <x v="735"/>
    <x v="14"/>
    <s v="Feb"/>
    <n v="5"/>
    <x v="0"/>
    <s v="01"/>
    <s v="Grain"/>
    <x v="0"/>
    <n v="12359"/>
  </r>
  <r>
    <x v="735"/>
    <x v="14"/>
    <s v="Feb"/>
    <n v="5"/>
    <x v="0"/>
    <s v="01"/>
    <s v="Grain"/>
    <x v="1"/>
    <n v="149"/>
  </r>
  <r>
    <x v="735"/>
    <x v="14"/>
    <s v="Feb"/>
    <n v="5"/>
    <x v="2"/>
    <s v="01"/>
    <s v="Grain"/>
    <x v="0"/>
    <n v="2552"/>
  </r>
  <r>
    <x v="735"/>
    <x v="14"/>
    <s v="Feb"/>
    <n v="5"/>
    <x v="2"/>
    <s v="01"/>
    <s v="Grain"/>
    <x v="1"/>
    <n v="504"/>
  </r>
  <r>
    <x v="735"/>
    <x v="14"/>
    <s v="Feb"/>
    <n v="5"/>
    <x v="3"/>
    <s v="01"/>
    <s v="Grain"/>
    <x v="0"/>
    <n v="3024"/>
  </r>
  <r>
    <x v="735"/>
    <x v="14"/>
    <s v="Feb"/>
    <n v="5"/>
    <x v="3"/>
    <s v="01"/>
    <s v="Grain"/>
    <x v="1"/>
    <n v="698"/>
  </r>
  <r>
    <x v="735"/>
    <x v="14"/>
    <s v="Feb"/>
    <n v="5"/>
    <x v="4"/>
    <s v="01"/>
    <s v="Grain"/>
    <x v="0"/>
    <n v="1407"/>
  </r>
  <r>
    <x v="735"/>
    <x v="14"/>
    <s v="Feb"/>
    <n v="5"/>
    <x v="4"/>
    <s v="01"/>
    <s v="Grain"/>
    <x v="1"/>
    <n v="923"/>
  </r>
  <r>
    <x v="735"/>
    <x v="14"/>
    <s v="Feb"/>
    <n v="5"/>
    <x v="14"/>
    <s v="01"/>
    <s v="Grain"/>
    <x v="0"/>
    <n v="1671"/>
  </r>
  <r>
    <x v="735"/>
    <x v="14"/>
    <s v="Feb"/>
    <n v="5"/>
    <x v="14"/>
    <s v="01"/>
    <s v="Grain"/>
    <x v="1"/>
    <n v="1715"/>
  </r>
  <r>
    <x v="735"/>
    <x v="14"/>
    <s v="Feb"/>
    <n v="5"/>
    <x v="7"/>
    <s v="01"/>
    <s v="Grain"/>
    <x v="0"/>
    <n v="1264"/>
  </r>
  <r>
    <x v="735"/>
    <x v="14"/>
    <s v="Feb"/>
    <n v="5"/>
    <x v="7"/>
    <s v="01"/>
    <s v="Grain"/>
    <x v="1"/>
    <n v="300"/>
  </r>
  <r>
    <x v="735"/>
    <x v="14"/>
    <s v="Feb"/>
    <n v="5"/>
    <x v="8"/>
    <s v="01"/>
    <s v="Grain"/>
    <x v="0"/>
    <n v="77"/>
  </r>
  <r>
    <x v="735"/>
    <x v="14"/>
    <s v="Feb"/>
    <n v="5"/>
    <x v="8"/>
    <s v="01"/>
    <s v="Grain"/>
    <x v="1"/>
    <n v="1348"/>
  </r>
  <r>
    <x v="735"/>
    <x v="14"/>
    <s v="Feb"/>
    <n v="5"/>
    <x v="9"/>
    <s v="01"/>
    <s v="Grain"/>
    <x v="0"/>
    <n v="0"/>
  </r>
  <r>
    <x v="735"/>
    <x v="14"/>
    <s v="Feb"/>
    <n v="5"/>
    <x v="9"/>
    <s v="01"/>
    <s v="Grain"/>
    <x v="1"/>
    <n v="0"/>
  </r>
  <r>
    <x v="735"/>
    <x v="14"/>
    <s v="Feb"/>
    <n v="5"/>
    <x v="10"/>
    <s v="01"/>
    <s v="Grain"/>
    <x v="0"/>
    <n v="1678"/>
  </r>
  <r>
    <x v="735"/>
    <x v="14"/>
    <s v="Feb"/>
    <n v="5"/>
    <x v="10"/>
    <s v="01"/>
    <s v="Grain"/>
    <x v="1"/>
    <n v="578"/>
  </r>
  <r>
    <x v="735"/>
    <x v="14"/>
    <s v="Feb"/>
    <n v="5"/>
    <x v="11"/>
    <s v="01"/>
    <s v="Grain"/>
    <x v="0"/>
    <n v="0"/>
  </r>
  <r>
    <x v="735"/>
    <x v="14"/>
    <s v="Feb"/>
    <n v="5"/>
    <x v="11"/>
    <s v="01"/>
    <s v="Grain"/>
    <x v="1"/>
    <n v="0"/>
  </r>
  <r>
    <x v="735"/>
    <x v="14"/>
    <s v="Feb"/>
    <n v="5"/>
    <x v="12"/>
    <s v="01"/>
    <s v="Grain"/>
    <x v="0"/>
    <n v="6809"/>
  </r>
  <r>
    <x v="735"/>
    <x v="14"/>
    <s v="Feb"/>
    <n v="5"/>
    <x v="12"/>
    <s v="01"/>
    <s v="Grain"/>
    <x v="1"/>
    <n v="1123"/>
  </r>
  <r>
    <x v="736"/>
    <x v="14"/>
    <s v="Feb"/>
    <n v="6"/>
    <x v="13"/>
    <s v="01"/>
    <s v="Grain"/>
    <x v="0"/>
    <n v="0"/>
  </r>
  <r>
    <x v="736"/>
    <x v="14"/>
    <s v="Feb"/>
    <n v="6"/>
    <x v="13"/>
    <s v="01"/>
    <s v="Grain"/>
    <x v="1"/>
    <n v="0"/>
  </r>
  <r>
    <x v="736"/>
    <x v="14"/>
    <s v="Feb"/>
    <n v="6"/>
    <x v="0"/>
    <s v="01"/>
    <s v="Grain"/>
    <x v="0"/>
    <n v="11921"/>
  </r>
  <r>
    <x v="736"/>
    <x v="14"/>
    <s v="Feb"/>
    <n v="6"/>
    <x v="0"/>
    <s v="01"/>
    <s v="Grain"/>
    <x v="1"/>
    <n v="283"/>
  </r>
  <r>
    <x v="736"/>
    <x v="14"/>
    <s v="Feb"/>
    <n v="6"/>
    <x v="2"/>
    <s v="01"/>
    <s v="Grain"/>
    <x v="0"/>
    <n v="3580"/>
  </r>
  <r>
    <x v="736"/>
    <x v="14"/>
    <s v="Feb"/>
    <n v="6"/>
    <x v="2"/>
    <s v="01"/>
    <s v="Grain"/>
    <x v="1"/>
    <n v="865"/>
  </r>
  <r>
    <x v="736"/>
    <x v="14"/>
    <s v="Feb"/>
    <n v="6"/>
    <x v="3"/>
    <s v="01"/>
    <s v="Grain"/>
    <x v="0"/>
    <n v="4325"/>
  </r>
  <r>
    <x v="736"/>
    <x v="14"/>
    <s v="Feb"/>
    <n v="6"/>
    <x v="3"/>
    <s v="01"/>
    <s v="Grain"/>
    <x v="1"/>
    <n v="302"/>
  </r>
  <r>
    <x v="736"/>
    <x v="14"/>
    <s v="Feb"/>
    <n v="6"/>
    <x v="4"/>
    <s v="01"/>
    <s v="Grain"/>
    <x v="0"/>
    <n v="2142"/>
  </r>
  <r>
    <x v="736"/>
    <x v="14"/>
    <s v="Feb"/>
    <n v="6"/>
    <x v="4"/>
    <s v="01"/>
    <s v="Grain"/>
    <x v="1"/>
    <n v="1456"/>
  </r>
  <r>
    <x v="736"/>
    <x v="14"/>
    <s v="Feb"/>
    <n v="6"/>
    <x v="14"/>
    <s v="01"/>
    <s v="Grain"/>
    <x v="0"/>
    <n v="1738"/>
  </r>
  <r>
    <x v="736"/>
    <x v="14"/>
    <s v="Feb"/>
    <n v="6"/>
    <x v="14"/>
    <s v="01"/>
    <s v="Grain"/>
    <x v="1"/>
    <n v="1507"/>
  </r>
  <r>
    <x v="736"/>
    <x v="14"/>
    <s v="Feb"/>
    <n v="6"/>
    <x v="7"/>
    <s v="01"/>
    <s v="Grain"/>
    <x v="0"/>
    <n v="1366"/>
  </r>
  <r>
    <x v="736"/>
    <x v="14"/>
    <s v="Feb"/>
    <n v="6"/>
    <x v="7"/>
    <s v="01"/>
    <s v="Grain"/>
    <x v="1"/>
    <n v="326"/>
  </r>
  <r>
    <x v="736"/>
    <x v="14"/>
    <s v="Feb"/>
    <n v="6"/>
    <x v="8"/>
    <s v="01"/>
    <s v="Grain"/>
    <x v="0"/>
    <n v="58"/>
  </r>
  <r>
    <x v="736"/>
    <x v="14"/>
    <s v="Feb"/>
    <n v="6"/>
    <x v="8"/>
    <s v="01"/>
    <s v="Grain"/>
    <x v="1"/>
    <n v="1789"/>
  </r>
  <r>
    <x v="736"/>
    <x v="14"/>
    <s v="Feb"/>
    <n v="6"/>
    <x v="9"/>
    <s v="01"/>
    <s v="Grain"/>
    <x v="0"/>
    <n v="0"/>
  </r>
  <r>
    <x v="736"/>
    <x v="14"/>
    <s v="Feb"/>
    <n v="6"/>
    <x v="9"/>
    <s v="01"/>
    <s v="Grain"/>
    <x v="1"/>
    <n v="0"/>
  </r>
  <r>
    <x v="736"/>
    <x v="14"/>
    <s v="Feb"/>
    <n v="6"/>
    <x v="10"/>
    <s v="01"/>
    <s v="Grain"/>
    <x v="0"/>
    <n v="2289"/>
  </r>
  <r>
    <x v="736"/>
    <x v="14"/>
    <s v="Feb"/>
    <n v="6"/>
    <x v="10"/>
    <s v="01"/>
    <s v="Grain"/>
    <x v="1"/>
    <n v="649"/>
  </r>
  <r>
    <x v="736"/>
    <x v="14"/>
    <s v="Feb"/>
    <n v="6"/>
    <x v="11"/>
    <s v="01"/>
    <s v="Grain"/>
    <x v="0"/>
    <n v="0"/>
  </r>
  <r>
    <x v="736"/>
    <x v="14"/>
    <s v="Feb"/>
    <n v="6"/>
    <x v="11"/>
    <s v="01"/>
    <s v="Grain"/>
    <x v="1"/>
    <n v="27"/>
  </r>
  <r>
    <x v="736"/>
    <x v="14"/>
    <s v="Feb"/>
    <n v="6"/>
    <x v="12"/>
    <s v="01"/>
    <s v="Grain"/>
    <x v="0"/>
    <n v="6547"/>
  </r>
  <r>
    <x v="736"/>
    <x v="14"/>
    <s v="Feb"/>
    <n v="6"/>
    <x v="12"/>
    <s v="01"/>
    <s v="Grain"/>
    <x v="1"/>
    <n v="1345"/>
  </r>
  <r>
    <x v="737"/>
    <x v="14"/>
    <s v="Feb"/>
    <n v="7"/>
    <x v="13"/>
    <s v="01"/>
    <s v="Grain"/>
    <x v="0"/>
    <n v="0"/>
  </r>
  <r>
    <x v="737"/>
    <x v="14"/>
    <s v="Feb"/>
    <n v="7"/>
    <x v="13"/>
    <s v="01"/>
    <s v="Grain"/>
    <x v="1"/>
    <n v="2"/>
  </r>
  <r>
    <x v="737"/>
    <x v="14"/>
    <s v="Feb"/>
    <n v="7"/>
    <x v="0"/>
    <s v="01"/>
    <s v="Grain"/>
    <x v="0"/>
    <n v="12872"/>
  </r>
  <r>
    <x v="737"/>
    <x v="14"/>
    <s v="Feb"/>
    <n v="7"/>
    <x v="0"/>
    <s v="01"/>
    <s v="Grain"/>
    <x v="1"/>
    <n v="402"/>
  </r>
  <r>
    <x v="737"/>
    <x v="14"/>
    <s v="Feb"/>
    <n v="7"/>
    <x v="2"/>
    <s v="01"/>
    <s v="Grain"/>
    <x v="0"/>
    <n v="4162"/>
  </r>
  <r>
    <x v="737"/>
    <x v="14"/>
    <s v="Feb"/>
    <n v="7"/>
    <x v="2"/>
    <s v="01"/>
    <s v="Grain"/>
    <x v="1"/>
    <n v="614"/>
  </r>
  <r>
    <x v="737"/>
    <x v="14"/>
    <s v="Feb"/>
    <n v="7"/>
    <x v="3"/>
    <s v="01"/>
    <s v="Grain"/>
    <x v="0"/>
    <n v="4177"/>
  </r>
  <r>
    <x v="737"/>
    <x v="14"/>
    <s v="Feb"/>
    <n v="7"/>
    <x v="3"/>
    <s v="01"/>
    <s v="Grain"/>
    <x v="1"/>
    <n v="723"/>
  </r>
  <r>
    <x v="737"/>
    <x v="14"/>
    <s v="Feb"/>
    <n v="7"/>
    <x v="4"/>
    <s v="01"/>
    <s v="Grain"/>
    <x v="0"/>
    <n v="1800"/>
  </r>
  <r>
    <x v="737"/>
    <x v="14"/>
    <s v="Feb"/>
    <n v="7"/>
    <x v="4"/>
    <s v="01"/>
    <s v="Grain"/>
    <x v="1"/>
    <n v="1147"/>
  </r>
  <r>
    <x v="737"/>
    <x v="14"/>
    <s v="Feb"/>
    <n v="7"/>
    <x v="14"/>
    <s v="01"/>
    <s v="Grain"/>
    <x v="0"/>
    <n v="1413"/>
  </r>
  <r>
    <x v="737"/>
    <x v="14"/>
    <s v="Feb"/>
    <n v="7"/>
    <x v="14"/>
    <s v="01"/>
    <s v="Grain"/>
    <x v="1"/>
    <n v="2173"/>
  </r>
  <r>
    <x v="737"/>
    <x v="14"/>
    <s v="Feb"/>
    <n v="7"/>
    <x v="7"/>
    <s v="01"/>
    <s v="Grain"/>
    <x v="0"/>
    <n v="1196"/>
  </r>
  <r>
    <x v="737"/>
    <x v="14"/>
    <s v="Feb"/>
    <n v="7"/>
    <x v="7"/>
    <s v="01"/>
    <s v="Grain"/>
    <x v="1"/>
    <n v="453"/>
  </r>
  <r>
    <x v="737"/>
    <x v="14"/>
    <s v="Feb"/>
    <n v="7"/>
    <x v="8"/>
    <s v="01"/>
    <s v="Grain"/>
    <x v="0"/>
    <n v="125"/>
  </r>
  <r>
    <x v="737"/>
    <x v="14"/>
    <s v="Feb"/>
    <n v="7"/>
    <x v="8"/>
    <s v="01"/>
    <s v="Grain"/>
    <x v="1"/>
    <n v="1789"/>
  </r>
  <r>
    <x v="737"/>
    <x v="14"/>
    <s v="Feb"/>
    <n v="7"/>
    <x v="9"/>
    <s v="01"/>
    <s v="Grain"/>
    <x v="0"/>
    <n v="0"/>
  </r>
  <r>
    <x v="737"/>
    <x v="14"/>
    <s v="Feb"/>
    <n v="7"/>
    <x v="9"/>
    <s v="01"/>
    <s v="Grain"/>
    <x v="1"/>
    <n v="0"/>
  </r>
  <r>
    <x v="737"/>
    <x v="14"/>
    <s v="Feb"/>
    <n v="7"/>
    <x v="10"/>
    <s v="01"/>
    <s v="Grain"/>
    <x v="0"/>
    <n v="2169"/>
  </r>
  <r>
    <x v="737"/>
    <x v="14"/>
    <s v="Feb"/>
    <n v="7"/>
    <x v="10"/>
    <s v="01"/>
    <s v="Grain"/>
    <x v="1"/>
    <n v="663"/>
  </r>
  <r>
    <x v="737"/>
    <x v="14"/>
    <s v="Feb"/>
    <n v="7"/>
    <x v="11"/>
    <s v="01"/>
    <s v="Grain"/>
    <x v="0"/>
    <n v="0"/>
  </r>
  <r>
    <x v="737"/>
    <x v="14"/>
    <s v="Feb"/>
    <n v="7"/>
    <x v="11"/>
    <s v="01"/>
    <s v="Grain"/>
    <x v="1"/>
    <n v="0"/>
  </r>
  <r>
    <x v="737"/>
    <x v="14"/>
    <s v="Feb"/>
    <n v="7"/>
    <x v="12"/>
    <s v="01"/>
    <s v="Grain"/>
    <x v="0"/>
    <n v="6980"/>
  </r>
  <r>
    <x v="737"/>
    <x v="14"/>
    <s v="Feb"/>
    <n v="7"/>
    <x v="12"/>
    <s v="01"/>
    <s v="Grain"/>
    <x v="1"/>
    <n v="1508"/>
  </r>
  <r>
    <x v="738"/>
    <x v="14"/>
    <s v="Feb"/>
    <n v="8"/>
    <x v="13"/>
    <s v="01"/>
    <s v="Grain"/>
    <x v="0"/>
    <n v="0"/>
  </r>
  <r>
    <x v="738"/>
    <x v="14"/>
    <s v="Feb"/>
    <n v="8"/>
    <x v="13"/>
    <s v="01"/>
    <s v="Grain"/>
    <x v="1"/>
    <n v="0"/>
  </r>
  <r>
    <x v="738"/>
    <x v="14"/>
    <s v="Feb"/>
    <n v="8"/>
    <x v="0"/>
    <s v="01"/>
    <s v="Grain"/>
    <x v="0"/>
    <n v="10584"/>
  </r>
  <r>
    <x v="738"/>
    <x v="14"/>
    <s v="Feb"/>
    <n v="8"/>
    <x v="0"/>
    <s v="01"/>
    <s v="Grain"/>
    <x v="1"/>
    <n v="320"/>
  </r>
  <r>
    <x v="738"/>
    <x v="14"/>
    <s v="Feb"/>
    <n v="8"/>
    <x v="2"/>
    <s v="01"/>
    <s v="Grain"/>
    <x v="0"/>
    <n v="4061"/>
  </r>
  <r>
    <x v="738"/>
    <x v="14"/>
    <s v="Feb"/>
    <n v="8"/>
    <x v="2"/>
    <s v="01"/>
    <s v="Grain"/>
    <x v="1"/>
    <n v="704"/>
  </r>
  <r>
    <x v="738"/>
    <x v="14"/>
    <s v="Feb"/>
    <n v="8"/>
    <x v="3"/>
    <s v="01"/>
    <s v="Grain"/>
    <x v="0"/>
    <n v="3293"/>
  </r>
  <r>
    <x v="738"/>
    <x v="14"/>
    <s v="Feb"/>
    <n v="8"/>
    <x v="3"/>
    <s v="01"/>
    <s v="Grain"/>
    <x v="1"/>
    <n v="607"/>
  </r>
  <r>
    <x v="738"/>
    <x v="14"/>
    <s v="Feb"/>
    <n v="8"/>
    <x v="4"/>
    <s v="01"/>
    <s v="Grain"/>
    <x v="0"/>
    <n v="1887"/>
  </r>
  <r>
    <x v="738"/>
    <x v="14"/>
    <s v="Feb"/>
    <n v="8"/>
    <x v="4"/>
    <s v="01"/>
    <s v="Grain"/>
    <x v="1"/>
    <n v="1084"/>
  </r>
  <r>
    <x v="738"/>
    <x v="14"/>
    <s v="Feb"/>
    <n v="8"/>
    <x v="14"/>
    <s v="01"/>
    <s v="Grain"/>
    <x v="0"/>
    <n v="1403"/>
  </r>
  <r>
    <x v="738"/>
    <x v="14"/>
    <s v="Feb"/>
    <n v="8"/>
    <x v="14"/>
    <s v="01"/>
    <s v="Grain"/>
    <x v="1"/>
    <n v="2082"/>
  </r>
  <r>
    <x v="738"/>
    <x v="14"/>
    <s v="Feb"/>
    <n v="8"/>
    <x v="7"/>
    <s v="01"/>
    <s v="Grain"/>
    <x v="0"/>
    <n v="1452"/>
  </r>
  <r>
    <x v="738"/>
    <x v="14"/>
    <s v="Feb"/>
    <n v="8"/>
    <x v="7"/>
    <s v="01"/>
    <s v="Grain"/>
    <x v="1"/>
    <n v="452"/>
  </r>
  <r>
    <x v="738"/>
    <x v="14"/>
    <s v="Feb"/>
    <n v="8"/>
    <x v="8"/>
    <s v="01"/>
    <s v="Grain"/>
    <x v="0"/>
    <n v="91"/>
  </r>
  <r>
    <x v="738"/>
    <x v="14"/>
    <s v="Feb"/>
    <n v="8"/>
    <x v="8"/>
    <s v="01"/>
    <s v="Grain"/>
    <x v="1"/>
    <n v="1237"/>
  </r>
  <r>
    <x v="738"/>
    <x v="14"/>
    <s v="Feb"/>
    <n v="8"/>
    <x v="9"/>
    <s v="01"/>
    <s v="Grain"/>
    <x v="0"/>
    <n v="0"/>
  </r>
  <r>
    <x v="738"/>
    <x v="14"/>
    <s v="Feb"/>
    <n v="8"/>
    <x v="9"/>
    <s v="01"/>
    <s v="Grain"/>
    <x v="1"/>
    <n v="0"/>
  </r>
  <r>
    <x v="738"/>
    <x v="14"/>
    <s v="Feb"/>
    <n v="8"/>
    <x v="10"/>
    <s v="01"/>
    <s v="Grain"/>
    <x v="0"/>
    <n v="2533"/>
  </r>
  <r>
    <x v="738"/>
    <x v="14"/>
    <s v="Feb"/>
    <n v="8"/>
    <x v="10"/>
    <s v="01"/>
    <s v="Grain"/>
    <x v="1"/>
    <n v="729"/>
  </r>
  <r>
    <x v="738"/>
    <x v="14"/>
    <s v="Feb"/>
    <n v="8"/>
    <x v="11"/>
    <s v="01"/>
    <s v="Grain"/>
    <x v="0"/>
    <n v="0"/>
  </r>
  <r>
    <x v="738"/>
    <x v="14"/>
    <s v="Feb"/>
    <n v="8"/>
    <x v="11"/>
    <s v="01"/>
    <s v="Grain"/>
    <x v="1"/>
    <n v="0"/>
  </r>
  <r>
    <x v="738"/>
    <x v="14"/>
    <s v="Feb"/>
    <n v="8"/>
    <x v="12"/>
    <s v="01"/>
    <s v="Grain"/>
    <x v="0"/>
    <n v="5712"/>
  </r>
  <r>
    <x v="738"/>
    <x v="14"/>
    <s v="Feb"/>
    <n v="8"/>
    <x v="12"/>
    <s v="01"/>
    <s v="Grain"/>
    <x v="1"/>
    <n v="989"/>
  </r>
  <r>
    <x v="739"/>
    <x v="14"/>
    <s v="Mar"/>
    <n v="9"/>
    <x v="13"/>
    <s v="01"/>
    <s v="Grain"/>
    <x v="0"/>
    <n v="0"/>
  </r>
  <r>
    <x v="739"/>
    <x v="14"/>
    <s v="Mar"/>
    <n v="9"/>
    <x v="13"/>
    <s v="01"/>
    <s v="Grain"/>
    <x v="1"/>
    <n v="0"/>
  </r>
  <r>
    <x v="739"/>
    <x v="14"/>
    <s v="Mar"/>
    <n v="9"/>
    <x v="0"/>
    <s v="01"/>
    <s v="Grain"/>
    <x v="0"/>
    <n v="12790"/>
  </r>
  <r>
    <x v="739"/>
    <x v="14"/>
    <s v="Mar"/>
    <n v="9"/>
    <x v="0"/>
    <s v="01"/>
    <s v="Grain"/>
    <x v="1"/>
    <n v="190"/>
  </r>
  <r>
    <x v="739"/>
    <x v="14"/>
    <s v="Mar"/>
    <n v="9"/>
    <x v="2"/>
    <s v="01"/>
    <s v="Grain"/>
    <x v="0"/>
    <n v="3864"/>
  </r>
  <r>
    <x v="739"/>
    <x v="14"/>
    <s v="Mar"/>
    <n v="9"/>
    <x v="2"/>
    <s v="01"/>
    <s v="Grain"/>
    <x v="1"/>
    <n v="730"/>
  </r>
  <r>
    <x v="739"/>
    <x v="14"/>
    <s v="Mar"/>
    <n v="9"/>
    <x v="3"/>
    <s v="01"/>
    <s v="Grain"/>
    <x v="0"/>
    <n v="4541"/>
  </r>
  <r>
    <x v="739"/>
    <x v="14"/>
    <s v="Mar"/>
    <n v="9"/>
    <x v="3"/>
    <s v="01"/>
    <s v="Grain"/>
    <x v="1"/>
    <n v="426"/>
  </r>
  <r>
    <x v="739"/>
    <x v="14"/>
    <s v="Mar"/>
    <n v="9"/>
    <x v="4"/>
    <s v="01"/>
    <s v="Grain"/>
    <x v="0"/>
    <n v="1929"/>
  </r>
  <r>
    <x v="739"/>
    <x v="14"/>
    <s v="Mar"/>
    <n v="9"/>
    <x v="4"/>
    <s v="01"/>
    <s v="Grain"/>
    <x v="1"/>
    <n v="955"/>
  </r>
  <r>
    <x v="739"/>
    <x v="14"/>
    <s v="Mar"/>
    <n v="9"/>
    <x v="14"/>
    <s v="01"/>
    <s v="Grain"/>
    <x v="0"/>
    <n v="1315"/>
  </r>
  <r>
    <x v="739"/>
    <x v="14"/>
    <s v="Mar"/>
    <n v="9"/>
    <x v="14"/>
    <s v="01"/>
    <s v="Grain"/>
    <x v="1"/>
    <n v="1437"/>
  </r>
  <r>
    <x v="739"/>
    <x v="14"/>
    <s v="Mar"/>
    <n v="9"/>
    <x v="7"/>
    <s v="01"/>
    <s v="Grain"/>
    <x v="0"/>
    <n v="1175"/>
  </r>
  <r>
    <x v="739"/>
    <x v="14"/>
    <s v="Mar"/>
    <n v="9"/>
    <x v="7"/>
    <s v="01"/>
    <s v="Grain"/>
    <x v="1"/>
    <n v="850"/>
  </r>
  <r>
    <x v="739"/>
    <x v="14"/>
    <s v="Mar"/>
    <n v="9"/>
    <x v="8"/>
    <s v="01"/>
    <s v="Grain"/>
    <x v="0"/>
    <n v="100"/>
  </r>
  <r>
    <x v="739"/>
    <x v="14"/>
    <s v="Mar"/>
    <n v="9"/>
    <x v="8"/>
    <s v="01"/>
    <s v="Grain"/>
    <x v="1"/>
    <n v="1934"/>
  </r>
  <r>
    <x v="739"/>
    <x v="14"/>
    <s v="Mar"/>
    <n v="9"/>
    <x v="9"/>
    <s v="01"/>
    <s v="Grain"/>
    <x v="0"/>
    <n v="0"/>
  </r>
  <r>
    <x v="739"/>
    <x v="14"/>
    <s v="Mar"/>
    <n v="9"/>
    <x v="9"/>
    <s v="01"/>
    <s v="Grain"/>
    <x v="1"/>
    <n v="0"/>
  </r>
  <r>
    <x v="739"/>
    <x v="14"/>
    <s v="Mar"/>
    <n v="9"/>
    <x v="10"/>
    <s v="01"/>
    <s v="Grain"/>
    <x v="0"/>
    <n v="2609"/>
  </r>
  <r>
    <x v="739"/>
    <x v="14"/>
    <s v="Mar"/>
    <n v="9"/>
    <x v="10"/>
    <s v="01"/>
    <s v="Grain"/>
    <x v="1"/>
    <n v="704"/>
  </r>
  <r>
    <x v="739"/>
    <x v="14"/>
    <s v="Mar"/>
    <n v="9"/>
    <x v="11"/>
    <s v="01"/>
    <s v="Grain"/>
    <x v="0"/>
    <n v="0"/>
  </r>
  <r>
    <x v="739"/>
    <x v="14"/>
    <s v="Mar"/>
    <n v="9"/>
    <x v="11"/>
    <s v="01"/>
    <s v="Grain"/>
    <x v="1"/>
    <n v="0"/>
  </r>
  <r>
    <x v="739"/>
    <x v="14"/>
    <s v="Mar"/>
    <n v="9"/>
    <x v="12"/>
    <s v="01"/>
    <s v="Grain"/>
    <x v="0"/>
    <n v="6377"/>
  </r>
  <r>
    <x v="739"/>
    <x v="14"/>
    <s v="Mar"/>
    <n v="9"/>
    <x v="12"/>
    <s v="01"/>
    <s v="Grain"/>
    <x v="1"/>
    <n v="1365"/>
  </r>
  <r>
    <x v="740"/>
    <x v="14"/>
    <s v="Mar"/>
    <n v="10"/>
    <x v="13"/>
    <s v="01"/>
    <s v="Grain"/>
    <x v="0"/>
    <n v="0"/>
  </r>
  <r>
    <x v="740"/>
    <x v="14"/>
    <s v="Mar"/>
    <n v="10"/>
    <x v="13"/>
    <s v="01"/>
    <s v="Grain"/>
    <x v="1"/>
    <n v="1"/>
  </r>
  <r>
    <x v="740"/>
    <x v="14"/>
    <s v="Mar"/>
    <n v="10"/>
    <x v="0"/>
    <s v="01"/>
    <s v="Grain"/>
    <x v="0"/>
    <n v="10427"/>
  </r>
  <r>
    <x v="740"/>
    <x v="14"/>
    <s v="Mar"/>
    <n v="10"/>
    <x v="0"/>
    <s v="01"/>
    <s v="Grain"/>
    <x v="1"/>
    <n v="198"/>
  </r>
  <r>
    <x v="740"/>
    <x v="14"/>
    <s v="Mar"/>
    <n v="10"/>
    <x v="2"/>
    <s v="01"/>
    <s v="Grain"/>
    <x v="0"/>
    <n v="3438"/>
  </r>
  <r>
    <x v="740"/>
    <x v="14"/>
    <s v="Mar"/>
    <n v="10"/>
    <x v="2"/>
    <s v="01"/>
    <s v="Grain"/>
    <x v="1"/>
    <n v="520"/>
  </r>
  <r>
    <x v="740"/>
    <x v="14"/>
    <s v="Mar"/>
    <n v="10"/>
    <x v="3"/>
    <s v="01"/>
    <s v="Grain"/>
    <x v="0"/>
    <n v="3969"/>
  </r>
  <r>
    <x v="740"/>
    <x v="14"/>
    <s v="Mar"/>
    <n v="10"/>
    <x v="3"/>
    <s v="01"/>
    <s v="Grain"/>
    <x v="1"/>
    <n v="486"/>
  </r>
  <r>
    <x v="740"/>
    <x v="14"/>
    <s v="Mar"/>
    <n v="10"/>
    <x v="4"/>
    <s v="01"/>
    <s v="Grain"/>
    <x v="0"/>
    <n v="2094"/>
  </r>
  <r>
    <x v="740"/>
    <x v="14"/>
    <s v="Mar"/>
    <n v="10"/>
    <x v="4"/>
    <s v="01"/>
    <s v="Grain"/>
    <x v="1"/>
    <n v="1229"/>
  </r>
  <r>
    <x v="740"/>
    <x v="14"/>
    <s v="Mar"/>
    <n v="10"/>
    <x v="14"/>
    <s v="01"/>
    <s v="Grain"/>
    <x v="0"/>
    <n v="1484"/>
  </r>
  <r>
    <x v="740"/>
    <x v="14"/>
    <s v="Mar"/>
    <n v="10"/>
    <x v="14"/>
    <s v="01"/>
    <s v="Grain"/>
    <x v="1"/>
    <n v="2146"/>
  </r>
  <r>
    <x v="740"/>
    <x v="14"/>
    <s v="Mar"/>
    <n v="10"/>
    <x v="7"/>
    <s v="01"/>
    <s v="Grain"/>
    <x v="0"/>
    <n v="1027"/>
  </r>
  <r>
    <x v="740"/>
    <x v="14"/>
    <s v="Mar"/>
    <n v="10"/>
    <x v="7"/>
    <s v="01"/>
    <s v="Grain"/>
    <x v="1"/>
    <n v="403"/>
  </r>
  <r>
    <x v="740"/>
    <x v="14"/>
    <s v="Mar"/>
    <n v="10"/>
    <x v="8"/>
    <s v="01"/>
    <s v="Grain"/>
    <x v="0"/>
    <n v="117"/>
  </r>
  <r>
    <x v="740"/>
    <x v="14"/>
    <s v="Mar"/>
    <n v="10"/>
    <x v="8"/>
    <s v="01"/>
    <s v="Grain"/>
    <x v="1"/>
    <n v="1415"/>
  </r>
  <r>
    <x v="740"/>
    <x v="14"/>
    <s v="Mar"/>
    <n v="10"/>
    <x v="9"/>
    <s v="01"/>
    <s v="Grain"/>
    <x v="0"/>
    <n v="0"/>
  </r>
  <r>
    <x v="740"/>
    <x v="14"/>
    <s v="Mar"/>
    <n v="10"/>
    <x v="9"/>
    <s v="01"/>
    <s v="Grain"/>
    <x v="1"/>
    <n v="0"/>
  </r>
  <r>
    <x v="740"/>
    <x v="14"/>
    <s v="Mar"/>
    <n v="10"/>
    <x v="10"/>
    <s v="01"/>
    <s v="Grain"/>
    <x v="0"/>
    <n v="2177"/>
  </r>
  <r>
    <x v="740"/>
    <x v="14"/>
    <s v="Mar"/>
    <n v="10"/>
    <x v="10"/>
    <s v="01"/>
    <s v="Grain"/>
    <x v="1"/>
    <n v="620"/>
  </r>
  <r>
    <x v="740"/>
    <x v="14"/>
    <s v="Mar"/>
    <n v="10"/>
    <x v="11"/>
    <s v="01"/>
    <s v="Grain"/>
    <x v="0"/>
    <n v="0"/>
  </r>
  <r>
    <x v="740"/>
    <x v="14"/>
    <s v="Mar"/>
    <n v="10"/>
    <x v="11"/>
    <s v="01"/>
    <s v="Grain"/>
    <x v="1"/>
    <n v="24"/>
  </r>
  <r>
    <x v="740"/>
    <x v="14"/>
    <s v="Mar"/>
    <n v="10"/>
    <x v="12"/>
    <s v="01"/>
    <s v="Grain"/>
    <x v="0"/>
    <n v="5488"/>
  </r>
  <r>
    <x v="740"/>
    <x v="14"/>
    <s v="Mar"/>
    <n v="10"/>
    <x v="12"/>
    <s v="01"/>
    <s v="Grain"/>
    <x v="1"/>
    <n v="1180"/>
  </r>
  <r>
    <x v="741"/>
    <x v="14"/>
    <s v="Mar"/>
    <n v="11"/>
    <x v="13"/>
    <s v="01"/>
    <s v="Grain"/>
    <x v="0"/>
    <n v="0"/>
  </r>
  <r>
    <x v="741"/>
    <x v="14"/>
    <s v="Mar"/>
    <n v="11"/>
    <x v="13"/>
    <s v="01"/>
    <s v="Grain"/>
    <x v="1"/>
    <n v="0"/>
  </r>
  <r>
    <x v="741"/>
    <x v="14"/>
    <s v="Mar"/>
    <n v="11"/>
    <x v="0"/>
    <s v="01"/>
    <s v="Grain"/>
    <x v="0"/>
    <n v="11644"/>
  </r>
  <r>
    <x v="741"/>
    <x v="14"/>
    <s v="Mar"/>
    <n v="11"/>
    <x v="0"/>
    <s v="01"/>
    <s v="Grain"/>
    <x v="1"/>
    <n v="126"/>
  </r>
  <r>
    <x v="741"/>
    <x v="14"/>
    <s v="Mar"/>
    <n v="11"/>
    <x v="2"/>
    <s v="01"/>
    <s v="Grain"/>
    <x v="0"/>
    <n v="3025"/>
  </r>
  <r>
    <x v="741"/>
    <x v="14"/>
    <s v="Mar"/>
    <n v="11"/>
    <x v="2"/>
    <s v="01"/>
    <s v="Grain"/>
    <x v="1"/>
    <n v="765"/>
  </r>
  <r>
    <x v="741"/>
    <x v="14"/>
    <s v="Mar"/>
    <n v="11"/>
    <x v="3"/>
    <s v="01"/>
    <s v="Grain"/>
    <x v="0"/>
    <n v="3961"/>
  </r>
  <r>
    <x v="741"/>
    <x v="14"/>
    <s v="Mar"/>
    <n v="11"/>
    <x v="3"/>
    <s v="01"/>
    <s v="Grain"/>
    <x v="1"/>
    <n v="498"/>
  </r>
  <r>
    <x v="741"/>
    <x v="14"/>
    <s v="Mar"/>
    <n v="11"/>
    <x v="4"/>
    <s v="01"/>
    <s v="Grain"/>
    <x v="0"/>
    <n v="1881"/>
  </r>
  <r>
    <x v="741"/>
    <x v="14"/>
    <s v="Mar"/>
    <n v="11"/>
    <x v="4"/>
    <s v="01"/>
    <s v="Grain"/>
    <x v="1"/>
    <n v="929"/>
  </r>
  <r>
    <x v="741"/>
    <x v="14"/>
    <s v="Mar"/>
    <n v="11"/>
    <x v="14"/>
    <s v="01"/>
    <s v="Grain"/>
    <x v="0"/>
    <n v="1572"/>
  </r>
  <r>
    <x v="741"/>
    <x v="14"/>
    <s v="Mar"/>
    <n v="11"/>
    <x v="14"/>
    <s v="01"/>
    <s v="Grain"/>
    <x v="1"/>
    <n v="1948"/>
  </r>
  <r>
    <x v="741"/>
    <x v="14"/>
    <s v="Mar"/>
    <n v="11"/>
    <x v="7"/>
    <s v="01"/>
    <s v="Grain"/>
    <x v="0"/>
    <n v="1177"/>
  </r>
  <r>
    <x v="741"/>
    <x v="14"/>
    <s v="Mar"/>
    <n v="11"/>
    <x v="7"/>
    <s v="01"/>
    <s v="Grain"/>
    <x v="1"/>
    <n v="444"/>
  </r>
  <r>
    <x v="741"/>
    <x v="14"/>
    <s v="Mar"/>
    <n v="11"/>
    <x v="8"/>
    <s v="01"/>
    <s v="Grain"/>
    <x v="0"/>
    <n v="100"/>
  </r>
  <r>
    <x v="741"/>
    <x v="14"/>
    <s v="Mar"/>
    <n v="11"/>
    <x v="8"/>
    <s v="01"/>
    <s v="Grain"/>
    <x v="1"/>
    <n v="1377"/>
  </r>
  <r>
    <x v="741"/>
    <x v="14"/>
    <s v="Mar"/>
    <n v="11"/>
    <x v="9"/>
    <s v="01"/>
    <s v="Grain"/>
    <x v="0"/>
    <n v="0"/>
  </r>
  <r>
    <x v="741"/>
    <x v="14"/>
    <s v="Mar"/>
    <n v="11"/>
    <x v="9"/>
    <s v="01"/>
    <s v="Grain"/>
    <x v="1"/>
    <n v="0"/>
  </r>
  <r>
    <x v="741"/>
    <x v="14"/>
    <s v="Mar"/>
    <n v="11"/>
    <x v="10"/>
    <s v="01"/>
    <s v="Grain"/>
    <x v="0"/>
    <n v="2338"/>
  </r>
  <r>
    <x v="741"/>
    <x v="14"/>
    <s v="Mar"/>
    <n v="11"/>
    <x v="10"/>
    <s v="01"/>
    <s v="Grain"/>
    <x v="1"/>
    <n v="571"/>
  </r>
  <r>
    <x v="741"/>
    <x v="14"/>
    <s v="Mar"/>
    <n v="11"/>
    <x v="11"/>
    <s v="01"/>
    <s v="Grain"/>
    <x v="0"/>
    <n v="0"/>
  </r>
  <r>
    <x v="741"/>
    <x v="14"/>
    <s v="Mar"/>
    <n v="11"/>
    <x v="11"/>
    <s v="01"/>
    <s v="Grain"/>
    <x v="1"/>
    <n v="1"/>
  </r>
  <r>
    <x v="741"/>
    <x v="14"/>
    <s v="Mar"/>
    <n v="11"/>
    <x v="12"/>
    <s v="01"/>
    <s v="Grain"/>
    <x v="0"/>
    <n v="6277"/>
  </r>
  <r>
    <x v="741"/>
    <x v="14"/>
    <s v="Mar"/>
    <n v="11"/>
    <x v="12"/>
    <s v="01"/>
    <s v="Grain"/>
    <x v="1"/>
    <n v="1061"/>
  </r>
  <r>
    <x v="742"/>
    <x v="14"/>
    <s v="Mar"/>
    <n v="12"/>
    <x v="13"/>
    <s v="01"/>
    <s v="Grain"/>
    <x v="0"/>
    <n v="0"/>
  </r>
  <r>
    <x v="742"/>
    <x v="14"/>
    <s v="Mar"/>
    <n v="12"/>
    <x v="13"/>
    <s v="01"/>
    <s v="Grain"/>
    <x v="1"/>
    <n v="0"/>
  </r>
  <r>
    <x v="742"/>
    <x v="14"/>
    <s v="Mar"/>
    <n v="12"/>
    <x v="0"/>
    <s v="01"/>
    <s v="Grain"/>
    <x v="0"/>
    <n v="12520"/>
  </r>
  <r>
    <x v="742"/>
    <x v="14"/>
    <s v="Mar"/>
    <n v="12"/>
    <x v="0"/>
    <s v="01"/>
    <s v="Grain"/>
    <x v="1"/>
    <n v="222"/>
  </r>
  <r>
    <x v="742"/>
    <x v="14"/>
    <s v="Mar"/>
    <n v="12"/>
    <x v="2"/>
    <s v="01"/>
    <s v="Grain"/>
    <x v="0"/>
    <n v="3523"/>
  </r>
  <r>
    <x v="742"/>
    <x v="14"/>
    <s v="Mar"/>
    <n v="12"/>
    <x v="2"/>
    <s v="01"/>
    <s v="Grain"/>
    <x v="1"/>
    <n v="799"/>
  </r>
  <r>
    <x v="742"/>
    <x v="14"/>
    <s v="Mar"/>
    <n v="12"/>
    <x v="3"/>
    <s v="01"/>
    <s v="Grain"/>
    <x v="0"/>
    <n v="3597"/>
  </r>
  <r>
    <x v="742"/>
    <x v="14"/>
    <s v="Mar"/>
    <n v="12"/>
    <x v="3"/>
    <s v="01"/>
    <s v="Grain"/>
    <x v="1"/>
    <n v="312"/>
  </r>
  <r>
    <x v="742"/>
    <x v="14"/>
    <s v="Mar"/>
    <n v="12"/>
    <x v="4"/>
    <s v="01"/>
    <s v="Grain"/>
    <x v="0"/>
    <n v="1639"/>
  </r>
  <r>
    <x v="742"/>
    <x v="14"/>
    <s v="Mar"/>
    <n v="12"/>
    <x v="4"/>
    <s v="01"/>
    <s v="Grain"/>
    <x v="1"/>
    <n v="987"/>
  </r>
  <r>
    <x v="742"/>
    <x v="14"/>
    <s v="Mar"/>
    <n v="12"/>
    <x v="14"/>
    <s v="01"/>
    <s v="Grain"/>
    <x v="0"/>
    <n v="1598"/>
  </r>
  <r>
    <x v="742"/>
    <x v="14"/>
    <s v="Mar"/>
    <n v="12"/>
    <x v="14"/>
    <s v="01"/>
    <s v="Grain"/>
    <x v="1"/>
    <n v="1342"/>
  </r>
  <r>
    <x v="742"/>
    <x v="14"/>
    <s v="Mar"/>
    <n v="12"/>
    <x v="7"/>
    <s v="01"/>
    <s v="Grain"/>
    <x v="0"/>
    <n v="1274"/>
  </r>
  <r>
    <x v="742"/>
    <x v="14"/>
    <s v="Mar"/>
    <n v="12"/>
    <x v="7"/>
    <s v="01"/>
    <s v="Grain"/>
    <x v="1"/>
    <n v="796"/>
  </r>
  <r>
    <x v="742"/>
    <x v="14"/>
    <s v="Mar"/>
    <n v="12"/>
    <x v="8"/>
    <s v="01"/>
    <s v="Grain"/>
    <x v="0"/>
    <n v="104"/>
  </r>
  <r>
    <x v="742"/>
    <x v="14"/>
    <s v="Mar"/>
    <n v="12"/>
    <x v="8"/>
    <s v="01"/>
    <s v="Grain"/>
    <x v="1"/>
    <n v="1649"/>
  </r>
  <r>
    <x v="742"/>
    <x v="14"/>
    <s v="Mar"/>
    <n v="12"/>
    <x v="9"/>
    <s v="01"/>
    <s v="Grain"/>
    <x v="0"/>
    <n v="0"/>
  </r>
  <r>
    <x v="742"/>
    <x v="14"/>
    <s v="Mar"/>
    <n v="12"/>
    <x v="9"/>
    <s v="01"/>
    <s v="Grain"/>
    <x v="1"/>
    <n v="0"/>
  </r>
  <r>
    <x v="742"/>
    <x v="14"/>
    <s v="Mar"/>
    <n v="12"/>
    <x v="10"/>
    <s v="01"/>
    <s v="Grain"/>
    <x v="0"/>
    <n v="2478"/>
  </r>
  <r>
    <x v="742"/>
    <x v="14"/>
    <s v="Mar"/>
    <n v="12"/>
    <x v="10"/>
    <s v="01"/>
    <s v="Grain"/>
    <x v="1"/>
    <n v="606"/>
  </r>
  <r>
    <x v="742"/>
    <x v="14"/>
    <s v="Mar"/>
    <n v="12"/>
    <x v="11"/>
    <s v="01"/>
    <s v="Grain"/>
    <x v="0"/>
    <n v="0"/>
  </r>
  <r>
    <x v="742"/>
    <x v="14"/>
    <s v="Mar"/>
    <n v="12"/>
    <x v="11"/>
    <s v="01"/>
    <s v="Grain"/>
    <x v="1"/>
    <n v="0"/>
  </r>
  <r>
    <x v="742"/>
    <x v="14"/>
    <s v="Mar"/>
    <n v="12"/>
    <x v="12"/>
    <s v="01"/>
    <s v="Grain"/>
    <x v="0"/>
    <n v="4605"/>
  </r>
  <r>
    <x v="742"/>
    <x v="14"/>
    <s v="Mar"/>
    <n v="12"/>
    <x v="12"/>
    <s v="01"/>
    <s v="Grain"/>
    <x v="1"/>
    <n v="110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8">
  <r>
    <x v="0"/>
    <x v="0"/>
    <m/>
    <m/>
    <m/>
    <n v="7.9299999999999995E-2"/>
    <n v="0"/>
    <n v="0"/>
    <n v="0"/>
    <n v="0"/>
    <n v="0"/>
    <s v=""/>
    <s v=""/>
    <s v=""/>
    <x v="0"/>
    <m/>
    <m/>
    <n v="1.524"/>
  </r>
  <r>
    <x v="1"/>
    <x v="0"/>
    <m/>
    <m/>
    <m/>
    <n v="6.7100000000000007E-2"/>
    <n v="0"/>
    <n v="0"/>
    <n v="0"/>
    <n v="0"/>
    <n v="0"/>
    <s v=""/>
    <s v=""/>
    <s v=""/>
    <x v="0"/>
    <m/>
    <m/>
    <n v="1.492"/>
  </r>
  <r>
    <x v="2"/>
    <x v="0"/>
    <n v="7.0000000000000007E-2"/>
    <n v="-0.24"/>
    <n v="0"/>
    <n v="6.0999999999999999E-2"/>
    <n v="0"/>
    <n v="0"/>
    <n v="0"/>
    <n v="0"/>
    <n v="0"/>
    <n v="1.8714285714285715E-2"/>
    <s v=""/>
    <s v=""/>
    <x v="0"/>
    <m/>
    <m/>
    <n v="1.399"/>
  </r>
  <r>
    <x v="3"/>
    <x v="0"/>
    <n v="7.0000000000000007E-2"/>
    <n v="-0.25"/>
    <n v="0"/>
    <n v="5.4899999999999997E-2"/>
    <n v="0"/>
    <n v="0"/>
    <n v="0"/>
    <n v="0"/>
    <n v="0"/>
    <n v="1.7842857142857143E-2"/>
    <s v=""/>
    <s v=""/>
    <x v="0"/>
    <m/>
    <m/>
    <n v="1.4219999999999999"/>
  </r>
  <r>
    <x v="4"/>
    <x v="0"/>
    <n v="0.04"/>
    <n v="-0.27"/>
    <n v="0"/>
    <n v="3.0499999999999999E-2"/>
    <n v="0"/>
    <n v="0"/>
    <n v="0"/>
    <n v="0"/>
    <n v="0"/>
    <n v="1.0071428571428573E-2"/>
    <s v=""/>
    <s v=""/>
    <x v="0"/>
    <m/>
    <m/>
    <n v="1.496"/>
  </r>
  <r>
    <x v="5"/>
    <x v="0"/>
    <n v="0.05"/>
    <n v="-0.26"/>
    <n v="0"/>
    <n v="3.6600000000000001E-2"/>
    <n v="0"/>
    <n v="0"/>
    <n v="0"/>
    <n v="0"/>
    <n v="0"/>
    <n v="1.2371428571428573E-2"/>
    <s v=""/>
    <s v=""/>
    <x v="0"/>
    <m/>
    <m/>
    <n v="1.482"/>
  </r>
  <r>
    <x v="6"/>
    <x v="0"/>
    <n v="7.0000000000000007E-2"/>
    <n v="-0.25"/>
    <n v="0"/>
    <n v="5.4899999999999997E-2"/>
    <n v="0"/>
    <n v="0"/>
    <n v="0"/>
    <n v="0"/>
    <n v="0"/>
    <n v="1.7842857142857143E-2"/>
    <s v=""/>
    <s v=""/>
    <x v="0"/>
    <m/>
    <m/>
    <n v="1.375"/>
  </r>
  <r>
    <x v="7"/>
    <x v="0"/>
    <n v="0.06"/>
    <n v="-0.25"/>
    <n v="0"/>
    <n v="4.8800000000000003E-2"/>
    <n v="0"/>
    <n v="0"/>
    <n v="0"/>
    <n v="0"/>
    <n v="0"/>
    <n v="1.5542857142857145E-2"/>
    <s v=""/>
    <s v=""/>
    <x v="0"/>
    <m/>
    <m/>
    <n v="1.39"/>
  </r>
  <r>
    <x v="8"/>
    <x v="0"/>
    <n v="0.04"/>
    <n v="-0.28000000000000003"/>
    <n v="0"/>
    <n v="3.0499999999999999E-2"/>
    <n v="0"/>
    <n v="0"/>
    <n v="0"/>
    <n v="0"/>
    <n v="0"/>
    <n v="1.0071428571428573E-2"/>
    <s v=""/>
    <s v=""/>
    <x v="0"/>
    <m/>
    <m/>
    <n v="1.4950000000000001"/>
  </r>
  <r>
    <x v="9"/>
    <x v="0"/>
    <n v="0.04"/>
    <n v="-0.27"/>
    <n v="0"/>
    <n v="3.0499999999999999E-2"/>
    <n v="0"/>
    <n v="0"/>
    <n v="0"/>
    <n v="0"/>
    <n v="0"/>
    <n v="1.0071428571428573E-2"/>
    <s v=""/>
    <s v=""/>
    <x v="0"/>
    <m/>
    <m/>
    <n v="1.3480000000000001"/>
  </r>
  <r>
    <x v="10"/>
    <x v="0"/>
    <n v="7.0000000000000007E-2"/>
    <n v="-0.25"/>
    <n v="0"/>
    <n v="5.4899999999999997E-2"/>
    <n v="0"/>
    <n v="0"/>
    <n v="0"/>
    <n v="0"/>
    <n v="0"/>
    <n v="1.7842857142857143E-2"/>
    <s v=""/>
    <s v=""/>
    <x v="0"/>
    <m/>
    <m/>
    <n v="1.2589999999999999"/>
  </r>
  <r>
    <x v="11"/>
    <x v="0"/>
    <n v="0.03"/>
    <n v="-0.28000000000000003"/>
    <n v="0"/>
    <n v="2.4400000000000002E-2"/>
    <n v="0"/>
    <n v="0"/>
    <n v="0"/>
    <n v="0"/>
    <n v="0"/>
    <n v="7.7714285714285724E-3"/>
    <s v=""/>
    <s v=""/>
    <x v="0"/>
    <m/>
    <m/>
    <n v="1.167"/>
  </r>
  <r>
    <x v="12"/>
    <x v="1"/>
    <n v="0.01"/>
    <n v="-0.31"/>
    <n v="0"/>
    <n v="6.1000000000000004E-3"/>
    <n v="0"/>
    <n v="0"/>
    <n v="0"/>
    <n v="0"/>
    <n v="0"/>
    <n v="2.3E-3"/>
    <n v="3.5268799999999996E-3"/>
    <s v=""/>
    <x v="0"/>
    <m/>
    <m/>
    <n v="1.153"/>
  </r>
  <r>
    <x v="13"/>
    <x v="1"/>
    <n v="0"/>
    <n v="-0.33"/>
    <n v="0"/>
    <n v="0"/>
    <n v="0"/>
    <n v="0"/>
    <n v="0"/>
    <n v="0"/>
    <n v="0"/>
    <n v="0"/>
    <n v="0"/>
    <s v=""/>
    <x v="0"/>
    <m/>
    <m/>
    <n v="1.1519999999999999"/>
  </r>
  <r>
    <x v="14"/>
    <x v="1"/>
    <n v="0"/>
    <n v="-0.33"/>
    <n v="0"/>
    <n v="0"/>
    <n v="0"/>
    <n v="0"/>
    <n v="0"/>
    <n v="0"/>
    <n v="0"/>
    <n v="0"/>
    <n v="0"/>
    <s v=""/>
    <x v="0"/>
    <m/>
    <m/>
    <n v="1.23"/>
  </r>
  <r>
    <x v="15"/>
    <x v="1"/>
    <n v="0"/>
    <n v="-0.33"/>
    <n v="0"/>
    <n v="0"/>
    <n v="0"/>
    <n v="0"/>
    <n v="0"/>
    <n v="0"/>
    <n v="0"/>
    <n v="0"/>
    <n v="0"/>
    <s v=""/>
    <x v="0"/>
    <m/>
    <m/>
    <n v="1.3089999999999999"/>
  </r>
  <r>
    <x v="16"/>
    <x v="1"/>
    <n v="0"/>
    <n v="-0.31"/>
    <n v="0"/>
    <n v="0"/>
    <n v="0"/>
    <n v="0"/>
    <n v="0"/>
    <n v="0"/>
    <n v="0"/>
    <n v="0"/>
    <n v="0"/>
    <s v=""/>
    <x v="0"/>
    <m/>
    <m/>
    <n v="1.3049999999999999"/>
  </r>
  <r>
    <x v="17"/>
    <x v="1"/>
    <n v="0.02"/>
    <n v="-0.28999999999999998"/>
    <n v="0"/>
    <n v="1.2200000000000001E-2"/>
    <n v="0"/>
    <n v="0"/>
    <n v="0"/>
    <n v="0"/>
    <n v="0"/>
    <n v="4.5999999999999999E-3"/>
    <n v="7.0537599999999992E-3"/>
    <s v=""/>
    <x v="0"/>
    <m/>
    <m/>
    <n v="1.286"/>
  </r>
  <r>
    <x v="18"/>
    <x v="1"/>
    <n v="0.02"/>
    <n v="-0.28999999999999998"/>
    <n v="0"/>
    <n v="1.2200000000000001E-2"/>
    <n v="0"/>
    <n v="0"/>
    <n v="0"/>
    <n v="0"/>
    <n v="0"/>
    <n v="4.5999999999999999E-3"/>
    <n v="7.0537599999999992E-3"/>
    <s v=""/>
    <x v="0"/>
    <m/>
    <m/>
    <n v="1.2989999999999999"/>
  </r>
  <r>
    <x v="19"/>
    <x v="1"/>
    <n v="0.01"/>
    <n v="-0.3"/>
    <n v="0"/>
    <n v="1.2200000000000001E-2"/>
    <n v="0"/>
    <n v="0"/>
    <n v="0"/>
    <n v="0"/>
    <n v="0"/>
    <n v="3.1714285714285716E-3"/>
    <n v="4.3247599999999995E-3"/>
    <s v=""/>
    <x v="0"/>
    <m/>
    <m/>
    <n v="1.3280000000000001"/>
  </r>
  <r>
    <x v="20"/>
    <x v="1"/>
    <n v="0.02"/>
    <n v="-0.3"/>
    <n v="0"/>
    <n v="1.2200000000000001E-2"/>
    <n v="0"/>
    <n v="0"/>
    <n v="0"/>
    <n v="0"/>
    <n v="0"/>
    <n v="4.5999999999999999E-3"/>
    <n v="7.0537599999999992E-3"/>
    <s v=""/>
    <x v="0"/>
    <m/>
    <m/>
    <n v="1.411"/>
  </r>
  <r>
    <x v="21"/>
    <x v="1"/>
    <n v="0.02"/>
    <n v="-0.28999999999999998"/>
    <n v="0"/>
    <n v="1.83E-2"/>
    <n v="0"/>
    <n v="0"/>
    <n v="0"/>
    <n v="0"/>
    <n v="0"/>
    <n v="5.4714285714285715E-3"/>
    <n v="7.85164E-3"/>
    <s v=""/>
    <x v="0"/>
    <m/>
    <m/>
    <n v="1.462"/>
  </r>
  <r>
    <x v="22"/>
    <x v="1"/>
    <n v="0.05"/>
    <n v="-0.27"/>
    <n v="0"/>
    <n v="3.6600000000000001E-2"/>
    <n v="0"/>
    <n v="0"/>
    <n v="0"/>
    <n v="0"/>
    <n v="0"/>
    <n v="1.2371428571428573E-2"/>
    <n v="1.8432279999999999E-2"/>
    <s v=""/>
    <x v="0"/>
    <m/>
    <m/>
    <n v="1.42"/>
  </r>
  <r>
    <x v="23"/>
    <x v="1"/>
    <n v="0.06"/>
    <n v="-0.25"/>
    <n v="0"/>
    <n v="4.8800000000000003E-2"/>
    <n v="0"/>
    <n v="0"/>
    <n v="0"/>
    <n v="0"/>
    <n v="0"/>
    <n v="1.5542857142857145E-2"/>
    <n v="2.2757039999999999E-2"/>
    <s v=""/>
    <x v="0"/>
    <m/>
    <m/>
    <n v="1.429"/>
  </r>
  <r>
    <x v="24"/>
    <x v="2"/>
    <n v="0.05"/>
    <n v="-0.26"/>
    <n v="0"/>
    <n v="3.6600000000000001E-2"/>
    <n v="0"/>
    <n v="0"/>
    <n v="0"/>
    <n v="0"/>
    <n v="0"/>
    <n v="1.2371428571428573E-2"/>
    <n v="1.883048E-2"/>
    <s v=""/>
    <x v="0"/>
    <m/>
    <m/>
    <n v="1.488"/>
  </r>
  <r>
    <x v="25"/>
    <x v="2"/>
    <n v="0.05"/>
    <n v="-0.26"/>
    <n v="0"/>
    <n v="3.6600000000000001E-2"/>
    <n v="0"/>
    <n v="0"/>
    <n v="0"/>
    <n v="0"/>
    <n v="0"/>
    <n v="1.2371428571428573E-2"/>
    <n v="1.883048E-2"/>
    <s v=""/>
    <x v="0"/>
    <m/>
    <m/>
    <n v="1.6539999999999999"/>
  </r>
  <r>
    <x v="26"/>
    <x v="2"/>
    <n v="0.06"/>
    <n v="-0.25"/>
    <n v="0"/>
    <n v="4.8800000000000003E-2"/>
    <n v="0"/>
    <n v="0"/>
    <n v="0"/>
    <n v="0"/>
    <n v="0"/>
    <n v="1.5542857142857145E-2"/>
    <n v="2.3244639999999997E-2"/>
    <s v=""/>
    <x v="0"/>
    <m/>
    <m/>
    <n v="1.708"/>
  </r>
  <r>
    <x v="27"/>
    <x v="2"/>
    <n v="0.11"/>
    <n v="-0.21"/>
    <n v="0"/>
    <n v="8.5400000000000004E-2"/>
    <n v="0"/>
    <n v="0"/>
    <n v="0"/>
    <n v="0"/>
    <n v="0"/>
    <n v="2.7914285714285718E-2"/>
    <n v="4.2075120000000001E-2"/>
    <s v=""/>
    <x v="0"/>
    <m/>
    <m/>
    <n v="1.5329999999999999"/>
  </r>
  <r>
    <x v="28"/>
    <x v="2"/>
    <n v="0.12"/>
    <n v="-0.19"/>
    <n v="0"/>
    <n v="9.7600000000000006E-2"/>
    <n v="0"/>
    <n v="0"/>
    <n v="0"/>
    <n v="0"/>
    <n v="0"/>
    <n v="3.1085714285714289E-2"/>
    <n v="4.6489279999999994E-2"/>
    <s v=""/>
    <x v="0"/>
    <m/>
    <m/>
    <n v="1.4510000000000001"/>
  </r>
  <r>
    <x v="29"/>
    <x v="2"/>
    <n v="0.08"/>
    <n v="-0.24"/>
    <n v="0"/>
    <n v="6.0999999999999999E-2"/>
    <n v="0"/>
    <n v="0"/>
    <n v="0"/>
    <n v="0"/>
    <n v="0"/>
    <n v="2.0142857142857146E-2"/>
    <n v="3.0452800000000002E-2"/>
    <s v=""/>
    <x v="0"/>
    <m/>
    <m/>
    <n v="1.4239999999999999"/>
  </r>
  <r>
    <x v="30"/>
    <x v="2"/>
    <n v="0.06"/>
    <n v="-0.26"/>
    <n v="0"/>
    <n v="4.2700000000000002E-2"/>
    <n v="0"/>
    <n v="0"/>
    <n v="0"/>
    <n v="0"/>
    <n v="0"/>
    <n v="1.4671428571428571E-2"/>
    <n v="2.2434559999999999E-2"/>
    <s v=""/>
    <x v="0"/>
    <m/>
    <m/>
    <n v="1.4350000000000001"/>
  </r>
  <r>
    <x v="31"/>
    <x v="2"/>
    <n v="0.05"/>
    <n v="-0.26"/>
    <n v="0"/>
    <n v="3.6600000000000001E-2"/>
    <n v="0"/>
    <n v="0"/>
    <n v="0"/>
    <n v="0"/>
    <n v="0"/>
    <n v="1.2371428571428573E-2"/>
    <n v="1.883048E-2"/>
    <s v=""/>
    <x v="0"/>
    <m/>
    <m/>
    <n v="1.4870000000000001"/>
  </r>
  <r>
    <x v="32"/>
    <x v="2"/>
    <n v="0.05"/>
    <n v="-0.26"/>
    <n v="0"/>
    <n v="4.2700000000000002E-2"/>
    <n v="0"/>
    <n v="0"/>
    <n v="0"/>
    <n v="0"/>
    <n v="0"/>
    <n v="1.3242857142857143E-2"/>
    <n v="1.9640560000000001E-2"/>
    <s v=""/>
    <x v="0"/>
    <m/>
    <m/>
    <n v="1.4670000000000001"/>
  </r>
  <r>
    <x v="33"/>
    <x v="2"/>
    <n v="0.06"/>
    <n v="-0.25"/>
    <n v="0"/>
    <n v="4.8800000000000003E-2"/>
    <n v="0"/>
    <n v="0"/>
    <n v="0"/>
    <n v="0"/>
    <n v="0"/>
    <n v="1.5542857142857145E-2"/>
    <n v="2.3244639999999997E-2"/>
    <s v=""/>
    <x v="0"/>
    <m/>
    <m/>
    <n v="1.4810000000000001"/>
  </r>
  <r>
    <x v="34"/>
    <x v="2"/>
    <n v="0.06"/>
    <n v="-0.25"/>
    <n v="0"/>
    <n v="4.8800000000000003E-2"/>
    <n v="0"/>
    <n v="0"/>
    <n v="0"/>
    <n v="0"/>
    <n v="0"/>
    <n v="1.5542857142857145E-2"/>
    <n v="2.3244639999999997E-2"/>
    <s v=""/>
    <x v="0"/>
    <m/>
    <m/>
    <n v="1.482"/>
  </r>
  <r>
    <x v="35"/>
    <x v="2"/>
    <n v="0.06"/>
    <n v="-0.25"/>
    <n v="0"/>
    <n v="4.8800000000000003E-2"/>
    <n v="0"/>
    <n v="0"/>
    <n v="0"/>
    <n v="0"/>
    <n v="0"/>
    <n v="1.5542857142857145E-2"/>
    <n v="2.3244639999999997E-2"/>
    <n v="2.2757039999999999E-2"/>
    <x v="0"/>
    <m/>
    <m/>
    <n v="1.49"/>
  </r>
  <r>
    <x v="36"/>
    <x v="3"/>
    <n v="0.06"/>
    <n v="-0.25"/>
    <n v="0"/>
    <n v="4.8800000000000003E-2"/>
    <n v="0"/>
    <n v="0"/>
    <n v="0"/>
    <n v="0"/>
    <n v="0"/>
    <n v="1.5542857142857145E-2"/>
    <n v="2.485768E-2"/>
    <n v="1.117868E-2"/>
    <x v="0"/>
    <m/>
    <m/>
    <n v="1.5509999999999999"/>
  </r>
  <r>
    <x v="37"/>
    <x v="3"/>
    <n v="7.0000000000000007E-2"/>
    <n v="-0.25"/>
    <n v="0"/>
    <n v="5.4899999999999997E-2"/>
    <n v="0"/>
    <n v="0"/>
    <n v="0"/>
    <n v="0"/>
    <n v="0"/>
    <n v="1.7842857142857143E-2"/>
    <n v="2.8693390000000003E-2"/>
    <n v="9.4152400000000001E-3"/>
    <x v="0"/>
    <m/>
    <m/>
    <n v="1.5820000000000001"/>
  </r>
  <r>
    <x v="38"/>
    <x v="3"/>
    <n v="0.08"/>
    <n v="-0.23"/>
    <n v="0"/>
    <n v="6.7100000000000007E-2"/>
    <n v="0"/>
    <n v="0"/>
    <n v="0"/>
    <n v="0"/>
    <n v="0"/>
    <n v="2.1014285714285715E-2"/>
    <n v="3.3450809999999997E-2"/>
    <n v="1.1622319999999998E-2"/>
    <x v="0"/>
    <m/>
    <m/>
    <n v="1.629"/>
  </r>
  <r>
    <x v="39"/>
    <x v="3"/>
    <n v="0.09"/>
    <n v="-0.22"/>
    <n v="0"/>
    <n v="7.3200000000000001E-2"/>
    <n v="0"/>
    <n v="0"/>
    <n v="0"/>
    <n v="0"/>
    <n v="0"/>
    <n v="2.3314285714285714E-2"/>
    <n v="3.7286520000000004E-2"/>
    <n v="2.103756E-2"/>
    <x v="0"/>
    <m/>
    <m/>
    <n v="1.6919999999999999"/>
  </r>
  <r>
    <x v="40"/>
    <x v="3"/>
    <n v="0.1"/>
    <n v="-0.21"/>
    <n v="0"/>
    <n v="7.9299999999999995E-2"/>
    <n v="0"/>
    <n v="0"/>
    <n v="0"/>
    <n v="0"/>
    <n v="0"/>
    <n v="2.5614285714285718E-2"/>
    <n v="4.1122229999999996E-2"/>
    <n v="2.3244639999999997E-2"/>
    <x v="0"/>
    <m/>
    <m/>
    <n v="1.746"/>
  </r>
  <r>
    <x v="41"/>
    <x v="3"/>
    <n v="0.12"/>
    <n v="-0.2"/>
    <n v="0"/>
    <n v="9.1499999999999998E-2"/>
    <n v="0"/>
    <n v="0"/>
    <n v="0"/>
    <n v="0"/>
    <n v="0"/>
    <n v="3.0214285714285714E-2"/>
    <n v="4.8793650000000001E-2"/>
    <n v="1.8753280000000001E-2"/>
    <x v="0"/>
    <m/>
    <m/>
    <n v="1.7110000000000001"/>
  </r>
  <r>
    <x v="42"/>
    <x v="3"/>
    <n v="0.13"/>
    <n v="-0.18"/>
    <n v="0"/>
    <n v="0.1037"/>
    <n v="0"/>
    <n v="0"/>
    <n v="0"/>
    <n v="0"/>
    <n v="0"/>
    <n v="3.3385714285714289E-2"/>
    <n v="5.3551069999999999E-2"/>
    <n v="1.4744159999999999E-2"/>
    <x v="0"/>
    <m/>
    <m/>
    <n v="1.7390000000000001"/>
  </r>
  <r>
    <x v="43"/>
    <x v="3"/>
    <n v="0.12"/>
    <n v="-0.19"/>
    <n v="0"/>
    <n v="9.7600000000000006E-2"/>
    <n v="0"/>
    <n v="0"/>
    <n v="0"/>
    <n v="0"/>
    <n v="0"/>
    <n v="3.1085714285714289E-2"/>
    <n v="4.971536E-2"/>
    <n v="1.157762E-2"/>
    <x v="0"/>
    <m/>
    <m/>
    <n v="1.833"/>
  </r>
  <r>
    <x v="44"/>
    <x v="3"/>
    <n v="0.13"/>
    <n v="-0.19"/>
    <n v="0"/>
    <n v="0.1037"/>
    <n v="0"/>
    <n v="0"/>
    <n v="0"/>
    <n v="0"/>
    <n v="0"/>
    <n v="3.3385714285714289E-2"/>
    <n v="5.3551069999999999E-2"/>
    <n v="1.334716E-2"/>
    <x v="0"/>
    <m/>
    <m/>
    <n v="1.917"/>
  </r>
  <r>
    <x v="45"/>
    <x v="3"/>
    <n v="0.15"/>
    <n v="-0.16"/>
    <n v="0"/>
    <n v="0.122"/>
    <n v="0"/>
    <n v="0"/>
    <n v="0"/>
    <n v="0"/>
    <n v="0"/>
    <n v="3.8857142857142861E-2"/>
    <n v="6.2144199999999997E-2"/>
    <n v="1.5548139999999998E-2"/>
    <x v="0"/>
    <m/>
    <m/>
    <n v="2.1339999999999999"/>
  </r>
  <r>
    <x v="46"/>
    <x v="3"/>
    <n v="0.17"/>
    <n v="-0.14000000000000001"/>
    <n v="0"/>
    <n v="0.14030000000000001"/>
    <n v="0"/>
    <n v="0"/>
    <n v="0"/>
    <n v="0"/>
    <n v="0"/>
    <n v="4.4328571428571432E-2"/>
    <n v="7.0737330000000015E-2"/>
    <n v="2.0838459999999996E-2"/>
    <x v="0"/>
    <m/>
    <m/>
    <n v="2.1469999999999998"/>
  </r>
  <r>
    <x v="47"/>
    <x v="3"/>
    <n v="0.23"/>
    <n v="-0.09"/>
    <n v="0"/>
    <n v="0.183"/>
    <n v="0"/>
    <n v="0.04"/>
    <n v="0"/>
    <n v="0"/>
    <n v="0"/>
    <n v="6.471428571428571E-2"/>
    <n v="9.8289299999999996E-2"/>
    <n v="2.3000839999999998E-2"/>
    <x v="0"/>
    <n v="0.06"/>
    <m/>
    <n v="2.0089999999999999"/>
  </r>
  <r>
    <x v="48"/>
    <x v="4"/>
    <n v="0.23"/>
    <n v="-0.08"/>
    <n v="0"/>
    <n v="0.183"/>
    <n v="0"/>
    <n v="0.04"/>
    <n v="0"/>
    <n v="0"/>
    <n v="0"/>
    <n v="6.471428571428571E-2"/>
    <n v="9.9859099999999992E-2"/>
    <n v="1.5738346666666667E-2"/>
    <x v="0"/>
    <n v="0.06"/>
    <m/>
    <n v="1.9590000000000001"/>
  </r>
  <r>
    <x v="49"/>
    <x v="4"/>
    <n v="0.19"/>
    <n v="-0.12"/>
    <n v="0"/>
    <n v="0.15859999999999999"/>
    <n v="0"/>
    <n v="0.01"/>
    <n v="0"/>
    <n v="0"/>
    <n v="0"/>
    <n v="5.1228571428571436E-2"/>
    <n v="8.1328819999999996E-2"/>
    <n v="1.5841290000000001E-2"/>
    <x v="0"/>
    <n v="0.06"/>
    <m/>
    <n v="2.0270000000000001"/>
  </r>
  <r>
    <x v="50"/>
    <x v="4"/>
    <n v="0.18"/>
    <n v="-0.13"/>
    <n v="0"/>
    <n v="0.1464"/>
    <n v="0"/>
    <n v="0"/>
    <n v="0"/>
    <n v="0"/>
    <n v="0"/>
    <n v="4.6628571428571429E-2"/>
    <n v="7.5577679999999994E-2"/>
    <n v="1.889848333333333E-2"/>
    <x v="0"/>
    <n v="0.05"/>
    <m/>
    <n v="2.214"/>
  </r>
  <r>
    <x v="51"/>
    <x v="4"/>
    <n v="0.2"/>
    <n v="-0.11"/>
    <n v="0"/>
    <n v="0.15859999999999999"/>
    <n v="0"/>
    <n v="0.01"/>
    <n v="0"/>
    <n v="0"/>
    <n v="0"/>
    <n v="5.2657142857142861E-2"/>
    <n v="8.4358820000000001E-2"/>
    <n v="2.6453880000000003E-2"/>
    <x v="0"/>
    <n v="0.05"/>
    <m/>
    <n v="2.2919999999999998"/>
  </r>
  <r>
    <x v="52"/>
    <x v="4"/>
    <n v="0.25"/>
    <n v="-7.0000000000000007E-2"/>
    <n v="0"/>
    <n v="0.20130000000000001"/>
    <n v="0"/>
    <n v="0.06"/>
    <n v="0"/>
    <n v="0"/>
    <n v="0"/>
    <n v="7.3042857142857159E-2"/>
    <n v="0.11048480999999999"/>
    <n v="2.9203836666666663E-2"/>
    <x v="0"/>
    <n v="0.06"/>
    <m/>
    <n v="2.1989999999999998"/>
  </r>
  <r>
    <x v="53"/>
    <x v="4"/>
    <n v="0.27"/>
    <n v="-0.05"/>
    <n v="0"/>
    <n v="0.2135"/>
    <n v="0.01"/>
    <n v="0.08"/>
    <n v="0"/>
    <n v="0"/>
    <n v="0"/>
    <n v="8.1928571428571434E-2"/>
    <n v="0.12160295"/>
    <n v="2.8766736666666664E-2"/>
    <x v="0"/>
    <n v="0.06"/>
    <m/>
    <n v="2.29"/>
  </r>
  <r>
    <x v="54"/>
    <x v="4"/>
    <n v="0.24"/>
    <n v="-7.0000000000000007E-2"/>
    <n v="0"/>
    <n v="0.19520000000000001"/>
    <n v="0"/>
    <n v="0.05"/>
    <n v="0"/>
    <n v="0"/>
    <n v="0"/>
    <n v="6.9314285714285717E-2"/>
    <n v="0.10561023999999999"/>
    <n v="2.7679796666666662E-2"/>
    <x v="0"/>
    <n v="0.06"/>
    <m/>
    <n v="2.3730000000000002"/>
  </r>
  <r>
    <x v="55"/>
    <x v="4"/>
    <n v="0.27"/>
    <n v="-0.05"/>
    <n v="0"/>
    <n v="0.2135"/>
    <n v="0.01"/>
    <n v="0.08"/>
    <n v="0"/>
    <n v="0"/>
    <n v="0"/>
    <n v="8.1928571428571434E-2"/>
    <n v="0.12160295"/>
    <n v="2.4290199999999998E-2"/>
    <x v="0"/>
    <n v="0.06"/>
    <m/>
    <n v="2.5"/>
  </r>
  <r>
    <x v="56"/>
    <x v="4"/>
    <n v="0.28999999999999998"/>
    <n v="-0.03"/>
    <n v="0"/>
    <n v="0.23180000000000001"/>
    <n v="0.03"/>
    <n v="0.1"/>
    <n v="0.06"/>
    <n v="0"/>
    <n v="0.06"/>
    <n v="0.11025714285714286"/>
    <n v="0.14774665999999997"/>
    <n v="2.6748463333333333E-2"/>
    <x v="0"/>
    <n v="0.06"/>
    <m/>
    <n v="2.819"/>
  </r>
  <r>
    <x v="57"/>
    <x v="4"/>
    <n v="0.32"/>
    <n v="0.01"/>
    <n v="0"/>
    <n v="0.25619999999999998"/>
    <n v="5.5E-2"/>
    <n v="0.13"/>
    <n v="0.1"/>
    <n v="0"/>
    <n v="0.09"/>
    <n v="0.1358857142857143"/>
    <n v="0.17323444000000002"/>
    <n v="3.1080159999999996E-2"/>
    <x v="0"/>
    <n v="0.06"/>
    <m/>
    <n v="3.0950000000000002"/>
  </r>
  <r>
    <x v="58"/>
    <x v="4"/>
    <n v="0.4"/>
    <n v="0.08"/>
    <n v="0"/>
    <n v="0.32329999999999998"/>
    <n v="0.12"/>
    <n v="0.21"/>
    <n v="0.17"/>
    <n v="0"/>
    <n v="0.15"/>
    <n v="0.19618571428571427"/>
    <n v="0.23671420999999998"/>
    <n v="3.7471416666666667E-2"/>
    <x v="0"/>
    <n v="0.06"/>
    <m/>
    <n v="2.573"/>
  </r>
  <r>
    <x v="59"/>
    <x v="4"/>
    <n v="0.47"/>
    <n v="0.15"/>
    <n v="0"/>
    <n v="0.37819999999999998"/>
    <n v="0.18"/>
    <n v="0.28000000000000003"/>
    <n v="0.24"/>
    <n v="0"/>
    <n v="0.2"/>
    <n v="0.24974285714285713"/>
    <n v="0.29180333999999997"/>
    <n v="4.8096993333333331E-2"/>
    <x v="0"/>
    <n v="0.06"/>
    <m/>
    <n v="2.4430000000000001"/>
  </r>
  <r>
    <x v="60"/>
    <x v="5"/>
    <n v="0.34"/>
    <n v="0.02"/>
    <n v="0"/>
    <n v="0.27450000000000002"/>
    <n v="7.0000000000000007E-2"/>
    <n v="0.15"/>
    <n v="0.11"/>
    <n v="0"/>
    <n v="0.1"/>
    <n v="0.14921428571428574"/>
    <n v="0.19146582999999998"/>
    <n v="4.7849086666666672E-2"/>
    <x v="0"/>
    <n v="0.06"/>
    <m/>
    <n v="2.4670000000000001"/>
  </r>
  <r>
    <x v="61"/>
    <x v="5"/>
    <n v="0.3"/>
    <n v="-0.01"/>
    <n v="0"/>
    <n v="0.24399999999999999"/>
    <n v="4.4999999999999998E-2"/>
    <n v="0.12"/>
    <n v="0.08"/>
    <n v="0"/>
    <n v="7.0000000000000007E-2"/>
    <n v="0.12271428571428571"/>
    <n v="0.16204955999999998"/>
    <n v="4.2950896666666662E-2"/>
    <x v="0"/>
    <n v="7.0000000000000007E-2"/>
    <m/>
    <n v="2.4750000000000001"/>
  </r>
  <r>
    <x v="62"/>
    <x v="5"/>
    <n v="0.31"/>
    <n v="0"/>
    <n v="0"/>
    <n v="0.25009999999999999"/>
    <n v="0.05"/>
    <n v="0.12"/>
    <n v="0.09"/>
    <n v="0"/>
    <n v="0.08"/>
    <n v="0.12858571428571428"/>
    <n v="0.16874765399999994"/>
    <n v="4.409104333333333E-2"/>
    <x v="0"/>
    <n v="7.0000000000000007E-2"/>
    <m/>
    <n v="2.5590000000000002"/>
  </r>
  <r>
    <x v="63"/>
    <x v="5"/>
    <n v="0.31"/>
    <n v="0"/>
    <n v="0"/>
    <n v="0.25009999999999999"/>
    <n v="0.05"/>
    <n v="0.12"/>
    <n v="0.09"/>
    <n v="0"/>
    <n v="0.08"/>
    <n v="0.12858571428571428"/>
    <n v="0.16874765399999994"/>
    <n v="5.4573486666666671E-2"/>
    <x v="0"/>
    <n v="7.0000000000000007E-2"/>
    <m/>
    <n v="2.7280000000000002"/>
  </r>
  <r>
    <x v="64"/>
    <x v="5"/>
    <n v="0.33"/>
    <n v="0.02"/>
    <n v="0"/>
    <n v="0.26840000000000003"/>
    <n v="6.5000000000000002E-2"/>
    <n v="0.14000000000000001"/>
    <n v="0.11"/>
    <n v="0"/>
    <n v="0.1"/>
    <n v="0.14477142857142858"/>
    <n v="0.18575723599999999"/>
    <n v="6.603210666666666E-2"/>
    <x v="0"/>
    <n v="7.0000000000000007E-2"/>
    <m/>
    <n v="2.8969999999999998"/>
  </r>
  <r>
    <x v="65"/>
    <x v="5"/>
    <n v="0.37"/>
    <n v="0.06"/>
    <n v="0"/>
    <n v="0.30499999999999999"/>
    <n v="0.1"/>
    <n v="0.19"/>
    <n v="0.15"/>
    <n v="0"/>
    <n v="0.13"/>
    <n v="0.17785714285714288"/>
    <n v="0.21967030000000001"/>
    <n v="6.6949800000000004E-2"/>
    <x v="0"/>
    <n v="7.0000000000000007E-2"/>
    <m/>
    <n v="2.8980000000000001"/>
  </r>
  <r>
    <x v="66"/>
    <x v="5"/>
    <n v="0.42"/>
    <n v="0.1"/>
    <n v="0"/>
    <n v="0.33550000000000002"/>
    <n v="0.13500000000000001"/>
    <n v="0.23"/>
    <n v="0.19"/>
    <n v="0"/>
    <n v="0.16"/>
    <n v="0.21007142857142855"/>
    <n v="0.25473586999999998"/>
    <n v="6.0531956666666664E-2"/>
    <x v="0"/>
    <n v="7.0000000000000007E-2"/>
    <m/>
    <n v="2.9340000000000002"/>
  </r>
  <r>
    <x v="67"/>
    <x v="5"/>
    <n v="0.42"/>
    <n v="0.1"/>
    <n v="0"/>
    <n v="0.33550000000000002"/>
    <n v="0.14000000000000001"/>
    <n v="0.23"/>
    <n v="0.19"/>
    <n v="0"/>
    <n v="0.16"/>
    <n v="0.2107857142857143"/>
    <n v="0.25544836999999998"/>
    <n v="6.3382930000000004E-2"/>
    <x v="0"/>
    <n v="7.0000000000000007E-2"/>
    <m/>
    <n v="3.0449999999999999"/>
  </r>
  <r>
    <x v="68"/>
    <x v="5"/>
    <n v="0.43"/>
    <n v="0.11"/>
    <n v="0"/>
    <n v="0.34770000000000001"/>
    <n v="0.14499999999999999"/>
    <n v="0.24"/>
    <n v="0.2"/>
    <n v="0"/>
    <n v="0.17"/>
    <n v="0.21895714285714285"/>
    <n v="0.264068258"/>
    <n v="7.3646096666666661E-2"/>
    <x v="0"/>
    <n v="7.0000000000000007E-2"/>
    <m/>
    <n v="2.7829999999999999"/>
  </r>
  <r>
    <x v="69"/>
    <x v="5"/>
    <n v="0.45"/>
    <n v="0.14000000000000001"/>
    <n v="0"/>
    <n v="0.36599999999999999"/>
    <n v="0.17"/>
    <n v="0.27"/>
    <n v="0.23"/>
    <n v="0"/>
    <n v="0.19"/>
    <n v="0.23942857142857146"/>
    <n v="0.28365284000000002"/>
    <n v="8.6207760000000008E-2"/>
    <x v="0"/>
    <n v="7.0000000000000007E-2"/>
    <m/>
    <n v="2.5190000000000001"/>
  </r>
  <r>
    <x v="70"/>
    <x v="5"/>
    <n v="0.39"/>
    <n v="0.08"/>
    <n v="0"/>
    <n v="0.31719999999999998"/>
    <n v="0.12"/>
    <n v="0.2"/>
    <n v="0.17"/>
    <n v="0"/>
    <n v="0.14000000000000001"/>
    <n v="0.19102857142857146"/>
    <n v="0.23367288800000002"/>
    <n v="0.11023205999999998"/>
    <x v="0"/>
    <n v="7.0000000000000007E-2"/>
    <m/>
    <n v="2.5449999999999999"/>
  </r>
  <r>
    <x v="71"/>
    <x v="5"/>
    <n v="0.32"/>
    <n v="0.01"/>
    <n v="0"/>
    <n v="0.26229999999999998"/>
    <n v="0.06"/>
    <n v="0.13"/>
    <n v="0.1"/>
    <n v="0"/>
    <n v="0.09"/>
    <n v="0.13747142857142858"/>
    <n v="0.17808004199999999"/>
    <n v="0.13777909333333332"/>
    <x v="0"/>
    <n v="7.0000000000000007E-2"/>
    <n v="7.0000000000000007E-2"/>
    <n v="2.61"/>
  </r>
  <r>
    <x v="72"/>
    <x v="6"/>
    <n v="0.33"/>
    <n v="0.02"/>
    <n v="0"/>
    <n v="0.26840000000000003"/>
    <n v="6.5000000000000002E-2"/>
    <n v="0.14000000000000001"/>
    <n v="0.11"/>
    <n v="0"/>
    <n v="0.09"/>
    <n v="0.14334285714285716"/>
    <n v="0.18617252000000001"/>
    <n v="0.10539420333333333"/>
    <x v="0"/>
    <n v="7.0000000000000007E-2"/>
    <n v="7.0000000000000007E-2"/>
    <n v="2.4849999999999999"/>
  </r>
  <r>
    <x v="73"/>
    <x v="6"/>
    <n v="0.35"/>
    <n v="0.03"/>
    <n v="0"/>
    <n v="0.28060000000000002"/>
    <n v="0.08"/>
    <n v="0.16"/>
    <n v="0.12"/>
    <n v="0"/>
    <n v="0.11"/>
    <n v="0.15722857142857144"/>
    <n v="0.20207817999999997"/>
    <n v="9.0690590000000001E-2"/>
    <x v="0"/>
    <n v="7.0000000000000007E-2"/>
    <n v="7.0000000000000007E-2"/>
    <n v="2.488"/>
  </r>
  <r>
    <x v="74"/>
    <x v="6"/>
    <n v="0.31"/>
    <n v="0"/>
    <n v="0"/>
    <n v="0.25619999999999998"/>
    <n v="0.05"/>
    <n v="0.13"/>
    <n v="0.09"/>
    <n v="0"/>
    <n v="0.08"/>
    <n v="0.1308857142857143"/>
    <n v="0.17270386000000001"/>
    <n v="9.2592047999999982E-2"/>
    <x v="0"/>
    <n v="7.0000000000000007E-2"/>
    <n v="7.0000000000000007E-2"/>
    <n v="2.6669999999999998"/>
  </r>
  <r>
    <x v="75"/>
    <x v="6"/>
    <n v="0.31"/>
    <n v="0"/>
    <n v="0"/>
    <n v="0.25619999999999998"/>
    <n v="5.8500000000000003E-2"/>
    <n v="0.13"/>
    <n v="0.09"/>
    <n v="0"/>
    <n v="0.08"/>
    <n v="0.1321"/>
    <n v="0.17392785999999999"/>
    <n v="9.6797664666666658E-2"/>
    <x v="0"/>
    <n v="7.0000000000000007E-2"/>
    <n v="7.0000000000000007E-2"/>
    <n v="2.8340000000000001"/>
  </r>
  <r>
    <x v="76"/>
    <x v="6"/>
    <n v="0.36"/>
    <n v="0.05"/>
    <n v="0"/>
    <n v="0.2928"/>
    <n v="0.1051"/>
    <n v="0.17"/>
    <n v="0.14000000000000001"/>
    <n v="0"/>
    <n v="0.12"/>
    <n v="0.16969999999999999"/>
    <n v="0.21378823999999996"/>
    <n v="0.11245475866666665"/>
    <x v="0"/>
    <n v="7.0000000000000007E-2"/>
    <n v="7.0000000000000007E-2"/>
    <n v="2.7959999999999998"/>
  </r>
  <r>
    <x v="77"/>
    <x v="6"/>
    <n v="0.4"/>
    <n v="0.09"/>
    <n v="0"/>
    <n v="0.32329999999999998"/>
    <n v="0.1419"/>
    <n v="0.21"/>
    <n v="0.18"/>
    <n v="0"/>
    <n v="0.15"/>
    <n v="0.20074285714285714"/>
    <n v="0.24614859"/>
    <n v="0.13002230000000001"/>
    <x v="0"/>
    <n v="7.0000000000000007E-2"/>
    <n v="7.0000000000000007E-2"/>
    <n v="2.8079999999999998"/>
  </r>
  <r>
    <x v="78"/>
    <x v="6"/>
    <n v="0.39"/>
    <n v="0.08"/>
    <n v="0"/>
    <n v="0.31719999999999998"/>
    <n v="0.12590000000000001"/>
    <n v="0.2"/>
    <n v="0.17"/>
    <n v="0"/>
    <n v="0.14000000000000001"/>
    <n v="0.19187142857142861"/>
    <n v="0.23686975999999998"/>
    <n v="0.13796572666666665"/>
    <x v="0"/>
    <n v="7.4999999999999997E-2"/>
    <n v="7.0000000000000007E-2"/>
    <n v="2.8679999999999999"/>
  </r>
  <r>
    <x v="79"/>
    <x v="6"/>
    <n v="0.39"/>
    <n v="0.08"/>
    <n v="0"/>
    <n v="0.32329999999999998"/>
    <n v="0.12790000000000001"/>
    <n v="0.21"/>
    <n v="0.17"/>
    <n v="0"/>
    <n v="0.15"/>
    <n v="0.19588571428571427"/>
    <n v="0.24071559000000001"/>
    <n v="0.14225555999999998"/>
    <x v="0"/>
    <n v="7.4999999999999997E-2"/>
    <n v="7.0000000000000007E-2"/>
    <n v="2.8690000000000002"/>
  </r>
  <r>
    <x v="80"/>
    <x v="6"/>
    <n v="0.41"/>
    <n v="0.1"/>
    <n v="0"/>
    <n v="0.32940000000000003"/>
    <n v="0.1366"/>
    <n v="0.22"/>
    <n v="0.19"/>
    <n v="0"/>
    <n v="0.16"/>
    <n v="0.20657142857142857"/>
    <n v="0.25236022000000002"/>
    <n v="0.15512199599999998"/>
    <x v="0"/>
    <n v="7.4999999999999997E-2"/>
    <n v="7.0000000000000007E-2"/>
    <n v="2.9529999999999998"/>
  </r>
  <r>
    <x v="81"/>
    <x v="6"/>
    <n v="0.41"/>
    <n v="0.1"/>
    <n v="0"/>
    <n v="0.32940000000000003"/>
    <n v="0.13769999999999999"/>
    <n v="0.22"/>
    <n v="0.19"/>
    <n v="0"/>
    <n v="0.16"/>
    <n v="0.2067285714285714"/>
    <n v="0.25251862000000003"/>
    <n v="0.17301049333333332"/>
    <x v="0"/>
    <n v="7.4999999999999997E-2"/>
    <n v="7.4999999999999997E-2"/>
    <n v="3.0750000000000002"/>
  </r>
  <r>
    <x v="82"/>
    <x v="6"/>
    <n v="0.43"/>
    <n v="0.12"/>
    <n v="0"/>
    <n v="0.34770000000000001"/>
    <n v="0.1537"/>
    <n v="0.24"/>
    <n v="0.21"/>
    <n v="0"/>
    <n v="0.18"/>
    <n v="0.22305714285714284"/>
    <n v="0.26968911000000001"/>
    <n v="0.18037480933333336"/>
    <x v="0"/>
    <n v="7.4999999999999997E-2"/>
    <n v="7.4999999999999997E-2"/>
    <n v="3.3959999999999999"/>
  </r>
  <r>
    <x v="83"/>
    <x v="6"/>
    <n v="0.46"/>
    <n v="0.15"/>
    <n v="0"/>
    <n v="0.37209999999999999"/>
    <n v="0.17499999999999999"/>
    <n v="0.27"/>
    <n v="0.24"/>
    <n v="0"/>
    <n v="0.2"/>
    <n v="0.24530000000000002"/>
    <n v="0.29284262999999999"/>
    <n v="0.18939089399999998"/>
    <x v="0"/>
    <n v="7.4999999999999997E-2"/>
    <n v="7.4999999999999997E-2"/>
    <n v="3.3410000000000002"/>
  </r>
  <r>
    <x v="84"/>
    <x v="7"/>
    <n v="0.54"/>
    <n v="0.23"/>
    <n v="0.04"/>
    <n v="0.43919999999999998"/>
    <n v="0.24"/>
    <n v="0.35"/>
    <n v="0.32"/>
    <n v="0"/>
    <n v="0.26"/>
    <n v="0.30702857142857143"/>
    <n v="0.35635390591122984"/>
    <n v="0.15916581666666665"/>
    <x v="0"/>
    <n v="7.4999999999999997E-2"/>
    <n v="7.4999999999999997E-2"/>
    <n v="3.3079999999999998"/>
  </r>
  <r>
    <x v="85"/>
    <x v="7"/>
    <n v="0.53"/>
    <n v="0.22"/>
    <n v="0.03"/>
    <n v="0.42699999999999999"/>
    <n v="0.23"/>
    <n v="0.34"/>
    <n v="0.31"/>
    <n v="0"/>
    <n v="0.25"/>
    <n v="0.29814285714285715"/>
    <n v="0.3470046560150355"/>
    <n v="0.14848551999999995"/>
    <x v="0"/>
    <n v="7.4999999999999997E-2"/>
    <n v="7.4999999999999997E-2"/>
    <n v="3.3769999999999998"/>
  </r>
  <r>
    <x v="86"/>
    <x v="7"/>
    <n v="0.52"/>
    <n v="0.21"/>
    <n v="0.02"/>
    <n v="0.4209"/>
    <n v="0.22500000000000001"/>
    <n v="0.33"/>
    <n v="0.3"/>
    <n v="0"/>
    <n v="0.25"/>
    <n v="0.29227142857142863"/>
    <n v="0.34111017640637997"/>
    <n v="0.1390097313333333"/>
    <x v="0"/>
    <n v="0.08"/>
    <n v="7.4999999999999997E-2"/>
    <n v="3.8809999999999998"/>
  </r>
  <r>
    <x v="87"/>
    <x v="7"/>
    <n v="0.54"/>
    <n v="0.22"/>
    <n v="0.04"/>
    <n v="0.4083"/>
    <n v="0.23499999999999999"/>
    <n v="0.35"/>
    <n v="0.31"/>
    <n v="0"/>
    <n v="0.26"/>
    <n v="0.30047142857142856"/>
    <n v="0.35132235956904256"/>
    <n v="0.14234477799999998"/>
    <x v="0"/>
    <n v="0.08"/>
    <n v="7.4999999999999997E-2"/>
    <n v="4.0839999999999996"/>
  </r>
  <r>
    <x v="88"/>
    <x v="7"/>
    <n v="0.66"/>
    <n v="0.35"/>
    <n v="0.16"/>
    <n v="0.30480000000000002"/>
    <n v="0.34"/>
    <n v="0.48"/>
    <n v="0.44"/>
    <n v="0"/>
    <n v="0.36"/>
    <n v="0.36925714285714284"/>
    <n v="0.42596585236245604"/>
    <n v="0.17001009533333331"/>
    <x v="0"/>
    <n v="0.08"/>
    <n v="7.4999999999999997E-2"/>
    <n v="4.4249999999999998"/>
  </r>
  <r>
    <x v="89"/>
    <x v="7"/>
    <n v="0.71"/>
    <n v="0.4"/>
    <n v="0.21"/>
    <n v="0.34499999999999997"/>
    <n v="0.38500000000000001"/>
    <n v="0.53"/>
    <n v="0.49"/>
    <n v="0"/>
    <n v="0.4"/>
    <n v="0.40857142857142853"/>
    <n v="0.46735050258047678"/>
    <n v="0.19580728"/>
    <x v="0"/>
    <n v="0.08"/>
    <n v="7.4999999999999997E-2"/>
    <n v="4.6769999999999996"/>
  </r>
  <r>
    <x v="90"/>
    <x v="7"/>
    <n v="0.8"/>
    <n v="0.49"/>
    <n v="0.3"/>
    <n v="0.4083"/>
    <n v="0.45500000000000002"/>
    <n v="0.61"/>
    <n v="0.57999999999999996"/>
    <n v="0"/>
    <n v="0.47"/>
    <n v="0.47475714285714282"/>
    <n v="0.53774135721458038"/>
    <n v="0.19907195666666666"/>
    <x v="0"/>
    <n v="0.08"/>
    <n v="7.4999999999999997E-2"/>
    <n v="4.7030000000000003"/>
  </r>
  <r>
    <x v="91"/>
    <x v="7"/>
    <n v="0.86"/>
    <n v="0.55000000000000004"/>
    <n v="0.36"/>
    <n v="0.46"/>
    <n v="0.51"/>
    <n v="0.67"/>
    <n v="0.64"/>
    <n v="0"/>
    <n v="0.52"/>
    <n v="0.52285714285714291"/>
    <n v="0.5883844559490139"/>
    <n v="0.20592230333333331"/>
    <x v="0"/>
    <n v="0.08"/>
    <n v="7.4999999999999997E-2"/>
    <n v="4.3019999999999996"/>
  </r>
  <r>
    <x v="92"/>
    <x v="7"/>
    <n v="0.87"/>
    <n v="0.56000000000000005"/>
    <n v="0.37"/>
    <n v="0.46579999999999999"/>
    <n v="0.51500000000000001"/>
    <n v="0.68"/>
    <n v="0.65"/>
    <n v="0"/>
    <n v="0.53"/>
    <n v="0.53011428571428565"/>
    <n v="0.59609819395385166"/>
    <n v="0.22139171266666668"/>
    <x v="0"/>
    <n v="0.08"/>
    <n v="0.08"/>
    <n v="4.024"/>
  </r>
  <r>
    <x v="93"/>
    <x v="7"/>
    <n v="0.77"/>
    <n v="0.46"/>
    <n v="0.27"/>
    <n v="0.38529999999999998"/>
    <n v="0.43"/>
    <n v="0.57999999999999996"/>
    <n v="0.55000000000000004"/>
    <n v="0"/>
    <n v="0.45"/>
    <n v="0.4521857142857143"/>
    <n v="0.51412124973976692"/>
    <n v="0.23646863333333334"/>
    <x v="0"/>
    <n v="0.09"/>
    <n v="8.5000000000000006E-2"/>
    <n v="3.5760000000000001"/>
  </r>
  <r>
    <x v="94"/>
    <x v="7"/>
    <n v="0.7"/>
    <n v="0.39"/>
    <n v="0.2"/>
    <n v="0.33350000000000002"/>
    <n v="0.37"/>
    <n v="0.51"/>
    <n v="0.48"/>
    <n v="0"/>
    <n v="0.39"/>
    <n v="0.39764285714285724"/>
    <n v="0.45650379566443111"/>
    <n v="0.24669206933333335"/>
    <x v="0"/>
    <n v="0.1"/>
    <n v="8.5000000000000006E-2"/>
    <n v="2.8759999999999999"/>
  </r>
  <r>
    <x v="95"/>
    <x v="7"/>
    <n v="0.59"/>
    <n v="0.27"/>
    <n v="0.09"/>
    <n v="0.24729999999999999"/>
    <n v="0.28000000000000003"/>
    <n v="0.4"/>
    <n v="0.36"/>
    <n v="0"/>
    <n v="0.3"/>
    <n v="0.31104285714285712"/>
    <n v="0.36660809891271473"/>
    <n v="0.25424200399999997"/>
    <x v="0"/>
    <n v="0.105"/>
    <n v="0.09"/>
    <n v="2.4489999999999998"/>
  </r>
  <r>
    <x v="96"/>
    <x v="8"/>
    <n v="0.41"/>
    <n v="0.1"/>
    <n v="0"/>
    <n v="0.115"/>
    <n v="5.2500000000000005E-2"/>
    <n v="0.22"/>
    <n v="0.19"/>
    <n v="0"/>
    <n v="0.16"/>
    <n v="0.16392857142857142"/>
    <n v="0.20343900150211841"/>
    <n v="0.24466408530374328"/>
    <x v="0"/>
    <n v="0.11"/>
    <n v="0.09"/>
    <n v="2.2919999999999998"/>
  </r>
  <r>
    <x v="97"/>
    <x v="8"/>
    <n v="0.3"/>
    <n v="-0.01"/>
    <n v="0"/>
    <n v="2.8799999999999999E-2"/>
    <n v="1.2500000000000001E-2"/>
    <n v="0.12"/>
    <n v="0.08"/>
    <n v="0"/>
    <n v="7.0000000000000007E-2"/>
    <n v="8.7328571428571422E-2"/>
    <n v="0.12414724921689342"/>
    <n v="0.23704413200501184"/>
    <x v="0"/>
    <n v="9.5000000000000001E-2"/>
    <n v="9.5000000000000001E-2"/>
    <n v="2.1949999999999998"/>
  </r>
  <r>
    <x v="98"/>
    <x v="8"/>
    <n v="0.27"/>
    <n v="-0.05"/>
    <n v="0"/>
    <n v="0"/>
    <n v="2.5000000000000001E-3"/>
    <n v="0.08"/>
    <n v="0"/>
    <n v="0"/>
    <n v="0"/>
    <n v="5.0357142857142864E-2"/>
    <n v="9.1841776312545823E-2"/>
    <n v="0.22752056346879332"/>
    <x v="0"/>
    <n v="9.5000000000000001E-2"/>
    <n v="9.5000000000000001E-2"/>
    <n v="2.0920000000000001"/>
  </r>
  <r>
    <x v="99"/>
    <x v="8"/>
    <n v="0.24"/>
    <n v="-7.0000000000000007E-2"/>
    <n v="0"/>
    <n v="0"/>
    <n v="0"/>
    <n v="0.05"/>
    <n v="0"/>
    <n v="0"/>
    <n v="0"/>
    <n v="4.1428571428571426E-2"/>
    <n v="7.9761416264293949E-2"/>
    <n v="0.23133262452301415"/>
    <x v="0"/>
    <n v="9.5000000000000001E-2"/>
    <n v="9.5000000000000001E-2"/>
    <n v="2.2200000000000002"/>
  </r>
  <r>
    <x v="100"/>
    <x v="8"/>
    <n v="0.22"/>
    <n v="-0.1"/>
    <n v="0"/>
    <n v="0"/>
    <n v="0"/>
    <n v="0.03"/>
    <n v="0"/>
    <n v="0"/>
    <n v="0"/>
    <n v="3.5714285714285712E-2"/>
    <n v="7.201891288699272E-2"/>
    <n v="0.27517044278748531"/>
    <x v="0"/>
    <n v="9.5000000000000001E-2"/>
    <n v="9.5000000000000001E-2"/>
    <n v="2.2269999999999999"/>
  </r>
  <r>
    <x v="101"/>
    <x v="8"/>
    <n v="0.25"/>
    <n v="-0.06"/>
    <n v="0"/>
    <n v="0"/>
    <n v="2.5000000000000001E-3"/>
    <n v="0.06"/>
    <n v="0"/>
    <n v="0"/>
    <n v="0"/>
    <n v="4.4642857142857144E-2"/>
    <n v="8.4099272935244565E-2"/>
    <n v="0.31105646419349225"/>
    <x v="0"/>
    <n v="0.115"/>
    <n v="0.115"/>
    <n v="2.5289999999999999"/>
  </r>
  <r>
    <x v="102"/>
    <x v="8"/>
    <n v="0.25"/>
    <n v="-0.06"/>
    <n v="0"/>
    <n v="0"/>
    <n v="5.7499999999999996E-2"/>
    <n v="0.06"/>
    <n v="0"/>
    <n v="0"/>
    <n v="0"/>
    <n v="5.2499999999999998E-2"/>
    <n v="9.4364582545844192E-2"/>
    <n v="0.34311566240486013"/>
    <x v="0"/>
    <n v="0.115"/>
    <n v="0.115"/>
    <n v="2.54"/>
  </r>
  <r>
    <x v="103"/>
    <x v="8"/>
    <n v="0.32"/>
    <n v="0.01"/>
    <n v="0"/>
    <n v="4.5999999999999999E-2"/>
    <n v="6.7500000000000004E-2"/>
    <n v="0.14000000000000001"/>
    <n v="0.1"/>
    <n v="0"/>
    <n v="0.09"/>
    <n v="0.10907142857142857"/>
    <n v="0.14844290043617311"/>
    <n v="0.36151613864967125"/>
    <x v="0"/>
    <n v="0.13"/>
    <n v="0.13500000000000001"/>
    <n v="2.6339999999999999"/>
  </r>
  <r>
    <x v="104"/>
    <x v="8"/>
    <n v="0.33"/>
    <n v="0.02"/>
    <n v="0"/>
    <n v="5.1799999999999999E-2"/>
    <n v="8.249999999999999E-2"/>
    <n v="0.14000000000000001"/>
    <n v="0.11"/>
    <n v="0"/>
    <n v="0.09"/>
    <n v="0.1149"/>
    <n v="0.15542483412602676"/>
    <n v="0.37084222398461719"/>
    <x v="0"/>
    <n v="0.13"/>
    <n v="0.13500000000000001"/>
    <n v="2.6259999999999999"/>
  </r>
  <r>
    <x v="105"/>
    <x v="8"/>
    <n v="0.35"/>
    <n v="0.04"/>
    <n v="0"/>
    <n v="6.9000000000000006E-2"/>
    <n v="8.4999999999999992E-2"/>
    <n v="0.16"/>
    <n v="0.13"/>
    <n v="0"/>
    <n v="0.11"/>
    <n v="0.12914285714285714"/>
    <n v="0.16992178071700681"/>
    <n v="0.35009756991325564"/>
    <x v="0"/>
    <n v="0.13500000000000001"/>
    <n v="0.14000000000000001"/>
    <n v="2.6720000000000002"/>
  </r>
  <r>
    <x v="106"/>
    <x v="8"/>
    <n v="0.35"/>
    <n v="0.04"/>
    <n v="0"/>
    <n v="6.3299999999999995E-2"/>
    <n v="8.4999999999999992E-2"/>
    <n v="0.16"/>
    <n v="0.13"/>
    <n v="0"/>
    <n v="0.11"/>
    <n v="0.12832857142857143"/>
    <n v="0.16917445958249655"/>
    <n v="0.31995526455481044"/>
    <x v="0"/>
    <n v="0.13500000000000001"/>
    <n v="0.14499999999999999"/>
    <n v="2.7919999999999998"/>
  </r>
  <r>
    <x v="107"/>
    <x v="8"/>
    <n v="0.36"/>
    <n v="0.05"/>
    <n v="0"/>
    <n v="7.4800000000000005E-2"/>
    <n v="0.11749999999999999"/>
    <n v="0.17"/>
    <n v="0.14000000000000001"/>
    <n v="0"/>
    <n v="0.12"/>
    <n v="0.14032857142857144"/>
    <n v="0.18263571117253979"/>
    <n v="0.27917692363757157"/>
    <x v="0"/>
    <n v="0.13500000000000001"/>
    <n v="0.14499999999999999"/>
    <n v="2.7450000000000001"/>
  </r>
  <r>
    <x v="108"/>
    <x v="9"/>
    <n v="0.39"/>
    <n v="0.08"/>
    <n v="0"/>
    <n v="9.7799999999999998E-2"/>
    <n v="0.1075"/>
    <n v="0.2"/>
    <n v="0.17"/>
    <n v="0"/>
    <n v="0.14000000000000001"/>
    <n v="0.15790000000000001"/>
    <n v="0.20389502830428408"/>
    <n v="0.24865514247111609"/>
    <x v="0"/>
    <n v="0.14000000000000001"/>
    <n v="0.14499999999999999"/>
    <n v="2.8450000000000002"/>
  </r>
  <r>
    <x v="109"/>
    <x v="9"/>
    <n v="0.38"/>
    <n v="7.0000000000000007E-2"/>
    <n v="0"/>
    <n v="8.6300000000000002E-2"/>
    <n v="0.125"/>
    <n v="0.19"/>
    <n v="0.16"/>
    <n v="0"/>
    <n v="0.13"/>
    <n v="0.15304285714285712"/>
    <n v="0.19940639441078409"/>
    <n v="0.22441002841064295"/>
    <x v="0"/>
    <n v="0.14000000000000001"/>
    <n v="0.14499999999999999"/>
    <n v="2.7850000000000001"/>
  </r>
  <r>
    <x v="110"/>
    <x v="9"/>
    <n v="0.4"/>
    <n v="0.09"/>
    <n v="0"/>
    <n v="0.10929999999999999"/>
    <n v="0.11749999999999999"/>
    <n v="0.22"/>
    <n v="0.18"/>
    <n v="0"/>
    <n v="0.15"/>
    <n v="0.16811428571428569"/>
    <n v="0.21378054367493393"/>
    <n v="0.20188527090630859"/>
    <x v="0"/>
    <n v="0.14000000000000001"/>
    <n v="0.15"/>
    <n v="2.915"/>
  </r>
  <r>
    <x v="111"/>
    <x v="9"/>
    <n v="0.39"/>
    <n v="0.08"/>
    <n v="0"/>
    <n v="9.7799999999999998E-2"/>
    <n v="0.14000000000000001"/>
    <n v="0.2"/>
    <n v="0.17"/>
    <n v="0"/>
    <n v="0.14000000000000001"/>
    <n v="0.16254285714285716"/>
    <n v="0.20946144769754066"/>
    <n v="0.20167054527777883"/>
    <x v="0"/>
    <n v="0.14499999999999999"/>
    <n v="0.15"/>
    <n v="3.0590000000000002"/>
  </r>
  <r>
    <x v="112"/>
    <x v="9"/>
    <n v="0.42"/>
    <n v="0.11"/>
    <n v="0"/>
    <n v="0.1208"/>
    <n v="0.16499999999999998"/>
    <n v="0.23"/>
    <n v="0.2"/>
    <n v="0"/>
    <n v="0.17"/>
    <n v="0.18654285714285712"/>
    <n v="0.23477856895744104"/>
    <n v="0.23725766841648291"/>
    <x v="0"/>
    <n v="0.14499999999999999"/>
    <n v="0.155"/>
    <n v="3.069"/>
  </r>
  <r>
    <x v="113"/>
    <x v="9"/>
    <n v="0.46"/>
    <n v="0.14000000000000001"/>
    <n v="0"/>
    <n v="0.14949999999999999"/>
    <n v="0.17749999999999999"/>
    <n v="0.27"/>
    <n v="0.23"/>
    <n v="0"/>
    <n v="0.2"/>
    <n v="0.21242857142857141"/>
    <n v="0.26269544345419421"/>
    <n v="0.26586612183857378"/>
    <x v="0"/>
    <n v="0.14499999999999999"/>
    <n v="0.155"/>
    <n v="2.948"/>
  </r>
  <r>
    <x v="114"/>
    <x v="9"/>
    <n v="0.46"/>
    <n v="0.15"/>
    <n v="0"/>
    <n v="0.14949999999999999"/>
    <n v="0.14749999999999999"/>
    <n v="0.27"/>
    <n v="0.24"/>
    <n v="0"/>
    <n v="0.2"/>
    <n v="0.20957142857142858"/>
    <n v="0.2577764619797997"/>
    <n v="0.28965856658680816"/>
    <x v="0"/>
    <n v="0.15"/>
    <n v="0.155"/>
    <n v="2.911"/>
  </r>
  <r>
    <x v="115"/>
    <x v="9"/>
    <n v="0.43"/>
    <n v="0.12"/>
    <n v="0"/>
    <n v="0.1265"/>
    <n v="0.14250000000000002"/>
    <n v="0.24"/>
    <n v="0.21"/>
    <n v="0"/>
    <n v="0.17"/>
    <n v="0.18842857142857142"/>
    <n v="0.23588482957728804"/>
    <n v="0.32584764879506234"/>
    <x v="0"/>
    <n v="0.15"/>
    <n v="0.16"/>
    <n v="2.9590000000000001"/>
  </r>
  <r>
    <x v="116"/>
    <x v="9"/>
    <n v="0.42"/>
    <n v="0.11"/>
    <n v="0"/>
    <n v="0.1208"/>
    <n v="0.15"/>
    <n v="0.23"/>
    <n v="0.2"/>
    <n v="0"/>
    <n v="0.17"/>
    <n v="0.18439999999999998"/>
    <n v="0.23220945231439954"/>
    <n v="0.33462774935995948"/>
    <x v="0"/>
    <n v="0.155"/>
    <n v="0.16"/>
    <n v="2.9460000000000002"/>
  </r>
  <r>
    <x v="117"/>
    <x v="9"/>
    <n v="0.43"/>
    <n v="0.12"/>
    <n v="0"/>
    <n v="0.1265"/>
    <n v="0.14749999999999999"/>
    <n v="0.24"/>
    <n v="0.21"/>
    <n v="0"/>
    <n v="0.18"/>
    <n v="0.19057142857142856"/>
    <n v="0.23854974298056819"/>
    <n v="0.31218721681892458"/>
    <x v="0"/>
    <n v="0.155"/>
    <n v="0.16500000000000001"/>
    <n v="3.052"/>
  </r>
  <r>
    <x v="118"/>
    <x v="9"/>
    <n v="0.43"/>
    <n v="0.12"/>
    <n v="0"/>
    <n v="0.1265"/>
    <n v="0.16749999999999998"/>
    <n v="0.24"/>
    <n v="0.21"/>
    <n v="0"/>
    <n v="0.17"/>
    <n v="0.19199999999999998"/>
    <n v="0.24016669064902385"/>
    <n v="0.29845578841564252"/>
    <x v="0"/>
    <n v="0.155"/>
    <n v="0.16500000000000001"/>
    <n v="3.14"/>
  </r>
  <r>
    <x v="119"/>
    <x v="9"/>
    <n v="0.46"/>
    <n v="0.14000000000000001"/>
    <n v="0"/>
    <n v="0.14949999999999999"/>
    <n v="0.1875"/>
    <n v="0.27"/>
    <n v="0.23"/>
    <n v="0"/>
    <n v="0.2"/>
    <n v="0.21385714285714288"/>
    <n v="0.2644081878828885"/>
    <n v="0.28069548002841821"/>
    <x v="0"/>
    <n v="0.16"/>
    <n v="0.16500000000000001"/>
    <n v="3.2429999999999999"/>
  </r>
  <r>
    <x v="120"/>
    <x v="10"/>
    <n v="0.48"/>
    <n v="0.17"/>
    <n v="0"/>
    <n v="0.1668"/>
    <n v="0.20250000000000001"/>
    <n v="0.28999999999999998"/>
    <n v="0.26"/>
    <n v="0"/>
    <n v="0.21"/>
    <n v="0.22989999999999999"/>
    <n v="0.2820631847897761"/>
    <n v="0.25456264523921074"/>
    <x v="0"/>
    <n v="0.16"/>
    <n v="0.17"/>
    <n v="3.3879999999999999"/>
  </r>
  <r>
    <x v="121"/>
    <x v="10"/>
    <n v="0.5"/>
    <n v="0.19"/>
    <n v="0"/>
    <n v="0.184"/>
    <n v="0.23749999999999999"/>
    <n v="0.32"/>
    <n v="0.28000000000000003"/>
    <n v="0"/>
    <n v="0.23"/>
    <n v="0.25021428571428572"/>
    <n v="0.30297165604295534"/>
    <n v="0.2235194332142377"/>
    <x v="0"/>
    <n v="0.16500000000000001"/>
    <n v="0.17"/>
    <n v="3.5840000000000001"/>
  </r>
  <r>
    <x v="122"/>
    <x v="10"/>
    <n v="0.54"/>
    <n v="0.23"/>
    <n v="0.04"/>
    <n v="0.21279999999999999"/>
    <n v="0.26500000000000001"/>
    <n v="0.35"/>
    <n v="0.32"/>
    <n v="0"/>
    <n v="0.26"/>
    <n v="0.23397142857142855"/>
    <n v="0.22689206254906269"/>
    <n v="0.21557749879795321"/>
    <x v="0"/>
    <n v="0.16500000000000001"/>
    <n v="0.17499999999999999"/>
    <n v="3.9049999999999998"/>
  </r>
  <r>
    <x v="123"/>
    <x v="10"/>
    <n v="0.59"/>
    <n v="0.28000000000000003"/>
    <n v="0.09"/>
    <n v="0.24729999999999999"/>
    <n v="0.33750000000000002"/>
    <n v="0.4"/>
    <n v="0.37"/>
    <n v="0"/>
    <n v="0.3"/>
    <n v="0.27640000000000003"/>
    <n v="0.27217886161961885"/>
    <n v="0.21351507451029239"/>
    <x v="0"/>
    <n v="0.17"/>
    <n v="0.17499999999999999"/>
    <n v="4.0640000000000001"/>
  </r>
  <r>
    <x v="124"/>
    <x v="10"/>
    <n v="0.67"/>
    <n v="0.36"/>
    <n v="0.17"/>
    <n v="0.3105"/>
    <n v="0.37"/>
    <n v="0.48"/>
    <n v="0.45"/>
    <n v="0"/>
    <n v="0.37"/>
    <n v="0.33435714285714285"/>
    <n v="0.33261392470248374"/>
    <n v="0.24425444473562993"/>
    <x v="0"/>
    <n v="0.17"/>
    <n v="0.17499999999999999"/>
    <n v="4.0469999999999997"/>
  </r>
  <r>
    <x v="125"/>
    <x v="10"/>
    <n v="0.71"/>
    <n v="0.4"/>
    <n v="0.21"/>
    <n v="0.33929999999999999"/>
    <n v="0.38250000000000001"/>
    <n v="0.52"/>
    <n v="0.49"/>
    <n v="0"/>
    <n v="0.4"/>
    <n v="0.36168571428571428"/>
    <n v="0.36092844996388984"/>
    <n v="0.27138173965663853"/>
    <x v="0"/>
    <n v="0.17"/>
    <n v="0.18"/>
    <n v="3.9329999999999998"/>
  </r>
  <r>
    <x v="126"/>
    <x v="10"/>
    <n v="0.7"/>
    <n v="0.39"/>
    <n v="0.2"/>
    <n v="0.33929999999999999"/>
    <n v="0.35499999999999998"/>
    <n v="0.52"/>
    <n v="0.48"/>
    <n v="0"/>
    <n v="0.39"/>
    <n v="0.35347142857142855"/>
    <n v="0.35078662027820517"/>
    <n v="0.29662746724674144"/>
    <x v="0"/>
    <n v="0.17499999999999999"/>
    <n v="0.18"/>
    <n v="3.9049999999999998"/>
  </r>
  <r>
    <x v="127"/>
    <x v="10"/>
    <n v="0.68"/>
    <n v="0.36"/>
    <n v="0.18"/>
    <n v="0.31630000000000003"/>
    <n v="0.34750000000000003"/>
    <n v="0.49"/>
    <n v="0.45"/>
    <n v="0"/>
    <n v="0.37"/>
    <n v="0.33340000000000003"/>
    <n v="0.33015180349797468"/>
    <n v="0.32423739532082502"/>
    <x v="0"/>
    <n v="0.17499999999999999"/>
    <n v="0.185"/>
    <n v="3.86"/>
  </r>
  <r>
    <x v="128"/>
    <x v="10"/>
    <n v="0.67"/>
    <n v="0.36"/>
    <n v="0.17"/>
    <n v="0.3105"/>
    <n v="0.33999999999999997"/>
    <n v="0.48"/>
    <n v="0.45"/>
    <n v="0"/>
    <n v="0.37"/>
    <n v="0.33007142857142852"/>
    <n v="0.32753842622539014"/>
    <n v="0.32791082679809264"/>
    <x v="0"/>
    <n v="0.18"/>
    <n v="0.185"/>
    <n v="3.8370000000000002"/>
  </r>
  <r>
    <x v="129"/>
    <x v="10"/>
    <n v="0.66"/>
    <n v="0.35"/>
    <n v="0.16"/>
    <n v="0.30480000000000002"/>
    <n v="0.33500000000000002"/>
    <n v="0.47"/>
    <n v="0.44"/>
    <n v="0"/>
    <n v="0.36"/>
    <n v="0.32282857142857141"/>
    <n v="0.31987123295757847"/>
    <n v="0.30753092447911395"/>
    <x v="0"/>
    <n v="0.18"/>
    <n v="0.185"/>
    <n v="3.798"/>
  </r>
  <r>
    <x v="130"/>
    <x v="10"/>
    <n v="0.65"/>
    <n v="0.34"/>
    <n v="0.15"/>
    <n v="0.29899999999999999"/>
    <n v="0.32"/>
    <n v="0.46"/>
    <n v="0.43"/>
    <n v="0"/>
    <n v="0.35"/>
    <n v="0.31414285714285711"/>
    <n v="0.31049969165070496"/>
    <n v="0.28861498196531715"/>
    <x v="0"/>
    <n v="0.185"/>
    <n v="0.19"/>
    <n v="3.9620000000000002"/>
  </r>
  <r>
    <x v="131"/>
    <x v="10"/>
    <n v="0.64"/>
    <n v="0.33"/>
    <n v="0.14000000000000001"/>
    <n v="0.28749999999999998"/>
    <n v="0.35499999999999998"/>
    <n v="0.45"/>
    <n v="0.42"/>
    <n v="0"/>
    <n v="0.34"/>
    <n v="0.31178571428571422"/>
    <n v="0.30887394731057871"/>
    <n v="0.27121733265604769"/>
    <x v="0"/>
    <n v="0.185"/>
    <n v="0.19"/>
    <n v="3.8610000000000002"/>
  </r>
  <r>
    <x v="132"/>
    <x v="11"/>
    <n v="0.68"/>
    <n v="0.37"/>
    <n v="0.18"/>
    <n v="0.32200000000000001"/>
    <n v="0.34499999999999997"/>
    <n v="0.5"/>
    <n v="0.46"/>
    <n v="0"/>
    <n v="0.38"/>
    <n v="0.33957142857142852"/>
    <n v="0.3335229579972202"/>
    <n v="0.22979907153205956"/>
    <x v="0"/>
    <n v="0.185"/>
    <n v="0.19500000000000001"/>
    <n v="3.8330000000000002"/>
  </r>
  <r>
    <x v="133"/>
    <x v="11"/>
    <n v="0.66"/>
    <n v="0.35"/>
    <n v="0.16"/>
    <n v="0.30480000000000002"/>
    <n v="0.33"/>
    <n v="0.47"/>
    <n v="0.44"/>
    <n v="0"/>
    <n v="0.36"/>
    <n v="0.32211428571428569"/>
    <n v="0.3161807676335282"/>
    <n v="0.20884176655687761"/>
    <x v="0"/>
    <n v="0.19"/>
    <n v="0.19500000000000001"/>
    <n v="3.9529999999999998"/>
  </r>
  <r>
    <x v="134"/>
    <x v="11"/>
    <n v="0.65"/>
    <n v="0.34"/>
    <n v="0.15"/>
    <n v="0.29899999999999999"/>
    <n v="0.34499999999999997"/>
    <n v="0.46"/>
    <n v="0.43"/>
    <n v="0"/>
    <n v="0.35"/>
    <n v="0.31771428571428567"/>
    <n v="0.31219932491325841"/>
    <n v="0.17750479417884749"/>
    <x v="0"/>
    <n v="0.19"/>
    <n v="0.2"/>
    <n v="4.1269999999999998"/>
  </r>
  <r>
    <x v="135"/>
    <x v="11"/>
    <n v="0.68"/>
    <n v="0.37"/>
    <n v="0.18"/>
    <n v="0.32200000000000001"/>
    <n v="0.38750000000000001"/>
    <n v="0.49"/>
    <n v="0.46"/>
    <n v="0"/>
    <n v="0.38"/>
    <n v="0.34421428571428569"/>
    <n v="0.34054150437325625"/>
    <n v="0.18713390852715114"/>
    <x v="0"/>
    <n v="0.19500000000000001"/>
    <n v="0.2"/>
    <n v="4.1150000000000002"/>
  </r>
  <r>
    <x v="136"/>
    <x v="11"/>
    <n v="0.72"/>
    <n v="0.41"/>
    <n v="0.22"/>
    <n v="0.3508"/>
    <n v="0.39250000000000002"/>
    <n v="0.54"/>
    <n v="0.5"/>
    <n v="0"/>
    <n v="0.41"/>
    <n v="0.37190000000000001"/>
    <n v="0.36777706576206387"/>
    <n v="0.21313713551563918"/>
    <x v="0"/>
    <n v="0.19500000000000001"/>
    <n v="0.2"/>
    <n v="3.9790000000000001"/>
  </r>
  <r>
    <x v="137"/>
    <x v="11"/>
    <n v="0.72"/>
    <n v="0.41"/>
    <n v="0.22"/>
    <n v="0.3508"/>
    <n v="0.3725"/>
    <n v="0.53"/>
    <n v="0.5"/>
    <n v="0"/>
    <n v="0.41"/>
    <n v="0.36761428571428573"/>
    <n v="0.36362908513294762"/>
    <n v="0.23590772211777619"/>
    <x v="0"/>
    <n v="0.2"/>
    <n v="0.20499999999999999"/>
    <n v="3.7589999999999999"/>
  </r>
  <r>
    <x v="138"/>
    <x v="11"/>
    <n v="0.69"/>
    <n v="0.37"/>
    <n v="0.19"/>
    <n v="0.32200000000000001"/>
    <n v="0.32500000000000001"/>
    <n v="0.5"/>
    <n v="0.46"/>
    <n v="0"/>
    <n v="0.38"/>
    <n v="0.33671428571428569"/>
    <n v="0.32994966935557146"/>
    <n v="0.23430922160128301"/>
    <x v="0"/>
    <n v="0.2"/>
    <n v="0.20499999999999999"/>
    <n v="3.7210000000000001"/>
  </r>
  <r>
    <x v="139"/>
    <x v="11"/>
    <n v="0.63"/>
    <n v="0.32"/>
    <n v="0.13"/>
    <n v="0.28179999999999999"/>
    <n v="0.30499999999999999"/>
    <n v="0.44"/>
    <n v="0.41"/>
    <n v="0"/>
    <n v="0.34"/>
    <n v="0.29954285714285717"/>
    <n v="0.29260801879204568"/>
    <n v="0.23815984450381197"/>
    <x v="0"/>
    <n v="0.20499999999999999"/>
    <n v="0.21"/>
    <n v="3.9830000000000001"/>
  </r>
  <r>
    <x v="140"/>
    <x v="11"/>
    <n v="0.62"/>
    <n v="0.31"/>
    <n v="0.12"/>
    <n v="0.27600000000000002"/>
    <n v="0.34750000000000003"/>
    <n v="0.44"/>
    <n v="0.4"/>
    <n v="0"/>
    <n v="0.33"/>
    <n v="0.30050000000000004"/>
    <n v="0.29411453994151043"/>
    <n v="0.23839090422193884"/>
    <x v="0"/>
    <n v="0.20499999999999999"/>
    <n v="0.21"/>
    <n v="4.12"/>
  </r>
  <r>
    <x v="141"/>
    <x v="11"/>
    <n v="0.69"/>
    <n v="0.38"/>
    <n v="0.19"/>
    <n v="0.32779999999999998"/>
    <n v="0.39"/>
    <n v="0.5"/>
    <n v="0.47"/>
    <n v="0"/>
    <n v="0.38"/>
    <n v="0.34968571428571427"/>
    <n v="0.34600677159789595"/>
    <n v="0.24278091888505116"/>
    <x v="0"/>
    <n v="0.21"/>
    <n v="0.215"/>
    <n v="4.0940000000000003"/>
  </r>
  <r>
    <x v="142"/>
    <x v="11"/>
    <n v="0.72"/>
    <n v="0.41"/>
    <n v="0.22"/>
    <n v="0.3508"/>
    <n v="0.39"/>
    <n v="0.54"/>
    <n v="0.5"/>
    <n v="0"/>
    <n v="0.41"/>
    <n v="0.37154285714285712"/>
    <n v="0.36733040468185779"/>
    <n v="0.23994694729407515"/>
    <x v="0"/>
    <n v="0.21"/>
    <n v="0.215"/>
    <n v="4"/>
  </r>
  <r>
    <x v="143"/>
    <x v="11"/>
    <n v="0.72"/>
    <n v="0.4"/>
    <n v="0.22"/>
    <n v="0.34499999999999997"/>
    <n v="0.36499999999999999"/>
    <n v="0.53"/>
    <n v="0.49"/>
    <n v="0"/>
    <n v="0.4"/>
    <n v="0.36142857142857138"/>
    <n v="0.35620238467829057"/>
    <n v="0.25197261545533567"/>
    <x v="0"/>
    <n v="0.215"/>
    <n v="0.22"/>
    <n v="3.9609999999999999"/>
  </r>
  <r>
    <x v="144"/>
    <x v="12"/>
    <n v="0.69"/>
    <n v="0.38"/>
    <n v="0.19"/>
    <n v="0.32779999999999998"/>
    <n v="0.36249999999999999"/>
    <n v="0.51"/>
    <n v="0.47"/>
    <n v="0"/>
    <n v="0.39"/>
    <n v="0.34861428571428571"/>
    <n v="0.34394637376302262"/>
    <n v="0.27316039036376011"/>
    <x v="0"/>
    <n v="0.215"/>
    <n v="0.22"/>
    <n v="3.9089999999999998"/>
  </r>
  <r>
    <x v="145"/>
    <x v="12"/>
    <n v="0.68"/>
    <n v="0.37"/>
    <n v="0.18"/>
    <n v="0.32200000000000001"/>
    <n v="0.34749999999999998"/>
    <n v="0.5"/>
    <n v="0.46"/>
    <n v="0"/>
    <n v="0.38"/>
    <n v="0.33992857142857141"/>
    <n v="0.33452457033572519"/>
    <n v="0.27285293936242255"/>
    <x v="0"/>
    <n v="0.22"/>
    <n v="0.22500000000000001"/>
    <n v="4.1109999999999998"/>
  </r>
  <r>
    <x v="146"/>
    <x v="12"/>
    <n v="0.67"/>
    <n v="0.36"/>
    <n v="0.17"/>
    <n v="0.3105"/>
    <n v="0.3775"/>
    <n v="0.48"/>
    <n v="0.45"/>
    <n v="0"/>
    <n v="0.37"/>
    <n v="0.33542857142857141"/>
    <n v="0.33249563878508454"/>
    <n v="0.25095731037908503"/>
    <x v="0"/>
    <n v="0.22500000000000001"/>
    <n v="0.22500000000000001"/>
    <n v="4.0679999999999996"/>
  </r>
  <r>
    <x v="147"/>
    <x v="12"/>
    <n v="0.72"/>
    <n v="0.41"/>
    <n v="0.22"/>
    <n v="0.3508"/>
    <n v="0.38500000000000001"/>
    <n v="0.53"/>
    <n v="0.5"/>
    <n v="0"/>
    <n v="0.41"/>
    <n v="0.36940000000000001"/>
    <n v="0.3663687562291571"/>
    <n v="0.27406060456347192"/>
    <x v="0"/>
    <n v="0.22500000000000001"/>
    <n v="0.23"/>
    <n v="3.93"/>
  </r>
  <r>
    <x v="148"/>
    <x v="12"/>
    <n v="0.71"/>
    <n v="0.4"/>
    <n v="0.21"/>
    <n v="0.33929999999999999"/>
    <n v="0.35749999999999998"/>
    <n v="0.52"/>
    <n v="0.49"/>
    <n v="0"/>
    <n v="0.4"/>
    <n v="0.35811428571428566"/>
    <n v="0.35373736993448346"/>
    <n v="0.31172318647399622"/>
    <x v="0"/>
    <n v="0.23"/>
    <n v="0.23"/>
    <n v="3.87"/>
  </r>
  <r>
    <x v="149"/>
    <x v="12"/>
    <n v="0.68"/>
    <n v="0.36"/>
    <n v="0.18"/>
    <n v="0.31630000000000003"/>
    <n v="0.33750000000000002"/>
    <n v="0.49"/>
    <n v="0.45"/>
    <n v="0"/>
    <n v="0.37"/>
    <n v="0.33197142857142853"/>
    <n v="0.32609202746588767"/>
    <n v="0.32908432618367717"/>
    <x v="0"/>
    <n v="0.23"/>
    <n v="0.23499999999999999"/>
    <n v="3.8490000000000002"/>
  </r>
  <r>
    <x v="150"/>
    <x v="12"/>
    <n v="0.66"/>
    <n v="0.35"/>
    <n v="0.16"/>
    <n v="0.30480000000000002"/>
    <n v="0.33750000000000002"/>
    <n v="0.47"/>
    <n v="0.44"/>
    <n v="0"/>
    <n v="0.36"/>
    <n v="0.32318571428571424"/>
    <n v="0.31820860759511788"/>
    <n v="0.31283758387119209"/>
    <x v="0"/>
    <n v="0.23499999999999999"/>
    <n v="0.23499999999999999"/>
    <n v="3.8660000000000001"/>
  </r>
  <r>
    <x v="151"/>
    <x v="12"/>
    <n v="0.65"/>
    <n v="0.34"/>
    <n v="0.15"/>
    <n v="0.29899999999999999"/>
    <n v="0.33750000000000002"/>
    <n v="0.47"/>
    <n v="0.43"/>
    <n v="0"/>
    <n v="0.35"/>
    <n v="0.31807142857142851"/>
    <n v="0.3123326961974327"/>
    <n v="0.28621488395576949"/>
    <x v="0"/>
    <n v="0.24"/>
    <n v="0.24"/>
    <n v="3.9049999999999998"/>
  </r>
  <r>
    <x v="152"/>
    <x v="12"/>
    <n v="0.66"/>
    <n v="0.35"/>
    <n v="0.16"/>
    <n v="0.30480000000000002"/>
    <n v="0.34749999999999998"/>
    <n v="0.47"/>
    <n v="0.44"/>
    <n v="0"/>
    <n v="0.36"/>
    <n v="0.32461428571428569"/>
    <n v="0.32016010370182757"/>
    <n v="0.28462080616043339"/>
    <x v="0"/>
    <n v="0.24"/>
    <n v="0.24"/>
    <n v="3.9609999999999999"/>
  </r>
  <r>
    <x v="153"/>
    <x v="12"/>
    <n v="0.67"/>
    <n v="0.36"/>
    <n v="0.17"/>
    <n v="0.3105"/>
    <n v="0.36249999999999999"/>
    <n v="0.48"/>
    <n v="0.45"/>
    <n v="0"/>
    <n v="0.37"/>
    <n v="0.33328571428571424"/>
    <n v="0.32956839462501997"/>
    <n v="0.30147591584534755"/>
    <x v="0"/>
    <n v="0.245"/>
    <n v="0.245"/>
    <n v="3.8849999999999998"/>
  </r>
  <r>
    <x v="154"/>
    <x v="12"/>
    <n v="0.68"/>
    <n v="0.37"/>
    <n v="0.18"/>
    <n v="0.32200000000000001"/>
    <n v="0.34749999999999998"/>
    <n v="0.5"/>
    <n v="0.46"/>
    <n v="0"/>
    <n v="0.38"/>
    <n v="0.33992857142857141"/>
    <n v="0.33452457033572519"/>
    <n v="0.30599892899386222"/>
    <x v="0"/>
    <n v="0.245"/>
    <n v="0.25"/>
    <n v="3.839"/>
  </r>
  <r>
    <x v="155"/>
    <x v="12"/>
    <n v="0.66"/>
    <n v="0.35"/>
    <n v="0.16"/>
    <n v="0.30480000000000002"/>
    <n v="0.33500000000000002"/>
    <n v="0.48"/>
    <n v="0.44"/>
    <n v="0"/>
    <n v="0.36"/>
    <n v="0.32425714285714285"/>
    <n v="0.31833938143798823"/>
    <n v="0.30982817329058593"/>
    <x v="0"/>
    <n v="0.25"/>
    <n v="0.25"/>
    <n v="3.8820000000000001"/>
  </r>
  <r>
    <x v="156"/>
    <x v="13"/>
    <n v="0.65"/>
    <n v="0.34"/>
    <n v="0.15"/>
    <n v="0.29899999999999999"/>
    <n v="0.34"/>
    <n v="0.46"/>
    <n v="0.43"/>
    <n v="0"/>
    <n v="0.35"/>
    <n v="0.317"/>
    <n v="0.31341985679452145"/>
    <n v="0.31984417218333966"/>
    <x v="0"/>
    <n v="0.255"/>
    <n v="0.255"/>
    <n v="3.8929999999999998"/>
  </r>
  <r>
    <x v="157"/>
    <x v="13"/>
    <n v="0.66"/>
    <n v="0.35"/>
    <n v="0.16"/>
    <n v="0.30480000000000002"/>
    <n v="0.34499999999999997"/>
    <n v="0.48"/>
    <n v="0.44"/>
    <n v="0"/>
    <n v="0.36"/>
    <n v="0.32568571428571425"/>
    <n v="0.32161061365663257"/>
    <n v="0.31789233133740291"/>
    <x v="0"/>
    <n v="0.255"/>
    <n v="0.26"/>
    <n v="3.984"/>
  </r>
  <r>
    <x v="158"/>
    <x v="13"/>
    <n v="0.67"/>
    <n v="0.35"/>
    <n v="0.17"/>
    <n v="0.3105"/>
    <n v="0.35749999999999998"/>
    <n v="0.48"/>
    <n v="0.44"/>
    <n v="0"/>
    <n v="0.36"/>
    <n v="0.32828571428571429"/>
    <n v="0.32462075418473169"/>
    <n v="0.29052900874913523"/>
    <x v="0"/>
    <n v="0.26500000000000001"/>
    <n v="0.26"/>
    <n v="4.0010000000000003"/>
  </r>
  <r>
    <x v="159"/>
    <x v="13"/>
    <n v="0.69"/>
    <n v="0.38"/>
    <n v="0.19"/>
    <n v="0.32779999999999998"/>
    <n v="0.36749999999999999"/>
    <n v="0.5"/>
    <n v="0.47"/>
    <n v="0"/>
    <n v="0.38"/>
    <n v="0.3464714285714286"/>
    <n v="0.34387801833973758"/>
    <n v="0.3263630407406774"/>
    <x v="0"/>
    <n v="0.26500000000000001"/>
    <n v="0.26500000000000001"/>
    <n v="3.964"/>
  </r>
  <r>
    <x v="160"/>
    <x v="13"/>
    <n v="0.69"/>
    <n v="0.38"/>
    <n v="0.19"/>
    <n v="0.32779999999999998"/>
    <n v="0.36"/>
    <n v="0.51"/>
    <n v="0.47"/>
    <n v="0"/>
    <n v="0.39"/>
    <n v="0.34825714285714288"/>
    <n v="0.34509134245306627"/>
    <n v="0.35137612013301034"/>
    <x v="0"/>
    <n v="0.27"/>
    <n v="0.26500000000000001"/>
    <n v="3.9430000000000001"/>
  </r>
  <r>
    <x v="161"/>
    <x v="13"/>
    <n v="0.68"/>
    <n v="0.37"/>
    <n v="0.18"/>
    <n v="0.32200000000000001"/>
    <n v="0.35749999999999998"/>
    <n v="0.5"/>
    <n v="0.46"/>
    <n v="0"/>
    <n v="0.38"/>
    <n v="0.34135714285714286"/>
    <n v="0.33797586551441572"/>
    <n v="0.35021652085424176"/>
    <x v="0"/>
    <n v="0.27"/>
    <n v="0.27"/>
    <n v="3.9060000000000001"/>
  </r>
  <r>
    <x v="162"/>
    <x v="13"/>
    <n v="0.68"/>
    <n v="0.37"/>
    <n v="0.18"/>
    <n v="0.31630000000000003"/>
    <n v="0.34499999999999997"/>
    <n v="0.49"/>
    <n v="0.46"/>
    <n v="0"/>
    <n v="0.37"/>
    <n v="0.33589999999999998"/>
    <n v="0.33246122056052718"/>
    <n v="0.33298163240963147"/>
    <x v="0"/>
    <n v="0.27500000000000002"/>
    <n v="0.27500000000000002"/>
    <n v="3.8839999999999999"/>
  </r>
  <r>
    <x v="163"/>
    <x v="13"/>
    <n v="0.67"/>
    <n v="0.36"/>
    <n v="0.17"/>
    <n v="0.3105"/>
    <n v="0.34499999999999997"/>
    <n v="0.48"/>
    <n v="0.45"/>
    <n v="0"/>
    <n v="0.37"/>
    <n v="0.33078571428571424"/>
    <n v="0.3276357549991793"/>
    <n v="0.31169750616248432"/>
    <x v="0"/>
    <n v="0.28000000000000003"/>
    <n v="0.27500000000000002"/>
    <n v="3.8380000000000001"/>
  </r>
  <r>
    <x v="164"/>
    <x v="13"/>
    <n v="0.66"/>
    <n v="0.35"/>
    <n v="0.16"/>
    <n v="0.30480000000000002"/>
    <n v="0.33250000000000002"/>
    <n v="0.48"/>
    <n v="0.44"/>
    <n v="0"/>
    <n v="0.36"/>
    <n v="0.32390000000000002"/>
    <n v="0.31945864646919797"/>
    <n v="0.31393768995624272"/>
    <x v="0"/>
    <n v="0.28000000000000003"/>
    <n v="0.28000000000000003"/>
    <n v="3.7919999999999998"/>
  </r>
  <r>
    <x v="165"/>
    <x v="13"/>
    <n v="0.65"/>
    <n v="0.34"/>
    <n v="0.15"/>
    <n v="0.29899999999999999"/>
    <n v="0.32750000000000001"/>
    <n v="0.46"/>
    <n v="0.43"/>
    <n v="0"/>
    <n v="0.35"/>
    <n v="0.31521428571428572"/>
    <n v="0.31126788960708679"/>
    <n v="0.33181546639349813"/>
    <x v="0"/>
    <n v="0.28499999999999998"/>
    <n v="0.28000000000000003"/>
    <n v="3.681"/>
  </r>
  <r>
    <x v="166"/>
    <x v="13"/>
    <n v="0.64"/>
    <n v="0.33"/>
    <n v="0.14000000000000001"/>
    <n v="0.28749999999999998"/>
    <n v="0.3075"/>
    <n v="0.45"/>
    <n v="0.42"/>
    <n v="0"/>
    <n v="0.34"/>
    <n v="0.30499999999999999"/>
    <n v="0.30028148526536325"/>
    <n v="0.33745155555609596"/>
    <x v="0"/>
    <n v="0.28999999999999998"/>
    <n v="0.28499999999999998"/>
    <n v="3.6469999999999998"/>
  </r>
  <r>
    <x v="167"/>
    <x v="13"/>
    <n v="0.61"/>
    <n v="0.3"/>
    <n v="0.11"/>
    <n v="0.27029999999999998"/>
    <n v="0.29499999999999998"/>
    <n v="0.43"/>
    <n v="0.39"/>
    <n v="0"/>
    <n v="0.32"/>
    <n v="0.28647142857142854"/>
    <n v="0.28060888334551365"/>
    <n v="0.32780523780895249"/>
    <x v="0"/>
    <n v="0.28999999999999998"/>
    <n v="0.28499999999999998"/>
    <n v="3.411"/>
  </r>
  <r>
    <x v="168"/>
    <x v="14"/>
    <n v="0.6"/>
    <n v="0.28999999999999998"/>
    <n v="0.1"/>
    <n v="0.25879999999999997"/>
    <n v="0.2525"/>
    <n v="0"/>
    <n v="0.38"/>
    <n v="0"/>
    <n v="0.31"/>
    <n v="0.21304285714285712"/>
    <n v="0.23876531525979366"/>
    <n v="0.3302963961849214"/>
    <x v="0"/>
    <n v="0.29499999999999998"/>
    <n v="3.5000000000000003E-2"/>
    <n v="2.9969999999999999"/>
  </r>
  <r>
    <x v="169"/>
    <x v="14"/>
    <n v="0.55000000000000004"/>
    <n v="0.23"/>
    <n v="0.05"/>
    <n v="0.2185"/>
    <n v="0.17249999999999999"/>
    <n v="0"/>
    <n v="0.32"/>
    <n v="0"/>
    <n v="0.27"/>
    <n v="0.14014285714285715"/>
    <n v="0.11207031450153104"/>
    <n v="0.32410531720862862"/>
    <x v="0"/>
    <n v="0.3"/>
    <n v="0.04"/>
    <n v="2.8580000000000001"/>
  </r>
  <r>
    <x v="170"/>
    <x v="14"/>
    <n v="0.44"/>
    <n v="0.13"/>
    <n v="0"/>
    <n v="0.13800000000000001"/>
    <n v="0.1275"/>
    <n v="0"/>
    <n v="0.22"/>
    <n v="0"/>
    <n v="0.18"/>
    <n v="9.5071428571428571E-2"/>
    <n v="7.5771472223387398E-2"/>
    <n v="0.32310523929435825"/>
    <x v="0"/>
    <n v="0.30499999999999999"/>
    <n v="0.04"/>
    <n v="2.8969999999999998"/>
  </r>
  <r>
    <x v="171"/>
    <x v="14"/>
    <n v="0.41"/>
    <n v="0.09"/>
    <n v="0"/>
    <n v="0.10929999999999999"/>
    <n v="0.14000000000000001"/>
    <n v="0"/>
    <n v="0.18"/>
    <n v="0"/>
    <n v="0.16"/>
    <n v="8.4185714285714294E-2"/>
    <n v="6.9142828093792241E-2"/>
    <n v="0.35026275964738368"/>
    <x v="0"/>
    <n v="0.30499999999999999"/>
    <n v="0.04"/>
    <n v="2.782"/>
  </r>
  <r>
    <x v="172"/>
    <x v="14"/>
    <n v="0.42"/>
    <n v="0.1"/>
    <n v="0"/>
    <n v="0.115"/>
    <n v="0.11499999999999999"/>
    <n v="0"/>
    <n v="0.19"/>
    <n v="0"/>
    <n v="0.16"/>
    <n v="8.2857142857142851E-2"/>
    <n v="6.6400175529735192E-2"/>
    <n v="0.35553525938320457"/>
    <x v="0"/>
    <n v="0.30499999999999999"/>
    <n v="0.04"/>
    <n v="2.8879999999999999"/>
  </r>
  <r>
    <x v="173"/>
    <x v="14"/>
    <n v="0.39"/>
    <n v="0.08"/>
    <n v="0"/>
    <n v="9.7799999999999998E-2"/>
    <n v="0.13250000000000001"/>
    <n v="0"/>
    <n v="0.17"/>
    <n v="0"/>
    <n v="0.14000000000000001"/>
    <n v="7.7185714285714288E-2"/>
    <n v="6.2685553128398075E-2"/>
    <n v="0.34256565937108369"/>
    <x v="0"/>
    <n v="0.30499999999999999"/>
    <n v="0.04"/>
    <n v="2.8730000000000002"/>
  </r>
  <r>
    <x v="174"/>
    <x v="14"/>
    <n v="0.41"/>
    <n v="0.1"/>
    <n v="0"/>
    <n v="0.115"/>
    <n v="0.13250000000000001"/>
    <n v="0"/>
    <n v="0.19"/>
    <n v="0"/>
    <n v="0.16"/>
    <n v="8.5357142857142868E-2"/>
    <n v="6.9068358183912576E-2"/>
    <n v="0.32687316583707221"/>
    <x v="0"/>
    <n v="0.30499999999999999"/>
    <n v="0.04"/>
    <n v="2.7879999999999998"/>
  </r>
  <r>
    <x v="175"/>
    <x v="14"/>
    <n v="0.41"/>
    <n v="0.1"/>
    <n v="0"/>
    <n v="0.115"/>
    <n v="0.12"/>
    <n v="0"/>
    <n v="0.19"/>
    <n v="0"/>
    <n v="0.16"/>
    <n v="8.357142857142856E-2"/>
    <n v="6.716251343092873E-2"/>
    <n v="0.31085882332955256"/>
    <x v="0"/>
    <n v="0.30499999999999999"/>
    <n v="0.04"/>
    <n v="2.5950000000000002"/>
  </r>
  <r>
    <x v="176"/>
    <x v="14"/>
    <n v="0.39"/>
    <n v="0.08"/>
    <n v="0"/>
    <n v="9.7799999999999998E-2"/>
    <n v="7.7499999999999999E-2"/>
    <n v="0"/>
    <n v="0.17"/>
    <n v="0"/>
    <n v="0.14000000000000001"/>
    <n v="6.9328571428571434E-2"/>
    <n v="5.4299836215269154E-2"/>
    <n v="0.31124443003751195"/>
    <x v="0"/>
    <n v="0.30499999999999999"/>
    <n v="0.04"/>
    <n v="2.5049999999999999"/>
  </r>
  <r>
    <x v="177"/>
    <x v="14"/>
    <n v="0.34"/>
    <n v="0.03"/>
    <n v="0"/>
    <n v="5.7500000000000002E-2"/>
    <n v="5.7499999999999996E-2"/>
    <n v="0"/>
    <n v="0.12"/>
    <n v="0"/>
    <n v="0.1"/>
    <n v="4.7857142857142855E-2"/>
    <n v="3.7388617671068894E-2"/>
    <n v="0.32894768527666757"/>
    <x v="0"/>
    <n v="0.30499999999999999"/>
    <n v="0.04"/>
    <n v="2.5190000000000001"/>
  </r>
  <r>
    <x v="178"/>
    <x v="14"/>
    <n v="0.32"/>
    <n v="0.01"/>
    <n v="0"/>
    <n v="4.0300000000000002E-2"/>
    <n v="5.5E-2"/>
    <n v="0"/>
    <n v="0.1"/>
    <n v="0"/>
    <n v="0.09"/>
    <n v="4.075714285714286E-2"/>
    <n v="3.2352320896750442E-2"/>
    <n v="0.33404548676098206"/>
    <x v="0"/>
    <n v="0.30499999999999999"/>
    <n v="3.9E-2"/>
    <n v="2.4670000000000001"/>
  </r>
  <r>
    <x v="179"/>
    <x v="14"/>
    <n v="0.32"/>
    <n v="0.01"/>
    <n v="0"/>
    <n v="4.5999999999999999E-2"/>
    <n v="0.05"/>
    <n v="0"/>
    <n v="0.1"/>
    <n v="0"/>
    <n v="0.09"/>
    <n v="4.0857142857142863E-2"/>
    <n v="3.2365749760421274E-2"/>
    <n v="0.31838354982059747"/>
    <x v="0"/>
    <n v="0.30499999999999999"/>
    <n v="0.04"/>
    <n v="2.31"/>
  </r>
  <r>
    <x v="180"/>
    <x v="15"/>
    <n v="0.31"/>
    <n v="0"/>
    <n v="0"/>
    <n v="3.4500000000000003E-2"/>
    <n v="2.5000000000000001E-2"/>
    <n v="0"/>
    <n v="0.09"/>
    <n v="0"/>
    <n v="0.08"/>
    <n v="3.2785714285714286E-2"/>
    <n v="2.5249924444910567E-2"/>
    <n v="0.29871051527244591"/>
    <x v="0"/>
    <n v="0.30499999999999999"/>
    <n v="0.04"/>
    <n v="2.1429999999999998"/>
  </r>
  <r>
    <x v="181"/>
    <x v="15"/>
    <n v="0.27"/>
    <n v="-0.04"/>
    <n v="0"/>
    <n v="5.7999999999999996E-3"/>
    <n v="0"/>
    <n v="0"/>
    <n v="0.05"/>
    <n v="0"/>
    <n v="0.05"/>
    <n v="1.5114285714285716E-2"/>
    <n v="1.1435083749791332E-2"/>
    <n v="0.25606849949796295"/>
    <x v="0"/>
    <n v="0.3"/>
    <n v="0.03"/>
    <n v="1.998"/>
  </r>
  <r>
    <x v="182"/>
    <x v="15"/>
    <n v="0.23"/>
    <n v="-0.08"/>
    <n v="0"/>
    <n v="0"/>
    <n v="0"/>
    <n v="0"/>
    <n v="0"/>
    <n v="0"/>
    <n v="0"/>
    <n v="0"/>
    <n v="0"/>
    <n v="0.24429595506440119"/>
    <x v="0"/>
    <n v="0.3"/>
    <n v="0.03"/>
    <n v="2.09"/>
  </r>
  <r>
    <x v="183"/>
    <x v="15"/>
    <n v="0.19"/>
    <n v="-0.12"/>
    <n v="0"/>
    <n v="0"/>
    <n v="0"/>
    <n v="0"/>
    <n v="0"/>
    <n v="0"/>
    <n v="0"/>
    <n v="0"/>
    <n v="0"/>
    <n v="0.25979653422089566"/>
    <x v="0"/>
    <n v="0.29499999999999998"/>
    <n v="0.03"/>
    <n v="2.1520000000000001"/>
  </r>
  <r>
    <x v="184"/>
    <x v="15"/>
    <n v="0.22"/>
    <n v="-0.1"/>
    <n v="0"/>
    <n v="0"/>
    <n v="0"/>
    <n v="0"/>
    <n v="0"/>
    <n v="0"/>
    <n v="0"/>
    <n v="0"/>
    <n v="0"/>
    <n v="0.25507629597242831"/>
    <x v="0"/>
    <n v="0.29499999999999998"/>
    <n v="0.03"/>
    <n v="2.3149999999999999"/>
  </r>
  <r>
    <x v="185"/>
    <x v="15"/>
    <n v="0.23"/>
    <n v="-0.08"/>
    <n v="0"/>
    <n v="0"/>
    <n v="1.2500000000000001E-2"/>
    <n v="0"/>
    <n v="0"/>
    <n v="0"/>
    <n v="0"/>
    <n v="1.7857142857142859E-3"/>
    <n v="1.8220412347718486E-3"/>
    <n v="0.24225114870290052"/>
    <x v="0"/>
    <n v="0.29499999999999998"/>
    <n v="0.03"/>
    <n v="2.423"/>
  </r>
  <r>
    <x v="186"/>
    <x v="15"/>
    <n v="0.27"/>
    <n v="-0.04"/>
    <n v="0"/>
    <n v="5.7999999999999996E-3"/>
    <n v="3.7500000000000006E-2"/>
    <n v="0"/>
    <n v="0.05"/>
    <n v="0"/>
    <n v="0.05"/>
    <n v="2.0471428571428574E-2"/>
    <n v="1.6901207454106879E-2"/>
    <n v="0.23991272877985251"/>
    <x v="0"/>
    <n v="0.29499999999999998"/>
    <n v="0.03"/>
    <n v="2.4049999999999998"/>
  </r>
  <r>
    <x v="187"/>
    <x v="15"/>
    <n v="0.3"/>
    <n v="-0.01"/>
    <n v="0"/>
    <n v="2.8799999999999999E-2"/>
    <n v="3.5000000000000003E-2"/>
    <n v="0"/>
    <n v="0.08"/>
    <n v="0"/>
    <n v="7.0000000000000007E-2"/>
    <n v="3.0542857142857142E-2"/>
    <n v="2.3875286628393701E-2"/>
    <n v="0.23571032154251359"/>
    <x v="0"/>
    <n v="0.29499999999999998"/>
    <n v="0.03"/>
    <n v="2.351"/>
  </r>
  <r>
    <x v="188"/>
    <x v="15"/>
    <n v="0.28999999999999998"/>
    <n v="-0.02"/>
    <n v="0"/>
    <n v="2.3E-2"/>
    <n v="0.02"/>
    <n v="0"/>
    <n v="7.0000000000000007E-2"/>
    <n v="0"/>
    <n v="7.0000000000000007E-2"/>
    <n v="2.6142857142857141E-2"/>
    <n v="2.0711471403562231E-2"/>
    <n v="0.23130619546209821"/>
    <x v="0"/>
    <n v="0.29499999999999998"/>
    <n v="3.5000000000000003E-2"/>
    <n v="2.3940000000000001"/>
  </r>
  <r>
    <x v="189"/>
    <x v="15"/>
    <n v="0.28000000000000003"/>
    <n v="-0.03"/>
    <n v="0"/>
    <n v="1.15E-2"/>
    <n v="3.5000000000000003E-2"/>
    <n v="0"/>
    <n v="0.06"/>
    <n v="0"/>
    <n v="0.06"/>
    <n v="2.3785714285714282E-2"/>
    <n v="1.9369070011486855E-2"/>
    <n v="0.22607496730105855"/>
    <x v="0"/>
    <n v="0.3"/>
    <n v="4.4999999999999998E-2"/>
    <n v="2.4540000000000002"/>
  </r>
  <r>
    <x v="190"/>
    <x v="15"/>
    <n v="0.28999999999999998"/>
    <n v="-0.02"/>
    <n v="0"/>
    <n v="2.3E-2"/>
    <n v="4.2500000000000003E-2"/>
    <n v="0"/>
    <n v="7.0000000000000007E-2"/>
    <n v="0"/>
    <n v="0.06"/>
    <n v="2.7928571428571431E-2"/>
    <n v="2.2124230563724746E-2"/>
    <n v="0.22238612549927961"/>
    <x v="0"/>
    <n v="0.315"/>
    <n v="0.05"/>
    <n v="2.4390000000000001"/>
  </r>
  <r>
    <x v="191"/>
    <x v="15"/>
    <n v="0.31"/>
    <n v="-0.01"/>
    <n v="0"/>
    <n v="3.4500000000000003E-2"/>
    <n v="4.4999999999999998E-2"/>
    <n v="0"/>
    <n v="0.08"/>
    <n v="0"/>
    <n v="0.08"/>
    <n v="3.4214285714285711E-2"/>
    <n v="2.7884404746907517E-2"/>
    <n v="0.21043800484797437"/>
    <x v="0"/>
    <n v="0.32"/>
    <n v="0.05"/>
    <n v="2.5099999999999998"/>
  </r>
  <r>
    <x v="192"/>
    <x v="16"/>
    <n v="0.3"/>
    <n v="-0.01"/>
    <n v="0"/>
    <n v="2.8799999999999999E-2"/>
    <n v="5.2499999999999998E-2"/>
    <n v="0"/>
    <n v="0.08"/>
    <n v="0"/>
    <n v="7.0000000000000007E-2"/>
    <n v="3.3042857142857145E-2"/>
    <n v="2.6881048725790013E-2"/>
    <n v="0.19247836549974187"/>
    <x v="0"/>
    <n v="0.32"/>
    <n v="0.1"/>
    <n v="2.58"/>
  </r>
  <r>
    <x v="193"/>
    <x v="16"/>
    <n v="0.32"/>
    <n v="0.01"/>
    <n v="0"/>
    <n v="4.5999999999999999E-2"/>
    <n v="7.2500000000000009E-2"/>
    <n v="0"/>
    <n v="0.1"/>
    <n v="0"/>
    <n v="0.09"/>
    <n v="4.4071428571428574E-2"/>
    <n v="3.6355524817689958E-2"/>
    <n v="0.14837200396931829"/>
    <x v="0"/>
    <n v="0.32"/>
    <n v="0.1"/>
    <n v="2.5680000000000001"/>
  </r>
  <r>
    <x v="194"/>
    <x v="16"/>
    <n v="0.34"/>
    <n v="0.03"/>
    <n v="0"/>
    <n v="5.7500000000000002E-2"/>
    <n v="6.7500000000000004E-2"/>
    <n v="0"/>
    <n v="0.12"/>
    <n v="0"/>
    <n v="0.1"/>
    <n v="4.928571428571428E-2"/>
    <n v="3.9465575158786168E-2"/>
    <n v="0.13346407546937303"/>
    <x v="0"/>
    <n v="0.38500000000000001"/>
    <n v="0.1"/>
    <n v="2.5539999999999998"/>
  </r>
  <r>
    <x v="195"/>
    <x v="16"/>
    <n v="0.33"/>
    <n v="0.02"/>
    <n v="0"/>
    <n v="5.1799999999999999E-2"/>
    <n v="6.7500000000000004E-2"/>
    <n v="0"/>
    <n v="0.11"/>
    <n v="0"/>
    <n v="0.1"/>
    <n v="4.704285714285715E-2"/>
    <n v="3.8441169795342275E-2"/>
    <n v="0.13767361547784326"/>
    <x v="0"/>
    <n v="0.38"/>
    <n v="0.1"/>
    <n v="2.5830000000000002"/>
  </r>
  <r>
    <x v="196"/>
    <x v="16"/>
    <n v="0.33"/>
    <n v="0.02"/>
    <n v="0"/>
    <n v="5.1799999999999999E-2"/>
    <n v="7.0000000000000007E-2"/>
    <n v="0"/>
    <n v="0.11"/>
    <n v="0"/>
    <n v="0.1"/>
    <n v="4.7399999999999998E-2"/>
    <n v="3.8825026142868341E-2"/>
    <n v="0.13716383932760048"/>
    <x v="0"/>
    <n v="0.38"/>
    <n v="9.5000000000000001E-2"/>
    <n v="2.56"/>
  </r>
  <r>
    <x v="197"/>
    <x v="16"/>
    <n v="0.34"/>
    <n v="0.03"/>
    <n v="0"/>
    <n v="5.7500000000000002E-2"/>
    <n v="6.7500000000000004E-2"/>
    <n v="0"/>
    <n v="0.12"/>
    <n v="0"/>
    <n v="0.1"/>
    <n v="4.928571428571428E-2"/>
    <n v="3.9465575158786168E-2"/>
    <n v="0.13416115329252856"/>
    <x v="0"/>
    <n v="0.375"/>
    <n v="9.5000000000000001E-2"/>
    <n v="2.5110000000000001"/>
  </r>
  <r>
    <x v="198"/>
    <x v="16"/>
    <n v="0.33"/>
    <n v="0.02"/>
    <n v="0"/>
    <n v="5.1799999999999999E-2"/>
    <n v="6.25E-2"/>
    <n v="0"/>
    <n v="0.11"/>
    <n v="0"/>
    <n v="0.1"/>
    <n v="4.6328571428571434E-2"/>
    <n v="3.7673457100290131E-2"/>
    <n v="0.13947692873284886"/>
    <x v="0"/>
    <n v="0.375"/>
    <n v="0.09"/>
    <n v="2.496"/>
  </r>
  <r>
    <x v="199"/>
    <x v="16"/>
    <n v="0.32"/>
    <n v="0.01"/>
    <n v="0"/>
    <n v="4.5999999999999999E-2"/>
    <n v="5.2500000000000005E-2"/>
    <n v="0"/>
    <n v="0.1"/>
    <n v="0"/>
    <n v="0.09"/>
    <n v="4.121428571428571E-2"/>
    <n v="3.3284674037481379E-2"/>
    <n v="0.13955785168616724"/>
    <x v="0"/>
    <n v="0.37"/>
    <n v="0.09"/>
    <n v="2.5950000000000002"/>
  </r>
  <r>
    <x v="200"/>
    <x v="16"/>
    <n v="0.32"/>
    <n v="0"/>
    <n v="0"/>
    <n v="4.0300000000000002E-2"/>
    <n v="7.0000000000000007E-2"/>
    <n v="0"/>
    <n v="0.09"/>
    <n v="0"/>
    <n v="0.08"/>
    <n v="4.0042857142857144E-2"/>
    <n v="3.3130755618285893E-2"/>
    <n v="0.13148998469600978"/>
    <x v="0"/>
    <n v="0.36499999999999999"/>
    <n v="0.09"/>
    <n v="2.7850000000000001"/>
  </r>
  <r>
    <x v="201"/>
    <x v="16"/>
    <n v="0.34"/>
    <n v="0.03"/>
    <n v="0"/>
    <n v="5.7500000000000002E-2"/>
    <n v="0.10250000000000001"/>
    <n v="0"/>
    <n v="0.12"/>
    <n v="0"/>
    <n v="0.1"/>
    <n v="5.4285714285714284E-2"/>
    <n v="4.4839564024151179E-2"/>
    <n v="0.12267519242988084"/>
    <x v="0"/>
    <n v="0.36499999999999999"/>
    <n v="9.5000000000000001E-2"/>
    <n v="2.794"/>
  </r>
  <r>
    <x v="202"/>
    <x v="16"/>
    <n v="0.39"/>
    <n v="0.08"/>
    <n v="0"/>
    <n v="9.7799999999999998E-2"/>
    <n v="0.115"/>
    <n v="0"/>
    <n v="0.17"/>
    <n v="0"/>
    <n v="0.14000000000000001"/>
    <n v="7.4685714285714286E-2"/>
    <n v="6.061539139026112E-2"/>
    <n v="0.11825267890861281"/>
    <x v="0"/>
    <n v="0.375"/>
    <n v="9.5000000000000001E-2"/>
    <n v="2.9089999999999998"/>
  </r>
  <r>
    <x v="203"/>
    <x v="16"/>
    <n v="0.39"/>
    <n v="0.08"/>
    <n v="0"/>
    <n v="9.7799999999999998E-2"/>
    <n v="0.13500000000000001"/>
    <n v="0"/>
    <n v="0.17"/>
    <n v="0"/>
    <n v="0.14000000000000001"/>
    <n v="7.7542857142857149E-2"/>
    <n v="6.3686242170469698E-2"/>
    <n v="0.11361967928428081"/>
    <x v="0"/>
    <n v="0.38"/>
    <n v="0.1"/>
    <n v="2.9089999999999998"/>
  </r>
  <r>
    <x v="204"/>
    <x v="17"/>
    <n v="0.42"/>
    <n v="0.11"/>
    <n v="0"/>
    <n v="0.1208"/>
    <n v="0.14000000000000001"/>
    <n v="0"/>
    <n v="0.2"/>
    <n v="0"/>
    <n v="0.17"/>
    <n v="9.0114285714285716E-2"/>
    <n v="7.0143267872482734E-2"/>
    <n v="9.6965429476831413E-2"/>
    <x v="0"/>
    <n v="0.38"/>
    <n v="0.09"/>
    <n v="3.0179999999999998"/>
  </r>
  <r>
    <x v="205"/>
    <x v="17"/>
    <n v="0.42"/>
    <n v="0.11"/>
    <n v="0"/>
    <n v="0.1208"/>
    <n v="0.16"/>
    <n v="0"/>
    <n v="0.2"/>
    <n v="0"/>
    <n v="0.17"/>
    <n v="9.297142857142858E-2"/>
    <n v="7.3126982832149648E-2"/>
    <n v="5.3286974356337447E-2"/>
    <x v="0"/>
    <n v="0.37"/>
    <n v="0.09"/>
    <n v="3.0459999999999998"/>
  </r>
  <r>
    <x v="206"/>
    <x v="17"/>
    <n v="0.45"/>
    <n v="0.13"/>
    <n v="0"/>
    <n v="0.13800000000000001"/>
    <n v="0.17249999999999999"/>
    <n v="0"/>
    <n v="0.22"/>
    <n v="0"/>
    <n v="0.19"/>
    <n v="0.10292857142857141"/>
    <n v="8.1067509055204282E-2"/>
    <n v="3.8412349127391186E-2"/>
    <x v="0"/>
    <n v="0.38500000000000001"/>
    <n v="0.105"/>
    <n v="2.988"/>
  </r>
  <r>
    <x v="207"/>
    <x v="17"/>
    <n v="0.45"/>
    <n v="0.14000000000000001"/>
    <n v="0"/>
    <n v="0.14380000000000001"/>
    <n v="0.1575"/>
    <n v="0"/>
    <n v="0.23"/>
    <n v="0"/>
    <n v="0.19"/>
    <n v="0.10304285714285714"/>
    <n v="7.9874279988562488E-2"/>
    <n v="3.5861332629711508E-2"/>
    <x v="0"/>
    <n v="0.4"/>
    <n v="0.11"/>
    <n v="3.0960000000000001"/>
  </r>
  <r>
    <x v="208"/>
    <x v="17"/>
    <n v="0.44"/>
    <n v="0.13"/>
    <n v="0"/>
    <n v="0.1323"/>
    <n v="0.17749999999999999"/>
    <n v="0"/>
    <n v="0.22"/>
    <n v="0"/>
    <n v="0.18"/>
    <n v="0.1014"/>
    <n v="7.9446131152158511E-2"/>
    <n v="3.507506722420118E-2"/>
    <x v="0"/>
    <n v="0.40500000000000003"/>
    <n v="0.11"/>
    <n v="3.2440000000000002"/>
  </r>
  <r>
    <x v="209"/>
    <x v="17"/>
    <n v="0.47"/>
    <n v="0.15"/>
    <n v="0"/>
    <n v="0.15529999999999999"/>
    <n v="0.20250000000000001"/>
    <n v="0"/>
    <n v="0.24"/>
    <n v="0"/>
    <n v="0.2"/>
    <n v="0.11397142857142858"/>
    <n v="8.9999502443883939E-2"/>
    <n v="3.4657723173985362E-2"/>
    <x v="0"/>
    <n v="0.41"/>
    <n v="0.115"/>
    <n v="3.2530000000000001"/>
  </r>
  <r>
    <x v="210"/>
    <x v="17"/>
    <n v="0.5"/>
    <n v="0.19"/>
    <n v="0"/>
    <n v="0.184"/>
    <n v="0.215"/>
    <n v="0"/>
    <n v="0.28000000000000003"/>
    <n v="0"/>
    <n v="0.23"/>
    <n v="0.12985714285714287"/>
    <n v="0.10164842639723889"/>
    <n v="4.1214340912769862E-2"/>
    <x v="0"/>
    <n v="0.41"/>
    <n v="0.115"/>
    <n v="3.2330000000000001"/>
  </r>
  <r>
    <x v="211"/>
    <x v="17"/>
    <n v="0.51"/>
    <n v="0.19"/>
    <n v="0.01"/>
    <n v="0.184"/>
    <n v="0.20749999999999999"/>
    <n v="0"/>
    <n v="0.28000000000000003"/>
    <n v="0"/>
    <n v="0.24"/>
    <n v="0.1302142857142857"/>
    <n v="0.10216171366349697"/>
    <n v="4.1440824698934599E-2"/>
    <x v="0"/>
    <n v="0.41999999999999987"/>
    <n v="0.12"/>
    <n v="3.218"/>
  </r>
  <r>
    <x v="212"/>
    <x v="17"/>
    <n v="0.5"/>
    <n v="0.19"/>
    <n v="0"/>
    <n v="0.184"/>
    <n v="0.20499999999999999"/>
    <n v="0"/>
    <n v="0.28000000000000003"/>
    <n v="0"/>
    <n v="0.23"/>
    <n v="0.12842857142857142"/>
    <n v="0.10015656891740543"/>
    <n v="3.6047354412372425E-2"/>
    <x v="0"/>
    <n v="0.42999999999999977"/>
    <n v="0.13500000000000001"/>
    <n v="3.262"/>
  </r>
  <r>
    <x v="213"/>
    <x v="17"/>
    <n v="0.5"/>
    <n v="0.18"/>
    <n v="0"/>
    <n v="0.17829999999999999"/>
    <n v="0.21249999999999999"/>
    <n v="0"/>
    <n v="0.27"/>
    <n v="0"/>
    <n v="0.24"/>
    <n v="0.12868571428571429"/>
    <n v="0.10187598220235493"/>
    <n v="3.3865750568902307E-2"/>
    <x v="0"/>
    <n v="0.44499999999999962"/>
    <n v="0.14000000000000001"/>
    <n v="3.3650000000000002"/>
  </r>
  <r>
    <x v="214"/>
    <x v="17"/>
    <n v="0.51"/>
    <n v="0.2"/>
    <n v="0.01"/>
    <n v="0.1898"/>
    <n v="0.23499999999999999"/>
    <n v="0"/>
    <n v="0.28999999999999998"/>
    <n v="0"/>
    <n v="0.24"/>
    <n v="0.13639999999999999"/>
    <n v="0.10730887888614737"/>
    <n v="3.8363980950245437E-2"/>
    <x v="0"/>
    <n v="0.45499999999999952"/>
    <n v="0.14499999999999999"/>
    <n v="3.3"/>
  </r>
  <r>
    <x v="215"/>
    <x v="17"/>
    <n v="0.53"/>
    <n v="0.22"/>
    <n v="0.03"/>
    <n v="0.20699999999999999"/>
    <n v="0.22500000000000001"/>
    <n v="0"/>
    <n v="0.31"/>
    <n v="0"/>
    <n v="0.26"/>
    <n v="0.14314285714285716"/>
    <n v="0.11189272577957672"/>
    <n v="4.1312132225932829E-2"/>
    <x v="0"/>
    <n v="0.46499999999999941"/>
    <n v="0.15"/>
    <n v="3.1230000000000002"/>
  </r>
  <r>
    <x v="216"/>
    <x v="18"/>
    <n v="0.52"/>
    <n v="0.21"/>
    <n v="0.02"/>
    <n v="0.19550000000000001"/>
    <n v="0.1875"/>
    <n v="0"/>
    <n v="0.3"/>
    <n v="0"/>
    <n v="0.25"/>
    <n v="0.13328571428571429"/>
    <n v="0.10765373154942617"/>
    <n v="4.0758080347727772E-2"/>
    <x v="0"/>
    <n v="0.46999999999999936"/>
    <n v="0.14000000000000001"/>
    <n v="2.98"/>
  </r>
  <r>
    <x v="217"/>
    <x v="18"/>
    <n v="0.47"/>
    <n v="0.16"/>
    <n v="0"/>
    <n v="0.161"/>
    <n v="0.16"/>
    <n v="0"/>
    <n v="0.25"/>
    <n v="0"/>
    <n v="0.21"/>
    <n v="0.11157142857142856"/>
    <n v="9.0294252603094288E-2"/>
    <n v="4.0305863799876974E-2"/>
    <x v="0"/>
    <n v="0.45499999999999952"/>
    <n v="0.14000000000000001"/>
    <n v="2.9969999999999999"/>
  </r>
  <r>
    <x v="218"/>
    <x v="18"/>
    <n v="0.44"/>
    <n v="0.13"/>
    <n v="0"/>
    <n v="0.1323"/>
    <n v="0.1525"/>
    <n v="0"/>
    <n v="0.22"/>
    <n v="0"/>
    <n v="0.18"/>
    <n v="9.7828571428571445E-2"/>
    <n v="7.9151528862311582E-2"/>
    <n v="4.0177694737996816E-2"/>
    <x v="0"/>
    <n v="0.45999999999999946"/>
    <n v="0.16500000000000001"/>
    <n v="3.0760000000000001"/>
  </r>
  <r>
    <x v="219"/>
    <x v="18"/>
    <n v="0.44"/>
    <n v="0.13"/>
    <n v="0"/>
    <n v="0.13800000000000001"/>
    <n v="0.17499999999999999"/>
    <n v="0"/>
    <n v="0.22"/>
    <n v="0"/>
    <n v="0.18"/>
    <n v="0.10185714285714287"/>
    <n v="8.3319103169751663E-2"/>
    <n v="3.9438483261301588E-2"/>
    <x v="0"/>
    <n v="0.48499999999999921"/>
    <n v="0.155"/>
    <n v="3.121"/>
  </r>
  <r>
    <x v="220"/>
    <x v="18"/>
    <n v="0.46"/>
    <n v="0.15"/>
    <n v="0"/>
    <n v="0.14949999999999999"/>
    <n v="0.18"/>
    <n v="0"/>
    <n v="0.24"/>
    <n v="0"/>
    <n v="0.2"/>
    <n v="0.10992857142857144"/>
    <n v="8.9711343634024499E-2"/>
    <n v="3.9423719098342282E-2"/>
    <x v="0"/>
    <n v="0.46499999999999941"/>
    <n v="0.15"/>
    <n v="3.161"/>
  </r>
  <r>
    <x v="221"/>
    <x v="18"/>
    <n v="0.47"/>
    <n v="0.16"/>
    <n v="0"/>
    <n v="0.161"/>
    <n v="0.1925"/>
    <n v="0"/>
    <n v="0.25"/>
    <n v="0"/>
    <n v="0.21"/>
    <n v="0.11621428571428571"/>
    <n v="9.5196388790133424E-2"/>
    <n v="4.3762372945813983E-2"/>
    <x v="0"/>
    <n v="0.46999999999999936"/>
    <n v="0.22500000000000001"/>
    <n v="3.089"/>
  </r>
  <r>
    <x v="222"/>
    <x v="18"/>
    <n v="0.48"/>
    <n v="0.17"/>
    <n v="0"/>
    <n v="0.1668"/>
    <n v="0.17749999999999999"/>
    <n v="0"/>
    <n v="0.26"/>
    <n v="0"/>
    <n v="0.22"/>
    <n v="0.11775714285714287"/>
    <n v="9.575968484079625E-2"/>
    <n v="5.2074363650545297E-2"/>
    <x v="0"/>
    <n v="0.46499999999999941"/>
    <n v="0.22500000000000001"/>
    <n v="3.0449999999999999"/>
  </r>
  <r>
    <x v="223"/>
    <x v="18"/>
    <n v="0.46"/>
    <n v="0.15"/>
    <n v="0"/>
    <n v="0.15529999999999999"/>
    <n v="0.17"/>
    <n v="0"/>
    <n v="0.24"/>
    <n v="0"/>
    <n v="0.2"/>
    <n v="0.10932857142857144"/>
    <n v="8.8990356977520418E-2"/>
    <n v="5.3107224776457344E-2"/>
    <x v="0"/>
    <n v="0.45999999999999946"/>
    <n v="0.22"/>
    <n v="3.0049999999999999"/>
  </r>
  <r>
    <x v="224"/>
    <x v="18"/>
    <n v="0.45"/>
    <n v="0.14000000000000001"/>
    <n v="0"/>
    <n v="0.14380000000000001"/>
    <n v="0.16250000000000001"/>
    <n v="0"/>
    <n v="0.23"/>
    <n v="0"/>
    <n v="0.19"/>
    <n v="0.10375714285714285"/>
    <n v="8.4259486619417512E-2"/>
    <n v="5.1332931979751174E-2"/>
    <x v="0"/>
    <n v="0.46499999999999941"/>
    <n v="0.22"/>
    <n v="3.016"/>
  </r>
  <r>
    <x v="225"/>
    <x v="18"/>
    <n v="0.44"/>
    <n v="0.13"/>
    <n v="0"/>
    <n v="0.13800000000000001"/>
    <n v="0.16"/>
    <n v="0"/>
    <n v="0.22"/>
    <n v="0"/>
    <n v="0.19"/>
    <n v="0.10114285714285713"/>
    <n v="8.2720800712062337E-2"/>
    <n v="5.5361538745997661E-2"/>
    <x v="0"/>
    <n v="0.46999999999999936"/>
    <n v="0.22500000000000001"/>
    <n v="3.0529999999999999"/>
  </r>
  <r>
    <x v="226"/>
    <x v="18"/>
    <n v="0.45"/>
    <n v="0.13"/>
    <n v="0"/>
    <n v="0.13800000000000001"/>
    <n v="0.17"/>
    <n v="0"/>
    <n v="0.22"/>
    <n v="0"/>
    <n v="0.19"/>
    <n v="0.10257142857142856"/>
    <n v="8.4229150308074374E-2"/>
    <n v="6.3349500280044421E-2"/>
    <x v="0"/>
    <n v="0.47499999999999931"/>
    <n v="0.22"/>
    <n v="3.069"/>
  </r>
  <r>
    <x v="227"/>
    <x v="18"/>
    <n v="0.46"/>
    <n v="0.14000000000000001"/>
    <n v="0"/>
    <n v="0.14949999999999999"/>
    <n v="0.17249999999999999"/>
    <n v="0"/>
    <n v="0.23"/>
    <n v="0"/>
    <n v="0.2"/>
    <n v="0.10742857142857143"/>
    <n v="8.8205845868171262E-2"/>
    <n v="6.7821124232317967E-2"/>
    <x v="0"/>
    <n v="0.46999999999999936"/>
    <n v="0.22500000000000001"/>
    <n v="3.0550000000000002"/>
  </r>
  <r>
    <x v="228"/>
    <x v="19"/>
    <n v="0.46"/>
    <n v="0.15"/>
    <n v="0"/>
    <n v="0.14949999999999999"/>
    <n v="0.17"/>
    <n v="0"/>
    <n v="0.24"/>
    <n v="0"/>
    <n v="0.2"/>
    <n v="0.10850000000000001"/>
    <n v="9.0737395636999077E-2"/>
    <n v="6.8226016049232965E-2"/>
    <x v="0"/>
    <n v="0.47499999999999931"/>
    <n v="0.23499999999999999"/>
    <n v="3.048"/>
  </r>
  <r>
    <x v="229"/>
    <x v="19"/>
    <n v="0.46"/>
    <n v="0.14000000000000001"/>
    <n v="0"/>
    <n v="0.14949999999999999"/>
    <n v="0.17249999999999999"/>
    <n v="0"/>
    <n v="0.23"/>
    <n v="0"/>
    <n v="0.2"/>
    <n v="0.10742857142857143"/>
    <n v="9.0782754768850449E-2"/>
    <n v="6.6592253417644631E-2"/>
    <x v="0"/>
    <n v="0.47999999999999926"/>
    <n v="0.23499999999999999"/>
    <n v="2.91"/>
  </r>
  <r>
    <x v="230"/>
    <x v="19"/>
    <n v="0.45"/>
    <n v="0.14000000000000001"/>
    <n v="0"/>
    <n v="0.14380000000000001"/>
    <n v="0.14500000000000002"/>
    <n v="0"/>
    <n v="0.23"/>
    <n v="0"/>
    <n v="0.19"/>
    <n v="0.10125714285714287"/>
    <n v="8.396206218448396E-2"/>
    <n v="6.6561537692100672E-2"/>
    <x v="0"/>
    <n v="0.48499999999999921"/>
    <n v="0.215"/>
    <n v="2.7290000000000001"/>
  </r>
  <r>
    <x v="231"/>
    <x v="19"/>
    <n v="0.42"/>
    <n v="0.11"/>
    <n v="0"/>
    <n v="0.1208"/>
    <n v="0.11"/>
    <n v="0"/>
    <n v="0.2"/>
    <n v="0"/>
    <n v="0.17"/>
    <n v="8.5828571428571435E-2"/>
    <n v="7.07599040073498E-2"/>
    <n v="6.7211517651218813E-2"/>
    <x v="0"/>
    <n v="0.45499999999999952"/>
    <n v="0.185"/>
    <n v="2.4929999999999999"/>
  </r>
  <r>
    <x v="232"/>
    <x v="19"/>
    <n v="0.37"/>
    <n v="0.06"/>
    <n v="0"/>
    <n v="8.6300000000000002E-2"/>
    <n v="6.25E-2"/>
    <n v="0"/>
    <n v="0.15"/>
    <n v="0"/>
    <n v="0.13"/>
    <n v="6.125714285714285E-2"/>
    <n v="4.9804097860884064E-2"/>
    <n v="6.9327500309683779E-2"/>
    <x v="0"/>
    <n v="0.41499999999999992"/>
    <n v="0.14000000000000001"/>
    <n v="2.3919999999999999"/>
  </r>
  <r>
    <x v="233"/>
    <x v="19"/>
    <n v="0.32"/>
    <n v="0"/>
    <n v="0"/>
    <n v="4.0300000000000002E-2"/>
    <n v="3.2500000000000001E-2"/>
    <n v="0"/>
    <n v="0.09"/>
    <n v="0"/>
    <n v="0.08"/>
    <n v="3.4685714285714285E-2"/>
    <n v="2.7841933740445725E-2"/>
    <n v="7.4887155464267843E-2"/>
    <x v="0"/>
    <n v="0.38"/>
    <n v="0.125"/>
    <n v="2.4079999999999999"/>
  </r>
  <r>
    <x v="234"/>
    <x v="19"/>
    <n v="0.28999999999999998"/>
    <n v="-0.02"/>
    <n v="0"/>
    <n v="2.3E-2"/>
    <n v="3.2500000000000001E-2"/>
    <n v="0"/>
    <n v="7.0000000000000007E-2"/>
    <n v="0"/>
    <n v="0.06"/>
    <n v="2.6499999999999999E-2"/>
    <n v="2.1208377927846866E-2"/>
    <n v="7.8360522779441763E-2"/>
    <x v="0"/>
    <n v="0.38"/>
    <n v="0.16"/>
    <n v="2.4340000000000002"/>
  </r>
  <r>
    <x v="235"/>
    <x v="19"/>
    <n v="0.28999999999999998"/>
    <n v="-0.02"/>
    <n v="0"/>
    <n v="2.3E-2"/>
    <n v="0.04"/>
    <n v="0"/>
    <n v="7.0000000000000007E-2"/>
    <n v="0"/>
    <n v="7.0000000000000007E-2"/>
    <n v="2.9000000000000001E-2"/>
    <n v="2.4126957620215758E-2"/>
    <n v="7.4812248226166264E-2"/>
    <x v="0"/>
    <n v="0.41"/>
    <n v="0.185"/>
    <n v="2.4289999999999998"/>
  </r>
  <r>
    <x v="236"/>
    <x v="19"/>
    <n v="0.3"/>
    <n v="-0.01"/>
    <n v="0"/>
    <n v="2.8799999999999999E-2"/>
    <n v="0.04"/>
    <n v="0"/>
    <n v="0.08"/>
    <n v="0"/>
    <n v="7.0000000000000007E-2"/>
    <n v="3.1257142857142858E-2"/>
    <n v="2.5285947992536535E-2"/>
    <n v="7.2515603718369612E-2"/>
    <x v="0"/>
    <n v="0.42999999999999977"/>
    <n v="0.185"/>
    <n v="2.4140000000000001"/>
  </r>
  <r>
    <x v="237"/>
    <x v="19"/>
    <n v="0.3"/>
    <n v="-0.01"/>
    <n v="0"/>
    <n v="2.8799999999999999E-2"/>
    <n v="3.7500000000000006E-2"/>
    <n v="0"/>
    <n v="0.08"/>
    <n v="0"/>
    <n v="7.0000000000000007E-2"/>
    <n v="3.09E-2"/>
    <n v="2.489854104905239E-2"/>
    <n v="7.6478782312856153E-2"/>
    <x v="0"/>
    <n v="0.42999999999999977"/>
    <n v="0.16"/>
    <n v="2.3889999999999998"/>
  </r>
  <r>
    <x v="238"/>
    <x v="19"/>
    <n v="0.3"/>
    <n v="-0.02"/>
    <n v="0"/>
    <n v="2.3E-2"/>
    <n v="0.03"/>
    <n v="0"/>
    <n v="7.0000000000000007E-2"/>
    <n v="0"/>
    <n v="7.0000000000000007E-2"/>
    <n v="2.7571428571428573E-2"/>
    <n v="2.2577329846279161E-2"/>
    <n v="8.4051140194827623E-2"/>
    <x v="0"/>
    <n v="0.40500000000000003"/>
    <n v="0.14000000000000001"/>
    <n v="2.4319999999999999"/>
  </r>
  <r>
    <x v="239"/>
    <x v="19"/>
    <n v="0.28999999999999998"/>
    <n v="-0.02"/>
    <n v="0"/>
    <n v="1.7299999999999999E-2"/>
    <n v="3.7499999999999999E-2"/>
    <n v="0"/>
    <n v="7.0000000000000007E-2"/>
    <n v="0"/>
    <n v="0.06"/>
    <n v="2.6400000000000003E-2"/>
    <n v="2.1180334470690749E-2"/>
    <n v="8.7928271272739222E-2"/>
    <x v="0"/>
    <n v="0.41"/>
    <n v="0.13500000000000001"/>
    <n v="2.585"/>
  </r>
  <r>
    <x v="240"/>
    <x v="20"/>
    <n v="0.3"/>
    <n v="-0.01"/>
    <n v="0"/>
    <n v="2.8799999999999999E-2"/>
    <n v="6.7500000000000004E-2"/>
    <n v="0"/>
    <n v="0.08"/>
    <n v="0"/>
    <n v="7.0000000000000007E-2"/>
    <n v="3.5185714285714285E-2"/>
    <n v="3.0042876065849607E-2"/>
    <n v="8.9511465019635986E-2"/>
    <x v="0"/>
    <n v="0.41499999999999992"/>
    <n v="0.17499999999999999"/>
    <n v="2.681"/>
  </r>
  <r>
    <x v="241"/>
    <x v="20"/>
    <n v="0.34"/>
    <n v="0.03"/>
    <n v="0"/>
    <n v="5.7500000000000002E-2"/>
    <n v="9.2499999999999999E-2"/>
    <n v="0"/>
    <n v="0.12"/>
    <n v="0"/>
    <n v="0.1"/>
    <n v="5.2857142857142859E-2"/>
    <n v="4.4633135003498345E-2"/>
    <n v="8.4734663401364804E-2"/>
    <x v="0"/>
    <n v="0.43999999999999967"/>
    <n v="0.2"/>
    <n v="2.847"/>
  </r>
  <r>
    <x v="242"/>
    <x v="20"/>
    <n v="0.36"/>
    <n v="0.05"/>
    <n v="0"/>
    <n v="7.4800000000000005E-2"/>
    <n v="0.125"/>
    <n v="0"/>
    <n v="0.14000000000000001"/>
    <n v="0"/>
    <n v="0.12"/>
    <n v="6.5685714285714278E-2"/>
    <n v="5.6182243001355339E-2"/>
    <n v="8.1393700033999941E-2"/>
    <x v="0"/>
    <n v="0.46499999999999941"/>
    <n v="0.23499999999999999"/>
    <n v="3.1520000000000001"/>
  </r>
  <r>
    <x v="243"/>
    <x v="20"/>
    <n v="0.4"/>
    <n v="0.09"/>
    <n v="0"/>
    <n v="0.114"/>
    <n v="0.19"/>
    <n v="0"/>
    <n v="0.18"/>
    <n v="0"/>
    <n v="0.15"/>
    <n v="9.0571428571428567E-2"/>
    <n v="7.7944972661097039E-2"/>
    <n v="7.7984429055221308E-2"/>
    <x v="0"/>
    <n v="0.49499999999999911"/>
    <n v="0.245"/>
    <n v="3.13"/>
  </r>
  <r>
    <x v="244"/>
    <x v="20"/>
    <n v="0.48"/>
    <n v="0.17"/>
    <n v="0"/>
    <n v="0.17399999999999999"/>
    <n v="0.1875"/>
    <n v="0"/>
    <n v="0.26"/>
    <n v="0"/>
    <n v="0.22"/>
    <n v="0.1202142857142857"/>
    <n v="0.10169681599559348"/>
    <n v="7.2987190882355696E-2"/>
    <x v="0"/>
    <n v="0.50499999999999901"/>
    <n v="0.245"/>
    <n v="3.2170000000000001"/>
  </r>
  <r>
    <x v="245"/>
    <x v="20"/>
    <n v="0.48"/>
    <n v="0.16"/>
    <n v="0"/>
    <n v="0.16800000000000001"/>
    <n v="0.20250000000000001"/>
    <n v="0"/>
    <n v="0.25"/>
    <n v="0"/>
    <n v="0.21"/>
    <n v="0.11864285714285715"/>
    <n v="0.10082445459295378"/>
    <n v="7.1012608324821022E-2"/>
    <x v="0"/>
    <n v="0.50499999999999901"/>
    <n v="0.26"/>
    <n v="3.2869999999999999"/>
  </r>
  <r>
    <x v="246"/>
    <x v="20"/>
    <n v="0.5"/>
    <n v="0.18"/>
    <n v="0"/>
    <n v="0.186"/>
    <n v="0.2175"/>
    <n v="0"/>
    <n v="0.27"/>
    <n v="0"/>
    <n v="0.23"/>
    <n v="0.12907142857142856"/>
    <n v="0.10990415052336537"/>
    <n v="7.2872163055293995E-2"/>
    <x v="0"/>
    <n v="0.51499999999999879"/>
    <n v="0.26"/>
    <n v="3.339"/>
  </r>
  <r>
    <x v="247"/>
    <x v="20"/>
    <n v="0.51"/>
    <n v="0.2"/>
    <n v="0.01"/>
    <n v="0.19800000000000001"/>
    <n v="0.22750000000000001"/>
    <n v="0"/>
    <n v="0.28999999999999998"/>
    <n v="0"/>
    <n v="0.24"/>
    <n v="0.13650000000000001"/>
    <n v="0.1155788895939813"/>
    <n v="7.1759676087077715E-2"/>
    <x v="0"/>
    <n v="0.51499999999999879"/>
    <n v="0.25"/>
    <n v="3.35"/>
  </r>
  <r>
    <x v="248"/>
    <x v="20"/>
    <n v="0.53"/>
    <n v="0.21"/>
    <n v="0.03"/>
    <n v="0.21"/>
    <n v="0.23249999999999998"/>
    <n v="0"/>
    <n v="0.3"/>
    <n v="0"/>
    <n v="0.25"/>
    <n v="0.14178571428571426"/>
    <n v="0.12013220331730906"/>
    <n v="6.9900667843119824E-2"/>
    <x v="0"/>
    <n v="0.49999999999999906"/>
    <n v="0.25"/>
    <n v="3.3839999999999999"/>
  </r>
  <r>
    <x v="249"/>
    <x v="20"/>
    <n v="0.53"/>
    <n v="0.22"/>
    <n v="0.03"/>
    <n v="0.216"/>
    <n v="0.23749999999999999"/>
    <n v="0"/>
    <n v="0.31"/>
    <n v="0"/>
    <n v="0.26"/>
    <n v="0.14621428571428571"/>
    <n v="0.12392778136350405"/>
    <n v="6.9831774654489878E-2"/>
    <x v="0"/>
    <n v="0.49499999999999911"/>
    <n v="0.25"/>
    <n v="3.6120000000000001"/>
  </r>
  <r>
    <x v="250"/>
    <x v="20"/>
    <n v="0.54"/>
    <n v="0.23"/>
    <n v="0.04"/>
    <n v="0.26400000000000001"/>
    <n v="0.28249999999999997"/>
    <n v="0"/>
    <n v="0.32"/>
    <n v="0"/>
    <n v="0.26"/>
    <n v="0.16092857142857145"/>
    <n v="0.13695752541496495"/>
    <n v="7.1371786346833638E-2"/>
    <x v="0"/>
    <n v="0.49499999999999911"/>
    <n v="0.26"/>
    <n v="3.7269999999999999"/>
  </r>
  <r>
    <x v="251"/>
    <x v="20"/>
    <n v="0.6"/>
    <n v="0.28000000000000003"/>
    <n v="0.1"/>
    <n v="0.318"/>
    <n v="0.31"/>
    <n v="0"/>
    <n v="0.37"/>
    <n v="0"/>
    <n v="0.33"/>
    <n v="0.18971428571428572"/>
    <n v="0.16316459447846365"/>
    <n v="7.3759635372812909E-2"/>
    <x v="0"/>
    <n v="0.50499999999999901"/>
    <n v="0.255"/>
    <n v="3.641"/>
  </r>
  <r>
    <x v="252"/>
    <x v="21"/>
    <n v="0.62"/>
    <n v="0.31"/>
    <n v="0.12"/>
    <n v="0.34799999999999998"/>
    <n v="0.29749999999999999"/>
    <n v="0.44"/>
    <n v="0.4"/>
    <n v="0"/>
    <n v="0.33"/>
    <n v="0.27650000000000002"/>
    <n v="0.23480968492615062"/>
    <n v="7.6144667750758288E-2"/>
    <x v="0"/>
    <n v="0.49999999999999906"/>
    <n v="0.26500000000000001"/>
    <n v="3.7240000000000002"/>
  </r>
  <r>
    <x v="253"/>
    <x v="21"/>
    <n v="0.6"/>
    <n v="0.28999999999999998"/>
    <n v="0.1"/>
    <n v="0.32400000000000001"/>
    <n v="0.30249999999999999"/>
    <n v="0.42"/>
    <n v="0.38"/>
    <n v="0"/>
    <n v="0.31"/>
    <n v="0.26235714285714284"/>
    <n v="0.21928641385921319"/>
    <n v="7.5236714125147694E-2"/>
    <x v="1"/>
    <n v="0.5099999999999989"/>
    <n v="0.27500000000000002"/>
    <n v="4.032"/>
  </r>
  <r>
    <x v="254"/>
    <x v="21"/>
    <n v="0.62"/>
    <n v="0.31"/>
    <n v="0.12"/>
    <n v="0.37"/>
    <n v="0.36"/>
    <n v="0.44"/>
    <n v="0.4"/>
    <n v="0"/>
    <n v="0.33"/>
    <n v="0.28857142857142859"/>
    <n v="0.24622116973373864"/>
    <n v="7.3098611349383627E-2"/>
    <x v="1"/>
    <n v="0.52999999999999847"/>
    <n v="0.28000000000000003"/>
    <n v="5.1050000000000004"/>
  </r>
  <r>
    <x v="255"/>
    <x v="21"/>
    <n v="0.7"/>
    <n v="0.39"/>
    <n v="0.2"/>
    <n v="0.45450000000000002"/>
    <n v="0.54"/>
    <n v="0.51"/>
    <n v="0.48"/>
    <n v="0"/>
    <n v="0.39"/>
    <n v="0.36778571428571427"/>
    <n v="0.3294178717379514"/>
    <n v="7.7341326612732839E-2"/>
    <x v="1"/>
    <n v="0.52499999999999858"/>
    <n v="0.28999999999999998"/>
    <n v="5.12"/>
  </r>
  <r>
    <x v="256"/>
    <x v="21"/>
    <n v="0.97"/>
    <n v="0.66"/>
    <n v="0.47"/>
    <n v="0.73399999999999999"/>
    <n v="0.60499999999999998"/>
    <n v="0.78"/>
    <n v="0.75"/>
    <n v="0"/>
    <n v="0.61"/>
    <n v="0.56414285714285717"/>
    <n v="0.54148168585951595"/>
    <n v="8.0404085830167352E-2"/>
    <x v="1"/>
    <n v="0.54499999999999815"/>
    <n v="0.29749999999999999"/>
    <n v="5.5709999999999997"/>
  </r>
  <r>
    <x v="257"/>
    <x v="21"/>
    <n v="0.97"/>
    <n v="0.66"/>
    <n v="0.47"/>
    <n v="0.73399999999999999"/>
    <n v="0.69750000000000001"/>
    <n v="0.79"/>
    <n v="0.75"/>
    <n v="0"/>
    <n v="0.61"/>
    <n v="0.57878571428571424"/>
    <n v="0.55455451042468118"/>
    <n v="7.4620925707844302E-2"/>
    <x v="1"/>
    <n v="0.55999999999999783"/>
    <n v="0.30499999999999999"/>
    <n v="5.7539999999999996"/>
  </r>
  <r>
    <x v="258"/>
    <x v="21"/>
    <n v="1.0900000000000001"/>
    <n v="0.77"/>
    <n v="0.59"/>
    <n v="0.85099999999999998"/>
    <n v="0.71499999999999997"/>
    <n v="0.9"/>
    <n v="0.86"/>
    <n v="0"/>
    <n v="0.7"/>
    <n v="0.65942857142857136"/>
    <n v="0.64382759544921353"/>
    <n v="7.5624071097336168E-2"/>
    <x v="1"/>
    <n v="0.56499999999999773"/>
    <n v="0.31"/>
    <n v="5.4859999999999998"/>
  </r>
  <r>
    <x v="259"/>
    <x v="21"/>
    <n v="1.1299999999999999"/>
    <n v="0.82"/>
    <n v="0.63"/>
    <n v="0.90300000000000002"/>
    <n v="0.6825"/>
    <n v="0.94"/>
    <n v="0.91"/>
    <n v="0"/>
    <n v="0.74"/>
    <n v="0.6865"/>
    <n v="0.67279687953281275"/>
    <n v="7.6232068063905825E-2"/>
    <x v="1"/>
    <n v="0.56999999999999762"/>
    <n v="0.315"/>
    <n v="5.0129999999999999"/>
  </r>
  <r>
    <x v="260"/>
    <x v="21"/>
    <n v="1.06"/>
    <n v="0.75"/>
    <n v="0.56000000000000005"/>
    <n v="0.83150000000000002"/>
    <n v="0.57250000000000001"/>
    <n v="0.88"/>
    <n v="0.84"/>
    <n v="0"/>
    <n v="0.68"/>
    <n v="0.62342857142857144"/>
    <n v="0.60540942730471858"/>
    <n v="7.6559212643087696E-2"/>
    <x v="1"/>
    <n v="0.57499999999999751"/>
    <n v="0.32"/>
    <n v="4.9930000000000003"/>
  </r>
  <r>
    <x v="261"/>
    <x v="21"/>
    <n v="0.95"/>
    <n v="0.63"/>
    <n v="0.45"/>
    <n v="0.70799999999999996"/>
    <n v="0.58499999999999996"/>
    <n v="0.76"/>
    <n v="0.72"/>
    <n v="0"/>
    <n v="0.59"/>
    <n v="0.54471428571428571"/>
    <n v="0.52189534957052575"/>
    <n v="7.7182374374872922E-2"/>
    <x v="1"/>
    <n v="0.57999999999999741"/>
    <n v="0.32500000000000001"/>
    <n v="5.2110000000000003"/>
  </r>
  <r>
    <x v="262"/>
    <x v="21"/>
    <n v="0.94"/>
    <n v="0.63"/>
    <n v="0.44"/>
    <n v="0.70150000000000001"/>
    <n v="0.61250000000000004"/>
    <n v="0.75"/>
    <n v="0.72"/>
    <n v="0"/>
    <n v="0.57999999999999996"/>
    <n v="0.54342857142857148"/>
    <n v="0.5186702524500838"/>
    <n v="8.1254668523106158E-2"/>
    <x v="1"/>
    <n v="0.5849999999999973"/>
    <n v="0.32500000000000001"/>
    <n v="5.2549999999999999"/>
  </r>
  <r>
    <x v="263"/>
    <x v="21"/>
    <n v="1"/>
    <n v="0.68"/>
    <n v="0.5"/>
    <n v="0.76"/>
    <n v="0.63749999999999996"/>
    <n v="0.81"/>
    <n v="0.77"/>
    <n v="0"/>
    <n v="0.63"/>
    <n v="0.58678571428571424"/>
    <n v="0.56652139487658137"/>
    <n v="9.0850258272441906E-2"/>
    <x v="1"/>
    <n v="0.58999999999999719"/>
    <n v="0.33"/>
    <n v="4.7140000000000004"/>
  </r>
  <r>
    <x v="264"/>
    <x v="22"/>
    <n v="1.01"/>
    <n v="0.69"/>
    <n v="0.51"/>
    <n v="0.77300000000000002"/>
    <n v="0.54749999999999999"/>
    <n v="0.82"/>
    <n v="0.78"/>
    <n v="0"/>
    <n v="0.64"/>
    <n v="0.58149999999999991"/>
    <n v="0.56260879381456297"/>
    <n v="0.11852998554299976"/>
    <x v="1"/>
    <n v="0.58999999999999719"/>
    <n v="0.33"/>
    <n v="4.5759999999999996"/>
  </r>
  <r>
    <x v="265"/>
    <x v="22"/>
    <n v="0.87"/>
    <n v="0.56000000000000005"/>
    <n v="0.37"/>
    <n v="0.63"/>
    <n v="0.48649999999999999"/>
    <n v="0.68"/>
    <n v="0.65"/>
    <n v="0"/>
    <n v="0.53"/>
    <n v="0.47807142857142854"/>
    <n v="0.45040755584425413"/>
    <n v="0.11823410121052065"/>
    <x v="1"/>
    <n v="0.56999999999999762"/>
    <n v="0.33"/>
    <n v="4.4130000000000003"/>
  </r>
  <r>
    <x v="266"/>
    <x v="22"/>
    <n v="0.84"/>
    <n v="0.52"/>
    <n v="0.34"/>
    <n v="0.59750000000000003"/>
    <n v="0.47250000000000003"/>
    <n v="0.65"/>
    <n v="0.61"/>
    <n v="0"/>
    <n v="0.5"/>
    <n v="0.45285714285714285"/>
    <n v="0.42427599390789955"/>
    <n v="0.12878849163985931"/>
    <x v="1"/>
    <n v="0.5849999999999973"/>
    <n v="0.315"/>
    <n v="4.2110000000000003"/>
  </r>
  <r>
    <x v="267"/>
    <x v="22"/>
    <n v="0.8"/>
    <n v="0.48"/>
    <n v="0.3"/>
    <n v="0.55200000000000005"/>
    <n v="0.41749999999999998"/>
    <n v="0.61"/>
    <n v="0.56999999999999995"/>
    <n v="0"/>
    <n v="0.47"/>
    <n v="0.41707142857142859"/>
    <n v="0.38666755483521054"/>
    <n v="0.15937424946879941"/>
    <x v="1"/>
    <n v="0.55499999999999794"/>
    <n v="0.31"/>
    <n v="4.0990000000000002"/>
  </r>
  <r>
    <x v="268"/>
    <x v="22"/>
    <n v="0.75"/>
    <n v="0.43"/>
    <n v="0.25"/>
    <n v="0.5"/>
    <n v="0.38750000000000001"/>
    <n v="0.56000000000000005"/>
    <n v="0.52"/>
    <n v="0"/>
    <n v="0.43"/>
    <n v="0.37821428571428578"/>
    <n v="0.34507824186773961"/>
    <n v="0.23099419990533113"/>
    <x v="1"/>
    <n v="0.56999999999999762"/>
    <n v="0.315"/>
    <n v="3.915"/>
  </r>
  <r>
    <x v="269"/>
    <x v="22"/>
    <n v="0.72"/>
    <n v="0.4"/>
    <n v="0.22"/>
    <n v="0.46750000000000003"/>
    <n v="0.35249999999999998"/>
    <n v="0.53"/>
    <n v="0.49"/>
    <n v="0"/>
    <n v="0.4"/>
    <n v="0.35142857142857142"/>
    <n v="0.31653075848542561"/>
    <n v="0.2277402995860269"/>
    <x v="1"/>
    <n v="0.56999999999999762"/>
    <n v="0.32"/>
    <n v="3.802"/>
  </r>
  <r>
    <x v="270"/>
    <x v="22"/>
    <n v="0.67"/>
    <n v="0.36"/>
    <n v="0.17"/>
    <n v="0.42199999999999999"/>
    <n v="0.32750000000000001"/>
    <n v="0.48"/>
    <n v="0.45"/>
    <n v="0"/>
    <n v="0.37"/>
    <n v="0.31707142857142856"/>
    <n v="0.27878663458749037"/>
    <n v="0.25831337463347526"/>
    <x v="1"/>
    <n v="0.57999999999999741"/>
    <n v="0.32500000000000001"/>
    <n v="3.8820000000000001"/>
  </r>
  <r>
    <x v="271"/>
    <x v="22"/>
    <n v="0.64"/>
    <n v="0.33"/>
    <n v="0.14000000000000001"/>
    <n v="0.39600000000000002"/>
    <n v="0.33"/>
    <n v="0.46"/>
    <n v="0.42"/>
    <n v="0"/>
    <n v="0.35"/>
    <n v="0.29942857142857143"/>
    <n v="0.25864084986693237"/>
    <n v="0.27083424224900327"/>
    <x v="1"/>
    <n v="0.57999999999999741"/>
    <n v="0.33"/>
    <n v="4.37"/>
  </r>
  <r>
    <x v="272"/>
    <x v="22"/>
    <n v="0.66"/>
    <n v="0.35"/>
    <n v="0.16"/>
    <n v="0.41549999999999998"/>
    <n v="0.42500000000000004"/>
    <n v="0.48"/>
    <n v="0.44"/>
    <n v="0"/>
    <n v="0.36"/>
    <n v="0.32578571428571429"/>
    <n v="0.28517926762357626"/>
    <n v="0.25027585953818809"/>
    <x v="1"/>
    <n v="0.5849999999999973"/>
    <n v="0.33500000000000002"/>
    <n v="4.5629999999999997"/>
  </r>
  <r>
    <x v="273"/>
    <x v="22"/>
    <n v="0.79"/>
    <n v="0.47"/>
    <n v="0.28999999999999998"/>
    <n v="0.53900000000000003"/>
    <n v="0.48"/>
    <n v="0.6"/>
    <n v="0.56000000000000005"/>
    <n v="0"/>
    <n v="0.46"/>
    <n v="0.41842857142857143"/>
    <n v="0.38686859415007002"/>
    <n v="0.2235738906610274"/>
    <x v="1"/>
    <n v="0.59499999999999709"/>
    <n v="0.33500000000000002"/>
    <n v="4.5069999999999997"/>
  </r>
  <r>
    <x v="274"/>
    <x v="22"/>
    <n v="0.83"/>
    <n v="0.52"/>
    <n v="0.33"/>
    <n v="0.59099999999999997"/>
    <n v="0.47499999999999998"/>
    <n v="0.65"/>
    <n v="0.61"/>
    <n v="0"/>
    <n v="0.5"/>
    <n v="0.45085714285714279"/>
    <n v="0.42013792048736803"/>
    <n v="0.2260683692371093"/>
    <x v="1"/>
    <n v="0.58999999999999719"/>
    <n v="0.33500000000000002"/>
    <n v="4.2539999999999996"/>
  </r>
  <r>
    <x v="275"/>
    <x v="22"/>
    <n v="0.82"/>
    <n v="0.51"/>
    <n v="0.32"/>
    <n v="0.57799999999999996"/>
    <n v="0.4375"/>
    <n v="0.63"/>
    <n v="0.6"/>
    <n v="0"/>
    <n v="0.49"/>
    <n v="0.43650000000000005"/>
    <n v="0.40625389112420063"/>
    <n v="0.25028877460857862"/>
    <x v="1"/>
    <n v="0.57999999999999741"/>
    <n v="0.33"/>
    <n v="3.972"/>
  </r>
  <r>
    <x v="276"/>
    <x v="23"/>
    <n v="0.76"/>
    <n v="0.44"/>
    <n v="0.26"/>
    <n v="0.51300000000000001"/>
    <n v="0.36499999999999999"/>
    <n v="0.56999999999999995"/>
    <n v="0.53"/>
    <n v="0"/>
    <n v="0.44"/>
    <n v="0.38257142857142851"/>
    <n v="0.35027583782147498"/>
    <n v="0.27582045160218777"/>
    <x v="1"/>
    <n v="0.57499999999999751"/>
    <n v="0.33"/>
    <m/>
  </r>
  <r>
    <x v="277"/>
    <x v="23"/>
    <n v="0.69"/>
    <n v="0.37"/>
    <n v="0.19"/>
    <n v="0.435"/>
    <n v="0.33500000000000002"/>
    <n v="0.5"/>
    <n v="0.46"/>
    <n v="0"/>
    <n v="0.38"/>
    <n v="0.32857142857142857"/>
    <n v="0.29221786826936413"/>
    <n v="0.23810903490232185"/>
    <x v="1"/>
    <n v="0.57999999999999741"/>
    <n v="0.3350000000000000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rowGrandTotals="0" itemPrintTitles="1" createdVersion="5" indent="0" compact="0" compactData="0" multipleFieldFilters="0">
  <location ref="A9:J20" firstHeaderRow="1" firstDataRow="2" firstDataCol="2"/>
  <pivotFields count="9">
    <pivotField compact="0" numFmtId="14" outline="0" showAll="0" defaultSubtotal="0"/>
    <pivotField axis="axisRow" compact="0" outline="0" showAll="0" defaultSubtotal="0">
      <items count="15">
        <item x="0"/>
        <item x="1"/>
        <item x="2"/>
        <item x="3"/>
        <item x="4"/>
        <item x="5"/>
        <item x="6"/>
        <item x="7"/>
        <item x="8"/>
        <item x="9"/>
        <item h="1" x="10"/>
        <item h="1" x="11"/>
        <item h="1" x="12"/>
        <item h="1" x="13"/>
        <item h="1" x="14"/>
      </items>
    </pivotField>
    <pivotField compact="0" outline="0" showAll="0" defaultSubtotal="0"/>
    <pivotField compact="0" outline="0" showAll="0" defaultSubtotal="0"/>
    <pivotField axis="axisCol" compact="0" outline="0" showAll="0" defaultSubtotal="0">
      <items count="15">
        <item x="0"/>
        <item x="2"/>
        <item h="1" x="1"/>
        <item x="3"/>
        <item x="4"/>
        <item h="1" x="5"/>
        <item h="1" x="6"/>
        <item x="7"/>
        <item h="1" x="8"/>
        <item h="1" x="9"/>
        <item x="10"/>
        <item h="1" x="11"/>
        <item x="12"/>
        <item h="1" x="13"/>
        <item h="1" x="14"/>
      </items>
    </pivotField>
    <pivotField compact="0" outline="0" showAll="0" defaultSubtotal="0"/>
    <pivotField compact="0" outline="0" showAll="0" defaultSubtotal="0"/>
    <pivotField axis="axisRow" compact="0" outline="0" showAll="0" defaultSubtotal="0">
      <items count="2">
        <item n="Originated" x="0"/>
        <item h="1" x="1"/>
      </items>
    </pivotField>
    <pivotField dataField="1" compact="0" outline="0" showAll="0" defaultSubtotal="0"/>
  </pivotFields>
  <rowFields count="2">
    <field x="7"/>
    <field x="1"/>
  </rowFields>
  <rowItems count="10">
    <i>
      <x/>
      <x/>
    </i>
    <i r="1">
      <x v="1"/>
    </i>
    <i r="1">
      <x v="2"/>
    </i>
    <i r="1">
      <x v="3"/>
    </i>
    <i r="1">
      <x v="4"/>
    </i>
    <i r="1">
      <x v="5"/>
    </i>
    <i r="1">
      <x v="6"/>
    </i>
    <i r="1">
      <x v="7"/>
    </i>
    <i r="1">
      <x v="8"/>
    </i>
    <i r="1">
      <x v="9"/>
    </i>
  </rowItems>
  <colFields count="1">
    <field x="4"/>
  </colFields>
  <colItems count="8">
    <i>
      <x/>
    </i>
    <i>
      <x v="1"/>
    </i>
    <i>
      <x v="3"/>
    </i>
    <i>
      <x v="4"/>
    </i>
    <i>
      <x v="7"/>
    </i>
    <i>
      <x v="10"/>
    </i>
    <i>
      <x v="12"/>
    </i>
    <i t="grand">
      <x/>
    </i>
  </colItems>
  <dataFields count="1">
    <dataField name="Sum of carloads" fld="8" showDataAs="percentOfRow" baseField="0" baseItem="0" numFmtId="10"/>
  </dataFields>
  <formats count="14">
    <format dxfId="54">
      <pivotArea outline="0" collapsedLevelsAreSubtotals="1" fieldPosition="0"/>
    </format>
    <format dxfId="53">
      <pivotArea outline="0" collapsedLevelsAreSubtotals="1" fieldPosition="0"/>
    </format>
    <format dxfId="52">
      <pivotArea outline="0" collapsedLevelsAreSubtotals="1" fieldPosition="0"/>
    </format>
    <format dxfId="51">
      <pivotArea dataOnly="0" labelOnly="1" outline="0" fieldPosition="0">
        <references count="1">
          <reference field="4" count="0"/>
        </references>
      </pivotArea>
    </format>
    <format dxfId="50">
      <pivotArea dataOnly="0" labelOnly="1" grandCol="1" outline="0" fieldPosition="0"/>
    </format>
    <format dxfId="49">
      <pivotArea outline="0" collapsedLevelsAreSubtotals="1" fieldPosition="0"/>
    </format>
    <format dxfId="48">
      <pivotArea dataOnly="0" labelOnly="1" outline="0" fieldPosition="0">
        <references count="1">
          <reference field="4" count="0"/>
        </references>
      </pivotArea>
    </format>
    <format dxfId="47">
      <pivotArea dataOnly="0" labelOnly="1" grandCol="1" outline="0" fieldPosition="0"/>
    </format>
    <format dxfId="46">
      <pivotArea dataOnly="0" labelOnly="1" outline="0" fieldPosition="0">
        <references count="2">
          <reference field="1" count="0"/>
          <reference field="7" count="0" selected="0"/>
        </references>
      </pivotArea>
    </format>
    <format dxfId="45">
      <pivotArea outline="0" collapsedLevelsAreSubtotals="1" fieldPosition="0"/>
    </format>
    <format dxfId="44">
      <pivotArea field="4" type="button" dataOnly="0" labelOnly="1" outline="0" axis="axisCol" fieldPosition="0"/>
    </format>
    <format dxfId="43">
      <pivotArea type="topRight" dataOnly="0" labelOnly="1" outline="0" fieldPosition="0"/>
    </format>
    <format dxfId="42">
      <pivotArea dataOnly="0" labelOnly="1" outline="0" fieldPosition="0">
        <references count="1">
          <reference field="4" count="0"/>
        </references>
      </pivotArea>
    </format>
    <format dxfId="41">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3">
  <location ref="A1:G26" firstHeaderRow="0" firstDataRow="1" firstDataCol="1"/>
  <pivotFields count="18">
    <pivotField numFmtId="165" showAll="0" defaultSubtotal="0"/>
    <pivotField axis="axisRow" showAll="0" defaultSubtotal="0">
      <items count="25">
        <item x="0"/>
        <item x="1"/>
        <item x="2"/>
        <item x="3"/>
        <item x="4"/>
        <item x="5"/>
        <item x="6"/>
        <item x="7"/>
        <item x="8"/>
        <item x="9"/>
        <item x="10"/>
        <item x="11"/>
        <item x="12"/>
        <item x="13"/>
        <item x="14"/>
        <item x="15"/>
        <item x="16"/>
        <item x="17"/>
        <item x="18"/>
        <item m="1" x="24"/>
        <item x="19"/>
        <item x="20"/>
        <item x="21"/>
        <item x="22"/>
        <item x="23"/>
      </items>
    </pivotField>
    <pivotField showAll="0"/>
    <pivotField showAll="0"/>
    <pivotField showAll="0"/>
    <pivotField dataField="1" showAll="0"/>
    <pivotField dataField="1" showAll="0"/>
    <pivotField dataField="1" showAll="0"/>
    <pivotField dataField="1" showAll="0"/>
    <pivotField dataField="1" showAll="0"/>
    <pivotField dataField="1" showAll="0"/>
    <pivotField numFmtId="167" showAll="0" defaultSubtotal="0"/>
    <pivotField showAll="0" defaultSubtotal="0"/>
    <pivotField showAll="0" defaultSubtotal="0"/>
    <pivotField showAll="0" defaultSubtotal="0"/>
    <pivotField showAll="0" defaultSubtotal="0"/>
    <pivotField showAll="0" defaultSubtotal="0"/>
    <pivotField showAll="0"/>
  </pivotFields>
  <rowFields count="1">
    <field x="1"/>
  </rowFields>
  <rowItems count="25">
    <i>
      <x/>
    </i>
    <i>
      <x v="1"/>
    </i>
    <i>
      <x v="2"/>
    </i>
    <i>
      <x v="3"/>
    </i>
    <i>
      <x v="4"/>
    </i>
    <i>
      <x v="5"/>
    </i>
    <i>
      <x v="6"/>
    </i>
    <i>
      <x v="7"/>
    </i>
    <i>
      <x v="8"/>
    </i>
    <i>
      <x v="9"/>
    </i>
    <i>
      <x v="10"/>
    </i>
    <i>
      <x v="11"/>
    </i>
    <i>
      <x v="12"/>
    </i>
    <i>
      <x v="13"/>
    </i>
    <i>
      <x v="14"/>
    </i>
    <i>
      <x v="15"/>
    </i>
    <i>
      <x v="16"/>
    </i>
    <i>
      <x v="17"/>
    </i>
    <i>
      <x v="18"/>
    </i>
    <i>
      <x v="20"/>
    </i>
    <i>
      <x v="21"/>
    </i>
    <i>
      <x v="22"/>
    </i>
    <i>
      <x v="23"/>
    </i>
    <i>
      <x v="24"/>
    </i>
    <i t="grand">
      <x/>
    </i>
  </rowItems>
  <colFields count="1">
    <field x="-2"/>
  </colFields>
  <colItems count="6">
    <i>
      <x/>
    </i>
    <i i="1">
      <x v="1"/>
    </i>
    <i i="2">
      <x v="2"/>
    </i>
    <i i="3">
      <x v="3"/>
    </i>
    <i i="4">
      <x v="4"/>
    </i>
    <i i="5">
      <x v="5"/>
    </i>
  </colItems>
  <dataFields count="6">
    <dataField name="Average of CN" fld="5" subtotal="average" baseField="0" baseItem="0"/>
    <dataField name="Average of CP" fld="6" subtotal="average" baseField="0" baseItem="0"/>
    <dataField name="Average of CSXT" fld="7" subtotal="average" baseField="0" baseItem="0"/>
    <dataField name="Average of KCS" fld="8" subtotal="average" baseField="0" baseItem="0"/>
    <dataField name="Average of NS" fld="9" subtotal="average" baseField="0" baseItem="0"/>
    <dataField name="Average of UP" fld="10" subtotal="average" baseField="0" baseItem="0"/>
  </dataFields>
  <formats count="6">
    <format dxfId="5">
      <pivotArea type="all" dataOnly="0" outline="0" fieldPosition="0"/>
    </format>
    <format dxfId="4">
      <pivotArea outline="0" collapsedLevelsAreSubtotals="1" fieldPosition="0"/>
    </format>
    <format dxfId="3">
      <pivotArea dataOnly="0" labelOnly="1" outline="0" fieldPosition="0">
        <references count="1">
          <reference field="4294967294" count="6">
            <x v="0"/>
            <x v="1"/>
            <x v="2"/>
            <x v="3"/>
            <x v="4"/>
            <x v="5"/>
          </reference>
        </references>
      </pivotArea>
    </format>
    <format dxfId="2">
      <pivotArea field="1" type="button" dataOnly="0" labelOnly="1" outline="0" axis="axisRow" fieldPosition="0"/>
    </format>
    <format dxfId="1">
      <pivotArea dataOnly="0" labelOnly="1" fieldPosition="0">
        <references count="1">
          <reference field="1" count="0"/>
        </references>
      </pivotArea>
    </format>
    <format dxfId="0">
      <pivotArea dataOnly="0" labelOnly="1" grandRow="1" outline="0" fieldPosition="0"/>
    </format>
  </formats>
  <chartFormats count="6">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1"/>
          </reference>
        </references>
      </pivotArea>
    </chartFormat>
    <chartFormat chart="2" format="3" series="1">
      <pivotArea type="data" outline="0" fieldPosition="0">
        <references count="1">
          <reference field="4294967294" count="1" selected="0">
            <x v="2"/>
          </reference>
        </references>
      </pivotArea>
    </chartFormat>
    <chartFormat chart="2" format="4" series="1">
      <pivotArea type="data" outline="0" fieldPosition="0">
        <references count="1">
          <reference field="4294967294" count="1" selected="0">
            <x v="3"/>
          </reference>
        </references>
      </pivotArea>
    </chartFormat>
    <chartFormat chart="2" format="5" series="1">
      <pivotArea type="data" outline="0" fieldPosition="0">
        <references count="1">
          <reference field="4294967294" count="1" selected="0">
            <x v="4"/>
          </reference>
        </references>
      </pivotArea>
    </chartFormat>
    <chartFormat chart="2" format="6" series="1">
      <pivotArea type="data" outline="0" fieldPosition="0">
        <references count="1">
          <reference field="4294967294" count="1" selected="0">
            <x v="5"/>
          </reference>
        </references>
      </pivotArea>
    </chartFormat>
  </chartFormats>
  <pivotTableStyleInfo name="PivotStyleMedium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BCED1FE-97F4-4FE8-8C86-215849659A30}" name="PivotTable4" cacheId="1"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33">
  <location ref="S3:U29" firstHeaderRow="0" firstDataRow="1" firstDataCol="1" rowPageCount="1" colPageCount="1"/>
  <pivotFields count="18">
    <pivotField axis="axisRow" numFmtId="165" showAll="0" defaultSubtotal="0">
      <items count="470">
        <item m="1" x="279"/>
        <item m="1" x="295"/>
        <item m="1" x="311"/>
        <item m="1" x="327"/>
        <item m="1" x="343"/>
        <item m="1" x="359"/>
        <item m="1" x="375"/>
        <item m="1" x="391"/>
        <item m="1" x="407"/>
        <item m="1" x="423"/>
        <item m="1" x="439"/>
        <item m="1" x="455"/>
        <item m="1" x="280"/>
        <item m="1" x="296"/>
        <item m="1" x="312"/>
        <item m="1" x="328"/>
        <item m="1" x="344"/>
        <item m="1" x="360"/>
        <item m="1" x="376"/>
        <item m="1" x="392"/>
        <item m="1" x="408"/>
        <item m="1" x="424"/>
        <item m="1" x="440"/>
        <item m="1" x="456"/>
        <item m="1" x="281"/>
        <item m="1" x="297"/>
        <item m="1" x="313"/>
        <item m="1" x="329"/>
        <item m="1" x="345"/>
        <item m="1" x="361"/>
        <item m="1" x="377"/>
        <item m="1" x="393"/>
        <item m="1" x="409"/>
        <item m="1" x="425"/>
        <item m="1" x="441"/>
        <item m="1" x="457"/>
        <item m="1" x="282"/>
        <item m="1" x="298"/>
        <item m="1" x="314"/>
        <item m="1" x="330"/>
        <item m="1" x="346"/>
        <item m="1" x="362"/>
        <item m="1" x="378"/>
        <item m="1" x="394"/>
        <item m="1" x="410"/>
        <item m="1" x="426"/>
        <item m="1" x="442"/>
        <item m="1" x="458"/>
        <item m="1" x="283"/>
        <item m="1" x="299"/>
        <item m="1" x="315"/>
        <item m="1" x="331"/>
        <item m="1" x="347"/>
        <item m="1" x="363"/>
        <item m="1" x="379"/>
        <item m="1" x="395"/>
        <item m="1" x="411"/>
        <item m="1" x="427"/>
        <item m="1" x="443"/>
        <item m="1" x="459"/>
        <item m="1" x="284"/>
        <item m="1" x="300"/>
        <item m="1" x="316"/>
        <item m="1" x="332"/>
        <item m="1" x="348"/>
        <item m="1" x="364"/>
        <item m="1" x="380"/>
        <item m="1" x="396"/>
        <item m="1" x="412"/>
        <item m="1" x="428"/>
        <item m="1" x="444"/>
        <item m="1" x="460"/>
        <item m="1" x="285"/>
        <item m="1" x="301"/>
        <item m="1" x="317"/>
        <item m="1" x="333"/>
        <item m="1" x="349"/>
        <item m="1" x="365"/>
        <item m="1" x="381"/>
        <item m="1" x="397"/>
        <item m="1" x="413"/>
        <item m="1" x="429"/>
        <item m="1" x="445"/>
        <item m="1" x="461"/>
        <item m="1" x="286"/>
        <item m="1" x="302"/>
        <item m="1" x="318"/>
        <item m="1" x="334"/>
        <item m="1" x="350"/>
        <item m="1" x="366"/>
        <item m="1" x="382"/>
        <item m="1" x="398"/>
        <item m="1" x="414"/>
        <item m="1" x="430"/>
        <item m="1" x="446"/>
        <item m="1" x="462"/>
        <item m="1" x="287"/>
        <item m="1" x="303"/>
        <item m="1" x="319"/>
        <item m="1" x="335"/>
        <item m="1" x="351"/>
        <item m="1" x="367"/>
        <item m="1" x="383"/>
        <item m="1" x="399"/>
        <item m="1" x="415"/>
        <item m="1" x="431"/>
        <item m="1" x="447"/>
        <item m="1" x="463"/>
        <item m="1" x="288"/>
        <item m="1" x="304"/>
        <item m="1" x="320"/>
        <item m="1" x="336"/>
        <item m="1" x="352"/>
        <item m="1" x="368"/>
        <item m="1" x="384"/>
        <item m="1" x="400"/>
        <item m="1" x="416"/>
        <item m="1" x="432"/>
        <item m="1" x="448"/>
        <item m="1" x="464"/>
        <item m="1" x="289"/>
        <item m="1" x="305"/>
        <item m="1" x="321"/>
        <item m="1" x="337"/>
        <item m="1" x="353"/>
        <item m="1" x="369"/>
        <item m="1" x="385"/>
        <item m="1" x="401"/>
        <item m="1" x="417"/>
        <item m="1" x="433"/>
        <item m="1" x="449"/>
        <item m="1" x="465"/>
        <item m="1" x="290"/>
        <item m="1" x="306"/>
        <item m="1" x="322"/>
        <item m="1" x="338"/>
        <item m="1" x="354"/>
        <item m="1" x="370"/>
        <item m="1" x="386"/>
        <item m="1" x="402"/>
        <item m="1" x="418"/>
        <item m="1" x="434"/>
        <item m="1" x="450"/>
        <item m="1" x="466"/>
        <item m="1" x="291"/>
        <item m="1" x="307"/>
        <item m="1" x="323"/>
        <item m="1" x="339"/>
        <item m="1" x="355"/>
        <item m="1" x="371"/>
        <item m="1" x="387"/>
        <item m="1" x="403"/>
        <item m="1" x="419"/>
        <item m="1" x="435"/>
        <item m="1" x="451"/>
        <item m="1" x="467"/>
        <item m="1" x="292"/>
        <item m="1" x="308"/>
        <item m="1" x="324"/>
        <item m="1" x="340"/>
        <item m="1" x="356"/>
        <item m="1" x="372"/>
        <item m="1" x="388"/>
        <item m="1" x="404"/>
        <item m="1" x="420"/>
        <item m="1" x="436"/>
        <item m="1" x="452"/>
        <item m="1" x="468"/>
        <item m="1" x="293"/>
        <item m="1" x="309"/>
        <item m="1" x="325"/>
        <item m="1" x="341"/>
        <item m="1" x="357"/>
        <item m="1" x="373"/>
        <item m="1" x="389"/>
        <item m="1" x="405"/>
        <item m="1" x="421"/>
        <item m="1" x="437"/>
        <item m="1" x="453"/>
        <item m="1" x="469"/>
        <item m="1" x="294"/>
        <item m="1" x="310"/>
        <item m="1" x="326"/>
        <item m="1" x="342"/>
        <item m="1" x="358"/>
        <item m="1" x="374"/>
        <item m="1" x="390"/>
        <item m="1" x="406"/>
        <item m="1" x="422"/>
        <item m="1" x="438"/>
        <item m="1" x="4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m="1" x="278"/>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s>
    </pivotField>
    <pivotField showAll="0" defaultSubtotal="0"/>
    <pivotField showAll="0"/>
    <pivotField showAll="0"/>
    <pivotField showAll="0"/>
    <pivotField showAll="0"/>
    <pivotField showAll="0"/>
    <pivotField showAll="0"/>
    <pivotField showAll="0"/>
    <pivotField showAll="0"/>
    <pivotField showAll="0"/>
    <pivotField numFmtId="167" showAll="0" defaultSubtotal="0"/>
    <pivotField dataField="1" showAll="0" defaultSubtotal="0"/>
    <pivotField dataField="1" showAll="0" defaultSubtotal="0"/>
    <pivotField axis="axisPage" showAll="0" defaultSubtotal="0">
      <items count="2">
        <item x="0"/>
        <item x="1"/>
      </items>
    </pivotField>
    <pivotField showAll="0" defaultSubtotal="0"/>
    <pivotField showAll="0" defaultSubtotal="0"/>
    <pivotField showAll="0"/>
  </pivotFields>
  <rowFields count="1">
    <field x="0"/>
  </rowFields>
  <rowItems count="26">
    <i>
      <x v="445"/>
    </i>
    <i>
      <x v="446"/>
    </i>
    <i>
      <x v="447"/>
    </i>
    <i>
      <x v="448"/>
    </i>
    <i>
      <x v="449"/>
    </i>
    <i>
      <x v="450"/>
    </i>
    <i>
      <x v="451"/>
    </i>
    <i>
      <x v="452"/>
    </i>
    <i>
      <x v="453"/>
    </i>
    <i>
      <x v="454"/>
    </i>
    <i>
      <x v="455"/>
    </i>
    <i>
      <x v="456"/>
    </i>
    <i>
      <x v="457"/>
    </i>
    <i>
      <x v="458"/>
    </i>
    <i>
      <x v="459"/>
    </i>
    <i>
      <x v="460"/>
    </i>
    <i>
      <x v="461"/>
    </i>
    <i>
      <x v="462"/>
    </i>
    <i>
      <x v="463"/>
    </i>
    <i>
      <x v="464"/>
    </i>
    <i>
      <x v="465"/>
    </i>
    <i>
      <x v="466"/>
    </i>
    <i>
      <x v="467"/>
    </i>
    <i>
      <x v="468"/>
    </i>
    <i>
      <x v="469"/>
    </i>
    <i t="grand">
      <x/>
    </i>
  </rowItems>
  <colFields count="1">
    <field x="-2"/>
  </colFields>
  <colItems count="2">
    <i>
      <x/>
    </i>
    <i i="1">
      <x v="1"/>
    </i>
  </colItems>
  <pageFields count="1">
    <pageField fld="14" item="1" hier="-1"/>
  </pageFields>
  <dataFields count="2">
    <dataField name="Fuel surcharge ($/mile/railcar) " fld="12" baseField="0" baseItem="0"/>
    <dataField name="3-year monthly average " fld="13" baseField="0" baseItem="0"/>
  </dataFields>
  <chartFormats count="4">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29" format="8" series="1">
      <pivotArea type="data" outline="0" fieldPosition="0">
        <references count="1">
          <reference field="4294967294" count="1" selected="0">
            <x v="1"/>
          </reference>
        </references>
      </pivotArea>
    </chartFormat>
    <chartFormat chart="29" format="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 displayName="data" ref="A1:R279" headerRowDxfId="40" headerRowBorderDxfId="39">
  <autoFilter ref="A1:R279" xr:uid="{00000000-0009-0000-0100-000002000000}"/>
  <tableColumns count="18">
    <tableColumn id="1" xr3:uid="{00000000-0010-0000-0000-000001000000}" name="Date" totalsRowLabel="Total" dataDxfId="38"/>
    <tableColumn id="12" xr3:uid="{00000000-0010-0000-0000-00000C000000}" name="Year" dataDxfId="37">
      <calculatedColumnFormula>YEAR(data[[#This Row],[Date]])</calculatedColumnFormula>
    </tableColumn>
    <tableColumn id="18" xr3:uid="{A5945299-3F30-4266-865B-BE9852160CE5}" name="BNSF - 1.25 sp" dataDxfId="36"/>
    <tableColumn id="2" xr3:uid="{00000000-0010-0000-0000-000002000000}" name="BNSF - 2.50 sp" dataDxfId="35" totalsRowDxfId="34"/>
    <tableColumn id="17" xr3:uid="{FF293A55-E739-4B3E-AD83-2E46A82CEE3C}" name="BNSF - 3.25 sp" dataDxfId="33" totalsRowDxfId="32"/>
    <tableColumn id="3" xr3:uid="{00000000-0010-0000-0000-000003000000}" name="CN" dataDxfId="31" totalsRowDxfId="30"/>
    <tableColumn id="4" xr3:uid="{00000000-0010-0000-0000-000004000000}" name="CP" dataDxfId="29" totalsRowDxfId="28" dataCellStyle="Normal"/>
    <tableColumn id="5" xr3:uid="{00000000-0010-0000-0000-000005000000}" name="CSXT" dataDxfId="27" totalsRowDxfId="26"/>
    <tableColumn id="6" xr3:uid="{00000000-0010-0000-0000-000006000000}" name="KCS" dataDxfId="25" totalsRowDxfId="24"/>
    <tableColumn id="7" xr3:uid="{00000000-0010-0000-0000-000007000000}" name="NS" dataDxfId="23" totalsRowDxfId="22"/>
    <tableColumn id="8" xr3:uid="{00000000-0010-0000-0000-000008000000}" name="UP" dataDxfId="21" totalsRowDxfId="20"/>
    <tableColumn id="9" xr3:uid="{00000000-0010-0000-0000-000009000000}" name="N_America" dataDxfId="19" totalsRowDxfId="18">
      <calculatedColumnFormula>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calculatedColumnFormula>
    </tableColumn>
    <tableColumn id="10" xr3:uid="{00000000-0010-0000-0000-00000A000000}" name="Weighted_Avg" dataDxfId="17" totalsRowDxfId="16" dataCellStyle="Normal">
      <calculatedColumnFormula>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calculatedColumnFormula>
    </tableColumn>
    <tableColumn id="11" xr3:uid="{00000000-0010-0000-0000-00000B000000}" name="3_Yr_Monthly_Avg" dataDxfId="15" totalsRowDxfId="14" dataCellStyle="Percent"/>
    <tableColumn id="13" xr3:uid="{00000000-0010-0000-0000-00000D000000}" name="Figure 3 Filter" dataDxfId="13" totalsRowDxfId="12" dataCellStyle="Percent">
      <calculatedColumnFormula>IF(data[[#This Row],[Date]]&gt;MAX(data[Date])-760, TRUE, FALSE)</calculatedColumnFormula>
    </tableColumn>
    <tableColumn id="14" xr3:uid="{00000000-0010-0000-0000-00000E000000}" name="KCSM" dataDxfId="11" totalsRowDxfId="10" dataCellStyle="Percent"/>
    <tableColumn id="15" xr3:uid="{00000000-0010-0000-0000-00000F000000}" name="FerroMex" dataDxfId="9" totalsRowDxfId="8" dataCellStyle="Percent"/>
    <tableColumn id="16" xr3:uid="{E274B901-13D9-4465-8388-56D47AB6D229}" name="EIA HDF Price" totalsRowFunction="sum" dataDxfId="7" totalsRowDxfId="6"/>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1"/>
  <sheetViews>
    <sheetView workbookViewId="0">
      <selection activeCell="B9" sqref="B9"/>
    </sheetView>
  </sheetViews>
  <sheetFormatPr defaultRowHeight="13.2"/>
  <sheetData>
    <row r="1" spans="2:3">
      <c r="C1" s="16"/>
    </row>
    <row r="2" spans="2:3">
      <c r="C2" s="18"/>
    </row>
    <row r="3" spans="2:3">
      <c r="C3" s="23"/>
    </row>
    <row r="4" spans="2:3">
      <c r="B4" s="1" t="s">
        <v>9</v>
      </c>
    </row>
    <row r="5" spans="2:3">
      <c r="B5" s="15" t="s">
        <v>11</v>
      </c>
    </row>
    <row r="6" spans="2:3">
      <c r="B6" s="61" t="s">
        <v>12</v>
      </c>
    </row>
    <row r="7" spans="2:3">
      <c r="B7" t="s">
        <v>50</v>
      </c>
    </row>
    <row r="8" spans="2:3">
      <c r="B8" t="s">
        <v>54</v>
      </c>
    </row>
    <row r="9" spans="2:3">
      <c r="B9" t="s">
        <v>47</v>
      </c>
    </row>
    <row r="10" spans="2:3">
      <c r="B10" t="s">
        <v>46</v>
      </c>
    </row>
    <row r="11" spans="2:3">
      <c r="B11"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25"/>
  <sheetViews>
    <sheetView topLeftCell="B1" workbookViewId="0">
      <selection activeCell="I27" sqref="I27"/>
    </sheetView>
  </sheetViews>
  <sheetFormatPr defaultRowHeight="13.2"/>
  <cols>
    <col min="1" max="1" width="11.109375" hidden="1" customWidth="1"/>
    <col min="2" max="2" width="7.33203125" bestFit="1" customWidth="1"/>
    <col min="3" max="9" width="10.44140625" bestFit="1" customWidth="1"/>
    <col min="10" max="10" width="11.6640625" bestFit="1" customWidth="1"/>
  </cols>
  <sheetData>
    <row r="1" spans="1:10">
      <c r="B1" s="1" t="s">
        <v>10</v>
      </c>
    </row>
    <row r="2" spans="1:10">
      <c r="B2" s="47" t="s">
        <v>14</v>
      </c>
      <c r="C2" s="46" t="s">
        <v>2</v>
      </c>
      <c r="D2" s="46" t="s">
        <v>6</v>
      </c>
      <c r="E2" s="46" t="s">
        <v>5</v>
      </c>
      <c r="F2" s="46" t="s">
        <v>0</v>
      </c>
      <c r="G2" s="46" t="s">
        <v>3</v>
      </c>
      <c r="H2" s="46" t="s">
        <v>1</v>
      </c>
      <c r="I2" s="46" t="s">
        <v>4</v>
      </c>
      <c r="J2" s="46" t="s">
        <v>7</v>
      </c>
    </row>
    <row r="3" spans="1:10">
      <c r="B3" s="48">
        <v>2002</v>
      </c>
      <c r="C3" s="57">
        <v>0.27289999999999998</v>
      </c>
      <c r="D3" s="57">
        <v>0.1308</v>
      </c>
      <c r="E3" s="57">
        <v>0.13350000000000001</v>
      </c>
      <c r="F3" s="57">
        <v>9.7299999999999998E-2</v>
      </c>
      <c r="G3" s="57">
        <v>1.8499999999999999E-2</v>
      </c>
      <c r="H3" s="57">
        <v>0.1123</v>
      </c>
      <c r="I3" s="57">
        <v>0.23469999999999999</v>
      </c>
      <c r="J3" s="57">
        <f t="shared" ref="J3:J8" si="0">SUM(C3:I3)</f>
        <v>0.99999999999999978</v>
      </c>
    </row>
    <row r="4" spans="1:10">
      <c r="B4" s="48">
        <v>2003</v>
      </c>
      <c r="C4" s="57">
        <v>0.27939999999999998</v>
      </c>
      <c r="D4" s="57">
        <v>0.1328</v>
      </c>
      <c r="E4" s="57">
        <v>0.13289999999999999</v>
      </c>
      <c r="F4" s="57">
        <v>9.8199999999999996E-2</v>
      </c>
      <c r="G4" s="57">
        <v>1.6400000000000001E-2</v>
      </c>
      <c r="H4" s="57">
        <v>0.1149</v>
      </c>
      <c r="I4" s="57">
        <v>0.22539999999999999</v>
      </c>
      <c r="J4" s="57">
        <f t="shared" si="0"/>
        <v>1</v>
      </c>
    </row>
    <row r="5" spans="1:10">
      <c r="B5" s="48">
        <v>2004</v>
      </c>
      <c r="C5" s="57">
        <v>0.29139999999999999</v>
      </c>
      <c r="D5" s="57">
        <v>0.15110000000000001</v>
      </c>
      <c r="E5" s="57">
        <v>0.13350000000000001</v>
      </c>
      <c r="F5" s="57">
        <v>9.0399999999999994E-2</v>
      </c>
      <c r="G5" s="57">
        <v>1.7600000000000001E-2</v>
      </c>
      <c r="H5" s="57">
        <v>0.10780000000000001</v>
      </c>
      <c r="I5" s="57">
        <v>0.2082</v>
      </c>
      <c r="J5" s="57">
        <f t="shared" si="0"/>
        <v>1</v>
      </c>
    </row>
    <row r="6" spans="1:10">
      <c r="B6" s="48">
        <v>2005</v>
      </c>
      <c r="C6" s="57">
        <v>0.30299999999999999</v>
      </c>
      <c r="D6" s="57">
        <v>0.14369999999999999</v>
      </c>
      <c r="E6" s="57">
        <v>0.13689999999999999</v>
      </c>
      <c r="F6" s="57">
        <v>9.6799999999999997E-2</v>
      </c>
      <c r="G6" s="57">
        <v>1.7500000000000002E-2</v>
      </c>
      <c r="H6" s="57">
        <v>0.1066</v>
      </c>
      <c r="I6" s="57">
        <v>0.19550000000000001</v>
      </c>
      <c r="J6" s="57">
        <f t="shared" si="0"/>
        <v>1</v>
      </c>
    </row>
    <row r="7" spans="1:10">
      <c r="B7" s="48">
        <v>2006</v>
      </c>
      <c r="C7" s="57">
        <v>0.30742999999999998</v>
      </c>
      <c r="D7" s="57">
        <v>0.15454000000000001</v>
      </c>
      <c r="E7" s="57">
        <v>0.14249999999999999</v>
      </c>
      <c r="F7" s="57">
        <v>9.7909999999999997E-2</v>
      </c>
      <c r="G7" s="57">
        <v>1.7090000000000001E-2</v>
      </c>
      <c r="H7" s="57">
        <v>0.10076</v>
      </c>
      <c r="I7" s="57">
        <v>0.17977000000000001</v>
      </c>
      <c r="J7" s="57">
        <f t="shared" si="0"/>
        <v>1</v>
      </c>
    </row>
    <row r="8" spans="1:10">
      <c r="B8" s="48">
        <v>2007</v>
      </c>
      <c r="C8" s="57">
        <v>0.32129999999999997</v>
      </c>
      <c r="D8" s="57">
        <v>0.15029999999999999</v>
      </c>
      <c r="E8" s="57">
        <v>0.14399999999999999</v>
      </c>
      <c r="F8" s="57">
        <v>8.8599999999999998E-2</v>
      </c>
      <c r="G8" s="57">
        <v>2.0400000000000001E-2</v>
      </c>
      <c r="H8" s="57">
        <v>9.9900000000000003E-2</v>
      </c>
      <c r="I8" s="57">
        <v>0.17549999999999999</v>
      </c>
      <c r="J8" s="57">
        <f t="shared" si="0"/>
        <v>0.99999999999999989</v>
      </c>
    </row>
    <row r="9" spans="1:10" hidden="1">
      <c r="A9" s="22" t="s">
        <v>38</v>
      </c>
      <c r="C9" s="58" t="s">
        <v>37</v>
      </c>
      <c r="D9" s="56"/>
      <c r="E9" s="56"/>
      <c r="F9" s="56"/>
      <c r="G9" s="56"/>
      <c r="H9" s="56"/>
      <c r="I9" s="56"/>
      <c r="J9" s="56"/>
    </row>
    <row r="10" spans="1:10" hidden="1">
      <c r="A10" s="22" t="s">
        <v>36</v>
      </c>
      <c r="B10" s="22" t="s">
        <v>35</v>
      </c>
      <c r="C10" s="56" t="s">
        <v>2</v>
      </c>
      <c r="D10" s="56" t="s">
        <v>6</v>
      </c>
      <c r="E10" s="56" t="s">
        <v>5</v>
      </c>
      <c r="F10" s="56" t="s">
        <v>0</v>
      </c>
      <c r="G10" s="56" t="s">
        <v>3</v>
      </c>
      <c r="H10" s="56" t="s">
        <v>1</v>
      </c>
      <c r="I10" s="56" t="s">
        <v>4</v>
      </c>
      <c r="J10" s="56" t="s">
        <v>15</v>
      </c>
    </row>
    <row r="11" spans="1:10">
      <c r="A11" t="s">
        <v>34</v>
      </c>
      <c r="B11">
        <v>2008</v>
      </c>
      <c r="C11" s="56">
        <v>0.32969658838779731</v>
      </c>
      <c r="D11" s="56">
        <v>0.12971625683075821</v>
      </c>
      <c r="E11" s="56">
        <v>0.16106556952794587</v>
      </c>
      <c r="F11" s="56">
        <v>7.8293055199312636E-2</v>
      </c>
      <c r="G11" s="56">
        <v>2.179861584770414E-2</v>
      </c>
      <c r="H11" s="56">
        <v>9.3612586883333931E-2</v>
      </c>
      <c r="I11" s="56">
        <v>0.18581732732314793</v>
      </c>
      <c r="J11" s="56">
        <v>1</v>
      </c>
    </row>
    <row r="12" spans="1:10">
      <c r="B12">
        <v>2009</v>
      </c>
      <c r="C12" s="56">
        <v>0.31792188326863596</v>
      </c>
      <c r="D12" s="56">
        <v>0.13110897096671345</v>
      </c>
      <c r="E12" s="56">
        <v>0.18664199291999328</v>
      </c>
      <c r="F12" s="56">
        <v>6.9203285596426467E-2</v>
      </c>
      <c r="G12" s="56">
        <v>2.4265293176043676E-2</v>
      </c>
      <c r="H12" s="56">
        <v>9.3485670710663063E-2</v>
      </c>
      <c r="I12" s="56">
        <v>0.17737290336152409</v>
      </c>
      <c r="J12" s="56">
        <v>1</v>
      </c>
    </row>
    <row r="13" spans="1:10">
      <c r="B13">
        <v>2010</v>
      </c>
      <c r="C13" s="56">
        <v>0.33487596018724608</v>
      </c>
      <c r="D13" s="56">
        <v>0.12369997765048418</v>
      </c>
      <c r="E13" s="56">
        <v>0.17127444286943291</v>
      </c>
      <c r="F13" s="56">
        <v>6.8683429824051137E-2</v>
      </c>
      <c r="G13" s="56">
        <v>2.1925181168849062E-2</v>
      </c>
      <c r="H13" s="56">
        <v>9.8686889406635669E-2</v>
      </c>
      <c r="I13" s="56">
        <v>0.18085411889330097</v>
      </c>
      <c r="J13" s="56">
        <v>1</v>
      </c>
    </row>
    <row r="14" spans="1:10">
      <c r="B14">
        <v>2011</v>
      </c>
      <c r="C14" s="56">
        <v>0.34294596037303354</v>
      </c>
      <c r="D14" s="56">
        <v>0.12515213363896127</v>
      </c>
      <c r="E14" s="56">
        <v>0.16918328256978679</v>
      </c>
      <c r="F14" s="56">
        <v>6.1862027820516849E-2</v>
      </c>
      <c r="G14" s="56">
        <v>2.235438188840393E-2</v>
      </c>
      <c r="H14" s="56">
        <v>9.4873614469180773E-2</v>
      </c>
      <c r="I14" s="56">
        <v>0.18362859924011682</v>
      </c>
      <c r="J14" s="56">
        <v>1</v>
      </c>
    </row>
    <row r="15" spans="1:10">
      <c r="B15">
        <v>2012</v>
      </c>
      <c r="C15" s="56">
        <v>0.34705919965538939</v>
      </c>
      <c r="D15" s="56">
        <v>0.13655598070988434</v>
      </c>
      <c r="E15" s="56">
        <v>0.17866443208243732</v>
      </c>
      <c r="F15" s="56">
        <v>5.7469198746748246E-2</v>
      </c>
      <c r="G15" s="56">
        <v>1.8129747229485741E-2</v>
      </c>
      <c r="H15" s="56">
        <v>9.7841135868778753E-2</v>
      </c>
      <c r="I15" s="56">
        <v>0.1642803057072762</v>
      </c>
      <c r="J15" s="56">
        <v>1</v>
      </c>
    </row>
    <row r="16" spans="1:10">
      <c r="B16">
        <v>2013</v>
      </c>
      <c r="C16" s="56">
        <v>0.32501586579292119</v>
      </c>
      <c r="D16" s="56">
        <v>0.1351250410507269</v>
      </c>
      <c r="E16" s="56">
        <v>0.195149610670971</v>
      </c>
      <c r="F16" s="56">
        <v>6.1864786954776589E-2</v>
      </c>
      <c r="G16" s="56">
        <v>2.5181356566434922E-2</v>
      </c>
      <c r="H16" s="56">
        <v>9.8641945364433867E-2</v>
      </c>
      <c r="I16" s="56">
        <v>0.15902139359973555</v>
      </c>
      <c r="J16" s="56">
        <v>1</v>
      </c>
    </row>
    <row r="17" spans="2:10">
      <c r="B17">
        <v>2014</v>
      </c>
      <c r="C17" s="56">
        <v>0.30108412026863668</v>
      </c>
      <c r="D17" s="56">
        <v>0.15055672643235124</v>
      </c>
      <c r="E17" s="56">
        <v>0.17215737499477318</v>
      </c>
      <c r="F17" s="56">
        <v>6.4488648597371426E-2</v>
      </c>
      <c r="G17" s="56">
        <v>2.9650885938015854E-2</v>
      </c>
      <c r="H17" s="56">
        <v>9.6100449787276263E-2</v>
      </c>
      <c r="I17" s="56">
        <v>0.18596179398157539</v>
      </c>
      <c r="J17" s="56">
        <v>1</v>
      </c>
    </row>
    <row r="18" spans="2:10">
      <c r="B18">
        <v>2015</v>
      </c>
      <c r="C18" s="56">
        <v>0.3460084731817023</v>
      </c>
      <c r="D18" s="56">
        <v>0.13609943243234524</v>
      </c>
      <c r="E18" s="56">
        <v>0.15246758023870755</v>
      </c>
      <c r="F18" s="56">
        <v>6.7139478379834736E-2</v>
      </c>
      <c r="G18" s="56">
        <v>2.9327017704626049E-2</v>
      </c>
      <c r="H18" s="56">
        <v>9.6190294883501823E-2</v>
      </c>
      <c r="I18" s="56">
        <v>0.17276772317928232</v>
      </c>
      <c r="J18" s="56">
        <v>1</v>
      </c>
    </row>
    <row r="19" spans="2:10">
      <c r="B19">
        <v>2016</v>
      </c>
      <c r="C19" s="56">
        <v>0.36662308156784723</v>
      </c>
      <c r="D19" s="56">
        <v>0.12010001197711069</v>
      </c>
      <c r="E19" s="56">
        <v>0.14576329878174787</v>
      </c>
      <c r="F19" s="56">
        <v>5.906577295493938E-2</v>
      </c>
      <c r="G19" s="56">
        <v>2.8078567363800704E-2</v>
      </c>
      <c r="H19" s="56">
        <v>9.3677761111873037E-2</v>
      </c>
      <c r="I19" s="56">
        <v>0.18669150624268108</v>
      </c>
      <c r="J19" s="56">
        <v>1</v>
      </c>
    </row>
    <row r="20" spans="2:10">
      <c r="B20">
        <v>2017</v>
      </c>
      <c r="C20" s="56">
        <v>0.36318607386497292</v>
      </c>
      <c r="D20" s="56">
        <v>0.12444820826472203</v>
      </c>
      <c r="E20" s="56">
        <v>0.15354253901042891</v>
      </c>
      <c r="F20" s="56">
        <v>5.6121696855641813E-2</v>
      </c>
      <c r="G20" s="56">
        <v>3.1505057633498E-2</v>
      </c>
      <c r="H20" s="56">
        <v>8.9545675527326909E-2</v>
      </c>
      <c r="I20" s="56">
        <v>0.1816507488434094</v>
      </c>
      <c r="J20" s="56">
        <v>1</v>
      </c>
    </row>
    <row r="21" spans="2:10">
      <c r="B21" s="59">
        <v>2018</v>
      </c>
      <c r="C21" s="56">
        <v>0.38742312754958641</v>
      </c>
      <c r="D21" s="56">
        <v>0.12896952049637334</v>
      </c>
      <c r="E21" s="56">
        <v>0.14918574798334611</v>
      </c>
      <c r="F21" s="56">
        <v>6.0344454422798934E-2</v>
      </c>
      <c r="G21" s="56">
        <v>2.9653393422943427E-2</v>
      </c>
      <c r="H21" s="56">
        <v>8.1205718511635966E-2</v>
      </c>
      <c r="I21" s="56">
        <v>0.1632180376133158</v>
      </c>
      <c r="J21" s="56">
        <v>1</v>
      </c>
    </row>
    <row r="22" spans="2:10">
      <c r="B22">
        <v>2019</v>
      </c>
      <c r="C22" s="60">
        <v>0.36342866715944927</v>
      </c>
      <c r="D22" s="60">
        <v>0.13575223094964664</v>
      </c>
      <c r="E22" s="60">
        <v>0.15083495960120416</v>
      </c>
      <c r="F22" s="60">
        <v>5.857825396378815E-2</v>
      </c>
      <c r="G22" s="60">
        <v>3.7423556884420311E-2</v>
      </c>
      <c r="H22" s="60">
        <v>8.7560137808617905E-2</v>
      </c>
      <c r="I22" s="60">
        <v>0.16642219363287356</v>
      </c>
      <c r="J22" s="60">
        <v>1</v>
      </c>
    </row>
    <row r="23" spans="2:10">
      <c r="B23">
        <v>2020</v>
      </c>
      <c r="C23" s="60">
        <v>0.36324599122948259</v>
      </c>
      <c r="D23" s="60">
        <v>0.1408521656358625</v>
      </c>
      <c r="E23" s="60">
        <v>0.15496277739365985</v>
      </c>
      <c r="F23" s="60">
        <v>5.4258697114064086E-2</v>
      </c>
      <c r="G23" s="60">
        <v>3.4204781163277485E-2</v>
      </c>
      <c r="H23" s="60">
        <v>7.6839701272009162E-2</v>
      </c>
      <c r="I23" s="60">
        <v>0.17563588619164433</v>
      </c>
      <c r="J23" s="60">
        <v>1</v>
      </c>
    </row>
    <row r="24" spans="2:10">
      <c r="B24">
        <v>2021</v>
      </c>
      <c r="C24" s="60">
        <v>0.36754598317300013</v>
      </c>
      <c r="D24" s="60">
        <v>0.12628927952212815</v>
      </c>
      <c r="E24" s="60">
        <v>0.14616083217776524</v>
      </c>
      <c r="F24" s="60">
        <v>5.6609276966921522E-2</v>
      </c>
      <c r="G24" s="60">
        <v>3.9062118639931011E-2</v>
      </c>
      <c r="H24" s="60">
        <v>7.2690807342844249E-2</v>
      </c>
      <c r="I24" s="60">
        <v>0.1916417021774097</v>
      </c>
      <c r="J24" s="60">
        <v>1</v>
      </c>
    </row>
    <row r="25" spans="2:10">
      <c r="B25">
        <v>2022</v>
      </c>
      <c r="C25" s="60">
        <v>0.35961807701524917</v>
      </c>
      <c r="D25" s="60">
        <v>0.13527805456403011</v>
      </c>
      <c r="E25" s="60">
        <v>0.13496588171486951</v>
      </c>
      <c r="F25" s="60">
        <v>5.884805065398635E-2</v>
      </c>
      <c r="G25" s="60">
        <v>4.1836207005284863E-2</v>
      </c>
      <c r="H25" s="60">
        <v>8.2184705422347792E-2</v>
      </c>
      <c r="I25" s="60">
        <v>0.18726902362423217</v>
      </c>
      <c r="J25" s="60">
        <v>1</v>
      </c>
    </row>
  </sheetData>
  <pageMargins left="0.7" right="0.7" top="0.75" bottom="0.75" header="0.3" footer="0.3"/>
  <ignoredErrors>
    <ignoredError sqref="J3:J8"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99"/>
  <sheetViews>
    <sheetView workbookViewId="0">
      <pane xSplit="1" ySplit="1" topLeftCell="B261" activePane="bottomRight" state="frozen"/>
      <selection pane="topRight" activeCell="B1" sqref="B1"/>
      <selection pane="bottomLeft" activeCell="A7" sqref="A7"/>
      <selection pane="bottomRight" activeCell="M289" sqref="M289"/>
    </sheetView>
  </sheetViews>
  <sheetFormatPr defaultColWidth="11.5546875" defaultRowHeight="13.2"/>
  <cols>
    <col min="1" max="1" width="13.44140625" style="4" customWidth="1"/>
    <col min="2" max="2" width="13.44140625" customWidth="1"/>
    <col min="3" max="3" width="13.44140625" style="6" customWidth="1"/>
    <col min="4" max="5" width="11.5546875" style="6"/>
    <col min="6" max="7" width="11.5546875" style="16"/>
    <col min="12" max="12" width="11.5546875" style="16"/>
    <col min="13" max="13" width="11.6640625" style="16" customWidth="1"/>
    <col min="14" max="15" width="11.6640625" customWidth="1"/>
    <col min="18" max="18" width="16" bestFit="1" customWidth="1"/>
    <col min="20" max="20" width="15.109375" bestFit="1" customWidth="1"/>
    <col min="22" max="22" width="14.109375" customWidth="1"/>
    <col min="23" max="23" width="13.6640625" bestFit="1" customWidth="1"/>
  </cols>
  <sheetData>
    <row r="1" spans="1:18" ht="13.8" thickBot="1">
      <c r="A1" s="24" t="s">
        <v>30</v>
      </c>
      <c r="B1" s="2" t="s">
        <v>14</v>
      </c>
      <c r="C1" s="64" t="s">
        <v>53</v>
      </c>
      <c r="D1" s="64" t="s">
        <v>51</v>
      </c>
      <c r="E1" s="64" t="s">
        <v>52</v>
      </c>
      <c r="F1" s="19" t="s">
        <v>6</v>
      </c>
      <c r="G1" s="16" t="s">
        <v>5</v>
      </c>
      <c r="H1" s="2" t="s">
        <v>0</v>
      </c>
      <c r="I1" s="2" t="s">
        <v>3</v>
      </c>
      <c r="J1" s="2" t="s">
        <v>1</v>
      </c>
      <c r="K1" s="2" t="s">
        <v>4</v>
      </c>
      <c r="L1" s="17" t="s">
        <v>31</v>
      </c>
      <c r="M1" s="45" t="s">
        <v>33</v>
      </c>
      <c r="N1" s="1" t="s">
        <v>32</v>
      </c>
      <c r="O1" s="2" t="s">
        <v>23</v>
      </c>
      <c r="P1" s="36" t="s">
        <v>25</v>
      </c>
      <c r="Q1" s="36" t="s">
        <v>26</v>
      </c>
      <c r="R1" s="62" t="s">
        <v>49</v>
      </c>
    </row>
    <row r="2" spans="1:18">
      <c r="A2" s="4">
        <v>36906</v>
      </c>
      <c r="B2">
        <f>YEAR(data[[#This Row],[Date]])</f>
        <v>2001</v>
      </c>
      <c r="D2" s="8"/>
      <c r="E2" s="8"/>
      <c r="F2" s="9">
        <v>7.9299999999999995E-2</v>
      </c>
      <c r="G2" s="16">
        <v>0</v>
      </c>
      <c r="H2" s="8">
        <v>0</v>
      </c>
      <c r="I2" s="8">
        <v>0</v>
      </c>
      <c r="J2" s="8">
        <v>0</v>
      </c>
      <c r="K2" s="8">
        <v>0</v>
      </c>
      <c r="L2" s="9" t="str">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
      </c>
      <c r="M2"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2" s="14" t="str">
        <f>IF(data[[#This Row],[Weighted_Avg]]&lt;&gt;"", IFERROR(AVERAGE(#REF!,#REF!,#REF!), ""), "")</f>
        <v/>
      </c>
      <c r="O2" s="4" t="b">
        <f>IF(data[[#This Row],[Date]]&gt;MAX(data[Date])-760, TRUE, FALSE)</f>
        <v>0</v>
      </c>
      <c r="R2">
        <v>1.524</v>
      </c>
    </row>
    <row r="3" spans="1:18">
      <c r="A3" s="4">
        <v>36937</v>
      </c>
      <c r="B3">
        <f>YEAR(data[[#This Row],[Date]])</f>
        <v>2001</v>
      </c>
      <c r="D3" s="7"/>
      <c r="E3" s="8"/>
      <c r="F3" s="9">
        <v>6.7100000000000007E-2</v>
      </c>
      <c r="G3" s="16">
        <v>0</v>
      </c>
      <c r="H3" s="8">
        <v>0</v>
      </c>
      <c r="I3" s="8">
        <v>0</v>
      </c>
      <c r="J3" s="8">
        <v>0</v>
      </c>
      <c r="K3" s="8">
        <v>0</v>
      </c>
      <c r="L3" s="9" t="str">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
      </c>
      <c r="M3"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3" s="14" t="str">
        <f>IF(data[[#This Row],[Weighted_Avg]]&lt;&gt;"", IFERROR(AVERAGE(#REF!,#REF!,#REF!), ""), "")</f>
        <v/>
      </c>
      <c r="O3" s="4" t="b">
        <f>IF(data[[#This Row],[Date]]&gt;MAX(data[Date])-760, TRUE, FALSE)</f>
        <v>0</v>
      </c>
      <c r="R3">
        <v>1.492</v>
      </c>
    </row>
    <row r="4" spans="1:18">
      <c r="A4" s="4">
        <v>36965</v>
      </c>
      <c r="B4">
        <f>YEAR(data[[#This Row],[Date]])</f>
        <v>2001</v>
      </c>
      <c r="C4" s="6">
        <f t="shared" ref="C4:C69" si="0">IF(R2&gt;1.25, ROUNDDOWN((R2-1.25)/0.04, 0)+1, 0)/100</f>
        <v>7.0000000000000007E-2</v>
      </c>
      <c r="D4" s="7">
        <f t="shared" ref="D4:D66" si="1">IF(R2&gt;2.5,ROUNDDOWN((R2-2.5)/0.04,0)+1,ROUNDUP((R2-2.5)/0.04,0)+1)/100</f>
        <v>-0.24</v>
      </c>
      <c r="E4" s="7">
        <f t="shared" ref="E4:E67" si="2">IF(R2&gt;3.25, ROUNDDOWN((R2-3.25)/0.04, 0)+1, 0)/100</f>
        <v>0</v>
      </c>
      <c r="F4" s="9">
        <v>6.0999999999999999E-2</v>
      </c>
      <c r="G4" s="16">
        <v>0</v>
      </c>
      <c r="H4" s="8">
        <v>0</v>
      </c>
      <c r="I4" s="8">
        <v>0</v>
      </c>
      <c r="J4" s="8">
        <v>0</v>
      </c>
      <c r="K4" s="8">
        <v>0</v>
      </c>
      <c r="L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1.8714285714285715E-2</v>
      </c>
      <c r="M4"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4" s="14" t="str">
        <f>IF(data[[#This Row],[Weighted_Avg]]&lt;&gt;"", IFERROR(AVERAGE(#REF!,#REF!,#REF!), ""), "")</f>
        <v/>
      </c>
      <c r="O4" s="4" t="b">
        <f>IF(data[[#This Row],[Date]]&gt;MAX(data[Date])-760, TRUE, FALSE)</f>
        <v>0</v>
      </c>
      <c r="R4">
        <v>1.399</v>
      </c>
    </row>
    <row r="5" spans="1:18">
      <c r="A5" s="4">
        <v>36996</v>
      </c>
      <c r="B5">
        <f>YEAR(data[[#This Row],[Date]])</f>
        <v>2001</v>
      </c>
      <c r="C5" s="6">
        <f t="shared" si="0"/>
        <v>7.0000000000000007E-2</v>
      </c>
      <c r="D5" s="7">
        <f t="shared" si="1"/>
        <v>-0.25</v>
      </c>
      <c r="E5" s="7">
        <f t="shared" si="2"/>
        <v>0</v>
      </c>
      <c r="F5" s="9">
        <v>5.4899999999999997E-2</v>
      </c>
      <c r="G5" s="16">
        <v>0</v>
      </c>
      <c r="H5" s="8">
        <v>0</v>
      </c>
      <c r="I5" s="8">
        <v>0</v>
      </c>
      <c r="J5" s="8">
        <v>0</v>
      </c>
      <c r="K5" s="8">
        <v>0</v>
      </c>
      <c r="L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5"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5" s="14" t="str">
        <f>IF(data[[#This Row],[Weighted_Avg]]&lt;&gt;"", IFERROR(AVERAGE(#REF!,#REF!,#REF!), ""), "")</f>
        <v/>
      </c>
      <c r="O5" s="4" t="b">
        <f>IF(data[[#This Row],[Date]]&gt;MAX(data[Date])-760, TRUE, FALSE)</f>
        <v>0</v>
      </c>
      <c r="R5">
        <v>1.4219999999999999</v>
      </c>
    </row>
    <row r="6" spans="1:18">
      <c r="A6" s="4">
        <v>37026</v>
      </c>
      <c r="B6">
        <f>YEAR(data[[#This Row],[Date]])</f>
        <v>2001</v>
      </c>
      <c r="C6" s="6">
        <f t="shared" si="0"/>
        <v>0.04</v>
      </c>
      <c r="D6" s="7">
        <f t="shared" si="1"/>
        <v>-0.27</v>
      </c>
      <c r="E6" s="7">
        <f t="shared" si="2"/>
        <v>0</v>
      </c>
      <c r="F6" s="9">
        <v>3.0499999999999999E-2</v>
      </c>
      <c r="G6" s="16">
        <v>0</v>
      </c>
      <c r="H6" s="8">
        <v>0</v>
      </c>
      <c r="I6" s="8">
        <v>0</v>
      </c>
      <c r="J6" s="8">
        <v>0</v>
      </c>
      <c r="K6" s="8">
        <v>0</v>
      </c>
      <c r="L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6"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6" s="14" t="str">
        <f>IF(data[[#This Row],[Weighted_Avg]]&lt;&gt;"", IFERROR(AVERAGE(#REF!,#REF!,#REF!), ""), "")</f>
        <v/>
      </c>
      <c r="O6" s="4" t="b">
        <f>IF(data[[#This Row],[Date]]&gt;MAX(data[Date])-760, TRUE, FALSE)</f>
        <v>0</v>
      </c>
      <c r="R6">
        <v>1.496</v>
      </c>
    </row>
    <row r="7" spans="1:18">
      <c r="A7" s="4">
        <v>37057</v>
      </c>
      <c r="B7">
        <f>YEAR(data[[#This Row],[Date]])</f>
        <v>2001</v>
      </c>
      <c r="C7" s="6">
        <f t="shared" si="0"/>
        <v>0.05</v>
      </c>
      <c r="D7" s="7">
        <f t="shared" si="1"/>
        <v>-0.26</v>
      </c>
      <c r="E7" s="7">
        <f t="shared" si="2"/>
        <v>0</v>
      </c>
      <c r="F7" s="9">
        <v>3.6600000000000001E-2</v>
      </c>
      <c r="G7" s="16">
        <v>0</v>
      </c>
      <c r="H7" s="8">
        <v>0</v>
      </c>
      <c r="I7" s="8">
        <v>0</v>
      </c>
      <c r="J7" s="8">
        <v>0</v>
      </c>
      <c r="K7" s="8">
        <v>0</v>
      </c>
      <c r="L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7"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7" s="14" t="str">
        <f>IF(data[[#This Row],[Weighted_Avg]]&lt;&gt;"", IFERROR(AVERAGE(#REF!,#REF!,#REF!), ""), "")</f>
        <v/>
      </c>
      <c r="O7" s="4" t="b">
        <f>IF(data[[#This Row],[Date]]&gt;MAX(data[Date])-760, TRUE, FALSE)</f>
        <v>0</v>
      </c>
      <c r="R7">
        <v>1.482</v>
      </c>
    </row>
    <row r="8" spans="1:18">
      <c r="A8" s="4">
        <v>37087</v>
      </c>
      <c r="B8">
        <f>YEAR(data[[#This Row],[Date]])</f>
        <v>2001</v>
      </c>
      <c r="C8" s="6">
        <f t="shared" si="0"/>
        <v>7.0000000000000007E-2</v>
      </c>
      <c r="D8" s="7">
        <f t="shared" si="1"/>
        <v>-0.25</v>
      </c>
      <c r="E8" s="7">
        <f t="shared" si="2"/>
        <v>0</v>
      </c>
      <c r="F8" s="9">
        <v>5.4899999999999997E-2</v>
      </c>
      <c r="G8" s="16">
        <v>0</v>
      </c>
      <c r="H8" s="8">
        <v>0</v>
      </c>
      <c r="I8" s="8">
        <v>0</v>
      </c>
      <c r="J8" s="8">
        <v>0</v>
      </c>
      <c r="K8" s="8">
        <v>0</v>
      </c>
      <c r="L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8"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8" s="14" t="str">
        <f>IF(data[[#This Row],[Weighted_Avg]]&lt;&gt;"", IFERROR(AVERAGE(#REF!,#REF!,#REF!), ""), "")</f>
        <v/>
      </c>
      <c r="O8" s="4" t="b">
        <f>IF(data[[#This Row],[Date]]&gt;MAX(data[Date])-760, TRUE, FALSE)</f>
        <v>0</v>
      </c>
      <c r="R8">
        <v>1.375</v>
      </c>
    </row>
    <row r="9" spans="1:18">
      <c r="A9" s="4">
        <v>37118</v>
      </c>
      <c r="B9">
        <f>YEAR(data[[#This Row],[Date]])</f>
        <v>2001</v>
      </c>
      <c r="C9" s="6">
        <f t="shared" si="0"/>
        <v>0.06</v>
      </c>
      <c r="D9" s="7">
        <f t="shared" si="1"/>
        <v>-0.25</v>
      </c>
      <c r="E9" s="7">
        <f t="shared" si="2"/>
        <v>0</v>
      </c>
      <c r="F9" s="9">
        <v>4.8800000000000003E-2</v>
      </c>
      <c r="G9" s="16">
        <v>0</v>
      </c>
      <c r="H9" s="8">
        <v>0</v>
      </c>
      <c r="I9" s="8">
        <v>0</v>
      </c>
      <c r="J9" s="8">
        <v>0</v>
      </c>
      <c r="K9" s="8">
        <v>0</v>
      </c>
      <c r="L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9"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9" s="14" t="str">
        <f>IF(data[[#This Row],[Weighted_Avg]]&lt;&gt;"", IFERROR(AVERAGE(#REF!,#REF!,#REF!), ""), "")</f>
        <v/>
      </c>
      <c r="O9" s="4" t="b">
        <f>IF(data[[#This Row],[Date]]&gt;MAX(data[Date])-760, TRUE, FALSE)</f>
        <v>0</v>
      </c>
      <c r="R9">
        <v>1.39</v>
      </c>
    </row>
    <row r="10" spans="1:18">
      <c r="A10" s="4">
        <v>37149</v>
      </c>
      <c r="B10">
        <f>YEAR(data[[#This Row],[Date]])</f>
        <v>2001</v>
      </c>
      <c r="C10" s="6">
        <f t="shared" si="0"/>
        <v>0.04</v>
      </c>
      <c r="D10" s="7">
        <f t="shared" si="1"/>
        <v>-0.28000000000000003</v>
      </c>
      <c r="E10" s="7">
        <f t="shared" si="2"/>
        <v>0</v>
      </c>
      <c r="F10" s="9">
        <v>3.0499999999999999E-2</v>
      </c>
      <c r="G10" s="16">
        <v>0</v>
      </c>
      <c r="H10" s="8">
        <v>0</v>
      </c>
      <c r="I10" s="8">
        <v>0</v>
      </c>
      <c r="J10" s="8">
        <v>0</v>
      </c>
      <c r="K10" s="8">
        <v>0</v>
      </c>
      <c r="L1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10"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0" s="14" t="str">
        <f>IF(data[[#This Row],[Weighted_Avg]]&lt;&gt;"", IFERROR(AVERAGE(#REF!,#REF!,#REF!), ""), "")</f>
        <v/>
      </c>
      <c r="O10" s="4" t="b">
        <f>IF(data[[#This Row],[Date]]&gt;MAX(data[Date])-760, TRUE, FALSE)</f>
        <v>0</v>
      </c>
      <c r="R10">
        <v>1.4950000000000001</v>
      </c>
    </row>
    <row r="11" spans="1:18">
      <c r="A11" s="4">
        <v>37179</v>
      </c>
      <c r="B11">
        <f>YEAR(data[[#This Row],[Date]])</f>
        <v>2001</v>
      </c>
      <c r="C11" s="6">
        <f t="shared" si="0"/>
        <v>0.04</v>
      </c>
      <c r="D11" s="7">
        <f t="shared" si="1"/>
        <v>-0.27</v>
      </c>
      <c r="E11" s="7">
        <f t="shared" si="2"/>
        <v>0</v>
      </c>
      <c r="F11" s="9">
        <v>3.0499999999999999E-2</v>
      </c>
      <c r="G11" s="16">
        <v>0</v>
      </c>
      <c r="H11" s="8">
        <v>0</v>
      </c>
      <c r="I11" s="8">
        <v>0</v>
      </c>
      <c r="J11" s="8">
        <v>0</v>
      </c>
      <c r="K11" s="8">
        <v>0</v>
      </c>
      <c r="L1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11"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1" s="14" t="str">
        <f>IF(data[[#This Row],[Weighted_Avg]]&lt;&gt;"", IFERROR(AVERAGE(#REF!,#REF!,#REF!), ""), "")</f>
        <v/>
      </c>
      <c r="O11" s="4" t="b">
        <f>IF(data[[#This Row],[Date]]&gt;MAX(data[Date])-760, TRUE, FALSE)</f>
        <v>0</v>
      </c>
      <c r="R11">
        <v>1.3480000000000001</v>
      </c>
    </row>
    <row r="12" spans="1:18">
      <c r="A12" s="4">
        <v>37210</v>
      </c>
      <c r="B12">
        <f>YEAR(data[[#This Row],[Date]])</f>
        <v>2001</v>
      </c>
      <c r="C12" s="6">
        <f t="shared" si="0"/>
        <v>7.0000000000000007E-2</v>
      </c>
      <c r="D12" s="7">
        <f t="shared" si="1"/>
        <v>-0.25</v>
      </c>
      <c r="E12" s="7">
        <f t="shared" si="2"/>
        <v>0</v>
      </c>
      <c r="F12" s="9">
        <v>5.4899999999999997E-2</v>
      </c>
      <c r="G12" s="16">
        <v>0</v>
      </c>
      <c r="H12" s="8">
        <v>0</v>
      </c>
      <c r="I12" s="8">
        <v>0</v>
      </c>
      <c r="J12" s="8">
        <v>0</v>
      </c>
      <c r="K12" s="8">
        <v>0</v>
      </c>
      <c r="L1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12"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2" s="14" t="str">
        <f>IF(data[[#This Row],[Weighted_Avg]]&lt;&gt;"", IFERROR(AVERAGE(#REF!,#REF!,#REF!), ""), "")</f>
        <v/>
      </c>
      <c r="O12" s="14" t="b">
        <f>IF(data[[#This Row],[Date]]&gt;MAX(data[Date])-760, TRUE, FALSE)</f>
        <v>0</v>
      </c>
      <c r="R12">
        <v>1.2589999999999999</v>
      </c>
    </row>
    <row r="13" spans="1:18">
      <c r="A13" s="4">
        <v>37240</v>
      </c>
      <c r="B13">
        <f>YEAR(data[[#This Row],[Date]])</f>
        <v>2001</v>
      </c>
      <c r="C13" s="6">
        <f t="shared" si="0"/>
        <v>0.03</v>
      </c>
      <c r="D13" s="7">
        <f t="shared" si="1"/>
        <v>-0.28000000000000003</v>
      </c>
      <c r="E13" s="7">
        <f t="shared" si="2"/>
        <v>0</v>
      </c>
      <c r="F13" s="9">
        <v>2.4400000000000002E-2</v>
      </c>
      <c r="G13" s="16">
        <v>0</v>
      </c>
      <c r="H13" s="8">
        <v>0</v>
      </c>
      <c r="I13" s="8">
        <v>0</v>
      </c>
      <c r="J13" s="8">
        <v>0</v>
      </c>
      <c r="K13" s="8">
        <v>0</v>
      </c>
      <c r="L1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7.7714285714285724E-3</v>
      </c>
      <c r="M13"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3" s="14" t="str">
        <f>IF(data[[#This Row],[Weighted_Avg]]&lt;&gt;"", IFERROR(AVERAGE(M1,#REF!,#REF!), ""), "")</f>
        <v/>
      </c>
      <c r="O13" s="14" t="b">
        <f>IF(data[[#This Row],[Date]]&gt;MAX(data[Date])-760, TRUE, FALSE)</f>
        <v>0</v>
      </c>
      <c r="R13">
        <v>1.167</v>
      </c>
    </row>
    <row r="14" spans="1:18">
      <c r="A14" s="4">
        <v>37271</v>
      </c>
      <c r="B14">
        <f>YEAR(data[[#This Row],[Date]])</f>
        <v>2002</v>
      </c>
      <c r="C14" s="6">
        <f t="shared" si="0"/>
        <v>0.01</v>
      </c>
      <c r="D14" s="7">
        <f t="shared" si="1"/>
        <v>-0.31</v>
      </c>
      <c r="E14" s="7">
        <f t="shared" si="2"/>
        <v>0</v>
      </c>
      <c r="F14" s="9">
        <v>6.1000000000000004E-3</v>
      </c>
      <c r="G14" s="16">
        <v>0</v>
      </c>
      <c r="H14" s="8">
        <v>0</v>
      </c>
      <c r="I14" s="8">
        <v>0</v>
      </c>
      <c r="J14" s="8">
        <v>0</v>
      </c>
      <c r="K14" s="8">
        <v>0</v>
      </c>
      <c r="L1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2.3E-3</v>
      </c>
      <c r="M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3.5268799999999996E-3</v>
      </c>
      <c r="N14" s="14" t="str">
        <f>IF(data[[#This Row],[Weighted_Avg]]&lt;&gt;"", IFERROR(AVERAGE(M2,#REF!,#REF!), ""), "")</f>
        <v/>
      </c>
      <c r="O14" s="14" t="b">
        <f>IF(data[[#This Row],[Date]]&gt;MAX(data[Date])-760, TRUE, FALSE)</f>
        <v>0</v>
      </c>
      <c r="R14">
        <v>1.153</v>
      </c>
    </row>
    <row r="15" spans="1:18">
      <c r="A15" s="4">
        <v>37302</v>
      </c>
      <c r="B15">
        <f>YEAR(data[[#This Row],[Date]])</f>
        <v>2002</v>
      </c>
      <c r="C15" s="6">
        <f t="shared" si="0"/>
        <v>0</v>
      </c>
      <c r="D15" s="7">
        <f t="shared" si="1"/>
        <v>-0.33</v>
      </c>
      <c r="E15" s="7">
        <f t="shared" si="2"/>
        <v>0</v>
      </c>
      <c r="F15" s="9">
        <v>0</v>
      </c>
      <c r="G15" s="16">
        <v>0</v>
      </c>
      <c r="H15" s="8">
        <v>0</v>
      </c>
      <c r="I15" s="8">
        <v>0</v>
      </c>
      <c r="J15" s="8">
        <v>0</v>
      </c>
      <c r="K15" s="8">
        <v>0</v>
      </c>
      <c r="L1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5" s="14" t="str">
        <f>IF(data[[#This Row],[Weighted_Avg]]&lt;&gt;"", IFERROR(AVERAGE(M3,#REF!,#REF!), ""), "")</f>
        <v/>
      </c>
      <c r="O15" s="14" t="b">
        <f>IF(data[[#This Row],[Date]]&gt;MAX(data[Date])-760, TRUE, FALSE)</f>
        <v>0</v>
      </c>
      <c r="R15">
        <v>1.1519999999999999</v>
      </c>
    </row>
    <row r="16" spans="1:18">
      <c r="A16" s="4">
        <v>37330</v>
      </c>
      <c r="B16">
        <f>YEAR(data[[#This Row],[Date]])</f>
        <v>2002</v>
      </c>
      <c r="C16" s="6">
        <f t="shared" si="0"/>
        <v>0</v>
      </c>
      <c r="D16" s="7">
        <f t="shared" si="1"/>
        <v>-0.33</v>
      </c>
      <c r="E16" s="7">
        <f t="shared" si="2"/>
        <v>0</v>
      </c>
      <c r="F16" s="9">
        <v>0</v>
      </c>
      <c r="G16" s="16">
        <v>0</v>
      </c>
      <c r="H16" s="8">
        <v>0</v>
      </c>
      <c r="I16" s="8">
        <v>0</v>
      </c>
      <c r="J16" s="8">
        <v>0</v>
      </c>
      <c r="K16" s="8">
        <v>0</v>
      </c>
      <c r="L1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6" s="14" t="str">
        <f>IF(data[[#This Row],[Weighted_Avg]]&lt;&gt;"", IFERROR(AVERAGE(M4,#REF!,#REF!), ""), "")</f>
        <v/>
      </c>
      <c r="O16" s="14" t="b">
        <f>IF(data[[#This Row],[Date]]&gt;MAX(data[Date])-760, TRUE, FALSE)</f>
        <v>0</v>
      </c>
      <c r="R16">
        <v>1.23</v>
      </c>
    </row>
    <row r="17" spans="1:18">
      <c r="A17" s="4">
        <v>37361</v>
      </c>
      <c r="B17">
        <f>YEAR(data[[#This Row],[Date]])</f>
        <v>2002</v>
      </c>
      <c r="C17" s="6">
        <f t="shared" si="0"/>
        <v>0</v>
      </c>
      <c r="D17" s="7">
        <f t="shared" si="1"/>
        <v>-0.33</v>
      </c>
      <c r="E17" s="7">
        <f t="shared" si="2"/>
        <v>0</v>
      </c>
      <c r="F17" s="9">
        <v>0</v>
      </c>
      <c r="G17" s="16">
        <v>0</v>
      </c>
      <c r="H17" s="8">
        <v>0</v>
      </c>
      <c r="I17" s="8">
        <v>0</v>
      </c>
      <c r="J17" s="8">
        <v>0</v>
      </c>
      <c r="K17" s="8">
        <v>0</v>
      </c>
      <c r="L1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7" s="14" t="str">
        <f>IF(data[[#This Row],[Weighted_Avg]]&lt;&gt;"", IFERROR(AVERAGE(M5,#REF!,#REF!), ""), "")</f>
        <v/>
      </c>
      <c r="O17" s="14" t="b">
        <f>IF(data[[#This Row],[Date]]&gt;MAX(data[Date])-760, TRUE, FALSE)</f>
        <v>0</v>
      </c>
      <c r="R17">
        <v>1.3089999999999999</v>
      </c>
    </row>
    <row r="18" spans="1:18">
      <c r="A18" s="4">
        <v>37391</v>
      </c>
      <c r="B18">
        <f>YEAR(data[[#This Row],[Date]])</f>
        <v>2002</v>
      </c>
      <c r="C18" s="6">
        <f t="shared" si="0"/>
        <v>0</v>
      </c>
      <c r="D18" s="7">
        <f t="shared" si="1"/>
        <v>-0.31</v>
      </c>
      <c r="E18" s="7">
        <f t="shared" si="2"/>
        <v>0</v>
      </c>
      <c r="F18" s="9">
        <v>0</v>
      </c>
      <c r="G18" s="16">
        <v>0</v>
      </c>
      <c r="H18" s="8">
        <v>0</v>
      </c>
      <c r="I18" s="8">
        <v>0</v>
      </c>
      <c r="J18" s="8">
        <v>0</v>
      </c>
      <c r="K18" s="8">
        <v>0</v>
      </c>
      <c r="L1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 s="14" t="str">
        <f>IF(data[[#This Row],[Weighted_Avg]]&lt;&gt;"", IFERROR(AVERAGE(M6,#REF!,#REF!), ""), "")</f>
        <v/>
      </c>
      <c r="O18" s="14" t="b">
        <f>IF(data[[#This Row],[Date]]&gt;MAX(data[Date])-760, TRUE, FALSE)</f>
        <v>0</v>
      </c>
      <c r="R18">
        <v>1.3049999999999999</v>
      </c>
    </row>
    <row r="19" spans="1:18">
      <c r="A19" s="4">
        <v>37422</v>
      </c>
      <c r="B19">
        <f>YEAR(data[[#This Row],[Date]])</f>
        <v>2002</v>
      </c>
      <c r="C19" s="6">
        <f t="shared" si="0"/>
        <v>0.02</v>
      </c>
      <c r="D19" s="7">
        <f t="shared" si="1"/>
        <v>-0.28999999999999998</v>
      </c>
      <c r="E19" s="7">
        <f t="shared" si="2"/>
        <v>0</v>
      </c>
      <c r="F19" s="9">
        <v>1.2200000000000001E-2</v>
      </c>
      <c r="G19" s="16">
        <v>0</v>
      </c>
      <c r="H19" s="8">
        <v>0</v>
      </c>
      <c r="I19" s="8">
        <v>0</v>
      </c>
      <c r="J19" s="8">
        <v>0</v>
      </c>
      <c r="K19" s="8">
        <v>0</v>
      </c>
      <c r="L1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19" s="14" t="str">
        <f>IF(data[[#This Row],[Weighted_Avg]]&lt;&gt;"", IFERROR(AVERAGE(M7,#REF!,#REF!), ""), "")</f>
        <v/>
      </c>
      <c r="O19" s="14" t="b">
        <f>IF(data[[#This Row],[Date]]&gt;MAX(data[Date])-760, TRUE, FALSE)</f>
        <v>0</v>
      </c>
      <c r="R19">
        <v>1.286</v>
      </c>
    </row>
    <row r="20" spans="1:18">
      <c r="A20" s="4">
        <v>37452</v>
      </c>
      <c r="B20">
        <f>YEAR(data[[#This Row],[Date]])</f>
        <v>2002</v>
      </c>
      <c r="C20" s="6">
        <f t="shared" si="0"/>
        <v>0.02</v>
      </c>
      <c r="D20" s="7">
        <f t="shared" si="1"/>
        <v>-0.28999999999999998</v>
      </c>
      <c r="E20" s="7">
        <f t="shared" si="2"/>
        <v>0</v>
      </c>
      <c r="F20" s="9">
        <v>1.2200000000000001E-2</v>
      </c>
      <c r="G20" s="16">
        <v>0</v>
      </c>
      <c r="H20" s="8">
        <v>0</v>
      </c>
      <c r="I20" s="8">
        <v>0</v>
      </c>
      <c r="J20" s="8">
        <v>0</v>
      </c>
      <c r="K20" s="8">
        <v>0</v>
      </c>
      <c r="L2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20" s="14" t="str">
        <f>IF(data[[#This Row],[Weighted_Avg]]&lt;&gt;"", IFERROR(AVERAGE(M8,#REF!,#REF!), ""), "")</f>
        <v/>
      </c>
      <c r="O20" s="14" t="b">
        <f>IF(data[[#This Row],[Date]]&gt;MAX(data[Date])-760, TRUE, FALSE)</f>
        <v>0</v>
      </c>
      <c r="R20">
        <v>1.2989999999999999</v>
      </c>
    </row>
    <row r="21" spans="1:18">
      <c r="A21" s="4">
        <v>37483</v>
      </c>
      <c r="B21">
        <f>YEAR(data[[#This Row],[Date]])</f>
        <v>2002</v>
      </c>
      <c r="C21" s="6">
        <f t="shared" si="0"/>
        <v>0.01</v>
      </c>
      <c r="D21" s="7">
        <f t="shared" si="1"/>
        <v>-0.3</v>
      </c>
      <c r="E21" s="7">
        <f t="shared" si="2"/>
        <v>0</v>
      </c>
      <c r="F21" s="9">
        <v>1.2200000000000001E-2</v>
      </c>
      <c r="G21" s="16">
        <v>0</v>
      </c>
      <c r="H21" s="8">
        <v>0</v>
      </c>
      <c r="I21" s="8">
        <v>0</v>
      </c>
      <c r="J21" s="8">
        <v>0</v>
      </c>
      <c r="K21" s="8">
        <v>0</v>
      </c>
      <c r="L2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3.1714285714285716E-3</v>
      </c>
      <c r="M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4.3247599999999995E-3</v>
      </c>
      <c r="N21" s="14" t="str">
        <f>IF(data[[#This Row],[Weighted_Avg]]&lt;&gt;"", IFERROR(AVERAGE(M9,#REF!,#REF!), ""), "")</f>
        <v/>
      </c>
      <c r="O21" s="14" t="b">
        <f>IF(data[[#This Row],[Date]]&gt;MAX(data[Date])-760, TRUE, FALSE)</f>
        <v>0</v>
      </c>
      <c r="R21">
        <v>1.3280000000000001</v>
      </c>
    </row>
    <row r="22" spans="1:18">
      <c r="A22" s="4">
        <v>37514</v>
      </c>
      <c r="B22">
        <f>YEAR(data[[#This Row],[Date]])</f>
        <v>2002</v>
      </c>
      <c r="C22" s="6">
        <f t="shared" si="0"/>
        <v>0.02</v>
      </c>
      <c r="D22" s="7">
        <f t="shared" si="1"/>
        <v>-0.3</v>
      </c>
      <c r="E22" s="7">
        <f t="shared" si="2"/>
        <v>0</v>
      </c>
      <c r="F22" s="9">
        <v>1.2200000000000001E-2</v>
      </c>
      <c r="G22" s="16">
        <v>0</v>
      </c>
      <c r="H22" s="8">
        <v>0</v>
      </c>
      <c r="I22" s="8">
        <v>0</v>
      </c>
      <c r="J22" s="8">
        <v>0</v>
      </c>
      <c r="K22" s="8">
        <v>0</v>
      </c>
      <c r="L2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22" s="14" t="str">
        <f>IF(data[[#This Row],[Weighted_Avg]]&lt;&gt;"", IFERROR(AVERAGE(M10,#REF!,#REF!), ""), "")</f>
        <v/>
      </c>
      <c r="O22" s="14" t="b">
        <f>IF(data[[#This Row],[Date]]&gt;MAX(data[Date])-760, TRUE, FALSE)</f>
        <v>0</v>
      </c>
      <c r="R22">
        <v>1.411</v>
      </c>
    </row>
    <row r="23" spans="1:18">
      <c r="A23" s="4">
        <v>37544</v>
      </c>
      <c r="B23">
        <f>YEAR(data[[#This Row],[Date]])</f>
        <v>2002</v>
      </c>
      <c r="C23" s="6">
        <f t="shared" si="0"/>
        <v>0.02</v>
      </c>
      <c r="D23" s="7">
        <f t="shared" si="1"/>
        <v>-0.28999999999999998</v>
      </c>
      <c r="E23" s="7">
        <f t="shared" si="2"/>
        <v>0</v>
      </c>
      <c r="F23" s="9">
        <v>1.83E-2</v>
      </c>
      <c r="G23" s="16">
        <v>0</v>
      </c>
      <c r="H23" s="8">
        <v>0</v>
      </c>
      <c r="I23" s="8">
        <v>0</v>
      </c>
      <c r="J23" s="8">
        <v>0</v>
      </c>
      <c r="K23" s="8">
        <v>0</v>
      </c>
      <c r="L2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5.4714285714285715E-3</v>
      </c>
      <c r="M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7.85164E-3</v>
      </c>
      <c r="N23" s="14" t="str">
        <f>IF(data[[#This Row],[Weighted_Avg]]&lt;&gt;"", IFERROR(AVERAGE(M11,#REF!,#REF!), ""), "")</f>
        <v/>
      </c>
      <c r="O23" s="14" t="b">
        <f>IF(data[[#This Row],[Date]]&gt;MAX(data[Date])-760, TRUE, FALSE)</f>
        <v>0</v>
      </c>
      <c r="R23">
        <v>1.462</v>
      </c>
    </row>
    <row r="24" spans="1:18">
      <c r="A24" s="4">
        <v>37575</v>
      </c>
      <c r="B24">
        <f>YEAR(data[[#This Row],[Date]])</f>
        <v>2002</v>
      </c>
      <c r="C24" s="6">
        <f t="shared" si="0"/>
        <v>0.05</v>
      </c>
      <c r="D24" s="7">
        <f t="shared" si="1"/>
        <v>-0.27</v>
      </c>
      <c r="E24" s="7">
        <f t="shared" si="2"/>
        <v>0</v>
      </c>
      <c r="F24" s="9">
        <v>3.6600000000000001E-2</v>
      </c>
      <c r="G24" s="16">
        <v>0</v>
      </c>
      <c r="H24" s="8">
        <v>0</v>
      </c>
      <c r="I24" s="8">
        <v>0</v>
      </c>
      <c r="J24" s="8">
        <v>0</v>
      </c>
      <c r="K24" s="8">
        <v>0</v>
      </c>
      <c r="L2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1.8432279999999999E-2</v>
      </c>
      <c r="N24" s="14" t="str">
        <f>IF(data[[#This Row],[Weighted_Avg]]&lt;&gt;"", IFERROR(AVERAGE(M12,#REF!,#REF!), ""), "")</f>
        <v/>
      </c>
      <c r="O24" s="14" t="b">
        <f>IF(data[[#This Row],[Date]]&gt;MAX(data[Date])-760, TRUE, FALSE)</f>
        <v>0</v>
      </c>
      <c r="R24">
        <v>1.42</v>
      </c>
    </row>
    <row r="25" spans="1:18">
      <c r="A25" s="4">
        <v>37605</v>
      </c>
      <c r="B25">
        <f>YEAR(data[[#This Row],[Date]])</f>
        <v>2002</v>
      </c>
      <c r="C25" s="6">
        <f t="shared" si="0"/>
        <v>0.06</v>
      </c>
      <c r="D25" s="7">
        <f t="shared" si="1"/>
        <v>-0.25</v>
      </c>
      <c r="E25" s="7">
        <f t="shared" si="2"/>
        <v>0</v>
      </c>
      <c r="F25" s="9">
        <v>4.8800000000000003E-2</v>
      </c>
      <c r="G25" s="16">
        <v>0</v>
      </c>
      <c r="H25" s="8">
        <v>0</v>
      </c>
      <c r="I25" s="8">
        <v>0</v>
      </c>
      <c r="J25" s="8">
        <v>0</v>
      </c>
      <c r="K25" s="8">
        <v>0</v>
      </c>
      <c r="L2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2.2757039999999999E-2</v>
      </c>
      <c r="N25" s="14" t="str">
        <f>IF(data[[#This Row],[Weighted_Avg]]&lt;&gt;"", IFERROR(AVERAGE(M13,M1,#REF!), ""), "")</f>
        <v/>
      </c>
      <c r="O25" s="14" t="b">
        <f>IF(data[[#This Row],[Date]]&gt;MAX(data[Date])-760, TRUE, FALSE)</f>
        <v>0</v>
      </c>
      <c r="R25">
        <v>1.429</v>
      </c>
    </row>
    <row r="26" spans="1:18">
      <c r="A26" s="4">
        <v>37636</v>
      </c>
      <c r="B26">
        <f>YEAR(data[[#This Row],[Date]])</f>
        <v>2003</v>
      </c>
      <c r="C26" s="6">
        <f t="shared" si="0"/>
        <v>0.05</v>
      </c>
      <c r="D26" s="7">
        <f t="shared" si="1"/>
        <v>-0.26</v>
      </c>
      <c r="E26" s="7">
        <f t="shared" si="2"/>
        <v>0</v>
      </c>
      <c r="F26" s="9">
        <v>3.6600000000000001E-2</v>
      </c>
      <c r="G26" s="16">
        <v>0</v>
      </c>
      <c r="H26" s="8">
        <v>0</v>
      </c>
      <c r="I26" s="8">
        <v>0</v>
      </c>
      <c r="J26" s="8">
        <v>0</v>
      </c>
      <c r="K26" s="8">
        <v>0</v>
      </c>
      <c r="L2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26" s="14" t="str">
        <f>IF(data[[#This Row],[Weighted_Avg]]&lt;&gt;"", IFERROR(AVERAGE(M14,M2,#REF!), ""), "")</f>
        <v/>
      </c>
      <c r="O26" s="14" t="b">
        <f>IF(data[[#This Row],[Date]]&gt;MAX(data[Date])-760, TRUE, FALSE)</f>
        <v>0</v>
      </c>
      <c r="R26">
        <v>1.488</v>
      </c>
    </row>
    <row r="27" spans="1:18">
      <c r="A27" s="4">
        <v>37667</v>
      </c>
      <c r="B27">
        <f>YEAR(data[[#This Row],[Date]])</f>
        <v>2003</v>
      </c>
      <c r="C27" s="6">
        <f t="shared" si="0"/>
        <v>0.05</v>
      </c>
      <c r="D27" s="7">
        <f t="shared" si="1"/>
        <v>-0.26</v>
      </c>
      <c r="E27" s="7">
        <f t="shared" si="2"/>
        <v>0</v>
      </c>
      <c r="F27" s="9">
        <v>3.6600000000000001E-2</v>
      </c>
      <c r="G27" s="16">
        <v>0</v>
      </c>
      <c r="H27" s="8">
        <v>0</v>
      </c>
      <c r="I27" s="8">
        <v>0</v>
      </c>
      <c r="J27" s="8">
        <v>0</v>
      </c>
      <c r="K27" s="8">
        <v>0</v>
      </c>
      <c r="L2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27" s="14" t="str">
        <f>IF(data[[#This Row],[Weighted_Avg]]&lt;&gt;"", IFERROR(AVERAGE(M15,M3,#REF!), ""), "")</f>
        <v/>
      </c>
      <c r="O27" s="14" t="b">
        <f>IF(data[[#This Row],[Date]]&gt;MAX(data[Date])-760, TRUE, FALSE)</f>
        <v>0</v>
      </c>
      <c r="R27">
        <v>1.6539999999999999</v>
      </c>
    </row>
    <row r="28" spans="1:18">
      <c r="A28" s="4">
        <v>37695</v>
      </c>
      <c r="B28">
        <f>YEAR(data[[#This Row],[Date]])</f>
        <v>2003</v>
      </c>
      <c r="C28" s="6">
        <f t="shared" si="0"/>
        <v>0.06</v>
      </c>
      <c r="D28" s="7">
        <f t="shared" si="1"/>
        <v>-0.25</v>
      </c>
      <c r="E28" s="7">
        <f t="shared" si="2"/>
        <v>0</v>
      </c>
      <c r="F28" s="9">
        <v>4.8800000000000003E-2</v>
      </c>
      <c r="G28" s="16">
        <v>0</v>
      </c>
      <c r="H28" s="8">
        <v>0</v>
      </c>
      <c r="I28" s="8">
        <v>0</v>
      </c>
      <c r="J28" s="8">
        <v>0</v>
      </c>
      <c r="K28" s="8">
        <v>0</v>
      </c>
      <c r="L2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28" s="14" t="str">
        <f>IF(data[[#This Row],[Weighted_Avg]]&lt;&gt;"", IFERROR(AVERAGE(M16,M4,#REF!), ""), "")</f>
        <v/>
      </c>
      <c r="O28" s="14" t="b">
        <f>IF(data[[#This Row],[Date]]&gt;MAX(data[Date])-760, TRUE, FALSE)</f>
        <v>0</v>
      </c>
      <c r="R28">
        <v>1.708</v>
      </c>
    </row>
    <row r="29" spans="1:18">
      <c r="A29" s="4">
        <v>37726</v>
      </c>
      <c r="B29">
        <f>YEAR(data[[#This Row],[Date]])</f>
        <v>2003</v>
      </c>
      <c r="C29" s="6">
        <f t="shared" si="0"/>
        <v>0.11</v>
      </c>
      <c r="D29" s="7">
        <f t="shared" si="1"/>
        <v>-0.21</v>
      </c>
      <c r="E29" s="7">
        <f t="shared" si="2"/>
        <v>0</v>
      </c>
      <c r="F29" s="9">
        <v>8.5400000000000004E-2</v>
      </c>
      <c r="G29" s="16">
        <v>0</v>
      </c>
      <c r="H29" s="8">
        <v>0</v>
      </c>
      <c r="I29" s="8">
        <v>0</v>
      </c>
      <c r="J29" s="8">
        <v>0</v>
      </c>
      <c r="K29" s="8">
        <v>0</v>
      </c>
      <c r="L2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2.7914285714285718E-2</v>
      </c>
      <c r="M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4.2075120000000001E-2</v>
      </c>
      <c r="N29" s="14" t="str">
        <f>IF(data[[#This Row],[Weighted_Avg]]&lt;&gt;"", IFERROR(AVERAGE(M17,M5,#REF!), ""), "")</f>
        <v/>
      </c>
      <c r="O29" s="14" t="b">
        <f>IF(data[[#This Row],[Date]]&gt;MAX(data[Date])-760, TRUE, FALSE)</f>
        <v>0</v>
      </c>
      <c r="R29">
        <v>1.5329999999999999</v>
      </c>
    </row>
    <row r="30" spans="1:18">
      <c r="A30" s="4">
        <v>37756</v>
      </c>
      <c r="B30">
        <f>YEAR(data[[#This Row],[Date]])</f>
        <v>2003</v>
      </c>
      <c r="C30" s="6">
        <f t="shared" si="0"/>
        <v>0.12</v>
      </c>
      <c r="D30" s="7">
        <f t="shared" si="1"/>
        <v>-0.19</v>
      </c>
      <c r="E30" s="7">
        <f t="shared" si="2"/>
        <v>0</v>
      </c>
      <c r="F30" s="9">
        <v>9.7600000000000006E-2</v>
      </c>
      <c r="G30" s="16">
        <v>0</v>
      </c>
      <c r="H30" s="8">
        <v>0</v>
      </c>
      <c r="I30" s="8">
        <v>0</v>
      </c>
      <c r="J30" s="8">
        <v>0</v>
      </c>
      <c r="K30" s="8">
        <v>0</v>
      </c>
      <c r="L3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3.1085714285714289E-2</v>
      </c>
      <c r="M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4.6489279999999994E-2</v>
      </c>
      <c r="N30" s="14" t="str">
        <f>IF(data[[#This Row],[Weighted_Avg]]&lt;&gt;"", IFERROR(AVERAGE(M18,M6,#REF!), ""), "")</f>
        <v/>
      </c>
      <c r="O30" s="14" t="b">
        <f>IF(data[[#This Row],[Date]]&gt;MAX(data[Date])-760, TRUE, FALSE)</f>
        <v>0</v>
      </c>
      <c r="R30">
        <v>1.4510000000000001</v>
      </c>
    </row>
    <row r="31" spans="1:18">
      <c r="A31" s="4">
        <v>37787</v>
      </c>
      <c r="B31">
        <f>YEAR(data[[#This Row],[Date]])</f>
        <v>2003</v>
      </c>
      <c r="C31" s="6">
        <f t="shared" si="0"/>
        <v>0.08</v>
      </c>
      <c r="D31" s="7">
        <f t="shared" si="1"/>
        <v>-0.24</v>
      </c>
      <c r="E31" s="7">
        <f t="shared" si="2"/>
        <v>0</v>
      </c>
      <c r="F31" s="9">
        <v>6.0999999999999999E-2</v>
      </c>
      <c r="G31" s="16">
        <v>0</v>
      </c>
      <c r="H31" s="8">
        <v>0</v>
      </c>
      <c r="I31" s="8">
        <v>0</v>
      </c>
      <c r="J31" s="8">
        <v>0</v>
      </c>
      <c r="K31" s="8">
        <v>0</v>
      </c>
      <c r="L3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2.0142857142857146E-2</v>
      </c>
      <c r="M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3.0452800000000002E-2</v>
      </c>
      <c r="N31" s="14" t="str">
        <f>IF(data[[#This Row],[Weighted_Avg]]&lt;&gt;"", IFERROR(AVERAGE(M19,M7,#REF!), ""), "")</f>
        <v/>
      </c>
      <c r="O31" s="14" t="b">
        <f>IF(data[[#This Row],[Date]]&gt;MAX(data[Date])-760, TRUE, FALSE)</f>
        <v>0</v>
      </c>
      <c r="R31">
        <v>1.4239999999999999</v>
      </c>
    </row>
    <row r="32" spans="1:18">
      <c r="A32" s="4">
        <v>37817</v>
      </c>
      <c r="B32">
        <f>YEAR(data[[#This Row],[Date]])</f>
        <v>2003</v>
      </c>
      <c r="C32" s="6">
        <f t="shared" si="0"/>
        <v>0.06</v>
      </c>
      <c r="D32" s="7">
        <f t="shared" si="1"/>
        <v>-0.26</v>
      </c>
      <c r="E32" s="7">
        <f t="shared" si="2"/>
        <v>0</v>
      </c>
      <c r="F32" s="9">
        <v>4.2700000000000002E-2</v>
      </c>
      <c r="G32" s="16">
        <v>0</v>
      </c>
      <c r="H32" s="8">
        <v>0</v>
      </c>
      <c r="I32" s="8">
        <v>0</v>
      </c>
      <c r="J32" s="8">
        <v>0</v>
      </c>
      <c r="K32" s="8">
        <v>0</v>
      </c>
      <c r="L3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1.4671428571428571E-2</v>
      </c>
      <c r="M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2.2434559999999999E-2</v>
      </c>
      <c r="N32" s="14" t="str">
        <f>IF(data[[#This Row],[Weighted_Avg]]&lt;&gt;"", IFERROR(AVERAGE(M20,M8,#REF!), ""), "")</f>
        <v/>
      </c>
      <c r="O32" s="14" t="b">
        <f>IF(data[[#This Row],[Date]]&gt;MAX(data[Date])-760, TRUE, FALSE)</f>
        <v>0</v>
      </c>
      <c r="R32">
        <v>1.4350000000000001</v>
      </c>
    </row>
    <row r="33" spans="1:18">
      <c r="A33" s="4">
        <v>37848</v>
      </c>
      <c r="B33">
        <f>YEAR(data[[#This Row],[Date]])</f>
        <v>2003</v>
      </c>
      <c r="C33" s="6">
        <f t="shared" si="0"/>
        <v>0.05</v>
      </c>
      <c r="D33" s="7">
        <f t="shared" si="1"/>
        <v>-0.26</v>
      </c>
      <c r="E33" s="7">
        <f t="shared" si="2"/>
        <v>0</v>
      </c>
      <c r="F33" s="9">
        <v>3.6600000000000001E-2</v>
      </c>
      <c r="G33" s="16">
        <v>0</v>
      </c>
      <c r="H33" s="8">
        <v>0</v>
      </c>
      <c r="I33" s="8">
        <v>0</v>
      </c>
      <c r="J33" s="8">
        <v>0</v>
      </c>
      <c r="K33" s="8">
        <v>0</v>
      </c>
      <c r="L3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33" s="14" t="str">
        <f>IF(data[[#This Row],[Weighted_Avg]]&lt;&gt;"", IFERROR(AVERAGE(M21,M9,#REF!), ""), "")</f>
        <v/>
      </c>
      <c r="O33" s="14" t="b">
        <f>IF(data[[#This Row],[Date]]&gt;MAX(data[Date])-760, TRUE, FALSE)</f>
        <v>0</v>
      </c>
      <c r="R33">
        <v>1.4870000000000001</v>
      </c>
    </row>
    <row r="34" spans="1:18">
      <c r="A34" s="4">
        <v>37879</v>
      </c>
      <c r="B34">
        <f>YEAR(data[[#This Row],[Date]])</f>
        <v>2003</v>
      </c>
      <c r="C34" s="6">
        <f t="shared" si="0"/>
        <v>0.05</v>
      </c>
      <c r="D34" s="7">
        <f t="shared" si="1"/>
        <v>-0.26</v>
      </c>
      <c r="E34" s="7">
        <f t="shared" si="2"/>
        <v>0</v>
      </c>
      <c r="F34" s="9">
        <v>4.2700000000000002E-2</v>
      </c>
      <c r="G34" s="16">
        <v>0</v>
      </c>
      <c r="H34" s="8">
        <v>0</v>
      </c>
      <c r="I34" s="8">
        <v>0</v>
      </c>
      <c r="J34" s="8">
        <v>0</v>
      </c>
      <c r="K34" s="8">
        <v>0</v>
      </c>
      <c r="L3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1.3242857142857143E-2</v>
      </c>
      <c r="M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1.9640560000000001E-2</v>
      </c>
      <c r="N34" s="14" t="str">
        <f>IF(data[[#This Row],[Weighted_Avg]]&lt;&gt;"", IFERROR(AVERAGE(M22,M10,#REF!), ""), "")</f>
        <v/>
      </c>
      <c r="O34" s="14" t="b">
        <f>IF(data[[#This Row],[Date]]&gt;MAX(data[Date])-760, TRUE, FALSE)</f>
        <v>0</v>
      </c>
      <c r="R34">
        <v>1.4670000000000001</v>
      </c>
    </row>
    <row r="35" spans="1:18">
      <c r="A35" s="4">
        <v>37909</v>
      </c>
      <c r="B35">
        <f>YEAR(data[[#This Row],[Date]])</f>
        <v>2003</v>
      </c>
      <c r="C35" s="6">
        <f t="shared" si="0"/>
        <v>0.06</v>
      </c>
      <c r="D35" s="7">
        <f t="shared" si="1"/>
        <v>-0.25</v>
      </c>
      <c r="E35" s="7">
        <f t="shared" si="2"/>
        <v>0</v>
      </c>
      <c r="F35" s="9">
        <v>4.8800000000000003E-2</v>
      </c>
      <c r="G35" s="16">
        <v>0</v>
      </c>
      <c r="H35" s="8">
        <v>0</v>
      </c>
      <c r="I35" s="8">
        <v>0</v>
      </c>
      <c r="J35" s="8">
        <v>0</v>
      </c>
      <c r="K35" s="8">
        <v>0</v>
      </c>
      <c r="L3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5" s="14" t="str">
        <f>IF(data[[#This Row],[Weighted_Avg]]&lt;&gt;"", IFERROR(AVERAGE(M23,M11,#REF!), ""), "")</f>
        <v/>
      </c>
      <c r="O35" s="14" t="b">
        <f>IF(data[[#This Row],[Date]]&gt;MAX(data[Date])-760, TRUE, FALSE)</f>
        <v>0</v>
      </c>
      <c r="R35">
        <v>1.4810000000000001</v>
      </c>
    </row>
    <row r="36" spans="1:18">
      <c r="A36" s="4">
        <v>37940</v>
      </c>
      <c r="B36">
        <f>YEAR(data[[#This Row],[Date]])</f>
        <v>2003</v>
      </c>
      <c r="C36" s="6">
        <f t="shared" si="0"/>
        <v>0.06</v>
      </c>
      <c r="D36" s="7">
        <f t="shared" si="1"/>
        <v>-0.25</v>
      </c>
      <c r="E36" s="7">
        <f t="shared" si="2"/>
        <v>0</v>
      </c>
      <c r="F36" s="9">
        <v>4.8800000000000003E-2</v>
      </c>
      <c r="G36" s="16">
        <v>0</v>
      </c>
      <c r="H36" s="8">
        <v>0</v>
      </c>
      <c r="I36" s="8">
        <v>0</v>
      </c>
      <c r="J36" s="8">
        <v>0</v>
      </c>
      <c r="K36" s="8">
        <v>0</v>
      </c>
      <c r="L3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6" s="14" t="str">
        <f>IF(data[[#This Row],[Weighted_Avg]]&lt;&gt;"", IFERROR(AVERAGE(M24,M12,#REF!), ""), "")</f>
        <v/>
      </c>
      <c r="O36" s="14" t="b">
        <f>IF(data[[#This Row],[Date]]&gt;MAX(data[Date])-760, TRUE, FALSE)</f>
        <v>0</v>
      </c>
      <c r="R36">
        <v>1.482</v>
      </c>
    </row>
    <row r="37" spans="1:18">
      <c r="A37" s="4">
        <v>37970</v>
      </c>
      <c r="B37">
        <f>YEAR(data[[#This Row],[Date]])</f>
        <v>2003</v>
      </c>
      <c r="C37" s="6">
        <f t="shared" si="0"/>
        <v>0.06</v>
      </c>
      <c r="D37" s="7">
        <f t="shared" si="1"/>
        <v>-0.25</v>
      </c>
      <c r="E37" s="7">
        <f t="shared" si="2"/>
        <v>0</v>
      </c>
      <c r="F37" s="9">
        <v>4.8800000000000003E-2</v>
      </c>
      <c r="G37" s="16">
        <v>0</v>
      </c>
      <c r="H37" s="8">
        <v>0</v>
      </c>
      <c r="I37" s="8">
        <v>0</v>
      </c>
      <c r="J37" s="8">
        <v>0</v>
      </c>
      <c r="K37" s="8">
        <v>0</v>
      </c>
      <c r="L3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7" s="14">
        <f>IF(data[[#This Row],[Weighted_Avg]]&lt;&gt;"", IFERROR(AVERAGE(M25,M13,M1), ""), "")</f>
        <v>2.2757039999999999E-2</v>
      </c>
      <c r="O37" s="14" t="b">
        <f>IF(data[[#This Row],[Date]]&gt;MAX(data[Date])-760, TRUE, FALSE)</f>
        <v>0</v>
      </c>
      <c r="R37">
        <v>1.49</v>
      </c>
    </row>
    <row r="38" spans="1:18">
      <c r="A38" s="4">
        <v>38001</v>
      </c>
      <c r="B38">
        <f>YEAR(data[[#This Row],[Date]])</f>
        <v>2004</v>
      </c>
      <c r="C38" s="6">
        <f t="shared" si="0"/>
        <v>0.06</v>
      </c>
      <c r="D38" s="7">
        <f t="shared" si="1"/>
        <v>-0.25</v>
      </c>
      <c r="E38" s="7">
        <f t="shared" si="2"/>
        <v>0</v>
      </c>
      <c r="F38" s="9">
        <v>4.8800000000000003E-2</v>
      </c>
      <c r="G38" s="16">
        <v>0</v>
      </c>
      <c r="H38" s="8">
        <v>0</v>
      </c>
      <c r="I38" s="8">
        <v>0</v>
      </c>
      <c r="J38" s="8">
        <v>0</v>
      </c>
      <c r="K38" s="8">
        <v>0</v>
      </c>
      <c r="L3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2.485768E-2</v>
      </c>
      <c r="N38" s="14">
        <f>IF(data[[#This Row],[Weighted_Avg]]&lt;&gt;"", IFERROR(AVERAGE(M26,M14,M2), ""), "")</f>
        <v>1.117868E-2</v>
      </c>
      <c r="O38" s="14" t="b">
        <f>IF(data[[#This Row],[Date]]&gt;MAX(data[Date])-760, TRUE, FALSE)</f>
        <v>0</v>
      </c>
      <c r="R38">
        <v>1.5509999999999999</v>
      </c>
    </row>
    <row r="39" spans="1:18">
      <c r="A39" s="4">
        <v>38032</v>
      </c>
      <c r="B39">
        <f>YEAR(data[[#This Row],[Date]])</f>
        <v>2004</v>
      </c>
      <c r="C39" s="6">
        <f t="shared" si="0"/>
        <v>7.0000000000000007E-2</v>
      </c>
      <c r="D39" s="7">
        <f t="shared" si="1"/>
        <v>-0.25</v>
      </c>
      <c r="E39" s="7">
        <f t="shared" si="2"/>
        <v>0</v>
      </c>
      <c r="F39" s="9">
        <v>5.4899999999999997E-2</v>
      </c>
      <c r="G39" s="16">
        <v>0</v>
      </c>
      <c r="H39" s="8">
        <v>0</v>
      </c>
      <c r="I39" s="8">
        <v>0</v>
      </c>
      <c r="J39" s="8">
        <v>0</v>
      </c>
      <c r="K39" s="8">
        <v>0</v>
      </c>
      <c r="L3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2.8693390000000003E-2</v>
      </c>
      <c r="N39" s="14">
        <f>IF(data[[#This Row],[Weighted_Avg]]&lt;&gt;"", IFERROR(AVERAGE(M27,M15,M3), ""), "")</f>
        <v>9.4152400000000001E-3</v>
      </c>
      <c r="O39" s="14" t="b">
        <f>IF(data[[#This Row],[Date]]&gt;MAX(data[Date])-760, TRUE, FALSE)</f>
        <v>0</v>
      </c>
      <c r="R39">
        <v>1.5820000000000001</v>
      </c>
    </row>
    <row r="40" spans="1:18">
      <c r="A40" s="4">
        <v>38061</v>
      </c>
      <c r="B40">
        <f>YEAR(data[[#This Row],[Date]])</f>
        <v>2004</v>
      </c>
      <c r="C40" s="6">
        <f t="shared" si="0"/>
        <v>0.08</v>
      </c>
      <c r="D40" s="7">
        <f t="shared" si="1"/>
        <v>-0.23</v>
      </c>
      <c r="E40" s="7">
        <f t="shared" si="2"/>
        <v>0</v>
      </c>
      <c r="F40" s="9">
        <v>6.7100000000000007E-2</v>
      </c>
      <c r="G40" s="16">
        <v>0</v>
      </c>
      <c r="H40" s="8">
        <v>0</v>
      </c>
      <c r="I40" s="8">
        <v>0</v>
      </c>
      <c r="J40" s="8">
        <v>0</v>
      </c>
      <c r="K40" s="8">
        <v>0</v>
      </c>
      <c r="L4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2.1014285714285715E-2</v>
      </c>
      <c r="M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3.3450809999999997E-2</v>
      </c>
      <c r="N40" s="14">
        <f>IF(data[[#This Row],[Weighted_Avg]]&lt;&gt;"", IFERROR(AVERAGE(M28,M16,M4), ""), "")</f>
        <v>1.1622319999999998E-2</v>
      </c>
      <c r="O40" s="14" t="b">
        <f>IF(data[[#This Row],[Date]]&gt;MAX(data[Date])-760, TRUE, FALSE)</f>
        <v>0</v>
      </c>
      <c r="R40">
        <v>1.629</v>
      </c>
    </row>
    <row r="41" spans="1:18">
      <c r="A41" s="4">
        <v>38092</v>
      </c>
      <c r="B41">
        <f>YEAR(data[[#This Row],[Date]])</f>
        <v>2004</v>
      </c>
      <c r="C41" s="6">
        <f t="shared" si="0"/>
        <v>0.09</v>
      </c>
      <c r="D41" s="7">
        <f t="shared" si="1"/>
        <v>-0.22</v>
      </c>
      <c r="E41" s="7">
        <f t="shared" si="2"/>
        <v>0</v>
      </c>
      <c r="F41" s="9">
        <v>7.3200000000000001E-2</v>
      </c>
      <c r="G41" s="16">
        <v>0</v>
      </c>
      <c r="H41" s="8">
        <v>0</v>
      </c>
      <c r="I41" s="8">
        <v>0</v>
      </c>
      <c r="J41" s="8">
        <v>0</v>
      </c>
      <c r="K41" s="8">
        <v>0</v>
      </c>
      <c r="L4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2.3314285714285714E-2</v>
      </c>
      <c r="M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3.7286520000000004E-2</v>
      </c>
      <c r="N41" s="14">
        <f>IF(data[[#This Row],[Weighted_Avg]]&lt;&gt;"", IFERROR(AVERAGE(M29,M17,M5), ""), "")</f>
        <v>2.103756E-2</v>
      </c>
      <c r="O41" s="14" t="b">
        <f>IF(data[[#This Row],[Date]]&gt;MAX(data[Date])-760, TRUE, FALSE)</f>
        <v>0</v>
      </c>
      <c r="R41">
        <v>1.6919999999999999</v>
      </c>
    </row>
    <row r="42" spans="1:18">
      <c r="A42" s="4">
        <v>38122</v>
      </c>
      <c r="B42">
        <f>YEAR(data[[#This Row],[Date]])</f>
        <v>2004</v>
      </c>
      <c r="C42" s="6">
        <f t="shared" si="0"/>
        <v>0.1</v>
      </c>
      <c r="D42" s="7">
        <f t="shared" si="1"/>
        <v>-0.21</v>
      </c>
      <c r="E42" s="7">
        <f t="shared" si="2"/>
        <v>0</v>
      </c>
      <c r="F42" s="9">
        <v>7.9299999999999995E-2</v>
      </c>
      <c r="G42" s="16">
        <v>0</v>
      </c>
      <c r="H42" s="8">
        <v>0</v>
      </c>
      <c r="I42" s="8">
        <v>0</v>
      </c>
      <c r="J42" s="8">
        <v>0</v>
      </c>
      <c r="K42" s="8">
        <v>0</v>
      </c>
      <c r="L4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2.5614285714285718E-2</v>
      </c>
      <c r="M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4.1122229999999996E-2</v>
      </c>
      <c r="N42" s="14">
        <f>IF(data[[#This Row],[Weighted_Avg]]&lt;&gt;"", IFERROR(AVERAGE(M30,M18,M6), ""), "")</f>
        <v>2.3244639999999997E-2</v>
      </c>
      <c r="O42" s="14" t="b">
        <f>IF(data[[#This Row],[Date]]&gt;MAX(data[Date])-760, TRUE, FALSE)</f>
        <v>0</v>
      </c>
      <c r="R42">
        <v>1.746</v>
      </c>
    </row>
    <row r="43" spans="1:18">
      <c r="A43" s="4">
        <v>38153</v>
      </c>
      <c r="B43">
        <f>YEAR(data[[#This Row],[Date]])</f>
        <v>2004</v>
      </c>
      <c r="C43" s="6">
        <f t="shared" si="0"/>
        <v>0.12</v>
      </c>
      <c r="D43" s="7">
        <f t="shared" si="1"/>
        <v>-0.2</v>
      </c>
      <c r="E43" s="7">
        <f t="shared" si="2"/>
        <v>0</v>
      </c>
      <c r="F43" s="9">
        <v>9.1499999999999998E-2</v>
      </c>
      <c r="G43" s="16">
        <v>0</v>
      </c>
      <c r="H43" s="8">
        <v>0</v>
      </c>
      <c r="I43" s="8">
        <v>0</v>
      </c>
      <c r="J43" s="8">
        <v>0</v>
      </c>
      <c r="K43" s="8">
        <v>0</v>
      </c>
      <c r="L4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3.0214285714285714E-2</v>
      </c>
      <c r="M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4.8793650000000001E-2</v>
      </c>
      <c r="N43" s="14">
        <f>IF(data[[#This Row],[Weighted_Avg]]&lt;&gt;"", IFERROR(AVERAGE(M31,M19,M7), ""), "")</f>
        <v>1.8753280000000001E-2</v>
      </c>
      <c r="O43" s="14" t="b">
        <f>IF(data[[#This Row],[Date]]&gt;MAX(data[Date])-760, TRUE, FALSE)</f>
        <v>0</v>
      </c>
      <c r="R43">
        <v>1.7110000000000001</v>
      </c>
    </row>
    <row r="44" spans="1:18">
      <c r="A44" s="4">
        <v>38183</v>
      </c>
      <c r="B44">
        <f>YEAR(data[[#This Row],[Date]])</f>
        <v>2004</v>
      </c>
      <c r="C44" s="6">
        <f t="shared" si="0"/>
        <v>0.13</v>
      </c>
      <c r="D44" s="7">
        <f t="shared" si="1"/>
        <v>-0.18</v>
      </c>
      <c r="E44" s="7">
        <f t="shared" si="2"/>
        <v>0</v>
      </c>
      <c r="F44" s="9">
        <v>0.1037</v>
      </c>
      <c r="G44" s="16">
        <v>0</v>
      </c>
      <c r="H44" s="8">
        <v>0</v>
      </c>
      <c r="I44" s="8">
        <v>0</v>
      </c>
      <c r="J44" s="8">
        <v>0</v>
      </c>
      <c r="K44" s="8">
        <v>0</v>
      </c>
      <c r="L4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3.3385714285714289E-2</v>
      </c>
      <c r="M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5.3551069999999999E-2</v>
      </c>
      <c r="N44" s="14">
        <f>IF(data[[#This Row],[Weighted_Avg]]&lt;&gt;"", IFERROR(AVERAGE(M32,M20,M8), ""), "")</f>
        <v>1.4744159999999999E-2</v>
      </c>
      <c r="O44" s="14" t="b">
        <f>IF(data[[#This Row],[Date]]&gt;MAX(data[Date])-760, TRUE, FALSE)</f>
        <v>0</v>
      </c>
      <c r="R44">
        <v>1.7390000000000001</v>
      </c>
    </row>
    <row r="45" spans="1:18">
      <c r="A45" s="4">
        <v>38214</v>
      </c>
      <c r="B45">
        <f>YEAR(data[[#This Row],[Date]])</f>
        <v>2004</v>
      </c>
      <c r="C45" s="6">
        <f t="shared" si="0"/>
        <v>0.12</v>
      </c>
      <c r="D45" s="7">
        <f t="shared" si="1"/>
        <v>-0.19</v>
      </c>
      <c r="E45" s="7">
        <f t="shared" si="2"/>
        <v>0</v>
      </c>
      <c r="F45" s="9">
        <v>9.7600000000000006E-2</v>
      </c>
      <c r="G45" s="16">
        <v>0</v>
      </c>
      <c r="H45" s="8">
        <v>0</v>
      </c>
      <c r="I45" s="8">
        <v>0</v>
      </c>
      <c r="J45" s="8">
        <v>0</v>
      </c>
      <c r="K45" s="8">
        <v>0</v>
      </c>
      <c r="L4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3.1085714285714289E-2</v>
      </c>
      <c r="M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4.971536E-2</v>
      </c>
      <c r="N45" s="14">
        <f>IF(data[[#This Row],[Weighted_Avg]]&lt;&gt;"", IFERROR(AVERAGE(M33,M21,M9), ""), "")</f>
        <v>1.157762E-2</v>
      </c>
      <c r="O45" s="14" t="b">
        <f>IF(data[[#This Row],[Date]]&gt;MAX(data[Date])-760, TRUE, FALSE)</f>
        <v>0</v>
      </c>
      <c r="R45">
        <v>1.833</v>
      </c>
    </row>
    <row r="46" spans="1:18">
      <c r="A46" s="4">
        <v>38245</v>
      </c>
      <c r="B46">
        <f>YEAR(data[[#This Row],[Date]])</f>
        <v>2004</v>
      </c>
      <c r="C46" s="6">
        <f t="shared" si="0"/>
        <v>0.13</v>
      </c>
      <c r="D46" s="7">
        <f t="shared" si="1"/>
        <v>-0.19</v>
      </c>
      <c r="E46" s="7">
        <f t="shared" si="2"/>
        <v>0</v>
      </c>
      <c r="F46" s="9">
        <v>0.1037</v>
      </c>
      <c r="G46" s="16">
        <v>0</v>
      </c>
      <c r="H46" s="8">
        <v>0</v>
      </c>
      <c r="I46" s="8">
        <v>0</v>
      </c>
      <c r="J46" s="8">
        <v>0</v>
      </c>
      <c r="K46" s="8">
        <v>0</v>
      </c>
      <c r="L4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3.3385714285714289E-2</v>
      </c>
      <c r="M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5.3551069999999999E-2</v>
      </c>
      <c r="N46" s="14">
        <f>IF(data[[#This Row],[Weighted_Avg]]&lt;&gt;"", IFERROR(AVERAGE(M34,M22,M10), ""), "")</f>
        <v>1.334716E-2</v>
      </c>
      <c r="O46" s="14" t="b">
        <f>IF(data[[#This Row],[Date]]&gt;MAX(data[Date])-760, TRUE, FALSE)</f>
        <v>0</v>
      </c>
      <c r="R46">
        <v>1.917</v>
      </c>
    </row>
    <row r="47" spans="1:18">
      <c r="A47" s="4">
        <v>38275</v>
      </c>
      <c r="B47">
        <f>YEAR(data[[#This Row],[Date]])</f>
        <v>2004</v>
      </c>
      <c r="C47" s="6">
        <f t="shared" si="0"/>
        <v>0.15</v>
      </c>
      <c r="D47" s="7">
        <f t="shared" si="1"/>
        <v>-0.16</v>
      </c>
      <c r="E47" s="7">
        <f t="shared" si="2"/>
        <v>0</v>
      </c>
      <c r="F47" s="9">
        <v>0.122</v>
      </c>
      <c r="G47" s="16">
        <v>0</v>
      </c>
      <c r="H47" s="8">
        <v>0</v>
      </c>
      <c r="I47" s="8">
        <v>0</v>
      </c>
      <c r="J47" s="8">
        <v>0</v>
      </c>
      <c r="K47" s="8">
        <v>0</v>
      </c>
      <c r="L4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3.8857142857142861E-2</v>
      </c>
      <c r="M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6.2144199999999997E-2</v>
      </c>
      <c r="N47" s="14">
        <f>IF(data[[#This Row],[Weighted_Avg]]&lt;&gt;"", IFERROR(AVERAGE(M35,M23,M11), ""), "")</f>
        <v>1.5548139999999998E-2</v>
      </c>
      <c r="O47" s="14" t="b">
        <f>IF(data[[#This Row],[Date]]&gt;MAX(data[Date])-760, TRUE, FALSE)</f>
        <v>0</v>
      </c>
      <c r="R47">
        <v>2.1339999999999999</v>
      </c>
    </row>
    <row r="48" spans="1:18">
      <c r="A48" s="4">
        <v>38306</v>
      </c>
      <c r="B48">
        <f>YEAR(data[[#This Row],[Date]])</f>
        <v>2004</v>
      </c>
      <c r="C48" s="6">
        <f t="shared" si="0"/>
        <v>0.17</v>
      </c>
      <c r="D48" s="7">
        <f t="shared" si="1"/>
        <v>-0.14000000000000001</v>
      </c>
      <c r="E48" s="7">
        <f t="shared" si="2"/>
        <v>0</v>
      </c>
      <c r="F48" s="9">
        <v>0.14030000000000001</v>
      </c>
      <c r="G48" s="16">
        <v>0</v>
      </c>
      <c r="H48" s="8">
        <v>0</v>
      </c>
      <c r="I48" s="8">
        <v>0</v>
      </c>
      <c r="J48" s="8">
        <v>0</v>
      </c>
      <c r="K48" s="8">
        <v>0</v>
      </c>
      <c r="L4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4.4328571428571432E-2</v>
      </c>
      <c r="M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7.0737330000000015E-2</v>
      </c>
      <c r="N48" s="14">
        <f>IF(data[[#This Row],[Weighted_Avg]]&lt;&gt;"", IFERROR(AVERAGE(M36,M24,M12), ""), "")</f>
        <v>2.0838459999999996E-2</v>
      </c>
      <c r="O48" s="14" t="b">
        <f>IF(data[[#This Row],[Date]]&gt;MAX(data[Date])-760, TRUE, FALSE)</f>
        <v>0</v>
      </c>
      <c r="R48">
        <v>2.1469999999999998</v>
      </c>
    </row>
    <row r="49" spans="1:18">
      <c r="A49" s="4">
        <v>38336</v>
      </c>
      <c r="B49">
        <f>YEAR(data[[#This Row],[Date]])</f>
        <v>2004</v>
      </c>
      <c r="C49" s="6">
        <f t="shared" si="0"/>
        <v>0.23</v>
      </c>
      <c r="D49" s="7">
        <f t="shared" si="1"/>
        <v>-0.09</v>
      </c>
      <c r="E49" s="7">
        <f t="shared" si="2"/>
        <v>0</v>
      </c>
      <c r="F49" s="9">
        <v>0.183</v>
      </c>
      <c r="G49" s="16">
        <v>0</v>
      </c>
      <c r="H49" s="8">
        <v>0.04</v>
      </c>
      <c r="I49" s="8">
        <v>0</v>
      </c>
      <c r="J49" s="8">
        <v>0</v>
      </c>
      <c r="K49" s="8">
        <v>0</v>
      </c>
      <c r="L4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6.471428571428571E-2</v>
      </c>
      <c r="M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9.8289299999999996E-2</v>
      </c>
      <c r="N49" s="14">
        <f>IF(data[[#This Row],[Weighted_Avg]]&lt;&gt;"", IFERROR(AVERAGE(M37,M25,M13), ""), "")</f>
        <v>2.3000839999999998E-2</v>
      </c>
      <c r="O49" s="14" t="b">
        <f>IF(data[[#This Row],[Date]]&gt;MAX(data[Date])-760, TRUE, FALSE)</f>
        <v>0</v>
      </c>
      <c r="P49" s="3">
        <v>0.06</v>
      </c>
      <c r="Q49" s="35"/>
      <c r="R49">
        <v>2.0089999999999999</v>
      </c>
    </row>
    <row r="50" spans="1:18">
      <c r="A50" s="4">
        <v>38367</v>
      </c>
      <c r="B50">
        <f>YEAR(data[[#This Row],[Date]])</f>
        <v>2005</v>
      </c>
      <c r="C50" s="6">
        <f t="shared" si="0"/>
        <v>0.23</v>
      </c>
      <c r="D50" s="7">
        <f t="shared" si="1"/>
        <v>-0.08</v>
      </c>
      <c r="E50" s="7">
        <f t="shared" si="2"/>
        <v>0</v>
      </c>
      <c r="F50" s="9">
        <v>0.183</v>
      </c>
      <c r="G50" s="16">
        <v>0</v>
      </c>
      <c r="H50" s="8">
        <v>0.04</v>
      </c>
      <c r="I50" s="8">
        <v>0</v>
      </c>
      <c r="J50" s="8">
        <v>0</v>
      </c>
      <c r="K50" s="8">
        <v>0</v>
      </c>
      <c r="L5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6.471428571428571E-2</v>
      </c>
      <c r="M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9.9859099999999992E-2</v>
      </c>
      <c r="N50" s="14">
        <f>IF(data[[#This Row],[Weighted_Avg]]&lt;&gt;"", IFERROR(AVERAGE(M38,M26,M14), ""), "")</f>
        <v>1.5738346666666667E-2</v>
      </c>
      <c r="O50" s="14" t="b">
        <f>IF(data[[#This Row],[Date]]&gt;MAX(data[Date])-760, TRUE, FALSE)</f>
        <v>0</v>
      </c>
      <c r="P50" s="3">
        <v>0.06</v>
      </c>
      <c r="Q50" s="3"/>
      <c r="R50">
        <v>1.9590000000000001</v>
      </c>
    </row>
    <row r="51" spans="1:18">
      <c r="A51" s="4">
        <v>38398</v>
      </c>
      <c r="B51">
        <f>YEAR(data[[#This Row],[Date]])</f>
        <v>2005</v>
      </c>
      <c r="C51" s="6">
        <f t="shared" si="0"/>
        <v>0.19</v>
      </c>
      <c r="D51" s="7">
        <f t="shared" si="1"/>
        <v>-0.12</v>
      </c>
      <c r="E51" s="7">
        <f t="shared" si="2"/>
        <v>0</v>
      </c>
      <c r="F51" s="9">
        <v>0.15859999999999999</v>
      </c>
      <c r="G51" s="16">
        <v>0</v>
      </c>
      <c r="H51" s="8">
        <v>0.01</v>
      </c>
      <c r="I51" s="8">
        <v>0</v>
      </c>
      <c r="J51" s="8">
        <v>0</v>
      </c>
      <c r="K51" s="8">
        <v>0</v>
      </c>
      <c r="L5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5.1228571428571436E-2</v>
      </c>
      <c r="M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8.1328819999999996E-2</v>
      </c>
      <c r="N51" s="14">
        <f>IF(data[[#This Row],[Weighted_Avg]]&lt;&gt;"", IFERROR(AVERAGE(M39,M27,M15), ""), "")</f>
        <v>1.5841290000000001E-2</v>
      </c>
      <c r="O51" s="14" t="b">
        <f>IF(data[[#This Row],[Date]]&gt;MAX(data[Date])-760, TRUE, FALSE)</f>
        <v>0</v>
      </c>
      <c r="P51" s="3">
        <v>0.06</v>
      </c>
      <c r="Q51" s="3"/>
      <c r="R51">
        <v>2.0270000000000001</v>
      </c>
    </row>
    <row r="52" spans="1:18">
      <c r="A52" s="4">
        <v>38426</v>
      </c>
      <c r="B52">
        <f>YEAR(data[[#This Row],[Date]])</f>
        <v>2005</v>
      </c>
      <c r="C52" s="6">
        <f t="shared" si="0"/>
        <v>0.18</v>
      </c>
      <c r="D52" s="7">
        <f t="shared" si="1"/>
        <v>-0.13</v>
      </c>
      <c r="E52" s="7">
        <f t="shared" si="2"/>
        <v>0</v>
      </c>
      <c r="F52" s="9">
        <v>0.1464</v>
      </c>
      <c r="G52" s="16">
        <v>0</v>
      </c>
      <c r="H52" s="8">
        <v>0</v>
      </c>
      <c r="I52" s="8">
        <v>0</v>
      </c>
      <c r="J52" s="8">
        <v>0</v>
      </c>
      <c r="K52" s="8">
        <v>0</v>
      </c>
      <c r="L5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4.6628571428571429E-2</v>
      </c>
      <c r="M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7.5577679999999994E-2</v>
      </c>
      <c r="N52" s="14">
        <f>IF(data[[#This Row],[Weighted_Avg]]&lt;&gt;"", IFERROR(AVERAGE(M40,M28,M16), ""), "")</f>
        <v>1.889848333333333E-2</v>
      </c>
      <c r="O52" s="14" t="b">
        <f>IF(data[[#This Row],[Date]]&gt;MAX(data[Date])-760, TRUE, FALSE)</f>
        <v>0</v>
      </c>
      <c r="P52" s="3">
        <v>0.05</v>
      </c>
      <c r="Q52" s="3"/>
      <c r="R52">
        <v>2.214</v>
      </c>
    </row>
    <row r="53" spans="1:18">
      <c r="A53" s="4">
        <v>38457</v>
      </c>
      <c r="B53">
        <f>YEAR(data[[#This Row],[Date]])</f>
        <v>2005</v>
      </c>
      <c r="C53" s="6">
        <f t="shared" si="0"/>
        <v>0.2</v>
      </c>
      <c r="D53" s="7">
        <f t="shared" si="1"/>
        <v>-0.11</v>
      </c>
      <c r="E53" s="7">
        <f t="shared" si="2"/>
        <v>0</v>
      </c>
      <c r="F53" s="9">
        <v>0.15859999999999999</v>
      </c>
      <c r="G53" s="16">
        <v>0</v>
      </c>
      <c r="H53" s="8">
        <v>0.01</v>
      </c>
      <c r="I53" s="8">
        <v>0</v>
      </c>
      <c r="J53" s="8">
        <v>0</v>
      </c>
      <c r="K53" s="8">
        <v>0</v>
      </c>
      <c r="L5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5.2657142857142861E-2</v>
      </c>
      <c r="M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8.4358820000000001E-2</v>
      </c>
      <c r="N53" s="14">
        <f>IF(data[[#This Row],[Weighted_Avg]]&lt;&gt;"", IFERROR(AVERAGE(M41,M29,M17), ""), "")</f>
        <v>2.6453880000000003E-2</v>
      </c>
      <c r="O53" s="14" t="b">
        <f>IF(data[[#This Row],[Date]]&gt;MAX(data[Date])-760, TRUE, FALSE)</f>
        <v>0</v>
      </c>
      <c r="P53" s="3">
        <v>0.05</v>
      </c>
      <c r="Q53" s="3"/>
      <c r="R53">
        <v>2.2919999999999998</v>
      </c>
    </row>
    <row r="54" spans="1:18">
      <c r="A54" s="4">
        <v>38487</v>
      </c>
      <c r="B54">
        <f>YEAR(data[[#This Row],[Date]])</f>
        <v>2005</v>
      </c>
      <c r="C54" s="6">
        <f t="shared" si="0"/>
        <v>0.25</v>
      </c>
      <c r="D54" s="7">
        <f t="shared" si="1"/>
        <v>-7.0000000000000007E-2</v>
      </c>
      <c r="E54" s="7">
        <f t="shared" si="2"/>
        <v>0</v>
      </c>
      <c r="F54" s="9">
        <v>0.20130000000000001</v>
      </c>
      <c r="G54" s="16">
        <v>0</v>
      </c>
      <c r="H54" s="8">
        <v>0.06</v>
      </c>
      <c r="I54" s="8">
        <v>0</v>
      </c>
      <c r="J54" s="8">
        <v>0</v>
      </c>
      <c r="K54" s="8">
        <v>0</v>
      </c>
      <c r="L5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7.3042857142857159E-2</v>
      </c>
      <c r="M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0.11048480999999999</v>
      </c>
      <c r="N54" s="14">
        <f>IF(data[[#This Row],[Weighted_Avg]]&lt;&gt;"", IFERROR(AVERAGE(M42,M30,M18), ""), "")</f>
        <v>2.9203836666666663E-2</v>
      </c>
      <c r="O54" s="14" t="b">
        <f>IF(data[[#This Row],[Date]]&gt;MAX(data[Date])-760, TRUE, FALSE)</f>
        <v>0</v>
      </c>
      <c r="P54" s="3">
        <v>0.06</v>
      </c>
      <c r="Q54" s="3"/>
      <c r="R54">
        <v>2.1989999999999998</v>
      </c>
    </row>
    <row r="55" spans="1:18">
      <c r="A55" s="4">
        <v>38518</v>
      </c>
      <c r="B55">
        <f>YEAR(data[[#This Row],[Date]])</f>
        <v>2005</v>
      </c>
      <c r="C55" s="6">
        <f t="shared" si="0"/>
        <v>0.27</v>
      </c>
      <c r="D55" s="7">
        <f t="shared" si="1"/>
        <v>-0.05</v>
      </c>
      <c r="E55" s="7">
        <f t="shared" si="2"/>
        <v>0</v>
      </c>
      <c r="F55" s="9">
        <v>0.2135</v>
      </c>
      <c r="G55" s="16">
        <v>0.01</v>
      </c>
      <c r="H55" s="8">
        <v>0.08</v>
      </c>
      <c r="I55" s="8">
        <v>0</v>
      </c>
      <c r="J55" s="8">
        <v>0</v>
      </c>
      <c r="K55" s="8">
        <v>0</v>
      </c>
      <c r="L5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8.1928571428571434E-2</v>
      </c>
      <c r="M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0.12160295</v>
      </c>
      <c r="N55" s="14">
        <f>IF(data[[#This Row],[Weighted_Avg]]&lt;&gt;"", IFERROR(AVERAGE(M43,M31,M19), ""), "")</f>
        <v>2.8766736666666664E-2</v>
      </c>
      <c r="O55" s="14" t="b">
        <f>IF(data[[#This Row],[Date]]&gt;MAX(data[Date])-760, TRUE, FALSE)</f>
        <v>0</v>
      </c>
      <c r="P55" s="3">
        <v>0.06</v>
      </c>
      <c r="Q55" s="3"/>
      <c r="R55">
        <v>2.29</v>
      </c>
    </row>
    <row r="56" spans="1:18">
      <c r="A56" s="4">
        <v>38548</v>
      </c>
      <c r="B56">
        <f>YEAR(data[[#This Row],[Date]])</f>
        <v>2005</v>
      </c>
      <c r="C56" s="6">
        <f t="shared" si="0"/>
        <v>0.24</v>
      </c>
      <c r="D56" s="7">
        <f t="shared" si="1"/>
        <v>-7.0000000000000007E-2</v>
      </c>
      <c r="E56" s="7">
        <f t="shared" si="2"/>
        <v>0</v>
      </c>
      <c r="F56" s="9">
        <v>0.19520000000000001</v>
      </c>
      <c r="G56" s="16">
        <v>0</v>
      </c>
      <c r="H56" s="8">
        <v>0.05</v>
      </c>
      <c r="I56" s="8">
        <v>0</v>
      </c>
      <c r="J56" s="8">
        <v>0</v>
      </c>
      <c r="K56" s="8">
        <v>0</v>
      </c>
      <c r="L5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6.9314285714285717E-2</v>
      </c>
      <c r="M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0.10561023999999999</v>
      </c>
      <c r="N56" s="14">
        <f>IF(data[[#This Row],[Weighted_Avg]]&lt;&gt;"", IFERROR(AVERAGE(M44,M32,M20), ""), "")</f>
        <v>2.7679796666666662E-2</v>
      </c>
      <c r="O56" s="14" t="b">
        <f>IF(data[[#This Row],[Date]]&gt;MAX(data[Date])-760, TRUE, FALSE)</f>
        <v>0</v>
      </c>
      <c r="P56" s="3">
        <v>0.06</v>
      </c>
      <c r="Q56" s="3"/>
      <c r="R56">
        <v>2.3730000000000002</v>
      </c>
    </row>
    <row r="57" spans="1:18">
      <c r="A57" s="4">
        <v>38579</v>
      </c>
      <c r="B57">
        <f>YEAR(data[[#This Row],[Date]])</f>
        <v>2005</v>
      </c>
      <c r="C57" s="6">
        <f t="shared" si="0"/>
        <v>0.27</v>
      </c>
      <c r="D57" s="7">
        <f t="shared" si="1"/>
        <v>-0.05</v>
      </c>
      <c r="E57" s="7">
        <f t="shared" si="2"/>
        <v>0</v>
      </c>
      <c r="F57" s="9">
        <v>0.2135</v>
      </c>
      <c r="G57" s="16">
        <v>0.01</v>
      </c>
      <c r="H57" s="8">
        <v>0.08</v>
      </c>
      <c r="I57" s="8">
        <v>0</v>
      </c>
      <c r="J57" s="8">
        <v>0</v>
      </c>
      <c r="K57" s="8">
        <v>0</v>
      </c>
      <c r="L5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8.1928571428571434E-2</v>
      </c>
      <c r="M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0.12160295</v>
      </c>
      <c r="N57" s="14">
        <f>IF(data[[#This Row],[Weighted_Avg]]&lt;&gt;"", IFERROR(AVERAGE(M45,M33,M21), ""), "")</f>
        <v>2.4290199999999998E-2</v>
      </c>
      <c r="O57" s="14" t="b">
        <f>IF(data[[#This Row],[Date]]&gt;MAX(data[Date])-760, TRUE, FALSE)</f>
        <v>0</v>
      </c>
      <c r="P57" s="3">
        <v>0.06</v>
      </c>
      <c r="Q57" s="3"/>
      <c r="R57">
        <v>2.5</v>
      </c>
    </row>
    <row r="58" spans="1:18">
      <c r="A58" s="4">
        <v>38610</v>
      </c>
      <c r="B58">
        <f>YEAR(data[[#This Row],[Date]])</f>
        <v>2005</v>
      </c>
      <c r="C58" s="6">
        <f t="shared" si="0"/>
        <v>0.28999999999999998</v>
      </c>
      <c r="D58" s="7">
        <f t="shared" si="1"/>
        <v>-0.03</v>
      </c>
      <c r="E58" s="7">
        <f t="shared" si="2"/>
        <v>0</v>
      </c>
      <c r="F58" s="9">
        <v>0.23180000000000001</v>
      </c>
      <c r="G58" s="16">
        <v>0.03</v>
      </c>
      <c r="H58" s="8">
        <v>0.1</v>
      </c>
      <c r="I58" s="8">
        <v>0.06</v>
      </c>
      <c r="J58" s="8">
        <v>0</v>
      </c>
      <c r="K58" s="8">
        <v>0.06</v>
      </c>
      <c r="L5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0.11025714285714286</v>
      </c>
      <c r="M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0.14774665999999997</v>
      </c>
      <c r="N58" s="14">
        <f>IF(data[[#This Row],[Weighted_Avg]]&lt;&gt;"", IFERROR(AVERAGE(M46,M34,M22), ""), "")</f>
        <v>2.6748463333333333E-2</v>
      </c>
      <c r="O58" s="14" t="b">
        <f>IF(data[[#This Row],[Date]]&gt;MAX(data[Date])-760, TRUE, FALSE)</f>
        <v>0</v>
      </c>
      <c r="P58" s="3">
        <v>0.06</v>
      </c>
      <c r="Q58" s="3"/>
      <c r="R58">
        <v>2.819</v>
      </c>
    </row>
    <row r="59" spans="1:18">
      <c r="A59" s="4">
        <v>38640</v>
      </c>
      <c r="B59">
        <f>YEAR(data[[#This Row],[Date]])</f>
        <v>2005</v>
      </c>
      <c r="C59" s="6">
        <f t="shared" si="0"/>
        <v>0.32</v>
      </c>
      <c r="D59" s="7">
        <f t="shared" si="1"/>
        <v>0.01</v>
      </c>
      <c r="E59" s="7">
        <f t="shared" si="2"/>
        <v>0</v>
      </c>
      <c r="F59" s="9">
        <v>0.25619999999999998</v>
      </c>
      <c r="G59" s="16">
        <v>5.5E-2</v>
      </c>
      <c r="H59" s="8">
        <v>0.13</v>
      </c>
      <c r="I59" s="8">
        <v>0.1</v>
      </c>
      <c r="J59" s="8">
        <v>0</v>
      </c>
      <c r="K59" s="8">
        <v>0.09</v>
      </c>
      <c r="L5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0.1358857142857143</v>
      </c>
      <c r="M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0.17323444000000002</v>
      </c>
      <c r="N59" s="14">
        <f>IF(data[[#This Row],[Weighted_Avg]]&lt;&gt;"", IFERROR(AVERAGE(M47,M35,M23), ""), "")</f>
        <v>3.1080159999999996E-2</v>
      </c>
      <c r="O59" s="14" t="b">
        <f>IF(data[[#This Row],[Date]]&gt;MAX(data[Date])-760, TRUE, FALSE)</f>
        <v>0</v>
      </c>
      <c r="P59" s="3">
        <v>0.06</v>
      </c>
      <c r="Q59" s="3"/>
      <c r="R59">
        <v>3.0950000000000002</v>
      </c>
    </row>
    <row r="60" spans="1:18">
      <c r="A60" s="4">
        <v>38671</v>
      </c>
      <c r="B60">
        <f>YEAR(data[[#This Row],[Date]])</f>
        <v>2005</v>
      </c>
      <c r="C60" s="6">
        <f t="shared" si="0"/>
        <v>0.4</v>
      </c>
      <c r="D60" s="7">
        <f t="shared" si="1"/>
        <v>0.08</v>
      </c>
      <c r="E60" s="7">
        <f t="shared" si="2"/>
        <v>0</v>
      </c>
      <c r="F60" s="9">
        <v>0.32329999999999998</v>
      </c>
      <c r="G60" s="16">
        <v>0.12</v>
      </c>
      <c r="H60" s="8">
        <v>0.21</v>
      </c>
      <c r="I60" s="8">
        <v>0.17</v>
      </c>
      <c r="J60" s="8">
        <v>0</v>
      </c>
      <c r="K60" s="8">
        <v>0.15</v>
      </c>
      <c r="L6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0.19618571428571427</v>
      </c>
      <c r="M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0.23671420999999998</v>
      </c>
      <c r="N60" s="14">
        <f>IF(data[[#This Row],[Weighted_Avg]]&lt;&gt;"", IFERROR(AVERAGE(M48,M36,M24), ""), "")</f>
        <v>3.7471416666666667E-2</v>
      </c>
      <c r="O60" s="14" t="b">
        <f>IF(data[[#This Row],[Date]]&gt;MAX(data[Date])-760, TRUE, FALSE)</f>
        <v>0</v>
      </c>
      <c r="P60" s="3">
        <v>0.06</v>
      </c>
      <c r="Q60" s="3"/>
      <c r="R60">
        <v>2.573</v>
      </c>
    </row>
    <row r="61" spans="1:18">
      <c r="A61" s="4">
        <v>38701</v>
      </c>
      <c r="B61">
        <f>YEAR(data[[#This Row],[Date]])</f>
        <v>2005</v>
      </c>
      <c r="C61" s="6">
        <f t="shared" si="0"/>
        <v>0.47</v>
      </c>
      <c r="D61" s="7">
        <f t="shared" si="1"/>
        <v>0.15</v>
      </c>
      <c r="E61" s="7">
        <f t="shared" si="2"/>
        <v>0</v>
      </c>
      <c r="F61" s="9">
        <v>0.37819999999999998</v>
      </c>
      <c r="G61" s="16">
        <v>0.18</v>
      </c>
      <c r="H61" s="8">
        <v>0.28000000000000003</v>
      </c>
      <c r="I61" s="8">
        <v>0.24</v>
      </c>
      <c r="J61" s="8">
        <v>0</v>
      </c>
      <c r="K61" s="8">
        <v>0.2</v>
      </c>
      <c r="L6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0.24974285714285713</v>
      </c>
      <c r="M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0.29180333999999997</v>
      </c>
      <c r="N61" s="14">
        <f>IF(data[[#This Row],[Weighted_Avg]]&lt;&gt;"", IFERROR(AVERAGE(M49,M37,M25), ""), "")</f>
        <v>4.8096993333333331E-2</v>
      </c>
      <c r="O61" s="14" t="b">
        <f>IF(data[[#This Row],[Date]]&gt;MAX(data[Date])-760, TRUE, FALSE)</f>
        <v>0</v>
      </c>
      <c r="P61" s="3">
        <v>0.06</v>
      </c>
      <c r="Q61" s="3"/>
      <c r="R61">
        <v>2.4430000000000001</v>
      </c>
    </row>
    <row r="62" spans="1:18">
      <c r="A62" s="4">
        <v>38732</v>
      </c>
      <c r="B62">
        <f>YEAR(data[[#This Row],[Date]])</f>
        <v>2006</v>
      </c>
      <c r="C62" s="6">
        <f t="shared" si="0"/>
        <v>0.34</v>
      </c>
      <c r="D62" s="7">
        <f t="shared" si="1"/>
        <v>0.02</v>
      </c>
      <c r="E62" s="7">
        <f t="shared" si="2"/>
        <v>0</v>
      </c>
      <c r="F62" s="9">
        <v>0.27450000000000002</v>
      </c>
      <c r="G62" s="16">
        <v>7.0000000000000007E-2</v>
      </c>
      <c r="H62" s="8">
        <v>0.15</v>
      </c>
      <c r="I62" s="8">
        <v>0.11</v>
      </c>
      <c r="J62" s="8">
        <v>0</v>
      </c>
      <c r="K62" s="8">
        <v>0.1</v>
      </c>
      <c r="L6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0.14921428571428574</v>
      </c>
      <c r="M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0.19146582999999998</v>
      </c>
      <c r="N62" s="14">
        <f>IF(data[[#This Row],[Weighted_Avg]]&lt;&gt;"", IFERROR(AVERAGE(M50,M38,M26), ""), "")</f>
        <v>4.7849086666666672E-2</v>
      </c>
      <c r="O62" s="14" t="b">
        <f>IF(data[[#This Row],[Date]]&gt;MAX(data[Date])-760, TRUE, FALSE)</f>
        <v>0</v>
      </c>
      <c r="P62" s="3">
        <v>0.06</v>
      </c>
      <c r="Q62" s="3"/>
      <c r="R62">
        <v>2.4670000000000001</v>
      </c>
    </row>
    <row r="63" spans="1:18">
      <c r="A63" s="4">
        <v>38763</v>
      </c>
      <c r="B63">
        <f>YEAR(data[[#This Row],[Date]])</f>
        <v>2006</v>
      </c>
      <c r="C63" s="6">
        <f t="shared" si="0"/>
        <v>0.3</v>
      </c>
      <c r="D63" s="7">
        <f t="shared" si="1"/>
        <v>-0.01</v>
      </c>
      <c r="E63" s="7">
        <f t="shared" si="2"/>
        <v>0</v>
      </c>
      <c r="F63" s="9">
        <v>0.24399999999999999</v>
      </c>
      <c r="G63" s="16">
        <v>4.4999999999999998E-2</v>
      </c>
      <c r="H63" s="8">
        <v>0.12</v>
      </c>
      <c r="I63" s="8">
        <v>0.08</v>
      </c>
      <c r="J63" s="8">
        <v>0</v>
      </c>
      <c r="K63" s="8">
        <v>7.0000000000000007E-2</v>
      </c>
      <c r="L6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0.12271428571428571</v>
      </c>
      <c r="M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0.16204955999999998</v>
      </c>
      <c r="N63" s="14">
        <f>IF(data[[#This Row],[Weighted_Avg]]&lt;&gt;"", IFERROR(AVERAGE(M51,M39,M27), ""), "")</f>
        <v>4.2950896666666662E-2</v>
      </c>
      <c r="O63" s="14" t="b">
        <f>IF(data[[#This Row],[Date]]&gt;MAX(data[Date])-760, TRUE, FALSE)</f>
        <v>0</v>
      </c>
      <c r="P63" s="3">
        <v>7.0000000000000007E-2</v>
      </c>
      <c r="Q63" s="3"/>
      <c r="R63">
        <v>2.4750000000000001</v>
      </c>
    </row>
    <row r="64" spans="1:18">
      <c r="A64" s="4">
        <v>38791</v>
      </c>
      <c r="B64">
        <f>YEAR(data[[#This Row],[Date]])</f>
        <v>2006</v>
      </c>
      <c r="C64" s="6">
        <f t="shared" si="0"/>
        <v>0.31</v>
      </c>
      <c r="D64" s="7">
        <f t="shared" si="1"/>
        <v>0</v>
      </c>
      <c r="E64" s="7">
        <f t="shared" si="2"/>
        <v>0</v>
      </c>
      <c r="F64" s="9">
        <v>0.25009999999999999</v>
      </c>
      <c r="G64" s="16">
        <v>0.05</v>
      </c>
      <c r="H64" s="8">
        <v>0.12</v>
      </c>
      <c r="I64" s="8">
        <v>0.09</v>
      </c>
      <c r="J64" s="8">
        <v>0</v>
      </c>
      <c r="K64" s="8">
        <v>0.08</v>
      </c>
      <c r="L6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0.12858571428571428</v>
      </c>
      <c r="M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0.16874765399999994</v>
      </c>
      <c r="N64" s="14">
        <f>IF(data[[#This Row],[Weighted_Avg]]&lt;&gt;"", IFERROR(AVERAGE(M52,M40,M28), ""), "")</f>
        <v>4.409104333333333E-2</v>
      </c>
      <c r="O64" s="14" t="b">
        <f>IF(data[[#This Row],[Date]]&gt;MAX(data[Date])-760, TRUE, FALSE)</f>
        <v>0</v>
      </c>
      <c r="P64" s="3">
        <v>7.0000000000000007E-2</v>
      </c>
      <c r="Q64" s="3"/>
      <c r="R64">
        <v>2.5590000000000002</v>
      </c>
    </row>
    <row r="65" spans="1:18">
      <c r="A65" s="4">
        <v>38822</v>
      </c>
      <c r="B65">
        <f>YEAR(data[[#This Row],[Date]])</f>
        <v>2006</v>
      </c>
      <c r="C65" s="6">
        <f t="shared" si="0"/>
        <v>0.31</v>
      </c>
      <c r="D65" s="7">
        <f t="shared" si="1"/>
        <v>0</v>
      </c>
      <c r="E65" s="7">
        <f t="shared" si="2"/>
        <v>0</v>
      </c>
      <c r="F65" s="9">
        <v>0.25009999999999999</v>
      </c>
      <c r="G65" s="16">
        <v>0.05</v>
      </c>
      <c r="H65" s="8">
        <v>0.12</v>
      </c>
      <c r="I65" s="8">
        <v>0.09</v>
      </c>
      <c r="J65" s="8">
        <v>0</v>
      </c>
      <c r="K65" s="8">
        <v>0.08</v>
      </c>
      <c r="L6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0.12858571428571428</v>
      </c>
      <c r="M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0.16874765399999994</v>
      </c>
      <c r="N65" s="14">
        <f>IF(data[[#This Row],[Weighted_Avg]]&lt;&gt;"", IFERROR(AVERAGE(M53,M41,M29), ""), "")</f>
        <v>5.4573486666666671E-2</v>
      </c>
      <c r="O65" s="14" t="b">
        <f>IF(data[[#This Row],[Date]]&gt;MAX(data[Date])-760, TRUE, FALSE)</f>
        <v>0</v>
      </c>
      <c r="P65" s="3">
        <v>7.0000000000000007E-2</v>
      </c>
      <c r="Q65" s="3"/>
      <c r="R65">
        <v>2.7280000000000002</v>
      </c>
    </row>
    <row r="66" spans="1:18">
      <c r="A66" s="4">
        <v>38852</v>
      </c>
      <c r="B66">
        <f>YEAR(data[[#This Row],[Date]])</f>
        <v>2006</v>
      </c>
      <c r="C66" s="6">
        <f t="shared" si="0"/>
        <v>0.33</v>
      </c>
      <c r="D66" s="7">
        <f t="shared" si="1"/>
        <v>0.02</v>
      </c>
      <c r="E66" s="7">
        <f t="shared" si="2"/>
        <v>0</v>
      </c>
      <c r="F66" s="9">
        <v>0.26840000000000003</v>
      </c>
      <c r="G66" s="16">
        <v>6.5000000000000002E-2</v>
      </c>
      <c r="H66" s="8">
        <v>0.14000000000000001</v>
      </c>
      <c r="I66" s="8">
        <v>0.11</v>
      </c>
      <c r="J66" s="8">
        <v>0</v>
      </c>
      <c r="K66" s="8">
        <v>0.1</v>
      </c>
      <c r="L6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0.14477142857142858</v>
      </c>
      <c r="M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0.18575723599999999</v>
      </c>
      <c r="N66" s="14">
        <f>IF(data[[#This Row],[Weighted_Avg]]&lt;&gt;"", IFERROR(AVERAGE(M54,M42,M30), ""), "")</f>
        <v>6.603210666666666E-2</v>
      </c>
      <c r="O66" s="14" t="b">
        <f>IF(data[[#This Row],[Date]]&gt;MAX(data[Date])-760, TRUE, FALSE)</f>
        <v>0</v>
      </c>
      <c r="P66" s="3">
        <v>7.0000000000000007E-2</v>
      </c>
      <c r="Q66" s="3"/>
      <c r="R66">
        <v>2.8969999999999998</v>
      </c>
    </row>
    <row r="67" spans="1:18">
      <c r="A67" s="4">
        <v>38883</v>
      </c>
      <c r="B67">
        <f>YEAR(data[[#This Row],[Date]])</f>
        <v>2006</v>
      </c>
      <c r="C67" s="6">
        <f t="shared" si="0"/>
        <v>0.37</v>
      </c>
      <c r="D67" s="7">
        <f t="shared" ref="D67:D124" si="3">IF(R65&gt;2.5,ROUNDDOWN((R65-2.5)/0.04,0)+1,ROUNDUP((R65-2.5)/0.04,0)+1)/100</f>
        <v>0.06</v>
      </c>
      <c r="E67" s="7">
        <f t="shared" si="2"/>
        <v>0</v>
      </c>
      <c r="F67" s="9">
        <v>0.30499999999999999</v>
      </c>
      <c r="G67" s="16">
        <v>0.1</v>
      </c>
      <c r="H67" s="8">
        <v>0.19</v>
      </c>
      <c r="I67" s="8">
        <v>0.15</v>
      </c>
      <c r="J67" s="8">
        <v>0</v>
      </c>
      <c r="K67" s="8">
        <v>0.13</v>
      </c>
      <c r="L6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0.17785714285714288</v>
      </c>
      <c r="M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0.21967030000000001</v>
      </c>
      <c r="N67" s="14">
        <f>IF(data[[#This Row],[Weighted_Avg]]&lt;&gt;"", IFERROR(AVERAGE(M55,M43,M31), ""), "")</f>
        <v>6.6949800000000004E-2</v>
      </c>
      <c r="O67" s="14" t="b">
        <f>IF(data[[#This Row],[Date]]&gt;MAX(data[Date])-760, TRUE, FALSE)</f>
        <v>0</v>
      </c>
      <c r="P67" s="3">
        <v>7.0000000000000007E-2</v>
      </c>
      <c r="Q67" s="3"/>
      <c r="R67">
        <v>2.8980000000000001</v>
      </c>
    </row>
    <row r="68" spans="1:18">
      <c r="A68" s="4">
        <v>38913</v>
      </c>
      <c r="B68">
        <f>YEAR(data[[#This Row],[Date]])</f>
        <v>2006</v>
      </c>
      <c r="C68" s="6">
        <f t="shared" si="0"/>
        <v>0.42</v>
      </c>
      <c r="D68" s="7">
        <f t="shared" si="3"/>
        <v>0.1</v>
      </c>
      <c r="E68" s="7">
        <f t="shared" ref="E68:E131" si="4">IF(R66&gt;3.25, ROUNDDOWN((R66-3.25)/0.04, 0)+1, 0)/100</f>
        <v>0</v>
      </c>
      <c r="F68" s="9">
        <v>0.33550000000000002</v>
      </c>
      <c r="G68" s="16">
        <v>0.13500000000000001</v>
      </c>
      <c r="H68" s="8">
        <v>0.23</v>
      </c>
      <c r="I68" s="8">
        <v>0.19</v>
      </c>
      <c r="J68" s="8">
        <v>0</v>
      </c>
      <c r="K68" s="8">
        <v>0.16</v>
      </c>
      <c r="L6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0.21007142857142855</v>
      </c>
      <c r="M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0.25473586999999998</v>
      </c>
      <c r="N68" s="14">
        <f>IF(data[[#This Row],[Weighted_Avg]]&lt;&gt;"", IFERROR(AVERAGE(M56,M44,M32), ""), "")</f>
        <v>6.0531956666666664E-2</v>
      </c>
      <c r="O68" s="14" t="b">
        <f>IF(data[[#This Row],[Date]]&gt;MAX(data[Date])-760, TRUE, FALSE)</f>
        <v>0</v>
      </c>
      <c r="P68" s="3">
        <v>7.0000000000000007E-2</v>
      </c>
      <c r="Q68" s="3"/>
      <c r="R68">
        <v>2.9340000000000002</v>
      </c>
    </row>
    <row r="69" spans="1:18">
      <c r="A69" s="4">
        <v>38944</v>
      </c>
      <c r="B69">
        <f>YEAR(data[[#This Row],[Date]])</f>
        <v>2006</v>
      </c>
      <c r="C69" s="6">
        <f t="shared" si="0"/>
        <v>0.42</v>
      </c>
      <c r="D69" s="7">
        <f t="shared" si="3"/>
        <v>0.1</v>
      </c>
      <c r="E69" s="7">
        <f t="shared" si="4"/>
        <v>0</v>
      </c>
      <c r="F69" s="9">
        <v>0.33550000000000002</v>
      </c>
      <c r="G69" s="16">
        <v>0.14000000000000001</v>
      </c>
      <c r="H69" s="8">
        <v>0.23</v>
      </c>
      <c r="I69" s="8">
        <v>0.19</v>
      </c>
      <c r="J69" s="8">
        <v>0</v>
      </c>
      <c r="K69" s="8">
        <v>0.16</v>
      </c>
      <c r="L6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0.2107857142857143</v>
      </c>
      <c r="M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0.25544836999999998</v>
      </c>
      <c r="N69" s="14">
        <f>IF(data[[#This Row],[Weighted_Avg]]&lt;&gt;"", IFERROR(AVERAGE(M57,M45,M33), ""), "")</f>
        <v>6.3382930000000004E-2</v>
      </c>
      <c r="O69" s="14" t="b">
        <f>IF(data[[#This Row],[Date]]&gt;MAX(data[Date])-760, TRUE, FALSE)</f>
        <v>0</v>
      </c>
      <c r="P69" s="3">
        <v>7.0000000000000007E-2</v>
      </c>
      <c r="Q69" s="3"/>
      <c r="R69">
        <v>3.0449999999999999</v>
      </c>
    </row>
    <row r="70" spans="1:18">
      <c r="A70" s="4">
        <v>38975</v>
      </c>
      <c r="B70">
        <f>YEAR(data[[#This Row],[Date]])</f>
        <v>2006</v>
      </c>
      <c r="C70" s="6">
        <f t="shared" ref="C70:C133" si="5">IF(R68&gt;1.25, ROUNDDOWN((R68-1.25)/0.04, 0)+1, 0)/100</f>
        <v>0.43</v>
      </c>
      <c r="D70" s="7">
        <f t="shared" si="3"/>
        <v>0.11</v>
      </c>
      <c r="E70" s="7">
        <f t="shared" si="4"/>
        <v>0</v>
      </c>
      <c r="F70" s="9">
        <v>0.34770000000000001</v>
      </c>
      <c r="G70" s="16">
        <v>0.14499999999999999</v>
      </c>
      <c r="H70" s="8">
        <v>0.24</v>
      </c>
      <c r="I70" s="8">
        <v>0.2</v>
      </c>
      <c r="J70" s="8">
        <v>0</v>
      </c>
      <c r="K70" s="8">
        <v>0.17</v>
      </c>
      <c r="L7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0.21895714285714285</v>
      </c>
      <c r="M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0.264068258</v>
      </c>
      <c r="N70" s="14">
        <f>IF(data[[#This Row],[Weighted_Avg]]&lt;&gt;"", IFERROR(AVERAGE(M58,M46,M34), ""), "")</f>
        <v>7.3646096666666661E-2</v>
      </c>
      <c r="O70" s="14" t="b">
        <f>IF(data[[#This Row],[Date]]&gt;MAX(data[Date])-760, TRUE, FALSE)</f>
        <v>0</v>
      </c>
      <c r="P70" s="3">
        <v>7.0000000000000007E-2</v>
      </c>
      <c r="Q70" s="3"/>
      <c r="R70">
        <v>2.7829999999999999</v>
      </c>
    </row>
    <row r="71" spans="1:18">
      <c r="A71" s="4">
        <v>39005</v>
      </c>
      <c r="B71">
        <f>YEAR(data[[#This Row],[Date]])</f>
        <v>2006</v>
      </c>
      <c r="C71" s="6">
        <f t="shared" si="5"/>
        <v>0.45</v>
      </c>
      <c r="D71" s="7">
        <f t="shared" si="3"/>
        <v>0.14000000000000001</v>
      </c>
      <c r="E71" s="7">
        <f t="shared" si="4"/>
        <v>0</v>
      </c>
      <c r="F71" s="9">
        <v>0.36599999999999999</v>
      </c>
      <c r="G71" s="16">
        <v>0.17</v>
      </c>
      <c r="H71" s="8">
        <v>0.27</v>
      </c>
      <c r="I71" s="8">
        <v>0.23</v>
      </c>
      <c r="J71" s="8">
        <v>0</v>
      </c>
      <c r="K71" s="8">
        <v>0.19</v>
      </c>
      <c r="L7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0.23942857142857146</v>
      </c>
      <c r="M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0.28365284000000002</v>
      </c>
      <c r="N71" s="14">
        <f>IF(data[[#This Row],[Weighted_Avg]]&lt;&gt;"", IFERROR(AVERAGE(M59,M47,M35), ""), "")</f>
        <v>8.6207760000000008E-2</v>
      </c>
      <c r="O71" s="14" t="b">
        <f>IF(data[[#This Row],[Date]]&gt;MAX(data[Date])-760, TRUE, FALSE)</f>
        <v>0</v>
      </c>
      <c r="P71" s="3">
        <v>7.0000000000000007E-2</v>
      </c>
      <c r="Q71" s="3"/>
      <c r="R71">
        <v>2.5190000000000001</v>
      </c>
    </row>
    <row r="72" spans="1:18">
      <c r="A72" s="4">
        <v>39036</v>
      </c>
      <c r="B72">
        <f>YEAR(data[[#This Row],[Date]])</f>
        <v>2006</v>
      </c>
      <c r="C72" s="6">
        <f t="shared" si="5"/>
        <v>0.39</v>
      </c>
      <c r="D72" s="7">
        <f t="shared" si="3"/>
        <v>0.08</v>
      </c>
      <c r="E72" s="7">
        <f t="shared" si="4"/>
        <v>0</v>
      </c>
      <c r="F72" s="9">
        <v>0.31719999999999998</v>
      </c>
      <c r="G72" s="16">
        <v>0.12</v>
      </c>
      <c r="H72" s="8">
        <v>0.2</v>
      </c>
      <c r="I72" s="8">
        <v>0.17</v>
      </c>
      <c r="J72" s="8">
        <v>0</v>
      </c>
      <c r="K72" s="8">
        <v>0.14000000000000001</v>
      </c>
      <c r="L7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0.19102857142857146</v>
      </c>
      <c r="M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0.23367288800000002</v>
      </c>
      <c r="N72" s="14">
        <f>IF(data[[#This Row],[Weighted_Avg]]&lt;&gt;"", IFERROR(AVERAGE(M60,M48,M36), ""), "")</f>
        <v>0.11023205999999998</v>
      </c>
      <c r="O72" s="14" t="b">
        <f>IF(data[[#This Row],[Date]]&gt;MAX(data[Date])-760, TRUE, FALSE)</f>
        <v>0</v>
      </c>
      <c r="P72" s="3">
        <v>7.0000000000000007E-2</v>
      </c>
      <c r="Q72" s="3"/>
      <c r="R72">
        <v>2.5449999999999999</v>
      </c>
    </row>
    <row r="73" spans="1:18">
      <c r="A73" s="4">
        <v>39066</v>
      </c>
      <c r="B73">
        <f>YEAR(data[[#This Row],[Date]])</f>
        <v>2006</v>
      </c>
      <c r="C73" s="6">
        <f t="shared" si="5"/>
        <v>0.32</v>
      </c>
      <c r="D73" s="7">
        <f t="shared" si="3"/>
        <v>0.01</v>
      </c>
      <c r="E73" s="7">
        <f t="shared" si="4"/>
        <v>0</v>
      </c>
      <c r="F73" s="9">
        <v>0.26229999999999998</v>
      </c>
      <c r="G73" s="16">
        <v>0.06</v>
      </c>
      <c r="H73" s="8">
        <v>0.13</v>
      </c>
      <c r="I73" s="8">
        <v>0.1</v>
      </c>
      <c r="J73" s="8">
        <v>0</v>
      </c>
      <c r="K73" s="8">
        <v>0.09</v>
      </c>
      <c r="L7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0.13747142857142858</v>
      </c>
      <c r="M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0.17808004199999999</v>
      </c>
      <c r="N73" s="14">
        <f>IF(data[[#This Row],[Weighted_Avg]]&lt;&gt;"", IFERROR(AVERAGE(M61,M49,M37), ""), "")</f>
        <v>0.13777909333333332</v>
      </c>
      <c r="O73" s="14" t="b">
        <f>IF(data[[#This Row],[Date]]&gt;MAX(data[Date])-760, TRUE, FALSE)</f>
        <v>0</v>
      </c>
      <c r="P73" s="3">
        <v>7.0000000000000007E-2</v>
      </c>
      <c r="Q73" s="3">
        <v>7.0000000000000007E-2</v>
      </c>
      <c r="R73">
        <v>2.61</v>
      </c>
    </row>
    <row r="74" spans="1:18">
      <c r="A74" s="4">
        <v>39097</v>
      </c>
      <c r="B74">
        <f>YEAR(data[[#This Row],[Date]])</f>
        <v>2007</v>
      </c>
      <c r="C74" s="6">
        <f t="shared" si="5"/>
        <v>0.33</v>
      </c>
      <c r="D74" s="7">
        <f t="shared" si="3"/>
        <v>0.02</v>
      </c>
      <c r="E74" s="7">
        <f t="shared" si="4"/>
        <v>0</v>
      </c>
      <c r="F74" s="9">
        <v>0.26840000000000003</v>
      </c>
      <c r="G74" s="16">
        <v>6.5000000000000002E-2</v>
      </c>
      <c r="H74" s="8">
        <v>0.14000000000000001</v>
      </c>
      <c r="I74" s="8">
        <v>0.11</v>
      </c>
      <c r="J74" s="8">
        <v>0</v>
      </c>
      <c r="K74" s="8">
        <v>0.09</v>
      </c>
      <c r="L7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0.14334285714285716</v>
      </c>
      <c r="M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0.18617252000000001</v>
      </c>
      <c r="N74" s="14">
        <f>IF(data[[#This Row],[Weighted_Avg]]&lt;&gt;"", IFERROR(AVERAGE(M62,M50,M38), ""), "")</f>
        <v>0.10539420333333333</v>
      </c>
      <c r="O74" s="14" t="b">
        <f>IF(data[[#This Row],[Date]]&gt;MAX(data[Date])-760, TRUE, FALSE)</f>
        <v>0</v>
      </c>
      <c r="P74" s="3">
        <v>7.0000000000000007E-2</v>
      </c>
      <c r="Q74" s="3">
        <v>7.0000000000000007E-2</v>
      </c>
      <c r="R74">
        <v>2.4849999999999999</v>
      </c>
    </row>
    <row r="75" spans="1:18">
      <c r="A75" s="4">
        <v>39128</v>
      </c>
      <c r="B75">
        <f>YEAR(data[[#This Row],[Date]])</f>
        <v>2007</v>
      </c>
      <c r="C75" s="6">
        <f t="shared" si="5"/>
        <v>0.35</v>
      </c>
      <c r="D75" s="7">
        <f t="shared" si="3"/>
        <v>0.03</v>
      </c>
      <c r="E75" s="7">
        <f t="shared" si="4"/>
        <v>0</v>
      </c>
      <c r="F75" s="9">
        <v>0.28060000000000002</v>
      </c>
      <c r="G75" s="16">
        <v>0.08</v>
      </c>
      <c r="H75" s="8">
        <v>0.16</v>
      </c>
      <c r="I75" s="8">
        <v>0.12</v>
      </c>
      <c r="J75" s="8">
        <v>0</v>
      </c>
      <c r="K75" s="8">
        <v>0.11</v>
      </c>
      <c r="L7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0.15722857142857144</v>
      </c>
      <c r="M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0.20207817999999997</v>
      </c>
      <c r="N75" s="14">
        <f>IF(data[[#This Row],[Weighted_Avg]]&lt;&gt;"", IFERROR(AVERAGE(M63,M51,M39), ""), "")</f>
        <v>9.0690590000000001E-2</v>
      </c>
      <c r="O75" s="14" t="b">
        <f>IF(data[[#This Row],[Date]]&gt;MAX(data[Date])-760, TRUE, FALSE)</f>
        <v>0</v>
      </c>
      <c r="P75" s="3">
        <v>7.0000000000000007E-2</v>
      </c>
      <c r="Q75" s="3">
        <v>7.0000000000000007E-2</v>
      </c>
      <c r="R75">
        <v>2.488</v>
      </c>
    </row>
    <row r="76" spans="1:18">
      <c r="A76" s="4">
        <v>39156</v>
      </c>
      <c r="B76">
        <f>YEAR(data[[#This Row],[Date]])</f>
        <v>2007</v>
      </c>
      <c r="C76" s="6">
        <f t="shared" si="5"/>
        <v>0.31</v>
      </c>
      <c r="D76" s="7">
        <f t="shared" si="3"/>
        <v>0</v>
      </c>
      <c r="E76" s="7">
        <f t="shared" si="4"/>
        <v>0</v>
      </c>
      <c r="F76" s="9">
        <v>0.25619999999999998</v>
      </c>
      <c r="G76" s="16">
        <v>0.05</v>
      </c>
      <c r="H76" s="8">
        <v>0.13</v>
      </c>
      <c r="I76" s="8">
        <v>0.09</v>
      </c>
      <c r="J76" s="8">
        <v>0</v>
      </c>
      <c r="K76" s="8">
        <v>0.08</v>
      </c>
      <c r="L7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0.1308857142857143</v>
      </c>
      <c r="M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0.17270386000000001</v>
      </c>
      <c r="N76" s="14">
        <f>IF(data[[#This Row],[Weighted_Avg]]&lt;&gt;"", IFERROR(AVERAGE(M64,M52,M40), ""), "")</f>
        <v>9.2592047999999982E-2</v>
      </c>
      <c r="O76" s="14" t="b">
        <f>IF(data[[#This Row],[Date]]&gt;MAX(data[Date])-760, TRUE, FALSE)</f>
        <v>0</v>
      </c>
      <c r="P76" s="3">
        <v>7.0000000000000007E-2</v>
      </c>
      <c r="Q76" s="3">
        <v>7.0000000000000007E-2</v>
      </c>
      <c r="R76">
        <v>2.6669999999999998</v>
      </c>
    </row>
    <row r="77" spans="1:18">
      <c r="A77" s="4">
        <v>39187</v>
      </c>
      <c r="B77">
        <f>YEAR(data[[#This Row],[Date]])</f>
        <v>2007</v>
      </c>
      <c r="C77" s="6">
        <f t="shared" si="5"/>
        <v>0.31</v>
      </c>
      <c r="D77" s="7">
        <f t="shared" si="3"/>
        <v>0</v>
      </c>
      <c r="E77" s="7">
        <f t="shared" si="4"/>
        <v>0</v>
      </c>
      <c r="F77" s="10">
        <v>0.25619999999999998</v>
      </c>
      <c r="G77" s="16">
        <v>5.8500000000000003E-2</v>
      </c>
      <c r="H77" s="11">
        <v>0.13</v>
      </c>
      <c r="I77" s="11">
        <v>0.09</v>
      </c>
      <c r="J77" s="11">
        <v>0</v>
      </c>
      <c r="K77" s="11">
        <v>0.08</v>
      </c>
      <c r="L7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0.1321</v>
      </c>
      <c r="M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0.17392785999999999</v>
      </c>
      <c r="N77" s="14">
        <f>IF(data[[#This Row],[Weighted_Avg]]&lt;&gt;"", IFERROR(AVERAGE(M65,M53,M41), ""), "")</f>
        <v>9.6797664666666658E-2</v>
      </c>
      <c r="O77" s="14" t="b">
        <f>IF(data[[#This Row],[Date]]&gt;MAX(data[Date])-760, TRUE, FALSE)</f>
        <v>0</v>
      </c>
      <c r="P77" s="3">
        <v>7.0000000000000007E-2</v>
      </c>
      <c r="Q77" s="3">
        <v>7.0000000000000007E-2</v>
      </c>
      <c r="R77">
        <v>2.8340000000000001</v>
      </c>
    </row>
    <row r="78" spans="1:18">
      <c r="A78" s="4">
        <v>39217</v>
      </c>
      <c r="B78">
        <f>YEAR(data[[#This Row],[Date]])</f>
        <v>2007</v>
      </c>
      <c r="C78" s="6">
        <f t="shared" si="5"/>
        <v>0.36</v>
      </c>
      <c r="D78" s="7">
        <f t="shared" si="3"/>
        <v>0.05</v>
      </c>
      <c r="E78" s="7">
        <f t="shared" si="4"/>
        <v>0</v>
      </c>
      <c r="F78" s="10">
        <v>0.2928</v>
      </c>
      <c r="G78" s="16">
        <v>0.1051</v>
      </c>
      <c r="H78" s="11">
        <v>0.17</v>
      </c>
      <c r="I78" s="11">
        <v>0.14000000000000001</v>
      </c>
      <c r="J78" s="11">
        <v>0</v>
      </c>
      <c r="K78" s="11">
        <v>0.12</v>
      </c>
      <c r="L7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0.16969999999999999</v>
      </c>
      <c r="M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0.21378823999999996</v>
      </c>
      <c r="N78" s="14">
        <f>IF(data[[#This Row],[Weighted_Avg]]&lt;&gt;"", IFERROR(AVERAGE(M66,M54,M42), ""), "")</f>
        <v>0.11245475866666665</v>
      </c>
      <c r="O78" s="14" t="b">
        <f>IF(data[[#This Row],[Date]]&gt;MAX(data[Date])-760, TRUE, FALSE)</f>
        <v>0</v>
      </c>
      <c r="P78" s="3">
        <v>7.0000000000000007E-2</v>
      </c>
      <c r="Q78" s="3">
        <v>7.0000000000000007E-2</v>
      </c>
      <c r="R78">
        <v>2.7959999999999998</v>
      </c>
    </row>
    <row r="79" spans="1:18">
      <c r="A79" s="4">
        <v>39248</v>
      </c>
      <c r="B79">
        <f>YEAR(data[[#This Row],[Date]])</f>
        <v>2007</v>
      </c>
      <c r="C79" s="6">
        <f t="shared" si="5"/>
        <v>0.4</v>
      </c>
      <c r="D79" s="7">
        <f t="shared" si="3"/>
        <v>0.09</v>
      </c>
      <c r="E79" s="7">
        <f t="shared" si="4"/>
        <v>0</v>
      </c>
      <c r="F79" s="10">
        <v>0.32329999999999998</v>
      </c>
      <c r="G79" s="16">
        <v>0.1419</v>
      </c>
      <c r="H79" s="7">
        <v>0.21</v>
      </c>
      <c r="I79" s="7">
        <v>0.18</v>
      </c>
      <c r="J79" s="7">
        <v>0</v>
      </c>
      <c r="K79" s="7">
        <v>0.15</v>
      </c>
      <c r="L7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0.20074285714285714</v>
      </c>
      <c r="M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0.24614859</v>
      </c>
      <c r="N79" s="14">
        <f>IF(data[[#This Row],[Weighted_Avg]]&lt;&gt;"", IFERROR(AVERAGE(M67,M55,M43), ""), "")</f>
        <v>0.13002230000000001</v>
      </c>
      <c r="O79" s="14" t="b">
        <f>IF(data[[#This Row],[Date]]&gt;MAX(data[Date])-760, TRUE, FALSE)</f>
        <v>0</v>
      </c>
      <c r="P79" s="3">
        <v>7.0000000000000007E-2</v>
      </c>
      <c r="Q79" s="3">
        <v>7.0000000000000007E-2</v>
      </c>
      <c r="R79">
        <v>2.8079999999999998</v>
      </c>
    </row>
    <row r="80" spans="1:18">
      <c r="A80" s="4">
        <v>39278</v>
      </c>
      <c r="B80">
        <f>YEAR(data[[#This Row],[Date]])</f>
        <v>2007</v>
      </c>
      <c r="C80" s="6">
        <f t="shared" si="5"/>
        <v>0.39</v>
      </c>
      <c r="D80" s="7">
        <f t="shared" si="3"/>
        <v>0.08</v>
      </c>
      <c r="E80" s="7">
        <f t="shared" si="4"/>
        <v>0</v>
      </c>
      <c r="F80" s="10">
        <v>0.31719999999999998</v>
      </c>
      <c r="G80" s="16">
        <v>0.12590000000000001</v>
      </c>
      <c r="H80" s="7">
        <v>0.2</v>
      </c>
      <c r="I80" s="7">
        <v>0.17</v>
      </c>
      <c r="J80" s="7">
        <v>0</v>
      </c>
      <c r="K80" s="7">
        <v>0.14000000000000001</v>
      </c>
      <c r="L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0.19187142857142861</v>
      </c>
      <c r="M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0.23686975999999998</v>
      </c>
      <c r="N80" s="14">
        <f>IF(data[[#This Row],[Weighted_Avg]]&lt;&gt;"", IFERROR(AVERAGE(M68,M56,M44), ""), "")</f>
        <v>0.13796572666666665</v>
      </c>
      <c r="O80" s="14" t="b">
        <f>IF(data[[#This Row],[Date]]&gt;MAX(data[Date])-760, TRUE, FALSE)</f>
        <v>0</v>
      </c>
      <c r="P80" s="3">
        <v>7.4999999999999997E-2</v>
      </c>
      <c r="Q80" s="3">
        <v>7.0000000000000007E-2</v>
      </c>
      <c r="R80">
        <v>2.8679999999999999</v>
      </c>
    </row>
    <row r="81" spans="1:18">
      <c r="A81" s="4">
        <v>39309</v>
      </c>
      <c r="B81">
        <f>YEAR(data[[#This Row],[Date]])</f>
        <v>2007</v>
      </c>
      <c r="C81" s="6">
        <f t="shared" si="5"/>
        <v>0.39</v>
      </c>
      <c r="D81" s="7">
        <f t="shared" si="3"/>
        <v>0.08</v>
      </c>
      <c r="E81" s="7">
        <f t="shared" si="4"/>
        <v>0</v>
      </c>
      <c r="F81" s="10">
        <v>0.32329999999999998</v>
      </c>
      <c r="G81" s="16">
        <v>0.12790000000000001</v>
      </c>
      <c r="H81" s="7">
        <v>0.21</v>
      </c>
      <c r="I81" s="7">
        <v>0.17</v>
      </c>
      <c r="J81" s="7">
        <v>0</v>
      </c>
      <c r="K81" s="7">
        <v>0.15</v>
      </c>
      <c r="L8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0.19588571428571427</v>
      </c>
      <c r="M8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0.24071559000000001</v>
      </c>
      <c r="N81" s="14">
        <f>IF(data[[#This Row],[Weighted_Avg]]&lt;&gt;"", IFERROR(AVERAGE(M69,M57,M45), ""), "")</f>
        <v>0.14225555999999998</v>
      </c>
      <c r="O81" s="14" t="b">
        <f>IF(data[[#This Row],[Date]]&gt;MAX(data[Date])-760, TRUE, FALSE)</f>
        <v>0</v>
      </c>
      <c r="P81" s="3">
        <v>7.4999999999999997E-2</v>
      </c>
      <c r="Q81" s="3">
        <v>7.0000000000000007E-2</v>
      </c>
      <c r="R81">
        <v>2.8690000000000002</v>
      </c>
    </row>
    <row r="82" spans="1:18">
      <c r="A82" s="4">
        <v>39340</v>
      </c>
      <c r="B82">
        <f>YEAR(data[[#This Row],[Date]])</f>
        <v>2007</v>
      </c>
      <c r="C82" s="6">
        <f t="shared" si="5"/>
        <v>0.41</v>
      </c>
      <c r="D82" s="7">
        <f t="shared" si="3"/>
        <v>0.1</v>
      </c>
      <c r="E82" s="7">
        <f t="shared" si="4"/>
        <v>0</v>
      </c>
      <c r="F82" s="10">
        <v>0.32940000000000003</v>
      </c>
      <c r="G82" s="16">
        <v>0.1366</v>
      </c>
      <c r="H82" s="7">
        <v>0.22</v>
      </c>
      <c r="I82" s="7">
        <v>0.19</v>
      </c>
      <c r="J82" s="7">
        <v>0</v>
      </c>
      <c r="K82" s="7">
        <v>0.16</v>
      </c>
      <c r="L8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0.20657142857142857</v>
      </c>
      <c r="M8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0.25236022000000002</v>
      </c>
      <c r="N82" s="14">
        <f>IF(data[[#This Row],[Weighted_Avg]]&lt;&gt;"", IFERROR(AVERAGE(M70,M58,M46), ""), "")</f>
        <v>0.15512199599999998</v>
      </c>
      <c r="O82" s="14" t="b">
        <f>IF(data[[#This Row],[Date]]&gt;MAX(data[Date])-760, TRUE, FALSE)</f>
        <v>0</v>
      </c>
      <c r="P82" s="3">
        <v>7.4999999999999997E-2</v>
      </c>
      <c r="Q82" s="3">
        <v>7.0000000000000007E-2</v>
      </c>
      <c r="R82">
        <v>2.9529999999999998</v>
      </c>
    </row>
    <row r="83" spans="1:18">
      <c r="A83" s="4">
        <v>39370</v>
      </c>
      <c r="B83">
        <f>YEAR(data[[#This Row],[Date]])</f>
        <v>2007</v>
      </c>
      <c r="C83" s="6">
        <f t="shared" si="5"/>
        <v>0.41</v>
      </c>
      <c r="D83" s="7">
        <f t="shared" si="3"/>
        <v>0.1</v>
      </c>
      <c r="E83" s="7">
        <f t="shared" si="4"/>
        <v>0</v>
      </c>
      <c r="F83" s="10">
        <v>0.32940000000000003</v>
      </c>
      <c r="G83" s="16">
        <v>0.13769999999999999</v>
      </c>
      <c r="H83" s="7">
        <v>0.22</v>
      </c>
      <c r="I83" s="7">
        <v>0.19</v>
      </c>
      <c r="J83" s="7">
        <v>0</v>
      </c>
      <c r="K83" s="7">
        <v>0.16</v>
      </c>
      <c r="L8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0.2067285714285714</v>
      </c>
      <c r="M8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0.25251862000000003</v>
      </c>
      <c r="N83" s="14">
        <f>IF(data[[#This Row],[Weighted_Avg]]&lt;&gt;"", IFERROR(AVERAGE(M71,M59,M47), ""), "")</f>
        <v>0.17301049333333332</v>
      </c>
      <c r="O83" s="14" t="b">
        <f>IF(data[[#This Row],[Date]]&gt;MAX(data[Date])-760, TRUE, FALSE)</f>
        <v>0</v>
      </c>
      <c r="P83" s="3">
        <v>7.4999999999999997E-2</v>
      </c>
      <c r="Q83" s="3">
        <v>7.4999999999999997E-2</v>
      </c>
      <c r="R83">
        <v>3.0750000000000002</v>
      </c>
    </row>
    <row r="84" spans="1:18">
      <c r="A84" s="4">
        <v>39401</v>
      </c>
      <c r="B84">
        <f>YEAR(data[[#This Row],[Date]])</f>
        <v>2007</v>
      </c>
      <c r="C84" s="6">
        <f t="shared" si="5"/>
        <v>0.43</v>
      </c>
      <c r="D84" s="7">
        <f t="shared" si="3"/>
        <v>0.12</v>
      </c>
      <c r="E84" s="7">
        <f t="shared" si="4"/>
        <v>0</v>
      </c>
      <c r="F84" s="10">
        <v>0.34770000000000001</v>
      </c>
      <c r="G84" s="16">
        <v>0.1537</v>
      </c>
      <c r="H84" s="7">
        <v>0.24</v>
      </c>
      <c r="I84" s="7">
        <v>0.21</v>
      </c>
      <c r="J84" s="7">
        <v>0</v>
      </c>
      <c r="K84" s="7">
        <v>0.18</v>
      </c>
      <c r="L8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0.22305714285714284</v>
      </c>
      <c r="M8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0.26968911000000001</v>
      </c>
      <c r="N84" s="14">
        <f>IF(data[[#This Row],[Weighted_Avg]]&lt;&gt;"", IFERROR(AVERAGE(M72,M60,M48), ""), "")</f>
        <v>0.18037480933333336</v>
      </c>
      <c r="O84" s="14" t="b">
        <f>IF(data[[#This Row],[Date]]&gt;MAX(data[Date])-760, TRUE, FALSE)</f>
        <v>0</v>
      </c>
      <c r="P84" s="3">
        <v>7.4999999999999997E-2</v>
      </c>
      <c r="Q84" s="3">
        <v>7.4999999999999997E-2</v>
      </c>
      <c r="R84">
        <v>3.3959999999999999</v>
      </c>
    </row>
    <row r="85" spans="1:18">
      <c r="A85" s="4">
        <v>39431</v>
      </c>
      <c r="B85">
        <f>YEAR(data[[#This Row],[Date]])</f>
        <v>2007</v>
      </c>
      <c r="C85" s="6">
        <f t="shared" si="5"/>
        <v>0.46</v>
      </c>
      <c r="D85" s="7">
        <f t="shared" si="3"/>
        <v>0.15</v>
      </c>
      <c r="E85" s="7">
        <f t="shared" si="4"/>
        <v>0</v>
      </c>
      <c r="F85" s="10">
        <v>0.37209999999999999</v>
      </c>
      <c r="G85" s="16">
        <v>0.17499999999999999</v>
      </c>
      <c r="H85" s="7">
        <v>0.27</v>
      </c>
      <c r="I85" s="7">
        <v>0.24</v>
      </c>
      <c r="J85" s="7">
        <v>0</v>
      </c>
      <c r="K85" s="7">
        <v>0.2</v>
      </c>
      <c r="L8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0.24530000000000002</v>
      </c>
      <c r="M8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0.29284262999999999</v>
      </c>
      <c r="N85" s="14">
        <f>IF(data[[#This Row],[Weighted_Avg]]&lt;&gt;"", IFERROR(AVERAGE(M73,M61,M49), ""), "")</f>
        <v>0.18939089399999998</v>
      </c>
      <c r="O85" s="14" t="b">
        <f>IF(data[[#This Row],[Date]]&gt;MAX(data[Date])-760, TRUE, FALSE)</f>
        <v>0</v>
      </c>
      <c r="P85" s="3">
        <v>7.4999999999999997E-2</v>
      </c>
      <c r="Q85" s="3">
        <v>7.4999999999999997E-2</v>
      </c>
      <c r="R85">
        <v>3.3410000000000002</v>
      </c>
    </row>
    <row r="86" spans="1:18">
      <c r="A86" s="4">
        <v>39462</v>
      </c>
      <c r="B86">
        <f>YEAR(data[[#This Row],[Date]])</f>
        <v>2008</v>
      </c>
      <c r="C86" s="6">
        <f t="shared" si="5"/>
        <v>0.54</v>
      </c>
      <c r="D86" s="7">
        <f t="shared" si="3"/>
        <v>0.23</v>
      </c>
      <c r="E86" s="7">
        <f t="shared" si="4"/>
        <v>0.04</v>
      </c>
      <c r="F86" s="10">
        <v>0.43919999999999998</v>
      </c>
      <c r="G86" s="16">
        <v>0.24</v>
      </c>
      <c r="H86" s="7">
        <v>0.35</v>
      </c>
      <c r="I86" s="7">
        <v>0.32</v>
      </c>
      <c r="J86" s="7">
        <v>0</v>
      </c>
      <c r="K86" s="7">
        <v>0.26</v>
      </c>
      <c r="L8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0.30702857142857143</v>
      </c>
      <c r="M8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0.35635390591122984</v>
      </c>
      <c r="N86" s="14">
        <f>IF(data[[#This Row],[Weighted_Avg]]&lt;&gt;"", IFERROR(AVERAGE(M74,M62,M50), ""), "")</f>
        <v>0.15916581666666665</v>
      </c>
      <c r="O86" s="14" t="b">
        <f>IF(data[[#This Row],[Date]]&gt;MAX(data[Date])-760, TRUE, FALSE)</f>
        <v>0</v>
      </c>
      <c r="P86" s="3">
        <v>7.4999999999999997E-2</v>
      </c>
      <c r="Q86" s="3">
        <v>7.4999999999999997E-2</v>
      </c>
      <c r="R86">
        <v>3.3079999999999998</v>
      </c>
    </row>
    <row r="87" spans="1:18">
      <c r="A87" s="4">
        <v>39493</v>
      </c>
      <c r="B87">
        <f>YEAR(data[[#This Row],[Date]])</f>
        <v>2008</v>
      </c>
      <c r="C87" s="6">
        <f t="shared" si="5"/>
        <v>0.53</v>
      </c>
      <c r="D87" s="7">
        <f t="shared" si="3"/>
        <v>0.22</v>
      </c>
      <c r="E87" s="7">
        <f t="shared" si="4"/>
        <v>0.03</v>
      </c>
      <c r="F87" s="10">
        <v>0.42699999999999999</v>
      </c>
      <c r="G87" s="16">
        <v>0.23</v>
      </c>
      <c r="H87" s="7">
        <v>0.34</v>
      </c>
      <c r="I87" s="7">
        <v>0.31</v>
      </c>
      <c r="J87" s="7">
        <v>0</v>
      </c>
      <c r="K87" s="7">
        <v>0.25</v>
      </c>
      <c r="L8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0.29814285714285715</v>
      </c>
      <c r="M8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0.3470046560150355</v>
      </c>
      <c r="N87" s="14">
        <f>IF(data[[#This Row],[Weighted_Avg]]&lt;&gt;"", IFERROR(AVERAGE(M75,M63,M51), ""), "")</f>
        <v>0.14848551999999995</v>
      </c>
      <c r="O87" s="14" t="b">
        <f>IF(data[[#This Row],[Date]]&gt;MAX(data[Date])-760, TRUE, FALSE)</f>
        <v>0</v>
      </c>
      <c r="P87" s="3">
        <v>7.4999999999999997E-2</v>
      </c>
      <c r="Q87" s="3">
        <v>7.4999999999999997E-2</v>
      </c>
      <c r="R87">
        <v>3.3769999999999998</v>
      </c>
    </row>
    <row r="88" spans="1:18">
      <c r="A88" s="4">
        <v>39522</v>
      </c>
      <c r="B88">
        <f>YEAR(data[[#This Row],[Date]])</f>
        <v>2008</v>
      </c>
      <c r="C88" s="6">
        <f t="shared" si="5"/>
        <v>0.52</v>
      </c>
      <c r="D88" s="7">
        <f t="shared" si="3"/>
        <v>0.21</v>
      </c>
      <c r="E88" s="7">
        <f t="shared" si="4"/>
        <v>0.02</v>
      </c>
      <c r="F88" s="10">
        <v>0.4209</v>
      </c>
      <c r="G88" s="16">
        <v>0.22500000000000001</v>
      </c>
      <c r="H88" s="7">
        <v>0.33</v>
      </c>
      <c r="I88" s="7">
        <v>0.3</v>
      </c>
      <c r="J88" s="7">
        <v>0</v>
      </c>
      <c r="K88" s="7">
        <v>0.25</v>
      </c>
      <c r="L8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0.29227142857142863</v>
      </c>
      <c r="M8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0.34111017640637997</v>
      </c>
      <c r="N88" s="14">
        <f>IF(data[[#This Row],[Weighted_Avg]]&lt;&gt;"", IFERROR(AVERAGE(M76,M64,M52), ""), "")</f>
        <v>0.1390097313333333</v>
      </c>
      <c r="O88" s="14" t="b">
        <f>IF(data[[#This Row],[Date]]&gt;MAX(data[Date])-760, TRUE, FALSE)</f>
        <v>0</v>
      </c>
      <c r="P88" s="3">
        <v>0.08</v>
      </c>
      <c r="Q88" s="3">
        <v>7.4999999999999997E-2</v>
      </c>
      <c r="R88">
        <v>3.8809999999999998</v>
      </c>
    </row>
    <row r="89" spans="1:18">
      <c r="A89" s="4">
        <v>39553</v>
      </c>
      <c r="B89">
        <f>YEAR(data[[#This Row],[Date]])</f>
        <v>2008</v>
      </c>
      <c r="C89" s="6">
        <f t="shared" si="5"/>
        <v>0.54</v>
      </c>
      <c r="D89" s="7">
        <f t="shared" si="3"/>
        <v>0.22</v>
      </c>
      <c r="E89" s="7">
        <f t="shared" si="4"/>
        <v>0.04</v>
      </c>
      <c r="F89" s="10">
        <v>0.4083</v>
      </c>
      <c r="G89" s="16">
        <v>0.23499999999999999</v>
      </c>
      <c r="H89" s="7">
        <v>0.35</v>
      </c>
      <c r="I89" s="7">
        <v>0.31</v>
      </c>
      <c r="J89" s="7">
        <v>0</v>
      </c>
      <c r="K89" s="7">
        <v>0.26</v>
      </c>
      <c r="L8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0.30047142857142856</v>
      </c>
      <c r="M8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0.35132235956904256</v>
      </c>
      <c r="N89" s="14">
        <f>IF(data[[#This Row],[Weighted_Avg]]&lt;&gt;"", IFERROR(AVERAGE(M77,M65,M53), ""), "")</f>
        <v>0.14234477799999998</v>
      </c>
      <c r="O89" s="14" t="b">
        <f>IF(data[[#This Row],[Date]]&gt;MAX(data[Date])-760, TRUE, FALSE)</f>
        <v>0</v>
      </c>
      <c r="P89" s="3">
        <v>0.08</v>
      </c>
      <c r="Q89" s="3">
        <v>7.4999999999999997E-2</v>
      </c>
      <c r="R89">
        <v>4.0839999999999996</v>
      </c>
    </row>
    <row r="90" spans="1:18">
      <c r="A90" s="4">
        <v>39583</v>
      </c>
      <c r="B90">
        <f>YEAR(data[[#This Row],[Date]])</f>
        <v>2008</v>
      </c>
      <c r="C90" s="6">
        <f t="shared" si="5"/>
        <v>0.66</v>
      </c>
      <c r="D90" s="7">
        <f t="shared" si="3"/>
        <v>0.35</v>
      </c>
      <c r="E90" s="7">
        <f t="shared" si="4"/>
        <v>0.16</v>
      </c>
      <c r="F90" s="10">
        <v>0.30480000000000002</v>
      </c>
      <c r="G90" s="16">
        <v>0.34</v>
      </c>
      <c r="H90" s="7">
        <v>0.48</v>
      </c>
      <c r="I90" s="7">
        <v>0.44</v>
      </c>
      <c r="J90" s="7">
        <v>0</v>
      </c>
      <c r="K90" s="7">
        <v>0.36</v>
      </c>
      <c r="L9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0.36925714285714284</v>
      </c>
      <c r="M9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0.42596585236245604</v>
      </c>
      <c r="N90" s="14">
        <f>IF(data[[#This Row],[Weighted_Avg]]&lt;&gt;"", IFERROR(AVERAGE(M78,M66,M54), ""), "")</f>
        <v>0.17001009533333331</v>
      </c>
      <c r="O90" s="14" t="b">
        <f>IF(data[[#This Row],[Date]]&gt;MAX(data[Date])-760, TRUE, FALSE)</f>
        <v>0</v>
      </c>
      <c r="P90" s="3">
        <v>0.08</v>
      </c>
      <c r="Q90" s="3">
        <v>7.4999999999999997E-2</v>
      </c>
      <c r="R90">
        <v>4.4249999999999998</v>
      </c>
    </row>
    <row r="91" spans="1:18">
      <c r="A91" s="4">
        <v>39614</v>
      </c>
      <c r="B91">
        <f>YEAR(data[[#This Row],[Date]])</f>
        <v>2008</v>
      </c>
      <c r="C91" s="6">
        <f t="shared" si="5"/>
        <v>0.71</v>
      </c>
      <c r="D91" s="7">
        <f t="shared" si="3"/>
        <v>0.4</v>
      </c>
      <c r="E91" s="7">
        <f t="shared" si="4"/>
        <v>0.21</v>
      </c>
      <c r="F91" s="10">
        <v>0.34499999999999997</v>
      </c>
      <c r="G91" s="16">
        <v>0.38500000000000001</v>
      </c>
      <c r="H91" s="7">
        <v>0.53</v>
      </c>
      <c r="I91" s="7">
        <v>0.49</v>
      </c>
      <c r="J91" s="7">
        <v>0</v>
      </c>
      <c r="K91" s="7">
        <v>0.4</v>
      </c>
      <c r="L9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0.40857142857142853</v>
      </c>
      <c r="M9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0.46735050258047678</v>
      </c>
      <c r="N91" s="14">
        <f>IF(data[[#This Row],[Weighted_Avg]]&lt;&gt;"", IFERROR(AVERAGE(M79,M67,M55), ""), "")</f>
        <v>0.19580728</v>
      </c>
      <c r="O91" s="14" t="b">
        <f>IF(data[[#This Row],[Date]]&gt;MAX(data[Date])-760, TRUE, FALSE)</f>
        <v>0</v>
      </c>
      <c r="P91" s="3">
        <v>0.08</v>
      </c>
      <c r="Q91" s="3">
        <v>7.4999999999999997E-2</v>
      </c>
      <c r="R91">
        <v>4.6769999999999996</v>
      </c>
    </row>
    <row r="92" spans="1:18">
      <c r="A92" s="4">
        <v>39644</v>
      </c>
      <c r="B92">
        <f>YEAR(data[[#This Row],[Date]])</f>
        <v>2008</v>
      </c>
      <c r="C92" s="6">
        <f t="shared" si="5"/>
        <v>0.8</v>
      </c>
      <c r="D92" s="7">
        <f t="shared" si="3"/>
        <v>0.49</v>
      </c>
      <c r="E92" s="7">
        <f t="shared" si="4"/>
        <v>0.3</v>
      </c>
      <c r="F92" s="10">
        <v>0.4083</v>
      </c>
      <c r="G92" s="16">
        <v>0.45500000000000002</v>
      </c>
      <c r="H92" s="7">
        <v>0.61</v>
      </c>
      <c r="I92" s="7">
        <v>0.57999999999999996</v>
      </c>
      <c r="J92" s="7">
        <v>0</v>
      </c>
      <c r="K92" s="7">
        <v>0.47</v>
      </c>
      <c r="L9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0.47475714285714282</v>
      </c>
      <c r="M9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0.53774135721458038</v>
      </c>
      <c r="N92" s="14">
        <f>IF(data[[#This Row],[Weighted_Avg]]&lt;&gt;"", IFERROR(AVERAGE(M80,M68,M56), ""), "")</f>
        <v>0.19907195666666666</v>
      </c>
      <c r="O92" s="14" t="b">
        <f>IF(data[[#This Row],[Date]]&gt;MAX(data[Date])-760, TRUE, FALSE)</f>
        <v>0</v>
      </c>
      <c r="P92" s="3">
        <v>0.08</v>
      </c>
      <c r="Q92" s="3">
        <v>7.4999999999999997E-2</v>
      </c>
      <c r="R92">
        <v>4.7030000000000003</v>
      </c>
    </row>
    <row r="93" spans="1:18">
      <c r="A93" s="4">
        <v>39675</v>
      </c>
      <c r="B93">
        <f>YEAR(data[[#This Row],[Date]])</f>
        <v>2008</v>
      </c>
      <c r="C93" s="6">
        <f t="shared" si="5"/>
        <v>0.86</v>
      </c>
      <c r="D93" s="7">
        <f t="shared" si="3"/>
        <v>0.55000000000000004</v>
      </c>
      <c r="E93" s="7">
        <f t="shared" si="4"/>
        <v>0.36</v>
      </c>
      <c r="F93" s="10">
        <v>0.46</v>
      </c>
      <c r="G93" s="16">
        <v>0.51</v>
      </c>
      <c r="H93" s="7">
        <v>0.67</v>
      </c>
      <c r="I93" s="7">
        <v>0.64</v>
      </c>
      <c r="J93" s="7">
        <v>0</v>
      </c>
      <c r="K93" s="7">
        <v>0.52</v>
      </c>
      <c r="L9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0.52285714285714291</v>
      </c>
      <c r="M9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0.5883844559490139</v>
      </c>
      <c r="N93" s="14">
        <f>IF(data[[#This Row],[Weighted_Avg]]&lt;&gt;"", IFERROR(AVERAGE(M81,M69,M57), ""), "")</f>
        <v>0.20592230333333331</v>
      </c>
      <c r="O93" s="14" t="b">
        <f>IF(data[[#This Row],[Date]]&gt;MAX(data[Date])-760, TRUE, FALSE)</f>
        <v>0</v>
      </c>
      <c r="P93" s="3">
        <v>0.08</v>
      </c>
      <c r="Q93" s="3">
        <v>7.4999999999999997E-2</v>
      </c>
      <c r="R93">
        <v>4.3019999999999996</v>
      </c>
    </row>
    <row r="94" spans="1:18">
      <c r="A94" s="4">
        <v>39706</v>
      </c>
      <c r="B94">
        <f>YEAR(data[[#This Row],[Date]])</f>
        <v>2008</v>
      </c>
      <c r="C94" s="6">
        <f t="shared" si="5"/>
        <v>0.87</v>
      </c>
      <c r="D94" s="7">
        <f t="shared" si="3"/>
        <v>0.56000000000000005</v>
      </c>
      <c r="E94" s="7">
        <f t="shared" si="4"/>
        <v>0.37</v>
      </c>
      <c r="F94" s="10">
        <v>0.46579999999999999</v>
      </c>
      <c r="G94" s="16">
        <v>0.51500000000000001</v>
      </c>
      <c r="H94" s="7">
        <v>0.68</v>
      </c>
      <c r="I94" s="7">
        <v>0.65</v>
      </c>
      <c r="J94" s="7">
        <v>0</v>
      </c>
      <c r="K94" s="7">
        <v>0.53</v>
      </c>
      <c r="L9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0.53011428571428565</v>
      </c>
      <c r="M9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0.59609819395385166</v>
      </c>
      <c r="N94" s="14">
        <f>IF(data[[#This Row],[Weighted_Avg]]&lt;&gt;"", IFERROR(AVERAGE(M82,M70,M58), ""), "")</f>
        <v>0.22139171266666668</v>
      </c>
      <c r="O94" s="14" t="b">
        <f>IF(data[[#This Row],[Date]]&gt;MAX(data[Date])-760, TRUE, FALSE)</f>
        <v>0</v>
      </c>
      <c r="P94" s="3">
        <v>0.08</v>
      </c>
      <c r="Q94" s="3">
        <v>0.08</v>
      </c>
      <c r="R94">
        <v>4.024</v>
      </c>
    </row>
    <row r="95" spans="1:18">
      <c r="A95" s="4">
        <v>39736</v>
      </c>
      <c r="B95">
        <f>YEAR(data[[#This Row],[Date]])</f>
        <v>2008</v>
      </c>
      <c r="C95" s="6">
        <f t="shared" si="5"/>
        <v>0.77</v>
      </c>
      <c r="D95" s="7">
        <f t="shared" si="3"/>
        <v>0.46</v>
      </c>
      <c r="E95" s="7">
        <f t="shared" si="4"/>
        <v>0.27</v>
      </c>
      <c r="F95" s="10">
        <v>0.38529999999999998</v>
      </c>
      <c r="G95" s="16">
        <v>0.43</v>
      </c>
      <c r="H95" s="7">
        <v>0.57999999999999996</v>
      </c>
      <c r="I95" s="7">
        <v>0.55000000000000004</v>
      </c>
      <c r="J95" s="7">
        <v>0</v>
      </c>
      <c r="K95" s="7">
        <v>0.45</v>
      </c>
      <c r="L9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0.4521857142857143</v>
      </c>
      <c r="M9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0.51412124973976692</v>
      </c>
      <c r="N95" s="14">
        <f>IF(data[[#This Row],[Weighted_Avg]]&lt;&gt;"", IFERROR(AVERAGE(M83,M71,M59), ""), "")</f>
        <v>0.23646863333333334</v>
      </c>
      <c r="O95" s="14" t="b">
        <f>IF(data[[#This Row],[Date]]&gt;MAX(data[Date])-760, TRUE, FALSE)</f>
        <v>0</v>
      </c>
      <c r="P95" s="3">
        <v>0.09</v>
      </c>
      <c r="Q95" s="3">
        <v>8.5000000000000006E-2</v>
      </c>
      <c r="R95">
        <v>3.5760000000000001</v>
      </c>
    </row>
    <row r="96" spans="1:18">
      <c r="A96" s="4">
        <v>39767</v>
      </c>
      <c r="B96">
        <f>YEAR(data[[#This Row],[Date]])</f>
        <v>2008</v>
      </c>
      <c r="C96" s="6">
        <f t="shared" si="5"/>
        <v>0.7</v>
      </c>
      <c r="D96" s="7">
        <f t="shared" si="3"/>
        <v>0.39</v>
      </c>
      <c r="E96" s="7">
        <f t="shared" si="4"/>
        <v>0.2</v>
      </c>
      <c r="F96" s="10">
        <v>0.33350000000000002</v>
      </c>
      <c r="G96" s="16">
        <v>0.37</v>
      </c>
      <c r="H96" s="7">
        <v>0.51</v>
      </c>
      <c r="I96" s="7">
        <v>0.48</v>
      </c>
      <c r="J96" s="7">
        <v>0</v>
      </c>
      <c r="K96" s="7">
        <v>0.39</v>
      </c>
      <c r="L9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0.39764285714285724</v>
      </c>
      <c r="M9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0.45650379566443111</v>
      </c>
      <c r="N96" s="14">
        <f>IF(data[[#This Row],[Weighted_Avg]]&lt;&gt;"", IFERROR(AVERAGE(M84,M72,M60), ""), "")</f>
        <v>0.24669206933333335</v>
      </c>
      <c r="O96" s="14" t="b">
        <f>IF(data[[#This Row],[Date]]&gt;MAX(data[Date])-760, TRUE, FALSE)</f>
        <v>0</v>
      </c>
      <c r="P96" s="3">
        <v>0.1</v>
      </c>
      <c r="Q96" s="3">
        <v>8.5000000000000006E-2</v>
      </c>
      <c r="R96">
        <v>2.8759999999999999</v>
      </c>
    </row>
    <row r="97" spans="1:18">
      <c r="A97" s="4">
        <v>39797</v>
      </c>
      <c r="B97">
        <f>YEAR(data[[#This Row],[Date]])</f>
        <v>2008</v>
      </c>
      <c r="C97" s="6">
        <f t="shared" si="5"/>
        <v>0.59</v>
      </c>
      <c r="D97" s="7">
        <f t="shared" si="3"/>
        <v>0.27</v>
      </c>
      <c r="E97" s="7">
        <f t="shared" si="4"/>
        <v>0.09</v>
      </c>
      <c r="F97" s="10">
        <v>0.24729999999999999</v>
      </c>
      <c r="G97" s="16">
        <v>0.28000000000000003</v>
      </c>
      <c r="H97" s="7">
        <v>0.4</v>
      </c>
      <c r="I97" s="7">
        <v>0.36</v>
      </c>
      <c r="J97" s="7">
        <v>0</v>
      </c>
      <c r="K97" s="7">
        <v>0.3</v>
      </c>
      <c r="L9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0.31104285714285712</v>
      </c>
      <c r="M9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0.36660809891271473</v>
      </c>
      <c r="N97" s="14">
        <f>IF(data[[#This Row],[Weighted_Avg]]&lt;&gt;"", IFERROR(AVERAGE(M85,M73,M61), ""), "")</f>
        <v>0.25424200399999997</v>
      </c>
      <c r="O97" s="14" t="b">
        <f>IF(data[[#This Row],[Date]]&gt;MAX(data[Date])-760, TRUE, FALSE)</f>
        <v>0</v>
      </c>
      <c r="P97" s="3">
        <v>0.105</v>
      </c>
      <c r="Q97" s="3">
        <v>0.09</v>
      </c>
      <c r="R97">
        <v>2.4489999999999998</v>
      </c>
    </row>
    <row r="98" spans="1:18">
      <c r="A98" s="4">
        <v>39828</v>
      </c>
      <c r="B98">
        <f>YEAR(data[[#This Row],[Date]])</f>
        <v>2009</v>
      </c>
      <c r="C98" s="6">
        <f t="shared" si="5"/>
        <v>0.41</v>
      </c>
      <c r="D98" s="7">
        <f t="shared" si="3"/>
        <v>0.1</v>
      </c>
      <c r="E98" s="7">
        <f t="shared" si="4"/>
        <v>0</v>
      </c>
      <c r="F98" s="10">
        <v>0.115</v>
      </c>
      <c r="G98" s="16">
        <f>AVERAGE(0.07,0.035)</f>
        <v>5.2500000000000005E-2</v>
      </c>
      <c r="H98" s="7">
        <v>0.22</v>
      </c>
      <c r="I98" s="7">
        <v>0.19</v>
      </c>
      <c r="J98" s="7">
        <v>0</v>
      </c>
      <c r="K98" s="7">
        <v>0.16</v>
      </c>
      <c r="L9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0.16392857142857142</v>
      </c>
      <c r="M9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0.20343900150211841</v>
      </c>
      <c r="N98" s="14">
        <f>IF(data[[#This Row],[Weighted_Avg]]&lt;&gt;"", IFERROR(AVERAGE(M86,M74,M62), ""), "")</f>
        <v>0.24466408530374328</v>
      </c>
      <c r="O98" s="14" t="b">
        <f>IF(data[[#This Row],[Date]]&gt;MAX(data[Date])-760, TRUE, FALSE)</f>
        <v>0</v>
      </c>
      <c r="P98" s="3">
        <v>0.11</v>
      </c>
      <c r="Q98" s="3">
        <v>0.09</v>
      </c>
      <c r="R98">
        <v>2.2919999999999998</v>
      </c>
    </row>
    <row r="99" spans="1:18">
      <c r="A99" s="4">
        <v>39859</v>
      </c>
      <c r="B99">
        <f>YEAR(data[[#This Row],[Date]])</f>
        <v>2009</v>
      </c>
      <c r="C99" s="6">
        <f t="shared" si="5"/>
        <v>0.3</v>
      </c>
      <c r="D99" s="7">
        <f t="shared" si="3"/>
        <v>-0.01</v>
      </c>
      <c r="E99" s="7">
        <f t="shared" si="4"/>
        <v>0</v>
      </c>
      <c r="F99" s="10">
        <v>2.8799999999999999E-2</v>
      </c>
      <c r="G99" s="16">
        <f>AVERAGE(0.015,0.01)</f>
        <v>1.2500000000000001E-2</v>
      </c>
      <c r="H99" s="7">
        <v>0.12</v>
      </c>
      <c r="I99" s="7">
        <v>0.08</v>
      </c>
      <c r="J99" s="7">
        <v>0</v>
      </c>
      <c r="K99" s="7">
        <v>7.0000000000000007E-2</v>
      </c>
      <c r="L9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8.7328571428571422E-2</v>
      </c>
      <c r="M9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0.12414724921689342</v>
      </c>
      <c r="N99" s="14">
        <f>IF(data[[#This Row],[Weighted_Avg]]&lt;&gt;"", IFERROR(AVERAGE(M87,M75,M63), ""), "")</f>
        <v>0.23704413200501184</v>
      </c>
      <c r="O99" s="14" t="b">
        <f>IF(data[[#This Row],[Date]]&gt;MAX(data[Date])-760, TRUE, FALSE)</f>
        <v>0</v>
      </c>
      <c r="P99" s="3">
        <v>9.5000000000000001E-2</v>
      </c>
      <c r="Q99" s="3">
        <v>9.5000000000000001E-2</v>
      </c>
      <c r="R99">
        <v>2.1949999999999998</v>
      </c>
    </row>
    <row r="100" spans="1:18">
      <c r="A100" s="4">
        <v>39887</v>
      </c>
      <c r="B100">
        <f>YEAR(data[[#This Row],[Date]])</f>
        <v>2009</v>
      </c>
      <c r="C100" s="6">
        <f t="shared" si="5"/>
        <v>0.27</v>
      </c>
      <c r="D100" s="7">
        <f t="shared" si="3"/>
        <v>-0.05</v>
      </c>
      <c r="E100" s="7">
        <f t="shared" si="4"/>
        <v>0</v>
      </c>
      <c r="F100" s="10">
        <v>0</v>
      </c>
      <c r="G100" s="16">
        <f>AVERAGE(0.005,0)</f>
        <v>2.5000000000000001E-3</v>
      </c>
      <c r="H100" s="7">
        <v>0.08</v>
      </c>
      <c r="I100" s="7">
        <v>0</v>
      </c>
      <c r="J100" s="7">
        <v>0</v>
      </c>
      <c r="K100" s="7">
        <v>0</v>
      </c>
      <c r="L10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5.0357142857142864E-2</v>
      </c>
      <c r="M10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9.1841776312545823E-2</v>
      </c>
      <c r="N100" s="14">
        <f>IF(data[[#This Row],[Weighted_Avg]]&lt;&gt;"", IFERROR(AVERAGE(M88,M76,M64), ""), "")</f>
        <v>0.22752056346879332</v>
      </c>
      <c r="O100" s="14" t="b">
        <f>IF(data[[#This Row],[Date]]&gt;MAX(data[Date])-760, TRUE, FALSE)</f>
        <v>0</v>
      </c>
      <c r="P100" s="3">
        <v>9.5000000000000001E-2</v>
      </c>
      <c r="Q100" s="3">
        <v>9.5000000000000001E-2</v>
      </c>
      <c r="R100">
        <v>2.0920000000000001</v>
      </c>
    </row>
    <row r="101" spans="1:18">
      <c r="A101" s="4">
        <v>39918</v>
      </c>
      <c r="B101">
        <f>YEAR(data[[#This Row],[Date]])</f>
        <v>2009</v>
      </c>
      <c r="C101" s="6">
        <f t="shared" si="5"/>
        <v>0.24</v>
      </c>
      <c r="D101" s="7">
        <f t="shared" si="3"/>
        <v>-7.0000000000000007E-2</v>
      </c>
      <c r="E101" s="7">
        <f t="shared" si="4"/>
        <v>0</v>
      </c>
      <c r="F101" s="10">
        <v>0</v>
      </c>
      <c r="G101" s="16">
        <f>AVERAGE(0,0)</f>
        <v>0</v>
      </c>
      <c r="H101" s="7">
        <v>0.05</v>
      </c>
      <c r="I101" s="7">
        <v>0</v>
      </c>
      <c r="J101" s="7">
        <v>0</v>
      </c>
      <c r="K101" s="7">
        <v>0</v>
      </c>
      <c r="L10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4.1428571428571426E-2</v>
      </c>
      <c r="M10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7.9761416264293949E-2</v>
      </c>
      <c r="N101" s="14">
        <f>IF(data[[#This Row],[Weighted_Avg]]&lt;&gt;"", IFERROR(AVERAGE(M89,M77,M65), ""), "")</f>
        <v>0.23133262452301415</v>
      </c>
      <c r="O101" s="14" t="b">
        <f>IF(data[[#This Row],[Date]]&gt;MAX(data[Date])-760, TRUE, FALSE)</f>
        <v>0</v>
      </c>
      <c r="P101" s="3">
        <v>9.5000000000000001E-2</v>
      </c>
      <c r="Q101" s="3">
        <v>9.5000000000000001E-2</v>
      </c>
      <c r="R101">
        <v>2.2200000000000002</v>
      </c>
    </row>
    <row r="102" spans="1:18">
      <c r="A102" s="4">
        <v>39948</v>
      </c>
      <c r="B102">
        <f>YEAR(data[[#This Row],[Date]])</f>
        <v>2009</v>
      </c>
      <c r="C102" s="6">
        <f t="shared" si="5"/>
        <v>0.22</v>
      </c>
      <c r="D102" s="7">
        <f t="shared" si="3"/>
        <v>-0.1</v>
      </c>
      <c r="E102" s="7">
        <f t="shared" si="4"/>
        <v>0</v>
      </c>
      <c r="F102" s="10">
        <v>0</v>
      </c>
      <c r="G102" s="16">
        <f>AVERAGE(0,0)</f>
        <v>0</v>
      </c>
      <c r="H102" s="7">
        <v>0.03</v>
      </c>
      <c r="I102" s="7">
        <v>0</v>
      </c>
      <c r="J102" s="7">
        <v>0</v>
      </c>
      <c r="K102" s="7">
        <v>0</v>
      </c>
      <c r="L10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3.5714285714285712E-2</v>
      </c>
      <c r="M10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7.201891288699272E-2</v>
      </c>
      <c r="N102" s="14">
        <f>IF(data[[#This Row],[Weighted_Avg]]&lt;&gt;"", IFERROR(AVERAGE(M90,M78,M66), ""), "")</f>
        <v>0.27517044278748531</v>
      </c>
      <c r="O102" s="14" t="b">
        <f>IF(data[[#This Row],[Date]]&gt;MAX(data[Date])-760, TRUE, FALSE)</f>
        <v>0</v>
      </c>
      <c r="P102" s="3">
        <v>9.5000000000000001E-2</v>
      </c>
      <c r="Q102" s="3">
        <v>9.5000000000000001E-2</v>
      </c>
      <c r="R102">
        <v>2.2269999999999999</v>
      </c>
    </row>
    <row r="103" spans="1:18">
      <c r="A103" s="4">
        <v>39979</v>
      </c>
      <c r="B103">
        <f>YEAR(data[[#This Row],[Date]])</f>
        <v>2009</v>
      </c>
      <c r="C103" s="6">
        <f t="shared" si="5"/>
        <v>0.25</v>
      </c>
      <c r="D103" s="7">
        <f t="shared" si="3"/>
        <v>-0.06</v>
      </c>
      <c r="E103" s="7">
        <f t="shared" si="4"/>
        <v>0</v>
      </c>
      <c r="F103" s="10">
        <v>0</v>
      </c>
      <c r="G103" s="16">
        <f>AVERAGE(0,0.005)</f>
        <v>2.5000000000000001E-3</v>
      </c>
      <c r="H103" s="7">
        <v>0.06</v>
      </c>
      <c r="I103" s="7">
        <v>0</v>
      </c>
      <c r="J103" s="7">
        <v>0</v>
      </c>
      <c r="K103" s="7">
        <v>0</v>
      </c>
      <c r="L10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4.4642857142857144E-2</v>
      </c>
      <c r="M10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8.4099272935244565E-2</v>
      </c>
      <c r="N103" s="14">
        <f>IF(data[[#This Row],[Weighted_Avg]]&lt;&gt;"", IFERROR(AVERAGE(M91,M79,M67), ""), "")</f>
        <v>0.31105646419349225</v>
      </c>
      <c r="O103" s="14" t="b">
        <f>IF(data[[#This Row],[Date]]&gt;MAX(data[Date])-760, TRUE, FALSE)</f>
        <v>0</v>
      </c>
      <c r="P103" s="3">
        <v>0.115</v>
      </c>
      <c r="Q103" s="3">
        <v>0.115</v>
      </c>
      <c r="R103">
        <v>2.5289999999999999</v>
      </c>
    </row>
    <row r="104" spans="1:18">
      <c r="A104" s="4">
        <v>40009</v>
      </c>
      <c r="B104">
        <f>YEAR(data[[#This Row],[Date]])</f>
        <v>2009</v>
      </c>
      <c r="C104" s="6">
        <f t="shared" si="5"/>
        <v>0.25</v>
      </c>
      <c r="D104" s="7">
        <f t="shared" si="3"/>
        <v>-0.06</v>
      </c>
      <c r="E104" s="7">
        <f t="shared" si="4"/>
        <v>0</v>
      </c>
      <c r="F104" s="10">
        <v>0</v>
      </c>
      <c r="G104" s="16">
        <f>AVERAGE(0.04,0.075)</f>
        <v>5.7499999999999996E-2</v>
      </c>
      <c r="H104" s="7">
        <v>0.06</v>
      </c>
      <c r="I104" s="7">
        <v>0</v>
      </c>
      <c r="J104" s="7">
        <v>0</v>
      </c>
      <c r="K104" s="7">
        <v>0</v>
      </c>
      <c r="L10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5.2499999999999998E-2</v>
      </c>
      <c r="M10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9.4364582545844192E-2</v>
      </c>
      <c r="N104" s="14">
        <f>IF(data[[#This Row],[Weighted_Avg]]&lt;&gt;"", IFERROR(AVERAGE(M92,M80,M68), ""), "")</f>
        <v>0.34311566240486013</v>
      </c>
      <c r="O104" s="14" t="b">
        <f>IF(data[[#This Row],[Date]]&gt;MAX(data[Date])-760, TRUE, FALSE)</f>
        <v>0</v>
      </c>
      <c r="P104" s="3">
        <v>0.115</v>
      </c>
      <c r="Q104" s="3">
        <v>0.115</v>
      </c>
      <c r="R104">
        <v>2.54</v>
      </c>
    </row>
    <row r="105" spans="1:18">
      <c r="A105" s="4">
        <v>40040</v>
      </c>
      <c r="B105">
        <f>YEAR(data[[#This Row],[Date]])</f>
        <v>2009</v>
      </c>
      <c r="C105" s="6">
        <f t="shared" si="5"/>
        <v>0.32</v>
      </c>
      <c r="D105" s="7">
        <f t="shared" si="3"/>
        <v>0.01</v>
      </c>
      <c r="E105" s="7">
        <f t="shared" si="4"/>
        <v>0</v>
      </c>
      <c r="F105" s="10">
        <v>4.5999999999999999E-2</v>
      </c>
      <c r="G105" s="16">
        <f>AVERAGE(0.06,0.075)</f>
        <v>6.7500000000000004E-2</v>
      </c>
      <c r="H105" s="7">
        <v>0.14000000000000001</v>
      </c>
      <c r="I105" s="7">
        <v>0.1</v>
      </c>
      <c r="J105" s="7">
        <v>0</v>
      </c>
      <c r="K105" s="7">
        <v>0.09</v>
      </c>
      <c r="L10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0.10907142857142857</v>
      </c>
      <c r="M10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0.14844290043617311</v>
      </c>
      <c r="N105" s="14">
        <f>IF(data[[#This Row],[Weighted_Avg]]&lt;&gt;"", IFERROR(AVERAGE(M93,M81,M69), ""), "")</f>
        <v>0.36151613864967125</v>
      </c>
      <c r="O105" s="14" t="b">
        <f>IF(data[[#This Row],[Date]]&gt;MAX(data[Date])-760, TRUE, FALSE)</f>
        <v>0</v>
      </c>
      <c r="P105" s="3">
        <v>0.13</v>
      </c>
      <c r="Q105" s="3">
        <v>0.13500000000000001</v>
      </c>
      <c r="R105">
        <v>2.6339999999999999</v>
      </c>
    </row>
    <row r="106" spans="1:18">
      <c r="A106" s="4">
        <v>40071</v>
      </c>
      <c r="B106">
        <f>YEAR(data[[#This Row],[Date]])</f>
        <v>2009</v>
      </c>
      <c r="C106" s="6">
        <f t="shared" si="5"/>
        <v>0.33</v>
      </c>
      <c r="D106" s="7">
        <f t="shared" si="3"/>
        <v>0.02</v>
      </c>
      <c r="E106" s="7">
        <f t="shared" si="4"/>
        <v>0</v>
      </c>
      <c r="F106" s="10">
        <v>5.1799999999999999E-2</v>
      </c>
      <c r="G106" s="16">
        <f>AVERAGE(0.075,0.09)</f>
        <v>8.249999999999999E-2</v>
      </c>
      <c r="H106" s="7">
        <v>0.14000000000000001</v>
      </c>
      <c r="I106" s="7">
        <v>0.11</v>
      </c>
      <c r="J106" s="7">
        <v>0</v>
      </c>
      <c r="K106" s="7">
        <v>0.09</v>
      </c>
      <c r="L10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0.1149</v>
      </c>
      <c r="M10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0.15542483412602676</v>
      </c>
      <c r="N106" s="14">
        <f>IF(data[[#This Row],[Weighted_Avg]]&lt;&gt;"", IFERROR(AVERAGE(M94,M82,M70), ""), "")</f>
        <v>0.37084222398461719</v>
      </c>
      <c r="O106" s="14" t="b">
        <f>IF(data[[#This Row],[Date]]&gt;MAX(data[Date])-760, TRUE, FALSE)</f>
        <v>0</v>
      </c>
      <c r="P106" s="3">
        <v>0.13</v>
      </c>
      <c r="Q106" s="3">
        <v>0.13500000000000001</v>
      </c>
      <c r="R106">
        <v>2.6259999999999999</v>
      </c>
    </row>
    <row r="107" spans="1:18">
      <c r="A107" s="4">
        <v>40101</v>
      </c>
      <c r="B107">
        <f>YEAR(data[[#This Row],[Date]])</f>
        <v>2009</v>
      </c>
      <c r="C107" s="6">
        <f t="shared" si="5"/>
        <v>0.35</v>
      </c>
      <c r="D107" s="7">
        <f t="shared" si="3"/>
        <v>0.04</v>
      </c>
      <c r="E107" s="7">
        <f t="shared" si="4"/>
        <v>0</v>
      </c>
      <c r="F107" s="10">
        <v>6.9000000000000006E-2</v>
      </c>
      <c r="G107" s="16">
        <f>AVERAGE(0.09,0.08)</f>
        <v>8.4999999999999992E-2</v>
      </c>
      <c r="H107" s="7">
        <v>0.16</v>
      </c>
      <c r="I107" s="7">
        <v>0.13</v>
      </c>
      <c r="J107" s="7">
        <v>0</v>
      </c>
      <c r="K107" s="7">
        <v>0.11</v>
      </c>
      <c r="L10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0.12914285714285714</v>
      </c>
      <c r="M10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0.16992178071700681</v>
      </c>
      <c r="N107" s="14">
        <f>IF(data[[#This Row],[Weighted_Avg]]&lt;&gt;"", IFERROR(AVERAGE(M95,M83,M71), ""), "")</f>
        <v>0.35009756991325564</v>
      </c>
      <c r="O107" s="14" t="b">
        <f>IF(data[[#This Row],[Date]]&gt;MAX(data[Date])-760, TRUE, FALSE)</f>
        <v>0</v>
      </c>
      <c r="P107" s="3">
        <v>0.13500000000000001</v>
      </c>
      <c r="Q107" s="3">
        <v>0.14000000000000001</v>
      </c>
      <c r="R107">
        <v>2.6720000000000002</v>
      </c>
    </row>
    <row r="108" spans="1:18">
      <c r="A108" s="4">
        <v>40132</v>
      </c>
      <c r="B108">
        <f>YEAR(data[[#This Row],[Date]])</f>
        <v>2009</v>
      </c>
      <c r="C108" s="6">
        <f t="shared" si="5"/>
        <v>0.35</v>
      </c>
      <c r="D108" s="7">
        <f t="shared" si="3"/>
        <v>0.04</v>
      </c>
      <c r="E108" s="7">
        <f t="shared" si="4"/>
        <v>0</v>
      </c>
      <c r="F108" s="10">
        <v>6.3299999999999995E-2</v>
      </c>
      <c r="G108" s="16">
        <f>AVERAGE(0.075,0.095)</f>
        <v>8.4999999999999992E-2</v>
      </c>
      <c r="H108" s="7">
        <v>0.16</v>
      </c>
      <c r="I108" s="7">
        <v>0.13</v>
      </c>
      <c r="J108" s="7">
        <v>0</v>
      </c>
      <c r="K108" s="7">
        <v>0.11</v>
      </c>
      <c r="L10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0.12832857142857143</v>
      </c>
      <c r="M10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0.16917445958249655</v>
      </c>
      <c r="N108" s="14">
        <f>IF(data[[#This Row],[Weighted_Avg]]&lt;&gt;"", IFERROR(AVERAGE(M96,M84,M72), ""), "")</f>
        <v>0.31995526455481044</v>
      </c>
      <c r="O108" s="14" t="b">
        <f>IF(data[[#This Row],[Date]]&gt;MAX(data[Date])-760, TRUE, FALSE)</f>
        <v>0</v>
      </c>
      <c r="P108" s="3">
        <v>0.13500000000000001</v>
      </c>
      <c r="Q108" s="3">
        <v>0.14499999999999999</v>
      </c>
      <c r="R108">
        <v>2.7919999999999998</v>
      </c>
    </row>
    <row r="109" spans="1:18">
      <c r="A109" s="4">
        <v>40162</v>
      </c>
      <c r="B109">
        <f>YEAR(data[[#This Row],[Date]])</f>
        <v>2009</v>
      </c>
      <c r="C109" s="6">
        <f t="shared" si="5"/>
        <v>0.36</v>
      </c>
      <c r="D109" s="7">
        <f t="shared" si="3"/>
        <v>0.05</v>
      </c>
      <c r="E109" s="7">
        <f t="shared" si="4"/>
        <v>0</v>
      </c>
      <c r="F109" s="10">
        <v>7.4800000000000005E-2</v>
      </c>
      <c r="G109" s="16">
        <f>AVERAGE(0.12,0.115)</f>
        <v>0.11749999999999999</v>
      </c>
      <c r="H109" s="7">
        <v>0.17</v>
      </c>
      <c r="I109" s="7">
        <v>0.14000000000000001</v>
      </c>
      <c r="J109" s="7">
        <v>0</v>
      </c>
      <c r="K109" s="7">
        <v>0.12</v>
      </c>
      <c r="L10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0.14032857142857144</v>
      </c>
      <c r="M10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0.18263571117253979</v>
      </c>
      <c r="N109" s="14">
        <f>IF(data[[#This Row],[Weighted_Avg]]&lt;&gt;"", IFERROR(AVERAGE(M97,M85,M73), ""), "")</f>
        <v>0.27917692363757157</v>
      </c>
      <c r="O109" s="14" t="b">
        <f>IF(data[[#This Row],[Date]]&gt;MAX(data[Date])-760, TRUE, FALSE)</f>
        <v>0</v>
      </c>
      <c r="P109" s="3">
        <v>0.13500000000000001</v>
      </c>
      <c r="Q109" s="3">
        <v>0.14499999999999999</v>
      </c>
      <c r="R109">
        <v>2.7450000000000001</v>
      </c>
    </row>
    <row r="110" spans="1:18">
      <c r="A110" s="4">
        <v>40193</v>
      </c>
      <c r="B110">
        <f>YEAR(data[[#This Row],[Date]])</f>
        <v>2010</v>
      </c>
      <c r="C110" s="6">
        <f t="shared" si="5"/>
        <v>0.39</v>
      </c>
      <c r="D110" s="7">
        <f t="shared" si="3"/>
        <v>0.08</v>
      </c>
      <c r="E110" s="7">
        <f t="shared" si="4"/>
        <v>0</v>
      </c>
      <c r="F110" s="10">
        <v>9.7799999999999998E-2</v>
      </c>
      <c r="G110" s="16">
        <f>AVERAGE(0.11,0.105)</f>
        <v>0.1075</v>
      </c>
      <c r="H110" s="7">
        <v>0.2</v>
      </c>
      <c r="I110" s="7">
        <v>0.17</v>
      </c>
      <c r="J110" s="7">
        <v>0</v>
      </c>
      <c r="K110" s="7">
        <v>0.14000000000000001</v>
      </c>
      <c r="L11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0.15790000000000001</v>
      </c>
      <c r="M11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0.20389502830428408</v>
      </c>
      <c r="N110" s="14">
        <f>IF(data[[#This Row],[Weighted_Avg]]&lt;&gt;"", IFERROR(AVERAGE(M98,M86,M74), ""), "")</f>
        <v>0.24865514247111609</v>
      </c>
      <c r="O110" s="14" t="b">
        <f>IF(data[[#This Row],[Date]]&gt;MAX(data[Date])-760, TRUE, FALSE)</f>
        <v>0</v>
      </c>
      <c r="P110" s="3">
        <v>0.14000000000000001</v>
      </c>
      <c r="Q110" s="3">
        <v>0.14499999999999999</v>
      </c>
      <c r="R110">
        <v>2.8450000000000002</v>
      </c>
    </row>
    <row r="111" spans="1:18">
      <c r="A111" s="4">
        <v>40224</v>
      </c>
      <c r="B111">
        <f>YEAR(data[[#This Row],[Date]])</f>
        <v>2010</v>
      </c>
      <c r="C111" s="6">
        <f t="shared" si="5"/>
        <v>0.38</v>
      </c>
      <c r="D111" s="7">
        <f t="shared" si="3"/>
        <v>7.0000000000000007E-2</v>
      </c>
      <c r="E111" s="7">
        <f t="shared" si="4"/>
        <v>0</v>
      </c>
      <c r="F111" s="10">
        <v>8.6300000000000002E-2</v>
      </c>
      <c r="G111" s="16">
        <f>AVERAGE(0.12,0.13)</f>
        <v>0.125</v>
      </c>
      <c r="H111" s="7">
        <v>0.19</v>
      </c>
      <c r="I111" s="7">
        <v>0.16</v>
      </c>
      <c r="J111" s="7">
        <v>0</v>
      </c>
      <c r="K111" s="7">
        <v>0.13</v>
      </c>
      <c r="L11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0.15304285714285712</v>
      </c>
      <c r="M11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0.19940639441078409</v>
      </c>
      <c r="N111" s="14">
        <f>IF(data[[#This Row],[Weighted_Avg]]&lt;&gt;"", IFERROR(AVERAGE(M99,M87,M75), ""), "")</f>
        <v>0.22441002841064295</v>
      </c>
      <c r="O111" s="14" t="b">
        <f>IF(data[[#This Row],[Date]]&gt;MAX(data[Date])-760, TRUE, FALSE)</f>
        <v>0</v>
      </c>
      <c r="P111" s="3">
        <v>0.14000000000000001</v>
      </c>
      <c r="Q111" s="3">
        <v>0.14499999999999999</v>
      </c>
      <c r="R111">
        <v>2.7850000000000001</v>
      </c>
    </row>
    <row r="112" spans="1:18">
      <c r="A112" s="4">
        <v>40252</v>
      </c>
      <c r="B112">
        <f>YEAR(data[[#This Row],[Date]])</f>
        <v>2010</v>
      </c>
      <c r="C112" s="6">
        <f t="shared" si="5"/>
        <v>0.4</v>
      </c>
      <c r="D112" s="7">
        <f t="shared" si="3"/>
        <v>0.09</v>
      </c>
      <c r="E112" s="7">
        <f t="shared" si="4"/>
        <v>0</v>
      </c>
      <c r="F112" s="20">
        <v>0.10929999999999999</v>
      </c>
      <c r="G112" s="16">
        <f>AVERAGE(0.12,0.115)</f>
        <v>0.11749999999999999</v>
      </c>
      <c r="H112" s="7">
        <v>0.22</v>
      </c>
      <c r="I112" s="7">
        <v>0.18</v>
      </c>
      <c r="J112" s="7">
        <v>0</v>
      </c>
      <c r="K112" s="7">
        <v>0.15</v>
      </c>
      <c r="L11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0.16811428571428569</v>
      </c>
      <c r="M11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0.21378054367493393</v>
      </c>
      <c r="N112" s="14">
        <f>IF(data[[#This Row],[Weighted_Avg]]&lt;&gt;"", IFERROR(AVERAGE(M100,M88,M76), ""), "")</f>
        <v>0.20188527090630859</v>
      </c>
      <c r="O112" s="14" t="b">
        <f>IF(data[[#This Row],[Date]]&gt;MAX(data[Date])-760, TRUE, FALSE)</f>
        <v>0</v>
      </c>
      <c r="P112" s="3">
        <v>0.14000000000000001</v>
      </c>
      <c r="Q112" s="3">
        <v>0.15</v>
      </c>
      <c r="R112">
        <v>2.915</v>
      </c>
    </row>
    <row r="113" spans="1:30">
      <c r="A113" s="4">
        <v>40283</v>
      </c>
      <c r="B113">
        <f>YEAR(data[[#This Row],[Date]])</f>
        <v>2010</v>
      </c>
      <c r="C113" s="6">
        <f t="shared" si="5"/>
        <v>0.39</v>
      </c>
      <c r="D113" s="7">
        <f t="shared" si="3"/>
        <v>0.08</v>
      </c>
      <c r="E113" s="7">
        <f t="shared" si="4"/>
        <v>0</v>
      </c>
      <c r="F113" s="20">
        <v>9.7799999999999998E-2</v>
      </c>
      <c r="G113" s="16">
        <f>AVERAGE(0.135,0.145)</f>
        <v>0.14000000000000001</v>
      </c>
      <c r="H113" s="7">
        <v>0.2</v>
      </c>
      <c r="I113" s="7">
        <v>0.17</v>
      </c>
      <c r="J113" s="7">
        <v>0</v>
      </c>
      <c r="K113" s="7">
        <v>0.14000000000000001</v>
      </c>
      <c r="L11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0.16254285714285716</v>
      </c>
      <c r="M11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0.20946144769754066</v>
      </c>
      <c r="N113" s="14">
        <f>IF(data[[#This Row],[Weighted_Avg]]&lt;&gt;"", IFERROR(AVERAGE(M101,M89,M77), ""), "")</f>
        <v>0.20167054527777883</v>
      </c>
      <c r="O113" s="14" t="b">
        <f>IF(data[[#This Row],[Date]]&gt;MAX(data[Date])-760, TRUE, FALSE)</f>
        <v>0</v>
      </c>
      <c r="P113" s="3">
        <v>0.14499999999999999</v>
      </c>
      <c r="Q113" s="3">
        <v>0.15</v>
      </c>
      <c r="R113">
        <v>3.0590000000000002</v>
      </c>
    </row>
    <row r="114" spans="1:30">
      <c r="A114" s="4">
        <v>40313</v>
      </c>
      <c r="B114">
        <f>YEAR(data[[#This Row],[Date]])</f>
        <v>2010</v>
      </c>
      <c r="C114" s="6">
        <f t="shared" si="5"/>
        <v>0.42</v>
      </c>
      <c r="D114" s="7">
        <f t="shared" si="3"/>
        <v>0.11</v>
      </c>
      <c r="E114" s="7">
        <f t="shared" si="4"/>
        <v>0</v>
      </c>
      <c r="F114" s="20">
        <v>0.1208</v>
      </c>
      <c r="G114" s="16">
        <f>AVERAGE(0.155,0.175)</f>
        <v>0.16499999999999998</v>
      </c>
      <c r="H114" s="7">
        <v>0.23</v>
      </c>
      <c r="I114" s="7">
        <v>0.2</v>
      </c>
      <c r="J114" s="7">
        <v>0</v>
      </c>
      <c r="K114" s="7">
        <v>0.17</v>
      </c>
      <c r="L11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0.18654285714285712</v>
      </c>
      <c r="M1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0.23477856895744104</v>
      </c>
      <c r="N114" s="14">
        <f>IF(data[[#This Row],[Weighted_Avg]]&lt;&gt;"", IFERROR(AVERAGE(M102,M90,M78), ""), "")</f>
        <v>0.23725766841648291</v>
      </c>
      <c r="O114" s="14" t="b">
        <f>IF(data[[#This Row],[Date]]&gt;MAX(data[Date])-760, TRUE, FALSE)</f>
        <v>0</v>
      </c>
      <c r="P114" s="3">
        <v>0.14499999999999999</v>
      </c>
      <c r="Q114" s="3">
        <v>0.155</v>
      </c>
      <c r="R114">
        <v>3.069</v>
      </c>
    </row>
    <row r="115" spans="1:30">
      <c r="A115" s="4">
        <v>40344</v>
      </c>
      <c r="B115">
        <f>YEAR(data[[#This Row],[Date]])</f>
        <v>2010</v>
      </c>
      <c r="C115" s="6">
        <f t="shared" si="5"/>
        <v>0.46</v>
      </c>
      <c r="D115" s="7">
        <f t="shared" si="3"/>
        <v>0.14000000000000001</v>
      </c>
      <c r="E115" s="7">
        <f t="shared" si="4"/>
        <v>0</v>
      </c>
      <c r="F115" s="20">
        <v>0.14949999999999999</v>
      </c>
      <c r="G115" s="16">
        <f>AVERAGE(0.185,0.17)</f>
        <v>0.17749999999999999</v>
      </c>
      <c r="H115" s="7">
        <v>0.27</v>
      </c>
      <c r="I115" s="7">
        <v>0.23</v>
      </c>
      <c r="J115" s="7">
        <v>0</v>
      </c>
      <c r="K115" s="7">
        <v>0.2</v>
      </c>
      <c r="L11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0.21242857142857141</v>
      </c>
      <c r="M1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0.26269544345419421</v>
      </c>
      <c r="N115" s="14">
        <f>IF(data[[#This Row],[Weighted_Avg]]&lt;&gt;"", IFERROR(AVERAGE(M103,M91,M79), ""), "")</f>
        <v>0.26586612183857378</v>
      </c>
      <c r="O115" s="14" t="b">
        <f>IF(data[[#This Row],[Date]]&gt;MAX(data[Date])-760, TRUE, FALSE)</f>
        <v>0</v>
      </c>
      <c r="P115" s="3">
        <v>0.14499999999999999</v>
      </c>
      <c r="Q115" s="3">
        <v>0.155</v>
      </c>
      <c r="R115">
        <v>2.948</v>
      </c>
    </row>
    <row r="116" spans="1:30">
      <c r="A116" s="4">
        <v>40374</v>
      </c>
      <c r="B116">
        <f>YEAR(data[[#This Row],[Date]])</f>
        <v>2010</v>
      </c>
      <c r="C116" s="6">
        <f t="shared" si="5"/>
        <v>0.46</v>
      </c>
      <c r="D116" s="7">
        <f t="shared" si="3"/>
        <v>0.15</v>
      </c>
      <c r="E116" s="7">
        <f t="shared" si="4"/>
        <v>0</v>
      </c>
      <c r="F116" s="20">
        <v>0.14949999999999999</v>
      </c>
      <c r="G116" s="16">
        <f>AVERAGE(0.15,0.145)</f>
        <v>0.14749999999999999</v>
      </c>
      <c r="H116" s="7">
        <v>0.27</v>
      </c>
      <c r="I116" s="7">
        <v>0.24</v>
      </c>
      <c r="J116" s="7">
        <v>0</v>
      </c>
      <c r="K116" s="7">
        <v>0.2</v>
      </c>
      <c r="L11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0.20957142857142858</v>
      </c>
      <c r="M1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0.2577764619797997</v>
      </c>
      <c r="N116" s="14">
        <f>IF(data[[#This Row],[Weighted_Avg]]&lt;&gt;"", IFERROR(AVERAGE(M104,M92,M80), ""), "")</f>
        <v>0.28965856658680816</v>
      </c>
      <c r="O116" s="14" t="b">
        <f>IF(data[[#This Row],[Date]]&gt;MAX(data[Date])-760, TRUE, FALSE)</f>
        <v>0</v>
      </c>
      <c r="P116" s="3">
        <v>0.15</v>
      </c>
      <c r="Q116" s="3">
        <v>0.155</v>
      </c>
      <c r="R116">
        <v>2.911</v>
      </c>
    </row>
    <row r="117" spans="1:30">
      <c r="A117" s="4">
        <v>40405</v>
      </c>
      <c r="B117">
        <f>YEAR(data[[#This Row],[Date]])</f>
        <v>2010</v>
      </c>
      <c r="C117" s="6">
        <f t="shared" si="5"/>
        <v>0.43</v>
      </c>
      <c r="D117" s="7">
        <f t="shared" si="3"/>
        <v>0.12</v>
      </c>
      <c r="E117" s="7">
        <f t="shared" si="4"/>
        <v>0</v>
      </c>
      <c r="F117" s="20">
        <v>0.1265</v>
      </c>
      <c r="G117" s="16">
        <f>AVERAGE(0.14,0.145)</f>
        <v>0.14250000000000002</v>
      </c>
      <c r="H117" s="7">
        <v>0.24</v>
      </c>
      <c r="I117" s="7">
        <v>0.21</v>
      </c>
      <c r="J117" s="7">
        <v>0</v>
      </c>
      <c r="K117" s="7">
        <v>0.17</v>
      </c>
      <c r="L11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0.18842857142857142</v>
      </c>
      <c r="M1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0.23588482957728804</v>
      </c>
      <c r="N117" s="14">
        <f>IF(data[[#This Row],[Weighted_Avg]]&lt;&gt;"", IFERROR(AVERAGE(M105,M93,M81), ""), "")</f>
        <v>0.32584764879506234</v>
      </c>
      <c r="O117" s="14" t="b">
        <f>IF(data[[#This Row],[Date]]&gt;MAX(data[Date])-760, TRUE, FALSE)</f>
        <v>0</v>
      </c>
      <c r="P117" s="3">
        <v>0.15</v>
      </c>
      <c r="Q117" s="3">
        <v>0.16</v>
      </c>
      <c r="R117">
        <v>2.9590000000000001</v>
      </c>
    </row>
    <row r="118" spans="1:30">
      <c r="A118" s="4">
        <v>40436</v>
      </c>
      <c r="B118">
        <f>YEAR(data[[#This Row],[Date]])</f>
        <v>2010</v>
      </c>
      <c r="C118" s="6">
        <f t="shared" si="5"/>
        <v>0.42</v>
      </c>
      <c r="D118" s="7">
        <f t="shared" si="3"/>
        <v>0.11</v>
      </c>
      <c r="E118" s="7">
        <f t="shared" si="4"/>
        <v>0</v>
      </c>
      <c r="F118" s="20">
        <v>0.1208</v>
      </c>
      <c r="G118" s="16">
        <f>AVERAGE(0.15,0.15)</f>
        <v>0.15</v>
      </c>
      <c r="H118" s="7">
        <v>0.23</v>
      </c>
      <c r="I118" s="7">
        <v>0.2</v>
      </c>
      <c r="J118" s="7">
        <v>0</v>
      </c>
      <c r="K118" s="7">
        <v>0.17</v>
      </c>
      <c r="L11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0.18439999999999998</v>
      </c>
      <c r="M1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0.23220945231439954</v>
      </c>
      <c r="N118" s="14">
        <f>IF(data[[#This Row],[Weighted_Avg]]&lt;&gt;"", IFERROR(AVERAGE(M106,M94,M82), ""), "")</f>
        <v>0.33462774935995948</v>
      </c>
      <c r="O118" s="14" t="b">
        <f>IF(data[[#This Row],[Date]]&gt;MAX(data[Date])-760, TRUE, FALSE)</f>
        <v>0</v>
      </c>
      <c r="P118" s="3">
        <v>0.155</v>
      </c>
      <c r="Q118" s="3">
        <v>0.16</v>
      </c>
      <c r="R118">
        <v>2.9460000000000002</v>
      </c>
    </row>
    <row r="119" spans="1:30">
      <c r="A119" s="4">
        <v>40466</v>
      </c>
      <c r="B119">
        <f>YEAR(data[[#This Row],[Date]])</f>
        <v>2010</v>
      </c>
      <c r="C119" s="6">
        <f t="shared" si="5"/>
        <v>0.43</v>
      </c>
      <c r="D119" s="7">
        <f t="shared" si="3"/>
        <v>0.12</v>
      </c>
      <c r="E119" s="7">
        <f t="shared" si="4"/>
        <v>0</v>
      </c>
      <c r="F119" s="20">
        <v>0.1265</v>
      </c>
      <c r="G119" s="16">
        <f>AVERAGE(0.145,0.15)</f>
        <v>0.14749999999999999</v>
      </c>
      <c r="H119" s="7">
        <v>0.24</v>
      </c>
      <c r="I119" s="7">
        <v>0.21</v>
      </c>
      <c r="J119" s="7">
        <v>0</v>
      </c>
      <c r="K119" s="7">
        <v>0.18</v>
      </c>
      <c r="L11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0.19057142857142856</v>
      </c>
      <c r="M1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0.23854974298056819</v>
      </c>
      <c r="N119" s="14">
        <f>IF(data[[#This Row],[Weighted_Avg]]&lt;&gt;"", IFERROR(AVERAGE(M107,M95,M83), ""), "")</f>
        <v>0.31218721681892458</v>
      </c>
      <c r="O119" s="14" t="b">
        <f>IF(data[[#This Row],[Date]]&gt;MAX(data[Date])-760, TRUE, FALSE)</f>
        <v>0</v>
      </c>
      <c r="P119" s="3">
        <v>0.155</v>
      </c>
      <c r="Q119" s="3">
        <v>0.16500000000000001</v>
      </c>
      <c r="R119">
        <v>3.052</v>
      </c>
    </row>
    <row r="120" spans="1:30">
      <c r="A120" s="4">
        <v>40497</v>
      </c>
      <c r="B120">
        <f>YEAR(data[[#This Row],[Date]])</f>
        <v>2010</v>
      </c>
      <c r="C120" s="6">
        <f t="shared" si="5"/>
        <v>0.43</v>
      </c>
      <c r="D120" s="7">
        <f t="shared" si="3"/>
        <v>0.12</v>
      </c>
      <c r="E120" s="7">
        <f t="shared" si="4"/>
        <v>0</v>
      </c>
      <c r="F120" s="20">
        <v>0.1265</v>
      </c>
      <c r="G120" s="16">
        <f>AVERAGE(0.175,0.16)</f>
        <v>0.16749999999999998</v>
      </c>
      <c r="H120" s="7">
        <v>0.24</v>
      </c>
      <c r="I120" s="7">
        <v>0.21</v>
      </c>
      <c r="J120" s="7">
        <v>0</v>
      </c>
      <c r="K120" s="7">
        <v>0.17</v>
      </c>
      <c r="L12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0.19199999999999998</v>
      </c>
      <c r="M1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0.24016669064902385</v>
      </c>
      <c r="N120" s="14">
        <f>IF(data[[#This Row],[Weighted_Avg]]&lt;&gt;"", IFERROR(AVERAGE(M108,M96,M84), ""), "")</f>
        <v>0.29845578841564252</v>
      </c>
      <c r="O120" s="14" t="b">
        <f>IF(data[[#This Row],[Date]]&gt;MAX(data[Date])-760, TRUE, FALSE)</f>
        <v>0</v>
      </c>
      <c r="P120" s="3">
        <v>0.155</v>
      </c>
      <c r="Q120" s="3">
        <v>0.16500000000000001</v>
      </c>
      <c r="R120">
        <v>3.14</v>
      </c>
    </row>
    <row r="121" spans="1:30">
      <c r="A121" s="4">
        <v>40527</v>
      </c>
      <c r="B121">
        <f>YEAR(data[[#This Row],[Date]])</f>
        <v>2010</v>
      </c>
      <c r="C121" s="6">
        <f t="shared" si="5"/>
        <v>0.46</v>
      </c>
      <c r="D121" s="7">
        <f t="shared" si="3"/>
        <v>0.14000000000000001</v>
      </c>
      <c r="E121" s="7">
        <f t="shared" si="4"/>
        <v>0</v>
      </c>
      <c r="F121" s="20">
        <v>0.14949999999999999</v>
      </c>
      <c r="G121" s="16">
        <f>AVERAGE(0.195,0.18)</f>
        <v>0.1875</v>
      </c>
      <c r="H121" s="7">
        <v>0.27</v>
      </c>
      <c r="I121" s="7">
        <v>0.23</v>
      </c>
      <c r="J121" s="7">
        <v>0</v>
      </c>
      <c r="K121" s="7">
        <v>0.2</v>
      </c>
      <c r="L12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0.21385714285714288</v>
      </c>
      <c r="M1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0.2644081878828885</v>
      </c>
      <c r="N121" s="14">
        <f>IF(data[[#This Row],[Weighted_Avg]]&lt;&gt;"", IFERROR(AVERAGE(M109,M97,M85), ""), "")</f>
        <v>0.28069548002841821</v>
      </c>
      <c r="O121" s="14" t="b">
        <f>IF(data[[#This Row],[Date]]&gt;MAX(data[Date])-760, TRUE, FALSE)</f>
        <v>0</v>
      </c>
      <c r="P121" s="3">
        <v>0.16</v>
      </c>
      <c r="Q121" s="3">
        <v>0.16500000000000001</v>
      </c>
      <c r="R121">
        <v>3.2429999999999999</v>
      </c>
    </row>
    <row r="122" spans="1:30">
      <c r="A122" s="4">
        <v>40558</v>
      </c>
      <c r="B122">
        <f>YEAR(data[[#This Row],[Date]])</f>
        <v>2011</v>
      </c>
      <c r="C122" s="6">
        <f t="shared" si="5"/>
        <v>0.48</v>
      </c>
      <c r="D122" s="7">
        <f t="shared" si="3"/>
        <v>0.17</v>
      </c>
      <c r="E122" s="7">
        <f t="shared" si="4"/>
        <v>0</v>
      </c>
      <c r="F122" s="20">
        <v>0.1668</v>
      </c>
      <c r="G122" s="16">
        <f>AVERAGE(0.195,0.21)</f>
        <v>0.20250000000000001</v>
      </c>
      <c r="H122" s="7">
        <v>0.28999999999999998</v>
      </c>
      <c r="I122" s="7">
        <v>0.26</v>
      </c>
      <c r="J122" s="7">
        <v>0</v>
      </c>
      <c r="K122" s="7">
        <v>0.21</v>
      </c>
      <c r="L12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0.22989999999999999</v>
      </c>
      <c r="M1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0.2820631847897761</v>
      </c>
      <c r="N122" s="14">
        <f>IF(data[[#This Row],[Weighted_Avg]]&lt;&gt;"", IFERROR(AVERAGE(M110,M98,M86), ""), "")</f>
        <v>0.25456264523921074</v>
      </c>
      <c r="O122" s="14" t="b">
        <f>IF(data[[#This Row],[Date]]&gt;MAX(data[Date])-760, TRUE, FALSE)</f>
        <v>0</v>
      </c>
      <c r="P122" s="3">
        <v>0.16</v>
      </c>
      <c r="Q122" s="3">
        <v>0.17</v>
      </c>
      <c r="R122">
        <v>3.3879999999999999</v>
      </c>
    </row>
    <row r="123" spans="1:30">
      <c r="A123" s="4">
        <v>40589</v>
      </c>
      <c r="B123">
        <f>YEAR(data[[#This Row],[Date]])</f>
        <v>2011</v>
      </c>
      <c r="C123" s="6">
        <f t="shared" si="5"/>
        <v>0.5</v>
      </c>
      <c r="D123" s="7">
        <f t="shared" si="3"/>
        <v>0.19</v>
      </c>
      <c r="E123" s="7">
        <f t="shared" si="4"/>
        <v>0</v>
      </c>
      <c r="F123" s="20">
        <v>0.184</v>
      </c>
      <c r="G123" s="16">
        <f>AVERAGE(0.245,0.23)</f>
        <v>0.23749999999999999</v>
      </c>
      <c r="H123" s="7">
        <v>0.32</v>
      </c>
      <c r="I123" s="7">
        <v>0.28000000000000003</v>
      </c>
      <c r="J123" s="7">
        <v>0</v>
      </c>
      <c r="K123" s="7">
        <v>0.23</v>
      </c>
      <c r="L12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0.25021428571428572</v>
      </c>
      <c r="M1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0.30297165604295534</v>
      </c>
      <c r="N123" s="14">
        <f>IF(data[[#This Row],[Weighted_Avg]]&lt;&gt;"", IFERROR(AVERAGE(M111,M99,M87), ""), "")</f>
        <v>0.2235194332142377</v>
      </c>
      <c r="O123" s="14" t="b">
        <f>IF(data[[#This Row],[Date]]&gt;MAX(data[Date])-760, TRUE, FALSE)</f>
        <v>0</v>
      </c>
      <c r="P123" s="3">
        <v>0.16500000000000001</v>
      </c>
      <c r="Q123" s="3">
        <v>0.17</v>
      </c>
      <c r="R123">
        <v>3.5840000000000001</v>
      </c>
    </row>
    <row r="124" spans="1:30">
      <c r="A124" s="4">
        <v>40617</v>
      </c>
      <c r="B124">
        <f>YEAR(data[[#This Row],[Date]])</f>
        <v>2011</v>
      </c>
      <c r="C124" s="6">
        <f t="shared" si="5"/>
        <v>0.54</v>
      </c>
      <c r="D124" s="7">
        <f t="shared" si="3"/>
        <v>0.23</v>
      </c>
      <c r="E124" s="7">
        <f t="shared" si="4"/>
        <v>0.04</v>
      </c>
      <c r="F124" s="20">
        <v>0.21279999999999999</v>
      </c>
      <c r="G124" s="16">
        <f>AVERAGE(0.26,0.27)</f>
        <v>0.26500000000000001</v>
      </c>
      <c r="H124" s="7">
        <v>0.35</v>
      </c>
      <c r="I124" s="7">
        <v>0.32</v>
      </c>
      <c r="J124" s="7">
        <v>0</v>
      </c>
      <c r="K124" s="7">
        <v>0.26</v>
      </c>
      <c r="L12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0.23397142857142855</v>
      </c>
      <c r="M1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0.22689206254906269</v>
      </c>
      <c r="N124" s="14">
        <f>IF(data[[#This Row],[Weighted_Avg]]&lt;&gt;"", IFERROR(AVERAGE(M112,M100,M88), ""), "")</f>
        <v>0.21557749879795321</v>
      </c>
      <c r="O124" s="14" t="b">
        <f>IF(data[[#This Row],[Date]]&gt;MAX(data[Date])-760, TRUE, FALSE)</f>
        <v>0</v>
      </c>
      <c r="P124" s="3">
        <v>0.16500000000000001</v>
      </c>
      <c r="Q124" s="3">
        <v>0.17499999999999999</v>
      </c>
      <c r="R124">
        <v>3.9049999999999998</v>
      </c>
    </row>
    <row r="125" spans="1:30">
      <c r="A125" s="4">
        <v>40648</v>
      </c>
      <c r="B125">
        <f>YEAR(data[[#This Row],[Date]])</f>
        <v>2011</v>
      </c>
      <c r="C125" s="6">
        <f t="shared" si="5"/>
        <v>0.59</v>
      </c>
      <c r="D125" s="7">
        <f t="shared" ref="D125:D188" si="6">IF(R123&gt;2.5,ROUNDDOWN((R123-2.5)/0.04,0)+1,ROUNDUP((R123-2.5)/0.04,0)+1)/100</f>
        <v>0.28000000000000003</v>
      </c>
      <c r="E125" s="7">
        <f t="shared" si="4"/>
        <v>0.09</v>
      </c>
      <c r="F125" s="20">
        <v>0.24729999999999999</v>
      </c>
      <c r="G125" s="16">
        <f>AVERAGE(0.325,0.35)</f>
        <v>0.33750000000000002</v>
      </c>
      <c r="H125" s="7">
        <v>0.4</v>
      </c>
      <c r="I125" s="7">
        <v>0.37</v>
      </c>
      <c r="J125" s="7">
        <v>0</v>
      </c>
      <c r="K125" s="7">
        <v>0.3</v>
      </c>
      <c r="L12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0.27640000000000003</v>
      </c>
      <c r="M1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0.27217886161961885</v>
      </c>
      <c r="N125" s="14">
        <f>IF(data[[#This Row],[Weighted_Avg]]&lt;&gt;"", IFERROR(AVERAGE(M113,M101,M89), ""), "")</f>
        <v>0.21351507451029239</v>
      </c>
      <c r="O125" s="14" t="b">
        <f>IF(data[[#This Row],[Date]]&gt;MAX(data[Date])-760, TRUE, FALSE)</f>
        <v>0</v>
      </c>
      <c r="P125" s="3">
        <v>0.17</v>
      </c>
      <c r="Q125" s="3">
        <v>0.17499999999999999</v>
      </c>
      <c r="R125">
        <v>4.0640000000000001</v>
      </c>
    </row>
    <row r="126" spans="1:30">
      <c r="A126" s="4">
        <v>40678</v>
      </c>
      <c r="B126">
        <f>YEAR(data[[#This Row],[Date]])</f>
        <v>2011</v>
      </c>
      <c r="C126" s="6">
        <f t="shared" si="5"/>
        <v>0.67</v>
      </c>
      <c r="D126" s="7">
        <f t="shared" si="6"/>
        <v>0.36</v>
      </c>
      <c r="E126" s="7">
        <f t="shared" si="4"/>
        <v>0.17</v>
      </c>
      <c r="F126" s="20">
        <v>0.3105</v>
      </c>
      <c r="G126" s="16">
        <f>AVERAGE(0.355,0.385)</f>
        <v>0.37</v>
      </c>
      <c r="H126" s="7">
        <v>0.48</v>
      </c>
      <c r="I126" s="7">
        <v>0.45</v>
      </c>
      <c r="J126" s="7">
        <v>0</v>
      </c>
      <c r="K126" s="7">
        <v>0.37</v>
      </c>
      <c r="L12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0.33435714285714285</v>
      </c>
      <c r="M1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0.33261392470248374</v>
      </c>
      <c r="N126" s="14">
        <f>IF(data[[#This Row],[Weighted_Avg]]&lt;&gt;"", IFERROR(AVERAGE(M114,M102,M90), ""), "")</f>
        <v>0.24425444473562993</v>
      </c>
      <c r="O126" s="14" t="b">
        <f>IF(data[[#This Row],[Date]]&gt;MAX(data[Date])-760, TRUE, FALSE)</f>
        <v>0</v>
      </c>
      <c r="P126" s="3">
        <v>0.17</v>
      </c>
      <c r="Q126" s="3">
        <v>0.17499999999999999</v>
      </c>
      <c r="R126">
        <v>4.0469999999999997</v>
      </c>
    </row>
    <row r="127" spans="1:30">
      <c r="A127" s="4">
        <v>40709</v>
      </c>
      <c r="B127">
        <f>YEAR(data[[#This Row],[Date]])</f>
        <v>2011</v>
      </c>
      <c r="C127" s="6">
        <f t="shared" si="5"/>
        <v>0.71</v>
      </c>
      <c r="D127" s="7">
        <f t="shared" si="6"/>
        <v>0.4</v>
      </c>
      <c r="E127" s="7">
        <f t="shared" si="4"/>
        <v>0.21</v>
      </c>
      <c r="F127" s="20">
        <v>0.33929999999999999</v>
      </c>
      <c r="G127" s="16">
        <f>AVERAGE(0.39,0.375)</f>
        <v>0.38250000000000001</v>
      </c>
      <c r="H127" s="7">
        <v>0.52</v>
      </c>
      <c r="I127" s="7">
        <v>0.49</v>
      </c>
      <c r="J127" s="7">
        <v>0</v>
      </c>
      <c r="K127" s="7">
        <v>0.4</v>
      </c>
      <c r="L12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0.36168571428571428</v>
      </c>
      <c r="M1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0.36092844996388984</v>
      </c>
      <c r="N127" s="14">
        <f>IF(data[[#This Row],[Weighted_Avg]]&lt;&gt;"", IFERROR(AVERAGE(M115,M103,M91), ""), "")</f>
        <v>0.27138173965663853</v>
      </c>
      <c r="O127" s="14" t="b">
        <f>IF(data[[#This Row],[Date]]&gt;MAX(data[Date])-760, TRUE, FALSE)</f>
        <v>0</v>
      </c>
      <c r="P127" s="3">
        <v>0.17</v>
      </c>
      <c r="Q127" s="3">
        <v>0.18</v>
      </c>
      <c r="R127">
        <v>3.9329999999999998</v>
      </c>
      <c r="AC127" s="5"/>
      <c r="AD127" s="5"/>
    </row>
    <row r="128" spans="1:30">
      <c r="A128" s="4">
        <v>40739</v>
      </c>
      <c r="B128">
        <f>YEAR(data[[#This Row],[Date]])</f>
        <v>2011</v>
      </c>
      <c r="C128" s="6">
        <f t="shared" si="5"/>
        <v>0.7</v>
      </c>
      <c r="D128" s="7">
        <f t="shared" si="6"/>
        <v>0.39</v>
      </c>
      <c r="E128" s="7">
        <f t="shared" si="4"/>
        <v>0.2</v>
      </c>
      <c r="F128" s="20">
        <v>0.33929999999999999</v>
      </c>
      <c r="G128" s="16">
        <f>AVERAGE(0.355,0.355)</f>
        <v>0.35499999999999998</v>
      </c>
      <c r="H128" s="7">
        <v>0.52</v>
      </c>
      <c r="I128" s="7">
        <v>0.48</v>
      </c>
      <c r="J128" s="7">
        <v>0</v>
      </c>
      <c r="K128" s="7">
        <v>0.39</v>
      </c>
      <c r="L12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0.35347142857142855</v>
      </c>
      <c r="M1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0.35078662027820517</v>
      </c>
      <c r="N128" s="14">
        <f>IF(data[[#This Row],[Weighted_Avg]]&lt;&gt;"", IFERROR(AVERAGE(M116,M104,M92), ""), "")</f>
        <v>0.29662746724674144</v>
      </c>
      <c r="O128" s="14" t="b">
        <f>IF(data[[#This Row],[Date]]&gt;MAX(data[Date])-760, TRUE, FALSE)</f>
        <v>0</v>
      </c>
      <c r="P128" s="3">
        <v>0.17499999999999999</v>
      </c>
      <c r="Q128" s="3">
        <v>0.18</v>
      </c>
      <c r="R128">
        <v>3.9049999999999998</v>
      </c>
    </row>
    <row r="129" spans="1:29">
      <c r="A129" s="4">
        <v>40770</v>
      </c>
      <c r="B129">
        <f>YEAR(data[[#This Row],[Date]])</f>
        <v>2011</v>
      </c>
      <c r="C129" s="6">
        <f t="shared" si="5"/>
        <v>0.68</v>
      </c>
      <c r="D129" s="7">
        <f t="shared" si="6"/>
        <v>0.36</v>
      </c>
      <c r="E129" s="7">
        <f t="shared" si="4"/>
        <v>0.18</v>
      </c>
      <c r="F129" s="20">
        <v>0.31630000000000003</v>
      </c>
      <c r="G129" s="16">
        <f>AVERAGE(0.34,0.355)</f>
        <v>0.34750000000000003</v>
      </c>
      <c r="H129" s="7">
        <v>0.49</v>
      </c>
      <c r="I129" s="7">
        <v>0.45</v>
      </c>
      <c r="J129" s="7">
        <v>0</v>
      </c>
      <c r="K129" s="7">
        <v>0.37</v>
      </c>
      <c r="L12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0.33340000000000003</v>
      </c>
      <c r="M1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0.33015180349797468</v>
      </c>
      <c r="N129" s="14">
        <f>IF(data[[#This Row],[Weighted_Avg]]&lt;&gt;"", IFERROR(AVERAGE(M117,M105,M93), ""), "")</f>
        <v>0.32423739532082502</v>
      </c>
      <c r="O129" s="14" t="b">
        <f>IF(data[[#This Row],[Date]]&gt;MAX(data[Date])-760, TRUE, FALSE)</f>
        <v>0</v>
      </c>
      <c r="P129" s="3">
        <v>0.17499999999999999</v>
      </c>
      <c r="Q129" s="3">
        <v>0.185</v>
      </c>
      <c r="R129">
        <v>3.86</v>
      </c>
    </row>
    <row r="130" spans="1:29">
      <c r="A130" s="4">
        <v>40801</v>
      </c>
      <c r="B130">
        <f>YEAR(data[[#This Row],[Date]])</f>
        <v>2011</v>
      </c>
      <c r="C130" s="6">
        <f t="shared" si="5"/>
        <v>0.67</v>
      </c>
      <c r="D130" s="7">
        <f t="shared" si="6"/>
        <v>0.36</v>
      </c>
      <c r="E130" s="7">
        <f t="shared" si="4"/>
        <v>0.17</v>
      </c>
      <c r="F130" s="20">
        <v>0.3105</v>
      </c>
      <c r="G130" s="16">
        <f>AVERAGE(0.35,0.33)</f>
        <v>0.33999999999999997</v>
      </c>
      <c r="H130" s="7">
        <v>0.48</v>
      </c>
      <c r="I130" s="7">
        <v>0.45</v>
      </c>
      <c r="J130" s="7">
        <v>0</v>
      </c>
      <c r="K130" s="7">
        <v>0.37</v>
      </c>
      <c r="L13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0.33007142857142852</v>
      </c>
      <c r="M1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0.32753842622539014</v>
      </c>
      <c r="N130" s="14">
        <f>IF(data[[#This Row],[Weighted_Avg]]&lt;&gt;"", IFERROR(AVERAGE(M118,M106,M94), ""), "")</f>
        <v>0.32791082679809264</v>
      </c>
      <c r="O130" s="14" t="b">
        <f>IF(data[[#This Row],[Date]]&gt;MAX(data[Date])-760, TRUE, FALSE)</f>
        <v>0</v>
      </c>
      <c r="P130" s="3">
        <v>0.18</v>
      </c>
      <c r="Q130" s="3">
        <v>0.185</v>
      </c>
      <c r="R130">
        <v>3.8370000000000002</v>
      </c>
      <c r="AC130" s="5"/>
    </row>
    <row r="131" spans="1:29">
      <c r="A131" s="4">
        <v>40831</v>
      </c>
      <c r="B131">
        <f>YEAR(data[[#This Row],[Date]])</f>
        <v>2011</v>
      </c>
      <c r="C131" s="6">
        <f t="shared" si="5"/>
        <v>0.66</v>
      </c>
      <c r="D131" s="7">
        <f t="shared" si="6"/>
        <v>0.35</v>
      </c>
      <c r="E131" s="7">
        <f t="shared" si="4"/>
        <v>0.16</v>
      </c>
      <c r="F131" s="20">
        <v>0.30480000000000002</v>
      </c>
      <c r="G131" s="16">
        <f>AVERAGE(0.335,0.335)</f>
        <v>0.33500000000000002</v>
      </c>
      <c r="H131" s="7">
        <v>0.47</v>
      </c>
      <c r="I131" s="7">
        <v>0.44</v>
      </c>
      <c r="J131" s="7">
        <v>0</v>
      </c>
      <c r="K131" s="7">
        <v>0.36</v>
      </c>
      <c r="L13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0.32282857142857141</v>
      </c>
      <c r="M1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0.31987123295757847</v>
      </c>
      <c r="N131" s="14">
        <f>IF(data[[#This Row],[Weighted_Avg]]&lt;&gt;"", IFERROR(AVERAGE(M119,M107,M95), ""), "")</f>
        <v>0.30753092447911395</v>
      </c>
      <c r="O131" s="14" t="b">
        <f>IF(data[[#This Row],[Date]]&gt;MAX(data[Date])-760, TRUE, FALSE)</f>
        <v>0</v>
      </c>
      <c r="P131" s="3">
        <v>0.18</v>
      </c>
      <c r="Q131" s="3">
        <v>0.185</v>
      </c>
      <c r="R131">
        <v>3.798</v>
      </c>
    </row>
    <row r="132" spans="1:29">
      <c r="A132" s="4">
        <v>40862</v>
      </c>
      <c r="B132">
        <f>YEAR(data[[#This Row],[Date]])</f>
        <v>2011</v>
      </c>
      <c r="C132" s="6">
        <f t="shared" si="5"/>
        <v>0.65</v>
      </c>
      <c r="D132" s="7">
        <f t="shared" si="6"/>
        <v>0.34</v>
      </c>
      <c r="E132" s="7">
        <f t="shared" ref="E132:E195" si="7">IF(R130&gt;3.25, ROUNDDOWN((R130-3.25)/0.04, 0)+1, 0)/100</f>
        <v>0.15</v>
      </c>
      <c r="F132" s="20">
        <v>0.29899999999999999</v>
      </c>
      <c r="G132" s="16">
        <f>AVERAGE(0.31,0.33)</f>
        <v>0.32</v>
      </c>
      <c r="H132" s="7">
        <v>0.46</v>
      </c>
      <c r="I132" s="7">
        <v>0.43</v>
      </c>
      <c r="J132" s="7">
        <v>0</v>
      </c>
      <c r="K132" s="7">
        <v>0.35</v>
      </c>
      <c r="L13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0.31414285714285711</v>
      </c>
      <c r="M1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0.31049969165070496</v>
      </c>
      <c r="N132" s="14">
        <f>IF(data[[#This Row],[Weighted_Avg]]&lt;&gt;"", IFERROR(AVERAGE(M120,M108,M96), ""), "")</f>
        <v>0.28861498196531715</v>
      </c>
      <c r="O132" s="14" t="b">
        <f>IF(data[[#This Row],[Date]]&gt;MAX(data[Date])-760, TRUE, FALSE)</f>
        <v>0</v>
      </c>
      <c r="P132" s="3">
        <v>0.185</v>
      </c>
      <c r="Q132" s="3">
        <v>0.19</v>
      </c>
      <c r="R132">
        <v>3.9620000000000002</v>
      </c>
    </row>
    <row r="133" spans="1:29">
      <c r="A133" s="4">
        <v>40892</v>
      </c>
      <c r="B133">
        <f>YEAR(data[[#This Row],[Date]])</f>
        <v>2011</v>
      </c>
      <c r="C133" s="6">
        <f t="shared" si="5"/>
        <v>0.64</v>
      </c>
      <c r="D133" s="7">
        <f t="shared" si="6"/>
        <v>0.33</v>
      </c>
      <c r="E133" s="7">
        <f t="shared" si="7"/>
        <v>0.14000000000000001</v>
      </c>
      <c r="F133" s="20">
        <v>0.28749999999999998</v>
      </c>
      <c r="G133" s="16">
        <f>AVERAGE(0.345,0.365)</f>
        <v>0.35499999999999998</v>
      </c>
      <c r="H133" s="7">
        <v>0.45</v>
      </c>
      <c r="I133" s="7">
        <v>0.42</v>
      </c>
      <c r="J133" s="7">
        <v>0</v>
      </c>
      <c r="K133" s="7">
        <v>0.34</v>
      </c>
      <c r="L13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0.31178571428571422</v>
      </c>
      <c r="M1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0.30887394731057871</v>
      </c>
      <c r="N133" s="14">
        <f>IF(data[[#This Row],[Weighted_Avg]]&lt;&gt;"", IFERROR(AVERAGE(M121,M109,M97), ""), "")</f>
        <v>0.27121733265604769</v>
      </c>
      <c r="O133" s="14" t="b">
        <f>IF(data[[#This Row],[Date]]&gt;MAX(data[Date])-760, TRUE, FALSE)</f>
        <v>0</v>
      </c>
      <c r="P133" s="3">
        <v>0.185</v>
      </c>
      <c r="Q133" s="3">
        <v>0.19</v>
      </c>
      <c r="R133">
        <v>3.8610000000000002</v>
      </c>
      <c r="AC133" s="5"/>
    </row>
    <row r="134" spans="1:29">
      <c r="A134" s="4">
        <v>40923</v>
      </c>
      <c r="B134">
        <f>YEAR(data[[#This Row],[Date]])</f>
        <v>2012</v>
      </c>
      <c r="C134" s="6">
        <f t="shared" ref="C134:C197" si="8">IF(R132&gt;1.25, ROUNDDOWN((R132-1.25)/0.04, 0)+1, 0)/100</f>
        <v>0.68</v>
      </c>
      <c r="D134" s="7">
        <f t="shared" si="6"/>
        <v>0.37</v>
      </c>
      <c r="E134" s="7">
        <f t="shared" si="7"/>
        <v>0.18</v>
      </c>
      <c r="F134" s="20">
        <v>0.32200000000000001</v>
      </c>
      <c r="G134" s="16">
        <f>AVERAGE(0.355,0.335)</f>
        <v>0.34499999999999997</v>
      </c>
      <c r="H134" s="7">
        <v>0.5</v>
      </c>
      <c r="I134" s="7">
        <v>0.46</v>
      </c>
      <c r="J134" s="7">
        <v>0</v>
      </c>
      <c r="K134" s="7">
        <v>0.38</v>
      </c>
      <c r="L13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0.33957142857142852</v>
      </c>
      <c r="M1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0.3335229579972202</v>
      </c>
      <c r="N134" s="14">
        <f>IF(data[[#This Row],[Weighted_Avg]]&lt;&gt;"", IFERROR(AVERAGE(M122,M110,M98), ""), "")</f>
        <v>0.22979907153205956</v>
      </c>
      <c r="O134" s="14" t="b">
        <f>IF(data[[#This Row],[Date]]&gt;MAX(data[Date])-760, TRUE, FALSE)</f>
        <v>0</v>
      </c>
      <c r="P134" s="3">
        <v>0.185</v>
      </c>
      <c r="Q134" s="3">
        <v>0.19500000000000001</v>
      </c>
      <c r="R134">
        <v>3.8330000000000002</v>
      </c>
    </row>
    <row r="135" spans="1:29">
      <c r="A135" s="4">
        <v>40954</v>
      </c>
      <c r="B135">
        <f>YEAR(data[[#This Row],[Date]])</f>
        <v>2012</v>
      </c>
      <c r="C135" s="6">
        <f t="shared" si="8"/>
        <v>0.66</v>
      </c>
      <c r="D135" s="7">
        <f t="shared" si="6"/>
        <v>0.35</v>
      </c>
      <c r="E135" s="7">
        <f t="shared" si="7"/>
        <v>0.16</v>
      </c>
      <c r="F135" s="20">
        <v>0.30480000000000002</v>
      </c>
      <c r="G135" s="16">
        <f>AVERAGE(0.325,0.335)</f>
        <v>0.33</v>
      </c>
      <c r="H135" s="7">
        <v>0.47</v>
      </c>
      <c r="I135" s="7">
        <v>0.44</v>
      </c>
      <c r="J135" s="7">
        <v>0</v>
      </c>
      <c r="K135" s="7">
        <v>0.36</v>
      </c>
      <c r="L13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0.32211428571428569</v>
      </c>
      <c r="M1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0.3161807676335282</v>
      </c>
      <c r="N135" s="14">
        <f>IF(data[[#This Row],[Weighted_Avg]]&lt;&gt;"", IFERROR(AVERAGE(M123,M111,M99), ""), "")</f>
        <v>0.20884176655687761</v>
      </c>
      <c r="O135" s="14" t="b">
        <f>IF(data[[#This Row],[Date]]&gt;MAX(data[Date])-760, TRUE, FALSE)</f>
        <v>0</v>
      </c>
      <c r="P135" s="3">
        <v>0.19</v>
      </c>
      <c r="Q135" s="3">
        <v>0.19500000000000001</v>
      </c>
      <c r="R135">
        <v>3.9529999999999998</v>
      </c>
    </row>
    <row r="136" spans="1:29">
      <c r="A136" s="4">
        <v>40983</v>
      </c>
      <c r="B136">
        <f>YEAR(data[[#This Row],[Date]])</f>
        <v>2012</v>
      </c>
      <c r="C136" s="6">
        <f t="shared" si="8"/>
        <v>0.65</v>
      </c>
      <c r="D136" s="7">
        <f t="shared" si="6"/>
        <v>0.34</v>
      </c>
      <c r="E136" s="7">
        <f t="shared" si="7"/>
        <v>0.15</v>
      </c>
      <c r="F136" s="20">
        <v>0.29899999999999999</v>
      </c>
      <c r="G136" s="16">
        <f>AVERAGE(0.355,0.335)</f>
        <v>0.34499999999999997</v>
      </c>
      <c r="H136" s="7">
        <v>0.46</v>
      </c>
      <c r="I136" s="7">
        <v>0.43</v>
      </c>
      <c r="J136" s="7">
        <v>0</v>
      </c>
      <c r="K136" s="7">
        <v>0.35</v>
      </c>
      <c r="L13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0.31771428571428567</v>
      </c>
      <c r="M13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0.31219932491325841</v>
      </c>
      <c r="N136" s="14">
        <f>IF(data[[#This Row],[Weighted_Avg]]&lt;&gt;"", IFERROR(AVERAGE(M124,M112,M100), ""), "")</f>
        <v>0.17750479417884749</v>
      </c>
      <c r="O136" s="14" t="b">
        <f>IF(data[[#This Row],[Date]]&gt;MAX(data[Date])-760, TRUE, FALSE)</f>
        <v>0</v>
      </c>
      <c r="P136" s="3">
        <v>0.19</v>
      </c>
      <c r="Q136" s="3">
        <v>0.2</v>
      </c>
      <c r="R136">
        <v>4.1269999999999998</v>
      </c>
    </row>
    <row r="137" spans="1:29">
      <c r="A137" s="4">
        <v>41014</v>
      </c>
      <c r="B137">
        <f>YEAR(data[[#This Row],[Date]])</f>
        <v>2012</v>
      </c>
      <c r="C137" s="6">
        <f t="shared" si="8"/>
        <v>0.68</v>
      </c>
      <c r="D137" s="7">
        <f t="shared" si="6"/>
        <v>0.37</v>
      </c>
      <c r="E137" s="7">
        <f t="shared" si="7"/>
        <v>0.18</v>
      </c>
      <c r="F137" s="20">
        <v>0.32200000000000001</v>
      </c>
      <c r="G137" s="16">
        <f>AVERAGE(0.38,0.395)</f>
        <v>0.38750000000000001</v>
      </c>
      <c r="H137" s="7">
        <v>0.49</v>
      </c>
      <c r="I137" s="7">
        <v>0.46</v>
      </c>
      <c r="J137" s="7">
        <v>0</v>
      </c>
      <c r="K137" s="7">
        <v>0.38</v>
      </c>
      <c r="L13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0.34421428571428569</v>
      </c>
      <c r="M1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0.34054150437325625</v>
      </c>
      <c r="N137" s="14">
        <f>IF(data[[#This Row],[Weighted_Avg]]&lt;&gt;"", IFERROR(AVERAGE(M125,M113,M101), ""), "")</f>
        <v>0.18713390852715114</v>
      </c>
      <c r="O137" s="14" t="b">
        <f>IF(data[[#This Row],[Date]]&gt;MAX(data[Date])-760, TRUE, FALSE)</f>
        <v>0</v>
      </c>
      <c r="P137" s="3">
        <v>0.19500000000000001</v>
      </c>
      <c r="Q137" s="3">
        <v>0.2</v>
      </c>
      <c r="R137">
        <v>4.1150000000000002</v>
      </c>
    </row>
    <row r="138" spans="1:29">
      <c r="A138" s="4">
        <v>41044</v>
      </c>
      <c r="B138">
        <f>YEAR(data[[#This Row],[Date]])</f>
        <v>2012</v>
      </c>
      <c r="C138" s="6">
        <f t="shared" si="8"/>
        <v>0.72</v>
      </c>
      <c r="D138" s="7">
        <f t="shared" si="6"/>
        <v>0.41</v>
      </c>
      <c r="E138" s="7">
        <f t="shared" si="7"/>
        <v>0.22</v>
      </c>
      <c r="F138" s="20">
        <v>0.3508</v>
      </c>
      <c r="G138" s="16">
        <f>AVERAGE(0.39,0.395)</f>
        <v>0.39250000000000002</v>
      </c>
      <c r="H138" s="7">
        <v>0.54</v>
      </c>
      <c r="I138" s="7">
        <v>0.5</v>
      </c>
      <c r="J138" s="7">
        <v>0</v>
      </c>
      <c r="K138" s="7">
        <v>0.41</v>
      </c>
      <c r="L13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0.37190000000000001</v>
      </c>
      <c r="M1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0.36777706576206387</v>
      </c>
      <c r="N138" s="14">
        <f>IF(data[[#This Row],[Weighted_Avg]]&lt;&gt;"", IFERROR(AVERAGE(M126,M114,M102), ""), "")</f>
        <v>0.21313713551563918</v>
      </c>
      <c r="O138" s="14" t="b">
        <f>IF(data[[#This Row],[Date]]&gt;MAX(data[Date])-760, TRUE, FALSE)</f>
        <v>0</v>
      </c>
      <c r="P138" s="3">
        <v>0.19500000000000001</v>
      </c>
      <c r="Q138" s="3">
        <v>0.2</v>
      </c>
      <c r="R138">
        <v>3.9790000000000001</v>
      </c>
    </row>
    <row r="139" spans="1:29">
      <c r="A139" s="4">
        <v>41075</v>
      </c>
      <c r="B139">
        <f>YEAR(data[[#This Row],[Date]])</f>
        <v>2012</v>
      </c>
      <c r="C139" s="6">
        <f t="shared" si="8"/>
        <v>0.72</v>
      </c>
      <c r="D139" s="7">
        <f t="shared" si="6"/>
        <v>0.41</v>
      </c>
      <c r="E139" s="7">
        <f t="shared" si="7"/>
        <v>0.22</v>
      </c>
      <c r="F139" s="20">
        <v>0.3508</v>
      </c>
      <c r="G139" s="16">
        <f>AVERAGE(0.38,0.365)</f>
        <v>0.3725</v>
      </c>
      <c r="H139" s="7">
        <v>0.53</v>
      </c>
      <c r="I139" s="7">
        <v>0.5</v>
      </c>
      <c r="J139" s="7">
        <v>0</v>
      </c>
      <c r="K139" s="7">
        <v>0.41</v>
      </c>
      <c r="L13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0.36761428571428573</v>
      </c>
      <c r="M1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0.36362908513294762</v>
      </c>
      <c r="N139" s="14">
        <f>IF(data[[#This Row],[Weighted_Avg]]&lt;&gt;"", IFERROR(AVERAGE(M127,M115,M103), ""), "")</f>
        <v>0.23590772211777619</v>
      </c>
      <c r="O139" s="14" t="b">
        <f>IF(data[[#This Row],[Date]]&gt;MAX(data[Date])-760, TRUE, FALSE)</f>
        <v>0</v>
      </c>
      <c r="P139" s="3">
        <v>0.2</v>
      </c>
      <c r="Q139" s="3">
        <v>0.20499999999999999</v>
      </c>
      <c r="R139">
        <v>3.7589999999999999</v>
      </c>
    </row>
    <row r="140" spans="1:29">
      <c r="A140" s="4">
        <v>41105</v>
      </c>
      <c r="B140">
        <f>YEAR(data[[#This Row],[Date]])</f>
        <v>2012</v>
      </c>
      <c r="C140" s="6">
        <f t="shared" si="8"/>
        <v>0.69</v>
      </c>
      <c r="D140" s="7">
        <f t="shared" si="6"/>
        <v>0.37</v>
      </c>
      <c r="E140" s="7">
        <f t="shared" si="7"/>
        <v>0.19</v>
      </c>
      <c r="F140" s="20">
        <v>0.32200000000000001</v>
      </c>
      <c r="G140" s="16">
        <f>AVERAGE(0.34,0.31)</f>
        <v>0.32500000000000001</v>
      </c>
      <c r="H140" s="7">
        <v>0.5</v>
      </c>
      <c r="I140" s="7">
        <v>0.46</v>
      </c>
      <c r="J140" s="7">
        <v>0</v>
      </c>
      <c r="K140" s="7">
        <v>0.38</v>
      </c>
      <c r="L14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0.33671428571428569</v>
      </c>
      <c r="M1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0.32994966935557146</v>
      </c>
      <c r="N140" s="14">
        <f>IF(data[[#This Row],[Weighted_Avg]]&lt;&gt;"", IFERROR(AVERAGE(M128,M116,M104), ""), "")</f>
        <v>0.23430922160128301</v>
      </c>
      <c r="O140" s="14" t="b">
        <f>IF(data[[#This Row],[Date]]&gt;MAX(data[Date])-760, TRUE, FALSE)</f>
        <v>0</v>
      </c>
      <c r="P140" s="3">
        <v>0.2</v>
      </c>
      <c r="Q140" s="3">
        <v>0.20499999999999999</v>
      </c>
      <c r="R140">
        <v>3.7210000000000001</v>
      </c>
    </row>
    <row r="141" spans="1:29">
      <c r="A141" s="4">
        <v>41136</v>
      </c>
      <c r="B141">
        <f>YEAR(data[[#This Row],[Date]])</f>
        <v>2012</v>
      </c>
      <c r="C141" s="6">
        <f t="shared" si="8"/>
        <v>0.63</v>
      </c>
      <c r="D141" s="7">
        <f t="shared" si="6"/>
        <v>0.32</v>
      </c>
      <c r="E141" s="7">
        <f t="shared" si="7"/>
        <v>0.13</v>
      </c>
      <c r="F141" s="20">
        <v>0.28179999999999999</v>
      </c>
      <c r="G141" s="16">
        <f>AVERAGE(0.295,0.315)</f>
        <v>0.30499999999999999</v>
      </c>
      <c r="H141" s="7">
        <v>0.44</v>
      </c>
      <c r="I141" s="7">
        <v>0.41</v>
      </c>
      <c r="J141" s="7">
        <v>0</v>
      </c>
      <c r="K141" s="7">
        <v>0.34</v>
      </c>
      <c r="L14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0.29954285714285717</v>
      </c>
      <c r="M1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0.29260801879204568</v>
      </c>
      <c r="N141" s="14">
        <f>IF(data[[#This Row],[Weighted_Avg]]&lt;&gt;"", IFERROR(AVERAGE(M129,M117,M105), ""), "")</f>
        <v>0.23815984450381197</v>
      </c>
      <c r="O141" s="14" t="b">
        <f>IF(data[[#This Row],[Date]]&gt;MAX(data[Date])-760, TRUE, FALSE)</f>
        <v>0</v>
      </c>
      <c r="P141" s="3">
        <v>0.20499999999999999</v>
      </c>
      <c r="Q141" s="3">
        <v>0.21</v>
      </c>
      <c r="R141">
        <v>3.9830000000000001</v>
      </c>
    </row>
    <row r="142" spans="1:29">
      <c r="A142" s="4">
        <v>41167</v>
      </c>
      <c r="B142">
        <f>YEAR(data[[#This Row],[Date]])</f>
        <v>2012</v>
      </c>
      <c r="C142" s="6">
        <f t="shared" si="8"/>
        <v>0.62</v>
      </c>
      <c r="D142" s="7">
        <f t="shared" si="6"/>
        <v>0.31</v>
      </c>
      <c r="E142" s="7">
        <f t="shared" si="7"/>
        <v>0.12</v>
      </c>
      <c r="F142" s="20">
        <v>0.27600000000000002</v>
      </c>
      <c r="G142" s="16">
        <f>AVERAGE(0.33,0.365)</f>
        <v>0.34750000000000003</v>
      </c>
      <c r="H142" s="7">
        <v>0.44</v>
      </c>
      <c r="I142" s="7">
        <v>0.4</v>
      </c>
      <c r="J142" s="7">
        <v>0</v>
      </c>
      <c r="K142" s="7">
        <v>0.33</v>
      </c>
      <c r="L14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0.30050000000000004</v>
      </c>
      <c r="M1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0.29411453994151043</v>
      </c>
      <c r="N142" s="14">
        <f>IF(data[[#This Row],[Weighted_Avg]]&lt;&gt;"", IFERROR(AVERAGE(M130,M118,M106), ""), "")</f>
        <v>0.23839090422193884</v>
      </c>
      <c r="O142" s="14" t="b">
        <f>IF(data[[#This Row],[Date]]&gt;MAX(data[Date])-760, TRUE, FALSE)</f>
        <v>0</v>
      </c>
      <c r="P142" s="3">
        <v>0.20499999999999999</v>
      </c>
      <c r="Q142" s="3">
        <v>0.21</v>
      </c>
      <c r="R142">
        <v>4.12</v>
      </c>
    </row>
    <row r="143" spans="1:29">
      <c r="A143" s="4">
        <v>41197</v>
      </c>
      <c r="B143">
        <f>YEAR(data[[#This Row],[Date]])</f>
        <v>2012</v>
      </c>
      <c r="C143" s="6">
        <f t="shared" si="8"/>
        <v>0.69</v>
      </c>
      <c r="D143" s="7">
        <f t="shared" si="6"/>
        <v>0.38</v>
      </c>
      <c r="E143" s="7">
        <f t="shared" si="7"/>
        <v>0.19</v>
      </c>
      <c r="F143" s="20">
        <v>0.32779999999999998</v>
      </c>
      <c r="G143" s="16">
        <f>AVERAGE(0.39,0.39)</f>
        <v>0.39</v>
      </c>
      <c r="H143" s="7">
        <v>0.5</v>
      </c>
      <c r="I143" s="7">
        <v>0.47</v>
      </c>
      <c r="J143" s="7">
        <v>0</v>
      </c>
      <c r="K143" s="7">
        <v>0.38</v>
      </c>
      <c r="L14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0.34968571428571427</v>
      </c>
      <c r="M1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0.34600677159789595</v>
      </c>
      <c r="N143" s="14">
        <f>IF(data[[#This Row],[Weighted_Avg]]&lt;&gt;"", IFERROR(AVERAGE(M131,M119,M107), ""), "")</f>
        <v>0.24278091888505116</v>
      </c>
      <c r="O143" s="14" t="b">
        <f>IF(data[[#This Row],[Date]]&gt;MAX(data[Date])-760, TRUE, FALSE)</f>
        <v>0</v>
      </c>
      <c r="P143" s="3">
        <v>0.21</v>
      </c>
      <c r="Q143" s="3">
        <v>0.215</v>
      </c>
      <c r="R143">
        <v>4.0940000000000003</v>
      </c>
    </row>
    <row r="144" spans="1:29">
      <c r="A144" s="4">
        <v>41228</v>
      </c>
      <c r="B144">
        <f>YEAR(data[[#This Row],[Date]])</f>
        <v>2012</v>
      </c>
      <c r="C144" s="6">
        <f t="shared" si="8"/>
        <v>0.72</v>
      </c>
      <c r="D144" s="7">
        <f t="shared" si="6"/>
        <v>0.41</v>
      </c>
      <c r="E144" s="7">
        <f t="shared" si="7"/>
        <v>0.22</v>
      </c>
      <c r="F144" s="20">
        <v>0.3508</v>
      </c>
      <c r="G144" s="16">
        <f>AVERAGE(0.385,0.395)</f>
        <v>0.39</v>
      </c>
      <c r="H144" s="7">
        <v>0.54</v>
      </c>
      <c r="I144" s="7">
        <v>0.5</v>
      </c>
      <c r="J144" s="7">
        <v>0</v>
      </c>
      <c r="K144" s="7">
        <v>0.41</v>
      </c>
      <c r="L14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0.37154285714285712</v>
      </c>
      <c r="M1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0.36733040468185779</v>
      </c>
      <c r="N144" s="14">
        <f>IF(data[[#This Row],[Weighted_Avg]]&lt;&gt;"", IFERROR(AVERAGE(M132,M120,M108), ""), "")</f>
        <v>0.23994694729407515</v>
      </c>
      <c r="O144" s="14" t="b">
        <f>IF(data[[#This Row],[Date]]&gt;MAX(data[Date])-760, TRUE, FALSE)</f>
        <v>0</v>
      </c>
      <c r="P144" s="3">
        <v>0.21</v>
      </c>
      <c r="Q144" s="3">
        <v>0.215</v>
      </c>
      <c r="R144">
        <v>4</v>
      </c>
    </row>
    <row r="145" spans="1:18">
      <c r="A145" s="4">
        <v>41258</v>
      </c>
      <c r="B145">
        <f>YEAR(data[[#This Row],[Date]])</f>
        <v>2012</v>
      </c>
      <c r="C145" s="6">
        <f t="shared" si="8"/>
        <v>0.72</v>
      </c>
      <c r="D145" s="7">
        <f t="shared" si="6"/>
        <v>0.4</v>
      </c>
      <c r="E145" s="7">
        <f t="shared" si="7"/>
        <v>0.22</v>
      </c>
      <c r="F145" s="20">
        <v>0.34499999999999997</v>
      </c>
      <c r="G145" s="16">
        <f>AVERAGE(0.36,0.37)</f>
        <v>0.36499999999999999</v>
      </c>
      <c r="H145" s="7">
        <v>0.53</v>
      </c>
      <c r="I145" s="7">
        <v>0.49</v>
      </c>
      <c r="J145" s="7">
        <v>0</v>
      </c>
      <c r="K145" s="7">
        <v>0.4</v>
      </c>
      <c r="L14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0.36142857142857138</v>
      </c>
      <c r="M1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0.35620238467829057</v>
      </c>
      <c r="N145" s="14">
        <f>IF(data[[#This Row],[Weighted_Avg]]&lt;&gt;"", IFERROR(AVERAGE(M133,M121,M109), ""), "")</f>
        <v>0.25197261545533567</v>
      </c>
      <c r="O145" s="14" t="b">
        <f>IF(data[[#This Row],[Date]]&gt;MAX(data[Date])-760, TRUE, FALSE)</f>
        <v>0</v>
      </c>
      <c r="P145" s="3">
        <v>0.215</v>
      </c>
      <c r="Q145" s="3">
        <v>0.22</v>
      </c>
      <c r="R145">
        <v>3.9609999999999999</v>
      </c>
    </row>
    <row r="146" spans="1:18">
      <c r="A146" s="4">
        <v>41289</v>
      </c>
      <c r="B146">
        <f>YEAR(data[[#This Row],[Date]])</f>
        <v>2013</v>
      </c>
      <c r="C146" s="6">
        <f t="shared" si="8"/>
        <v>0.69</v>
      </c>
      <c r="D146" s="7">
        <f t="shared" si="6"/>
        <v>0.38</v>
      </c>
      <c r="E146" s="7">
        <f t="shared" si="7"/>
        <v>0.19</v>
      </c>
      <c r="F146" s="20">
        <v>0.32779999999999998</v>
      </c>
      <c r="G146" s="16">
        <f>AVERAGE(0.37,0.355)</f>
        <v>0.36249999999999999</v>
      </c>
      <c r="H146" s="7">
        <v>0.51</v>
      </c>
      <c r="I146" s="7">
        <v>0.47</v>
      </c>
      <c r="J146" s="7">
        <v>0</v>
      </c>
      <c r="K146" s="7">
        <v>0.39</v>
      </c>
      <c r="L14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0.34861428571428571</v>
      </c>
      <c r="M1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0.34394637376302262</v>
      </c>
      <c r="N146" s="14">
        <f>IF(data[[#This Row],[Weighted_Avg]]&lt;&gt;"", IFERROR(AVERAGE(M134,M122,M110), ""), "")</f>
        <v>0.27316039036376011</v>
      </c>
      <c r="O146" s="14" t="b">
        <f>IF(data[[#This Row],[Date]]&gt;MAX(data[Date])-760, TRUE, FALSE)</f>
        <v>0</v>
      </c>
      <c r="P146" s="3">
        <v>0.215</v>
      </c>
      <c r="Q146" s="3">
        <v>0.22</v>
      </c>
      <c r="R146">
        <v>3.9089999999999998</v>
      </c>
    </row>
    <row r="147" spans="1:18">
      <c r="A147" s="4">
        <v>41320</v>
      </c>
      <c r="B147">
        <f>YEAR(data[[#This Row],[Date]])</f>
        <v>2013</v>
      </c>
      <c r="C147" s="6">
        <f t="shared" si="8"/>
        <v>0.68</v>
      </c>
      <c r="D147" s="7">
        <f t="shared" si="6"/>
        <v>0.37</v>
      </c>
      <c r="E147" s="7">
        <f t="shared" si="7"/>
        <v>0.18</v>
      </c>
      <c r="F147" s="20">
        <v>0.32200000000000001</v>
      </c>
      <c r="G147" s="16">
        <f>AVERAGE(0.35,0.345)</f>
        <v>0.34749999999999998</v>
      </c>
      <c r="H147" s="7">
        <v>0.5</v>
      </c>
      <c r="I147" s="7">
        <v>0.46</v>
      </c>
      <c r="J147" s="7">
        <v>0</v>
      </c>
      <c r="K147" s="7">
        <v>0.38</v>
      </c>
      <c r="L14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0.33992857142857141</v>
      </c>
      <c r="M1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0.33452457033572519</v>
      </c>
      <c r="N147" s="14">
        <f>IF(data[[#This Row],[Weighted_Avg]]&lt;&gt;"", IFERROR(AVERAGE(M135,M123,M111), ""), "")</f>
        <v>0.27285293936242255</v>
      </c>
      <c r="O147" s="14" t="b">
        <f>IF(data[[#This Row],[Date]]&gt;MAX(data[Date])-760, TRUE, FALSE)</f>
        <v>0</v>
      </c>
      <c r="P147" s="3">
        <v>0.22</v>
      </c>
      <c r="Q147" s="3">
        <v>0.22500000000000001</v>
      </c>
      <c r="R147">
        <v>4.1109999999999998</v>
      </c>
    </row>
    <row r="148" spans="1:18">
      <c r="A148" s="4">
        <v>41348</v>
      </c>
      <c r="B148">
        <f>YEAR(data[[#This Row],[Date]])</f>
        <v>2013</v>
      </c>
      <c r="C148" s="6">
        <f t="shared" si="8"/>
        <v>0.67</v>
      </c>
      <c r="D148" s="7">
        <f t="shared" si="6"/>
        <v>0.36</v>
      </c>
      <c r="E148" s="7">
        <f t="shared" si="7"/>
        <v>0.17</v>
      </c>
      <c r="F148" s="20">
        <v>0.3105</v>
      </c>
      <c r="G148" s="16">
        <f>AVERAGE(0.36,0.395)</f>
        <v>0.3775</v>
      </c>
      <c r="H148" s="7">
        <v>0.48</v>
      </c>
      <c r="I148" s="7">
        <v>0.45</v>
      </c>
      <c r="J148" s="7">
        <v>0</v>
      </c>
      <c r="K148" s="7">
        <v>0.37</v>
      </c>
      <c r="L14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0.33542857142857141</v>
      </c>
      <c r="M1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0.33249563878508454</v>
      </c>
      <c r="N148" s="14">
        <f>IF(data[[#This Row],[Weighted_Avg]]&lt;&gt;"", IFERROR(AVERAGE(M136,M124,M112), ""), "")</f>
        <v>0.25095731037908503</v>
      </c>
      <c r="O148" s="14" t="b">
        <f>IF(data[[#This Row],[Date]]&gt;MAX(data[Date])-760, TRUE, FALSE)</f>
        <v>0</v>
      </c>
      <c r="P148" s="3">
        <v>0.22500000000000001</v>
      </c>
      <c r="Q148" s="3">
        <v>0.22500000000000001</v>
      </c>
      <c r="R148">
        <v>4.0679999999999996</v>
      </c>
    </row>
    <row r="149" spans="1:18">
      <c r="A149" s="4">
        <v>41379</v>
      </c>
      <c r="B149">
        <f>YEAR(data[[#This Row],[Date]])</f>
        <v>2013</v>
      </c>
      <c r="C149" s="6">
        <f t="shared" si="8"/>
        <v>0.72</v>
      </c>
      <c r="D149" s="7">
        <f t="shared" si="6"/>
        <v>0.41</v>
      </c>
      <c r="E149" s="7">
        <f t="shared" si="7"/>
        <v>0.22</v>
      </c>
      <c r="F149" s="20">
        <v>0.3508</v>
      </c>
      <c r="G149" s="16">
        <f>AVERAGE(0.375,0.395)</f>
        <v>0.38500000000000001</v>
      </c>
      <c r="H149" s="7">
        <v>0.53</v>
      </c>
      <c r="I149" s="7">
        <v>0.5</v>
      </c>
      <c r="J149" s="7">
        <v>0</v>
      </c>
      <c r="K149" s="7">
        <v>0.41</v>
      </c>
      <c r="L14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0.36940000000000001</v>
      </c>
      <c r="M1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0.3663687562291571</v>
      </c>
      <c r="N149" s="14">
        <f>IF(data[[#This Row],[Weighted_Avg]]&lt;&gt;"", IFERROR(AVERAGE(M137,M125,M113), ""), "")</f>
        <v>0.27406060456347192</v>
      </c>
      <c r="O149" s="14" t="b">
        <f>IF(data[[#This Row],[Date]]&gt;MAX(data[Date])-760, TRUE, FALSE)</f>
        <v>0</v>
      </c>
      <c r="P149" s="3">
        <v>0.22500000000000001</v>
      </c>
      <c r="Q149" s="3">
        <v>0.23</v>
      </c>
      <c r="R149">
        <v>3.93</v>
      </c>
    </row>
    <row r="150" spans="1:18">
      <c r="A150" s="4">
        <v>41409</v>
      </c>
      <c r="B150">
        <f>YEAR(data[[#This Row],[Date]])</f>
        <v>2013</v>
      </c>
      <c r="C150" s="6">
        <f t="shared" si="8"/>
        <v>0.71</v>
      </c>
      <c r="D150" s="7">
        <f t="shared" si="6"/>
        <v>0.4</v>
      </c>
      <c r="E150" s="7">
        <f t="shared" si="7"/>
        <v>0.21</v>
      </c>
      <c r="F150" s="20">
        <v>0.33929999999999999</v>
      </c>
      <c r="G150" s="16">
        <f>AVERAGE(0.365,0.35)</f>
        <v>0.35749999999999998</v>
      </c>
      <c r="H150" s="7">
        <v>0.52</v>
      </c>
      <c r="I150" s="7">
        <v>0.49</v>
      </c>
      <c r="J150" s="7">
        <v>0</v>
      </c>
      <c r="K150" s="7">
        <v>0.4</v>
      </c>
      <c r="L15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0.35811428571428566</v>
      </c>
      <c r="M1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0.35373736993448346</v>
      </c>
      <c r="N150" s="14">
        <f>IF(data[[#This Row],[Weighted_Avg]]&lt;&gt;"", IFERROR(AVERAGE(M138,M126,M114), ""), "")</f>
        <v>0.31172318647399622</v>
      </c>
      <c r="O150" s="14" t="b">
        <f>IF(data[[#This Row],[Date]]&gt;MAX(data[Date])-760, TRUE, FALSE)</f>
        <v>0</v>
      </c>
      <c r="P150" s="3">
        <v>0.23</v>
      </c>
      <c r="Q150" s="3">
        <v>0.23</v>
      </c>
      <c r="R150">
        <v>3.87</v>
      </c>
    </row>
    <row r="151" spans="1:18">
      <c r="A151" s="4">
        <v>41440</v>
      </c>
      <c r="B151">
        <f>YEAR(data[[#This Row],[Date]])</f>
        <v>2013</v>
      </c>
      <c r="C151" s="6">
        <f t="shared" si="8"/>
        <v>0.68</v>
      </c>
      <c r="D151" s="7">
        <f t="shared" si="6"/>
        <v>0.36</v>
      </c>
      <c r="E151" s="7">
        <f t="shared" si="7"/>
        <v>0.18</v>
      </c>
      <c r="F151" s="20">
        <v>0.31630000000000003</v>
      </c>
      <c r="G151" s="16">
        <f>AVERAGE(0.335,0.34)</f>
        <v>0.33750000000000002</v>
      </c>
      <c r="H151" s="7">
        <v>0.49</v>
      </c>
      <c r="I151" s="7">
        <v>0.45</v>
      </c>
      <c r="J151" s="7">
        <v>0</v>
      </c>
      <c r="K151" s="7">
        <v>0.37</v>
      </c>
      <c r="L15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0.33197142857142853</v>
      </c>
      <c r="M1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0.32609202746588767</v>
      </c>
      <c r="N151" s="14">
        <f>IF(data[[#This Row],[Weighted_Avg]]&lt;&gt;"", IFERROR(AVERAGE(M139,M127,M115), ""), "")</f>
        <v>0.32908432618367717</v>
      </c>
      <c r="O151" s="14" t="b">
        <f>IF(data[[#This Row],[Date]]&gt;MAX(data[Date])-760, TRUE, FALSE)</f>
        <v>0</v>
      </c>
      <c r="P151" s="3">
        <v>0.23</v>
      </c>
      <c r="Q151" s="3">
        <v>0.23499999999999999</v>
      </c>
      <c r="R151">
        <v>3.8490000000000002</v>
      </c>
    </row>
    <row r="152" spans="1:18">
      <c r="A152" s="4">
        <v>41470</v>
      </c>
      <c r="B152">
        <f>YEAR(data[[#This Row],[Date]])</f>
        <v>2013</v>
      </c>
      <c r="C152" s="6">
        <f t="shared" si="8"/>
        <v>0.66</v>
      </c>
      <c r="D152" s="7">
        <f t="shared" si="6"/>
        <v>0.35</v>
      </c>
      <c r="E152" s="7">
        <f t="shared" si="7"/>
        <v>0.16</v>
      </c>
      <c r="F152" s="20">
        <v>0.30480000000000002</v>
      </c>
      <c r="G152" s="16">
        <f>AVERAGE(0.335,0.34)</f>
        <v>0.33750000000000002</v>
      </c>
      <c r="H152" s="7">
        <v>0.47</v>
      </c>
      <c r="I152" s="7">
        <v>0.44</v>
      </c>
      <c r="J152" s="7">
        <v>0</v>
      </c>
      <c r="K152" s="7">
        <v>0.36</v>
      </c>
      <c r="L15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0.32318571428571424</v>
      </c>
      <c r="M1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0.31820860759511788</v>
      </c>
      <c r="N152" s="14">
        <f>IF(data[[#This Row],[Weighted_Avg]]&lt;&gt;"", IFERROR(AVERAGE(M140,M128,M116), ""), "")</f>
        <v>0.31283758387119209</v>
      </c>
      <c r="O152" s="14" t="b">
        <f>IF(data[[#This Row],[Date]]&gt;MAX(data[Date])-760, TRUE, FALSE)</f>
        <v>0</v>
      </c>
      <c r="P152" s="3">
        <v>0.23499999999999999</v>
      </c>
      <c r="Q152" s="3">
        <v>0.23499999999999999</v>
      </c>
      <c r="R152">
        <v>3.8660000000000001</v>
      </c>
    </row>
    <row r="153" spans="1:18">
      <c r="A153" s="4">
        <v>41501</v>
      </c>
      <c r="B153">
        <f>YEAR(data[[#This Row],[Date]])</f>
        <v>2013</v>
      </c>
      <c r="C153" s="6">
        <f t="shared" si="8"/>
        <v>0.65</v>
      </c>
      <c r="D153" s="7">
        <f t="shared" si="6"/>
        <v>0.34</v>
      </c>
      <c r="E153" s="7">
        <f t="shared" si="7"/>
        <v>0.15</v>
      </c>
      <c r="F153" s="20">
        <v>0.29899999999999999</v>
      </c>
      <c r="G153" s="16">
        <f>AVERAGE(0.33,0.345)</f>
        <v>0.33750000000000002</v>
      </c>
      <c r="H153" s="7">
        <v>0.47</v>
      </c>
      <c r="I153" s="7">
        <v>0.43</v>
      </c>
      <c r="J153" s="7">
        <v>0</v>
      </c>
      <c r="K153" s="7">
        <v>0.35</v>
      </c>
      <c r="L15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0.31807142857142851</v>
      </c>
      <c r="M1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0.3123326961974327</v>
      </c>
      <c r="N153" s="14">
        <f>IF(data[[#This Row],[Weighted_Avg]]&lt;&gt;"", IFERROR(AVERAGE(M141,M129,M117), ""), "")</f>
        <v>0.28621488395576949</v>
      </c>
      <c r="O153" s="14" t="b">
        <f>IF(data[[#This Row],[Date]]&gt;MAX(data[Date])-760, TRUE, FALSE)</f>
        <v>0</v>
      </c>
      <c r="P153" s="3">
        <v>0.24</v>
      </c>
      <c r="Q153" s="3">
        <v>0.24</v>
      </c>
      <c r="R153">
        <v>3.9049999999999998</v>
      </c>
    </row>
    <row r="154" spans="1:18">
      <c r="A154" s="4">
        <v>41532</v>
      </c>
      <c r="B154">
        <f>YEAR(data[[#This Row],[Date]])</f>
        <v>2013</v>
      </c>
      <c r="C154" s="6">
        <f t="shared" si="8"/>
        <v>0.66</v>
      </c>
      <c r="D154" s="7">
        <f t="shared" si="6"/>
        <v>0.35</v>
      </c>
      <c r="E154" s="7">
        <f t="shared" si="7"/>
        <v>0.16</v>
      </c>
      <c r="F154" s="20">
        <v>0.30480000000000002</v>
      </c>
      <c r="G154" s="16">
        <f>AVERAGE(0.35,0.345)</f>
        <v>0.34749999999999998</v>
      </c>
      <c r="H154" s="7">
        <v>0.47</v>
      </c>
      <c r="I154" s="7">
        <v>0.44</v>
      </c>
      <c r="J154" s="7">
        <v>0</v>
      </c>
      <c r="K154" s="7">
        <v>0.36</v>
      </c>
      <c r="L15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0.32461428571428569</v>
      </c>
      <c r="M1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0.32016010370182757</v>
      </c>
      <c r="N154" s="14">
        <f>IF(data[[#This Row],[Weighted_Avg]]&lt;&gt;"", IFERROR(AVERAGE(M142,M130,M118), ""), "")</f>
        <v>0.28462080616043339</v>
      </c>
      <c r="O154" s="14" t="b">
        <f>IF(data[[#This Row],[Date]]&gt;MAX(data[Date])-760, TRUE, FALSE)</f>
        <v>0</v>
      </c>
      <c r="P154" s="3">
        <v>0.24</v>
      </c>
      <c r="Q154" s="3">
        <v>0.24</v>
      </c>
      <c r="R154">
        <v>3.9609999999999999</v>
      </c>
    </row>
    <row r="155" spans="1:18">
      <c r="A155" s="4">
        <v>41562</v>
      </c>
      <c r="B155">
        <f>YEAR(data[[#This Row],[Date]])</f>
        <v>2013</v>
      </c>
      <c r="C155" s="6">
        <f t="shared" si="8"/>
        <v>0.67</v>
      </c>
      <c r="D155" s="7">
        <f t="shared" si="6"/>
        <v>0.36</v>
      </c>
      <c r="E155" s="7">
        <f t="shared" si="7"/>
        <v>0.17</v>
      </c>
      <c r="F155" s="20">
        <v>0.3105</v>
      </c>
      <c r="G155" s="16">
        <f>AVERAGE(0.36,0.365)</f>
        <v>0.36249999999999999</v>
      </c>
      <c r="H155" s="7">
        <v>0.48</v>
      </c>
      <c r="I155" s="7">
        <v>0.45</v>
      </c>
      <c r="J155" s="7">
        <v>0</v>
      </c>
      <c r="K155" s="7">
        <v>0.37</v>
      </c>
      <c r="L15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0.33328571428571424</v>
      </c>
      <c r="M1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0.32956839462501997</v>
      </c>
      <c r="N155" s="14">
        <f>IF(data[[#This Row],[Weighted_Avg]]&lt;&gt;"", IFERROR(AVERAGE(M143,M131,M119), ""), "")</f>
        <v>0.30147591584534755</v>
      </c>
      <c r="O155" s="14" t="b">
        <f>IF(data[[#This Row],[Date]]&gt;MAX(data[Date])-760, TRUE, FALSE)</f>
        <v>0</v>
      </c>
      <c r="P155" s="3">
        <v>0.245</v>
      </c>
      <c r="Q155" s="3">
        <v>0.245</v>
      </c>
      <c r="R155">
        <v>3.8849999999999998</v>
      </c>
    </row>
    <row r="156" spans="1:18">
      <c r="A156" s="4">
        <v>41593</v>
      </c>
      <c r="B156">
        <f>YEAR(data[[#This Row],[Date]])</f>
        <v>2013</v>
      </c>
      <c r="C156" s="6">
        <f t="shared" si="8"/>
        <v>0.68</v>
      </c>
      <c r="D156" s="7">
        <f t="shared" si="6"/>
        <v>0.37</v>
      </c>
      <c r="E156" s="7">
        <f t="shared" si="7"/>
        <v>0.18</v>
      </c>
      <c r="F156" s="20">
        <v>0.32200000000000001</v>
      </c>
      <c r="G156" s="16">
        <f>AVERAGE(0.35,0.345)</f>
        <v>0.34749999999999998</v>
      </c>
      <c r="H156" s="7">
        <v>0.5</v>
      </c>
      <c r="I156" s="7">
        <v>0.46</v>
      </c>
      <c r="J156" s="7">
        <v>0</v>
      </c>
      <c r="K156" s="7">
        <v>0.38</v>
      </c>
      <c r="L15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0.33992857142857141</v>
      </c>
      <c r="M1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0.33452457033572519</v>
      </c>
      <c r="N156" s="14">
        <f>IF(data[[#This Row],[Weighted_Avg]]&lt;&gt;"", IFERROR(AVERAGE(M144,M132,M120), ""), "")</f>
        <v>0.30599892899386222</v>
      </c>
      <c r="O156" s="14" t="b">
        <f>IF(data[[#This Row],[Date]]&gt;MAX(data[Date])-760, TRUE, FALSE)</f>
        <v>0</v>
      </c>
      <c r="P156" s="3">
        <v>0.245</v>
      </c>
      <c r="Q156" s="3">
        <v>0.25</v>
      </c>
      <c r="R156">
        <v>3.839</v>
      </c>
    </row>
    <row r="157" spans="1:18">
      <c r="A157" s="4">
        <v>41623</v>
      </c>
      <c r="B157">
        <f>YEAR(data[[#This Row],[Date]])</f>
        <v>2013</v>
      </c>
      <c r="C157" s="6">
        <f t="shared" si="8"/>
        <v>0.66</v>
      </c>
      <c r="D157" s="7">
        <f t="shared" si="6"/>
        <v>0.35</v>
      </c>
      <c r="E157" s="7">
        <f t="shared" si="7"/>
        <v>0.16</v>
      </c>
      <c r="F157" s="20">
        <v>0.30480000000000002</v>
      </c>
      <c r="G157" s="16">
        <f>AVERAGE(0.34,0.33)</f>
        <v>0.33500000000000002</v>
      </c>
      <c r="H157" s="7">
        <v>0.48</v>
      </c>
      <c r="I157" s="7">
        <v>0.44</v>
      </c>
      <c r="J157" s="7">
        <v>0</v>
      </c>
      <c r="K157" s="7">
        <v>0.36</v>
      </c>
      <c r="L15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0.32425714285714285</v>
      </c>
      <c r="M1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0.31833938143798823</v>
      </c>
      <c r="N157" s="14">
        <f>IF(data[[#This Row],[Weighted_Avg]]&lt;&gt;"", IFERROR(AVERAGE(M145,M133,M121), ""), "")</f>
        <v>0.30982817329058593</v>
      </c>
      <c r="O157" s="14" t="b">
        <f>IF(data[[#This Row],[Date]]&gt;MAX(data[Date])-760, TRUE, FALSE)</f>
        <v>0</v>
      </c>
      <c r="P157" s="3">
        <v>0.25</v>
      </c>
      <c r="Q157" s="3">
        <v>0.25</v>
      </c>
      <c r="R157">
        <v>3.8820000000000001</v>
      </c>
    </row>
    <row r="158" spans="1:18">
      <c r="A158" s="4">
        <v>41654</v>
      </c>
      <c r="B158">
        <f>YEAR(data[[#This Row],[Date]])</f>
        <v>2014</v>
      </c>
      <c r="C158" s="6">
        <f t="shared" si="8"/>
        <v>0.65</v>
      </c>
      <c r="D158" s="7">
        <f t="shared" si="6"/>
        <v>0.34</v>
      </c>
      <c r="E158" s="7">
        <f t="shared" si="7"/>
        <v>0.15</v>
      </c>
      <c r="F158" s="20">
        <v>0.29899999999999999</v>
      </c>
      <c r="G158" s="16">
        <f>AVERAGE(0.34,0.34)</f>
        <v>0.34</v>
      </c>
      <c r="H158" s="7">
        <v>0.46</v>
      </c>
      <c r="I158" s="7">
        <v>0.43</v>
      </c>
      <c r="J158" s="7">
        <v>0</v>
      </c>
      <c r="K158" s="7">
        <v>0.35</v>
      </c>
      <c r="L15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v>
      </c>
      <c r="M1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0.31341985679452145</v>
      </c>
      <c r="N158" s="14">
        <f>IF(data[[#This Row],[Weighted_Avg]]&lt;&gt;"", IFERROR(AVERAGE(M146,M134,M122), ""), "")</f>
        <v>0.31984417218333966</v>
      </c>
      <c r="O158" s="14" t="b">
        <f>IF(data[[#This Row],[Date]]&gt;MAX(data[Date])-760, TRUE, FALSE)</f>
        <v>0</v>
      </c>
      <c r="P158" s="3">
        <v>0.255</v>
      </c>
      <c r="Q158" s="3">
        <v>0.255</v>
      </c>
      <c r="R158">
        <v>3.8929999999999998</v>
      </c>
    </row>
    <row r="159" spans="1:18">
      <c r="A159" s="4">
        <v>41685</v>
      </c>
      <c r="B159">
        <f>YEAR(data[[#This Row],[Date]])</f>
        <v>2014</v>
      </c>
      <c r="C159" s="6">
        <f t="shared" si="8"/>
        <v>0.66</v>
      </c>
      <c r="D159" s="7">
        <f t="shared" si="6"/>
        <v>0.35</v>
      </c>
      <c r="E159" s="7">
        <f t="shared" si="7"/>
        <v>0.16</v>
      </c>
      <c r="F159" s="20">
        <v>0.30480000000000002</v>
      </c>
      <c r="G159" s="16">
        <f>AVERAGE(0.35,0.34)</f>
        <v>0.34499999999999997</v>
      </c>
      <c r="H159" s="7">
        <v>0.48</v>
      </c>
      <c r="I159" s="7">
        <v>0.44</v>
      </c>
      <c r="J159" s="7">
        <v>0</v>
      </c>
      <c r="K159" s="7">
        <v>0.36</v>
      </c>
      <c r="L15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0.32568571428571425</v>
      </c>
      <c r="M1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0.32161061365663257</v>
      </c>
      <c r="N159" s="14">
        <f>IF(data[[#This Row],[Weighted_Avg]]&lt;&gt;"", IFERROR(AVERAGE(M147,M135,M123), ""), "")</f>
        <v>0.31789233133740291</v>
      </c>
      <c r="O159" s="14" t="b">
        <f>IF(data[[#This Row],[Date]]&gt;MAX(data[Date])-760, TRUE, FALSE)</f>
        <v>0</v>
      </c>
      <c r="P159" s="3">
        <v>0.255</v>
      </c>
      <c r="Q159" s="3">
        <v>0.26</v>
      </c>
      <c r="R159">
        <v>3.984</v>
      </c>
    </row>
    <row r="160" spans="1:18">
      <c r="A160" s="4">
        <v>41713</v>
      </c>
      <c r="B160">
        <f>YEAR(data[[#This Row],[Date]])</f>
        <v>2014</v>
      </c>
      <c r="C160" s="6">
        <f t="shared" si="8"/>
        <v>0.67</v>
      </c>
      <c r="D160" s="7">
        <f t="shared" si="6"/>
        <v>0.35</v>
      </c>
      <c r="E160" s="7">
        <f t="shared" si="7"/>
        <v>0.17</v>
      </c>
      <c r="F160" s="20">
        <v>0.3105</v>
      </c>
      <c r="G160" s="16">
        <f>AVERAGE(0.35,0.365)</f>
        <v>0.35749999999999998</v>
      </c>
      <c r="H160" s="7">
        <v>0.48</v>
      </c>
      <c r="I160" s="7">
        <v>0.44</v>
      </c>
      <c r="J160" s="7">
        <v>0</v>
      </c>
      <c r="K160" s="7">
        <v>0.36</v>
      </c>
      <c r="L16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0.32828571428571429</v>
      </c>
      <c r="M1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0.32462075418473169</v>
      </c>
      <c r="N160" s="14">
        <f>IF(data[[#This Row],[Weighted_Avg]]&lt;&gt;"", IFERROR(AVERAGE(M148,M136,M124), ""), "")</f>
        <v>0.29052900874913523</v>
      </c>
      <c r="O160" s="14" t="b">
        <f>IF(data[[#This Row],[Date]]&gt;MAX(data[Date])-760, TRUE, FALSE)</f>
        <v>0</v>
      </c>
      <c r="P160" s="3">
        <v>0.26500000000000001</v>
      </c>
      <c r="Q160" s="3">
        <v>0.26</v>
      </c>
      <c r="R160">
        <v>4.0010000000000003</v>
      </c>
    </row>
    <row r="161" spans="1:28">
      <c r="A161" s="4">
        <v>41744</v>
      </c>
      <c r="B161">
        <f>YEAR(data[[#This Row],[Date]])</f>
        <v>2014</v>
      </c>
      <c r="C161" s="6">
        <f t="shared" si="8"/>
        <v>0.69</v>
      </c>
      <c r="D161" s="7">
        <f t="shared" si="6"/>
        <v>0.38</v>
      </c>
      <c r="E161" s="7">
        <f t="shared" si="7"/>
        <v>0.19</v>
      </c>
      <c r="F161" s="20">
        <v>0.32779999999999998</v>
      </c>
      <c r="G161" s="16">
        <f>AVERAGE(0.37,0.365)</f>
        <v>0.36749999999999999</v>
      </c>
      <c r="H161" s="7">
        <v>0.5</v>
      </c>
      <c r="I161" s="7">
        <v>0.47</v>
      </c>
      <c r="J161" s="7">
        <v>0</v>
      </c>
      <c r="K161" s="7">
        <v>0.38</v>
      </c>
      <c r="L16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0.3464714285714286</v>
      </c>
      <c r="M1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0.34387801833973758</v>
      </c>
      <c r="N161" s="14">
        <f>IF(data[[#This Row],[Weighted_Avg]]&lt;&gt;"", IFERROR(AVERAGE(M149,M137,M125), ""), "")</f>
        <v>0.3263630407406774</v>
      </c>
      <c r="O161" s="14" t="b">
        <f>IF(data[[#This Row],[Date]]&gt;MAX(data[Date])-760, TRUE, FALSE)</f>
        <v>0</v>
      </c>
      <c r="P161" s="3">
        <v>0.26500000000000001</v>
      </c>
      <c r="Q161" s="3">
        <v>0.26500000000000001</v>
      </c>
      <c r="R161">
        <v>3.964</v>
      </c>
    </row>
    <row r="162" spans="1:28">
      <c r="A162" s="4">
        <v>41774</v>
      </c>
      <c r="B162">
        <f>YEAR(data[[#This Row],[Date]])</f>
        <v>2014</v>
      </c>
      <c r="C162" s="6">
        <f t="shared" si="8"/>
        <v>0.69</v>
      </c>
      <c r="D162" s="7">
        <f t="shared" si="6"/>
        <v>0.38</v>
      </c>
      <c r="E162" s="7">
        <f t="shared" si="7"/>
        <v>0.19</v>
      </c>
      <c r="F162" s="20">
        <v>0.32779999999999998</v>
      </c>
      <c r="G162" s="16">
        <f>AVERAGE(0.36,0.36)</f>
        <v>0.36</v>
      </c>
      <c r="H162" s="7">
        <v>0.51</v>
      </c>
      <c r="I162" s="7">
        <v>0.47</v>
      </c>
      <c r="J162" s="7">
        <v>0</v>
      </c>
      <c r="K162" s="7">
        <v>0.39</v>
      </c>
      <c r="L16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0.34825714285714288</v>
      </c>
      <c r="M1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0.34509134245306627</v>
      </c>
      <c r="N162" s="14">
        <f>IF(data[[#This Row],[Weighted_Avg]]&lt;&gt;"", IFERROR(AVERAGE(M150,M138,M126), ""), "")</f>
        <v>0.35137612013301034</v>
      </c>
      <c r="O162" s="14" t="b">
        <f>IF(data[[#This Row],[Date]]&gt;MAX(data[Date])-760, TRUE, FALSE)</f>
        <v>0</v>
      </c>
      <c r="P162" s="3">
        <v>0.27</v>
      </c>
      <c r="Q162" s="3">
        <v>0.26500000000000001</v>
      </c>
      <c r="R162">
        <v>3.9430000000000001</v>
      </c>
    </row>
    <row r="163" spans="1:28">
      <c r="A163" s="4">
        <v>41805</v>
      </c>
      <c r="B163">
        <f>YEAR(data[[#This Row],[Date]])</f>
        <v>2014</v>
      </c>
      <c r="C163" s="6">
        <f t="shared" si="8"/>
        <v>0.68</v>
      </c>
      <c r="D163" s="7">
        <f t="shared" si="6"/>
        <v>0.37</v>
      </c>
      <c r="E163" s="7">
        <f t="shared" si="7"/>
        <v>0.18</v>
      </c>
      <c r="F163" s="20">
        <v>0.32200000000000001</v>
      </c>
      <c r="G163" s="16">
        <f>AVERAGE(0.36,0.355)</f>
        <v>0.35749999999999998</v>
      </c>
      <c r="H163" s="7">
        <v>0.5</v>
      </c>
      <c r="I163" s="7">
        <v>0.46</v>
      </c>
      <c r="J163" s="7">
        <v>0</v>
      </c>
      <c r="K163" s="7">
        <v>0.38</v>
      </c>
      <c r="L16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0.34135714285714286</v>
      </c>
      <c r="M1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0.33797586551441572</v>
      </c>
      <c r="N163" s="14">
        <f>IF(data[[#This Row],[Weighted_Avg]]&lt;&gt;"", IFERROR(AVERAGE(M151,M139,M127), ""), "")</f>
        <v>0.35021652085424176</v>
      </c>
      <c r="O163" s="14" t="b">
        <f>IF(data[[#This Row],[Date]]&gt;MAX(data[Date])-760, TRUE, FALSE)</f>
        <v>0</v>
      </c>
      <c r="P163" s="3">
        <v>0.27</v>
      </c>
      <c r="Q163" s="3">
        <v>0.27</v>
      </c>
      <c r="R163">
        <v>3.9060000000000001</v>
      </c>
    </row>
    <row r="164" spans="1:28">
      <c r="A164" s="4">
        <v>41835</v>
      </c>
      <c r="B164">
        <f>YEAR(data[[#This Row],[Date]])</f>
        <v>2014</v>
      </c>
      <c r="C164" s="6">
        <f t="shared" si="8"/>
        <v>0.68</v>
      </c>
      <c r="D164" s="7">
        <f t="shared" si="6"/>
        <v>0.37</v>
      </c>
      <c r="E164" s="7">
        <f t="shared" si="7"/>
        <v>0.18</v>
      </c>
      <c r="F164" s="20">
        <v>0.31630000000000003</v>
      </c>
      <c r="G164" s="16">
        <f>AVERAGE(0.345,0.345)</f>
        <v>0.34499999999999997</v>
      </c>
      <c r="H164" s="7">
        <v>0.49</v>
      </c>
      <c r="I164" s="7">
        <v>0.46</v>
      </c>
      <c r="J164" s="7">
        <v>0</v>
      </c>
      <c r="K164" s="7">
        <v>0.37</v>
      </c>
      <c r="L16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0.33589999999999998</v>
      </c>
      <c r="M1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0.33246122056052718</v>
      </c>
      <c r="N164" s="14">
        <f>IF(data[[#This Row],[Weighted_Avg]]&lt;&gt;"", IFERROR(AVERAGE(M152,M140,M128), ""), "")</f>
        <v>0.33298163240963147</v>
      </c>
      <c r="O164" s="14" t="b">
        <f>IF(data[[#This Row],[Date]]&gt;MAX(data[Date])-760, TRUE, FALSE)</f>
        <v>0</v>
      </c>
      <c r="P164" s="3">
        <v>0.27500000000000002</v>
      </c>
      <c r="Q164" s="3">
        <v>0.27500000000000002</v>
      </c>
      <c r="R164">
        <v>3.8839999999999999</v>
      </c>
    </row>
    <row r="165" spans="1:28">
      <c r="A165" s="4">
        <v>41866</v>
      </c>
      <c r="B165">
        <f>YEAR(data[[#This Row],[Date]])</f>
        <v>2014</v>
      </c>
      <c r="C165" s="6">
        <f t="shared" si="8"/>
        <v>0.67</v>
      </c>
      <c r="D165" s="7">
        <f t="shared" si="6"/>
        <v>0.36</v>
      </c>
      <c r="E165" s="7">
        <f t="shared" si="7"/>
        <v>0.17</v>
      </c>
      <c r="F165" s="20">
        <v>0.3105</v>
      </c>
      <c r="G165" s="16">
        <f>AVERAGE(0.34,0.35)</f>
        <v>0.34499999999999997</v>
      </c>
      <c r="H165" s="7">
        <v>0.48</v>
      </c>
      <c r="I165" s="7">
        <v>0.45</v>
      </c>
      <c r="J165" s="7">
        <v>0</v>
      </c>
      <c r="K165" s="7">
        <v>0.37</v>
      </c>
      <c r="L16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0.33078571428571424</v>
      </c>
      <c r="M1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0.3276357549991793</v>
      </c>
      <c r="N165" s="14">
        <f>IF(data[[#This Row],[Weighted_Avg]]&lt;&gt;"", IFERROR(AVERAGE(M153,M141,M129), ""), "")</f>
        <v>0.31169750616248432</v>
      </c>
      <c r="O165" s="14" t="b">
        <f>IF(data[[#This Row],[Date]]&gt;MAX(data[Date])-760, TRUE, FALSE)</f>
        <v>0</v>
      </c>
      <c r="P165" s="3">
        <v>0.28000000000000003</v>
      </c>
      <c r="Q165" s="3">
        <v>0.27500000000000002</v>
      </c>
      <c r="R165">
        <v>3.8380000000000001</v>
      </c>
    </row>
    <row r="166" spans="1:28">
      <c r="A166" s="4">
        <v>41897</v>
      </c>
      <c r="B166">
        <f>YEAR(data[[#This Row],[Date]])</f>
        <v>2014</v>
      </c>
      <c r="C166" s="6">
        <f t="shared" si="8"/>
        <v>0.66</v>
      </c>
      <c r="D166" s="7">
        <f t="shared" si="6"/>
        <v>0.35</v>
      </c>
      <c r="E166" s="7">
        <f t="shared" si="7"/>
        <v>0.16</v>
      </c>
      <c r="F166" s="20">
        <v>0.30480000000000002</v>
      </c>
      <c r="G166" s="16">
        <f>AVERAGE(0.33,0.335)</f>
        <v>0.33250000000000002</v>
      </c>
      <c r="H166" s="7">
        <v>0.48</v>
      </c>
      <c r="I166" s="7">
        <v>0.44</v>
      </c>
      <c r="J166" s="7">
        <v>0</v>
      </c>
      <c r="K166" s="7">
        <v>0.36</v>
      </c>
      <c r="L16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0.32390000000000002</v>
      </c>
      <c r="M1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0.31945864646919797</v>
      </c>
      <c r="N166" s="14">
        <f>IF(data[[#This Row],[Weighted_Avg]]&lt;&gt;"", IFERROR(AVERAGE(M154,M142,M130), ""), "")</f>
        <v>0.31393768995624272</v>
      </c>
      <c r="O166" s="14" t="b">
        <f>IF(data[[#This Row],[Date]]&gt;MAX(data[Date])-760, TRUE, FALSE)</f>
        <v>0</v>
      </c>
      <c r="P166" s="3">
        <v>0.28000000000000003</v>
      </c>
      <c r="Q166" s="3">
        <v>0.28000000000000003</v>
      </c>
      <c r="R166">
        <v>3.7919999999999998</v>
      </c>
    </row>
    <row r="167" spans="1:28">
      <c r="A167" s="4">
        <v>41927</v>
      </c>
      <c r="B167">
        <f>YEAR(data[[#This Row],[Date]])</f>
        <v>2014</v>
      </c>
      <c r="C167" s="6">
        <f t="shared" si="8"/>
        <v>0.65</v>
      </c>
      <c r="D167" s="7">
        <f t="shared" si="6"/>
        <v>0.34</v>
      </c>
      <c r="E167" s="7">
        <f t="shared" si="7"/>
        <v>0.15</v>
      </c>
      <c r="F167" s="20">
        <v>0.29899999999999999</v>
      </c>
      <c r="G167" s="16">
        <f>AVERAGE(0.33,0.325)</f>
        <v>0.32750000000000001</v>
      </c>
      <c r="H167" s="7">
        <v>0.46</v>
      </c>
      <c r="I167" s="7">
        <v>0.43</v>
      </c>
      <c r="J167" s="7">
        <v>0</v>
      </c>
      <c r="K167" s="7">
        <v>0.35</v>
      </c>
      <c r="L16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0.31521428571428572</v>
      </c>
      <c r="M1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0.31126788960708679</v>
      </c>
      <c r="N167" s="14">
        <f>IF(data[[#This Row],[Weighted_Avg]]&lt;&gt;"", IFERROR(AVERAGE(M155,M143,M131), ""), "")</f>
        <v>0.33181546639349813</v>
      </c>
      <c r="O167" s="14" t="b">
        <f>IF(data[[#This Row],[Date]]&gt;MAX(data[Date])-760, TRUE, FALSE)</f>
        <v>0</v>
      </c>
      <c r="P167" s="3">
        <v>0.28499999999999998</v>
      </c>
      <c r="Q167" s="3">
        <v>0.28000000000000003</v>
      </c>
      <c r="R167">
        <v>3.681</v>
      </c>
    </row>
    <row r="168" spans="1:28">
      <c r="A168" s="4">
        <v>41958</v>
      </c>
      <c r="B168">
        <f>YEAR(data[[#This Row],[Date]])</f>
        <v>2014</v>
      </c>
      <c r="C168" s="6">
        <f t="shared" si="8"/>
        <v>0.64</v>
      </c>
      <c r="D168" s="7">
        <f t="shared" si="6"/>
        <v>0.33</v>
      </c>
      <c r="E168" s="7">
        <f t="shared" si="7"/>
        <v>0.14000000000000001</v>
      </c>
      <c r="F168" s="20">
        <v>0.28749999999999998</v>
      </c>
      <c r="G168" s="16">
        <f>AVERAGE(0.3,0.315)</f>
        <v>0.3075</v>
      </c>
      <c r="H168" s="7">
        <v>0.45</v>
      </c>
      <c r="I168" s="7">
        <v>0.42</v>
      </c>
      <c r="J168" s="7">
        <v>0</v>
      </c>
      <c r="K168" s="7">
        <v>0.34</v>
      </c>
      <c r="L16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0.30499999999999999</v>
      </c>
      <c r="M1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0.30028148526536325</v>
      </c>
      <c r="N168" s="14">
        <f>IF(data[[#This Row],[Weighted_Avg]]&lt;&gt;"", IFERROR(AVERAGE(M156,M144,M132), ""), "")</f>
        <v>0.33745155555609596</v>
      </c>
      <c r="O168" s="14" t="b">
        <f>IF(data[[#This Row],[Date]]&gt;MAX(data[Date])-760, TRUE, FALSE)</f>
        <v>0</v>
      </c>
      <c r="P168" s="3">
        <v>0.28999999999999998</v>
      </c>
      <c r="Q168" s="3">
        <v>0.28499999999999998</v>
      </c>
      <c r="R168">
        <v>3.6469999999999998</v>
      </c>
    </row>
    <row r="169" spans="1:28">
      <c r="A169" s="4">
        <v>41988</v>
      </c>
      <c r="B169">
        <f>YEAR(data[[#This Row],[Date]])</f>
        <v>2014</v>
      </c>
      <c r="C169" s="6">
        <f t="shared" si="8"/>
        <v>0.61</v>
      </c>
      <c r="D169" s="7">
        <f t="shared" si="6"/>
        <v>0.3</v>
      </c>
      <c r="E169" s="7">
        <f t="shared" si="7"/>
        <v>0.11</v>
      </c>
      <c r="F169" s="20">
        <v>0.27029999999999998</v>
      </c>
      <c r="G169" s="16">
        <f>AVERAGE(0.295,0.295)</f>
        <v>0.29499999999999998</v>
      </c>
      <c r="H169" s="7">
        <v>0.43</v>
      </c>
      <c r="I169" s="7">
        <v>0.39</v>
      </c>
      <c r="J169" s="7">
        <v>0</v>
      </c>
      <c r="K169" s="7">
        <v>0.32</v>
      </c>
      <c r="L16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0.28647142857142854</v>
      </c>
      <c r="M1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0.28060888334551365</v>
      </c>
      <c r="N169" s="14">
        <f>IF(data[[#This Row],[Weighted_Avg]]&lt;&gt;"", IFERROR(AVERAGE(M157,M145,M133), ""), "")</f>
        <v>0.32780523780895249</v>
      </c>
      <c r="O169" s="14" t="b">
        <f>IF(data[[#This Row],[Date]]&gt;MAX(data[Date])-760, TRUE, FALSE)</f>
        <v>0</v>
      </c>
      <c r="P169" s="3">
        <v>0.28999999999999998</v>
      </c>
      <c r="Q169" s="3">
        <v>0.28499999999999998</v>
      </c>
      <c r="R169">
        <v>3.411</v>
      </c>
    </row>
    <row r="170" spans="1:28">
      <c r="A170" s="4">
        <v>42019</v>
      </c>
      <c r="B170">
        <f>YEAR(data[[#This Row],[Date]])</f>
        <v>2015</v>
      </c>
      <c r="C170" s="6">
        <f t="shared" si="8"/>
        <v>0.6</v>
      </c>
      <c r="D170" s="7">
        <f t="shared" si="6"/>
        <v>0.28999999999999998</v>
      </c>
      <c r="E170" s="7">
        <f t="shared" si="7"/>
        <v>0.1</v>
      </c>
      <c r="F170" s="20">
        <v>0.25879999999999997</v>
      </c>
      <c r="G170" s="16">
        <f>AVERAGE(0.275,0.23)</f>
        <v>0.2525</v>
      </c>
      <c r="H170" s="7">
        <f t="shared" ref="H170:H201" si="9">IF(R168&gt;3.75, ROUNDDOWN((R168-3.75)/0.04, 0)+1, 0)/100</f>
        <v>0</v>
      </c>
      <c r="I170" s="7">
        <v>0.38</v>
      </c>
      <c r="J170" s="7">
        <v>0</v>
      </c>
      <c r="K170" s="7">
        <v>0.31</v>
      </c>
      <c r="L17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0.21304285714285712</v>
      </c>
      <c r="M1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0.23876531525979366</v>
      </c>
      <c r="N170" s="14">
        <f>IF(data[[#This Row],[Weighted_Avg]]&lt;&gt;"", IFERROR(AVERAGE(M158,M146,M134), ""), "")</f>
        <v>0.3302963961849214</v>
      </c>
      <c r="O170" s="14" t="b">
        <f>IF(data[[#This Row],[Date]]&gt;MAX(data[Date])-760, TRUE, FALSE)</f>
        <v>0</v>
      </c>
      <c r="P170" s="3">
        <v>0.29499999999999998</v>
      </c>
      <c r="Q170" s="3">
        <v>3.5000000000000003E-2</v>
      </c>
      <c r="R170">
        <v>2.9969999999999999</v>
      </c>
    </row>
    <row r="171" spans="1:28">
      <c r="A171" s="4">
        <v>42050</v>
      </c>
      <c r="B171">
        <f>YEAR(data[[#This Row],[Date]])</f>
        <v>2015</v>
      </c>
      <c r="C171" s="6">
        <f t="shared" si="8"/>
        <v>0.55000000000000004</v>
      </c>
      <c r="D171" s="7">
        <f t="shared" si="6"/>
        <v>0.23</v>
      </c>
      <c r="E171" s="7">
        <f t="shared" si="7"/>
        <v>0.05</v>
      </c>
      <c r="F171" s="20">
        <v>0.2185</v>
      </c>
      <c r="G171" s="16">
        <f>AVERAGE(0.195,0.15)</f>
        <v>0.17249999999999999</v>
      </c>
      <c r="H171" s="7">
        <f t="shared" si="9"/>
        <v>0</v>
      </c>
      <c r="I171" s="7">
        <v>0.32</v>
      </c>
      <c r="J171" s="7">
        <v>0</v>
      </c>
      <c r="K171" s="7">
        <v>0.27</v>
      </c>
      <c r="L17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0.14014285714285715</v>
      </c>
      <c r="M1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0.11207031450153104</v>
      </c>
      <c r="N171" s="14">
        <f>IF(data[[#This Row],[Weighted_Avg]]&lt;&gt;"", IFERROR(AVERAGE(M159,M147,M135), ""), "")</f>
        <v>0.32410531720862862</v>
      </c>
      <c r="O171" s="14" t="b">
        <f>IF(data[[#This Row],[Date]]&gt;MAX(data[Date])-760, TRUE, FALSE)</f>
        <v>0</v>
      </c>
      <c r="P171" s="3">
        <v>0.3</v>
      </c>
      <c r="Q171" s="3">
        <v>0.04</v>
      </c>
      <c r="R171">
        <v>2.8580000000000001</v>
      </c>
    </row>
    <row r="172" spans="1:28">
      <c r="A172" s="4">
        <v>42078</v>
      </c>
      <c r="B172">
        <f>YEAR(data[[#This Row],[Date]])</f>
        <v>2015</v>
      </c>
      <c r="C172" s="6">
        <f t="shared" si="8"/>
        <v>0.44</v>
      </c>
      <c r="D172" s="7">
        <f t="shared" si="6"/>
        <v>0.13</v>
      </c>
      <c r="E172" s="7">
        <f t="shared" si="7"/>
        <v>0</v>
      </c>
      <c r="F172" s="20">
        <v>0.13800000000000001</v>
      </c>
      <c r="G172" s="16">
        <f>AVERAGE(0.125,0.13)</f>
        <v>0.1275</v>
      </c>
      <c r="H172" s="7">
        <f t="shared" si="9"/>
        <v>0</v>
      </c>
      <c r="I172" s="7">
        <v>0.22</v>
      </c>
      <c r="J172" s="7">
        <v>0</v>
      </c>
      <c r="K172" s="7">
        <v>0.18</v>
      </c>
      <c r="L17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9.5071428571428571E-2</v>
      </c>
      <c r="M1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7.5771472223387398E-2</v>
      </c>
      <c r="N172" s="14">
        <f>IF(data[[#This Row],[Weighted_Avg]]&lt;&gt;"", IFERROR(AVERAGE(M160,M148,M136), ""), "")</f>
        <v>0.32310523929435825</v>
      </c>
      <c r="O172" s="14" t="b">
        <f>IF(data[[#This Row],[Date]]&gt;MAX(data[Date])-760, TRUE, FALSE)</f>
        <v>0</v>
      </c>
      <c r="P172" s="3">
        <v>0.30499999999999999</v>
      </c>
      <c r="Q172" s="3">
        <v>0.04</v>
      </c>
      <c r="R172">
        <v>2.8969999999999998</v>
      </c>
    </row>
    <row r="173" spans="1:28">
      <c r="A173" s="4">
        <v>42109</v>
      </c>
      <c r="B173">
        <f>YEAR(data[[#This Row],[Date]])</f>
        <v>2015</v>
      </c>
      <c r="C173" s="6">
        <f t="shared" si="8"/>
        <v>0.41</v>
      </c>
      <c r="D173" s="7">
        <f t="shared" si="6"/>
        <v>0.09</v>
      </c>
      <c r="E173" s="7">
        <f t="shared" si="7"/>
        <v>0</v>
      </c>
      <c r="F173" s="20">
        <v>0.10929999999999999</v>
      </c>
      <c r="G173" s="16">
        <f>AVERAGE(0.145,0.135)</f>
        <v>0.14000000000000001</v>
      </c>
      <c r="H173" s="7">
        <f t="shared" si="9"/>
        <v>0</v>
      </c>
      <c r="I173" s="7">
        <v>0.18</v>
      </c>
      <c r="J173" s="7">
        <v>0</v>
      </c>
      <c r="K173" s="7">
        <v>0.16</v>
      </c>
      <c r="L17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8.4185714285714294E-2</v>
      </c>
      <c r="M1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6.9142828093792241E-2</v>
      </c>
      <c r="N173" s="14">
        <f>IF(data[[#This Row],[Weighted_Avg]]&lt;&gt;"", IFERROR(AVERAGE(M161,M149,M137), ""), "")</f>
        <v>0.35026275964738368</v>
      </c>
      <c r="O173" s="14" t="b">
        <f>IF(data[[#This Row],[Date]]&gt;MAX(data[Date])-760, TRUE, FALSE)</f>
        <v>0</v>
      </c>
      <c r="P173" s="3">
        <v>0.30499999999999999</v>
      </c>
      <c r="Q173" s="3">
        <v>0.04</v>
      </c>
      <c r="R173">
        <v>2.782</v>
      </c>
    </row>
    <row r="174" spans="1:28">
      <c r="A174" s="4">
        <v>42139</v>
      </c>
      <c r="B174">
        <f>YEAR(data[[#This Row],[Date]])</f>
        <v>2015</v>
      </c>
      <c r="C174" s="6">
        <f t="shared" si="8"/>
        <v>0.42</v>
      </c>
      <c r="D174" s="7">
        <f t="shared" si="6"/>
        <v>0.1</v>
      </c>
      <c r="E174" s="7">
        <f t="shared" si="7"/>
        <v>0</v>
      </c>
      <c r="F174" s="20">
        <v>0.115</v>
      </c>
      <c r="G174" s="16">
        <f>AVERAGE(0.12,0.11)</f>
        <v>0.11499999999999999</v>
      </c>
      <c r="H174" s="7">
        <f t="shared" si="9"/>
        <v>0</v>
      </c>
      <c r="I174" s="7">
        <v>0.19</v>
      </c>
      <c r="J174" s="7">
        <v>0</v>
      </c>
      <c r="K174" s="7">
        <v>0.16</v>
      </c>
      <c r="L17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8.2857142857142851E-2</v>
      </c>
      <c r="M1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6.6400175529735192E-2</v>
      </c>
      <c r="N174" s="14">
        <f>IF(data[[#This Row],[Weighted_Avg]]&lt;&gt;"", IFERROR(AVERAGE(M162,M150,M138), ""), "")</f>
        <v>0.35553525938320457</v>
      </c>
      <c r="O174" s="14" t="b">
        <f>IF(data[[#This Row],[Date]]&gt;MAX(data[Date])-760, TRUE, FALSE)</f>
        <v>0</v>
      </c>
      <c r="P174" s="3">
        <v>0.30499999999999999</v>
      </c>
      <c r="Q174" s="3">
        <v>0.04</v>
      </c>
      <c r="R174">
        <v>2.8879999999999999</v>
      </c>
    </row>
    <row r="175" spans="1:28">
      <c r="A175" s="4">
        <v>42170</v>
      </c>
      <c r="B175">
        <f>YEAR(data[[#This Row],[Date]])</f>
        <v>2015</v>
      </c>
      <c r="C175" s="6">
        <f t="shared" si="8"/>
        <v>0.39</v>
      </c>
      <c r="D175" s="7">
        <f t="shared" si="6"/>
        <v>0.08</v>
      </c>
      <c r="E175" s="7">
        <f t="shared" si="7"/>
        <v>0</v>
      </c>
      <c r="F175" s="20">
        <v>9.7799999999999998E-2</v>
      </c>
      <c r="G175" s="16">
        <f>AVERAGE(0.14,0.125)</f>
        <v>0.13250000000000001</v>
      </c>
      <c r="H175" s="7">
        <f t="shared" si="9"/>
        <v>0</v>
      </c>
      <c r="I175" s="7">
        <v>0.17</v>
      </c>
      <c r="J175" s="7">
        <v>0</v>
      </c>
      <c r="K175" s="7">
        <v>0.14000000000000001</v>
      </c>
      <c r="L17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7.7185714285714288E-2</v>
      </c>
      <c r="M1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6.2685553128398075E-2</v>
      </c>
      <c r="N175" s="14">
        <f>IF(data[[#This Row],[Weighted_Avg]]&lt;&gt;"", IFERROR(AVERAGE(M163,M151,M139), ""), "")</f>
        <v>0.34256565937108369</v>
      </c>
      <c r="O175" s="14" t="b">
        <f>IF(data[[#This Row],[Date]]&gt;MAX(data[Date])-760, TRUE, FALSE)</f>
        <v>0</v>
      </c>
      <c r="P175" s="3">
        <v>0.30499999999999999</v>
      </c>
      <c r="Q175" s="3">
        <v>0.04</v>
      </c>
      <c r="R175">
        <v>2.8730000000000002</v>
      </c>
    </row>
    <row r="176" spans="1:28">
      <c r="A176" s="4">
        <v>42200</v>
      </c>
      <c r="B176">
        <f>YEAR(data[[#This Row],[Date]])</f>
        <v>2015</v>
      </c>
      <c r="C176" s="6">
        <f t="shared" si="8"/>
        <v>0.41</v>
      </c>
      <c r="D176" s="7">
        <f t="shared" si="6"/>
        <v>0.1</v>
      </c>
      <c r="E176" s="7">
        <f t="shared" si="7"/>
        <v>0</v>
      </c>
      <c r="F176" s="20">
        <v>0.115</v>
      </c>
      <c r="G176" s="16">
        <f>AVERAGE(0.135,0.13)</f>
        <v>0.13250000000000001</v>
      </c>
      <c r="H176" s="7">
        <f t="shared" si="9"/>
        <v>0</v>
      </c>
      <c r="I176" s="7">
        <v>0.19</v>
      </c>
      <c r="J176" s="7">
        <v>0</v>
      </c>
      <c r="K176" s="11">
        <v>0.16</v>
      </c>
      <c r="L17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8.5357142857142868E-2</v>
      </c>
      <c r="M1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6.9068358183912576E-2</v>
      </c>
      <c r="N176" s="14">
        <f>IF(data[[#This Row],[Weighted_Avg]]&lt;&gt;"", IFERROR(AVERAGE(M164,M152,M140), ""), "")</f>
        <v>0.32687316583707221</v>
      </c>
      <c r="O176" s="14" t="b">
        <f>IF(data[[#This Row],[Date]]&gt;MAX(data[Date])-760, TRUE, FALSE)</f>
        <v>0</v>
      </c>
      <c r="P176" s="3">
        <v>0.30499999999999999</v>
      </c>
      <c r="Q176" s="3">
        <v>0.04</v>
      </c>
      <c r="R176">
        <v>2.7879999999999998</v>
      </c>
    </row>
    <row r="177" spans="1:18">
      <c r="A177" s="4">
        <v>42231</v>
      </c>
      <c r="B177">
        <f>YEAR(data[[#This Row],[Date]])</f>
        <v>2015</v>
      </c>
      <c r="C177" s="6">
        <f t="shared" si="8"/>
        <v>0.41</v>
      </c>
      <c r="D177" s="7">
        <f t="shared" si="6"/>
        <v>0.1</v>
      </c>
      <c r="E177" s="7">
        <f t="shared" si="7"/>
        <v>0</v>
      </c>
      <c r="F177" s="20">
        <v>0.115</v>
      </c>
      <c r="G177" s="16">
        <f>AVERAGE(0.115, 0.125)</f>
        <v>0.12</v>
      </c>
      <c r="H177" s="7">
        <f t="shared" si="9"/>
        <v>0</v>
      </c>
      <c r="I177" s="7">
        <v>0.19</v>
      </c>
      <c r="J177" s="7">
        <v>0</v>
      </c>
      <c r="K177" s="11">
        <v>0.16</v>
      </c>
      <c r="L17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8.357142857142856E-2</v>
      </c>
      <c r="M1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6.716251343092873E-2</v>
      </c>
      <c r="N177" s="14">
        <f>IF(data[[#This Row],[Weighted_Avg]]&lt;&gt;"", IFERROR(AVERAGE(M165,M153,M141), ""), "")</f>
        <v>0.31085882332955256</v>
      </c>
      <c r="O177" s="14" t="b">
        <f>IF(data[[#This Row],[Date]]&gt;MAX(data[Date])-760, TRUE, FALSE)</f>
        <v>0</v>
      </c>
      <c r="P177" s="3">
        <v>0.30499999999999999</v>
      </c>
      <c r="Q177" s="3">
        <v>0.04</v>
      </c>
      <c r="R177">
        <v>2.5950000000000002</v>
      </c>
    </row>
    <row r="178" spans="1:18">
      <c r="A178" s="4">
        <v>42262</v>
      </c>
      <c r="B178">
        <f>YEAR(data[[#This Row],[Date]])</f>
        <v>2015</v>
      </c>
      <c r="C178" s="6">
        <f t="shared" si="8"/>
        <v>0.39</v>
      </c>
      <c r="D178" s="7">
        <f t="shared" si="6"/>
        <v>0.08</v>
      </c>
      <c r="E178" s="7">
        <f t="shared" si="7"/>
        <v>0</v>
      </c>
      <c r="F178" s="20">
        <v>9.7799999999999998E-2</v>
      </c>
      <c r="G178" s="16">
        <f>AVERAGE(0.075,0.08)</f>
        <v>7.7499999999999999E-2</v>
      </c>
      <c r="H178" s="7">
        <f t="shared" si="9"/>
        <v>0</v>
      </c>
      <c r="I178" s="7">
        <v>0.17</v>
      </c>
      <c r="J178" s="7">
        <v>0</v>
      </c>
      <c r="K178" s="7">
        <v>0.14000000000000001</v>
      </c>
      <c r="L17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6.9328571428571434E-2</v>
      </c>
      <c r="M1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5.4299836215269154E-2</v>
      </c>
      <c r="N178" s="14">
        <f>IF(data[[#This Row],[Weighted_Avg]]&lt;&gt;"", IFERROR(AVERAGE(M166,M154,M142), ""), "")</f>
        <v>0.31124443003751195</v>
      </c>
      <c r="O178" s="14" t="b">
        <f>IF(data[[#This Row],[Date]]&gt;MAX(data[Date])-760, TRUE, FALSE)</f>
        <v>0</v>
      </c>
      <c r="P178" s="3">
        <v>0.30499999999999999</v>
      </c>
      <c r="Q178" s="3">
        <v>0.04</v>
      </c>
      <c r="R178">
        <v>2.5049999999999999</v>
      </c>
    </row>
    <row r="179" spans="1:18">
      <c r="A179" s="4">
        <v>42292</v>
      </c>
      <c r="B179">
        <f>YEAR(data[[#This Row],[Date]])</f>
        <v>2015</v>
      </c>
      <c r="C179" s="6">
        <f t="shared" si="8"/>
        <v>0.34</v>
      </c>
      <c r="D179" s="7">
        <f t="shared" si="6"/>
        <v>0.03</v>
      </c>
      <c r="E179" s="7">
        <f t="shared" si="7"/>
        <v>0</v>
      </c>
      <c r="F179" s="20">
        <v>5.7500000000000002E-2</v>
      </c>
      <c r="G179" s="16">
        <f>AVERAGE(0.06,0.055)</f>
        <v>5.7499999999999996E-2</v>
      </c>
      <c r="H179" s="7">
        <f t="shared" si="9"/>
        <v>0</v>
      </c>
      <c r="I179" s="7">
        <v>0.12</v>
      </c>
      <c r="J179" s="7">
        <v>0</v>
      </c>
      <c r="K179" s="7">
        <v>0.1</v>
      </c>
      <c r="L17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4.7857142857142855E-2</v>
      </c>
      <c r="M1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3.7388617671068894E-2</v>
      </c>
      <c r="N179" s="14">
        <f>IF(data[[#This Row],[Weighted_Avg]]&lt;&gt;"", IFERROR(AVERAGE(M167,M155,M143), ""), "")</f>
        <v>0.32894768527666757</v>
      </c>
      <c r="O179" s="14" t="b">
        <f>IF(data[[#This Row],[Date]]&gt;MAX(data[Date])-760, TRUE, FALSE)</f>
        <v>0</v>
      </c>
      <c r="P179" s="3">
        <v>0.30499999999999999</v>
      </c>
      <c r="Q179" s="3">
        <v>0.04</v>
      </c>
      <c r="R179">
        <v>2.5190000000000001</v>
      </c>
    </row>
    <row r="180" spans="1:18">
      <c r="A180" s="4">
        <v>42323</v>
      </c>
      <c r="B180">
        <f>YEAR(data[[#This Row],[Date]])</f>
        <v>2015</v>
      </c>
      <c r="C180" s="6">
        <f t="shared" si="8"/>
        <v>0.32</v>
      </c>
      <c r="D180" s="7">
        <f t="shared" si="6"/>
        <v>0.01</v>
      </c>
      <c r="E180" s="7">
        <f t="shared" si="7"/>
        <v>0</v>
      </c>
      <c r="F180" s="20">
        <v>4.0300000000000002E-2</v>
      </c>
      <c r="G180" s="16">
        <f>AVERAGE(0.05,0.06)</f>
        <v>5.5E-2</v>
      </c>
      <c r="H180" s="7">
        <f t="shared" si="9"/>
        <v>0</v>
      </c>
      <c r="I180" s="7">
        <v>0.1</v>
      </c>
      <c r="J180" s="7">
        <v>0</v>
      </c>
      <c r="K180" s="7">
        <v>0.09</v>
      </c>
      <c r="L1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4.075714285714286E-2</v>
      </c>
      <c r="M1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3.2352320896750442E-2</v>
      </c>
      <c r="N180" s="14">
        <f>IF(data[[#This Row],[Weighted_Avg]]&lt;&gt;"", IFERROR(AVERAGE(M168,M156,M144), ""), "")</f>
        <v>0.33404548676098206</v>
      </c>
      <c r="O180" s="14" t="b">
        <f>IF(data[[#This Row],[Date]]&gt;MAX(data[Date])-760, TRUE, FALSE)</f>
        <v>0</v>
      </c>
      <c r="P180" s="3">
        <v>0.30499999999999999</v>
      </c>
      <c r="Q180" s="3">
        <v>3.9E-2</v>
      </c>
      <c r="R180">
        <v>2.4670000000000001</v>
      </c>
    </row>
    <row r="181" spans="1:18">
      <c r="A181" s="4">
        <v>42353</v>
      </c>
      <c r="B181">
        <f>YEAR(data[[#This Row],[Date]])</f>
        <v>2015</v>
      </c>
      <c r="C181" s="6">
        <f t="shared" si="8"/>
        <v>0.32</v>
      </c>
      <c r="D181" s="7">
        <f t="shared" si="6"/>
        <v>0.01</v>
      </c>
      <c r="E181" s="7">
        <f t="shared" si="7"/>
        <v>0</v>
      </c>
      <c r="F181" s="20">
        <v>4.5999999999999999E-2</v>
      </c>
      <c r="G181" s="16">
        <f>AVERAGE(0.055,0.045)</f>
        <v>0.05</v>
      </c>
      <c r="H181" s="7">
        <f t="shared" si="9"/>
        <v>0</v>
      </c>
      <c r="I181" s="7">
        <v>0.1</v>
      </c>
      <c r="J181" s="7">
        <v>0</v>
      </c>
      <c r="K181" s="7">
        <v>0.09</v>
      </c>
      <c r="L18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4.0857142857142863E-2</v>
      </c>
      <c r="M18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3.2365749760421274E-2</v>
      </c>
      <c r="N181" s="14">
        <f>IF(data[[#This Row],[Weighted_Avg]]&lt;&gt;"", IFERROR(AVERAGE(M169,M157,M145), ""), "")</f>
        <v>0.31838354982059747</v>
      </c>
      <c r="O181" s="14" t="b">
        <f>IF(data[[#This Row],[Date]]&gt;MAX(data[Date])-760, TRUE, FALSE)</f>
        <v>0</v>
      </c>
      <c r="P181" s="3">
        <v>0.30499999999999999</v>
      </c>
      <c r="Q181" s="3">
        <v>0.04</v>
      </c>
      <c r="R181">
        <v>2.31</v>
      </c>
    </row>
    <row r="182" spans="1:18">
      <c r="A182" s="4">
        <v>42384</v>
      </c>
      <c r="B182">
        <f>YEAR(data[[#This Row],[Date]])</f>
        <v>2016</v>
      </c>
      <c r="C182" s="6">
        <f t="shared" si="8"/>
        <v>0.31</v>
      </c>
      <c r="D182" s="7">
        <f t="shared" si="6"/>
        <v>0</v>
      </c>
      <c r="E182" s="7">
        <f t="shared" si="7"/>
        <v>0</v>
      </c>
      <c r="F182" s="20">
        <v>3.4500000000000003E-2</v>
      </c>
      <c r="G182" s="16">
        <f>AVERAGE(0.035,0.015)</f>
        <v>2.5000000000000001E-2</v>
      </c>
      <c r="H182" s="7">
        <f t="shared" si="9"/>
        <v>0</v>
      </c>
      <c r="I182" s="7">
        <v>0.09</v>
      </c>
      <c r="J182" s="7">
        <v>0</v>
      </c>
      <c r="K182" s="7">
        <v>0.08</v>
      </c>
      <c r="L18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3.2785714285714286E-2</v>
      </c>
      <c r="M18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2.5249924444910567E-2</v>
      </c>
      <c r="N182" s="14">
        <f>IF(data[[#This Row],[Weighted_Avg]]&lt;&gt;"", IFERROR(AVERAGE(M170,M158,M146), ""), "")</f>
        <v>0.29871051527244591</v>
      </c>
      <c r="O182" s="37" t="b">
        <f>IF(data[[#This Row],[Date]]&gt;MAX(data[Date])-760, TRUE, FALSE)</f>
        <v>0</v>
      </c>
      <c r="P182" s="38">
        <v>0.30499999999999999</v>
      </c>
      <c r="Q182" s="38">
        <v>0.04</v>
      </c>
      <c r="R182">
        <v>2.1429999999999998</v>
      </c>
    </row>
    <row r="183" spans="1:18">
      <c r="A183" s="4">
        <v>42415</v>
      </c>
      <c r="B183">
        <f>YEAR(data[[#This Row],[Date]])</f>
        <v>2016</v>
      </c>
      <c r="C183" s="6">
        <f t="shared" si="8"/>
        <v>0.27</v>
      </c>
      <c r="D183" s="7">
        <f t="shared" si="6"/>
        <v>-0.04</v>
      </c>
      <c r="E183" s="7">
        <f t="shared" si="7"/>
        <v>0</v>
      </c>
      <c r="F183" s="20">
        <v>5.7999999999999996E-3</v>
      </c>
      <c r="G183" s="16">
        <f>AVERAGE(0, 0)</f>
        <v>0</v>
      </c>
      <c r="H183" s="7">
        <f t="shared" si="9"/>
        <v>0</v>
      </c>
      <c r="I183" s="7">
        <v>0.05</v>
      </c>
      <c r="J183" s="7">
        <v>0</v>
      </c>
      <c r="K183" s="7">
        <v>0.05</v>
      </c>
      <c r="L18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1.5114285714285716E-2</v>
      </c>
      <c r="M18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1.1435083749791332E-2</v>
      </c>
      <c r="N183" s="14">
        <f>IF(data[[#This Row],[Weighted_Avg]]&lt;&gt;"", IFERROR(AVERAGE(M171,M159,M147), ""), "")</f>
        <v>0.25606849949796295</v>
      </c>
      <c r="O183" s="14" t="b">
        <f>IF(data[[#This Row],[Date]]&gt;MAX(data[Date])-760, TRUE, FALSE)</f>
        <v>0</v>
      </c>
      <c r="P183" s="3">
        <v>0.3</v>
      </c>
      <c r="Q183" s="3">
        <v>0.03</v>
      </c>
      <c r="R183">
        <v>1.998</v>
      </c>
    </row>
    <row r="184" spans="1:18">
      <c r="A184" s="4">
        <v>42444</v>
      </c>
      <c r="B184">
        <f>YEAR(data[[#This Row],[Date]])</f>
        <v>2016</v>
      </c>
      <c r="C184" s="6">
        <f t="shared" si="8"/>
        <v>0.23</v>
      </c>
      <c r="D184" s="7">
        <f t="shared" si="6"/>
        <v>-0.08</v>
      </c>
      <c r="E184" s="7">
        <f t="shared" si="7"/>
        <v>0</v>
      </c>
      <c r="F184" s="20">
        <v>0</v>
      </c>
      <c r="G184" s="16">
        <f>AVERAGE(0, 0)</f>
        <v>0</v>
      </c>
      <c r="H184" s="7">
        <f t="shared" si="9"/>
        <v>0</v>
      </c>
      <c r="I184" s="7">
        <v>0</v>
      </c>
      <c r="J184" s="7">
        <v>0</v>
      </c>
      <c r="K184" s="7">
        <v>0</v>
      </c>
      <c r="L18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4" s="14">
        <f>IF(data[[#This Row],[Weighted_Avg]]&lt;&gt;"", IFERROR(AVERAGE(M172,M160,M148), ""), "")</f>
        <v>0.24429595506440119</v>
      </c>
      <c r="O184" s="14" t="b">
        <f>IF(data[[#This Row],[Date]]&gt;MAX(data[Date])-760, TRUE, FALSE)</f>
        <v>0</v>
      </c>
      <c r="P184" s="3">
        <v>0.3</v>
      </c>
      <c r="Q184" s="3">
        <v>0.03</v>
      </c>
      <c r="R184">
        <v>2.09</v>
      </c>
    </row>
    <row r="185" spans="1:18">
      <c r="A185" s="4">
        <v>42475</v>
      </c>
      <c r="B185">
        <f>YEAR(data[[#This Row],[Date]])</f>
        <v>2016</v>
      </c>
      <c r="C185" s="6">
        <f t="shared" si="8"/>
        <v>0.19</v>
      </c>
      <c r="D185" s="7">
        <f t="shared" si="6"/>
        <v>-0.12</v>
      </c>
      <c r="E185" s="7">
        <f t="shared" si="7"/>
        <v>0</v>
      </c>
      <c r="F185" s="20">
        <v>0</v>
      </c>
      <c r="G185" s="16">
        <f>AVERAGE(0, 0)</f>
        <v>0</v>
      </c>
      <c r="H185" s="7">
        <f t="shared" si="9"/>
        <v>0</v>
      </c>
      <c r="I185" s="7">
        <v>0</v>
      </c>
      <c r="J185" s="7">
        <v>0</v>
      </c>
      <c r="K185" s="7">
        <v>0</v>
      </c>
      <c r="L18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5" s="14">
        <f>IF(data[[#This Row],[Weighted_Avg]]&lt;&gt;"", IFERROR(AVERAGE(M173,M161,M149), ""), "")</f>
        <v>0.25979653422089566</v>
      </c>
      <c r="O185" s="14" t="b">
        <f>IF(data[[#This Row],[Date]]&gt;MAX(data[Date])-760, TRUE, FALSE)</f>
        <v>0</v>
      </c>
      <c r="P185" s="3">
        <v>0.29499999999999998</v>
      </c>
      <c r="Q185" s="3">
        <v>0.03</v>
      </c>
      <c r="R185">
        <v>2.1520000000000001</v>
      </c>
    </row>
    <row r="186" spans="1:18">
      <c r="A186" s="4">
        <v>42505</v>
      </c>
      <c r="B186">
        <f>YEAR(data[[#This Row],[Date]])</f>
        <v>2016</v>
      </c>
      <c r="C186" s="6">
        <f t="shared" si="8"/>
        <v>0.22</v>
      </c>
      <c r="D186" s="7">
        <f t="shared" si="6"/>
        <v>-0.1</v>
      </c>
      <c r="E186" s="7">
        <f t="shared" si="7"/>
        <v>0</v>
      </c>
      <c r="F186" s="20">
        <v>0</v>
      </c>
      <c r="G186" s="16">
        <f>AVERAGE(0, 0)</f>
        <v>0</v>
      </c>
      <c r="H186" s="7">
        <f t="shared" si="9"/>
        <v>0</v>
      </c>
      <c r="I186" s="7">
        <v>0</v>
      </c>
      <c r="J186" s="7">
        <v>0</v>
      </c>
      <c r="K186" s="7">
        <v>0</v>
      </c>
      <c r="L18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6" s="14">
        <f>IF(data[[#This Row],[Weighted_Avg]]&lt;&gt;"", IFERROR(AVERAGE(M174,M162,M150), ""), "")</f>
        <v>0.25507629597242831</v>
      </c>
      <c r="O186" s="14" t="b">
        <f>IF(data[[#This Row],[Date]]&gt;MAX(data[Date])-760, TRUE, FALSE)</f>
        <v>0</v>
      </c>
      <c r="P186" s="3">
        <v>0.29499999999999998</v>
      </c>
      <c r="Q186" s="3">
        <v>0.03</v>
      </c>
      <c r="R186">
        <v>2.3149999999999999</v>
      </c>
    </row>
    <row r="187" spans="1:18">
      <c r="A187" s="4">
        <v>42536</v>
      </c>
      <c r="B187">
        <f>YEAR(data[[#This Row],[Date]])</f>
        <v>2016</v>
      </c>
      <c r="C187" s="6">
        <f t="shared" si="8"/>
        <v>0.23</v>
      </c>
      <c r="D187" s="7">
        <f t="shared" si="6"/>
        <v>-0.08</v>
      </c>
      <c r="E187" s="7">
        <f t="shared" si="7"/>
        <v>0</v>
      </c>
      <c r="F187" s="20">
        <v>0</v>
      </c>
      <c r="G187" s="16">
        <f>AVERAGE(0.005, 0.02)</f>
        <v>1.2500000000000001E-2</v>
      </c>
      <c r="H187" s="7">
        <f t="shared" si="9"/>
        <v>0</v>
      </c>
      <c r="I187" s="7">
        <v>0</v>
      </c>
      <c r="J187" s="7">
        <v>0</v>
      </c>
      <c r="K187" s="7">
        <v>0</v>
      </c>
      <c r="L18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1.7857142857142859E-3</v>
      </c>
      <c r="M18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1.8220412347718486E-3</v>
      </c>
      <c r="N187" s="14">
        <f>IF(data[[#This Row],[Weighted_Avg]]&lt;&gt;"", IFERROR(AVERAGE(M175,M163,M151), ""), "")</f>
        <v>0.24225114870290052</v>
      </c>
      <c r="O187" s="14" t="b">
        <f>IF(data[[#This Row],[Date]]&gt;MAX(data[Date])-760, TRUE, FALSE)</f>
        <v>0</v>
      </c>
      <c r="P187" s="3">
        <v>0.29499999999999998</v>
      </c>
      <c r="Q187" s="3">
        <v>0.03</v>
      </c>
      <c r="R187">
        <v>2.423</v>
      </c>
    </row>
    <row r="188" spans="1:18">
      <c r="A188" s="4">
        <v>42566</v>
      </c>
      <c r="B188">
        <f>YEAR(data[[#This Row],[Date]])</f>
        <v>2016</v>
      </c>
      <c r="C188" s="6">
        <f t="shared" si="8"/>
        <v>0.27</v>
      </c>
      <c r="D188" s="7">
        <f t="shared" si="6"/>
        <v>-0.04</v>
      </c>
      <c r="E188" s="7">
        <f t="shared" si="7"/>
        <v>0</v>
      </c>
      <c r="F188" s="20">
        <v>5.7999999999999996E-3</v>
      </c>
      <c r="G188" s="16">
        <f>AVERAGE(0.035, 0.04)</f>
        <v>3.7500000000000006E-2</v>
      </c>
      <c r="H188" s="7">
        <f t="shared" si="9"/>
        <v>0</v>
      </c>
      <c r="I188" s="7">
        <v>0.05</v>
      </c>
      <c r="J188" s="7">
        <v>0</v>
      </c>
      <c r="K188" s="7">
        <v>0.05</v>
      </c>
      <c r="L18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2.0471428571428574E-2</v>
      </c>
      <c r="M18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1.6901207454106879E-2</v>
      </c>
      <c r="N188" s="14">
        <f>IF(data[[#This Row],[Weighted_Avg]]&lt;&gt;"", IFERROR(AVERAGE(M176,M164,M152), ""), "")</f>
        <v>0.23991272877985251</v>
      </c>
      <c r="O188" s="14" t="b">
        <f>IF(data[[#This Row],[Date]]&gt;MAX(data[Date])-760, TRUE, FALSE)</f>
        <v>0</v>
      </c>
      <c r="P188" s="3">
        <v>0.29499999999999998</v>
      </c>
      <c r="Q188" s="3">
        <v>0.03</v>
      </c>
      <c r="R188">
        <v>2.4049999999999998</v>
      </c>
    </row>
    <row r="189" spans="1:18">
      <c r="A189" s="4">
        <v>42597</v>
      </c>
      <c r="B189">
        <f>YEAR(data[[#This Row],[Date]])</f>
        <v>2016</v>
      </c>
      <c r="C189" s="6">
        <f t="shared" si="8"/>
        <v>0.3</v>
      </c>
      <c r="D189" s="7">
        <f t="shared" ref="D189:D252" si="10">IF(R187&gt;2.5,ROUNDDOWN((R187-2.5)/0.04,0)+1,ROUNDUP((R187-2.5)/0.04,0)+1)/100</f>
        <v>-0.01</v>
      </c>
      <c r="E189" s="7">
        <f t="shared" si="7"/>
        <v>0</v>
      </c>
      <c r="F189" s="20">
        <v>2.8799999999999999E-2</v>
      </c>
      <c r="G189" s="16">
        <f>AVERAGE(0.04, 0.03)</f>
        <v>3.5000000000000003E-2</v>
      </c>
      <c r="H189" s="7">
        <f t="shared" si="9"/>
        <v>0</v>
      </c>
      <c r="I189" s="7">
        <v>0.08</v>
      </c>
      <c r="J189" s="7">
        <v>0</v>
      </c>
      <c r="K189" s="7">
        <v>7.0000000000000007E-2</v>
      </c>
      <c r="L18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3.0542857142857142E-2</v>
      </c>
      <c r="M18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2.3875286628393701E-2</v>
      </c>
      <c r="N189" s="14">
        <f>IF(data[[#This Row],[Weighted_Avg]]&lt;&gt;"", IFERROR(AVERAGE(M177,M165,M153), ""), "")</f>
        <v>0.23571032154251359</v>
      </c>
      <c r="O189" s="14" t="b">
        <f>IF(data[[#This Row],[Date]]&gt;MAX(data[Date])-760, TRUE, FALSE)</f>
        <v>0</v>
      </c>
      <c r="P189" s="3">
        <v>0.29499999999999998</v>
      </c>
      <c r="Q189" s="3">
        <v>0.03</v>
      </c>
      <c r="R189">
        <v>2.351</v>
      </c>
    </row>
    <row r="190" spans="1:18">
      <c r="A190" s="4">
        <v>42628</v>
      </c>
      <c r="B190">
        <f>YEAR(data[[#This Row],[Date]])</f>
        <v>2016</v>
      </c>
      <c r="C190" s="6">
        <f t="shared" si="8"/>
        <v>0.28999999999999998</v>
      </c>
      <c r="D190" s="7">
        <f t="shared" si="10"/>
        <v>-0.02</v>
      </c>
      <c r="E190" s="7">
        <f t="shared" si="7"/>
        <v>0</v>
      </c>
      <c r="F190" s="20">
        <v>2.3E-2</v>
      </c>
      <c r="G190" s="16">
        <f>AVERAGE(0.02, 0.02)</f>
        <v>0.02</v>
      </c>
      <c r="H190" s="7">
        <f t="shared" si="9"/>
        <v>0</v>
      </c>
      <c r="I190" s="7">
        <v>7.0000000000000007E-2</v>
      </c>
      <c r="J190" s="7">
        <v>0</v>
      </c>
      <c r="K190" s="7">
        <v>7.0000000000000007E-2</v>
      </c>
      <c r="L19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2.6142857142857141E-2</v>
      </c>
      <c r="M19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2.0711471403562231E-2</v>
      </c>
      <c r="N190" s="14">
        <f>IF(data[[#This Row],[Weighted_Avg]]&lt;&gt;"", IFERROR(AVERAGE(M178,M166,M154), ""), "")</f>
        <v>0.23130619546209821</v>
      </c>
      <c r="O190" s="14" t="b">
        <f>IF(data[[#This Row],[Date]]&gt;MAX(data[Date])-760, TRUE, FALSE)</f>
        <v>0</v>
      </c>
      <c r="P190" s="3">
        <v>0.29499999999999998</v>
      </c>
      <c r="Q190" s="3">
        <v>3.5000000000000003E-2</v>
      </c>
      <c r="R190">
        <v>2.3940000000000001</v>
      </c>
    </row>
    <row r="191" spans="1:18">
      <c r="A191" s="4">
        <v>42658</v>
      </c>
      <c r="B191">
        <f>YEAR(data[[#This Row],[Date]])</f>
        <v>2016</v>
      </c>
      <c r="C191" s="6">
        <f t="shared" si="8"/>
        <v>0.28000000000000003</v>
      </c>
      <c r="D191" s="7">
        <f t="shared" si="10"/>
        <v>-0.03</v>
      </c>
      <c r="E191" s="7">
        <f t="shared" si="7"/>
        <v>0</v>
      </c>
      <c r="F191" s="20">
        <v>1.15E-2</v>
      </c>
      <c r="G191" s="16">
        <f>AVERAGE(0.035, 0.035)</f>
        <v>3.5000000000000003E-2</v>
      </c>
      <c r="H191" s="7">
        <f t="shared" si="9"/>
        <v>0</v>
      </c>
      <c r="I191" s="7">
        <v>0.06</v>
      </c>
      <c r="J191" s="7">
        <v>0</v>
      </c>
      <c r="K191" s="7">
        <v>0.06</v>
      </c>
      <c r="L19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2.3785714285714282E-2</v>
      </c>
      <c r="M19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1.9369070011486855E-2</v>
      </c>
      <c r="N191" s="14">
        <f>IF(data[[#This Row],[Weighted_Avg]]&lt;&gt;"", IFERROR(AVERAGE(M179,M167,M155), ""), "")</f>
        <v>0.22607496730105855</v>
      </c>
      <c r="O191" s="14" t="b">
        <f>IF(data[[#This Row],[Date]]&gt;MAX(data[Date])-760, TRUE, FALSE)</f>
        <v>0</v>
      </c>
      <c r="P191" s="3">
        <v>0.3</v>
      </c>
      <c r="Q191" s="3">
        <v>4.4999999999999998E-2</v>
      </c>
      <c r="R191">
        <v>2.4540000000000002</v>
      </c>
    </row>
    <row r="192" spans="1:18">
      <c r="A192" s="4">
        <v>42689</v>
      </c>
      <c r="B192">
        <f>YEAR(data[[#This Row],[Date]])</f>
        <v>2016</v>
      </c>
      <c r="C192" s="6">
        <f t="shared" si="8"/>
        <v>0.28999999999999998</v>
      </c>
      <c r="D192" s="7">
        <f t="shared" si="10"/>
        <v>-0.02</v>
      </c>
      <c r="E192" s="7">
        <f t="shared" si="7"/>
        <v>0</v>
      </c>
      <c r="F192" s="20">
        <v>2.3E-2</v>
      </c>
      <c r="G192" s="16">
        <f>AVERAGE(0.035, 0.05)</f>
        <v>4.2500000000000003E-2</v>
      </c>
      <c r="H192" s="7">
        <f t="shared" si="9"/>
        <v>0</v>
      </c>
      <c r="I192" s="7">
        <v>7.0000000000000007E-2</v>
      </c>
      <c r="J192" s="7">
        <v>0</v>
      </c>
      <c r="K192" s="7">
        <v>0.06</v>
      </c>
      <c r="L19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2.7928571428571431E-2</v>
      </c>
      <c r="M19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2.2124230563724746E-2</v>
      </c>
      <c r="N192" s="14">
        <f>IF(data[[#This Row],[Weighted_Avg]]&lt;&gt;"", IFERROR(AVERAGE(M180,M168,M156), ""), "")</f>
        <v>0.22238612549927961</v>
      </c>
      <c r="O192" s="14" t="b">
        <f>IF(data[[#This Row],[Date]]&gt;MAX(data[Date])-760, TRUE, FALSE)</f>
        <v>0</v>
      </c>
      <c r="P192" s="3">
        <v>0.315</v>
      </c>
      <c r="Q192" s="3">
        <v>0.05</v>
      </c>
      <c r="R192">
        <v>2.4390000000000001</v>
      </c>
    </row>
    <row r="193" spans="1:26">
      <c r="A193" s="4">
        <v>42719</v>
      </c>
      <c r="B193">
        <f>YEAR(data[[#This Row],[Date]])</f>
        <v>2016</v>
      </c>
      <c r="C193" s="6">
        <f t="shared" si="8"/>
        <v>0.31</v>
      </c>
      <c r="D193" s="7">
        <f t="shared" si="10"/>
        <v>-0.01</v>
      </c>
      <c r="E193" s="7">
        <f t="shared" si="7"/>
        <v>0</v>
      </c>
      <c r="F193" s="20">
        <v>3.4500000000000003E-2</v>
      </c>
      <c r="G193" s="16">
        <f>AVERAGE(0.05, 0.04)</f>
        <v>4.4999999999999998E-2</v>
      </c>
      <c r="H193" s="7">
        <f t="shared" si="9"/>
        <v>0</v>
      </c>
      <c r="I193" s="7">
        <v>0.08</v>
      </c>
      <c r="J193" s="7">
        <v>0</v>
      </c>
      <c r="K193" s="7">
        <v>0.08</v>
      </c>
      <c r="L19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3.4214285714285711E-2</v>
      </c>
      <c r="M19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2.7884404746907517E-2</v>
      </c>
      <c r="N193" s="14">
        <f>IF(data[[#This Row],[Weighted_Avg]]&lt;&gt;"", IFERROR(AVERAGE(M181,M169,M157), ""), "")</f>
        <v>0.21043800484797437</v>
      </c>
      <c r="O193" s="14" t="b">
        <f>IF(data[[#This Row],[Date]]&gt;MAX(data[Date])-760, TRUE, FALSE)</f>
        <v>0</v>
      </c>
      <c r="P193" s="3">
        <v>0.32</v>
      </c>
      <c r="Q193" s="3">
        <v>0.05</v>
      </c>
      <c r="R193">
        <v>2.5099999999999998</v>
      </c>
    </row>
    <row r="194" spans="1:26">
      <c r="A194" s="4">
        <v>42750</v>
      </c>
      <c r="B194">
        <f>YEAR(data[[#This Row],[Date]])</f>
        <v>2017</v>
      </c>
      <c r="C194" s="6">
        <f t="shared" si="8"/>
        <v>0.3</v>
      </c>
      <c r="D194" s="7">
        <f t="shared" si="10"/>
        <v>-0.01</v>
      </c>
      <c r="E194" s="7">
        <f t="shared" si="7"/>
        <v>0</v>
      </c>
      <c r="F194" s="20">
        <v>2.8799999999999999E-2</v>
      </c>
      <c r="G194" s="16">
        <f>AVERAGE(0.045, 0.06)</f>
        <v>5.2499999999999998E-2</v>
      </c>
      <c r="H194" s="7">
        <f t="shared" si="9"/>
        <v>0</v>
      </c>
      <c r="I194" s="7">
        <v>0.08</v>
      </c>
      <c r="J194" s="7">
        <v>0</v>
      </c>
      <c r="K194" s="7">
        <v>7.0000000000000007E-2</v>
      </c>
      <c r="L19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3.3042857142857145E-2</v>
      </c>
      <c r="M19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2.6881048725790013E-2</v>
      </c>
      <c r="N194" s="14">
        <f>IF(data[[#This Row],[Weighted_Avg]]&lt;&gt;"", IFERROR(AVERAGE(M182,M170,M158), ""), "")</f>
        <v>0.19247836549974187</v>
      </c>
      <c r="O194" s="14" t="b">
        <f>IF(data[[#This Row],[Date]]&gt;MAX(data[Date])-760, TRUE, FALSE)</f>
        <v>0</v>
      </c>
      <c r="P194" s="3">
        <v>0.32</v>
      </c>
      <c r="Q194" s="3">
        <v>0.1</v>
      </c>
      <c r="R194">
        <v>2.58</v>
      </c>
      <c r="V194" t="s">
        <v>42</v>
      </c>
    </row>
    <row r="195" spans="1:26">
      <c r="A195" s="4">
        <v>42781</v>
      </c>
      <c r="B195">
        <f>YEAR(data[[#This Row],[Date]])</f>
        <v>2017</v>
      </c>
      <c r="C195" s="6">
        <f t="shared" si="8"/>
        <v>0.32</v>
      </c>
      <c r="D195" s="7">
        <f t="shared" si="10"/>
        <v>0.01</v>
      </c>
      <c r="E195" s="7">
        <f t="shared" si="7"/>
        <v>0</v>
      </c>
      <c r="F195" s="20">
        <v>4.5999999999999999E-2</v>
      </c>
      <c r="G195" s="16">
        <f>AVERAGE(0.075, 0.07)</f>
        <v>7.2500000000000009E-2</v>
      </c>
      <c r="H195" s="7">
        <f t="shared" si="9"/>
        <v>0</v>
      </c>
      <c r="I195" s="7">
        <v>0.1</v>
      </c>
      <c r="J195" s="7">
        <v>0</v>
      </c>
      <c r="K195" s="7">
        <v>0.09</v>
      </c>
      <c r="L19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4.4071428571428574E-2</v>
      </c>
      <c r="M19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3.6355524817689958E-2</v>
      </c>
      <c r="N195" s="14">
        <f>IF(data[[#This Row],[Weighted_Avg]]&lt;&gt;"", IFERROR(AVERAGE(M183,M171,M159), ""), "")</f>
        <v>0.14837200396931829</v>
      </c>
      <c r="O195" s="14" t="b">
        <f>IF(data[[#This Row],[Date]]&gt;MAX(data[Date])-760, TRUE, FALSE)</f>
        <v>0</v>
      </c>
      <c r="P195" s="3">
        <v>0.32</v>
      </c>
      <c r="Q195" s="3">
        <v>0.1</v>
      </c>
      <c r="R195">
        <v>2.5680000000000001</v>
      </c>
      <c r="T195" t="s">
        <v>39</v>
      </c>
      <c r="U195" t="s">
        <v>40</v>
      </c>
      <c r="V195" t="s">
        <v>43</v>
      </c>
      <c r="W195" t="s">
        <v>44</v>
      </c>
      <c r="X195" t="s">
        <v>41</v>
      </c>
    </row>
    <row r="196" spans="1:26">
      <c r="A196" s="4">
        <v>42809</v>
      </c>
      <c r="B196">
        <f>YEAR(data[[#This Row],[Date]])</f>
        <v>2017</v>
      </c>
      <c r="C196" s="6">
        <f t="shared" si="8"/>
        <v>0.34</v>
      </c>
      <c r="D196" s="7">
        <f t="shared" si="10"/>
        <v>0.03</v>
      </c>
      <c r="E196" s="7">
        <f t="shared" ref="E196:E259" si="11">IF(R194&gt;3.25, ROUNDDOWN((R194-3.25)/0.04, 0)+1, 0)/100</f>
        <v>0</v>
      </c>
      <c r="F196" s="20">
        <v>5.7500000000000002E-2</v>
      </c>
      <c r="G196" s="16">
        <f>AVERAGE(0.065, 0.07)</f>
        <v>6.7500000000000004E-2</v>
      </c>
      <c r="H196" s="7">
        <f t="shared" si="9"/>
        <v>0</v>
      </c>
      <c r="I196" s="7">
        <v>0.12</v>
      </c>
      <c r="J196" s="7">
        <v>0</v>
      </c>
      <c r="K196" s="7">
        <v>0.1</v>
      </c>
      <c r="L19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4.928571428571428E-2</v>
      </c>
      <c r="M19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3.9465575158786168E-2</v>
      </c>
      <c r="N196" s="14">
        <f>IF(data[[#This Row],[Weighted_Avg]]&lt;&gt;"", IFERROR(AVERAGE(M184,M172,M160), ""), "")</f>
        <v>0.13346407546937303</v>
      </c>
      <c r="O196" s="14" t="b">
        <f>IF(data[[#This Row],[Date]]&gt;MAX(data[Date])-760, TRUE, FALSE)</f>
        <v>0</v>
      </c>
      <c r="P196" s="3">
        <f>AVERAGEIFS(X:X,V:V,  "&lt;="&amp;T196,W:W, "&gt;="&amp;T196)</f>
        <v>0.38500000000000001</v>
      </c>
      <c r="Q196" s="3">
        <v>0.1</v>
      </c>
      <c r="R196">
        <v>2.5539999999999998</v>
      </c>
      <c r="T196" s="53">
        <v>14.409000000000001</v>
      </c>
      <c r="U196" s="50">
        <v>0.45</v>
      </c>
      <c r="V196" s="53">
        <v>11.679</v>
      </c>
      <c r="W196" s="53">
        <v>11.827</v>
      </c>
      <c r="X196">
        <v>0.29499999999999998</v>
      </c>
      <c r="Y196" s="53">
        <f>W196-V196</f>
        <v>0.14799999999999969</v>
      </c>
    </row>
    <row r="197" spans="1:26">
      <c r="A197" s="4">
        <v>42840</v>
      </c>
      <c r="B197">
        <f>YEAR(data[[#This Row],[Date]])</f>
        <v>2017</v>
      </c>
      <c r="C197" s="6">
        <f t="shared" si="8"/>
        <v>0.33</v>
      </c>
      <c r="D197" s="7">
        <f t="shared" si="10"/>
        <v>0.02</v>
      </c>
      <c r="E197" s="7">
        <f t="shared" si="11"/>
        <v>0</v>
      </c>
      <c r="F197" s="20">
        <v>5.1799999999999999E-2</v>
      </c>
      <c r="G197" s="16">
        <f>AVERAGE( 0.07,0.065)</f>
        <v>6.7500000000000004E-2</v>
      </c>
      <c r="H197" s="7">
        <f t="shared" si="9"/>
        <v>0</v>
      </c>
      <c r="I197" s="7">
        <v>0.11</v>
      </c>
      <c r="J197" s="7">
        <v>0</v>
      </c>
      <c r="K197" s="7">
        <v>0.1</v>
      </c>
      <c r="L19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4.704285714285715E-2</v>
      </c>
      <c r="M19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3.8441169795342275E-2</v>
      </c>
      <c r="N197" s="14">
        <f>IF(data[[#This Row],[Weighted_Avg]]&lt;&gt;"", IFERROR(AVERAGE(M185,M173,M161), ""), "")</f>
        <v>0.13767361547784326</v>
      </c>
      <c r="O197" s="14" t="b">
        <f>IF(data[[#This Row],[Date]]&gt;MAX(data[Date])-760, TRUE, FALSE)</f>
        <v>0</v>
      </c>
      <c r="P197" s="3">
        <f t="shared" ref="P197:P205" si="12">AVERAGEIFS(X:X,V:V,  "&lt;="&amp;T197,W:W, "&gt;="&amp;T197)</f>
        <v>0.38</v>
      </c>
      <c r="Q197" s="3">
        <v>0.1</v>
      </c>
      <c r="R197">
        <v>2.5830000000000002</v>
      </c>
      <c r="T197" s="53">
        <v>14.358000000000001</v>
      </c>
      <c r="U197" s="51">
        <v>0.47</v>
      </c>
      <c r="V197" s="53">
        <v>11.827999999999999</v>
      </c>
      <c r="W197" s="53">
        <v>11.976000000000001</v>
      </c>
      <c r="X197">
        <v>0.3</v>
      </c>
      <c r="Y197" s="53">
        <f t="shared" ref="Y197:Y219" si="13">W197-V197</f>
        <v>0.14800000000000146</v>
      </c>
      <c r="Z197">
        <f>X197-X196</f>
        <v>5.0000000000000044E-3</v>
      </c>
    </row>
    <row r="198" spans="1:26">
      <c r="A198" s="4">
        <v>42870</v>
      </c>
      <c r="B198">
        <f>YEAR(data[[#This Row],[Date]])</f>
        <v>2017</v>
      </c>
      <c r="C198" s="6">
        <f t="shared" ref="C198:C261" si="14">IF(R196&gt;1.25, ROUNDDOWN((R196-1.25)/0.04, 0)+1, 0)/100</f>
        <v>0.33</v>
      </c>
      <c r="D198" s="7">
        <f t="shared" si="10"/>
        <v>0.02</v>
      </c>
      <c r="E198" s="7">
        <f t="shared" si="11"/>
        <v>0</v>
      </c>
      <c r="F198" s="20">
        <v>5.1799999999999999E-2</v>
      </c>
      <c r="G198" s="16">
        <f>AVERAGE( 0.065,0.075)</f>
        <v>7.0000000000000007E-2</v>
      </c>
      <c r="H198" s="7">
        <f t="shared" si="9"/>
        <v>0</v>
      </c>
      <c r="I198" s="7">
        <v>0.11</v>
      </c>
      <c r="J198" s="7">
        <v>0</v>
      </c>
      <c r="K198" s="7">
        <v>0.1</v>
      </c>
      <c r="L19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4.7399999999999998E-2</v>
      </c>
      <c r="M19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3.8825026142868341E-2</v>
      </c>
      <c r="N198" s="14">
        <f>IF(data[[#This Row],[Weighted_Avg]]&lt;&gt;"", IFERROR(AVERAGE(M186,M174,M162), ""), "")</f>
        <v>0.13716383932760048</v>
      </c>
      <c r="O198" s="14" t="b">
        <f>IF(data[[#This Row],[Date]]&gt;MAX(data[Date])-760, TRUE, FALSE)</f>
        <v>0</v>
      </c>
      <c r="P198" s="3">
        <f t="shared" si="12"/>
        <v>0.38</v>
      </c>
      <c r="Q198" s="3">
        <v>9.5000000000000001E-2</v>
      </c>
      <c r="R198">
        <v>2.56</v>
      </c>
      <c r="T198" s="53">
        <v>14.255000000000001</v>
      </c>
      <c r="U198" s="50">
        <v>0.49</v>
      </c>
      <c r="V198" s="53">
        <v>11.977</v>
      </c>
      <c r="W198" s="53">
        <v>12.125</v>
      </c>
      <c r="X198">
        <v>0.30499999999999999</v>
      </c>
      <c r="Y198" s="53">
        <f t="shared" si="13"/>
        <v>0.14799999999999969</v>
      </c>
      <c r="Z198">
        <f t="shared" ref="Z198:Z219" si="15">X198-X197</f>
        <v>5.0000000000000044E-3</v>
      </c>
    </row>
    <row r="199" spans="1:26">
      <c r="A199" s="4">
        <v>42901</v>
      </c>
      <c r="B199">
        <f>YEAR(data[[#This Row],[Date]])</f>
        <v>2017</v>
      </c>
      <c r="C199" s="6">
        <f t="shared" si="14"/>
        <v>0.34</v>
      </c>
      <c r="D199" s="7">
        <f t="shared" si="10"/>
        <v>0.03</v>
      </c>
      <c r="E199" s="7">
        <f t="shared" si="11"/>
        <v>0</v>
      </c>
      <c r="F199" s="20">
        <v>5.7500000000000002E-2</v>
      </c>
      <c r="G199" s="16">
        <f>AVERAGE(0.07, 0.065)</f>
        <v>6.7500000000000004E-2</v>
      </c>
      <c r="H199" s="7">
        <f t="shared" si="9"/>
        <v>0</v>
      </c>
      <c r="I199" s="7">
        <v>0.12</v>
      </c>
      <c r="J199" s="7">
        <v>0</v>
      </c>
      <c r="K199" s="7">
        <v>0.1</v>
      </c>
      <c r="L19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4.928571428571428E-2</v>
      </c>
      <c r="M19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3.9465575158786168E-2</v>
      </c>
      <c r="N199" s="14">
        <f>IF(data[[#This Row],[Weighted_Avg]]&lt;&gt;"", IFERROR(AVERAGE(M187,M175,M163), ""), "")</f>
        <v>0.13416115329252856</v>
      </c>
      <c r="O199" s="14" t="b">
        <f>IF(data[[#This Row],[Date]]&gt;MAX(data[Date])-760, TRUE, FALSE)</f>
        <v>0</v>
      </c>
      <c r="P199" s="3">
        <f t="shared" si="12"/>
        <v>0.375</v>
      </c>
      <c r="Q199" s="3">
        <v>9.5000000000000001E-2</v>
      </c>
      <c r="R199">
        <v>2.5110000000000001</v>
      </c>
      <c r="T199" s="53">
        <v>14.185</v>
      </c>
      <c r="U199" s="52">
        <v>0.5</v>
      </c>
      <c r="V199" s="53">
        <v>12.125999999999999</v>
      </c>
      <c r="W199" s="53">
        <v>12.273999999999999</v>
      </c>
      <c r="X199">
        <v>0.31</v>
      </c>
      <c r="Y199" s="53">
        <f t="shared" si="13"/>
        <v>0.14799999999999969</v>
      </c>
      <c r="Z199">
        <f t="shared" si="15"/>
        <v>5.0000000000000044E-3</v>
      </c>
    </row>
    <row r="200" spans="1:26">
      <c r="A200" s="4">
        <v>42931</v>
      </c>
      <c r="B200">
        <f>YEAR(data[[#This Row],[Date]])</f>
        <v>2017</v>
      </c>
      <c r="C200" s="6">
        <f t="shared" si="14"/>
        <v>0.33</v>
      </c>
      <c r="D200" s="7">
        <f t="shared" si="10"/>
        <v>0.02</v>
      </c>
      <c r="E200" s="7">
        <f t="shared" si="11"/>
        <v>0</v>
      </c>
      <c r="F200" s="20">
        <v>5.1799999999999999E-2</v>
      </c>
      <c r="G200" s="16">
        <f>AVERAGE(0.07, 0.055)</f>
        <v>6.25E-2</v>
      </c>
      <c r="H200" s="7">
        <f t="shared" si="9"/>
        <v>0</v>
      </c>
      <c r="I200" s="7">
        <v>0.11</v>
      </c>
      <c r="J200" s="7">
        <v>0</v>
      </c>
      <c r="K200" s="7">
        <v>0.1</v>
      </c>
      <c r="L20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4.6328571428571434E-2</v>
      </c>
      <c r="M20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3.7673457100290131E-2</v>
      </c>
      <c r="N200" s="14">
        <f>IF(data[[#This Row],[Weighted_Avg]]&lt;&gt;"", IFERROR(AVERAGE(M188,M176,M164), ""), "")</f>
        <v>0.13947692873284886</v>
      </c>
      <c r="O200" s="14" t="b">
        <f>IF(data[[#This Row],[Date]]&gt;MAX(data[Date])-760, TRUE, FALSE)</f>
        <v>0</v>
      </c>
      <c r="P200" s="3">
        <f t="shared" si="12"/>
        <v>0.375</v>
      </c>
      <c r="Q200" s="3">
        <v>0.09</v>
      </c>
      <c r="R200">
        <v>2.496</v>
      </c>
      <c r="T200" s="53">
        <v>14.121</v>
      </c>
      <c r="U200">
        <v>0.5</v>
      </c>
      <c r="V200" s="53">
        <v>12.275</v>
      </c>
      <c r="W200" s="53">
        <v>12.423</v>
      </c>
      <c r="X200">
        <v>0.315</v>
      </c>
      <c r="Y200" s="53">
        <f t="shared" si="13"/>
        <v>0.14799999999999969</v>
      </c>
      <c r="Z200">
        <f t="shared" si="15"/>
        <v>5.0000000000000044E-3</v>
      </c>
    </row>
    <row r="201" spans="1:26">
      <c r="A201" s="4">
        <v>42962</v>
      </c>
      <c r="B201">
        <f>YEAR(data[[#This Row],[Date]])</f>
        <v>2017</v>
      </c>
      <c r="C201" s="6">
        <f t="shared" si="14"/>
        <v>0.32</v>
      </c>
      <c r="D201" s="7">
        <f t="shared" si="10"/>
        <v>0.01</v>
      </c>
      <c r="E201" s="7">
        <f t="shared" si="11"/>
        <v>0</v>
      </c>
      <c r="F201" s="20">
        <v>4.5999999999999999E-2</v>
      </c>
      <c r="G201" s="16">
        <f>AVERAGE(0.05, 0.055)</f>
        <v>5.2500000000000005E-2</v>
      </c>
      <c r="H201" s="7">
        <f t="shared" si="9"/>
        <v>0</v>
      </c>
      <c r="I201" s="7">
        <v>0.1</v>
      </c>
      <c r="J201" s="7">
        <v>0</v>
      </c>
      <c r="K201" s="7">
        <v>0.09</v>
      </c>
      <c r="L20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4.121428571428571E-2</v>
      </c>
      <c r="M20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3.3284674037481379E-2</v>
      </c>
      <c r="N201" s="14">
        <f>IF(data[[#This Row],[Weighted_Avg]]&lt;&gt;"", IFERROR(AVERAGE(M189,M177,M165), ""), "")</f>
        <v>0.13955785168616724</v>
      </c>
      <c r="O201" s="14" t="b">
        <f>IF(data[[#This Row],[Date]]&gt;MAX(data[Date])-760, TRUE, FALSE)</f>
        <v>0</v>
      </c>
      <c r="P201" s="3">
        <f t="shared" si="12"/>
        <v>0.37</v>
      </c>
      <c r="Q201" s="3">
        <v>0.09</v>
      </c>
      <c r="R201">
        <v>2.5950000000000002</v>
      </c>
      <c r="T201" s="53">
        <v>14.003</v>
      </c>
      <c r="U201">
        <v>0.51</v>
      </c>
      <c r="V201" s="53">
        <v>12.423999999999999</v>
      </c>
      <c r="W201" s="53">
        <v>12.571999999999999</v>
      </c>
      <c r="X201">
        <v>0.32</v>
      </c>
      <c r="Y201" s="53">
        <f t="shared" si="13"/>
        <v>0.14799999999999969</v>
      </c>
      <c r="Z201">
        <f t="shared" si="15"/>
        <v>5.0000000000000044E-3</v>
      </c>
    </row>
    <row r="202" spans="1:26">
      <c r="A202" s="4">
        <v>42993</v>
      </c>
      <c r="B202">
        <f>YEAR(data[[#This Row],[Date]])</f>
        <v>2017</v>
      </c>
      <c r="C202" s="6">
        <f t="shared" si="14"/>
        <v>0.32</v>
      </c>
      <c r="D202" s="7">
        <f t="shared" si="10"/>
        <v>0</v>
      </c>
      <c r="E202" s="7">
        <f t="shared" si="11"/>
        <v>0</v>
      </c>
      <c r="F202" s="20">
        <v>4.0300000000000002E-2</v>
      </c>
      <c r="G202" s="16">
        <f>AVERAGE(0.065, 0.075)</f>
        <v>7.0000000000000007E-2</v>
      </c>
      <c r="H202" s="7">
        <f t="shared" ref="H202:H233" si="16">IF(R200&gt;3.75, ROUNDDOWN((R200-3.75)/0.04, 0)+1, 0)/100</f>
        <v>0</v>
      </c>
      <c r="I202" s="7">
        <v>0.09</v>
      </c>
      <c r="J202" s="7">
        <v>0</v>
      </c>
      <c r="K202" s="7">
        <v>0.08</v>
      </c>
      <c r="L20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4.0042857142857144E-2</v>
      </c>
      <c r="M20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3.3130755618285893E-2</v>
      </c>
      <c r="N202" s="14">
        <f>IF(data[[#This Row],[Weighted_Avg]]&lt;&gt;"", IFERROR(AVERAGE(M190,M178,M166), ""), "")</f>
        <v>0.13148998469600978</v>
      </c>
      <c r="O202" s="37" t="b">
        <f>IF(data[[#This Row],[Date]]&gt;MAX(data[Date])-760, TRUE, FALSE)</f>
        <v>0</v>
      </c>
      <c r="P202" s="3">
        <f t="shared" si="12"/>
        <v>0.36499999999999999</v>
      </c>
      <c r="Q202" s="38">
        <v>0.09</v>
      </c>
      <c r="R202">
        <v>2.7850000000000001</v>
      </c>
      <c r="T202" s="53">
        <v>13.814</v>
      </c>
      <c r="U202">
        <v>0.51</v>
      </c>
      <c r="V202" s="53">
        <v>12.573</v>
      </c>
      <c r="W202" s="53">
        <v>12.721</v>
      </c>
      <c r="X202">
        <v>0.32500000000000001</v>
      </c>
      <c r="Y202" s="53">
        <f t="shared" si="13"/>
        <v>0.14799999999999969</v>
      </c>
      <c r="Z202">
        <f t="shared" si="15"/>
        <v>5.0000000000000044E-3</v>
      </c>
    </row>
    <row r="203" spans="1:26">
      <c r="A203" s="4">
        <v>43023</v>
      </c>
      <c r="B203">
        <f>YEAR(data[[#This Row],[Date]])</f>
        <v>2017</v>
      </c>
      <c r="C203" s="6">
        <f t="shared" si="14"/>
        <v>0.34</v>
      </c>
      <c r="D203" s="7">
        <f t="shared" si="10"/>
        <v>0.03</v>
      </c>
      <c r="E203" s="7">
        <f t="shared" si="11"/>
        <v>0</v>
      </c>
      <c r="F203" s="20">
        <v>5.7500000000000002E-2</v>
      </c>
      <c r="G203" s="16">
        <f>AVERAGE(0.09,0.115)</f>
        <v>0.10250000000000001</v>
      </c>
      <c r="H203" s="7">
        <f t="shared" si="16"/>
        <v>0</v>
      </c>
      <c r="I203" s="7">
        <v>0.12</v>
      </c>
      <c r="J203" s="7">
        <v>0</v>
      </c>
      <c r="K203" s="7">
        <v>0.1</v>
      </c>
      <c r="L20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5.4285714285714284E-2</v>
      </c>
      <c r="M20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4.4839564024151179E-2</v>
      </c>
      <c r="N203" s="14">
        <f>IF(data[[#This Row],[Weighted_Avg]]&lt;&gt;"", IFERROR(AVERAGE(M191,M179,M167), ""), "")</f>
        <v>0.12267519242988084</v>
      </c>
      <c r="O203" s="14" t="b">
        <f>IF(data[[#This Row],[Date]]&gt;MAX(data[Date])-760, TRUE, FALSE)</f>
        <v>0</v>
      </c>
      <c r="P203" s="3">
        <f t="shared" si="12"/>
        <v>0.36499999999999999</v>
      </c>
      <c r="Q203" s="3">
        <v>9.5000000000000001E-2</v>
      </c>
      <c r="R203">
        <v>2.794</v>
      </c>
      <c r="T203" s="53">
        <v>13.864000000000001</v>
      </c>
      <c r="U203">
        <v>0.51</v>
      </c>
      <c r="V203" s="53">
        <v>12.722</v>
      </c>
      <c r="W203" s="53">
        <v>12.87</v>
      </c>
      <c r="X203">
        <v>0.33</v>
      </c>
      <c r="Y203" s="53">
        <f t="shared" si="13"/>
        <v>0.14799999999999969</v>
      </c>
      <c r="Z203">
        <f t="shared" si="15"/>
        <v>5.0000000000000044E-3</v>
      </c>
    </row>
    <row r="204" spans="1:26">
      <c r="A204" s="4">
        <v>43054</v>
      </c>
      <c r="B204">
        <f>YEAR(data[[#This Row],[Date]])</f>
        <v>2017</v>
      </c>
      <c r="C204" s="6">
        <f t="shared" si="14"/>
        <v>0.39</v>
      </c>
      <c r="D204" s="7">
        <f t="shared" si="10"/>
        <v>0.08</v>
      </c>
      <c r="E204" s="7">
        <f t="shared" si="11"/>
        <v>0</v>
      </c>
      <c r="F204" s="20">
        <v>9.7799999999999998E-2</v>
      </c>
      <c r="G204" s="16">
        <f>AVERAGE(0.115,0.115)</f>
        <v>0.115</v>
      </c>
      <c r="H204" s="7">
        <f t="shared" si="16"/>
        <v>0</v>
      </c>
      <c r="I204" s="7">
        <v>0.17</v>
      </c>
      <c r="J204" s="7">
        <v>0</v>
      </c>
      <c r="K204" s="7">
        <v>0.14000000000000001</v>
      </c>
      <c r="L20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7.4685714285714286E-2</v>
      </c>
      <c r="M20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6.061539139026112E-2</v>
      </c>
      <c r="N204" s="14">
        <f>IF(data[[#This Row],[Weighted_Avg]]&lt;&gt;"", IFERROR(AVERAGE(M192,M180,M168), ""), "")</f>
        <v>0.11825267890861281</v>
      </c>
      <c r="O204" s="14" t="b">
        <f>IF(data[[#This Row],[Date]]&gt;MAX(data[Date])-760, TRUE, FALSE)</f>
        <v>0</v>
      </c>
      <c r="P204" s="3">
        <f t="shared" si="12"/>
        <v>0.375</v>
      </c>
      <c r="Q204" s="3">
        <v>9.5000000000000001E-2</v>
      </c>
      <c r="R204">
        <v>2.9089999999999998</v>
      </c>
      <c r="T204" s="53">
        <v>14.074999999999999</v>
      </c>
      <c r="U204">
        <v>0.53</v>
      </c>
      <c r="V204" s="53">
        <v>12.871</v>
      </c>
      <c r="W204" s="53">
        <v>13.019</v>
      </c>
      <c r="X204">
        <v>0.33500000000000002</v>
      </c>
      <c r="Y204" s="53">
        <f t="shared" si="13"/>
        <v>0.14799999999999969</v>
      </c>
      <c r="Z204">
        <f t="shared" si="15"/>
        <v>5.0000000000000044E-3</v>
      </c>
    </row>
    <row r="205" spans="1:26">
      <c r="A205" s="4">
        <v>43084</v>
      </c>
      <c r="B205">
        <f>YEAR(data[[#This Row],[Date]])</f>
        <v>2017</v>
      </c>
      <c r="C205" s="6">
        <f t="shared" si="14"/>
        <v>0.39</v>
      </c>
      <c r="D205" s="7">
        <f t="shared" si="10"/>
        <v>0.08</v>
      </c>
      <c r="E205" s="7">
        <f t="shared" si="11"/>
        <v>0</v>
      </c>
      <c r="F205" s="20">
        <v>9.7799999999999998E-2</v>
      </c>
      <c r="G205" s="16">
        <f>AVERAGE(0.13, 0.14)</f>
        <v>0.13500000000000001</v>
      </c>
      <c r="H205" s="7">
        <f t="shared" si="16"/>
        <v>0</v>
      </c>
      <c r="I205" s="7">
        <v>0.17</v>
      </c>
      <c r="J205" s="7">
        <v>0</v>
      </c>
      <c r="K205" s="7">
        <v>0.14000000000000001</v>
      </c>
      <c r="L20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7.7542857142857149E-2</v>
      </c>
      <c r="M20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6.3686242170469698E-2</v>
      </c>
      <c r="N205" s="14">
        <f>IF(data[[#This Row],[Weighted_Avg]]&lt;&gt;"", IFERROR(AVERAGE(M193,M181,M169), ""), "")</f>
        <v>0.11361967928428081</v>
      </c>
      <c r="O205" s="14" t="b">
        <f>IF(data[[#This Row],[Date]]&gt;MAX(data[Date])-760, TRUE, FALSE)</f>
        <v>0</v>
      </c>
      <c r="P205" s="3">
        <f t="shared" si="12"/>
        <v>0.38</v>
      </c>
      <c r="Q205" s="3">
        <v>0.1</v>
      </c>
      <c r="R205">
        <v>2.9089999999999998</v>
      </c>
      <c r="T205" s="53">
        <v>14.253</v>
      </c>
      <c r="U205">
        <v>0.51</v>
      </c>
      <c r="V205" s="53">
        <v>13.02</v>
      </c>
      <c r="W205" s="53">
        <v>13.167999999999999</v>
      </c>
      <c r="X205">
        <v>0.34</v>
      </c>
      <c r="Y205" s="53">
        <f t="shared" si="13"/>
        <v>0.14799999999999969</v>
      </c>
      <c r="Z205">
        <f t="shared" si="15"/>
        <v>5.0000000000000044E-3</v>
      </c>
    </row>
    <row r="206" spans="1:26">
      <c r="A206" s="4">
        <v>43115</v>
      </c>
      <c r="B206">
        <f>YEAR(data[[#This Row],[Date]])</f>
        <v>2018</v>
      </c>
      <c r="C206" s="6">
        <f t="shared" si="14"/>
        <v>0.42</v>
      </c>
      <c r="D206" s="7">
        <f t="shared" si="10"/>
        <v>0.11</v>
      </c>
      <c r="E206" s="7">
        <f t="shared" si="11"/>
        <v>0</v>
      </c>
      <c r="F206" s="20">
        <v>0.1208</v>
      </c>
      <c r="G206" s="16">
        <f>AVERAGE(0.14, 0.14)</f>
        <v>0.14000000000000001</v>
      </c>
      <c r="H206" s="7">
        <f t="shared" si="16"/>
        <v>0</v>
      </c>
      <c r="I206" s="7">
        <v>0.2</v>
      </c>
      <c r="J206" s="7">
        <v>0</v>
      </c>
      <c r="K206" s="7">
        <v>0.17</v>
      </c>
      <c r="L20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9.0114285714285716E-2</v>
      </c>
      <c r="M20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7.0143267872482734E-2</v>
      </c>
      <c r="N206" s="14">
        <f>IF(data[[#This Row],[Weighted_Avg]]&lt;&gt;"", IFERROR(AVERAGE(M194,M182,M170), ""), "")</f>
        <v>9.6965429476831413E-2</v>
      </c>
      <c r="O206" s="14" t="b">
        <f>IF(data[[#This Row],[Date]]&gt;MAX(data[Date])-760, TRUE, FALSE)</f>
        <v>0</v>
      </c>
      <c r="P206" s="3">
        <f t="shared" ref="P206:P218" si="17">AVERAGEIFS(X:X,V:V,  "&lt;="&amp;T206,W:W, "&gt;="&amp;T206)</f>
        <v>0.38</v>
      </c>
      <c r="Q206" s="3">
        <v>0.09</v>
      </c>
      <c r="R206">
        <v>3.0179999999999998</v>
      </c>
      <c r="T206" s="53">
        <v>14.359</v>
      </c>
      <c r="U206">
        <v>0.5</v>
      </c>
      <c r="V206" s="53">
        <v>13.169</v>
      </c>
      <c r="W206" s="53">
        <v>13.317</v>
      </c>
      <c r="X206">
        <v>0.34499999999999997</v>
      </c>
      <c r="Y206" s="53">
        <f t="shared" si="13"/>
        <v>0.14799999999999969</v>
      </c>
      <c r="Z206">
        <f t="shared" si="15"/>
        <v>4.9999999999999489E-3</v>
      </c>
    </row>
    <row r="207" spans="1:26">
      <c r="A207" s="4">
        <v>43146</v>
      </c>
      <c r="B207">
        <f>YEAR(data[[#This Row],[Date]])</f>
        <v>2018</v>
      </c>
      <c r="C207" s="6">
        <f t="shared" si="14"/>
        <v>0.42</v>
      </c>
      <c r="D207" s="7">
        <f t="shared" si="10"/>
        <v>0.11</v>
      </c>
      <c r="E207" s="7">
        <f t="shared" si="11"/>
        <v>0</v>
      </c>
      <c r="F207" s="20">
        <v>0.1208</v>
      </c>
      <c r="G207" s="16">
        <f>AVERAGE(0.155,0.165)</f>
        <v>0.16</v>
      </c>
      <c r="H207" s="7">
        <f t="shared" si="16"/>
        <v>0</v>
      </c>
      <c r="I207" s="7">
        <v>0.2</v>
      </c>
      <c r="J207" s="7">
        <v>0</v>
      </c>
      <c r="K207" s="7">
        <v>0.17</v>
      </c>
      <c r="L20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9.297142857142858E-2</v>
      </c>
      <c r="M20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7.3126982832149648E-2</v>
      </c>
      <c r="N207" s="14">
        <f>IF(data[[#This Row],[Weighted_Avg]]&lt;&gt;"", IFERROR(AVERAGE(M195,M183,M171), ""), "")</f>
        <v>5.3286974356337447E-2</v>
      </c>
      <c r="O207" s="14" t="b">
        <f>IF(data[[#This Row],[Date]]&gt;MAX(data[Date])-760, TRUE, FALSE)</f>
        <v>0</v>
      </c>
      <c r="P207" s="3">
        <f t="shared" si="17"/>
        <v>0.37</v>
      </c>
      <c r="Q207" s="3">
        <v>0.09</v>
      </c>
      <c r="R207">
        <v>3.0459999999999998</v>
      </c>
      <c r="T207" s="53">
        <v>13.981999999999999</v>
      </c>
      <c r="U207">
        <v>0.57999999999999996</v>
      </c>
      <c r="V207" s="53">
        <v>13.318</v>
      </c>
      <c r="W207" s="53">
        <v>13.465999999999999</v>
      </c>
      <c r="X207">
        <v>0.35</v>
      </c>
      <c r="Y207" s="53">
        <f t="shared" si="13"/>
        <v>0.14799999999999969</v>
      </c>
      <c r="Z207">
        <f t="shared" si="15"/>
        <v>5.0000000000000044E-3</v>
      </c>
    </row>
    <row r="208" spans="1:26">
      <c r="A208" s="4">
        <v>43174</v>
      </c>
      <c r="B208">
        <f>YEAR(data[[#This Row],[Date]])</f>
        <v>2018</v>
      </c>
      <c r="C208" s="6">
        <f t="shared" si="14"/>
        <v>0.45</v>
      </c>
      <c r="D208" s="7">
        <f t="shared" si="10"/>
        <v>0.13</v>
      </c>
      <c r="E208" s="7">
        <f t="shared" si="11"/>
        <v>0</v>
      </c>
      <c r="F208" s="20">
        <v>0.13800000000000001</v>
      </c>
      <c r="G208" s="16">
        <f>AVERAGE(0.175,0.17)</f>
        <v>0.17249999999999999</v>
      </c>
      <c r="H208" s="7">
        <f t="shared" si="16"/>
        <v>0</v>
      </c>
      <c r="I208" s="7">
        <v>0.22</v>
      </c>
      <c r="J208" s="7">
        <v>0</v>
      </c>
      <c r="K208" s="7">
        <v>0.19</v>
      </c>
      <c r="L20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0.10292857142857141</v>
      </c>
      <c r="M20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8.1067509055204282E-2</v>
      </c>
      <c r="N208" s="14">
        <f>IF(data[[#This Row],[Weighted_Avg]]&lt;&gt;"", IFERROR(AVERAGE(M196,M184,M172), ""), "")</f>
        <v>3.8412349127391186E-2</v>
      </c>
      <c r="O208" s="14" t="b">
        <f>IF(data[[#This Row],[Date]]&gt;MAX(data[Date])-760, TRUE, FALSE)</f>
        <v>0</v>
      </c>
      <c r="P208" s="3">
        <f t="shared" si="17"/>
        <v>0.38500000000000001</v>
      </c>
      <c r="Q208" s="3">
        <v>0.105</v>
      </c>
      <c r="R208">
        <v>2.988</v>
      </c>
      <c r="T208" s="53">
        <v>14.387</v>
      </c>
      <c r="U208">
        <v>0.61</v>
      </c>
      <c r="V208" s="53">
        <v>13.467000000000001</v>
      </c>
      <c r="W208" s="53">
        <v>13.615</v>
      </c>
      <c r="X208">
        <v>0.35499999999999998</v>
      </c>
      <c r="Y208" s="53">
        <f t="shared" si="13"/>
        <v>0.14799999999999969</v>
      </c>
      <c r="Z208">
        <f t="shared" si="15"/>
        <v>5.0000000000000044E-3</v>
      </c>
    </row>
    <row r="209" spans="1:26">
      <c r="A209" s="4">
        <v>43205</v>
      </c>
      <c r="B209">
        <f>YEAR(data[[#This Row],[Date]])</f>
        <v>2018</v>
      </c>
      <c r="C209" s="6">
        <f t="shared" si="14"/>
        <v>0.45</v>
      </c>
      <c r="D209" s="7">
        <f t="shared" si="10"/>
        <v>0.14000000000000001</v>
      </c>
      <c r="E209" s="7">
        <f t="shared" si="11"/>
        <v>0</v>
      </c>
      <c r="F209" s="20">
        <v>0.14380000000000001</v>
      </c>
      <c r="G209" s="16">
        <f>AVERAGE(0.16,0.155)</f>
        <v>0.1575</v>
      </c>
      <c r="H209" s="7">
        <f t="shared" si="16"/>
        <v>0</v>
      </c>
      <c r="I209" s="7">
        <v>0.23</v>
      </c>
      <c r="J209" s="7">
        <v>0</v>
      </c>
      <c r="K209" s="7">
        <v>0.19</v>
      </c>
      <c r="L20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0.10304285714285714</v>
      </c>
      <c r="M20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7.9874279988562488E-2</v>
      </c>
      <c r="N209" s="14">
        <f>IF(data[[#This Row],[Weighted_Avg]]&lt;&gt;"", IFERROR(AVERAGE(M197,M185,M173), ""), "")</f>
        <v>3.5861332629711508E-2</v>
      </c>
      <c r="O209" s="14" t="b">
        <f>IF(data[[#This Row],[Date]]&gt;MAX(data[Date])-760, TRUE, FALSE)</f>
        <v>0</v>
      </c>
      <c r="P209" s="3">
        <f t="shared" si="17"/>
        <v>0.4</v>
      </c>
      <c r="Q209" s="3">
        <v>0.11</v>
      </c>
      <c r="R209">
        <v>3.0960000000000001</v>
      </c>
      <c r="T209" s="53">
        <v>14.877000000000001</v>
      </c>
      <c r="U209">
        <v>0.65</v>
      </c>
      <c r="V209" s="53">
        <v>13.616</v>
      </c>
      <c r="W209" s="53">
        <v>13.763999999999999</v>
      </c>
      <c r="X209">
        <v>0.36</v>
      </c>
      <c r="Y209" s="53">
        <f t="shared" si="13"/>
        <v>0.14799999999999969</v>
      </c>
      <c r="Z209">
        <f t="shared" si="15"/>
        <v>5.0000000000000044E-3</v>
      </c>
    </row>
    <row r="210" spans="1:26">
      <c r="A210" s="4">
        <v>43235</v>
      </c>
      <c r="B210">
        <f>YEAR(data[[#This Row],[Date]])</f>
        <v>2018</v>
      </c>
      <c r="C210" s="6">
        <f t="shared" si="14"/>
        <v>0.44</v>
      </c>
      <c r="D210" s="7">
        <f t="shared" si="10"/>
        <v>0.13</v>
      </c>
      <c r="E210" s="7">
        <f t="shared" si="11"/>
        <v>0</v>
      </c>
      <c r="F210" s="20">
        <v>0.1323</v>
      </c>
      <c r="G210" s="16">
        <f>AVERAGE(0.17,0.185)</f>
        <v>0.17749999999999999</v>
      </c>
      <c r="H210" s="7">
        <f t="shared" si="16"/>
        <v>0</v>
      </c>
      <c r="I210" s="7">
        <v>0.22</v>
      </c>
      <c r="J210" s="7">
        <v>0</v>
      </c>
      <c r="K210" s="7">
        <v>0.18</v>
      </c>
      <c r="L21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0.1014</v>
      </c>
      <c r="M21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7.9446131152158511E-2</v>
      </c>
      <c r="N210" s="14">
        <f>IF(data[[#This Row],[Weighted_Avg]]&lt;&gt;"", IFERROR(AVERAGE(M198,M186,M174), ""), "")</f>
        <v>3.507506722420118E-2</v>
      </c>
      <c r="O210" s="14" t="b">
        <f>IF(data[[#This Row],[Date]]&gt;MAX(data[Date])-760, TRUE, FALSE)</f>
        <v>0</v>
      </c>
      <c r="P210" s="3">
        <f t="shared" si="17"/>
        <v>0.40500000000000003</v>
      </c>
      <c r="Q210" s="3">
        <v>0.11</v>
      </c>
      <c r="R210">
        <v>3.2440000000000002</v>
      </c>
      <c r="T210" s="53">
        <v>15.058999999999999</v>
      </c>
      <c r="U210">
        <v>0.65</v>
      </c>
      <c r="V210" s="53">
        <v>13.765000000000001</v>
      </c>
      <c r="W210" s="53">
        <v>13.913</v>
      </c>
      <c r="X210">
        <v>0.36499999999999999</v>
      </c>
      <c r="Y210" s="53">
        <f t="shared" si="13"/>
        <v>0.14799999999999969</v>
      </c>
      <c r="Z210">
        <f t="shared" si="15"/>
        <v>5.0000000000000044E-3</v>
      </c>
    </row>
    <row r="211" spans="1:26">
      <c r="A211" s="4">
        <v>43266</v>
      </c>
      <c r="B211">
        <f>YEAR(data[[#This Row],[Date]])</f>
        <v>2018</v>
      </c>
      <c r="C211" s="6">
        <f t="shared" si="14"/>
        <v>0.47</v>
      </c>
      <c r="D211" s="7">
        <f t="shared" si="10"/>
        <v>0.15</v>
      </c>
      <c r="E211" s="7">
        <f t="shared" si="11"/>
        <v>0</v>
      </c>
      <c r="F211" s="20">
        <v>0.15529999999999999</v>
      </c>
      <c r="G211" s="16">
        <f>AVERAGE(0.195,0.21)</f>
        <v>0.20250000000000001</v>
      </c>
      <c r="H211" s="7">
        <f t="shared" si="16"/>
        <v>0</v>
      </c>
      <c r="I211" s="7">
        <v>0.24</v>
      </c>
      <c r="J211" s="7">
        <v>0</v>
      </c>
      <c r="K211" s="7">
        <v>0.2</v>
      </c>
      <c r="L21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0.11397142857142858</v>
      </c>
      <c r="M21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8.9999502443883939E-2</v>
      </c>
      <c r="N211" s="14">
        <f>IF(data[[#This Row],[Weighted_Avg]]&lt;&gt;"", IFERROR(AVERAGE(M199,M187,M175), ""), "")</f>
        <v>3.4657723173985362E-2</v>
      </c>
      <c r="O211" s="14" t="b">
        <f>IF(data[[#This Row],[Date]]&gt;MAX(data[Date])-760, TRUE, FALSE)</f>
        <v>0</v>
      </c>
      <c r="P211" s="3">
        <f t="shared" si="17"/>
        <v>0.41</v>
      </c>
      <c r="Q211" s="3">
        <v>0.115</v>
      </c>
      <c r="R211">
        <v>3.2530000000000001</v>
      </c>
      <c r="T211" s="53">
        <v>15.113</v>
      </c>
      <c r="U211">
        <v>0.67</v>
      </c>
      <c r="V211" s="53">
        <v>13.914</v>
      </c>
      <c r="W211" s="53">
        <v>14.061999999999999</v>
      </c>
      <c r="X211">
        <v>0.37</v>
      </c>
      <c r="Y211" s="53">
        <f t="shared" si="13"/>
        <v>0.14799999999999969</v>
      </c>
      <c r="Z211">
        <f t="shared" si="15"/>
        <v>5.0000000000000044E-3</v>
      </c>
    </row>
    <row r="212" spans="1:26">
      <c r="A212" s="4">
        <v>43296</v>
      </c>
      <c r="B212">
        <f>YEAR(data[[#This Row],[Date]])</f>
        <v>2018</v>
      </c>
      <c r="C212" s="6">
        <f t="shared" si="14"/>
        <v>0.5</v>
      </c>
      <c r="D212" s="7">
        <f t="shared" si="10"/>
        <v>0.19</v>
      </c>
      <c r="E212" s="7">
        <f t="shared" si="11"/>
        <v>0</v>
      </c>
      <c r="F212" s="20">
        <v>0.184</v>
      </c>
      <c r="G212" s="16">
        <f>AVERAGE(0.21,0.22)</f>
        <v>0.215</v>
      </c>
      <c r="H212" s="7">
        <f t="shared" si="16"/>
        <v>0</v>
      </c>
      <c r="I212" s="7">
        <v>0.28000000000000003</v>
      </c>
      <c r="J212" s="7">
        <v>0</v>
      </c>
      <c r="K212" s="7">
        <v>0.23</v>
      </c>
      <c r="L21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0.12985714285714287</v>
      </c>
      <c r="M21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0.10164842639723889</v>
      </c>
      <c r="N212" s="14">
        <f>IF(data[[#This Row],[Weighted_Avg]]&lt;&gt;"", IFERROR(AVERAGE(M200,M188,M176), ""), "")</f>
        <v>4.1214340912769862E-2</v>
      </c>
      <c r="O212" s="37" t="b">
        <f>IF(data[[#This Row],[Date]]&gt;MAX(data[Date])-760, TRUE, FALSE)</f>
        <v>0</v>
      </c>
      <c r="P212" s="3">
        <f t="shared" si="17"/>
        <v>0.41</v>
      </c>
      <c r="Q212" s="38">
        <v>0.115</v>
      </c>
      <c r="R212">
        <v>3.2330000000000001</v>
      </c>
      <c r="T212" s="53">
        <v>15.246</v>
      </c>
      <c r="U212">
        <v>0.63</v>
      </c>
      <c r="V212" s="53">
        <v>14.063000000000001</v>
      </c>
      <c r="W212" s="53">
        <v>14.211</v>
      </c>
      <c r="X212">
        <v>0.375</v>
      </c>
      <c r="Y212" s="53">
        <f t="shared" si="13"/>
        <v>0.14799999999999969</v>
      </c>
      <c r="Z212">
        <f t="shared" si="15"/>
        <v>5.0000000000000044E-3</v>
      </c>
    </row>
    <row r="213" spans="1:26">
      <c r="A213" s="4">
        <v>43327</v>
      </c>
      <c r="B213">
        <f>YEAR(data[[#This Row],[Date]])</f>
        <v>2018</v>
      </c>
      <c r="C213" s="6">
        <f t="shared" si="14"/>
        <v>0.51</v>
      </c>
      <c r="D213" s="7">
        <f t="shared" si="10"/>
        <v>0.19</v>
      </c>
      <c r="E213" s="7">
        <f t="shared" si="11"/>
        <v>0.01</v>
      </c>
      <c r="F213" s="20">
        <v>0.184</v>
      </c>
      <c r="G213" s="16">
        <f>AVERAGE(0.21,0.205)</f>
        <v>0.20749999999999999</v>
      </c>
      <c r="H213" s="7">
        <f t="shared" si="16"/>
        <v>0</v>
      </c>
      <c r="I213" s="7">
        <v>0.28000000000000003</v>
      </c>
      <c r="J213" s="7">
        <v>0</v>
      </c>
      <c r="K213" s="7">
        <v>0.24</v>
      </c>
      <c r="L21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0.1302142857142857</v>
      </c>
      <c r="M21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0.10216171366349697</v>
      </c>
      <c r="N213" s="14">
        <f>IF(data[[#This Row],[Weighted_Avg]]&lt;&gt;"", IFERROR(AVERAGE(M201,M189,M177), ""), "")</f>
        <v>4.1440824698934599E-2</v>
      </c>
      <c r="O213" s="14" t="b">
        <f>IF(data[[#This Row],[Date]]&gt;MAX(data[Date])-760, TRUE, FALSE)</f>
        <v>0</v>
      </c>
      <c r="P213" s="3">
        <f t="shared" si="17"/>
        <v>0.41999999999999987</v>
      </c>
      <c r="Q213" s="3">
        <v>0.12</v>
      </c>
      <c r="R213">
        <v>3.218</v>
      </c>
      <c r="T213" s="53">
        <v>15.458</v>
      </c>
      <c r="U213">
        <v>0.62</v>
      </c>
      <c r="V213" s="53">
        <v>14.212</v>
      </c>
      <c r="W213" s="53">
        <v>14.36</v>
      </c>
      <c r="X213">
        <v>0.38</v>
      </c>
      <c r="Y213" s="53">
        <f t="shared" si="13"/>
        <v>0.14799999999999969</v>
      </c>
      <c r="Z213">
        <f t="shared" si="15"/>
        <v>5.0000000000000044E-3</v>
      </c>
    </row>
    <row r="214" spans="1:26">
      <c r="A214" s="4">
        <v>43358</v>
      </c>
      <c r="B214">
        <f>YEAR(data[[#This Row],[Date]])</f>
        <v>2018</v>
      </c>
      <c r="C214" s="6">
        <f t="shared" si="14"/>
        <v>0.5</v>
      </c>
      <c r="D214" s="7">
        <f t="shared" si="10"/>
        <v>0.19</v>
      </c>
      <c r="E214" s="7">
        <f t="shared" si="11"/>
        <v>0</v>
      </c>
      <c r="F214" s="20">
        <v>0.184</v>
      </c>
      <c r="G214" s="16">
        <f>AVERAGE(0.205, 0.205)</f>
        <v>0.20499999999999999</v>
      </c>
      <c r="H214" s="7">
        <f t="shared" si="16"/>
        <v>0</v>
      </c>
      <c r="I214" s="7">
        <v>0.28000000000000003</v>
      </c>
      <c r="J214" s="7">
        <v>0</v>
      </c>
      <c r="K214" s="7">
        <v>0.23</v>
      </c>
      <c r="L21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0.12842857142857142</v>
      </c>
      <c r="M2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0.10015656891740543</v>
      </c>
      <c r="N214" s="14">
        <f>IF(data[[#This Row],[Weighted_Avg]]&lt;&gt;"", IFERROR(AVERAGE(M202,M190,M178), ""), "")</f>
        <v>3.6047354412372425E-2</v>
      </c>
      <c r="O214" s="14" t="b">
        <f>IF(data[[#This Row],[Date]]&gt;MAX(data[Date])-760, TRUE, FALSE)</f>
        <v>0</v>
      </c>
      <c r="P214" s="3">
        <f t="shared" si="17"/>
        <v>0.42999999999999977</v>
      </c>
      <c r="Q214" s="3">
        <v>0.13500000000000001</v>
      </c>
      <c r="R214">
        <v>3.262</v>
      </c>
      <c r="T214" s="53">
        <v>15.808999999999999</v>
      </c>
      <c r="U214">
        <v>0.68</v>
      </c>
      <c r="V214" s="53">
        <v>14.361000000000001</v>
      </c>
      <c r="W214" s="53">
        <v>14.509</v>
      </c>
      <c r="X214">
        <v>0.38500000000000001</v>
      </c>
      <c r="Y214" s="53">
        <f t="shared" si="13"/>
        <v>0.14799999999999969</v>
      </c>
      <c r="Z214">
        <f t="shared" si="15"/>
        <v>5.0000000000000044E-3</v>
      </c>
    </row>
    <row r="215" spans="1:26">
      <c r="A215" s="4">
        <v>43388</v>
      </c>
      <c r="B215">
        <f>YEAR(data[[#This Row],[Date]])</f>
        <v>2018</v>
      </c>
      <c r="C215" s="6">
        <f t="shared" si="14"/>
        <v>0.5</v>
      </c>
      <c r="D215" s="7">
        <f t="shared" si="10"/>
        <v>0.18</v>
      </c>
      <c r="E215" s="7">
        <f t="shared" si="11"/>
        <v>0</v>
      </c>
      <c r="F215" s="20">
        <v>0.17829999999999999</v>
      </c>
      <c r="G215" s="16">
        <f>AVERAGE(0.21,0.215)</f>
        <v>0.21249999999999999</v>
      </c>
      <c r="H215" s="7">
        <f t="shared" si="16"/>
        <v>0</v>
      </c>
      <c r="I215" s="7">
        <v>0.27</v>
      </c>
      <c r="J215" s="7">
        <v>0</v>
      </c>
      <c r="K215" s="7">
        <v>0.24</v>
      </c>
      <c r="L21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0.12868571428571429</v>
      </c>
      <c r="M2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0.10187598220235493</v>
      </c>
      <c r="N215" s="14">
        <f>IF(data[[#This Row],[Weighted_Avg]]&lt;&gt;"", IFERROR(AVERAGE(M203,M191,M179), ""), "")</f>
        <v>3.3865750568902307E-2</v>
      </c>
      <c r="O215" s="14" t="b">
        <f>IF(data[[#This Row],[Date]]&gt;MAX(data[Date])-760, TRUE, FALSE)</f>
        <v>0</v>
      </c>
      <c r="P215" s="3">
        <f t="shared" si="17"/>
        <v>0.44499999999999962</v>
      </c>
      <c r="Q215" s="3">
        <v>0.14000000000000001</v>
      </c>
      <c r="R215">
        <v>3.3650000000000002</v>
      </c>
      <c r="T215" s="53">
        <v>16.25</v>
      </c>
      <c r="U215">
        <v>0.71</v>
      </c>
      <c r="V215" s="53">
        <v>14.51</v>
      </c>
      <c r="W215" s="53">
        <v>14.657999999999999</v>
      </c>
      <c r="X215">
        <v>0.39</v>
      </c>
      <c r="Y215" s="53">
        <f t="shared" si="13"/>
        <v>0.14799999999999969</v>
      </c>
      <c r="Z215">
        <f t="shared" si="15"/>
        <v>5.0000000000000044E-3</v>
      </c>
    </row>
    <row r="216" spans="1:26">
      <c r="A216" s="4">
        <v>43419</v>
      </c>
      <c r="B216">
        <f>YEAR(data[[#This Row],[Date]])</f>
        <v>2018</v>
      </c>
      <c r="C216" s="6">
        <f t="shared" si="14"/>
        <v>0.51</v>
      </c>
      <c r="D216" s="7">
        <f t="shared" si="10"/>
        <v>0.2</v>
      </c>
      <c r="E216" s="7">
        <f t="shared" si="11"/>
        <v>0.01</v>
      </c>
      <c r="F216" s="20">
        <v>0.1898</v>
      </c>
      <c r="G216" s="16">
        <f>AVERAGE(0.23,0.24)</f>
        <v>0.23499999999999999</v>
      </c>
      <c r="H216" s="7">
        <f t="shared" si="16"/>
        <v>0</v>
      </c>
      <c r="I216" s="7">
        <v>0.28999999999999998</v>
      </c>
      <c r="J216" s="7">
        <v>0</v>
      </c>
      <c r="K216" s="7">
        <v>0.24</v>
      </c>
      <c r="L21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0.13639999999999999</v>
      </c>
      <c r="M2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0.10730887888614737</v>
      </c>
      <c r="N216" s="14">
        <f>IF(data[[#This Row],[Weighted_Avg]]&lt;&gt;"", IFERROR(AVERAGE(M204,M192,M180), ""), "")</f>
        <v>3.8363980950245437E-2</v>
      </c>
      <c r="O216" s="14" t="b">
        <f>IF(data[[#This Row],[Date]]&gt;MAX(data[Date])-760, TRUE, FALSE)</f>
        <v>0</v>
      </c>
      <c r="P216" s="3">
        <f t="shared" si="17"/>
        <v>0.45499999999999952</v>
      </c>
      <c r="Q216" s="3">
        <v>0.14499999999999999</v>
      </c>
      <c r="R216">
        <v>3.3</v>
      </c>
      <c r="T216" s="53">
        <v>16.495999999999999</v>
      </c>
      <c r="U216">
        <v>0.72</v>
      </c>
      <c r="V216" s="53">
        <v>14.659000000000001</v>
      </c>
      <c r="W216" s="53">
        <v>14.807</v>
      </c>
      <c r="X216">
        <v>0.39500000000000002</v>
      </c>
      <c r="Y216" s="53">
        <f t="shared" si="13"/>
        <v>0.14799999999999969</v>
      </c>
      <c r="Z216">
        <f t="shared" si="15"/>
        <v>5.0000000000000044E-3</v>
      </c>
    </row>
    <row r="217" spans="1:26">
      <c r="A217" s="4">
        <v>43449</v>
      </c>
      <c r="B217">
        <f>YEAR(data[[#This Row],[Date]])</f>
        <v>2018</v>
      </c>
      <c r="C217" s="6">
        <f t="shared" si="14"/>
        <v>0.53</v>
      </c>
      <c r="D217" s="7">
        <f t="shared" si="10"/>
        <v>0.22</v>
      </c>
      <c r="E217" s="7">
        <f t="shared" si="11"/>
        <v>0.03</v>
      </c>
      <c r="F217" s="20">
        <v>0.20699999999999999</v>
      </c>
      <c r="G217" s="16">
        <f>AVERAGE(0.23, 0.22)</f>
        <v>0.22500000000000001</v>
      </c>
      <c r="H217" s="7">
        <f t="shared" si="16"/>
        <v>0</v>
      </c>
      <c r="I217" s="7">
        <v>0.31</v>
      </c>
      <c r="J217" s="7">
        <v>0</v>
      </c>
      <c r="K217" s="7">
        <v>0.26</v>
      </c>
      <c r="L21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0.14314285714285716</v>
      </c>
      <c r="M2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0.11189272577957672</v>
      </c>
      <c r="N217" s="14">
        <f>IF(data[[#This Row],[Weighted_Avg]]&lt;&gt;"", IFERROR(AVERAGE(M205,M193,M181), ""), "")</f>
        <v>4.1312132225932829E-2</v>
      </c>
      <c r="O217" s="14" t="b">
        <f>IF(data[[#This Row],[Date]]&gt;MAX(data[Date])-760, TRUE, FALSE)</f>
        <v>0</v>
      </c>
      <c r="P217" s="3">
        <f t="shared" si="17"/>
        <v>0.46499999999999941</v>
      </c>
      <c r="Q217" s="3">
        <v>0.15</v>
      </c>
      <c r="R217">
        <v>3.1230000000000002</v>
      </c>
      <c r="T217" s="53">
        <v>16.794</v>
      </c>
      <c r="U217">
        <v>0.74</v>
      </c>
      <c r="V217" s="53">
        <v>14.808</v>
      </c>
      <c r="W217" s="53">
        <v>14.956</v>
      </c>
      <c r="X217">
        <v>0.4</v>
      </c>
      <c r="Y217" s="53">
        <f t="shared" si="13"/>
        <v>0.14799999999999969</v>
      </c>
      <c r="Z217">
        <f t="shared" si="15"/>
        <v>5.0000000000000044E-3</v>
      </c>
    </row>
    <row r="218" spans="1:26">
      <c r="A218" s="4">
        <v>43480</v>
      </c>
      <c r="B218">
        <f>YEAR(data[[#This Row],[Date]])</f>
        <v>2019</v>
      </c>
      <c r="C218" s="6">
        <f t="shared" si="14"/>
        <v>0.52</v>
      </c>
      <c r="D218" s="7">
        <f t="shared" si="10"/>
        <v>0.21</v>
      </c>
      <c r="E218" s="7">
        <f t="shared" si="11"/>
        <v>0.02</v>
      </c>
      <c r="F218" s="20">
        <v>0.19550000000000001</v>
      </c>
      <c r="G218" s="16">
        <f>AVERAGE(0.195,0.18)</f>
        <v>0.1875</v>
      </c>
      <c r="H218" s="7">
        <f t="shared" si="16"/>
        <v>0</v>
      </c>
      <c r="I218" s="7">
        <v>0.3</v>
      </c>
      <c r="J218" s="7">
        <v>0</v>
      </c>
      <c r="K218" s="7">
        <v>0.25</v>
      </c>
      <c r="L21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0.13328571428571429</v>
      </c>
      <c r="M2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0.10765373154942617</v>
      </c>
      <c r="N218" s="14">
        <f>IF(data[[#This Row],[Weighted_Avg]]&lt;&gt;"", IFERROR(AVERAGE(M206,M194,M182), ""), "")</f>
        <v>4.0758080347727772E-2</v>
      </c>
      <c r="O218" s="14" t="b">
        <f>IF(data[[#This Row],[Date]]&gt;MAX(data[Date])-760, TRUE, FALSE)</f>
        <v>0</v>
      </c>
      <c r="P218" s="3">
        <f t="shared" si="17"/>
        <v>0.46999999999999936</v>
      </c>
      <c r="Q218" s="3">
        <v>0.14000000000000001</v>
      </c>
      <c r="R218">
        <v>2.98</v>
      </c>
      <c r="T218" s="53">
        <v>16.904</v>
      </c>
      <c r="U218">
        <v>0.7</v>
      </c>
      <c r="V218" s="53">
        <v>14.957000000000001</v>
      </c>
      <c r="W218" s="53">
        <v>15.105</v>
      </c>
      <c r="X218">
        <v>0.40500000000000003</v>
      </c>
      <c r="Y218" s="53">
        <f t="shared" si="13"/>
        <v>0.14799999999999969</v>
      </c>
      <c r="Z218">
        <f t="shared" si="15"/>
        <v>5.0000000000000044E-3</v>
      </c>
    </row>
    <row r="219" spans="1:26">
      <c r="A219" s="4">
        <v>43511</v>
      </c>
      <c r="B219">
        <f>YEAR(data[[#This Row],[Date]])</f>
        <v>2019</v>
      </c>
      <c r="C219" s="6">
        <f t="shared" si="14"/>
        <v>0.47</v>
      </c>
      <c r="D219" s="7">
        <f t="shared" si="10"/>
        <v>0.16</v>
      </c>
      <c r="E219" s="7">
        <f t="shared" si="11"/>
        <v>0</v>
      </c>
      <c r="F219" s="16">
        <v>0.161</v>
      </c>
      <c r="G219" s="16">
        <f>AVERAGE(0.165,0.155)</f>
        <v>0.16</v>
      </c>
      <c r="H219" s="7">
        <f t="shared" si="16"/>
        <v>0</v>
      </c>
      <c r="I219">
        <v>0.25</v>
      </c>
      <c r="J219" s="7">
        <v>0</v>
      </c>
      <c r="K219">
        <v>0.21</v>
      </c>
      <c r="L21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0.11157142857142856</v>
      </c>
      <c r="M2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9.0294252603094288E-2</v>
      </c>
      <c r="N219" s="14">
        <f>IF(data[[#This Row],[Weighted_Avg]]&lt;&gt;"", IFERROR(AVERAGE(M207,M195,M183), ""), "")</f>
        <v>4.0305863799876974E-2</v>
      </c>
      <c r="O219" s="14" t="b">
        <f>IF(data[[#This Row],[Date]]&gt;MAX(data[Date])-760, TRUE, FALSE)</f>
        <v>0</v>
      </c>
      <c r="P219" s="3">
        <f t="shared" ref="P219:P228" si="18">AVERAGEIFS(X:X,V:V,  "&lt;="&amp;T219,W:W, "&gt;="&amp;T219)</f>
        <v>0.45499999999999952</v>
      </c>
      <c r="Q219" s="3">
        <v>0.14000000000000001</v>
      </c>
      <c r="R219">
        <v>2.9969999999999999</v>
      </c>
      <c r="T219" s="53">
        <v>16.574000000000002</v>
      </c>
      <c r="U219">
        <v>0.68</v>
      </c>
      <c r="V219" s="53">
        <v>15.106</v>
      </c>
      <c r="W219" s="53">
        <v>15.254</v>
      </c>
      <c r="X219">
        <v>0.41</v>
      </c>
      <c r="Y219" s="53">
        <f t="shared" si="13"/>
        <v>0.14799999999999969</v>
      </c>
      <c r="Z219">
        <f t="shared" si="15"/>
        <v>4.9999999999999489E-3</v>
      </c>
    </row>
    <row r="220" spans="1:26">
      <c r="A220" s="4">
        <v>43539</v>
      </c>
      <c r="B220">
        <f>YEAR(data[[#This Row],[Date]])</f>
        <v>2019</v>
      </c>
      <c r="C220" s="6">
        <f t="shared" si="14"/>
        <v>0.44</v>
      </c>
      <c r="D220" s="7">
        <f t="shared" si="10"/>
        <v>0.13</v>
      </c>
      <c r="E220" s="7">
        <f t="shared" si="11"/>
        <v>0</v>
      </c>
      <c r="F220" s="20">
        <v>0.1323</v>
      </c>
      <c r="G220" s="16">
        <f>AVERAGE(0.15,0.155)</f>
        <v>0.1525</v>
      </c>
      <c r="H220" s="7">
        <f t="shared" si="16"/>
        <v>0</v>
      </c>
      <c r="I220" s="7">
        <v>0.22</v>
      </c>
      <c r="J220" s="7">
        <v>0</v>
      </c>
      <c r="K220" s="7">
        <v>0.18</v>
      </c>
      <c r="L22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9.7828571428571445E-2</v>
      </c>
      <c r="M2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7.9151528862311582E-2</v>
      </c>
      <c r="N220" s="14">
        <f>IF(data[[#This Row],[Weighted_Avg]]&lt;&gt;"", IFERROR(AVERAGE(M208,M196,M184), ""), "")</f>
        <v>4.0177694737996816E-2</v>
      </c>
      <c r="O220" s="14" t="b">
        <f>IF(data[[#This Row],[Date]]&gt;MAX(data[Date])-760, TRUE, FALSE)</f>
        <v>0</v>
      </c>
      <c r="P220" s="3">
        <f t="shared" si="18"/>
        <v>0.45999999999999946</v>
      </c>
      <c r="Q220" s="3">
        <v>0.16500000000000001</v>
      </c>
      <c r="R220">
        <v>3.0760000000000001</v>
      </c>
      <c r="T220" s="53">
        <v>16.654</v>
      </c>
      <c r="U220">
        <v>0.72</v>
      </c>
      <c r="V220" s="53">
        <f>W219+0.001</f>
        <v>15.254999999999999</v>
      </c>
      <c r="W220" s="53">
        <f>V220+Y219</f>
        <v>15.402999999999999</v>
      </c>
      <c r="X220">
        <f>X219+Z219</f>
        <v>0.41499999999999992</v>
      </c>
      <c r="Y220" s="53">
        <f t="shared" ref="Y220" si="19">W220-V220</f>
        <v>0.14799999999999969</v>
      </c>
      <c r="Z220">
        <f t="shared" ref="Z220" si="20">X220-X219</f>
        <v>4.9999999999999489E-3</v>
      </c>
    </row>
    <row r="221" spans="1:26">
      <c r="A221" s="4">
        <v>43570</v>
      </c>
      <c r="B221">
        <f>YEAR(data[[#This Row],[Date]])</f>
        <v>2019</v>
      </c>
      <c r="C221" s="6">
        <f t="shared" si="14"/>
        <v>0.44</v>
      </c>
      <c r="D221" s="7">
        <f t="shared" si="10"/>
        <v>0.13</v>
      </c>
      <c r="E221" s="7">
        <f t="shared" si="11"/>
        <v>0</v>
      </c>
      <c r="F221" s="20">
        <v>0.13800000000000001</v>
      </c>
      <c r="G221" s="16">
        <f>AVERAGE(0.175,0.175)</f>
        <v>0.17499999999999999</v>
      </c>
      <c r="H221" s="7">
        <f t="shared" si="16"/>
        <v>0</v>
      </c>
      <c r="I221" s="7">
        <v>0.22</v>
      </c>
      <c r="J221" s="7">
        <v>0</v>
      </c>
      <c r="K221" s="7">
        <v>0.18</v>
      </c>
      <c r="L22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0.10185714285714287</v>
      </c>
      <c r="M2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8.3319103169751663E-2</v>
      </c>
      <c r="N221" s="14">
        <f>IF(data[[#This Row],[Weighted_Avg]]&lt;&gt;"", IFERROR(AVERAGE(M209,M197,M185), ""), "")</f>
        <v>3.9438483261301588E-2</v>
      </c>
      <c r="O221" s="14" t="b">
        <f>IF(data[[#This Row],[Date]]&gt;MAX(data[Date])-760, TRUE, FALSE)</f>
        <v>0</v>
      </c>
      <c r="P221" s="3">
        <f t="shared" si="18"/>
        <v>0.48499999999999921</v>
      </c>
      <c r="Q221" s="3">
        <v>0.155</v>
      </c>
      <c r="R221">
        <v>3.121</v>
      </c>
      <c r="T221" s="53">
        <v>17.47</v>
      </c>
      <c r="U221">
        <v>0.76</v>
      </c>
      <c r="V221" s="53">
        <f>W220+0.001</f>
        <v>15.403999999999998</v>
      </c>
      <c r="W221" s="53">
        <f>V221+Y220</f>
        <v>15.551999999999998</v>
      </c>
      <c r="X221">
        <f>X220+Z220</f>
        <v>0.41999999999999987</v>
      </c>
      <c r="Y221" s="53">
        <f t="shared" ref="Y221:Y222" si="21">W221-V221</f>
        <v>0.14799999999999969</v>
      </c>
      <c r="Z221">
        <f t="shared" ref="Z221:Z222" si="22">X221-X220</f>
        <v>4.9999999999999489E-3</v>
      </c>
    </row>
    <row r="222" spans="1:26">
      <c r="A222" s="4">
        <v>43600</v>
      </c>
      <c r="B222">
        <f>YEAR(data[[#This Row],[Date]])</f>
        <v>2019</v>
      </c>
      <c r="C222" s="6">
        <f t="shared" si="14"/>
        <v>0.46</v>
      </c>
      <c r="D222" s="7">
        <f t="shared" si="10"/>
        <v>0.15</v>
      </c>
      <c r="E222" s="7">
        <f t="shared" si="11"/>
        <v>0</v>
      </c>
      <c r="F222" s="20">
        <v>0.14949999999999999</v>
      </c>
      <c r="G222" s="16">
        <f>AVERAGE(0.175,0.185)</f>
        <v>0.18</v>
      </c>
      <c r="H222" s="7">
        <f t="shared" si="16"/>
        <v>0</v>
      </c>
      <c r="I222" s="7">
        <v>0.24</v>
      </c>
      <c r="J222" s="7">
        <v>0</v>
      </c>
      <c r="K222" s="7">
        <v>0.2</v>
      </c>
      <c r="L22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0.10992857142857144</v>
      </c>
      <c r="M2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8.9711343634024499E-2</v>
      </c>
      <c r="N222" s="14">
        <f>IF(data[[#This Row],[Weighted_Avg]]&lt;&gt;"", IFERROR(AVERAGE(M210,M198,M186), ""), "")</f>
        <v>3.9423719098342282E-2</v>
      </c>
      <c r="O222" s="14" t="b">
        <f>IF(data[[#This Row],[Date]]&gt;MAX(data[Date])-760, TRUE, FALSE)</f>
        <v>0</v>
      </c>
      <c r="P222" s="3">
        <f t="shared" si="18"/>
        <v>0.46499999999999941</v>
      </c>
      <c r="Q222" s="3">
        <v>0.15</v>
      </c>
      <c r="R222">
        <v>3.161</v>
      </c>
      <c r="T222" s="53">
        <v>16.802</v>
      </c>
      <c r="U222">
        <v>0.73</v>
      </c>
      <c r="V222" s="53">
        <f>W221+0.001</f>
        <v>15.552999999999997</v>
      </c>
      <c r="W222" s="53">
        <f>V222+Y221</f>
        <v>15.700999999999997</v>
      </c>
      <c r="X222">
        <f>X221+Z221</f>
        <v>0.42499999999999982</v>
      </c>
      <c r="Y222" s="53">
        <f t="shared" si="21"/>
        <v>0.14799999999999969</v>
      </c>
      <c r="Z222">
        <f t="shared" si="22"/>
        <v>4.9999999999999489E-3</v>
      </c>
    </row>
    <row r="223" spans="1:26">
      <c r="A223" s="4">
        <v>43631</v>
      </c>
      <c r="B223">
        <f>YEAR(data[[#This Row],[Date]])</f>
        <v>2019</v>
      </c>
      <c r="C223" s="6">
        <f t="shared" si="14"/>
        <v>0.47</v>
      </c>
      <c r="D223" s="7">
        <f t="shared" si="10"/>
        <v>0.16</v>
      </c>
      <c r="E223" s="7">
        <f t="shared" si="11"/>
        <v>0</v>
      </c>
      <c r="F223" s="20">
        <v>0.161</v>
      </c>
      <c r="G223" s="16">
        <f>AVERAGE(0.19, 0.195)</f>
        <v>0.1925</v>
      </c>
      <c r="H223" s="7">
        <f t="shared" si="16"/>
        <v>0</v>
      </c>
      <c r="I223" s="7">
        <v>0.25</v>
      </c>
      <c r="J223" s="7">
        <v>0</v>
      </c>
      <c r="K223" s="7">
        <v>0.21</v>
      </c>
      <c r="L22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0.11621428571428571</v>
      </c>
      <c r="M2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9.5196388790133424E-2</v>
      </c>
      <c r="N223" s="14">
        <f>IF(data[[#This Row],[Weighted_Avg]]&lt;&gt;"", IFERROR(AVERAGE(M211,M199,M187), ""), "")</f>
        <v>4.3762372945813983E-2</v>
      </c>
      <c r="O223" s="14" t="b">
        <f>IF(data[[#This Row],[Date]]&gt;MAX(data[Date])-760, TRUE, FALSE)</f>
        <v>0</v>
      </c>
      <c r="P223" s="3">
        <f t="shared" si="18"/>
        <v>0.46999999999999936</v>
      </c>
      <c r="Q223" s="3">
        <v>0.22500000000000001</v>
      </c>
      <c r="R223">
        <v>3.089</v>
      </c>
      <c r="T223" s="53">
        <v>16.916</v>
      </c>
      <c r="U223">
        <v>0.97</v>
      </c>
      <c r="V223" s="53">
        <f t="shared" ref="V223:V226" si="23">W222+0.001</f>
        <v>15.701999999999996</v>
      </c>
      <c r="W223" s="53">
        <f t="shared" ref="W223:W226" si="24">V223+Y222</f>
        <v>15.849999999999996</v>
      </c>
      <c r="X223">
        <f t="shared" ref="X223:X226" si="25">X222+Z222</f>
        <v>0.42999999999999977</v>
      </c>
      <c r="Y223" s="53">
        <f t="shared" ref="Y223:Y227" si="26">W223-V223</f>
        <v>0.14799999999999969</v>
      </c>
      <c r="Z223">
        <f t="shared" ref="Z223:Z227" si="27">X223-X222</f>
        <v>4.9999999999999489E-3</v>
      </c>
    </row>
    <row r="224" spans="1:26">
      <c r="A224" s="4">
        <v>43661</v>
      </c>
      <c r="B224">
        <f>YEAR(data[[#This Row],[Date]])</f>
        <v>2019</v>
      </c>
      <c r="C224" s="6">
        <f t="shared" si="14"/>
        <v>0.48</v>
      </c>
      <c r="D224" s="7">
        <f t="shared" si="10"/>
        <v>0.17</v>
      </c>
      <c r="E224" s="7">
        <f t="shared" si="11"/>
        <v>0</v>
      </c>
      <c r="F224" s="20">
        <v>0.1668</v>
      </c>
      <c r="G224" s="16">
        <f>AVERAGE(0.185, 0.17)</f>
        <v>0.17749999999999999</v>
      </c>
      <c r="H224" s="7">
        <f t="shared" si="16"/>
        <v>0</v>
      </c>
      <c r="I224" s="7">
        <v>0.26</v>
      </c>
      <c r="J224" s="7">
        <v>0</v>
      </c>
      <c r="K224" s="7">
        <v>0.22</v>
      </c>
      <c r="L22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0.11775714285714287</v>
      </c>
      <c r="M2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9.575968484079625E-2</v>
      </c>
      <c r="N224" s="14">
        <f>IF(data[[#This Row],[Weighted_Avg]]&lt;&gt;"", IFERROR(AVERAGE(M212,M200,M188), ""), "")</f>
        <v>5.2074363650545297E-2</v>
      </c>
      <c r="O224" s="37" t="b">
        <f>IF(data[[#This Row],[Date]]&gt;MAX(data[Date])-760, TRUE, FALSE)</f>
        <v>0</v>
      </c>
      <c r="P224" s="3">
        <f t="shared" si="18"/>
        <v>0.46499999999999941</v>
      </c>
      <c r="Q224" s="3">
        <v>0.22500000000000001</v>
      </c>
      <c r="R224">
        <v>3.0449999999999999</v>
      </c>
      <c r="T224">
        <v>16.850999999999999</v>
      </c>
      <c r="U224">
        <v>0.96</v>
      </c>
      <c r="V224" s="53">
        <f t="shared" si="23"/>
        <v>15.850999999999996</v>
      </c>
      <c r="W224" s="53">
        <f t="shared" si="24"/>
        <v>15.998999999999995</v>
      </c>
      <c r="X224">
        <f t="shared" si="25"/>
        <v>0.43499999999999972</v>
      </c>
      <c r="Y224" s="53">
        <f t="shared" si="26"/>
        <v>0.14799999999999969</v>
      </c>
      <c r="Z224">
        <f t="shared" si="27"/>
        <v>4.9999999999999489E-3</v>
      </c>
    </row>
    <row r="225" spans="1:26">
      <c r="A225" s="4">
        <v>43692</v>
      </c>
      <c r="B225">
        <f>YEAR(data[[#This Row],[Date]])</f>
        <v>2019</v>
      </c>
      <c r="C225" s="6">
        <f t="shared" si="14"/>
        <v>0.46</v>
      </c>
      <c r="D225" s="7">
        <f t="shared" si="10"/>
        <v>0.15</v>
      </c>
      <c r="E225" s="7">
        <f t="shared" si="11"/>
        <v>0</v>
      </c>
      <c r="F225" s="20">
        <v>0.15529999999999999</v>
      </c>
      <c r="G225" s="16">
        <v>0.17</v>
      </c>
      <c r="H225" s="7">
        <f t="shared" si="16"/>
        <v>0</v>
      </c>
      <c r="I225" s="7">
        <v>0.24</v>
      </c>
      <c r="J225" s="7">
        <v>0</v>
      </c>
      <c r="K225" s="7">
        <v>0.2</v>
      </c>
      <c r="L22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0.10932857142857144</v>
      </c>
      <c r="M2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8.8990356977520418E-2</v>
      </c>
      <c r="N225" s="14">
        <f>IF(data[[#This Row],[Weighted_Avg]]&lt;&gt;"", IFERROR(AVERAGE(M213,M201,M189), ""), "")</f>
        <v>5.3107224776457344E-2</v>
      </c>
      <c r="O225" s="14" t="b">
        <f>IF(data[[#This Row],[Date]]&gt;MAX(data[Date])-760, TRUE, FALSE)</f>
        <v>0</v>
      </c>
      <c r="P225" s="3">
        <f t="shared" si="18"/>
        <v>0.45999999999999946</v>
      </c>
      <c r="Q225" s="3">
        <v>0.22</v>
      </c>
      <c r="R225">
        <v>3.0049999999999999</v>
      </c>
      <c r="T225" s="53">
        <v>16.632000000000001</v>
      </c>
      <c r="U225">
        <v>0.94</v>
      </c>
      <c r="V225" s="53">
        <f t="shared" si="23"/>
        <v>15.999999999999995</v>
      </c>
      <c r="W225" s="53">
        <f t="shared" si="24"/>
        <v>16.147999999999996</v>
      </c>
      <c r="X225">
        <f t="shared" si="25"/>
        <v>0.43999999999999967</v>
      </c>
      <c r="Y225" s="53">
        <f t="shared" si="26"/>
        <v>0.14800000000000146</v>
      </c>
      <c r="Z225">
        <f t="shared" si="27"/>
        <v>4.9999999999999489E-3</v>
      </c>
    </row>
    <row r="226" spans="1:26">
      <c r="A226" s="4">
        <v>43723</v>
      </c>
      <c r="B226">
        <f>YEAR(data[[#This Row],[Date]])</f>
        <v>2019</v>
      </c>
      <c r="C226" s="6">
        <f t="shared" si="14"/>
        <v>0.45</v>
      </c>
      <c r="D226" s="7">
        <f t="shared" si="10"/>
        <v>0.14000000000000001</v>
      </c>
      <c r="E226" s="7">
        <f t="shared" si="11"/>
        <v>0</v>
      </c>
      <c r="F226" s="20">
        <v>0.14380000000000001</v>
      </c>
      <c r="G226" s="16">
        <f>AVERAGE(0.16,0.165)</f>
        <v>0.16250000000000001</v>
      </c>
      <c r="H226" s="7">
        <f t="shared" si="16"/>
        <v>0</v>
      </c>
      <c r="I226" s="7">
        <v>0.23</v>
      </c>
      <c r="J226" s="7">
        <v>0</v>
      </c>
      <c r="K226" s="7">
        <v>0.19</v>
      </c>
      <c r="L22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0.10375714285714285</v>
      </c>
      <c r="M2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8.4259486619417512E-2</v>
      </c>
      <c r="N226" s="14">
        <f>IF(data[[#This Row],[Weighted_Avg]]&lt;&gt;"", IFERROR(AVERAGE(M214,M202,M190), ""), "")</f>
        <v>5.1332931979751174E-2</v>
      </c>
      <c r="O226" s="14" t="b">
        <f>IF(data[[#This Row],[Date]]&gt;MAX(data[Date])-760, TRUE, FALSE)</f>
        <v>0</v>
      </c>
      <c r="P226" s="3">
        <f t="shared" si="18"/>
        <v>0.46499999999999941</v>
      </c>
      <c r="Q226" s="3">
        <v>0.22</v>
      </c>
      <c r="R226">
        <v>3.016</v>
      </c>
      <c r="T226" s="53">
        <v>16.852</v>
      </c>
      <c r="U226">
        <v>0.96</v>
      </c>
      <c r="V226" s="53">
        <f t="shared" si="23"/>
        <v>16.148999999999997</v>
      </c>
      <c r="W226" s="53">
        <f t="shared" si="24"/>
        <v>16.296999999999997</v>
      </c>
      <c r="X226">
        <f t="shared" si="25"/>
        <v>0.44499999999999962</v>
      </c>
      <c r="Y226" s="53">
        <f t="shared" si="26"/>
        <v>0.14799999999999969</v>
      </c>
      <c r="Z226">
        <f t="shared" si="27"/>
        <v>4.9999999999999489E-3</v>
      </c>
    </row>
    <row r="227" spans="1:26">
      <c r="A227" s="4">
        <v>43753</v>
      </c>
      <c r="B227">
        <f>YEAR(data[[#This Row],[Date]])</f>
        <v>2019</v>
      </c>
      <c r="C227" s="6">
        <f t="shared" si="14"/>
        <v>0.44</v>
      </c>
      <c r="D227" s="7">
        <f t="shared" si="10"/>
        <v>0.13</v>
      </c>
      <c r="E227" s="7">
        <f t="shared" si="11"/>
        <v>0</v>
      </c>
      <c r="F227" s="20">
        <v>0.13800000000000001</v>
      </c>
      <c r="G227" s="16">
        <f>AVERAGE(0.155,0.165)</f>
        <v>0.16</v>
      </c>
      <c r="H227" s="7">
        <f t="shared" si="16"/>
        <v>0</v>
      </c>
      <c r="I227" s="7">
        <v>0.22</v>
      </c>
      <c r="J227" s="7">
        <v>0</v>
      </c>
      <c r="K227" s="7">
        <v>0.19</v>
      </c>
      <c r="L22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0.10114285714285713</v>
      </c>
      <c r="M2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8.2720800712062337E-2</v>
      </c>
      <c r="N227" s="14">
        <f>IF(data[[#This Row],[Weighted_Avg]]&lt;&gt;"", IFERROR(AVERAGE(M215,M203,M191), ""), "")</f>
        <v>5.5361538745997661E-2</v>
      </c>
      <c r="O227" s="14" t="b">
        <f>IF(data[[#This Row],[Date]]&gt;MAX(data[Date])-760, TRUE, FALSE)</f>
        <v>0</v>
      </c>
      <c r="P227" s="3">
        <f t="shared" si="18"/>
        <v>0.46999999999999936</v>
      </c>
      <c r="Q227" s="3">
        <v>0.22500000000000001</v>
      </c>
      <c r="R227">
        <v>3.0529999999999999</v>
      </c>
      <c r="T227" s="53">
        <v>16.902999999999999</v>
      </c>
      <c r="U227">
        <v>0.94</v>
      </c>
      <c r="V227" s="53">
        <f>W226+0.001</f>
        <v>16.297999999999998</v>
      </c>
      <c r="W227" s="53">
        <f>V227+Y226</f>
        <v>16.445999999999998</v>
      </c>
      <c r="X227">
        <f>X226+Z226</f>
        <v>0.44999999999999957</v>
      </c>
      <c r="Y227" s="53">
        <f t="shared" si="26"/>
        <v>0.14799999999999969</v>
      </c>
      <c r="Z227">
        <f t="shared" si="27"/>
        <v>4.9999999999999489E-3</v>
      </c>
    </row>
    <row r="228" spans="1:26">
      <c r="A228" s="4">
        <v>43784</v>
      </c>
      <c r="B228">
        <f>YEAR(data[[#This Row],[Date]])</f>
        <v>2019</v>
      </c>
      <c r="C228" s="6">
        <f t="shared" si="14"/>
        <v>0.45</v>
      </c>
      <c r="D228" s="7">
        <f t="shared" si="10"/>
        <v>0.13</v>
      </c>
      <c r="E228" s="7">
        <f t="shared" si="11"/>
        <v>0</v>
      </c>
      <c r="F228" s="20">
        <v>0.13800000000000001</v>
      </c>
      <c r="G228" s="16">
        <f>AVERAGE(0.17,0.17)</f>
        <v>0.17</v>
      </c>
      <c r="H228" s="7">
        <f t="shared" si="16"/>
        <v>0</v>
      </c>
      <c r="I228" s="7">
        <v>0.22</v>
      </c>
      <c r="J228" s="7">
        <v>0</v>
      </c>
      <c r="K228" s="7">
        <v>0.19</v>
      </c>
      <c r="L22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0.10257142857142856</v>
      </c>
      <c r="M2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8.4229150308074374E-2</v>
      </c>
      <c r="N228" s="14">
        <f>IF(data[[#This Row],[Weighted_Avg]]&lt;&gt;"", IFERROR(AVERAGE(M216,M204,M192), ""), "")</f>
        <v>6.3349500280044421E-2</v>
      </c>
      <c r="O228" s="14" t="b">
        <f>IF(data[[#This Row],[Date]]&gt;MAX(data[Date])-760, TRUE, FALSE)</f>
        <v>0</v>
      </c>
      <c r="P228" s="3">
        <f t="shared" si="18"/>
        <v>0.47499999999999931</v>
      </c>
      <c r="Q228" s="3">
        <v>0.22</v>
      </c>
      <c r="R228">
        <v>3.069</v>
      </c>
      <c r="T228" s="53">
        <v>17.045000000000002</v>
      </c>
      <c r="U228">
        <v>0.95</v>
      </c>
      <c r="V228" s="53">
        <f t="shared" ref="V228:V230" si="28">W227+0.001</f>
        <v>16.446999999999999</v>
      </c>
      <c r="W228" s="53">
        <f t="shared" ref="W228:W230" si="29">V228+Y227</f>
        <v>16.594999999999999</v>
      </c>
      <c r="X228">
        <f t="shared" ref="X228:X230" si="30">X227+Z227</f>
        <v>0.45499999999999952</v>
      </c>
      <c r="Y228" s="53">
        <f t="shared" ref="Y228:Y230" si="31">W228-V228</f>
        <v>0.14799999999999969</v>
      </c>
      <c r="Z228">
        <f t="shared" ref="Z228:Z230" si="32">X228-X227</f>
        <v>4.9999999999999489E-3</v>
      </c>
    </row>
    <row r="229" spans="1:26">
      <c r="A229" s="4">
        <v>43814</v>
      </c>
      <c r="B229">
        <f>YEAR(data[[#This Row],[Date]])</f>
        <v>2019</v>
      </c>
      <c r="C229" s="6">
        <f t="shared" si="14"/>
        <v>0.46</v>
      </c>
      <c r="D229" s="7">
        <f t="shared" si="10"/>
        <v>0.14000000000000001</v>
      </c>
      <c r="E229" s="7">
        <f t="shared" si="11"/>
        <v>0</v>
      </c>
      <c r="F229" s="20">
        <v>0.14949999999999999</v>
      </c>
      <c r="G229" s="16">
        <f>AVERAGE(0.17,0.175)</f>
        <v>0.17249999999999999</v>
      </c>
      <c r="H229" s="7">
        <f t="shared" si="16"/>
        <v>0</v>
      </c>
      <c r="I229" s="7">
        <v>0.23</v>
      </c>
      <c r="J229" s="7">
        <v>0</v>
      </c>
      <c r="K229" s="7">
        <v>0.2</v>
      </c>
      <c r="L22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0.10742857142857143</v>
      </c>
      <c r="M2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8.8205845868171262E-2</v>
      </c>
      <c r="N229" s="14">
        <f>IF(data[[#This Row],[Weighted_Avg]]&lt;&gt;"", IFERROR(AVERAGE(M217,M205,M193), ""), "")</f>
        <v>6.7821124232317967E-2</v>
      </c>
      <c r="O229" s="14" t="b">
        <f>IF(data[[#This Row],[Date]]&gt;MAX(data[Date])-760, TRUE, FALSE)</f>
        <v>0</v>
      </c>
      <c r="P229" s="3">
        <f t="shared" ref="P229:P234" si="33">AVERAGEIFS(X:X,V:V,  "&lt;="&amp;T229,W:W, "&gt;="&amp;T229)</f>
        <v>0.46999999999999936</v>
      </c>
      <c r="Q229" s="3">
        <v>0.22500000000000001</v>
      </c>
      <c r="R229">
        <v>3.0550000000000002</v>
      </c>
      <c r="T229" s="53">
        <v>16.927</v>
      </c>
      <c r="U229">
        <v>0.95</v>
      </c>
      <c r="V229" s="53">
        <f t="shared" si="28"/>
        <v>16.596</v>
      </c>
      <c r="W229" s="53">
        <f t="shared" si="29"/>
        <v>16.744</v>
      </c>
      <c r="X229">
        <f t="shared" si="30"/>
        <v>0.45999999999999946</v>
      </c>
      <c r="Y229" s="53">
        <f t="shared" si="31"/>
        <v>0.14799999999999969</v>
      </c>
      <c r="Z229">
        <f t="shared" si="32"/>
        <v>4.9999999999999489E-3</v>
      </c>
    </row>
    <row r="230" spans="1:26">
      <c r="A230" s="4">
        <v>43845</v>
      </c>
      <c r="B230">
        <f>YEAR(data[[#This Row],[Date]])</f>
        <v>2020</v>
      </c>
      <c r="C230" s="6">
        <f t="shared" si="14"/>
        <v>0.46</v>
      </c>
      <c r="D230" s="7">
        <f t="shared" si="10"/>
        <v>0.15</v>
      </c>
      <c r="E230" s="7">
        <f t="shared" si="11"/>
        <v>0</v>
      </c>
      <c r="F230" s="20">
        <v>0.14949999999999999</v>
      </c>
      <c r="G230" s="16">
        <f>0.17</f>
        <v>0.17</v>
      </c>
      <c r="H230" s="7">
        <f t="shared" si="16"/>
        <v>0</v>
      </c>
      <c r="I230" s="7">
        <v>0.24</v>
      </c>
      <c r="J230" s="7">
        <v>0</v>
      </c>
      <c r="K230" s="7">
        <v>0.2</v>
      </c>
      <c r="L23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0.10850000000000001</v>
      </c>
      <c r="M2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9.0737395636999077E-2</v>
      </c>
      <c r="N230" s="14">
        <f>IF(data[[#This Row],[Weighted_Avg]]&lt;&gt;"", IFERROR(AVERAGE(M218,M206,M194), ""), "")</f>
        <v>6.8226016049232965E-2</v>
      </c>
      <c r="O230" s="14" t="b">
        <f>IF(data[[#This Row],[Date]]&gt;MAX(data[Date])-760, TRUE, FALSE)</f>
        <v>0</v>
      </c>
      <c r="P230" s="3">
        <f t="shared" si="33"/>
        <v>0.47499999999999931</v>
      </c>
      <c r="Q230" s="3">
        <v>0.23499999999999999</v>
      </c>
      <c r="R230">
        <v>3.048</v>
      </c>
      <c r="T230" s="53">
        <v>17.055</v>
      </c>
      <c r="U230">
        <v>0.97</v>
      </c>
      <c r="V230" s="53">
        <f t="shared" si="28"/>
        <v>16.745000000000001</v>
      </c>
      <c r="W230" s="53">
        <f t="shared" si="29"/>
        <v>16.893000000000001</v>
      </c>
      <c r="X230">
        <f t="shared" si="30"/>
        <v>0.46499999999999941</v>
      </c>
      <c r="Y230" s="53">
        <f t="shared" si="31"/>
        <v>0.14799999999999969</v>
      </c>
      <c r="Z230">
        <f t="shared" si="32"/>
        <v>4.9999999999999489E-3</v>
      </c>
    </row>
    <row r="231" spans="1:26">
      <c r="A231" s="4">
        <v>43876</v>
      </c>
      <c r="B231">
        <f>YEAR(data[[#This Row],[Date]])</f>
        <v>2020</v>
      </c>
      <c r="C231" s="6">
        <f t="shared" si="14"/>
        <v>0.46</v>
      </c>
      <c r="D231" s="7">
        <f t="shared" si="10"/>
        <v>0.14000000000000001</v>
      </c>
      <c r="E231" s="7">
        <f t="shared" si="11"/>
        <v>0</v>
      </c>
      <c r="F231" s="20">
        <v>0.14949999999999999</v>
      </c>
      <c r="G231" s="16">
        <f>AVERAGE(0.175,0.17)</f>
        <v>0.17249999999999999</v>
      </c>
      <c r="H231" s="7">
        <f t="shared" si="16"/>
        <v>0</v>
      </c>
      <c r="I231" s="7">
        <v>0.23</v>
      </c>
      <c r="J231" s="7">
        <v>0</v>
      </c>
      <c r="K231" s="7">
        <v>0.2</v>
      </c>
      <c r="L23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0.10742857142857143</v>
      </c>
      <c r="M2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9.0782754768850449E-2</v>
      </c>
      <c r="N231" s="14">
        <f>IF(data[[#This Row],[Weighted_Avg]]&lt;&gt;"", IFERROR(AVERAGE(M219,M207,M195), ""), "")</f>
        <v>6.6592253417644631E-2</v>
      </c>
      <c r="O231" s="14" t="b">
        <f>IF(data[[#This Row],[Date]]&gt;MAX(data[Date])-760, TRUE, FALSE)</f>
        <v>0</v>
      </c>
      <c r="P231" s="3">
        <f t="shared" si="33"/>
        <v>0.47999999999999926</v>
      </c>
      <c r="Q231" s="3">
        <v>0.23499999999999999</v>
      </c>
      <c r="R231">
        <v>2.91</v>
      </c>
      <c r="T231" s="53">
        <v>17.256</v>
      </c>
      <c r="U231">
        <v>0.98</v>
      </c>
      <c r="V231" s="53">
        <f t="shared" ref="V231:V235" si="34">W230+0.001</f>
        <v>16.894000000000002</v>
      </c>
      <c r="W231" s="53">
        <f t="shared" ref="W231:W235" si="35">V231+Y230</f>
        <v>17.042000000000002</v>
      </c>
      <c r="X231">
        <f t="shared" ref="X231:X235" si="36">X230+Z230</f>
        <v>0.46999999999999936</v>
      </c>
      <c r="Y231" s="53">
        <f t="shared" ref="Y231:Y235" si="37">W231-V231</f>
        <v>0.14799999999999969</v>
      </c>
      <c r="Z231">
        <f t="shared" ref="Z231:Z235" si="38">X231-X230</f>
        <v>4.9999999999999489E-3</v>
      </c>
    </row>
    <row r="232" spans="1:26">
      <c r="A232" s="4">
        <v>43905</v>
      </c>
      <c r="B232">
        <f>YEAR(data[[#This Row],[Date]])</f>
        <v>2020</v>
      </c>
      <c r="C232" s="6">
        <f t="shared" si="14"/>
        <v>0.45</v>
      </c>
      <c r="D232" s="7">
        <f t="shared" si="10"/>
        <v>0.14000000000000001</v>
      </c>
      <c r="E232" s="7">
        <f t="shared" si="11"/>
        <v>0</v>
      </c>
      <c r="F232" s="20">
        <v>0.14380000000000001</v>
      </c>
      <c r="G232" s="16">
        <f>AVERAGE(0.155,0.135)</f>
        <v>0.14500000000000002</v>
      </c>
      <c r="H232" s="7">
        <f t="shared" si="16"/>
        <v>0</v>
      </c>
      <c r="I232" s="7">
        <v>0.23</v>
      </c>
      <c r="J232" s="7">
        <v>0</v>
      </c>
      <c r="K232" s="7">
        <v>0.19</v>
      </c>
      <c r="L23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0.10125714285714287</v>
      </c>
      <c r="M2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8.396206218448396E-2</v>
      </c>
      <c r="N232" s="14">
        <f>IF(data[[#This Row],[Weighted_Avg]]&lt;&gt;"", IFERROR(AVERAGE(M220,M208,M196), ""), "")</f>
        <v>6.6561537692100672E-2</v>
      </c>
      <c r="O232" s="14" t="b">
        <f>IF(data[[#This Row],[Date]]&gt;MAX(data[Date])-760, TRUE, FALSE)</f>
        <v>0</v>
      </c>
      <c r="P232" s="3">
        <f t="shared" si="33"/>
        <v>0.48499999999999921</v>
      </c>
      <c r="Q232" s="3">
        <v>0.215</v>
      </c>
      <c r="R232">
        <v>2.7290000000000001</v>
      </c>
      <c r="T232" s="53">
        <v>17.43</v>
      </c>
      <c r="U232">
        <v>1.01</v>
      </c>
      <c r="V232" s="53">
        <f t="shared" si="34"/>
        <v>17.043000000000003</v>
      </c>
      <c r="W232" s="53">
        <f t="shared" si="35"/>
        <v>17.191000000000003</v>
      </c>
      <c r="X232">
        <f t="shared" si="36"/>
        <v>0.47499999999999931</v>
      </c>
      <c r="Y232" s="53">
        <f t="shared" si="37"/>
        <v>0.14799999999999969</v>
      </c>
      <c r="Z232">
        <f t="shared" si="38"/>
        <v>4.9999999999999489E-3</v>
      </c>
    </row>
    <row r="233" spans="1:26">
      <c r="A233" s="4">
        <v>43936</v>
      </c>
      <c r="B233">
        <f>YEAR(data[[#This Row],[Date]])</f>
        <v>2020</v>
      </c>
      <c r="C233" s="6">
        <f t="shared" si="14"/>
        <v>0.42</v>
      </c>
      <c r="D233" s="7">
        <f t="shared" si="10"/>
        <v>0.11</v>
      </c>
      <c r="E233" s="7">
        <f t="shared" si="11"/>
        <v>0</v>
      </c>
      <c r="F233" s="20">
        <v>0.1208</v>
      </c>
      <c r="G233" s="16">
        <f>AVERAGE(0.125, 0.095)</f>
        <v>0.11</v>
      </c>
      <c r="H233" s="7">
        <f t="shared" si="16"/>
        <v>0</v>
      </c>
      <c r="I233" s="7">
        <v>0.2</v>
      </c>
      <c r="J233" s="7">
        <v>0</v>
      </c>
      <c r="K233" s="7">
        <v>0.17</v>
      </c>
      <c r="L23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8.5828571428571435E-2</v>
      </c>
      <c r="M2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7.07599040073498E-2</v>
      </c>
      <c r="N233" s="14">
        <f>IF(data[[#This Row],[Weighted_Avg]]&lt;&gt;"", IFERROR(AVERAGE(M221,M209,M197), ""), "")</f>
        <v>6.7211517651218813E-2</v>
      </c>
      <c r="O233" s="14" t="b">
        <f>IF(data[[#This Row],[Date]]&gt;MAX(data[Date])-760, TRUE, FALSE)</f>
        <v>0</v>
      </c>
      <c r="P233" s="3">
        <f t="shared" si="33"/>
        <v>0.45499999999999952</v>
      </c>
      <c r="Q233" s="3">
        <v>0.185</v>
      </c>
      <c r="R233">
        <v>2.4929999999999999</v>
      </c>
      <c r="T233" s="53">
        <v>16.452000000000002</v>
      </c>
      <c r="U233">
        <v>0.95</v>
      </c>
      <c r="V233" s="53">
        <f t="shared" si="34"/>
        <v>17.192000000000004</v>
      </c>
      <c r="W233" s="53">
        <f t="shared" si="35"/>
        <v>17.340000000000003</v>
      </c>
      <c r="X233">
        <f t="shared" si="36"/>
        <v>0.47999999999999926</v>
      </c>
      <c r="Y233" s="53">
        <f t="shared" si="37"/>
        <v>0.14799999999999969</v>
      </c>
      <c r="Z233">
        <f t="shared" si="38"/>
        <v>4.9999999999999489E-3</v>
      </c>
    </row>
    <row r="234" spans="1:26">
      <c r="A234" s="4">
        <v>43966</v>
      </c>
      <c r="B234">
        <f>YEAR(data[[#This Row],[Date]])</f>
        <v>2020</v>
      </c>
      <c r="C234" s="6">
        <f t="shared" si="14"/>
        <v>0.37</v>
      </c>
      <c r="D234" s="7">
        <f t="shared" si="10"/>
        <v>0.06</v>
      </c>
      <c r="E234" s="7">
        <f t="shared" si="11"/>
        <v>0</v>
      </c>
      <c r="F234" s="20">
        <v>8.6300000000000002E-2</v>
      </c>
      <c r="G234" s="16">
        <f>AVERAGE(0.07,0.055)</f>
        <v>6.25E-2</v>
      </c>
      <c r="H234" s="7">
        <f t="shared" ref="H234:H253" si="39">IF(R232&gt;3.75, ROUNDDOWN((R232-3.75)/0.04, 0)+1, 0)/100</f>
        <v>0</v>
      </c>
      <c r="I234" s="7">
        <v>0.15</v>
      </c>
      <c r="J234" s="7">
        <v>0</v>
      </c>
      <c r="K234" s="7">
        <v>0.13</v>
      </c>
      <c r="L23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6.125714285714285E-2</v>
      </c>
      <c r="M2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4.9804097860884064E-2</v>
      </c>
      <c r="N234" s="14">
        <f>IF(data[[#This Row],[Weighted_Avg]]&lt;&gt;"", IFERROR(AVERAGE(M222,M210,M198), ""), "")</f>
        <v>6.9327500309683779E-2</v>
      </c>
      <c r="O234" s="14" t="b">
        <f>IF(data[[#This Row],[Date]]&gt;MAX(data[Date])-760, TRUE, FALSE)</f>
        <v>0</v>
      </c>
      <c r="P234" s="3">
        <f t="shared" si="33"/>
        <v>0.41499999999999992</v>
      </c>
      <c r="Q234" s="3">
        <v>0.14000000000000001</v>
      </c>
      <c r="R234">
        <v>2.3919999999999999</v>
      </c>
      <c r="T234" s="53">
        <v>15.403</v>
      </c>
      <c r="U234">
        <v>0.74</v>
      </c>
      <c r="V234" s="53">
        <f t="shared" si="34"/>
        <v>17.341000000000005</v>
      </c>
      <c r="W234" s="53">
        <f t="shared" si="35"/>
        <v>17.489000000000004</v>
      </c>
      <c r="X234">
        <f t="shared" si="36"/>
        <v>0.48499999999999921</v>
      </c>
      <c r="Y234" s="53">
        <f t="shared" si="37"/>
        <v>0.14799999999999969</v>
      </c>
      <c r="Z234">
        <f t="shared" si="38"/>
        <v>4.9999999999999489E-3</v>
      </c>
    </row>
    <row r="235" spans="1:26">
      <c r="A235" s="4">
        <v>43997</v>
      </c>
      <c r="B235">
        <f>YEAR(data[[#This Row],[Date]])</f>
        <v>2020</v>
      </c>
      <c r="C235" s="6">
        <f t="shared" si="14"/>
        <v>0.32</v>
      </c>
      <c r="D235" s="7">
        <f t="shared" si="10"/>
        <v>0</v>
      </c>
      <c r="E235" s="7">
        <f t="shared" si="11"/>
        <v>0</v>
      </c>
      <c r="F235" s="20">
        <v>4.0300000000000002E-2</v>
      </c>
      <c r="G235" s="16">
        <f>AVERAGE(0.035,0.03)</f>
        <v>3.2500000000000001E-2</v>
      </c>
      <c r="H235" s="7">
        <f t="shared" si="39"/>
        <v>0</v>
      </c>
      <c r="I235" s="7">
        <v>0.09</v>
      </c>
      <c r="J235" s="7">
        <v>0</v>
      </c>
      <c r="K235" s="7">
        <v>0.08</v>
      </c>
      <c r="L23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3.4685714285714285E-2</v>
      </c>
      <c r="M2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2.7841933740445725E-2</v>
      </c>
      <c r="N235" s="14">
        <f>IF(data[[#This Row],[Weighted_Avg]]&lt;&gt;"", IFERROR(AVERAGE(M223,M211,M199), ""), "")</f>
        <v>7.4887155464267843E-2</v>
      </c>
      <c r="O235" s="14" t="b">
        <f>IF(data[[#This Row],[Date]]&gt;MAX(data[Date])-760, TRUE, FALSE)</f>
        <v>0</v>
      </c>
      <c r="P235" s="3">
        <f t="shared" ref="P235" si="40">AVERAGEIFS(X:X,V:V,  "&lt;="&amp;T235,W:W, "&gt;="&amp;T235)</f>
        <v>0.38</v>
      </c>
      <c r="Q235" s="3">
        <v>0.125</v>
      </c>
      <c r="R235">
        <v>2.4079999999999999</v>
      </c>
      <c r="T235" s="53">
        <v>14.234</v>
      </c>
      <c r="U235">
        <v>0.61</v>
      </c>
      <c r="V235" s="53">
        <f t="shared" si="34"/>
        <v>17.490000000000006</v>
      </c>
      <c r="W235" s="53">
        <f t="shared" si="35"/>
        <v>17.638000000000005</v>
      </c>
      <c r="X235">
        <f t="shared" si="36"/>
        <v>0.48999999999999916</v>
      </c>
      <c r="Y235" s="53">
        <f t="shared" si="37"/>
        <v>0.14799999999999969</v>
      </c>
      <c r="Z235">
        <f t="shared" si="38"/>
        <v>4.9999999999999489E-3</v>
      </c>
    </row>
    <row r="236" spans="1:26">
      <c r="A236" s="4">
        <v>44027</v>
      </c>
      <c r="B236">
        <f>YEAR(data[[#This Row],[Date]])</f>
        <v>2020</v>
      </c>
      <c r="C236" s="6">
        <f t="shared" si="14"/>
        <v>0.28999999999999998</v>
      </c>
      <c r="D236" s="7">
        <f t="shared" si="10"/>
        <v>-0.02</v>
      </c>
      <c r="E236" s="7">
        <f t="shared" si="11"/>
        <v>0</v>
      </c>
      <c r="F236" s="20">
        <v>2.3E-2</v>
      </c>
      <c r="G236" s="45">
        <f>AVERAGE(0.03,0.035)</f>
        <v>3.2500000000000001E-2</v>
      </c>
      <c r="H236" s="7">
        <f t="shared" si="39"/>
        <v>0</v>
      </c>
      <c r="I236" s="11">
        <v>7.0000000000000007E-2</v>
      </c>
      <c r="J236" s="7">
        <v>0</v>
      </c>
      <c r="K236" s="11">
        <v>0.06</v>
      </c>
      <c r="L23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2.6499999999999999E-2</v>
      </c>
      <c r="M236" s="45">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2.1208377927846866E-2</v>
      </c>
      <c r="N236" s="37">
        <f>IF(data[[#This Row],[Weighted_Avg]]&lt;&gt;"", IFERROR(AVERAGE(M224,M212,M200), ""), "")</f>
        <v>7.8360522779441763E-2</v>
      </c>
      <c r="O236" s="37" t="b">
        <f>IF(data[[#This Row],[Date]]&gt;MAX(data[Date])-760, TRUE, FALSE)</f>
        <v>0</v>
      </c>
      <c r="P236" s="38">
        <f t="shared" ref="P236:P248" si="41">AVERAGEIFS(X:X,V:V,  "&lt;="&amp;T236,W:W, "&gt;="&amp;T236)</f>
        <v>0.38</v>
      </c>
      <c r="Q236" s="38">
        <v>0.16</v>
      </c>
      <c r="R236">
        <v>2.4340000000000002</v>
      </c>
      <c r="T236">
        <v>14.225</v>
      </c>
      <c r="U236">
        <v>0.63</v>
      </c>
      <c r="V236" s="53">
        <f t="shared" ref="V236:V240" si="42">W235+0.001</f>
        <v>17.639000000000006</v>
      </c>
      <c r="W236" s="53">
        <f t="shared" ref="W236:W240" si="43">V236+Y235</f>
        <v>17.787000000000006</v>
      </c>
      <c r="X236">
        <f t="shared" ref="X236:X240" si="44">X235+Z235</f>
        <v>0.49499999999999911</v>
      </c>
      <c r="Y236" s="53">
        <f t="shared" ref="Y236:Y240" si="45">W236-V236</f>
        <v>0.14799999999999969</v>
      </c>
      <c r="Z236">
        <f t="shared" ref="Z236:Z240" si="46">X236-X235</f>
        <v>4.9999999999999489E-3</v>
      </c>
    </row>
    <row r="237" spans="1:26">
      <c r="A237" s="4">
        <v>44058</v>
      </c>
      <c r="B237">
        <f>YEAR(data[[#This Row],[Date]])</f>
        <v>2020</v>
      </c>
      <c r="C237" s="6">
        <f t="shared" si="14"/>
        <v>0.28999999999999998</v>
      </c>
      <c r="D237" s="7">
        <f t="shared" si="10"/>
        <v>-0.02</v>
      </c>
      <c r="E237" s="7">
        <f t="shared" si="11"/>
        <v>0</v>
      </c>
      <c r="F237" s="20">
        <v>2.3E-2</v>
      </c>
      <c r="G237" s="16">
        <v>0.04</v>
      </c>
      <c r="H237" s="7">
        <f t="shared" si="39"/>
        <v>0</v>
      </c>
      <c r="I237" s="11">
        <v>7.0000000000000007E-2</v>
      </c>
      <c r="J237" s="7">
        <v>0</v>
      </c>
      <c r="K237" s="11">
        <v>7.0000000000000007E-2</v>
      </c>
      <c r="L23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2.9000000000000001E-2</v>
      </c>
      <c r="M2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2.4126957620215758E-2</v>
      </c>
      <c r="N237" s="37">
        <f>IF(data[[#This Row],[Weighted_Avg]]&lt;&gt;"", IFERROR(AVERAGE(M225,M213,M201), ""), "")</f>
        <v>7.4812248226166264E-2</v>
      </c>
      <c r="O237" s="14" t="b">
        <f>IF(data[[#This Row],[Date]]&gt;MAX(data[Date])-760, TRUE, FALSE)</f>
        <v>0</v>
      </c>
      <c r="P237" s="38">
        <f t="shared" si="41"/>
        <v>0.41</v>
      </c>
      <c r="Q237" s="3">
        <v>0.185</v>
      </c>
      <c r="R237">
        <v>2.4289999999999998</v>
      </c>
      <c r="T237" s="53">
        <v>15.253</v>
      </c>
      <c r="U237">
        <v>0.72</v>
      </c>
      <c r="V237" s="53">
        <f t="shared" si="42"/>
        <v>17.788000000000007</v>
      </c>
      <c r="W237" s="53">
        <f t="shared" si="43"/>
        <v>17.936000000000007</v>
      </c>
      <c r="X237">
        <f t="shared" si="44"/>
        <v>0.49999999999999906</v>
      </c>
      <c r="Y237" s="53">
        <f t="shared" si="45"/>
        <v>0.14799999999999969</v>
      </c>
      <c r="Z237">
        <f t="shared" si="46"/>
        <v>4.9999999999999489E-3</v>
      </c>
    </row>
    <row r="238" spans="1:26">
      <c r="A238" s="4">
        <v>44089</v>
      </c>
      <c r="B238">
        <f>YEAR(data[[#This Row],[Date]])</f>
        <v>2020</v>
      </c>
      <c r="C238" s="6">
        <f t="shared" si="14"/>
        <v>0.3</v>
      </c>
      <c r="D238" s="7">
        <f t="shared" si="10"/>
        <v>-0.01</v>
      </c>
      <c r="E238" s="7">
        <f t="shared" si="11"/>
        <v>0</v>
      </c>
      <c r="F238" s="20">
        <v>2.8799999999999999E-2</v>
      </c>
      <c r="G238" s="16">
        <v>0.04</v>
      </c>
      <c r="H238" s="7">
        <f t="shared" si="39"/>
        <v>0</v>
      </c>
      <c r="I238" s="11">
        <v>0.08</v>
      </c>
      <c r="J238" s="7">
        <v>0</v>
      </c>
      <c r="K238" s="11">
        <v>7.0000000000000007E-2</v>
      </c>
      <c r="L23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3.1257142857142858E-2</v>
      </c>
      <c r="M2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2.5285947992536535E-2</v>
      </c>
      <c r="N238" s="37">
        <f>IF(data[[#This Row],[Weighted_Avg]]&lt;&gt;"", IFERROR(AVERAGE(M226,M214,M202), ""), "")</f>
        <v>7.2515603718369612E-2</v>
      </c>
      <c r="O238" s="14" t="b">
        <f>IF(data[[#This Row],[Date]]&gt;MAX(data[Date])-760, TRUE, FALSE)</f>
        <v>0</v>
      </c>
      <c r="P238" s="38">
        <f t="shared" si="41"/>
        <v>0.42999999999999977</v>
      </c>
      <c r="Q238" s="3">
        <v>0.185</v>
      </c>
      <c r="R238">
        <v>2.4140000000000001</v>
      </c>
      <c r="T238" s="53">
        <v>15.819000000000001</v>
      </c>
      <c r="U238">
        <v>0.75</v>
      </c>
      <c r="V238" s="53">
        <f t="shared" si="42"/>
        <v>17.937000000000008</v>
      </c>
      <c r="W238" s="53">
        <f t="shared" si="43"/>
        <v>18.085000000000008</v>
      </c>
      <c r="X238">
        <f t="shared" si="44"/>
        <v>0.50499999999999901</v>
      </c>
      <c r="Y238" s="53">
        <f t="shared" si="45"/>
        <v>0.14799999999999969</v>
      </c>
      <c r="Z238">
        <f t="shared" si="46"/>
        <v>4.9999999999999489E-3</v>
      </c>
    </row>
    <row r="239" spans="1:26">
      <c r="A239" s="4">
        <v>44119</v>
      </c>
      <c r="B239">
        <f>YEAR(data[[#This Row],[Date]])</f>
        <v>2020</v>
      </c>
      <c r="C239" s="6">
        <f t="shared" si="14"/>
        <v>0.3</v>
      </c>
      <c r="D239" s="7">
        <f t="shared" si="10"/>
        <v>-0.01</v>
      </c>
      <c r="E239" s="7">
        <f t="shared" si="11"/>
        <v>0</v>
      </c>
      <c r="F239" s="20">
        <v>2.8799999999999999E-2</v>
      </c>
      <c r="G239" s="16">
        <f>AVERAGE(0.04, 0.035)</f>
        <v>3.7500000000000006E-2</v>
      </c>
      <c r="H239" s="7">
        <f t="shared" si="39"/>
        <v>0</v>
      </c>
      <c r="I239" s="11">
        <v>0.08</v>
      </c>
      <c r="J239" s="7">
        <v>0</v>
      </c>
      <c r="K239" s="11">
        <v>7.0000000000000007E-2</v>
      </c>
      <c r="L23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3.09E-2</v>
      </c>
      <c r="M2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2.489854104905239E-2</v>
      </c>
      <c r="N239" s="37">
        <f>IF(data[[#This Row],[Weighted_Avg]]&lt;&gt;"", IFERROR(AVERAGE(M227,M215,M203), ""), "")</f>
        <v>7.6478782312856153E-2</v>
      </c>
      <c r="O239" s="14" t="b">
        <f>IF(data[[#This Row],[Date]]&gt;MAX(data[Date])-760, TRUE, FALSE)</f>
        <v>0</v>
      </c>
      <c r="P239" s="38">
        <f t="shared" si="41"/>
        <v>0.42999999999999977</v>
      </c>
      <c r="Q239" s="3">
        <v>0.16</v>
      </c>
      <c r="R239">
        <v>2.3889999999999998</v>
      </c>
      <c r="T239" s="53">
        <v>15.750999999999999</v>
      </c>
      <c r="U239">
        <v>0.76</v>
      </c>
      <c r="V239" s="53">
        <f t="shared" si="42"/>
        <v>18.086000000000009</v>
      </c>
      <c r="W239" s="53">
        <f t="shared" si="43"/>
        <v>18.234000000000009</v>
      </c>
      <c r="X239">
        <f t="shared" si="44"/>
        <v>0.5099999999999989</v>
      </c>
      <c r="Y239" s="53">
        <f t="shared" si="45"/>
        <v>0.14799999999999969</v>
      </c>
      <c r="Z239">
        <f t="shared" si="46"/>
        <v>4.9999999999998934E-3</v>
      </c>
    </row>
    <row r="240" spans="1:26">
      <c r="A240" s="4">
        <v>44150</v>
      </c>
      <c r="B240">
        <f>YEAR(data[[#This Row],[Date]])</f>
        <v>2020</v>
      </c>
      <c r="C240" s="6">
        <f t="shared" si="14"/>
        <v>0.3</v>
      </c>
      <c r="D240" s="7">
        <f t="shared" si="10"/>
        <v>-0.02</v>
      </c>
      <c r="E240" s="7">
        <f t="shared" si="11"/>
        <v>0</v>
      </c>
      <c r="F240" s="20">
        <v>2.3E-2</v>
      </c>
      <c r="G240" s="16">
        <f>0.03</f>
        <v>0.03</v>
      </c>
      <c r="H240" s="7">
        <f t="shared" si="39"/>
        <v>0</v>
      </c>
      <c r="I240" s="11">
        <v>7.0000000000000007E-2</v>
      </c>
      <c r="J240" s="7">
        <v>0</v>
      </c>
      <c r="K240" s="11">
        <v>7.0000000000000007E-2</v>
      </c>
      <c r="L24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2.7571428571428573E-2</v>
      </c>
      <c r="M2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2.2577329846279161E-2</v>
      </c>
      <c r="N240" s="37">
        <f>IF(data[[#This Row],[Weighted_Avg]]&lt;&gt;"", IFERROR(AVERAGE(M228,M216,M204), ""), "")</f>
        <v>8.4051140194827623E-2</v>
      </c>
      <c r="O240" s="14" t="b">
        <f>IF(data[[#This Row],[Date]]&gt;MAX(data[Date])-760, TRUE, FALSE)</f>
        <v>0</v>
      </c>
      <c r="P240" s="38">
        <f t="shared" si="41"/>
        <v>0.40500000000000003</v>
      </c>
      <c r="Q240" s="3">
        <v>0.14000000000000001</v>
      </c>
      <c r="R240">
        <v>2.4319999999999999</v>
      </c>
      <c r="T240" s="53">
        <v>14.958</v>
      </c>
      <c r="U240">
        <v>0.72</v>
      </c>
      <c r="V240" s="53">
        <f t="shared" si="42"/>
        <v>18.23500000000001</v>
      </c>
      <c r="W240" s="53">
        <f t="shared" si="43"/>
        <v>18.38300000000001</v>
      </c>
      <c r="X240">
        <f t="shared" si="44"/>
        <v>0.51499999999999879</v>
      </c>
      <c r="Y240" s="53">
        <f t="shared" si="45"/>
        <v>0.14799999999999969</v>
      </c>
      <c r="Z240">
        <f t="shared" si="46"/>
        <v>4.9999999999998934E-3</v>
      </c>
    </row>
    <row r="241" spans="1:26">
      <c r="A241" s="4">
        <v>44180</v>
      </c>
      <c r="B241">
        <f>YEAR(data[[#This Row],[Date]])</f>
        <v>2020</v>
      </c>
      <c r="C241" s="6">
        <f t="shared" si="14"/>
        <v>0.28999999999999998</v>
      </c>
      <c r="D241" s="7">
        <f t="shared" si="10"/>
        <v>-0.02</v>
      </c>
      <c r="E241" s="7">
        <f t="shared" si="11"/>
        <v>0</v>
      </c>
      <c r="F241" s="20">
        <v>1.7299999999999999E-2</v>
      </c>
      <c r="G241" s="16">
        <f>AVERAGE(0.03, 0.045)</f>
        <v>3.7499999999999999E-2</v>
      </c>
      <c r="H241" s="7">
        <f t="shared" si="39"/>
        <v>0</v>
      </c>
      <c r="I241" s="11">
        <v>7.0000000000000007E-2</v>
      </c>
      <c r="J241" s="7">
        <v>0</v>
      </c>
      <c r="K241" s="11">
        <v>0.06</v>
      </c>
      <c r="L24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2.6400000000000003E-2</v>
      </c>
      <c r="M2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2.1180334470690749E-2</v>
      </c>
      <c r="N241" s="37">
        <f>IF(data[[#This Row],[Weighted_Avg]]&lt;&gt;"", IFERROR(AVERAGE(M229,M217,M205), ""), "")</f>
        <v>8.7928271272739222E-2</v>
      </c>
      <c r="O241" s="14" t="b">
        <f>IF(data[[#This Row],[Date]]&gt;MAX(data[Date])-760, TRUE, FALSE)</f>
        <v>0</v>
      </c>
      <c r="P241" s="38">
        <f t="shared" si="41"/>
        <v>0.41</v>
      </c>
      <c r="Q241" s="3">
        <v>0.13500000000000001</v>
      </c>
      <c r="R241">
        <v>2.585</v>
      </c>
      <c r="T241" s="53">
        <v>15.113</v>
      </c>
      <c r="U241">
        <v>0.75</v>
      </c>
      <c r="V241" s="53">
        <f t="shared" ref="V241:V244" si="47">W240+0.001</f>
        <v>18.384000000000011</v>
      </c>
      <c r="W241" s="53">
        <f t="shared" ref="W241:W244" si="48">V241+Y240</f>
        <v>18.532000000000011</v>
      </c>
      <c r="X241">
        <f t="shared" ref="X241:X244" si="49">X240+Z240</f>
        <v>0.51999999999999869</v>
      </c>
      <c r="Y241" s="53">
        <f t="shared" ref="Y241:Y244" si="50">W241-V241</f>
        <v>0.14799999999999969</v>
      </c>
      <c r="Z241">
        <f t="shared" ref="Z241:Z244" si="51">X241-X240</f>
        <v>4.9999999999998934E-3</v>
      </c>
    </row>
    <row r="242" spans="1:26">
      <c r="A242" s="4">
        <v>44211</v>
      </c>
      <c r="B242">
        <f>YEAR(data[[#This Row],[Date]])</f>
        <v>2021</v>
      </c>
      <c r="C242" s="6">
        <f t="shared" si="14"/>
        <v>0.3</v>
      </c>
      <c r="D242" s="7">
        <f t="shared" si="10"/>
        <v>-0.01</v>
      </c>
      <c r="E242" s="7">
        <f t="shared" si="11"/>
        <v>0</v>
      </c>
      <c r="F242" s="20">
        <v>2.8799999999999999E-2</v>
      </c>
      <c r="G242" s="16">
        <f>AVERAGE(0.075,0.06)</f>
        <v>6.7500000000000004E-2</v>
      </c>
      <c r="H242" s="7">
        <f t="shared" si="39"/>
        <v>0</v>
      </c>
      <c r="I242" s="11">
        <v>0.08</v>
      </c>
      <c r="J242" s="7">
        <v>0</v>
      </c>
      <c r="K242" s="11">
        <v>7.0000000000000007E-2</v>
      </c>
      <c r="L242"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3.5185714285714285E-2</v>
      </c>
      <c r="M2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3.0042876065849607E-2</v>
      </c>
      <c r="N242" s="37">
        <f>IF(data[[#This Row],[Weighted_Avg]]&lt;&gt;"", IFERROR(AVERAGE(M230,M218,M206), ""), "")</f>
        <v>8.9511465019635986E-2</v>
      </c>
      <c r="O242" s="14" t="b">
        <f>IF(data[[#This Row],[Date]]&gt;MAX(data[Date])-760, TRUE, FALSE)</f>
        <v>0</v>
      </c>
      <c r="P242" s="38">
        <f t="shared" si="41"/>
        <v>0.41499999999999992</v>
      </c>
      <c r="Q242" s="3">
        <v>0.17499999999999999</v>
      </c>
      <c r="R242">
        <v>2.681</v>
      </c>
      <c r="T242" s="53">
        <v>15.321</v>
      </c>
      <c r="U242">
        <v>0.79</v>
      </c>
      <c r="V242" s="53">
        <f t="shared" si="47"/>
        <v>18.533000000000012</v>
      </c>
      <c r="W242" s="53">
        <f t="shared" si="48"/>
        <v>18.681000000000012</v>
      </c>
      <c r="X242">
        <f t="shared" si="49"/>
        <v>0.52499999999999858</v>
      </c>
      <c r="Y242" s="53">
        <f t="shared" si="50"/>
        <v>0.14799999999999969</v>
      </c>
      <c r="Z242">
        <f t="shared" si="51"/>
        <v>4.9999999999998934E-3</v>
      </c>
    </row>
    <row r="243" spans="1:26">
      <c r="A243" s="4">
        <v>44242</v>
      </c>
      <c r="B243">
        <f>YEAR(data[[#This Row],[Date]])</f>
        <v>2021</v>
      </c>
      <c r="C243" s="6">
        <f t="shared" si="14"/>
        <v>0.34</v>
      </c>
      <c r="D243" s="7">
        <f t="shared" si="10"/>
        <v>0.03</v>
      </c>
      <c r="E243" s="7">
        <f t="shared" si="11"/>
        <v>0</v>
      </c>
      <c r="F243" s="20">
        <v>5.7500000000000002E-2</v>
      </c>
      <c r="G243" s="16">
        <f>AVERAGE(0.085, 0.1)</f>
        <v>9.2499999999999999E-2</v>
      </c>
      <c r="H243" s="7">
        <f t="shared" si="39"/>
        <v>0</v>
      </c>
      <c r="I243" s="11">
        <v>0.12</v>
      </c>
      <c r="J243" s="7">
        <v>0</v>
      </c>
      <c r="K243" s="11">
        <v>0.1</v>
      </c>
      <c r="L243"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5.2857142857142859E-2</v>
      </c>
      <c r="M2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4.4633135003498345E-2</v>
      </c>
      <c r="N243" s="37">
        <f>IF(data[[#This Row],[Weighted_Avg]]&lt;&gt;"", IFERROR(AVERAGE(M231,M219,M207), ""), "")</f>
        <v>8.4734663401364804E-2</v>
      </c>
      <c r="O243" s="14" t="b">
        <f>IF(data[[#This Row],[Date]]&gt;MAX(data[Date])-760, TRUE, FALSE)</f>
        <v>0</v>
      </c>
      <c r="P243" s="38">
        <f t="shared" si="41"/>
        <v>0.43999999999999967</v>
      </c>
      <c r="Q243" s="3">
        <v>0.2</v>
      </c>
      <c r="R243">
        <v>2.847</v>
      </c>
      <c r="T243" s="53">
        <v>16.015999999999998</v>
      </c>
      <c r="U243">
        <v>0.86</v>
      </c>
      <c r="V243" s="53">
        <f t="shared" si="47"/>
        <v>18.682000000000013</v>
      </c>
      <c r="W243" s="53">
        <f t="shared" si="48"/>
        <v>18.830000000000013</v>
      </c>
      <c r="X243">
        <f t="shared" si="49"/>
        <v>0.52999999999999847</v>
      </c>
      <c r="Y243" s="53">
        <f t="shared" si="50"/>
        <v>0.14799999999999969</v>
      </c>
      <c r="Z243">
        <f t="shared" si="51"/>
        <v>4.9999999999998934E-3</v>
      </c>
    </row>
    <row r="244" spans="1:26">
      <c r="A244" s="4">
        <v>44270</v>
      </c>
      <c r="B244">
        <f>YEAR(data[[#This Row],[Date]])</f>
        <v>2021</v>
      </c>
      <c r="C244" s="6">
        <f t="shared" si="14"/>
        <v>0.36</v>
      </c>
      <c r="D244" s="7">
        <f t="shared" si="10"/>
        <v>0.05</v>
      </c>
      <c r="E244" s="7">
        <f t="shared" si="11"/>
        <v>0</v>
      </c>
      <c r="F244" s="20">
        <v>7.4800000000000005E-2</v>
      </c>
      <c r="G244" s="16">
        <f>AVERAGE(0.105,0.145)</f>
        <v>0.125</v>
      </c>
      <c r="H244" s="7">
        <f t="shared" si="39"/>
        <v>0</v>
      </c>
      <c r="I244" s="11">
        <v>0.14000000000000001</v>
      </c>
      <c r="J244" s="7">
        <v>0</v>
      </c>
      <c r="K244" s="11">
        <v>0.12</v>
      </c>
      <c r="L244"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6.5685714285714278E-2</v>
      </c>
      <c r="M2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5.6182243001355339E-2</v>
      </c>
      <c r="N244" s="37">
        <f>IF(data[[#This Row],[Weighted_Avg]]&lt;&gt;"", IFERROR(AVERAGE(M232,M220,M208), ""), "")</f>
        <v>8.1393700033999941E-2</v>
      </c>
      <c r="O244" s="14" t="b">
        <f>IF(data[[#This Row],[Date]]&gt;MAX(data[Date])-760, TRUE, FALSE)</f>
        <v>0</v>
      </c>
      <c r="P244" s="38">
        <f t="shared" si="41"/>
        <v>0.46499999999999941</v>
      </c>
      <c r="Q244" s="3">
        <v>0.23499999999999999</v>
      </c>
      <c r="R244">
        <v>3.1520000000000001</v>
      </c>
      <c r="T244" s="53">
        <v>16.780999999999999</v>
      </c>
      <c r="U244">
        <v>0.92</v>
      </c>
      <c r="V244" s="53">
        <f t="shared" si="47"/>
        <v>18.831000000000014</v>
      </c>
      <c r="W244" s="53">
        <f t="shared" si="48"/>
        <v>18.979000000000013</v>
      </c>
      <c r="X244">
        <f t="shared" si="49"/>
        <v>0.53499999999999837</v>
      </c>
      <c r="Y244" s="53">
        <f t="shared" si="50"/>
        <v>0.14799999999999969</v>
      </c>
      <c r="Z244">
        <f t="shared" si="51"/>
        <v>4.9999999999998934E-3</v>
      </c>
    </row>
    <row r="245" spans="1:26">
      <c r="A245" s="4">
        <v>44301</v>
      </c>
      <c r="B245">
        <f>YEAR(data[[#This Row],[Date]])</f>
        <v>2021</v>
      </c>
      <c r="C245" s="6">
        <f t="shared" si="14"/>
        <v>0.4</v>
      </c>
      <c r="D245" s="7">
        <f t="shared" si="10"/>
        <v>0.09</v>
      </c>
      <c r="E245" s="7">
        <f t="shared" si="11"/>
        <v>0</v>
      </c>
      <c r="F245" s="20">
        <v>0.114</v>
      </c>
      <c r="G245" s="16">
        <f>AVERAGE(0.18,0.2)</f>
        <v>0.19</v>
      </c>
      <c r="H245" s="7">
        <f t="shared" si="39"/>
        <v>0</v>
      </c>
      <c r="I245" s="11">
        <v>0.18</v>
      </c>
      <c r="J245" s="7">
        <v>0</v>
      </c>
      <c r="K245" s="11">
        <v>0.15</v>
      </c>
      <c r="L245"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9.0571428571428567E-2</v>
      </c>
      <c r="M2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7.7944972661097039E-2</v>
      </c>
      <c r="N245" s="37">
        <f>IF(data[[#This Row],[Weighted_Avg]]&lt;&gt;"", IFERROR(AVERAGE(M233,M221,M209), ""), "")</f>
        <v>7.7984429055221308E-2</v>
      </c>
      <c r="O245" s="14" t="b">
        <f>IF(data[[#This Row],[Date]]&gt;MAX(data[Date])-760, TRUE, FALSE)</f>
        <v>0</v>
      </c>
      <c r="P245" s="38">
        <f t="shared" si="41"/>
        <v>0.49499999999999911</v>
      </c>
      <c r="Q245" s="3">
        <v>0.245</v>
      </c>
      <c r="R245">
        <v>3.13</v>
      </c>
      <c r="T245" s="53">
        <v>17.783000000000001</v>
      </c>
      <c r="U245">
        <v>0.96</v>
      </c>
      <c r="V245" s="53">
        <f t="shared" ref="V245:V249" si="52">W244+0.001</f>
        <v>18.980000000000015</v>
      </c>
      <c r="W245" s="53">
        <f t="shared" ref="W245:W249" si="53">V245+Y244</f>
        <v>19.128000000000014</v>
      </c>
      <c r="X245">
        <f t="shared" ref="X245:X249" si="54">X244+Z244</f>
        <v>0.53999999999999826</v>
      </c>
      <c r="Y245" s="53">
        <f t="shared" ref="Y245:Y249" si="55">W245-V245</f>
        <v>0.14799999999999969</v>
      </c>
      <c r="Z245">
        <f t="shared" ref="Z245:Z249" si="56">X245-X244</f>
        <v>4.9999999999998934E-3</v>
      </c>
    </row>
    <row r="246" spans="1:26">
      <c r="A246" s="4">
        <v>44331</v>
      </c>
      <c r="B246">
        <f>YEAR(data[[#This Row],[Date]])</f>
        <v>2021</v>
      </c>
      <c r="C246" s="6">
        <f t="shared" si="14"/>
        <v>0.48</v>
      </c>
      <c r="D246" s="7">
        <f t="shared" si="10"/>
        <v>0.17</v>
      </c>
      <c r="E246" s="7">
        <f t="shared" si="11"/>
        <v>0</v>
      </c>
      <c r="F246" s="20">
        <v>0.17399999999999999</v>
      </c>
      <c r="G246" s="16">
        <f>AVERAGE(0.19,0.185)</f>
        <v>0.1875</v>
      </c>
      <c r="H246" s="7">
        <f t="shared" si="39"/>
        <v>0</v>
      </c>
      <c r="I246" s="11">
        <v>0.26</v>
      </c>
      <c r="J246" s="7">
        <v>0</v>
      </c>
      <c r="K246" s="11">
        <v>0.22</v>
      </c>
      <c r="L24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0.1202142857142857</v>
      </c>
      <c r="M2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0.10169681599559348</v>
      </c>
      <c r="N246" s="37">
        <f>IF(data[[#This Row],[Weighted_Avg]]&lt;&gt;"", IFERROR(AVERAGE(M234,M222,M210), ""), "")</f>
        <v>7.2987190882355696E-2</v>
      </c>
      <c r="O246" s="14" t="b">
        <f>IF(data[[#This Row],[Date]]&gt;MAX(data[Date])-760, TRUE, FALSE)</f>
        <v>0</v>
      </c>
      <c r="P246" s="38">
        <f t="shared" si="41"/>
        <v>0.50499999999999901</v>
      </c>
      <c r="Q246" s="3">
        <v>0.245</v>
      </c>
      <c r="R246">
        <v>3.2170000000000001</v>
      </c>
      <c r="T246" s="53">
        <v>17.945</v>
      </c>
      <c r="U246">
        <v>0.96</v>
      </c>
      <c r="V246" s="53">
        <f t="shared" si="52"/>
        <v>19.129000000000016</v>
      </c>
      <c r="W246" s="53">
        <f t="shared" si="53"/>
        <v>19.277000000000015</v>
      </c>
      <c r="X246">
        <f t="shared" si="54"/>
        <v>0.54499999999999815</v>
      </c>
      <c r="Y246" s="53">
        <f t="shared" si="55"/>
        <v>0.14799999999999969</v>
      </c>
      <c r="Z246">
        <f t="shared" si="56"/>
        <v>4.9999999999998934E-3</v>
      </c>
    </row>
    <row r="247" spans="1:26">
      <c r="A247" s="4">
        <v>44362</v>
      </c>
      <c r="B247">
        <f>YEAR(data[[#This Row],[Date]])</f>
        <v>2021</v>
      </c>
      <c r="C247" s="6">
        <f t="shared" si="14"/>
        <v>0.48</v>
      </c>
      <c r="D247" s="7">
        <f t="shared" si="10"/>
        <v>0.16</v>
      </c>
      <c r="E247" s="7">
        <f t="shared" si="11"/>
        <v>0</v>
      </c>
      <c r="F247" s="20">
        <v>0.16800000000000001</v>
      </c>
      <c r="G247" s="16">
        <f>AVERAGE(0.21, 0.195)</f>
        <v>0.20250000000000001</v>
      </c>
      <c r="H247" s="7">
        <f t="shared" si="39"/>
        <v>0</v>
      </c>
      <c r="I247" s="11">
        <v>0.25</v>
      </c>
      <c r="J247" s="7">
        <v>0</v>
      </c>
      <c r="K247" s="11">
        <v>0.21</v>
      </c>
      <c r="L24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0.11864285714285715</v>
      </c>
      <c r="M2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0.10082445459295378</v>
      </c>
      <c r="N247" s="37">
        <f>IF(data[[#This Row],[Weighted_Avg]]&lt;&gt;"", IFERROR(AVERAGE(M235,M223,M211), ""), "")</f>
        <v>7.1012608324821022E-2</v>
      </c>
      <c r="O247" s="14" t="b">
        <f>IF(data[[#This Row],[Date]]&gt;MAX(data[Date])-760, TRUE, FALSE)</f>
        <v>0</v>
      </c>
      <c r="P247" s="38">
        <f t="shared" si="41"/>
        <v>0.50499999999999901</v>
      </c>
      <c r="Q247" s="3">
        <v>0.26</v>
      </c>
      <c r="R247">
        <v>3.2869999999999999</v>
      </c>
      <c r="T247" s="53">
        <v>18.004999999999999</v>
      </c>
      <c r="U247">
        <v>0.99</v>
      </c>
      <c r="V247" s="53">
        <f t="shared" si="52"/>
        <v>19.278000000000016</v>
      </c>
      <c r="W247" s="53">
        <f t="shared" si="53"/>
        <v>19.426000000000016</v>
      </c>
      <c r="X247">
        <f t="shared" si="54"/>
        <v>0.54999999999999805</v>
      </c>
      <c r="Y247" s="53">
        <f t="shared" si="55"/>
        <v>0.14799999999999969</v>
      </c>
      <c r="Z247">
        <f t="shared" si="56"/>
        <v>4.9999999999998934E-3</v>
      </c>
    </row>
    <row r="248" spans="1:26">
      <c r="A248" s="4">
        <v>44392</v>
      </c>
      <c r="B248">
        <f>YEAR(data[[#This Row],[Date]])</f>
        <v>2021</v>
      </c>
      <c r="C248" s="6">
        <f t="shared" si="14"/>
        <v>0.5</v>
      </c>
      <c r="D248" s="7">
        <f t="shared" si="10"/>
        <v>0.18</v>
      </c>
      <c r="E248" s="7">
        <f t="shared" si="11"/>
        <v>0</v>
      </c>
      <c r="F248" s="20">
        <v>0.186</v>
      </c>
      <c r="G248" s="16">
        <f>AVERAGE(0.215,0.22)</f>
        <v>0.2175</v>
      </c>
      <c r="H248" s="7">
        <f t="shared" si="39"/>
        <v>0</v>
      </c>
      <c r="I248" s="11">
        <v>0.27</v>
      </c>
      <c r="J248" s="7">
        <v>0</v>
      </c>
      <c r="K248" s="11">
        <v>0.23</v>
      </c>
      <c r="L24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0.12907142857142856</v>
      </c>
      <c r="M2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0.10990415052336537</v>
      </c>
      <c r="N248" s="37">
        <f>IF(data[[#This Row],[Weighted_Avg]]&lt;&gt;"", IFERROR(AVERAGE(M236,M224,M212), ""), "")</f>
        <v>7.2872163055293995E-2</v>
      </c>
      <c r="O248" s="14" t="b">
        <f>IF(data[[#This Row],[Date]]&gt;MAX(data[Date])-760, TRUE, FALSE)</f>
        <v>0</v>
      </c>
      <c r="P248" s="38">
        <f t="shared" si="41"/>
        <v>0.51499999999999879</v>
      </c>
      <c r="Q248" s="3">
        <v>0.26</v>
      </c>
      <c r="R248">
        <v>3.339</v>
      </c>
      <c r="T248" s="53">
        <v>18.309000000000001</v>
      </c>
      <c r="U248">
        <v>1.01</v>
      </c>
      <c r="V248" s="53">
        <f t="shared" si="52"/>
        <v>19.427000000000017</v>
      </c>
      <c r="W248" s="53">
        <f t="shared" si="53"/>
        <v>19.575000000000017</v>
      </c>
      <c r="X248">
        <f t="shared" si="54"/>
        <v>0.55499999999999794</v>
      </c>
      <c r="Y248" s="53">
        <f t="shared" si="55"/>
        <v>0.14799999999999969</v>
      </c>
      <c r="Z248">
        <f t="shared" si="56"/>
        <v>4.9999999999998934E-3</v>
      </c>
    </row>
    <row r="249" spans="1:26">
      <c r="A249" s="4">
        <v>44423</v>
      </c>
      <c r="B249">
        <f>YEAR(data[[#This Row],[Date]])</f>
        <v>2021</v>
      </c>
      <c r="C249" s="6">
        <f t="shared" si="14"/>
        <v>0.51</v>
      </c>
      <c r="D249" s="7">
        <f t="shared" si="10"/>
        <v>0.2</v>
      </c>
      <c r="E249" s="7">
        <f t="shared" si="11"/>
        <v>0.01</v>
      </c>
      <c r="F249" s="20">
        <v>0.19800000000000001</v>
      </c>
      <c r="G249" s="16">
        <f>AVERAGE(0.225,0.23)</f>
        <v>0.22750000000000001</v>
      </c>
      <c r="H249" s="7">
        <f t="shared" si="39"/>
        <v>0</v>
      </c>
      <c r="I249" s="11">
        <v>0.28999999999999998</v>
      </c>
      <c r="J249" s="7">
        <v>0</v>
      </c>
      <c r="K249" s="11">
        <v>0.24</v>
      </c>
      <c r="L24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0.13650000000000001</v>
      </c>
      <c r="M2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0.1155788895939813</v>
      </c>
      <c r="N249" s="37">
        <f>IF(data[[#This Row],[Weighted_Avg]]&lt;&gt;"", IFERROR(AVERAGE(M237,M225,M213), ""), "")</f>
        <v>7.1759676087077715E-2</v>
      </c>
      <c r="O249" s="14" t="b">
        <f>IF(data[[#This Row],[Date]]&gt;MAX(data[Date])-760, TRUE, FALSE)</f>
        <v>0</v>
      </c>
      <c r="P249" s="38">
        <f t="shared" ref="P249:P271" si="57">AVERAGEIFS(X:X,V:V,  "&lt;="&amp;T249,W:W, "&gt;="&amp;T249)</f>
        <v>0.51499999999999879</v>
      </c>
      <c r="Q249" s="3">
        <v>0.25</v>
      </c>
      <c r="R249">
        <v>3.35</v>
      </c>
      <c r="T249" s="53">
        <v>18.294</v>
      </c>
      <c r="U249">
        <v>1.01</v>
      </c>
      <c r="V249" s="53">
        <f t="shared" si="52"/>
        <v>19.576000000000018</v>
      </c>
      <c r="W249" s="53">
        <f t="shared" si="53"/>
        <v>19.724000000000018</v>
      </c>
      <c r="X249">
        <f t="shared" si="54"/>
        <v>0.55999999999999783</v>
      </c>
      <c r="Y249" s="53">
        <f t="shared" si="55"/>
        <v>0.14799999999999969</v>
      </c>
      <c r="Z249">
        <f t="shared" si="56"/>
        <v>4.9999999999998934E-3</v>
      </c>
    </row>
    <row r="250" spans="1:26">
      <c r="A250" s="4">
        <v>44454</v>
      </c>
      <c r="B250">
        <f>YEAR(data[[#This Row],[Date]])</f>
        <v>2021</v>
      </c>
      <c r="C250" s="6">
        <f t="shared" si="14"/>
        <v>0.53</v>
      </c>
      <c r="D250" s="7">
        <f t="shared" si="10"/>
        <v>0.21</v>
      </c>
      <c r="E250" s="7">
        <f t="shared" si="11"/>
        <v>0.03</v>
      </c>
      <c r="F250" s="20">
        <v>0.21</v>
      </c>
      <c r="G250" s="16">
        <f>AVERAGE(0.235,0.23)</f>
        <v>0.23249999999999998</v>
      </c>
      <c r="H250" s="7">
        <f t="shared" si="39"/>
        <v>0</v>
      </c>
      <c r="I250" s="11">
        <v>0.3</v>
      </c>
      <c r="J250" s="7">
        <v>0</v>
      </c>
      <c r="K250" s="11">
        <v>0.25</v>
      </c>
      <c r="L25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0.14178571428571426</v>
      </c>
      <c r="M2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0.12013220331730906</v>
      </c>
      <c r="N250" s="37">
        <f>IF(data[[#This Row],[Weighted_Avg]]&lt;&gt;"", IFERROR(AVERAGE(M238,M226,M214), ""), "")</f>
        <v>6.9900667843119824E-2</v>
      </c>
      <c r="O250" s="14" t="b">
        <f>IF(data[[#This Row],[Date]]&gt;MAX(data[Date])-760, TRUE, FALSE)</f>
        <v>0</v>
      </c>
      <c r="P250" s="38">
        <f t="shared" si="57"/>
        <v>0.49999999999999906</v>
      </c>
      <c r="Q250" s="3">
        <v>0.25</v>
      </c>
      <c r="R250">
        <v>3.3839999999999999</v>
      </c>
      <c r="T250" s="53">
        <v>17.826000000000001</v>
      </c>
      <c r="U250">
        <v>0.98</v>
      </c>
      <c r="V250" s="53">
        <f t="shared" ref="V250:V254" si="58">W249+0.001</f>
        <v>19.725000000000019</v>
      </c>
      <c r="W250" s="53">
        <f t="shared" ref="W250:W254" si="59">V250+Y249</f>
        <v>19.873000000000019</v>
      </c>
      <c r="X250">
        <f t="shared" ref="X250:X254" si="60">X249+Z249</f>
        <v>0.56499999999999773</v>
      </c>
      <c r="Y250" s="53">
        <f t="shared" ref="Y250:Y254" si="61">W250-V250</f>
        <v>0.14799999999999969</v>
      </c>
      <c r="Z250">
        <f t="shared" ref="Z250:Z254" si="62">X250-X249</f>
        <v>4.9999999999998934E-3</v>
      </c>
    </row>
    <row r="251" spans="1:26">
      <c r="A251" s="4">
        <v>44484</v>
      </c>
      <c r="B251">
        <f>YEAR(data[[#This Row],[Date]])</f>
        <v>2021</v>
      </c>
      <c r="C251" s="6">
        <f t="shared" si="14"/>
        <v>0.53</v>
      </c>
      <c r="D251" s="7">
        <f t="shared" si="10"/>
        <v>0.22</v>
      </c>
      <c r="E251" s="7">
        <f t="shared" si="11"/>
        <v>0.03</v>
      </c>
      <c r="F251" s="20">
        <v>0.216</v>
      </c>
      <c r="G251" s="16">
        <f>AVERAGE(0.235,0.24)</f>
        <v>0.23749999999999999</v>
      </c>
      <c r="H251" s="7">
        <f t="shared" si="39"/>
        <v>0</v>
      </c>
      <c r="I251" s="11">
        <v>0.31</v>
      </c>
      <c r="J251" s="7">
        <v>0</v>
      </c>
      <c r="K251" s="11">
        <v>0.26</v>
      </c>
      <c r="L25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0.14621428571428571</v>
      </c>
      <c r="M2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0.12392778136350405</v>
      </c>
      <c r="N251" s="37">
        <f>IF(data[[#This Row],[Weighted_Avg]]&lt;&gt;"", IFERROR(AVERAGE(M239,M227,M215), ""), "")</f>
        <v>6.9831774654489878E-2</v>
      </c>
      <c r="O251" s="14" t="b">
        <f>IF(data[[#This Row],[Date]]&gt;MAX(data[Date])-760, TRUE, FALSE)</f>
        <v>0</v>
      </c>
      <c r="P251" s="38">
        <f t="shared" si="57"/>
        <v>0.49499999999999911</v>
      </c>
      <c r="Q251" s="3">
        <v>0.25</v>
      </c>
      <c r="R251">
        <v>3.6120000000000001</v>
      </c>
      <c r="T251" s="53">
        <v>17.667000000000002</v>
      </c>
      <c r="U251">
        <v>0.97</v>
      </c>
      <c r="V251" s="53">
        <f t="shared" si="58"/>
        <v>19.87400000000002</v>
      </c>
      <c r="W251" s="53">
        <f t="shared" si="59"/>
        <v>20.02200000000002</v>
      </c>
      <c r="X251">
        <f t="shared" si="60"/>
        <v>0.56999999999999762</v>
      </c>
      <c r="Y251" s="53">
        <f t="shared" si="61"/>
        <v>0.14799999999999969</v>
      </c>
      <c r="Z251">
        <f t="shared" si="62"/>
        <v>4.9999999999998934E-3</v>
      </c>
    </row>
    <row r="252" spans="1:26">
      <c r="A252" s="4">
        <v>44515</v>
      </c>
      <c r="B252">
        <f>YEAR(data[[#This Row],[Date]])</f>
        <v>2021</v>
      </c>
      <c r="C252" s="6">
        <f t="shared" si="14"/>
        <v>0.54</v>
      </c>
      <c r="D252" s="7">
        <f t="shared" si="10"/>
        <v>0.23</v>
      </c>
      <c r="E252" s="7">
        <f t="shared" si="11"/>
        <v>0.04</v>
      </c>
      <c r="F252" s="20">
        <v>0.26400000000000001</v>
      </c>
      <c r="G252" s="16">
        <f>AVERAGE(0.26,0.305)</f>
        <v>0.28249999999999997</v>
      </c>
      <c r="H252" s="7">
        <f t="shared" si="39"/>
        <v>0</v>
      </c>
      <c r="I252" s="11">
        <v>0.32</v>
      </c>
      <c r="J252" s="7">
        <v>0</v>
      </c>
      <c r="K252" s="11">
        <v>0.26</v>
      </c>
      <c r="L252"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0.16092857142857145</v>
      </c>
      <c r="M2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0.13695752541496495</v>
      </c>
      <c r="N252" s="37">
        <f>IF(data[[#This Row],[Weighted_Avg]]&lt;&gt;"", IFERROR(AVERAGE(M240,M228,M216), ""), "")</f>
        <v>7.1371786346833638E-2</v>
      </c>
      <c r="O252" s="14" t="b">
        <f>IF(data[[#This Row],[Date]]&gt;MAX(data[Date])-760, TRUE, FALSE)</f>
        <v>0</v>
      </c>
      <c r="P252" s="38">
        <f t="shared" si="57"/>
        <v>0.49499999999999911</v>
      </c>
      <c r="Q252" s="3">
        <v>0.26</v>
      </c>
      <c r="R252">
        <v>3.7269999999999999</v>
      </c>
      <c r="T252" s="53">
        <v>17.759</v>
      </c>
      <c r="U252">
        <v>0.97</v>
      </c>
      <c r="V252" s="53">
        <f t="shared" si="58"/>
        <v>20.023000000000021</v>
      </c>
      <c r="W252" s="53">
        <f t="shared" si="59"/>
        <v>20.171000000000021</v>
      </c>
      <c r="X252">
        <f t="shared" si="60"/>
        <v>0.57499999999999751</v>
      </c>
      <c r="Y252" s="53">
        <f t="shared" si="61"/>
        <v>0.14799999999999969</v>
      </c>
      <c r="Z252">
        <f t="shared" si="62"/>
        <v>4.9999999999998934E-3</v>
      </c>
    </row>
    <row r="253" spans="1:26">
      <c r="A253" s="4">
        <v>44545</v>
      </c>
      <c r="B253">
        <f>YEAR(data[[#This Row],[Date]])</f>
        <v>2021</v>
      </c>
      <c r="C253" s="6">
        <f t="shared" si="14"/>
        <v>0.6</v>
      </c>
      <c r="D253" s="7">
        <f t="shared" ref="D253:D261" si="63">IF(R251&gt;2.5,ROUNDDOWN((R251-2.5)/0.04,0)+1,ROUNDUP((R251-2.5)/0.04,0)+1)/100</f>
        <v>0.28000000000000003</v>
      </c>
      <c r="E253" s="7">
        <f t="shared" si="11"/>
        <v>0.1</v>
      </c>
      <c r="F253" s="20">
        <v>0.318</v>
      </c>
      <c r="G253" s="16">
        <f>AVERAGE(0.31, 0.31)</f>
        <v>0.31</v>
      </c>
      <c r="H253" s="7">
        <f t="shared" si="39"/>
        <v>0</v>
      </c>
      <c r="I253" s="11">
        <v>0.37</v>
      </c>
      <c r="J253" s="7">
        <v>0</v>
      </c>
      <c r="K253" s="11">
        <v>0.33</v>
      </c>
      <c r="L253"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0.18971428571428572</v>
      </c>
      <c r="M2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0.16316459447846365</v>
      </c>
      <c r="N253" s="37">
        <f>IF(data[[#This Row],[Weighted_Avg]]&lt;&gt;"", IFERROR(AVERAGE(M241,M229,M217), ""), "")</f>
        <v>7.3759635372812909E-2</v>
      </c>
      <c r="O253" s="14" t="b">
        <f>IF(data[[#This Row],[Date]]&gt;MAX(data[Date])-760, TRUE, FALSE)</f>
        <v>0</v>
      </c>
      <c r="P253" s="38">
        <f t="shared" si="57"/>
        <v>0.50499999999999901</v>
      </c>
      <c r="Q253" s="3">
        <v>0.255</v>
      </c>
      <c r="R253">
        <v>3.641</v>
      </c>
      <c r="T253" s="53">
        <v>17.959</v>
      </c>
      <c r="U253">
        <v>0.97</v>
      </c>
      <c r="V253" s="53">
        <f t="shared" si="58"/>
        <v>20.172000000000022</v>
      </c>
      <c r="W253" s="53">
        <f t="shared" si="59"/>
        <v>20.320000000000022</v>
      </c>
      <c r="X253">
        <f t="shared" si="60"/>
        <v>0.57999999999999741</v>
      </c>
      <c r="Y253" s="53">
        <f t="shared" si="61"/>
        <v>0.14799999999999969</v>
      </c>
      <c r="Z253">
        <f t="shared" si="62"/>
        <v>4.9999999999998934E-3</v>
      </c>
    </row>
    <row r="254" spans="1:26">
      <c r="A254" s="4">
        <v>44576</v>
      </c>
      <c r="B254">
        <f>YEAR(data[[#This Row],[Date]])</f>
        <v>2022</v>
      </c>
      <c r="C254" s="6">
        <f t="shared" si="14"/>
        <v>0.62</v>
      </c>
      <c r="D254" s="7">
        <f t="shared" si="63"/>
        <v>0.31</v>
      </c>
      <c r="E254" s="7">
        <f t="shared" si="11"/>
        <v>0.12</v>
      </c>
      <c r="F254" s="20">
        <v>0.34799999999999998</v>
      </c>
      <c r="G254" s="16">
        <f>AVERAGE(0.305,0.29)</f>
        <v>0.29749999999999999</v>
      </c>
      <c r="H254" s="7">
        <f t="shared" ref="H254:H279" si="64">IF(R252&gt;2, ROUNDDOWN((R252-2)/0.04, 0)+1, 0)/100</f>
        <v>0.44</v>
      </c>
      <c r="I254" s="11">
        <v>0.4</v>
      </c>
      <c r="J254" s="7">
        <v>0</v>
      </c>
      <c r="K254" s="11">
        <v>0.33</v>
      </c>
      <c r="L254"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0.27650000000000002</v>
      </c>
      <c r="M2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0.23480968492615062</v>
      </c>
      <c r="N254" s="37">
        <f>IF(data[[#This Row],[Weighted_Avg]]&lt;&gt;"", IFERROR(AVERAGE(M242,M230,M218), ""), "")</f>
        <v>7.6144667750758288E-2</v>
      </c>
      <c r="O254" s="14" t="b">
        <f>IF(data[[#This Row],[Date]]&gt;MAX(data[Date])-760, TRUE, FALSE)</f>
        <v>0</v>
      </c>
      <c r="P254" s="38">
        <f t="shared" si="57"/>
        <v>0.49999999999999906</v>
      </c>
      <c r="Q254" s="3">
        <v>0.26500000000000001</v>
      </c>
      <c r="R254">
        <v>3.7240000000000002</v>
      </c>
      <c r="T254" s="53">
        <v>17.835000000000001</v>
      </c>
      <c r="U254">
        <v>0.95</v>
      </c>
      <c r="V254" s="53">
        <f t="shared" si="58"/>
        <v>20.321000000000023</v>
      </c>
      <c r="W254" s="53">
        <f t="shared" si="59"/>
        <v>20.469000000000023</v>
      </c>
      <c r="X254">
        <f t="shared" si="60"/>
        <v>0.5849999999999973</v>
      </c>
      <c r="Y254" s="53">
        <f t="shared" si="61"/>
        <v>0.14799999999999969</v>
      </c>
      <c r="Z254">
        <f t="shared" si="62"/>
        <v>4.9999999999998934E-3</v>
      </c>
    </row>
    <row r="255" spans="1:26">
      <c r="A255" s="4">
        <v>44607</v>
      </c>
      <c r="B255">
        <f>YEAR(data[[#This Row],[Date]])</f>
        <v>2022</v>
      </c>
      <c r="C255" s="6">
        <f t="shared" si="14"/>
        <v>0.6</v>
      </c>
      <c r="D255" s="7">
        <f t="shared" si="63"/>
        <v>0.28999999999999998</v>
      </c>
      <c r="E255" s="7">
        <f t="shared" si="11"/>
        <v>0.1</v>
      </c>
      <c r="F255" s="20">
        <v>0.32400000000000001</v>
      </c>
      <c r="G255" s="16">
        <f>AVERAGE(0.29,0.315)</f>
        <v>0.30249999999999999</v>
      </c>
      <c r="H255" s="7">
        <f t="shared" si="64"/>
        <v>0.42</v>
      </c>
      <c r="I255" s="11">
        <v>0.38</v>
      </c>
      <c r="J255" s="7">
        <v>0</v>
      </c>
      <c r="K255" s="11">
        <v>0.31</v>
      </c>
      <c r="L255"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0.26235714285714284</v>
      </c>
      <c r="M2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0.21928641385921319</v>
      </c>
      <c r="N255" s="37">
        <f>IF(data[[#This Row],[Weighted_Avg]]&lt;&gt;"", IFERROR(AVERAGE(M243,M231,M219), ""), "")</f>
        <v>7.5236714125147694E-2</v>
      </c>
      <c r="O255" s="14" t="b">
        <f>IF(data[[#This Row],[Date]]&gt;MAX(data[Date])-760, TRUE, FALSE)</f>
        <v>1</v>
      </c>
      <c r="P255" s="38">
        <f t="shared" si="57"/>
        <v>0.5099999999999989</v>
      </c>
      <c r="Q255" s="3">
        <v>0.27500000000000002</v>
      </c>
      <c r="R255">
        <v>4.032</v>
      </c>
      <c r="T255" s="53">
        <v>18.096</v>
      </c>
      <c r="U255">
        <v>0.96</v>
      </c>
      <c r="V255" s="53">
        <f t="shared" ref="V255:V259" si="65">W254+0.001</f>
        <v>20.470000000000024</v>
      </c>
      <c r="W255" s="53">
        <f t="shared" ref="W255:W259" si="66">V255+Y254</f>
        <v>20.618000000000023</v>
      </c>
      <c r="X255">
        <f t="shared" ref="X255:X259" si="67">X254+Z254</f>
        <v>0.58999999999999719</v>
      </c>
      <c r="Y255" s="53">
        <f t="shared" ref="Y255:Y259" si="68">W255-V255</f>
        <v>0.14799999999999969</v>
      </c>
      <c r="Z255">
        <f t="shared" ref="Z255:Z259" si="69">X255-X254</f>
        <v>4.9999999999998934E-3</v>
      </c>
    </row>
    <row r="256" spans="1:26">
      <c r="A256" s="4">
        <v>44635</v>
      </c>
      <c r="B256">
        <f>YEAR(data[[#This Row],[Date]])</f>
        <v>2022</v>
      </c>
      <c r="C256" s="6">
        <f t="shared" si="14"/>
        <v>0.62</v>
      </c>
      <c r="D256" s="7">
        <f t="shared" si="63"/>
        <v>0.31</v>
      </c>
      <c r="E256" s="7">
        <f t="shared" si="11"/>
        <v>0.12</v>
      </c>
      <c r="F256" s="20">
        <v>0.37</v>
      </c>
      <c r="G256" s="16">
        <f>AVERAGE(0.345,0.375)</f>
        <v>0.36</v>
      </c>
      <c r="H256" s="7">
        <f t="shared" si="64"/>
        <v>0.44</v>
      </c>
      <c r="I256" s="11">
        <v>0.4</v>
      </c>
      <c r="J256" s="7">
        <v>0</v>
      </c>
      <c r="K256" s="11">
        <v>0.33</v>
      </c>
      <c r="L25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0.28857142857142859</v>
      </c>
      <c r="M2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0.24622116973373864</v>
      </c>
      <c r="N256" s="37">
        <f>IF(data[[#This Row],[Weighted_Avg]]&lt;&gt;"", IFERROR(AVERAGE(M244,M232,M220), ""), "")</f>
        <v>7.3098611349383627E-2</v>
      </c>
      <c r="O256" s="14" t="b">
        <f>IF(data[[#This Row],[Date]]&gt;MAX(data[Date])-760, TRUE, FALSE)</f>
        <v>1</v>
      </c>
      <c r="P256" s="38">
        <f t="shared" si="57"/>
        <v>0.52999999999999847</v>
      </c>
      <c r="Q256" s="3">
        <v>0.28000000000000003</v>
      </c>
      <c r="R256">
        <v>5.1050000000000004</v>
      </c>
      <c r="T256" s="53">
        <v>18.716999999999999</v>
      </c>
      <c r="U256">
        <v>1.02</v>
      </c>
      <c r="V256" s="53">
        <f t="shared" si="65"/>
        <v>20.619000000000025</v>
      </c>
      <c r="W256" s="53">
        <f t="shared" si="66"/>
        <v>20.767000000000024</v>
      </c>
      <c r="X256">
        <f t="shared" si="67"/>
        <v>0.59499999999999709</v>
      </c>
      <c r="Y256" s="53">
        <f t="shared" si="68"/>
        <v>0.14799999999999969</v>
      </c>
      <c r="Z256">
        <f t="shared" si="69"/>
        <v>4.9999999999998934E-3</v>
      </c>
    </row>
    <row r="257" spans="1:26">
      <c r="A257" s="4">
        <v>44666</v>
      </c>
      <c r="B257">
        <f>YEAR(data[[#This Row],[Date]])</f>
        <v>2022</v>
      </c>
      <c r="C257" s="6">
        <f t="shared" si="14"/>
        <v>0.7</v>
      </c>
      <c r="D257" s="7">
        <f t="shared" si="63"/>
        <v>0.39</v>
      </c>
      <c r="E257" s="7">
        <f t="shared" si="11"/>
        <v>0.2</v>
      </c>
      <c r="F257" s="20">
        <v>0.45450000000000002</v>
      </c>
      <c r="G257" s="16">
        <f>AVERAGE(0.465,0.615)</f>
        <v>0.54</v>
      </c>
      <c r="H257" s="7">
        <f t="shared" si="64"/>
        <v>0.51</v>
      </c>
      <c r="I257" s="11">
        <v>0.48</v>
      </c>
      <c r="J257" s="7">
        <v>0</v>
      </c>
      <c r="K257" s="11">
        <v>0.39</v>
      </c>
      <c r="L25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0.36778571428571427</v>
      </c>
      <c r="M2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0.3294178717379514</v>
      </c>
      <c r="N257" s="37">
        <f>IF(data[[#This Row],[Weighted_Avg]]&lt;&gt;"", IFERROR(AVERAGE(M245,M233,M221), ""), "")</f>
        <v>7.7341326612732839E-2</v>
      </c>
      <c r="O257" s="14" t="b">
        <f>IF(data[[#This Row],[Date]]&gt;MAX(data[Date])-760, TRUE, FALSE)</f>
        <v>1</v>
      </c>
      <c r="P257" s="38">
        <f t="shared" si="57"/>
        <v>0.52499999999999858</v>
      </c>
      <c r="Q257" s="3">
        <v>0.28999999999999998</v>
      </c>
      <c r="R257" s="48">
        <v>5.12</v>
      </c>
      <c r="T257" s="53">
        <v>18.574000000000002</v>
      </c>
      <c r="U257">
        <v>1.01</v>
      </c>
      <c r="V257" s="53">
        <f t="shared" si="65"/>
        <v>20.768000000000026</v>
      </c>
      <c r="W257" s="53">
        <f t="shared" si="66"/>
        <v>20.916000000000025</v>
      </c>
      <c r="X257">
        <f t="shared" si="67"/>
        <v>0.59999999999999698</v>
      </c>
      <c r="Y257" s="53">
        <f t="shared" si="68"/>
        <v>0.14799999999999969</v>
      </c>
      <c r="Z257">
        <f t="shared" si="69"/>
        <v>4.9999999999998934E-3</v>
      </c>
    </row>
    <row r="258" spans="1:26">
      <c r="A258" s="4">
        <v>44696</v>
      </c>
      <c r="B258">
        <f>YEAR(data[[#This Row],[Date]])</f>
        <v>2022</v>
      </c>
      <c r="C258" s="6">
        <f t="shared" si="14"/>
        <v>0.97</v>
      </c>
      <c r="D258" s="7">
        <f t="shared" si="63"/>
        <v>0.66</v>
      </c>
      <c r="E258" s="7">
        <f t="shared" si="11"/>
        <v>0.47</v>
      </c>
      <c r="F258" s="20">
        <v>0.73399999999999999</v>
      </c>
      <c r="G258" s="16">
        <f>AVERAGE(0.61,0.6)</f>
        <v>0.60499999999999998</v>
      </c>
      <c r="H258" s="7">
        <f t="shared" si="64"/>
        <v>0.78</v>
      </c>
      <c r="I258" s="11">
        <v>0.75</v>
      </c>
      <c r="J258" s="7">
        <v>0</v>
      </c>
      <c r="K258" s="11">
        <v>0.61</v>
      </c>
      <c r="L25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0.56414285714285717</v>
      </c>
      <c r="M2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0.54148168585951595</v>
      </c>
      <c r="N258" s="37">
        <f>IF(data[[#This Row],[Weighted_Avg]]&lt;&gt;"", IFERROR(AVERAGE(M246,M234,M222), ""), "")</f>
        <v>8.0404085830167352E-2</v>
      </c>
      <c r="O258" s="14" t="b">
        <f>IF(data[[#This Row],[Date]]&gt;MAX(data[Date])-760, TRUE, FALSE)</f>
        <v>1</v>
      </c>
      <c r="P258" s="38">
        <f t="shared" si="57"/>
        <v>0.54499999999999815</v>
      </c>
      <c r="Q258" s="63">
        <f>AVERAGE(Q257,Q259)</f>
        <v>0.29749999999999999</v>
      </c>
      <c r="R258" s="48">
        <v>5.5709999999999997</v>
      </c>
      <c r="T258" s="53">
        <v>19.190999999999999</v>
      </c>
      <c r="U258">
        <v>1.04</v>
      </c>
      <c r="V258" s="53">
        <f t="shared" si="65"/>
        <v>20.917000000000026</v>
      </c>
      <c r="W258" s="53">
        <f t="shared" si="66"/>
        <v>21.065000000000026</v>
      </c>
      <c r="X258">
        <f t="shared" si="67"/>
        <v>0.60499999999999687</v>
      </c>
      <c r="Y258" s="53">
        <f t="shared" si="68"/>
        <v>0.14799999999999969</v>
      </c>
      <c r="Z258">
        <f t="shared" si="69"/>
        <v>4.9999999999998934E-3</v>
      </c>
    </row>
    <row r="259" spans="1:26">
      <c r="A259" s="4">
        <v>44727</v>
      </c>
      <c r="B259">
        <f>YEAR(data[[#This Row],[Date]])</f>
        <v>2022</v>
      </c>
      <c r="C259" s="6">
        <f t="shared" si="14"/>
        <v>0.97</v>
      </c>
      <c r="D259" s="7">
        <f t="shared" si="63"/>
        <v>0.66</v>
      </c>
      <c r="E259" s="7">
        <f t="shared" si="11"/>
        <v>0.47</v>
      </c>
      <c r="F259" s="20">
        <v>0.73399999999999999</v>
      </c>
      <c r="G259" s="16">
        <f>AVERAGE(0.695,0.7)</f>
        <v>0.69750000000000001</v>
      </c>
      <c r="H259" s="7">
        <f t="shared" si="64"/>
        <v>0.79</v>
      </c>
      <c r="I259" s="11">
        <v>0.75</v>
      </c>
      <c r="J259" s="7">
        <v>0</v>
      </c>
      <c r="K259" s="11">
        <v>0.61</v>
      </c>
      <c r="L25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0.57878571428571424</v>
      </c>
      <c r="M2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0.55455451042468118</v>
      </c>
      <c r="N259" s="37">
        <f>IF(data[[#This Row],[Weighted_Avg]]&lt;&gt;"", IFERROR(AVERAGE(M247,M235,M223), ""), "")</f>
        <v>7.4620925707844302E-2</v>
      </c>
      <c r="O259" s="14" t="b">
        <f>IF(data[[#This Row],[Date]]&gt;MAX(data[Date])-760, TRUE, FALSE)</f>
        <v>1</v>
      </c>
      <c r="P259" s="38">
        <f t="shared" si="57"/>
        <v>0.55999999999999783</v>
      </c>
      <c r="Q259" s="3">
        <v>0.30499999999999999</v>
      </c>
      <c r="R259" s="48">
        <v>5.7539999999999996</v>
      </c>
      <c r="T259" s="53">
        <v>19.646000000000001</v>
      </c>
      <c r="U259">
        <v>1.1000000000000001</v>
      </c>
      <c r="V259" s="53">
        <f t="shared" si="65"/>
        <v>21.066000000000027</v>
      </c>
      <c r="W259" s="53">
        <f t="shared" si="66"/>
        <v>21.214000000000027</v>
      </c>
      <c r="X259">
        <f t="shared" si="67"/>
        <v>0.60999999999999677</v>
      </c>
      <c r="Y259" s="53">
        <f t="shared" si="68"/>
        <v>0.14799999999999969</v>
      </c>
      <c r="Z259">
        <f t="shared" si="69"/>
        <v>4.9999999999998934E-3</v>
      </c>
    </row>
    <row r="260" spans="1:26">
      <c r="A260" s="4">
        <v>44757</v>
      </c>
      <c r="B260">
        <f>YEAR(data[[#This Row],[Date]])</f>
        <v>2022</v>
      </c>
      <c r="C260" s="6">
        <f t="shared" si="14"/>
        <v>1.0900000000000001</v>
      </c>
      <c r="D260" s="7">
        <f t="shared" si="63"/>
        <v>0.77</v>
      </c>
      <c r="E260" s="7">
        <f t="shared" ref="E260:E261" si="70">IF(R258&gt;3.25, ROUNDDOWN((R258-3.25)/0.04, 0)+1, 0)/100</f>
        <v>0.59</v>
      </c>
      <c r="F260" s="20">
        <v>0.85099999999999998</v>
      </c>
      <c r="G260" s="16">
        <f>AVERAGE(0.705, 0.725)</f>
        <v>0.71499999999999997</v>
      </c>
      <c r="H260" s="7">
        <f t="shared" si="64"/>
        <v>0.9</v>
      </c>
      <c r="I260" s="11">
        <v>0.86</v>
      </c>
      <c r="J260" s="7">
        <v>0</v>
      </c>
      <c r="K260" s="11">
        <v>0.7</v>
      </c>
      <c r="L26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0.65942857142857136</v>
      </c>
      <c r="M2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0.64382759544921353</v>
      </c>
      <c r="N260" s="37">
        <f>IF(data[[#This Row],[Weighted_Avg]]&lt;&gt;"", IFERROR(AVERAGE(M248,M236,M224), ""), "")</f>
        <v>7.5624071097336168E-2</v>
      </c>
      <c r="O260" s="14" t="b">
        <f>IF(data[[#This Row],[Date]]&gt;MAX(data[Date])-760, TRUE, FALSE)</f>
        <v>1</v>
      </c>
      <c r="P260" s="38">
        <f t="shared" si="57"/>
        <v>0.56499999999999773</v>
      </c>
      <c r="Q260" s="3">
        <v>0.31</v>
      </c>
      <c r="R260" s="48">
        <v>5.4859999999999998</v>
      </c>
      <c r="T260" s="53">
        <v>19.86</v>
      </c>
      <c r="U260">
        <v>1.1100000000000001</v>
      </c>
    </row>
    <row r="261" spans="1:26">
      <c r="A261" s="4">
        <v>44788</v>
      </c>
      <c r="B261">
        <f>YEAR(data[[#This Row],[Date]])</f>
        <v>2022</v>
      </c>
      <c r="C261" s="6">
        <f t="shared" si="14"/>
        <v>1.1299999999999999</v>
      </c>
      <c r="D261" s="7">
        <f t="shared" si="63"/>
        <v>0.82</v>
      </c>
      <c r="E261" s="7">
        <f t="shared" si="70"/>
        <v>0.63</v>
      </c>
      <c r="F261" s="20">
        <v>0.90300000000000002</v>
      </c>
      <c r="G261" s="16">
        <f>AVERAGE(0.65,0.715)</f>
        <v>0.6825</v>
      </c>
      <c r="H261" s="7">
        <f t="shared" si="64"/>
        <v>0.94</v>
      </c>
      <c r="I261" s="11">
        <v>0.91</v>
      </c>
      <c r="J261" s="7">
        <v>0</v>
      </c>
      <c r="K261" s="11">
        <v>0.74</v>
      </c>
      <c r="L26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0.6865</v>
      </c>
      <c r="M2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0.67279687953281275</v>
      </c>
      <c r="N261" s="37">
        <f>IF(data[[#This Row],[Weighted_Avg]]&lt;&gt;"", IFERROR(AVERAGE(M249,M237,M225), ""), "")</f>
        <v>7.6232068063905825E-2</v>
      </c>
      <c r="O261" s="14" t="b">
        <f>IF(data[[#This Row],[Date]]&gt;MAX(data[Date])-760, TRUE, FALSE)</f>
        <v>1</v>
      </c>
      <c r="P261" s="38">
        <f t="shared" si="57"/>
        <v>0.56999999999999762</v>
      </c>
      <c r="Q261" s="3">
        <v>0.315</v>
      </c>
      <c r="R261" s="48">
        <v>5.0129999999999999</v>
      </c>
      <c r="T261" s="53">
        <v>19.966000000000001</v>
      </c>
      <c r="U261">
        <v>1.1299999999999999</v>
      </c>
    </row>
    <row r="262" spans="1:26">
      <c r="A262" s="4">
        <v>44819</v>
      </c>
      <c r="B262">
        <f>YEAR(data[[#This Row],[Date]])</f>
        <v>2022</v>
      </c>
      <c r="C262" s="6">
        <f>IF(R260&gt;1.25, ROUNDDOWN((R260-1.25)/0.04, 0)+1, 0)/100</f>
        <v>1.06</v>
      </c>
      <c r="D262" s="7">
        <f>IF(R260&gt;2.5,ROUNDDOWN((R260-2.5)/0.04,0)+1,ROUNDUP((R260-2.5)/0.04,0)+1)/100</f>
        <v>0.75</v>
      </c>
      <c r="E262" s="7">
        <f>IF(R260&gt;3.25, ROUNDDOWN((R260-3.25)/0.04, 0)+1, 0)/100</f>
        <v>0.56000000000000005</v>
      </c>
      <c r="F262" s="20">
        <v>0.83150000000000002</v>
      </c>
      <c r="G262" s="16">
        <f>AVERAGE(0.59,0.555)</f>
        <v>0.57250000000000001</v>
      </c>
      <c r="H262" s="7">
        <f t="shared" si="64"/>
        <v>0.88</v>
      </c>
      <c r="I262" s="7">
        <v>0.84</v>
      </c>
      <c r="J262" s="7">
        <v>0</v>
      </c>
      <c r="K262" s="7">
        <v>0.68</v>
      </c>
      <c r="L26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0.62342857142857144</v>
      </c>
      <c r="M2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0.60540942730471858</v>
      </c>
      <c r="N262" s="37">
        <f>IF(data[[#This Row],[Weighted_Avg]]&lt;&gt;"", IFERROR(AVERAGE(M250,M238,M226), ""), "")</f>
        <v>7.6559212643087696E-2</v>
      </c>
      <c r="O262" s="14" t="b">
        <f>IF(data[[#This Row],[Date]]&gt;MAX(data[Date])-760, TRUE, FALSE)</f>
        <v>1</v>
      </c>
      <c r="P262" s="38">
        <f t="shared" si="57"/>
        <v>0.57499999999999751</v>
      </c>
      <c r="Q262" s="3">
        <v>0.32</v>
      </c>
      <c r="R262">
        <v>4.9930000000000003</v>
      </c>
      <c r="T262" s="53">
        <v>20.12</v>
      </c>
      <c r="U262">
        <v>1.1100000000000001</v>
      </c>
    </row>
    <row r="263" spans="1:26">
      <c r="A263" s="4">
        <v>44849</v>
      </c>
      <c r="B263">
        <f>YEAR(data[[#This Row],[Date]])</f>
        <v>2022</v>
      </c>
      <c r="C263" s="6">
        <f>IF(R261&gt;1.25, ROUNDDOWN((R261-1.25)/0.04, 0)+1, 0)/100</f>
        <v>0.95</v>
      </c>
      <c r="D263" s="7">
        <f>IF(R261&gt;2.5,ROUNDDOWN((R261-2.5)/0.04,0)+1,ROUNDUP((R261-2.5)/0.04,0)+1)/100</f>
        <v>0.63</v>
      </c>
      <c r="E263" s="7">
        <f>IF(R261&gt;3.25, ROUNDDOWN((R261-3.25)/0.04, 0)+1, 0)/100</f>
        <v>0.45</v>
      </c>
      <c r="F263" s="20">
        <v>0.70799999999999996</v>
      </c>
      <c r="G263" s="16">
        <f>AVERAGE(0.595,0.575)</f>
        <v>0.58499999999999996</v>
      </c>
      <c r="H263" s="7">
        <f t="shared" si="64"/>
        <v>0.76</v>
      </c>
      <c r="I263" s="7">
        <v>0.72</v>
      </c>
      <c r="J263" s="7">
        <v>0</v>
      </c>
      <c r="K263" s="7">
        <v>0.59</v>
      </c>
      <c r="L26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0.54471428571428571</v>
      </c>
      <c r="M2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0.52189534957052575</v>
      </c>
      <c r="N263" s="37">
        <f>IF(data[[#This Row],[Weighted_Avg]]&lt;&gt;"", IFERROR(AVERAGE(M251,M239,M227), ""), "")</f>
        <v>7.7182374374872922E-2</v>
      </c>
      <c r="O263" s="14" t="b">
        <f>IF(data[[#This Row],[Date]]&gt;MAX(data[Date])-760, TRUE, FALSE)</f>
        <v>1</v>
      </c>
      <c r="P263" s="38">
        <f t="shared" si="57"/>
        <v>0.57999999999999741</v>
      </c>
      <c r="Q263" s="3">
        <v>0.32500000000000001</v>
      </c>
      <c r="R263">
        <v>5.2110000000000003</v>
      </c>
      <c r="T263" s="53">
        <v>20.256</v>
      </c>
      <c r="U263">
        <v>1.1399999999999999</v>
      </c>
    </row>
    <row r="264" spans="1:26">
      <c r="A264" s="4">
        <v>44880</v>
      </c>
      <c r="B264">
        <f>YEAR(data[[#This Row],[Date]])</f>
        <v>2022</v>
      </c>
      <c r="C264" s="6">
        <f t="shared" ref="C264" si="71">IF(R262&gt;1.25, ROUNDDOWN((R262-1.25)/0.04, 0)+1, 0)/100</f>
        <v>0.94</v>
      </c>
      <c r="D264" s="7">
        <f t="shared" ref="D264" si="72">IF(R262&gt;2.5,ROUNDDOWN((R262-2.5)/0.04,0)+1,ROUNDUP((R262-2.5)/0.04,0)+1)/100</f>
        <v>0.63</v>
      </c>
      <c r="E264" s="7">
        <f t="shared" ref="E264" si="73">IF(R262&gt;3.25, ROUNDDOWN((R262-3.25)/0.04, 0)+1, 0)/100</f>
        <v>0.44</v>
      </c>
      <c r="F264" s="20">
        <v>0.70150000000000001</v>
      </c>
      <c r="G264" s="16">
        <f>AVERAGE(0.645,0.58)</f>
        <v>0.61250000000000004</v>
      </c>
      <c r="H264" s="7">
        <f t="shared" si="64"/>
        <v>0.75</v>
      </c>
      <c r="I264" s="7">
        <v>0.72</v>
      </c>
      <c r="J264" s="7">
        <v>0</v>
      </c>
      <c r="K264" s="7">
        <v>0.57999999999999996</v>
      </c>
      <c r="L26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0.54342857142857148</v>
      </c>
      <c r="M2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0.5186702524500838</v>
      </c>
      <c r="N264" s="37">
        <f>IF(data[[#This Row],[Weighted_Avg]]&lt;&gt;"", IFERROR(AVERAGE(M252,M240,M228), ""), "")</f>
        <v>8.1254668523106158E-2</v>
      </c>
      <c r="O264" s="14" t="b">
        <f>IF(data[[#This Row],[Date]]&gt;MAX(data[Date])-760, TRUE, FALSE)</f>
        <v>1</v>
      </c>
      <c r="P264" s="38">
        <f t="shared" si="57"/>
        <v>0.5849999999999973</v>
      </c>
      <c r="Q264" s="3">
        <v>0.32500000000000001</v>
      </c>
      <c r="R264">
        <v>5.2549999999999999</v>
      </c>
      <c r="T264" s="53">
        <v>20.413</v>
      </c>
      <c r="U264">
        <v>1.1499999999999999</v>
      </c>
    </row>
    <row r="265" spans="1:26">
      <c r="A265" s="4">
        <v>44910</v>
      </c>
      <c r="B265">
        <f>YEAR(data[[#This Row],[Date]])</f>
        <v>2022</v>
      </c>
      <c r="C265" s="6">
        <f>IF(R263&gt;1.25, ROUNDDOWN((R263-1.25)/0.04, 0)+1, 0)/100</f>
        <v>1</v>
      </c>
      <c r="D265" s="7">
        <f>IF(R263&gt;2.5,ROUNDDOWN((R263-2.5)/0.04,0)+1,ROUNDUP((R263-2.5)/0.04,0)+1)/100</f>
        <v>0.68</v>
      </c>
      <c r="E265" s="7">
        <f>IF(R263&gt;3.25, ROUNDDOWN((R263-3.25)/0.04, 0)+1, 0)/100</f>
        <v>0.5</v>
      </c>
      <c r="F265" s="20">
        <v>0.76</v>
      </c>
      <c r="G265" s="16">
        <f>AVERAGE(0.645,0.63)</f>
        <v>0.63749999999999996</v>
      </c>
      <c r="H265" s="7">
        <f t="shared" si="64"/>
        <v>0.81</v>
      </c>
      <c r="I265" s="7">
        <v>0.77</v>
      </c>
      <c r="J265" s="7">
        <v>0</v>
      </c>
      <c r="K265" s="7">
        <v>0.63</v>
      </c>
      <c r="L26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0.58678571428571424</v>
      </c>
      <c r="M2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0.56652139487658137</v>
      </c>
      <c r="N265" s="37">
        <f>IF(data[[#This Row],[Weighted_Avg]]&lt;&gt;"", IFERROR(AVERAGE(M253,M241,M229), ""), "")</f>
        <v>9.0850258272441906E-2</v>
      </c>
      <c r="O265" s="14" t="b">
        <f>IF(data[[#This Row],[Date]]&gt;MAX(data[Date])-760, TRUE, FALSE)</f>
        <v>1</v>
      </c>
      <c r="P265" s="38">
        <f t="shared" si="57"/>
        <v>0.58999999999999719</v>
      </c>
      <c r="Q265" s="3">
        <v>0.33</v>
      </c>
      <c r="R265">
        <v>4.7140000000000004</v>
      </c>
      <c r="T265" s="53">
        <v>20.481000000000002</v>
      </c>
      <c r="U265">
        <v>1.1599999999999999</v>
      </c>
    </row>
    <row r="266" spans="1:26">
      <c r="A266" s="4">
        <v>44941</v>
      </c>
      <c r="B266">
        <f>YEAR(data[[#This Row],[Date]])</f>
        <v>2023</v>
      </c>
      <c r="C266" s="6">
        <f t="shared" ref="C266" si="74">IF(R264&gt;1.25, ROUNDDOWN((R264-1.25)/0.04, 0)+1, 0)/100</f>
        <v>1.01</v>
      </c>
      <c r="D266" s="7">
        <f t="shared" ref="D266" si="75">IF(R264&gt;2.5,ROUNDDOWN((R264-2.5)/0.04,0)+1,ROUNDUP((R264-2.5)/0.04,0)+1)/100</f>
        <v>0.69</v>
      </c>
      <c r="E266" s="7">
        <f t="shared" ref="E266" si="76">IF(R264&gt;3.25, ROUNDDOWN((R264-3.25)/0.04, 0)+1, 0)/100</f>
        <v>0.51</v>
      </c>
      <c r="F266" s="20">
        <v>0.77300000000000002</v>
      </c>
      <c r="G266" s="16">
        <f>AVERAGE(0.585,0.51)</f>
        <v>0.54749999999999999</v>
      </c>
      <c r="H266" s="7">
        <f t="shared" si="64"/>
        <v>0.82</v>
      </c>
      <c r="I266" s="7">
        <v>0.78</v>
      </c>
      <c r="J266" s="7">
        <v>0</v>
      </c>
      <c r="K266" s="7">
        <v>0.64</v>
      </c>
      <c r="L26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0.58149999999999991</v>
      </c>
      <c r="M2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0.56260879381456297</v>
      </c>
      <c r="N266" s="37">
        <f>IF(data[[#This Row],[Weighted_Avg]]&lt;&gt;"", IFERROR(AVERAGE(M254,M242,M230), ""), "")</f>
        <v>0.11852998554299976</v>
      </c>
      <c r="O266" s="14" t="b">
        <f>IF(data[[#This Row],[Date]]&gt;MAX(data[Date])-760, TRUE, FALSE)</f>
        <v>1</v>
      </c>
      <c r="P266" s="38">
        <f t="shared" si="57"/>
        <v>0.58999999999999719</v>
      </c>
      <c r="Q266" s="3">
        <v>0.33</v>
      </c>
      <c r="R266">
        <v>4.5759999999999996</v>
      </c>
      <c r="T266" s="53">
        <v>20.488</v>
      </c>
      <c r="U266">
        <v>1.2</v>
      </c>
    </row>
    <row r="267" spans="1:26">
      <c r="A267" s="4">
        <v>44972</v>
      </c>
      <c r="B267">
        <f>YEAR(data[[#This Row],[Date]])</f>
        <v>2023</v>
      </c>
      <c r="C267" s="6">
        <f t="shared" ref="C267:C270" si="77">IF(R265&gt;1.25, ROUNDDOWN((R265-1.25)/0.04, 0)+1, 0)/100</f>
        <v>0.87</v>
      </c>
      <c r="D267" s="7">
        <f t="shared" ref="D267:D270" si="78">IF(R265&gt;2.5,ROUNDDOWN((R265-2.5)/0.04,0)+1,ROUNDUP((R265-2.5)/0.04,0)+1)/100</f>
        <v>0.56000000000000005</v>
      </c>
      <c r="E267" s="7">
        <f t="shared" ref="E267:E270" si="79">IF(R265&gt;3.25, ROUNDDOWN((R265-3.25)/0.04, 0)+1, 0)/100</f>
        <v>0.37</v>
      </c>
      <c r="F267" s="20">
        <v>0.63</v>
      </c>
      <c r="G267" s="16">
        <f>AVERAGE(0.488,0.485)</f>
        <v>0.48649999999999999</v>
      </c>
      <c r="H267" s="7">
        <f t="shared" si="64"/>
        <v>0.68</v>
      </c>
      <c r="I267" s="7">
        <v>0.65</v>
      </c>
      <c r="J267" s="7">
        <v>0</v>
      </c>
      <c r="K267" s="7">
        <v>0.53</v>
      </c>
      <c r="L26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0.47807142857142854</v>
      </c>
      <c r="M2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0.45040755584425413</v>
      </c>
      <c r="N267" s="37">
        <f>IF(data[[#This Row],[Weighted_Avg]]&lt;&gt;"", IFERROR(AVERAGE(M255,M243,M231), ""), "")</f>
        <v>0.11823410121052065</v>
      </c>
      <c r="O267" s="14" t="b">
        <f>IF(data[[#This Row],[Date]]&gt;MAX(data[Date])-760, TRUE, FALSE)</f>
        <v>1</v>
      </c>
      <c r="P267" s="38">
        <f t="shared" si="57"/>
        <v>0.56999999999999762</v>
      </c>
      <c r="Q267" s="3">
        <v>0.33</v>
      </c>
      <c r="R267">
        <v>4.4130000000000003</v>
      </c>
      <c r="T267" s="53">
        <v>20.010000000000002</v>
      </c>
      <c r="U267">
        <v>1.1499999999999999</v>
      </c>
    </row>
    <row r="268" spans="1:26">
      <c r="A268" s="4">
        <v>45000</v>
      </c>
      <c r="B268">
        <f>YEAR(data[[#This Row],[Date]])</f>
        <v>2023</v>
      </c>
      <c r="C268" s="6">
        <f t="shared" si="77"/>
        <v>0.84</v>
      </c>
      <c r="D268" s="7">
        <f t="shared" si="78"/>
        <v>0.52</v>
      </c>
      <c r="E268" s="7">
        <f t="shared" si="79"/>
        <v>0.34</v>
      </c>
      <c r="F268" s="20">
        <v>0.59750000000000003</v>
      </c>
      <c r="G268" s="16">
        <f>AVERAGE(0.49,0.455)</f>
        <v>0.47250000000000003</v>
      </c>
      <c r="H268" s="7">
        <f t="shared" si="64"/>
        <v>0.65</v>
      </c>
      <c r="I268" s="7">
        <v>0.61</v>
      </c>
      <c r="J268" s="7">
        <v>0</v>
      </c>
      <c r="K268" s="7">
        <v>0.5</v>
      </c>
      <c r="L26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0.45285714285714285</v>
      </c>
      <c r="M2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0.42427599390789955</v>
      </c>
      <c r="N268" s="37">
        <f>IF(data[[#This Row],[Weighted_Avg]]&lt;&gt;"", IFERROR(AVERAGE(M256,M244,M232), ""), "")</f>
        <v>0.12878849163985931</v>
      </c>
      <c r="O268" s="14" t="b">
        <f>IF(data[[#This Row],[Date]]&gt;MAX(data[Date])-760, TRUE, FALSE)</f>
        <v>1</v>
      </c>
      <c r="P268" s="38">
        <f t="shared" si="57"/>
        <v>0.5849999999999973</v>
      </c>
      <c r="Q268" s="3">
        <v>0.315</v>
      </c>
      <c r="R268">
        <v>4.2110000000000003</v>
      </c>
      <c r="T268" s="53">
        <v>20.388999999999999</v>
      </c>
      <c r="U268">
        <v>1.21</v>
      </c>
    </row>
    <row r="269" spans="1:26">
      <c r="A269" s="4">
        <v>45031</v>
      </c>
      <c r="B269">
        <f>YEAR(data[[#This Row],[Date]])</f>
        <v>2023</v>
      </c>
      <c r="C269" s="6">
        <f t="shared" si="77"/>
        <v>0.8</v>
      </c>
      <c r="D269" s="7">
        <f t="shared" si="78"/>
        <v>0.48</v>
      </c>
      <c r="E269" s="7">
        <f t="shared" si="79"/>
        <v>0.3</v>
      </c>
      <c r="F269" s="20">
        <v>0.55200000000000005</v>
      </c>
      <c r="G269" s="16">
        <f>AVERAGE(0.425,0.41)</f>
        <v>0.41749999999999998</v>
      </c>
      <c r="H269" s="7">
        <f t="shared" si="64"/>
        <v>0.61</v>
      </c>
      <c r="I269" s="7">
        <v>0.56999999999999995</v>
      </c>
      <c r="J269" s="7">
        <v>0</v>
      </c>
      <c r="K269" s="7">
        <v>0.47</v>
      </c>
      <c r="L26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0.41707142857142859</v>
      </c>
      <c r="M2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0.38666755483521054</v>
      </c>
      <c r="N269" s="37">
        <f>IF(data[[#This Row],[Weighted_Avg]]&lt;&gt;"", IFERROR(AVERAGE(M257,M245,M233), ""), "")</f>
        <v>0.15937424946879941</v>
      </c>
      <c r="O269" s="14" t="b">
        <f>IF(data[[#This Row],[Date]]&gt;MAX(data[Date])-760, TRUE, FALSE)</f>
        <v>1</v>
      </c>
      <c r="P269" s="38">
        <f t="shared" si="57"/>
        <v>0.55499999999999794</v>
      </c>
      <c r="Q269" s="3">
        <v>0.31</v>
      </c>
      <c r="R269">
        <v>4.0990000000000002</v>
      </c>
      <c r="T269" s="53">
        <v>19.486000000000001</v>
      </c>
      <c r="U269">
        <v>1.17</v>
      </c>
    </row>
    <row r="270" spans="1:26">
      <c r="A270" s="4">
        <v>45061</v>
      </c>
      <c r="B270">
        <f>YEAR(data[[#This Row],[Date]])</f>
        <v>2023</v>
      </c>
      <c r="C270" s="6">
        <f t="shared" si="77"/>
        <v>0.75</v>
      </c>
      <c r="D270" s="7">
        <f t="shared" si="78"/>
        <v>0.43</v>
      </c>
      <c r="E270" s="7">
        <f t="shared" si="79"/>
        <v>0.25</v>
      </c>
      <c r="F270" s="20">
        <v>0.5</v>
      </c>
      <c r="G270" s="16">
        <f>AVERAGE(0.385,0.39)</f>
        <v>0.38750000000000001</v>
      </c>
      <c r="H270" s="7">
        <f t="shared" si="64"/>
        <v>0.56000000000000005</v>
      </c>
      <c r="I270" s="7">
        <v>0.52</v>
      </c>
      <c r="J270" s="7">
        <v>0</v>
      </c>
      <c r="K270" s="7">
        <v>0.43</v>
      </c>
      <c r="L27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0.37821428571428578</v>
      </c>
      <c r="M2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0.34507824186773961</v>
      </c>
      <c r="N270" s="37">
        <f>IF(data[[#This Row],[Weighted_Avg]]&lt;&gt;"", IFERROR(AVERAGE(M258,M246,M234), ""), "")</f>
        <v>0.23099419990533113</v>
      </c>
      <c r="O270" s="14" t="b">
        <f>IF(data[[#This Row],[Date]]&gt;MAX(data[Date])-760, TRUE, FALSE)</f>
        <v>1</v>
      </c>
      <c r="P270" s="38">
        <f t="shared" si="57"/>
        <v>0.56999999999999762</v>
      </c>
      <c r="Q270" s="3">
        <v>0.315</v>
      </c>
      <c r="R270">
        <v>3.915</v>
      </c>
      <c r="T270" s="53">
        <v>19.948</v>
      </c>
      <c r="U270">
        <v>1.22</v>
      </c>
    </row>
    <row r="271" spans="1:26">
      <c r="A271" s="4">
        <v>45092</v>
      </c>
      <c r="B271">
        <f>YEAR(data[[#This Row],[Date]])</f>
        <v>2023</v>
      </c>
      <c r="C271" s="6">
        <f>IF(R269&gt;1.25, ROUNDDOWN((R269-1.25)/0.04, 0)+1, 0)/100</f>
        <v>0.72</v>
      </c>
      <c r="D271" s="7">
        <f>IF(R269&gt;2.5,ROUNDDOWN((R269-2.5)/0.04,0)+1,ROUNDUP((R269-2.5)/0.04,0)+1)/100</f>
        <v>0.4</v>
      </c>
      <c r="E271" s="7">
        <f>IF(R269&gt;3.25, ROUNDDOWN((R269-3.25)/0.04, 0)+1, 0)/100</f>
        <v>0.22</v>
      </c>
      <c r="F271" s="20">
        <v>0.46750000000000003</v>
      </c>
      <c r="G271" s="16">
        <f>AVERAGE(0.36,0.345)</f>
        <v>0.35249999999999998</v>
      </c>
      <c r="H271" s="7">
        <f t="shared" si="64"/>
        <v>0.53</v>
      </c>
      <c r="I271" s="7">
        <v>0.49</v>
      </c>
      <c r="J271" s="7">
        <v>0</v>
      </c>
      <c r="K271" s="7">
        <v>0.4</v>
      </c>
      <c r="L27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0.35142857142857142</v>
      </c>
      <c r="M2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0.31653075848542561</v>
      </c>
      <c r="N271" s="37">
        <f>IF(data[[#This Row],[Weighted_Avg]]&lt;&gt;"", IFERROR(AVERAGE(M259,M247,M235), ""), "")</f>
        <v>0.2277402995860269</v>
      </c>
      <c r="O271" s="14" t="b">
        <f>IF(data[[#This Row],[Date]]&gt;MAX(data[Date])-760, TRUE, FALSE)</f>
        <v>1</v>
      </c>
      <c r="P271" s="38">
        <f t="shared" si="57"/>
        <v>0.56999999999999762</v>
      </c>
      <c r="Q271" s="3">
        <v>0.32</v>
      </c>
      <c r="R271">
        <v>3.802</v>
      </c>
      <c r="T271" s="53">
        <v>19.960999999999999</v>
      </c>
      <c r="U271">
        <v>1.25</v>
      </c>
    </row>
    <row r="272" spans="1:26">
      <c r="A272" s="4">
        <v>45122</v>
      </c>
      <c r="B272">
        <f>YEAR(data[[#This Row],[Date]])</f>
        <v>2023</v>
      </c>
      <c r="C272" s="6">
        <f t="shared" ref="C272:C273" si="80">IF(R270&gt;1.25, ROUNDDOWN((R270-1.25)/0.04, 0)+1, 0)/100</f>
        <v>0.67</v>
      </c>
      <c r="D272" s="7">
        <f t="shared" ref="D272:D273" si="81">IF(R270&gt;2.5,ROUNDDOWN((R270-2.5)/0.04,0)+1,ROUNDUP((R270-2.5)/0.04,0)+1)/100</f>
        <v>0.36</v>
      </c>
      <c r="E272" s="7">
        <f t="shared" ref="E272:E273" si="82">IF(R270&gt;3.25, ROUNDDOWN((R270-3.25)/0.04, 0)+1, 0)/100</f>
        <v>0.17</v>
      </c>
      <c r="F272" s="20">
        <v>0.42199999999999999</v>
      </c>
      <c r="G272" s="16">
        <f>AVERAGE(0.33,0.325)</f>
        <v>0.32750000000000001</v>
      </c>
      <c r="H272" s="7">
        <f t="shared" si="64"/>
        <v>0.48</v>
      </c>
      <c r="I272" s="7">
        <v>0.45</v>
      </c>
      <c r="J272" s="7">
        <v>0</v>
      </c>
      <c r="K272" s="7">
        <f>0.37</f>
        <v>0.37</v>
      </c>
      <c r="L27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0.31707142857142856</v>
      </c>
      <c r="M2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0.27878663458749037</v>
      </c>
      <c r="N272" s="37">
        <f>IF(data[[#This Row],[Weighted_Avg]]&lt;&gt;"", IFERROR(AVERAGE(M260,M248,M236), ""), "")</f>
        <v>0.25831337463347526</v>
      </c>
      <c r="O272" s="14" t="b">
        <f>IF(data[[#This Row],[Date]]&gt;MAX(data[Date])-760, TRUE, FALSE)</f>
        <v>1</v>
      </c>
      <c r="P272" s="38">
        <f t="shared" ref="P272:P279" si="83">AVERAGEIFS(X:X,V:V,  "&lt;="&amp;T272,W:W, "&gt;="&amp;T272)</f>
        <v>0.57999999999999741</v>
      </c>
      <c r="Q272" s="3">
        <v>0.32500000000000001</v>
      </c>
      <c r="R272">
        <v>3.8820000000000001</v>
      </c>
      <c r="T272" s="53">
        <v>20.204999999999998</v>
      </c>
      <c r="U272">
        <v>1.29</v>
      </c>
    </row>
    <row r="273" spans="1:21">
      <c r="A273" s="4">
        <v>45153</v>
      </c>
      <c r="B273">
        <f>YEAR(data[[#This Row],[Date]])</f>
        <v>2023</v>
      </c>
      <c r="C273" s="6">
        <f t="shared" si="80"/>
        <v>0.64</v>
      </c>
      <c r="D273" s="7">
        <f t="shared" si="81"/>
        <v>0.33</v>
      </c>
      <c r="E273" s="7">
        <f t="shared" si="82"/>
        <v>0.14000000000000001</v>
      </c>
      <c r="F273" s="20">
        <v>0.39600000000000002</v>
      </c>
      <c r="G273" s="16">
        <f>AVERAGE(0.325,0.335)</f>
        <v>0.33</v>
      </c>
      <c r="H273" s="7">
        <f t="shared" si="64"/>
        <v>0.46</v>
      </c>
      <c r="I273" s="7">
        <v>0.42</v>
      </c>
      <c r="J273" s="7">
        <v>0</v>
      </c>
      <c r="K273" s="7">
        <v>0.35</v>
      </c>
      <c r="L27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0.29942857142857143</v>
      </c>
      <c r="M2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0.25864084986693237</v>
      </c>
      <c r="N273" s="37">
        <f>IF(data[[#This Row],[Weighted_Avg]]&lt;&gt;"", IFERROR(AVERAGE(M261,M249,M237), ""), "")</f>
        <v>0.27083424224900327</v>
      </c>
      <c r="O273" s="14" t="b">
        <f>IF(data[[#This Row],[Date]]&gt;MAX(data[Date])-760, TRUE, FALSE)</f>
        <v>1</v>
      </c>
      <c r="P273" s="38">
        <f t="shared" si="83"/>
        <v>0.57999999999999741</v>
      </c>
      <c r="Q273" s="3">
        <v>0.33</v>
      </c>
      <c r="R273">
        <v>4.37</v>
      </c>
      <c r="T273" s="53">
        <v>20.190000000000001</v>
      </c>
      <c r="U273">
        <v>1.32</v>
      </c>
    </row>
    <row r="274" spans="1:21">
      <c r="A274" s="4">
        <v>45184</v>
      </c>
      <c r="B274">
        <f>YEAR(data[[#This Row],[Date]])</f>
        <v>2023</v>
      </c>
      <c r="C274" s="6">
        <f t="shared" ref="C274:C275" si="84">IF(R272&gt;1.25, ROUNDDOWN((R272-1.25)/0.04, 0)+1, 0)/100</f>
        <v>0.66</v>
      </c>
      <c r="D274" s="7">
        <f t="shared" ref="D274:D275" si="85">IF(R272&gt;2.5,ROUNDDOWN((R272-2.5)/0.04,0)+1,ROUNDUP((R272-2.5)/0.04,0)+1)/100</f>
        <v>0.35</v>
      </c>
      <c r="E274" s="7">
        <f t="shared" ref="E274:E275" si="86">IF(R272&gt;3.25, ROUNDDOWN((R272-3.25)/0.04, 0)+1, 0)/100</f>
        <v>0.16</v>
      </c>
      <c r="F274" s="20">
        <v>0.41549999999999998</v>
      </c>
      <c r="G274" s="16">
        <f>AVERAGE(0.405,0.445)</f>
        <v>0.42500000000000004</v>
      </c>
      <c r="H274" s="7">
        <f t="shared" si="64"/>
        <v>0.48</v>
      </c>
      <c r="I274" s="7">
        <v>0.44</v>
      </c>
      <c r="J274" s="7">
        <v>0</v>
      </c>
      <c r="K274" s="7">
        <v>0.36</v>
      </c>
      <c r="L27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0.32578571428571429</v>
      </c>
      <c r="M2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0.28517926762357626</v>
      </c>
      <c r="N274" s="37">
        <f>IF(data[[#This Row],[Weighted_Avg]]&lt;&gt;"", IFERROR(AVERAGE(M262,M250,M238), ""), "")</f>
        <v>0.25027585953818809</v>
      </c>
      <c r="O274" s="14" t="b">
        <f>IF(data[[#This Row],[Date]]&gt;MAX(data[Date])-760, TRUE, FALSE)</f>
        <v>1</v>
      </c>
      <c r="P274" s="38">
        <f t="shared" si="83"/>
        <v>0.5849999999999973</v>
      </c>
      <c r="Q274" s="3">
        <v>0.33500000000000002</v>
      </c>
      <c r="R274">
        <v>4.5629999999999997</v>
      </c>
      <c r="T274" s="53">
        <v>20.413</v>
      </c>
      <c r="U274">
        <v>1.36</v>
      </c>
    </row>
    <row r="275" spans="1:21">
      <c r="A275" s="4">
        <v>45214</v>
      </c>
      <c r="B275">
        <f>YEAR(data[[#This Row],[Date]])</f>
        <v>2023</v>
      </c>
      <c r="C275" s="6">
        <f t="shared" si="84"/>
        <v>0.79</v>
      </c>
      <c r="D275" s="7">
        <f t="shared" si="85"/>
        <v>0.47</v>
      </c>
      <c r="E275" s="7">
        <f t="shared" si="86"/>
        <v>0.28999999999999998</v>
      </c>
      <c r="F275" s="20">
        <v>0.53900000000000003</v>
      </c>
      <c r="G275" s="16">
        <f>AVERAGE(0.47, 0.49)</f>
        <v>0.48</v>
      </c>
      <c r="H275" s="7">
        <f t="shared" si="64"/>
        <v>0.6</v>
      </c>
      <c r="I275" s="7">
        <v>0.56000000000000005</v>
      </c>
      <c r="J275" s="7">
        <v>0</v>
      </c>
      <c r="K275" s="7">
        <v>0.46</v>
      </c>
      <c r="L27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0.41842857142857143</v>
      </c>
      <c r="M2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0.38686859415007002</v>
      </c>
      <c r="N275" s="37">
        <f>IF(data[[#This Row],[Weighted_Avg]]&lt;&gt;"", IFERROR(AVERAGE(M263,M251,M239), ""), "")</f>
        <v>0.2235738906610274</v>
      </c>
      <c r="O275" s="14" t="b">
        <f>IF(data[[#This Row],[Date]]&gt;MAX(data[Date])-760, TRUE, FALSE)</f>
        <v>1</v>
      </c>
      <c r="P275" s="38">
        <f t="shared" si="83"/>
        <v>0.59499999999999709</v>
      </c>
      <c r="Q275" s="3">
        <v>0.33500000000000002</v>
      </c>
      <c r="R275">
        <v>4.5069999999999997</v>
      </c>
      <c r="T275" s="53">
        <v>20.66</v>
      </c>
      <c r="U275">
        <v>1.38</v>
      </c>
    </row>
    <row r="276" spans="1:21">
      <c r="A276" s="4">
        <v>45245</v>
      </c>
      <c r="B276">
        <f>YEAR(data[[#This Row],[Date]])</f>
        <v>2023</v>
      </c>
      <c r="C276" s="6">
        <f t="shared" ref="C276:C279" si="87">IF(R274&gt;1.25, ROUNDDOWN((R274-1.25)/0.04, 0)+1, 0)/100</f>
        <v>0.83</v>
      </c>
      <c r="D276" s="7">
        <f t="shared" ref="D276:D279" si="88">IF(R274&gt;2.5,ROUNDDOWN((R274-2.5)/0.04,0)+1,ROUNDUP((R274-2.5)/0.04,0)+1)/100</f>
        <v>0.52</v>
      </c>
      <c r="E276" s="7">
        <f t="shared" ref="E276:E279" si="89">IF(R274&gt;3.25, ROUNDDOWN((R274-3.25)/0.04, 0)+1, 0)/100</f>
        <v>0.33</v>
      </c>
      <c r="F276" s="20">
        <v>0.59099999999999997</v>
      </c>
      <c r="G276" s="16">
        <f>AVERAGE(0.48,0.47)</f>
        <v>0.47499999999999998</v>
      </c>
      <c r="H276" s="7">
        <f t="shared" si="64"/>
        <v>0.65</v>
      </c>
      <c r="I276" s="7">
        <v>0.61</v>
      </c>
      <c r="J276" s="7">
        <v>0</v>
      </c>
      <c r="K276" s="7">
        <v>0.5</v>
      </c>
      <c r="L27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0.45085714285714279</v>
      </c>
      <c r="M2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0.42013792048736803</v>
      </c>
      <c r="N276" s="37">
        <f>IF(data[[#This Row],[Weighted_Avg]]&lt;&gt;"", IFERROR(AVERAGE(M264,M252,M240), ""), "")</f>
        <v>0.2260683692371093</v>
      </c>
      <c r="O276" s="14" t="b">
        <f>IF(data[[#This Row],[Date]]&gt;MAX(data[Date])-760, TRUE, FALSE)</f>
        <v>1</v>
      </c>
      <c r="P276" s="38">
        <f t="shared" si="83"/>
        <v>0.58999999999999719</v>
      </c>
      <c r="Q276" s="3">
        <v>0.33500000000000002</v>
      </c>
      <c r="R276">
        <v>4.2539999999999996</v>
      </c>
      <c r="T276" s="53">
        <v>20.562000000000001</v>
      </c>
      <c r="U276">
        <v>1.35</v>
      </c>
    </row>
    <row r="277" spans="1:21">
      <c r="A277" s="4">
        <v>45275</v>
      </c>
      <c r="B277">
        <f>YEAR(data[[#This Row],[Date]])</f>
        <v>2023</v>
      </c>
      <c r="C277" s="6">
        <f t="shared" si="87"/>
        <v>0.82</v>
      </c>
      <c r="D277" s="7">
        <f t="shared" si="88"/>
        <v>0.51</v>
      </c>
      <c r="E277" s="7">
        <f t="shared" si="89"/>
        <v>0.32</v>
      </c>
      <c r="F277" s="20">
        <v>0.57799999999999996</v>
      </c>
      <c r="G277" s="16">
        <f>AVERAGE(0.42,0.455)</f>
        <v>0.4375</v>
      </c>
      <c r="H277" s="7">
        <f t="shared" si="64"/>
        <v>0.63</v>
      </c>
      <c r="I277" s="7">
        <v>0.6</v>
      </c>
      <c r="J277" s="7">
        <v>0</v>
      </c>
      <c r="K277" s="7">
        <v>0.49</v>
      </c>
      <c r="L27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0.43650000000000005</v>
      </c>
      <c r="M2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0.40625389112420063</v>
      </c>
      <c r="N277" s="37">
        <f>IF(data[[#This Row],[Weighted_Avg]]&lt;&gt;"", IFERROR(AVERAGE(M265,M253,M241), ""), "")</f>
        <v>0.25028877460857862</v>
      </c>
      <c r="O277" s="14" t="b">
        <f>IF(data[[#This Row],[Date]]&gt;MAX(data[Date])-760, TRUE, FALSE)</f>
        <v>1</v>
      </c>
      <c r="P277" s="38">
        <f t="shared" si="83"/>
        <v>0.57999999999999741</v>
      </c>
      <c r="Q277" s="3">
        <v>0.33</v>
      </c>
      <c r="R277">
        <v>3.972</v>
      </c>
      <c r="T277" s="53">
        <v>20.315999999999999</v>
      </c>
      <c r="U277">
        <v>1.27</v>
      </c>
    </row>
    <row r="278" spans="1:21">
      <c r="A278" s="4">
        <v>45306</v>
      </c>
      <c r="B278">
        <f>YEAR(data[[#This Row],[Date]])</f>
        <v>2024</v>
      </c>
      <c r="C278" s="6">
        <f t="shared" si="87"/>
        <v>0.76</v>
      </c>
      <c r="D278" s="7">
        <f t="shared" si="88"/>
        <v>0.44</v>
      </c>
      <c r="E278" s="7">
        <f t="shared" si="89"/>
        <v>0.26</v>
      </c>
      <c r="F278" s="20">
        <v>0.51300000000000001</v>
      </c>
      <c r="G278" s="16">
        <f>AVERAGE(0.385,0.345)</f>
        <v>0.36499999999999999</v>
      </c>
      <c r="H278" s="7">
        <f t="shared" si="64"/>
        <v>0.56999999999999995</v>
      </c>
      <c r="I278" s="7">
        <v>0.53</v>
      </c>
      <c r="J278" s="7">
        <v>0</v>
      </c>
      <c r="K278" s="7">
        <v>0.44</v>
      </c>
      <c r="L27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0.38257142857142851</v>
      </c>
      <c r="M2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0.35027583782147498</v>
      </c>
      <c r="N278" s="37">
        <f>IF(data[[#This Row],[Weighted_Avg]]&lt;&gt;"", IFERROR(AVERAGE(M266,M254,M242), ""), "")</f>
        <v>0.27582045160218777</v>
      </c>
      <c r="O278" s="14" t="b">
        <f>IF(data[[#This Row],[Date]]&gt;MAX(data[Date])-760, TRUE, FALSE)</f>
        <v>1</v>
      </c>
      <c r="P278" s="38">
        <f t="shared" si="83"/>
        <v>0.57499999999999751</v>
      </c>
      <c r="Q278" s="3">
        <v>0.33</v>
      </c>
      <c r="T278" s="53">
        <v>20.027000000000001</v>
      </c>
      <c r="U278">
        <v>1.3</v>
      </c>
    </row>
    <row r="279" spans="1:21">
      <c r="A279" s="4">
        <v>45337</v>
      </c>
      <c r="B279">
        <f>YEAR(data[[#This Row],[Date]])</f>
        <v>2024</v>
      </c>
      <c r="C279" s="6">
        <f t="shared" si="87"/>
        <v>0.69</v>
      </c>
      <c r="D279" s="7">
        <f t="shared" si="88"/>
        <v>0.37</v>
      </c>
      <c r="E279" s="7">
        <f t="shared" si="89"/>
        <v>0.19</v>
      </c>
      <c r="F279" s="20">
        <v>0.435</v>
      </c>
      <c r="G279" s="16">
        <f>AVERAGE(0.335, 0.335)</f>
        <v>0.33500000000000002</v>
      </c>
      <c r="H279" s="7">
        <f t="shared" si="64"/>
        <v>0.5</v>
      </c>
      <c r="I279" s="7">
        <v>0.46</v>
      </c>
      <c r="J279" s="7">
        <v>0</v>
      </c>
      <c r="K279" s="7">
        <v>0.38</v>
      </c>
      <c r="L27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0.32857142857142857</v>
      </c>
      <c r="M2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0.29221786826936413</v>
      </c>
      <c r="N279" s="37">
        <f>IF(data[[#This Row],[Weighted_Avg]]&lt;&gt;"", IFERROR(AVERAGE(M267,M255,M243), ""), "")</f>
        <v>0.23810903490232185</v>
      </c>
      <c r="O279" s="14" t="b">
        <f>IF(data[[#This Row],[Date]]&gt;MAX(data[Date])-760, TRUE, FALSE)</f>
        <v>1</v>
      </c>
      <c r="P279" s="38">
        <f t="shared" si="83"/>
        <v>0.57999999999999741</v>
      </c>
      <c r="Q279" s="3">
        <v>0.33500000000000002</v>
      </c>
      <c r="T279" s="53">
        <v>20.251999999999999</v>
      </c>
      <c r="U279">
        <v>1.33</v>
      </c>
    </row>
    <row r="281" spans="1:21">
      <c r="B281" s="49"/>
      <c r="G281" s="49"/>
    </row>
    <row r="282" spans="1:21">
      <c r="B282" s="49"/>
      <c r="G282" s="49"/>
    </row>
    <row r="283" spans="1:21">
      <c r="B283" s="49"/>
      <c r="G283" s="49"/>
    </row>
    <row r="284" spans="1:21">
      <c r="B284" s="49"/>
      <c r="G284" s="49"/>
      <c r="K284" s="54"/>
    </row>
    <row r="285" spans="1:21">
      <c r="B285" s="49"/>
      <c r="G285" s="49"/>
    </row>
    <row r="286" spans="1:21">
      <c r="B286" s="49"/>
      <c r="G286" s="49"/>
    </row>
    <row r="287" spans="1:21">
      <c r="B287" s="49"/>
      <c r="G287" s="49"/>
    </row>
    <row r="288" spans="1:21">
      <c r="B288" s="49"/>
      <c r="G288" s="49"/>
    </row>
    <row r="289" spans="2:7">
      <c r="B289" s="49"/>
      <c r="G289" s="49"/>
    </row>
    <row r="290" spans="2:7">
      <c r="B290" s="49"/>
      <c r="G290" s="49"/>
    </row>
    <row r="291" spans="2:7">
      <c r="B291" s="49"/>
      <c r="G291" s="49"/>
    </row>
    <row r="292" spans="2:7">
      <c r="B292" s="49"/>
      <c r="G292" s="49"/>
    </row>
    <row r="293" spans="2:7">
      <c r="B293" s="49"/>
      <c r="G293" s="49"/>
    </row>
    <row r="294" spans="2:7">
      <c r="B294" s="49"/>
      <c r="G294" s="49"/>
    </row>
    <row r="295" spans="2:7">
      <c r="B295" s="49"/>
      <c r="G295" s="49"/>
    </row>
    <row r="296" spans="2:7">
      <c r="B296" s="49"/>
      <c r="G296" s="49"/>
    </row>
    <row r="297" spans="2:7">
      <c r="B297" s="49"/>
      <c r="G297" s="49"/>
    </row>
    <row r="298" spans="2:7">
      <c r="G298" s="49"/>
    </row>
    <row r="299" spans="2:7">
      <c r="G299" s="49"/>
    </row>
  </sheetData>
  <phoneticPr fontId="3" type="noConversion"/>
  <pageMargins left="0.75" right="0.75" top="1" bottom="1" header="0.5" footer="0.5"/>
  <pageSetup scale="70" orientation="landscape" r:id="rId1"/>
  <headerFooter alignWithMargins="0"/>
  <ignoredErrors>
    <ignoredError sqref="G235" formula="1"/>
  </ignoredErrors>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26"/>
  <sheetViews>
    <sheetView workbookViewId="0">
      <selection activeCell="D9" sqref="D9"/>
    </sheetView>
  </sheetViews>
  <sheetFormatPr defaultRowHeight="13.2"/>
  <cols>
    <col min="1" max="1" width="12.44140625" bestFit="1" customWidth="1"/>
    <col min="2" max="3" width="12.88671875" bestFit="1" customWidth="1"/>
    <col min="4" max="4" width="15.21875" bestFit="1" customWidth="1"/>
    <col min="5" max="5" width="14.21875" bestFit="1" customWidth="1"/>
    <col min="6" max="7" width="12.77734375" bestFit="1" customWidth="1"/>
    <col min="8" max="8" width="12.6640625" bestFit="1" customWidth="1"/>
    <col min="9" max="9" width="17.88671875" customWidth="1"/>
    <col min="10" max="10" width="18.33203125" customWidth="1"/>
    <col min="11" max="11" width="12.33203125" customWidth="1"/>
    <col min="13" max="13" width="13.88671875" customWidth="1"/>
    <col min="14" max="14" width="16.5546875" customWidth="1"/>
    <col min="15" max="16" width="14.109375" customWidth="1"/>
    <col min="17" max="17" width="16.5546875" customWidth="1"/>
    <col min="18" max="18" width="15.44140625" customWidth="1"/>
    <col min="19" max="20" width="14.109375" customWidth="1"/>
    <col min="21" max="21" width="19.5546875" customWidth="1"/>
    <col min="22" max="22" width="20.44140625" customWidth="1"/>
    <col min="23" max="23" width="11.6640625" customWidth="1"/>
    <col min="24" max="24" width="14.33203125" customWidth="1"/>
    <col min="25" max="25" width="11.6640625" customWidth="1"/>
    <col min="26" max="26" width="13.109375" customWidth="1"/>
    <col min="27" max="27" width="11.6640625" customWidth="1"/>
    <col min="28" max="28" width="17.33203125" customWidth="1"/>
    <col min="29" max="29" width="11.6640625" customWidth="1"/>
    <col min="30" max="30" width="14.33203125" customWidth="1"/>
    <col min="31" max="31" width="11.6640625" customWidth="1"/>
    <col min="32" max="32" width="14.33203125" customWidth="1"/>
    <col min="33" max="33" width="11.6640625" customWidth="1"/>
    <col min="34" max="34" width="13.109375" customWidth="1"/>
    <col min="35" max="35" width="11.6640625" customWidth="1"/>
    <col min="36" max="36" width="17.33203125" customWidth="1"/>
    <col min="37" max="37" width="11.6640625" customWidth="1"/>
    <col min="38" max="38" width="14.33203125" customWidth="1"/>
    <col min="39" max="39" width="11.6640625" customWidth="1"/>
    <col min="40" max="40" width="14.33203125" customWidth="1"/>
    <col min="41" max="41" width="11.6640625" customWidth="1"/>
    <col min="42" max="42" width="13.109375" customWidth="1"/>
    <col min="43" max="43" width="11.6640625" customWidth="1"/>
    <col min="44" max="44" width="17.33203125" customWidth="1"/>
    <col min="45" max="45" width="11.6640625" customWidth="1"/>
    <col min="46" max="46" width="14.33203125" customWidth="1"/>
    <col min="47" max="47" width="11.6640625" customWidth="1"/>
    <col min="48" max="48" width="14.33203125" customWidth="1"/>
    <col min="49" max="49" width="11.6640625" customWidth="1"/>
    <col min="50" max="50" width="13.109375" customWidth="1"/>
    <col min="51" max="51" width="11.6640625" customWidth="1"/>
    <col min="52" max="52" width="17.33203125" customWidth="1"/>
    <col min="53" max="53" width="11.6640625" customWidth="1"/>
    <col min="54" max="54" width="14.33203125" customWidth="1"/>
    <col min="55" max="55" width="11.6640625" customWidth="1"/>
    <col min="56" max="56" width="14.33203125" customWidth="1"/>
    <col min="57" max="57" width="11.6640625" customWidth="1"/>
    <col min="58" max="58" width="13.109375" customWidth="1"/>
    <col min="59" max="59" width="11.6640625" customWidth="1"/>
    <col min="60" max="60" width="17.33203125" customWidth="1"/>
    <col min="61" max="61" width="11.6640625" customWidth="1"/>
    <col min="62" max="62" width="14.33203125" customWidth="1"/>
    <col min="63" max="63" width="11.6640625" customWidth="1"/>
    <col min="64" max="64" width="14.33203125" customWidth="1"/>
    <col min="65" max="65" width="11.6640625" customWidth="1"/>
    <col min="66" max="66" width="13.109375" customWidth="1"/>
    <col min="67" max="67" width="11.6640625" customWidth="1"/>
    <col min="68" max="68" width="17.33203125" customWidth="1"/>
    <col min="69" max="69" width="11.6640625" customWidth="1"/>
    <col min="70" max="70" width="14.33203125" customWidth="1"/>
    <col min="71" max="71" width="11.6640625" customWidth="1"/>
    <col min="72" max="72" width="14.33203125" customWidth="1"/>
    <col min="73" max="73" width="11.6640625" customWidth="1"/>
    <col min="74" max="74" width="13.109375" customWidth="1"/>
    <col min="75" max="75" width="11.6640625" customWidth="1"/>
    <col min="76" max="76" width="17.33203125" customWidth="1"/>
    <col min="77" max="77" width="11.6640625" customWidth="1"/>
    <col min="78" max="78" width="14.33203125" customWidth="1"/>
    <col min="79" max="79" width="11.6640625" customWidth="1"/>
    <col min="80" max="80" width="14.33203125" customWidth="1"/>
    <col min="81" max="81" width="11.6640625" customWidth="1"/>
    <col min="82" max="82" width="13.109375" customWidth="1"/>
    <col min="83" max="83" width="11.6640625" customWidth="1"/>
    <col min="84" max="84" width="17.33203125" customWidth="1"/>
    <col min="85" max="85" width="11.6640625" customWidth="1"/>
    <col min="86" max="86" width="14.33203125" customWidth="1"/>
    <col min="87" max="87" width="11.6640625" customWidth="1"/>
    <col min="88" max="88" width="14.33203125" customWidth="1"/>
    <col min="89" max="89" width="11.6640625" customWidth="1"/>
    <col min="90" max="90" width="13.109375" customWidth="1"/>
    <col min="91" max="91" width="11.6640625" customWidth="1"/>
    <col min="92" max="92" width="17.33203125" customWidth="1"/>
    <col min="93" max="93" width="11.6640625" customWidth="1"/>
    <col min="94" max="94" width="14.33203125" customWidth="1"/>
    <col min="95" max="95" width="11.6640625" customWidth="1"/>
    <col min="96" max="96" width="14.33203125" customWidth="1"/>
    <col min="97" max="97" width="11.6640625" customWidth="1"/>
    <col min="98" max="98" width="13.109375" customWidth="1"/>
    <col min="99" max="99" width="11.6640625" customWidth="1"/>
    <col min="100" max="100" width="17.33203125" customWidth="1"/>
    <col min="101" max="101" width="11.6640625" customWidth="1"/>
    <col min="102" max="102" width="14.33203125" customWidth="1"/>
    <col min="103" max="103" width="11.6640625" customWidth="1"/>
    <col min="104" max="104" width="14.33203125" customWidth="1"/>
    <col min="105" max="105" width="11.6640625" customWidth="1"/>
    <col min="106" max="106" width="13.109375" customWidth="1"/>
    <col min="107" max="107" width="11.6640625" customWidth="1"/>
    <col min="108" max="108" width="17.33203125" customWidth="1"/>
    <col min="109" max="109" width="11.6640625" customWidth="1"/>
    <col min="110" max="110" width="14.33203125" customWidth="1"/>
    <col min="111" max="111" width="11.6640625" customWidth="1"/>
    <col min="112" max="112" width="14.33203125" customWidth="1"/>
    <col min="113" max="113" width="11.6640625" customWidth="1"/>
    <col min="114" max="114" width="13.109375" customWidth="1"/>
    <col min="115" max="115" width="11.6640625" customWidth="1"/>
    <col min="116" max="116" width="17.33203125" customWidth="1"/>
    <col min="117" max="117" width="11.6640625" customWidth="1"/>
    <col min="118" max="118" width="14.33203125" customWidth="1"/>
    <col min="119" max="119" width="11.6640625" customWidth="1"/>
    <col min="120" max="120" width="14.33203125" customWidth="1"/>
    <col min="121" max="121" width="11.6640625" customWidth="1"/>
    <col min="122" max="122" width="13.109375" customWidth="1"/>
    <col min="123" max="123" width="11.6640625" customWidth="1"/>
    <col min="124" max="124" width="17.33203125" customWidth="1"/>
    <col min="125" max="125" width="11.6640625" customWidth="1"/>
    <col min="126" max="126" width="14.33203125" customWidth="1"/>
    <col min="127" max="127" width="11.6640625" customWidth="1"/>
    <col min="128" max="128" width="14.33203125" customWidth="1"/>
    <col min="129" max="129" width="11.6640625" customWidth="1"/>
    <col min="130" max="130" width="13.109375" customWidth="1"/>
    <col min="131" max="131" width="11.6640625" customWidth="1"/>
    <col min="132" max="132" width="17.33203125" customWidth="1"/>
    <col min="133" max="133" width="11.6640625" customWidth="1"/>
    <col min="134" max="134" width="14.33203125" customWidth="1"/>
    <col min="135" max="135" width="11.6640625" customWidth="1"/>
    <col min="136" max="136" width="14.33203125" customWidth="1"/>
    <col min="137" max="137" width="11.6640625" customWidth="1"/>
    <col min="138" max="138" width="13.109375" customWidth="1"/>
    <col min="139" max="139" width="11.6640625" customWidth="1"/>
    <col min="140" max="140" width="17.33203125" customWidth="1"/>
    <col min="141" max="141" width="11.6640625" customWidth="1"/>
    <col min="142" max="142" width="14.33203125" customWidth="1"/>
    <col min="143" max="143" width="11.6640625" customWidth="1"/>
    <col min="144" max="144" width="14.33203125" customWidth="1"/>
    <col min="145" max="145" width="11.6640625" customWidth="1"/>
    <col min="146" max="146" width="13.109375" customWidth="1"/>
    <col min="147" max="147" width="11.6640625" customWidth="1"/>
    <col min="148" max="148" width="17.33203125" customWidth="1"/>
    <col min="149" max="149" width="11.6640625" customWidth="1"/>
    <col min="150" max="150" width="14.33203125" customWidth="1"/>
    <col min="151" max="151" width="11.6640625" customWidth="1"/>
    <col min="152" max="152" width="14.33203125" customWidth="1"/>
    <col min="153" max="153" width="11.6640625" customWidth="1"/>
    <col min="154" max="154" width="13.109375" customWidth="1"/>
    <col min="155" max="155" width="11.6640625" customWidth="1"/>
    <col min="156" max="156" width="17.33203125" customWidth="1"/>
    <col min="157" max="157" width="11.6640625" customWidth="1"/>
    <col min="158" max="158" width="14.33203125" customWidth="1"/>
    <col min="159" max="159" width="11.6640625" customWidth="1"/>
    <col min="160" max="160" width="14.33203125" customWidth="1"/>
    <col min="161" max="161" width="11.6640625" customWidth="1"/>
    <col min="162" max="162" width="13.109375" customWidth="1"/>
    <col min="163" max="163" width="11.6640625" customWidth="1"/>
    <col min="164" max="164" width="17.33203125" customWidth="1"/>
    <col min="165" max="165" width="11.6640625" customWidth="1"/>
    <col min="166" max="166" width="14.33203125" customWidth="1"/>
    <col min="167" max="167" width="11.6640625" customWidth="1"/>
    <col min="168" max="168" width="14.33203125" customWidth="1"/>
    <col min="169" max="169" width="11.6640625" customWidth="1"/>
    <col min="170" max="170" width="13.109375" customWidth="1"/>
    <col min="171" max="171" width="11.6640625" customWidth="1"/>
    <col min="172" max="172" width="17.33203125" customWidth="1"/>
    <col min="173" max="173" width="11.6640625" customWidth="1"/>
    <col min="174" max="174" width="14.33203125" customWidth="1"/>
    <col min="175" max="175" width="11.6640625" customWidth="1"/>
    <col min="176" max="176" width="14.33203125" customWidth="1"/>
    <col min="177" max="177" width="11.6640625" customWidth="1"/>
    <col min="178" max="178" width="13.109375" customWidth="1"/>
    <col min="179" max="179" width="11.6640625" customWidth="1"/>
    <col min="180" max="180" width="17.33203125" customWidth="1"/>
    <col min="181" max="181" width="11.6640625" customWidth="1"/>
    <col min="182" max="182" width="14.33203125" customWidth="1"/>
    <col min="183" max="183" width="11.6640625" customWidth="1"/>
    <col min="184" max="184" width="14.33203125" customWidth="1"/>
    <col min="185" max="185" width="11.6640625" customWidth="1"/>
    <col min="186" max="186" width="13.109375" customWidth="1"/>
    <col min="187" max="187" width="11.6640625" customWidth="1"/>
    <col min="188" max="188" width="17.33203125" customWidth="1"/>
    <col min="189" max="189" width="11.6640625" customWidth="1"/>
    <col min="190" max="190" width="14.33203125" customWidth="1"/>
    <col min="191" max="191" width="11.6640625" customWidth="1"/>
    <col min="192" max="192" width="14.33203125" customWidth="1"/>
    <col min="193" max="193" width="11.6640625" customWidth="1"/>
    <col min="194" max="194" width="13.109375" customWidth="1"/>
    <col min="195" max="195" width="11.6640625" customWidth="1"/>
    <col min="196" max="196" width="17.33203125" customWidth="1"/>
    <col min="197" max="197" width="11.6640625" customWidth="1"/>
    <col min="198" max="198" width="14.33203125" customWidth="1"/>
    <col min="199" max="199" width="11.6640625" customWidth="1"/>
    <col min="200" max="200" width="14.33203125" customWidth="1"/>
    <col min="201" max="201" width="11.6640625" customWidth="1"/>
    <col min="202" max="202" width="13.109375" customWidth="1"/>
    <col min="203" max="203" width="11.6640625" customWidth="1"/>
    <col min="204" max="204" width="17.33203125" customWidth="1"/>
    <col min="205" max="205" width="11.6640625" customWidth="1"/>
    <col min="206" max="206" width="14.33203125" customWidth="1"/>
    <col min="207" max="207" width="11.6640625" customWidth="1"/>
    <col min="208" max="208" width="14.33203125" customWidth="1"/>
    <col min="209" max="209" width="11.6640625" customWidth="1"/>
    <col min="210" max="210" width="13.109375" customWidth="1"/>
    <col min="211" max="211" width="11.6640625" customWidth="1"/>
    <col min="212" max="212" width="17.33203125" customWidth="1"/>
    <col min="213" max="213" width="11.6640625" customWidth="1"/>
    <col min="214" max="214" width="14.33203125" customWidth="1"/>
    <col min="215" max="215" width="11.6640625" customWidth="1"/>
    <col min="216" max="216" width="14.33203125" customWidth="1"/>
    <col min="217" max="217" width="11.6640625" customWidth="1"/>
    <col min="218" max="218" width="13.109375" customWidth="1"/>
    <col min="219" max="219" width="11.6640625" customWidth="1"/>
    <col min="220" max="220" width="17.33203125" customWidth="1"/>
    <col min="221" max="221" width="11.6640625" customWidth="1"/>
    <col min="222" max="222" width="14.33203125" customWidth="1"/>
    <col min="223" max="223" width="11.6640625" customWidth="1"/>
    <col min="224" max="224" width="14.33203125" customWidth="1"/>
    <col min="225" max="225" width="11.6640625" customWidth="1"/>
    <col min="226" max="226" width="13.109375" customWidth="1"/>
    <col min="227" max="227" width="11.6640625" customWidth="1"/>
    <col min="228" max="228" width="17.33203125" customWidth="1"/>
    <col min="229" max="229" width="11.6640625" customWidth="1"/>
    <col min="230" max="230" width="14.33203125" customWidth="1"/>
    <col min="231" max="231" width="11.6640625" customWidth="1"/>
    <col min="232" max="232" width="14.33203125" customWidth="1"/>
    <col min="233" max="233" width="11.6640625" customWidth="1"/>
    <col min="234" max="234" width="13.109375" customWidth="1"/>
    <col min="235" max="235" width="11.6640625" customWidth="1"/>
    <col min="236" max="236" width="17.33203125" customWidth="1"/>
    <col min="237" max="237" width="11.6640625" customWidth="1"/>
    <col min="238" max="238" width="14.33203125" customWidth="1"/>
    <col min="239" max="239" width="11.6640625" customWidth="1"/>
    <col min="240" max="240" width="14.33203125" customWidth="1"/>
    <col min="241" max="241" width="11.6640625" customWidth="1"/>
    <col min="242" max="242" width="13.109375" customWidth="1"/>
    <col min="243" max="243" width="11.6640625" customWidth="1"/>
    <col min="244" max="244" width="17.33203125" customWidth="1"/>
    <col min="245" max="245" width="11.6640625" customWidth="1"/>
    <col min="246" max="246" width="14.33203125" customWidth="1"/>
    <col min="247" max="247" width="11.6640625" customWidth="1"/>
    <col min="248" max="248" width="14.33203125" customWidth="1"/>
    <col min="249" max="249" width="11.6640625" customWidth="1"/>
    <col min="250" max="250" width="13.109375" customWidth="1"/>
    <col min="251" max="251" width="11.6640625" customWidth="1"/>
    <col min="252" max="252" width="17.33203125" customWidth="1"/>
    <col min="253" max="253" width="11.6640625" customWidth="1"/>
    <col min="254" max="254" width="14.33203125" customWidth="1"/>
    <col min="255" max="255" width="11.6640625" customWidth="1"/>
    <col min="256" max="256" width="14.33203125" customWidth="1"/>
    <col min="257" max="257" width="11.6640625" customWidth="1"/>
    <col min="258" max="258" width="13.109375" customWidth="1"/>
    <col min="259" max="259" width="11.6640625" customWidth="1"/>
    <col min="260" max="260" width="17.33203125" customWidth="1"/>
    <col min="261" max="261" width="11.6640625" customWidth="1"/>
    <col min="262" max="262" width="14.33203125" customWidth="1"/>
    <col min="263" max="263" width="11.6640625" customWidth="1"/>
    <col min="264" max="264" width="14.33203125" customWidth="1"/>
    <col min="265" max="265" width="11.6640625" customWidth="1"/>
    <col min="266" max="266" width="13.109375" customWidth="1"/>
    <col min="267" max="267" width="11.6640625" customWidth="1"/>
    <col min="268" max="268" width="17.33203125" customWidth="1"/>
    <col min="269" max="269" width="11.6640625" customWidth="1"/>
    <col min="270" max="270" width="14.33203125" customWidth="1"/>
    <col min="271" max="271" width="11.6640625" customWidth="1"/>
    <col min="272" max="272" width="14.33203125" customWidth="1"/>
    <col min="273" max="273" width="11.6640625" customWidth="1"/>
    <col min="274" max="274" width="13.109375" customWidth="1"/>
    <col min="275" max="275" width="11.6640625" customWidth="1"/>
    <col min="276" max="276" width="17.33203125" customWidth="1"/>
    <col min="277" max="277" width="11.6640625" customWidth="1"/>
    <col min="278" max="278" width="14.33203125" customWidth="1"/>
    <col min="279" max="279" width="11.6640625" customWidth="1"/>
    <col min="280" max="280" width="14.33203125" customWidth="1"/>
    <col min="281" max="281" width="11.6640625" customWidth="1"/>
    <col min="282" max="282" width="13.109375" customWidth="1"/>
    <col min="283" max="283" width="11.6640625" customWidth="1"/>
    <col min="284" max="284" width="17.33203125" customWidth="1"/>
    <col min="285" max="285" width="11.6640625" customWidth="1"/>
    <col min="286" max="286" width="14.33203125" customWidth="1"/>
    <col min="287" max="287" width="11.6640625" customWidth="1"/>
    <col min="288" max="288" width="14.33203125" customWidth="1"/>
    <col min="289" max="289" width="11.6640625" customWidth="1"/>
    <col min="290" max="290" width="13.109375" customWidth="1"/>
    <col min="291" max="291" width="11.6640625" customWidth="1"/>
    <col min="292" max="292" width="17.33203125" customWidth="1"/>
    <col min="293" max="293" width="11.6640625" customWidth="1"/>
    <col min="294" max="294" width="14.33203125" customWidth="1"/>
    <col min="295" max="295" width="11.6640625" customWidth="1"/>
    <col min="296" max="296" width="14.33203125" customWidth="1"/>
    <col min="297" max="297" width="11.6640625" customWidth="1"/>
    <col min="298" max="298" width="13.109375" customWidth="1"/>
    <col min="299" max="299" width="11.6640625" customWidth="1"/>
    <col min="300" max="300" width="17.33203125" customWidth="1"/>
    <col min="301" max="301" width="11.6640625" customWidth="1"/>
    <col min="302" max="302" width="14.33203125" customWidth="1"/>
    <col min="303" max="303" width="11.6640625" customWidth="1"/>
    <col min="304" max="304" width="14.33203125" customWidth="1"/>
    <col min="305" max="305" width="11.6640625" customWidth="1"/>
    <col min="306" max="306" width="13.109375" customWidth="1"/>
    <col min="307" max="307" width="11.6640625" customWidth="1"/>
    <col min="308" max="308" width="17.33203125" customWidth="1"/>
    <col min="309" max="309" width="11.6640625" customWidth="1"/>
    <col min="310" max="310" width="14.33203125" customWidth="1"/>
    <col min="311" max="311" width="11.6640625" customWidth="1"/>
    <col min="312" max="312" width="14.33203125" customWidth="1"/>
    <col min="313" max="313" width="11.6640625" customWidth="1"/>
    <col min="314" max="314" width="13.109375" customWidth="1"/>
    <col min="315" max="315" width="11.6640625" customWidth="1"/>
    <col min="316" max="316" width="17.33203125" customWidth="1"/>
    <col min="317" max="317" width="11.6640625" customWidth="1"/>
    <col min="318" max="318" width="14.33203125" customWidth="1"/>
    <col min="319" max="319" width="11.6640625" customWidth="1"/>
    <col min="320" max="320" width="14.33203125" customWidth="1"/>
    <col min="321" max="321" width="11.6640625" customWidth="1"/>
    <col min="322" max="322" width="13.109375" customWidth="1"/>
    <col min="323" max="323" width="11.6640625" customWidth="1"/>
    <col min="324" max="324" width="17.33203125" customWidth="1"/>
    <col min="325" max="325" width="11.6640625" customWidth="1"/>
    <col min="326" max="326" width="14.33203125" customWidth="1"/>
    <col min="327" max="327" width="11.6640625" customWidth="1"/>
    <col min="328" max="328" width="14.33203125" customWidth="1"/>
    <col min="329" max="329" width="11.6640625" customWidth="1"/>
    <col min="330" max="330" width="13.109375" customWidth="1"/>
    <col min="331" max="331" width="11.6640625" customWidth="1"/>
    <col min="332" max="332" width="17.33203125" customWidth="1"/>
    <col min="333" max="333" width="11.6640625" customWidth="1"/>
    <col min="334" max="334" width="14.33203125" customWidth="1"/>
    <col min="335" max="335" width="11.6640625" customWidth="1"/>
    <col min="336" max="336" width="14.33203125" customWidth="1"/>
    <col min="337" max="337" width="11.6640625" customWidth="1"/>
    <col min="338" max="338" width="13.109375" customWidth="1"/>
    <col min="339" max="339" width="11.6640625" customWidth="1"/>
    <col min="340" max="340" width="17.33203125" customWidth="1"/>
    <col min="341" max="341" width="11.6640625" customWidth="1"/>
    <col min="342" max="342" width="14.33203125" customWidth="1"/>
    <col min="343" max="343" width="11.6640625" customWidth="1"/>
    <col min="344" max="344" width="14.33203125" customWidth="1"/>
    <col min="345" max="345" width="11.6640625" customWidth="1"/>
    <col min="346" max="346" width="13.109375" customWidth="1"/>
    <col min="347" max="347" width="11.6640625" customWidth="1"/>
    <col min="348" max="348" width="17.33203125" customWidth="1"/>
    <col min="349" max="349" width="11.6640625" customWidth="1"/>
    <col min="350" max="350" width="14.33203125" customWidth="1"/>
    <col min="351" max="351" width="11.6640625" customWidth="1"/>
    <col min="352" max="352" width="14.33203125" customWidth="1"/>
    <col min="353" max="353" width="11.6640625" customWidth="1"/>
    <col min="354" max="354" width="13.109375" customWidth="1"/>
    <col min="355" max="355" width="11.6640625" customWidth="1"/>
    <col min="356" max="356" width="17.33203125" customWidth="1"/>
    <col min="357" max="357" width="11.6640625" customWidth="1"/>
    <col min="358" max="358" width="14.33203125" customWidth="1"/>
    <col min="359" max="359" width="11.6640625" customWidth="1"/>
    <col min="360" max="360" width="14.33203125" customWidth="1"/>
    <col min="361" max="361" width="11.6640625" customWidth="1"/>
    <col min="362" max="362" width="13.109375" customWidth="1"/>
    <col min="363" max="363" width="11.6640625" customWidth="1"/>
    <col min="364" max="364" width="17.33203125" customWidth="1"/>
    <col min="365" max="365" width="11.6640625" customWidth="1"/>
    <col min="366" max="366" width="14.33203125" customWidth="1"/>
    <col min="367" max="367" width="11.6640625" customWidth="1"/>
    <col min="368" max="368" width="14.33203125" customWidth="1"/>
    <col min="369" max="369" width="11.6640625" customWidth="1"/>
    <col min="370" max="370" width="13.109375" customWidth="1"/>
    <col min="371" max="371" width="11.6640625" customWidth="1"/>
    <col min="372" max="372" width="17.33203125" customWidth="1"/>
    <col min="373" max="373" width="11.6640625" customWidth="1"/>
    <col min="374" max="374" width="14.33203125" customWidth="1"/>
    <col min="375" max="375" width="11.6640625" customWidth="1"/>
    <col min="376" max="376" width="14.33203125" customWidth="1"/>
    <col min="377" max="377" width="11.6640625" customWidth="1"/>
    <col min="378" max="378" width="13.109375" customWidth="1"/>
    <col min="379" max="379" width="11.6640625" customWidth="1"/>
    <col min="380" max="380" width="17.33203125" customWidth="1"/>
    <col min="381" max="381" width="11.6640625" customWidth="1"/>
    <col min="382" max="382" width="14.33203125" customWidth="1"/>
    <col min="383" max="383" width="11.6640625" customWidth="1"/>
    <col min="384" max="384" width="14.33203125" customWidth="1"/>
    <col min="385" max="385" width="11.6640625" customWidth="1"/>
    <col min="386" max="386" width="13.109375" customWidth="1"/>
    <col min="387" max="387" width="11.6640625" customWidth="1"/>
    <col min="388" max="388" width="17.33203125" customWidth="1"/>
    <col min="389" max="389" width="11.6640625" customWidth="1"/>
    <col min="390" max="390" width="14.33203125" customWidth="1"/>
    <col min="391" max="391" width="11.6640625" customWidth="1"/>
    <col min="392" max="392" width="14.33203125" customWidth="1"/>
    <col min="393" max="393" width="11.6640625" customWidth="1"/>
    <col min="394" max="394" width="13.109375" customWidth="1"/>
    <col min="395" max="395" width="11.6640625" customWidth="1"/>
    <col min="396" max="396" width="17.33203125" customWidth="1"/>
    <col min="397" max="397" width="11.6640625" customWidth="1"/>
    <col min="398" max="398" width="14.33203125" customWidth="1"/>
    <col min="399" max="399" width="11.6640625" customWidth="1"/>
    <col min="400" max="400" width="14.33203125" customWidth="1"/>
    <col min="401" max="401" width="11.6640625" customWidth="1"/>
    <col min="402" max="402" width="13.109375" customWidth="1"/>
    <col min="403" max="403" width="11.6640625" customWidth="1"/>
    <col min="404" max="404" width="17.33203125" customWidth="1"/>
    <col min="405" max="405" width="11.6640625" customWidth="1"/>
    <col min="406" max="406" width="14.33203125" customWidth="1"/>
    <col min="407" max="407" width="11.6640625" customWidth="1"/>
    <col min="408" max="408" width="14.33203125" customWidth="1"/>
    <col min="409" max="409" width="11.6640625" customWidth="1"/>
    <col min="410" max="410" width="13.109375" customWidth="1"/>
    <col min="411" max="411" width="11.6640625" customWidth="1"/>
    <col min="412" max="412" width="17.33203125" customWidth="1"/>
    <col min="413" max="413" width="11.6640625" customWidth="1"/>
    <col min="414" max="414" width="14.33203125" customWidth="1"/>
    <col min="415" max="415" width="11.6640625" customWidth="1"/>
    <col min="416" max="416" width="14.33203125" customWidth="1"/>
    <col min="417" max="417" width="11.6640625" customWidth="1"/>
    <col min="418" max="418" width="13.109375" customWidth="1"/>
    <col min="419" max="419" width="11.6640625" customWidth="1"/>
    <col min="420" max="420" width="17.33203125" customWidth="1"/>
    <col min="421" max="421" width="11.6640625" customWidth="1"/>
    <col min="422" max="422" width="14.33203125" customWidth="1"/>
    <col min="423" max="423" width="11.6640625" customWidth="1"/>
    <col min="424" max="424" width="14.33203125" customWidth="1"/>
    <col min="425" max="425" width="11.6640625" customWidth="1"/>
    <col min="426" max="426" width="13.109375" customWidth="1"/>
    <col min="427" max="427" width="11.6640625" customWidth="1"/>
    <col min="428" max="428" width="17.33203125" customWidth="1"/>
    <col min="429" max="429" width="11.6640625" customWidth="1"/>
    <col min="430" max="430" width="14.33203125" customWidth="1"/>
    <col min="431" max="431" width="11.6640625" customWidth="1"/>
    <col min="432" max="432" width="14.33203125" customWidth="1"/>
    <col min="433" max="433" width="11.6640625" customWidth="1"/>
    <col min="434" max="434" width="13.109375" customWidth="1"/>
    <col min="435" max="435" width="11.6640625" customWidth="1"/>
    <col min="436" max="436" width="17.33203125" customWidth="1"/>
    <col min="437" max="437" width="11.6640625" customWidth="1"/>
    <col min="438" max="438" width="14.33203125" customWidth="1"/>
    <col min="439" max="439" width="11.6640625" customWidth="1"/>
    <col min="440" max="440" width="14.33203125" customWidth="1"/>
    <col min="441" max="441" width="11.6640625" customWidth="1"/>
    <col min="442" max="442" width="13.109375" customWidth="1"/>
    <col min="443" max="443" width="11.6640625" customWidth="1"/>
    <col min="444" max="444" width="17.33203125" customWidth="1"/>
    <col min="445" max="445" width="11.6640625" customWidth="1"/>
    <col min="446" max="446" width="14.33203125" customWidth="1"/>
    <col min="447" max="447" width="11.6640625" customWidth="1"/>
    <col min="448" max="448" width="14.33203125" customWidth="1"/>
    <col min="449" max="449" width="11.6640625" customWidth="1"/>
    <col min="450" max="450" width="13.109375" customWidth="1"/>
    <col min="451" max="451" width="11.6640625" customWidth="1"/>
    <col min="452" max="452" width="17.33203125" customWidth="1"/>
    <col min="453" max="453" width="11.6640625" customWidth="1"/>
    <col min="454" max="454" width="14.33203125" customWidth="1"/>
    <col min="455" max="455" width="11.6640625" customWidth="1"/>
    <col min="456" max="456" width="14.33203125" customWidth="1"/>
    <col min="457" max="457" width="11.6640625" customWidth="1"/>
    <col min="458" max="458" width="13.109375" customWidth="1"/>
    <col min="459" max="459" width="11.6640625" customWidth="1"/>
    <col min="460" max="460" width="17.33203125" customWidth="1"/>
    <col min="461" max="461" width="11.6640625" customWidth="1"/>
    <col min="462" max="462" width="14.33203125" customWidth="1"/>
    <col min="463" max="463" width="11.6640625" customWidth="1"/>
    <col min="464" max="464" width="14.33203125" customWidth="1"/>
    <col min="465" max="465" width="11.6640625" customWidth="1"/>
    <col min="466" max="466" width="13.109375" customWidth="1"/>
    <col min="467" max="467" width="11.6640625" customWidth="1"/>
    <col min="468" max="468" width="17.33203125" customWidth="1"/>
    <col min="469" max="469" width="11.6640625" customWidth="1"/>
    <col min="470" max="470" width="14.33203125" customWidth="1"/>
    <col min="471" max="471" width="11.6640625" customWidth="1"/>
    <col min="472" max="472" width="14.33203125" customWidth="1"/>
    <col min="473" max="473" width="11.6640625" customWidth="1"/>
    <col min="474" max="474" width="13.109375" customWidth="1"/>
    <col min="475" max="475" width="11.6640625" customWidth="1"/>
    <col min="476" max="476" width="17.33203125" customWidth="1"/>
    <col min="477" max="477" width="11.6640625" customWidth="1"/>
    <col min="478" max="478" width="14.33203125" customWidth="1"/>
    <col min="479" max="479" width="11.6640625" customWidth="1"/>
    <col min="480" max="480" width="14.33203125" customWidth="1"/>
    <col min="481" max="481" width="11.6640625" customWidth="1"/>
    <col min="482" max="482" width="13.109375" customWidth="1"/>
    <col min="483" max="483" width="11.6640625" customWidth="1"/>
    <col min="484" max="484" width="17.33203125" customWidth="1"/>
    <col min="485" max="485" width="11.6640625" customWidth="1"/>
    <col min="486" max="486" width="14.33203125" customWidth="1"/>
    <col min="487" max="487" width="11.6640625" customWidth="1"/>
    <col min="488" max="488" width="14.33203125" customWidth="1"/>
    <col min="489" max="489" width="11.6640625" customWidth="1"/>
    <col min="490" max="490" width="13.109375" customWidth="1"/>
    <col min="491" max="491" width="11.6640625" customWidth="1"/>
    <col min="492" max="492" width="17.33203125" customWidth="1"/>
    <col min="493" max="493" width="11.6640625" customWidth="1"/>
    <col min="494" max="494" width="14.33203125" customWidth="1"/>
    <col min="495" max="495" width="11.6640625" customWidth="1"/>
    <col min="496" max="496" width="14.33203125" customWidth="1"/>
    <col min="497" max="497" width="11.6640625" customWidth="1"/>
    <col min="498" max="498" width="13.109375" customWidth="1"/>
    <col min="499" max="499" width="11.6640625" customWidth="1"/>
    <col min="500" max="500" width="17.33203125" customWidth="1"/>
    <col min="501" max="501" width="11.6640625" customWidth="1"/>
    <col min="502" max="502" width="14.33203125" customWidth="1"/>
    <col min="503" max="503" width="11.6640625" customWidth="1"/>
    <col min="504" max="504" width="14.33203125" customWidth="1"/>
    <col min="505" max="505" width="11.6640625" customWidth="1"/>
    <col min="506" max="506" width="13.109375" customWidth="1"/>
    <col min="507" max="507" width="11.6640625" customWidth="1"/>
    <col min="508" max="508" width="17.33203125" customWidth="1"/>
    <col min="509" max="509" width="11.6640625" customWidth="1"/>
    <col min="510" max="510" width="14.33203125" customWidth="1"/>
    <col min="511" max="511" width="11.6640625" customWidth="1"/>
    <col min="512" max="512" width="14.33203125" customWidth="1"/>
    <col min="513" max="513" width="11.6640625" customWidth="1"/>
    <col min="514" max="514" width="13.109375" customWidth="1"/>
    <col min="515" max="515" width="11.6640625" customWidth="1"/>
    <col min="516" max="516" width="17.33203125" customWidth="1"/>
    <col min="517" max="517" width="11.6640625" customWidth="1"/>
    <col min="518" max="518" width="14.33203125" customWidth="1"/>
    <col min="519" max="519" width="11.6640625" customWidth="1"/>
    <col min="520" max="520" width="14.33203125" customWidth="1"/>
    <col min="521" max="521" width="11.6640625" customWidth="1"/>
    <col min="522" max="522" width="13.109375" customWidth="1"/>
    <col min="523" max="523" width="11.6640625" customWidth="1"/>
    <col min="524" max="524" width="17.33203125" customWidth="1"/>
    <col min="525" max="525" width="11.6640625" customWidth="1"/>
    <col min="526" max="526" width="14.33203125" customWidth="1"/>
    <col min="527" max="527" width="11.6640625" customWidth="1"/>
    <col min="528" max="528" width="14.33203125" customWidth="1"/>
    <col min="529" max="529" width="11.6640625" customWidth="1"/>
    <col min="530" max="530" width="13.109375" customWidth="1"/>
    <col min="531" max="531" width="11.6640625" customWidth="1"/>
    <col min="532" max="532" width="17.33203125" customWidth="1"/>
    <col min="533" max="533" width="11.6640625" customWidth="1"/>
    <col min="534" max="534" width="14.33203125" customWidth="1"/>
    <col min="535" max="535" width="11.6640625" customWidth="1"/>
    <col min="536" max="536" width="14.33203125" customWidth="1"/>
    <col min="537" max="537" width="11.6640625" customWidth="1"/>
    <col min="538" max="538" width="13.109375" customWidth="1"/>
    <col min="539" max="539" width="11.6640625" customWidth="1"/>
    <col min="540" max="540" width="17.33203125" customWidth="1"/>
    <col min="541" max="541" width="11.6640625" customWidth="1"/>
    <col min="542" max="542" width="14.33203125" customWidth="1"/>
    <col min="543" max="543" width="11.6640625" customWidth="1"/>
    <col min="544" max="544" width="14.33203125" customWidth="1"/>
    <col min="545" max="545" width="11.6640625" customWidth="1"/>
    <col min="546" max="546" width="13.109375" customWidth="1"/>
    <col min="547" max="547" width="11.6640625" customWidth="1"/>
    <col min="548" max="548" width="17.33203125" customWidth="1"/>
    <col min="549" max="549" width="11.6640625" customWidth="1"/>
    <col min="550" max="550" width="14.33203125" customWidth="1"/>
    <col min="551" max="551" width="11.6640625" customWidth="1"/>
    <col min="552" max="552" width="14.33203125" customWidth="1"/>
    <col min="553" max="553" width="11.6640625" customWidth="1"/>
    <col min="554" max="554" width="13.109375" customWidth="1"/>
    <col min="555" max="555" width="11.6640625" customWidth="1"/>
    <col min="556" max="556" width="17.33203125" customWidth="1"/>
    <col min="557" max="557" width="11.6640625" customWidth="1"/>
    <col min="558" max="558" width="14.33203125" customWidth="1"/>
    <col min="559" max="559" width="11.6640625" customWidth="1"/>
    <col min="560" max="560" width="14.33203125" customWidth="1"/>
    <col min="561" max="561" width="11.6640625" customWidth="1"/>
    <col min="562" max="562" width="13.109375" customWidth="1"/>
    <col min="563" max="563" width="11.6640625" customWidth="1"/>
    <col min="564" max="564" width="17.33203125" customWidth="1"/>
    <col min="565" max="565" width="11.6640625" customWidth="1"/>
    <col min="566" max="566" width="14.33203125" customWidth="1"/>
    <col min="567" max="567" width="11.6640625" customWidth="1"/>
    <col min="568" max="568" width="14.33203125" customWidth="1"/>
    <col min="569" max="569" width="11.6640625" customWidth="1"/>
    <col min="570" max="570" width="13.109375" customWidth="1"/>
    <col min="571" max="571" width="11.6640625" customWidth="1"/>
    <col min="572" max="572" width="17.33203125" customWidth="1"/>
    <col min="573" max="573" width="11.6640625" customWidth="1"/>
    <col min="574" max="574" width="14.33203125" customWidth="1"/>
    <col min="575" max="575" width="11.6640625" customWidth="1"/>
    <col min="576" max="576" width="14.33203125" customWidth="1"/>
    <col min="577" max="577" width="11.6640625" customWidth="1"/>
    <col min="578" max="578" width="13.109375" customWidth="1"/>
    <col min="579" max="579" width="11.6640625" customWidth="1"/>
    <col min="580" max="580" width="17.33203125" customWidth="1"/>
    <col min="581" max="581" width="11.6640625" customWidth="1"/>
    <col min="582" max="582" width="14.33203125" customWidth="1"/>
    <col min="583" max="583" width="11.6640625" customWidth="1"/>
    <col min="584" max="584" width="14.33203125" customWidth="1"/>
    <col min="585" max="585" width="11.6640625" customWidth="1"/>
    <col min="586" max="586" width="13.109375" customWidth="1"/>
    <col min="587" max="587" width="11.6640625" customWidth="1"/>
    <col min="588" max="588" width="17.33203125" customWidth="1"/>
    <col min="589" max="589" width="11.6640625" customWidth="1"/>
    <col min="590" max="590" width="14.33203125" customWidth="1"/>
    <col min="591" max="591" width="11.6640625" customWidth="1"/>
    <col min="592" max="592" width="14.33203125" customWidth="1"/>
    <col min="593" max="593" width="11.6640625" customWidth="1"/>
    <col min="594" max="594" width="13.109375" customWidth="1"/>
    <col min="595" max="595" width="11.6640625" customWidth="1"/>
    <col min="596" max="596" width="17.33203125" customWidth="1"/>
    <col min="597" max="597" width="11.6640625" customWidth="1"/>
    <col min="598" max="598" width="14.33203125" customWidth="1"/>
    <col min="599" max="599" width="11.6640625" customWidth="1"/>
    <col min="600" max="600" width="14.33203125" customWidth="1"/>
    <col min="601" max="601" width="11.6640625" customWidth="1"/>
    <col min="602" max="602" width="13.109375" customWidth="1"/>
    <col min="603" max="603" width="11.6640625" customWidth="1"/>
    <col min="604" max="604" width="17.33203125" customWidth="1"/>
    <col min="605" max="605" width="11.6640625" customWidth="1"/>
    <col min="606" max="606" width="14.33203125" customWidth="1"/>
    <col min="607" max="607" width="11.6640625" customWidth="1"/>
    <col min="608" max="608" width="14.33203125" customWidth="1"/>
    <col min="609" max="609" width="11.6640625" customWidth="1"/>
    <col min="610" max="610" width="13.109375" customWidth="1"/>
    <col min="611" max="611" width="11.6640625" customWidth="1"/>
    <col min="612" max="612" width="17.33203125" customWidth="1"/>
    <col min="613" max="613" width="11.6640625" customWidth="1"/>
    <col min="614" max="614" width="14.33203125" customWidth="1"/>
    <col min="615" max="615" width="11.6640625" customWidth="1"/>
    <col min="616" max="616" width="14.33203125" customWidth="1"/>
    <col min="617" max="617" width="11.6640625" customWidth="1"/>
    <col min="618" max="618" width="13.109375" customWidth="1"/>
    <col min="619" max="619" width="11.6640625" customWidth="1"/>
    <col min="620" max="620" width="17.33203125" customWidth="1"/>
    <col min="621" max="621" width="11.6640625" customWidth="1"/>
    <col min="622" max="622" width="14.33203125" customWidth="1"/>
    <col min="623" max="623" width="11.6640625" customWidth="1"/>
    <col min="624" max="624" width="14.33203125" customWidth="1"/>
    <col min="625" max="625" width="11.6640625" customWidth="1"/>
    <col min="626" max="626" width="13.109375" customWidth="1"/>
    <col min="627" max="627" width="11.6640625" customWidth="1"/>
    <col min="628" max="628" width="17.33203125" customWidth="1"/>
    <col min="629" max="629" width="11.6640625" customWidth="1"/>
    <col min="630" max="630" width="14.33203125" customWidth="1"/>
    <col min="631" max="631" width="11.6640625" customWidth="1"/>
    <col min="632" max="632" width="14.33203125" customWidth="1"/>
    <col min="633" max="633" width="11.6640625" customWidth="1"/>
    <col min="634" max="634" width="13.109375" customWidth="1"/>
    <col min="635" max="635" width="11.6640625" customWidth="1"/>
    <col min="636" max="636" width="17.33203125" customWidth="1"/>
    <col min="637" max="637" width="11.6640625" customWidth="1"/>
    <col min="638" max="638" width="14.33203125" customWidth="1"/>
    <col min="639" max="639" width="11.6640625" customWidth="1"/>
    <col min="640" max="640" width="14.33203125" customWidth="1"/>
    <col min="641" max="641" width="11.6640625" customWidth="1"/>
    <col min="642" max="642" width="13.109375" customWidth="1"/>
    <col min="643" max="643" width="11.6640625" customWidth="1"/>
    <col min="644" max="644" width="17.33203125" customWidth="1"/>
    <col min="645" max="645" width="11.6640625" customWidth="1"/>
    <col min="646" max="646" width="14.33203125" customWidth="1"/>
    <col min="647" max="647" width="11.6640625" customWidth="1"/>
    <col min="648" max="648" width="14.33203125" customWidth="1"/>
    <col min="649" max="649" width="11.6640625" customWidth="1"/>
    <col min="650" max="650" width="13.109375" customWidth="1"/>
    <col min="651" max="651" width="11.6640625" customWidth="1"/>
    <col min="652" max="652" width="17.33203125" customWidth="1"/>
    <col min="653" max="653" width="11.6640625" customWidth="1"/>
    <col min="654" max="654" width="14.33203125" customWidth="1"/>
    <col min="655" max="655" width="11.6640625" customWidth="1"/>
    <col min="656" max="656" width="14.33203125" customWidth="1"/>
    <col min="657" max="657" width="11.6640625" customWidth="1"/>
    <col min="658" max="658" width="13.109375" customWidth="1"/>
    <col min="659" max="659" width="11.6640625" customWidth="1"/>
    <col min="660" max="660" width="17.33203125" customWidth="1"/>
    <col min="661" max="661" width="11.6640625" customWidth="1"/>
    <col min="662" max="662" width="14.33203125" customWidth="1"/>
    <col min="663" max="663" width="11.6640625" customWidth="1"/>
    <col min="664" max="664" width="14.33203125" customWidth="1"/>
    <col min="665" max="665" width="11.6640625" customWidth="1"/>
    <col min="666" max="666" width="13.109375" customWidth="1"/>
    <col min="667" max="667" width="11.6640625" customWidth="1"/>
    <col min="668" max="668" width="17.33203125" customWidth="1"/>
    <col min="669" max="669" width="11.6640625" customWidth="1"/>
    <col min="670" max="670" width="14.33203125" customWidth="1"/>
    <col min="671" max="671" width="11.6640625" customWidth="1"/>
    <col min="672" max="672" width="14.33203125" customWidth="1"/>
    <col min="673" max="673" width="11.6640625" customWidth="1"/>
    <col min="674" max="674" width="13.109375" customWidth="1"/>
    <col min="675" max="675" width="11.6640625" customWidth="1"/>
    <col min="676" max="676" width="17.33203125" customWidth="1"/>
    <col min="677" max="677" width="11.6640625" customWidth="1"/>
    <col min="678" max="678" width="14.33203125" customWidth="1"/>
    <col min="679" max="679" width="11.6640625" customWidth="1"/>
    <col min="680" max="680" width="14.33203125" customWidth="1"/>
    <col min="681" max="681" width="11.6640625" customWidth="1"/>
    <col min="682" max="682" width="13.109375" customWidth="1"/>
    <col min="683" max="683" width="11.6640625" customWidth="1"/>
    <col min="684" max="684" width="17.33203125" customWidth="1"/>
    <col min="685" max="685" width="11.6640625" customWidth="1"/>
    <col min="686" max="686" width="14.33203125" customWidth="1"/>
    <col min="687" max="687" width="11.6640625" customWidth="1"/>
    <col min="688" max="688" width="14.33203125" customWidth="1"/>
    <col min="689" max="689" width="11.6640625" customWidth="1"/>
    <col min="690" max="690" width="13.109375" customWidth="1"/>
    <col min="691" max="691" width="11.6640625" customWidth="1"/>
    <col min="692" max="692" width="17.33203125" customWidth="1"/>
    <col min="693" max="693" width="11.6640625" customWidth="1"/>
    <col min="694" max="694" width="14.33203125" customWidth="1"/>
    <col min="695" max="695" width="11.6640625" customWidth="1"/>
    <col min="696" max="696" width="14.33203125" customWidth="1"/>
    <col min="697" max="697" width="11.6640625" customWidth="1"/>
    <col min="698" max="698" width="13.109375" customWidth="1"/>
    <col min="699" max="699" width="11.6640625" customWidth="1"/>
    <col min="700" max="700" width="17.33203125" customWidth="1"/>
    <col min="701" max="701" width="11.6640625" customWidth="1"/>
    <col min="702" max="702" width="14.33203125" customWidth="1"/>
    <col min="703" max="703" width="11.6640625" customWidth="1"/>
    <col min="704" max="704" width="14.33203125" customWidth="1"/>
    <col min="705" max="705" width="11.6640625" customWidth="1"/>
    <col min="706" max="706" width="13.109375" customWidth="1"/>
    <col min="707" max="707" width="11.6640625" customWidth="1"/>
    <col min="708" max="708" width="17.33203125" customWidth="1"/>
    <col min="709" max="709" width="11.6640625" customWidth="1"/>
    <col min="710" max="710" width="14.33203125" customWidth="1"/>
    <col min="711" max="711" width="11.6640625" customWidth="1"/>
    <col min="712" max="712" width="14.33203125" customWidth="1"/>
    <col min="713" max="713" width="11.6640625" customWidth="1"/>
    <col min="714" max="714" width="13.109375" customWidth="1"/>
    <col min="715" max="715" width="11.6640625" customWidth="1"/>
    <col min="716" max="716" width="17.33203125" customWidth="1"/>
    <col min="717" max="717" width="11.6640625" customWidth="1"/>
    <col min="718" max="718" width="14.33203125" customWidth="1"/>
    <col min="719" max="719" width="11.6640625" customWidth="1"/>
    <col min="720" max="720" width="14.33203125" customWidth="1"/>
    <col min="721" max="721" width="11.6640625" customWidth="1"/>
    <col min="722" max="722" width="13.109375" customWidth="1"/>
    <col min="723" max="723" width="11.6640625" customWidth="1"/>
    <col min="724" max="724" width="17.33203125" customWidth="1"/>
    <col min="725" max="725" width="11.6640625" customWidth="1"/>
    <col min="726" max="726" width="14.33203125" customWidth="1"/>
    <col min="727" max="727" width="11.6640625" customWidth="1"/>
    <col min="728" max="728" width="14.33203125" customWidth="1"/>
    <col min="729" max="729" width="11.6640625" customWidth="1"/>
    <col min="730" max="730" width="13.109375" customWidth="1"/>
    <col min="731" max="731" width="11.6640625" customWidth="1"/>
    <col min="732" max="732" width="17.33203125" customWidth="1"/>
    <col min="733" max="733" width="11.6640625" customWidth="1"/>
    <col min="734" max="734" width="14.33203125" customWidth="1"/>
    <col min="735" max="735" width="11.6640625" customWidth="1"/>
    <col min="736" max="736" width="14.33203125" customWidth="1"/>
    <col min="737" max="737" width="11.6640625" customWidth="1"/>
    <col min="738" max="738" width="13.109375" customWidth="1"/>
    <col min="739" max="739" width="11.6640625" customWidth="1"/>
    <col min="740" max="740" width="17.33203125" customWidth="1"/>
    <col min="741" max="741" width="11.6640625" customWidth="1"/>
    <col min="742" max="742" width="14.33203125" customWidth="1"/>
    <col min="743" max="743" width="11.6640625" customWidth="1"/>
    <col min="744" max="744" width="14.33203125" customWidth="1"/>
    <col min="745" max="745" width="11.6640625" customWidth="1"/>
    <col min="746" max="746" width="13.109375" customWidth="1"/>
    <col min="747" max="747" width="11.6640625" customWidth="1"/>
    <col min="748" max="748" width="17.33203125" customWidth="1"/>
    <col min="749" max="749" width="11.6640625" customWidth="1"/>
    <col min="750" max="750" width="14.33203125" customWidth="1"/>
    <col min="751" max="751" width="11.6640625" customWidth="1"/>
    <col min="752" max="752" width="14.33203125" customWidth="1"/>
    <col min="753" max="753" width="11.6640625" customWidth="1"/>
    <col min="754" max="754" width="13.109375" customWidth="1"/>
    <col min="755" max="755" width="11.6640625" customWidth="1"/>
    <col min="756" max="756" width="17.33203125" customWidth="1"/>
    <col min="757" max="757" width="11.6640625" customWidth="1"/>
    <col min="758" max="758" width="14.33203125" customWidth="1"/>
    <col min="759" max="759" width="11.6640625" customWidth="1"/>
    <col min="760" max="760" width="14.33203125" customWidth="1"/>
    <col min="761" max="761" width="11.6640625" customWidth="1"/>
    <col min="762" max="762" width="13.109375" customWidth="1"/>
    <col min="763" max="763" width="11.6640625" customWidth="1"/>
    <col min="764" max="764" width="17.33203125" customWidth="1"/>
    <col min="765" max="765" width="11.6640625" customWidth="1"/>
    <col min="766" max="766" width="14.33203125" customWidth="1"/>
    <col min="767" max="767" width="11.6640625" customWidth="1"/>
    <col min="768" max="768" width="14.33203125" customWidth="1"/>
    <col min="769" max="769" width="11.6640625" customWidth="1"/>
    <col min="770" max="770" width="13.109375" customWidth="1"/>
    <col min="771" max="771" width="11.6640625" customWidth="1"/>
    <col min="772" max="772" width="17.33203125" customWidth="1"/>
    <col min="773" max="773" width="11.6640625" customWidth="1"/>
    <col min="774" max="774" width="14.33203125" customWidth="1"/>
    <col min="775" max="775" width="11.6640625" customWidth="1"/>
    <col min="776" max="776" width="14.33203125" customWidth="1"/>
    <col min="777" max="777" width="11.6640625" customWidth="1"/>
    <col min="778" max="778" width="13.109375" customWidth="1"/>
    <col min="779" max="779" width="11.6640625" customWidth="1"/>
    <col min="780" max="780" width="17.33203125" customWidth="1"/>
    <col min="781" max="781" width="11.6640625" customWidth="1"/>
    <col min="782" max="782" width="14.33203125" customWidth="1"/>
    <col min="783" max="783" width="11.6640625" customWidth="1"/>
    <col min="784" max="784" width="14.33203125" customWidth="1"/>
    <col min="785" max="785" width="11.6640625" customWidth="1"/>
    <col min="786" max="786" width="13.109375" customWidth="1"/>
    <col min="787" max="787" width="11.6640625" customWidth="1"/>
    <col min="788" max="788" width="17.33203125" customWidth="1"/>
    <col min="789" max="789" width="11.6640625" customWidth="1"/>
    <col min="790" max="790" width="14.33203125" customWidth="1"/>
    <col min="791" max="791" width="11.6640625" customWidth="1"/>
    <col min="792" max="792" width="14.33203125" customWidth="1"/>
    <col min="793" max="793" width="11.6640625" customWidth="1"/>
    <col min="794" max="794" width="13.109375" customWidth="1"/>
    <col min="795" max="795" width="11.6640625" customWidth="1"/>
    <col min="796" max="796" width="17.33203125" customWidth="1"/>
    <col min="797" max="797" width="11.6640625" customWidth="1"/>
    <col min="798" max="798" width="14.33203125" customWidth="1"/>
    <col min="799" max="799" width="11.6640625" customWidth="1"/>
    <col min="800" max="800" width="14.33203125" customWidth="1"/>
    <col min="801" max="801" width="11.6640625" customWidth="1"/>
    <col min="802" max="802" width="13.109375" customWidth="1"/>
    <col min="803" max="803" width="11.6640625" customWidth="1"/>
    <col min="804" max="804" width="17.33203125" customWidth="1"/>
    <col min="805" max="805" width="11.6640625" customWidth="1"/>
    <col min="806" max="806" width="14.33203125" customWidth="1"/>
    <col min="807" max="807" width="11.6640625" customWidth="1"/>
    <col min="808" max="808" width="14.33203125" customWidth="1"/>
    <col min="809" max="809" width="11.6640625" customWidth="1"/>
    <col min="810" max="810" width="13.109375" customWidth="1"/>
    <col min="811" max="811" width="11.6640625" customWidth="1"/>
    <col min="812" max="812" width="17.33203125" customWidth="1"/>
    <col min="813" max="813" width="11.6640625" customWidth="1"/>
    <col min="814" max="814" width="14.33203125" customWidth="1"/>
    <col min="815" max="815" width="11.6640625" customWidth="1"/>
    <col min="816" max="816" width="14.33203125" customWidth="1"/>
    <col min="817" max="817" width="11.6640625" customWidth="1"/>
    <col min="818" max="818" width="13.109375" customWidth="1"/>
    <col min="819" max="819" width="11.6640625" customWidth="1"/>
    <col min="820" max="820" width="17.33203125" customWidth="1"/>
    <col min="821" max="821" width="11.6640625" customWidth="1"/>
    <col min="822" max="822" width="14.33203125" customWidth="1"/>
    <col min="823" max="823" width="11.6640625" customWidth="1"/>
    <col min="824" max="824" width="14.33203125" customWidth="1"/>
    <col min="825" max="825" width="11.6640625" customWidth="1"/>
    <col min="826" max="826" width="13.109375" customWidth="1"/>
    <col min="827" max="827" width="11.6640625" customWidth="1"/>
    <col min="828" max="828" width="17.33203125" customWidth="1"/>
    <col min="829" max="829" width="11.6640625" customWidth="1"/>
    <col min="830" max="830" width="14.33203125" customWidth="1"/>
    <col min="831" max="831" width="11.6640625" customWidth="1"/>
    <col min="832" max="832" width="14.33203125" customWidth="1"/>
    <col min="833" max="833" width="11.6640625" customWidth="1"/>
    <col min="834" max="834" width="13.109375" customWidth="1"/>
    <col min="835" max="835" width="11.6640625" customWidth="1"/>
    <col min="836" max="836" width="17.33203125" customWidth="1"/>
    <col min="837" max="837" width="11.6640625" customWidth="1"/>
    <col min="838" max="838" width="14.33203125" customWidth="1"/>
    <col min="839" max="839" width="11.6640625" customWidth="1"/>
    <col min="840" max="840" width="14.33203125" customWidth="1"/>
    <col min="841" max="841" width="11.6640625" customWidth="1"/>
    <col min="842" max="842" width="13.109375" customWidth="1"/>
    <col min="843" max="843" width="11.6640625" customWidth="1"/>
    <col min="844" max="844" width="17.33203125" customWidth="1"/>
    <col min="845" max="845" width="11.6640625" customWidth="1"/>
    <col min="846" max="846" width="14.33203125" customWidth="1"/>
    <col min="847" max="847" width="11.6640625" customWidth="1"/>
    <col min="848" max="848" width="14.33203125" customWidth="1"/>
    <col min="849" max="849" width="11.6640625" customWidth="1"/>
    <col min="850" max="850" width="13.109375" customWidth="1"/>
    <col min="851" max="851" width="11.6640625" customWidth="1"/>
    <col min="852" max="852" width="17.33203125" customWidth="1"/>
    <col min="853" max="853" width="11.6640625" customWidth="1"/>
    <col min="854" max="854" width="14.33203125" customWidth="1"/>
    <col min="855" max="855" width="11.6640625" customWidth="1"/>
    <col min="856" max="856" width="14.33203125" customWidth="1"/>
    <col min="857" max="857" width="11.6640625" customWidth="1"/>
    <col min="858" max="858" width="13.109375" customWidth="1"/>
    <col min="859" max="859" width="11.6640625" customWidth="1"/>
    <col min="860" max="860" width="17.33203125" customWidth="1"/>
    <col min="861" max="861" width="11.6640625" customWidth="1"/>
    <col min="862" max="862" width="14.33203125" customWidth="1"/>
    <col min="863" max="863" width="11.6640625" customWidth="1"/>
    <col min="864" max="864" width="14.33203125" customWidth="1"/>
    <col min="865" max="865" width="11.6640625" customWidth="1"/>
    <col min="866" max="866" width="13.109375" customWidth="1"/>
    <col min="867" max="867" width="11.6640625" customWidth="1"/>
    <col min="868" max="868" width="17.33203125" customWidth="1"/>
    <col min="869" max="869" width="11.6640625" customWidth="1"/>
    <col min="870" max="870" width="14.33203125" customWidth="1"/>
    <col min="871" max="871" width="11.6640625" customWidth="1"/>
    <col min="872" max="872" width="14.33203125" customWidth="1"/>
    <col min="873" max="873" width="11.6640625" customWidth="1"/>
    <col min="874" max="874" width="13.109375" customWidth="1"/>
    <col min="875" max="875" width="11.6640625" customWidth="1"/>
    <col min="876" max="876" width="17.33203125" customWidth="1"/>
    <col min="877" max="877" width="11.6640625" customWidth="1"/>
    <col min="878" max="878" width="14.33203125" customWidth="1"/>
    <col min="879" max="879" width="11.6640625" customWidth="1"/>
    <col min="880" max="880" width="14.33203125" customWidth="1"/>
    <col min="881" max="881" width="11.6640625" customWidth="1"/>
    <col min="882" max="882" width="13.109375" customWidth="1"/>
    <col min="883" max="883" width="11.6640625" customWidth="1"/>
    <col min="884" max="884" width="17.33203125" customWidth="1"/>
    <col min="885" max="885" width="11.6640625" customWidth="1"/>
    <col min="886" max="886" width="14.33203125" customWidth="1"/>
    <col min="887" max="887" width="11.6640625" customWidth="1"/>
    <col min="888" max="888" width="14.33203125" customWidth="1"/>
    <col min="889" max="889" width="11.6640625" customWidth="1"/>
    <col min="890" max="890" width="13.109375" customWidth="1"/>
    <col min="891" max="891" width="11.6640625" customWidth="1"/>
    <col min="892" max="892" width="17.33203125" customWidth="1"/>
    <col min="893" max="893" width="11.6640625" customWidth="1"/>
    <col min="894" max="894" width="14.33203125" customWidth="1"/>
    <col min="895" max="895" width="11.6640625" customWidth="1"/>
    <col min="896" max="896" width="14.33203125" customWidth="1"/>
    <col min="897" max="897" width="11.6640625" customWidth="1"/>
    <col min="898" max="898" width="13.109375" customWidth="1"/>
    <col min="899" max="899" width="11.6640625" customWidth="1"/>
    <col min="900" max="900" width="17.33203125" customWidth="1"/>
    <col min="901" max="901" width="11.6640625" customWidth="1"/>
    <col min="902" max="902" width="14.33203125" customWidth="1"/>
    <col min="903" max="903" width="11.6640625" customWidth="1"/>
    <col min="904" max="904" width="14.33203125" customWidth="1"/>
    <col min="905" max="905" width="11.6640625" customWidth="1"/>
    <col min="906" max="906" width="13.109375" customWidth="1"/>
    <col min="907" max="907" width="11.6640625" customWidth="1"/>
    <col min="908" max="908" width="17.33203125" customWidth="1"/>
    <col min="909" max="909" width="11.6640625" customWidth="1"/>
    <col min="910" max="910" width="14.33203125" customWidth="1"/>
    <col min="911" max="911" width="11.6640625" customWidth="1"/>
    <col min="912" max="912" width="14.33203125" customWidth="1"/>
    <col min="913" max="913" width="11.6640625" customWidth="1"/>
    <col min="914" max="914" width="13.109375" customWidth="1"/>
    <col min="915" max="915" width="11.6640625" customWidth="1"/>
    <col min="916" max="916" width="17.33203125" customWidth="1"/>
    <col min="917" max="917" width="11.6640625" customWidth="1"/>
    <col min="918" max="918" width="14.33203125" customWidth="1"/>
    <col min="919" max="919" width="11.6640625" customWidth="1"/>
    <col min="920" max="920" width="14.33203125" customWidth="1"/>
    <col min="921" max="921" width="11.6640625" customWidth="1"/>
    <col min="922" max="922" width="13.109375" customWidth="1"/>
    <col min="923" max="923" width="11.6640625" customWidth="1"/>
    <col min="924" max="924" width="17.33203125" customWidth="1"/>
    <col min="925" max="925" width="11.6640625" customWidth="1"/>
    <col min="926" max="926" width="14.33203125" customWidth="1"/>
    <col min="927" max="927" width="11.6640625" customWidth="1"/>
    <col min="928" max="928" width="14.33203125" customWidth="1"/>
    <col min="929" max="929" width="11.6640625" customWidth="1"/>
    <col min="930" max="930" width="13.109375" customWidth="1"/>
    <col min="931" max="931" width="11.6640625" customWidth="1"/>
    <col min="932" max="932" width="17.33203125" customWidth="1"/>
    <col min="933" max="933" width="11.6640625" customWidth="1"/>
    <col min="934" max="934" width="14.33203125" customWidth="1"/>
    <col min="935" max="935" width="11.6640625" customWidth="1"/>
    <col min="936" max="936" width="14.33203125" customWidth="1"/>
    <col min="937" max="937" width="11.6640625" customWidth="1"/>
    <col min="938" max="938" width="13.109375" customWidth="1"/>
    <col min="939" max="939" width="11.6640625" customWidth="1"/>
    <col min="940" max="940" width="17.33203125" customWidth="1"/>
    <col min="941" max="941" width="11.6640625" customWidth="1"/>
    <col min="942" max="942" width="14.33203125" customWidth="1"/>
    <col min="943" max="943" width="11.6640625" customWidth="1"/>
    <col min="944" max="944" width="14.33203125" customWidth="1"/>
    <col min="945" max="945" width="11.6640625" customWidth="1"/>
    <col min="946" max="946" width="13.109375" customWidth="1"/>
    <col min="947" max="947" width="11.6640625" customWidth="1"/>
    <col min="948" max="948" width="17.33203125" customWidth="1"/>
    <col min="949" max="949" width="11.6640625" customWidth="1"/>
    <col min="950" max="950" width="14.33203125" customWidth="1"/>
    <col min="951" max="951" width="11.6640625" customWidth="1"/>
    <col min="952" max="952" width="14.33203125" customWidth="1"/>
    <col min="953" max="953" width="11.6640625" customWidth="1"/>
    <col min="954" max="954" width="13.109375" customWidth="1"/>
    <col min="955" max="955" width="11.6640625" customWidth="1"/>
    <col min="956" max="956" width="17.33203125" customWidth="1"/>
    <col min="957" max="957" width="11.6640625" customWidth="1"/>
    <col min="958" max="958" width="14.33203125" customWidth="1"/>
    <col min="959" max="959" width="11.6640625" customWidth="1"/>
    <col min="960" max="960" width="14.33203125" customWidth="1"/>
    <col min="961" max="961" width="11.6640625" customWidth="1"/>
    <col min="962" max="962" width="13.109375" customWidth="1"/>
    <col min="963" max="963" width="11.6640625" customWidth="1"/>
    <col min="964" max="964" width="17.33203125" customWidth="1"/>
    <col min="965" max="965" width="11.6640625" customWidth="1"/>
    <col min="966" max="966" width="14.33203125" customWidth="1"/>
    <col min="967" max="967" width="11.6640625" customWidth="1"/>
    <col min="968" max="968" width="14.33203125" customWidth="1"/>
    <col min="969" max="969" width="11.6640625" customWidth="1"/>
    <col min="970" max="970" width="13.109375" customWidth="1"/>
    <col min="971" max="971" width="11.6640625" customWidth="1"/>
    <col min="972" max="972" width="17.33203125" customWidth="1"/>
    <col min="973" max="973" width="11.6640625" customWidth="1"/>
    <col min="974" max="974" width="14.33203125" customWidth="1"/>
    <col min="975" max="975" width="11.6640625" customWidth="1"/>
    <col min="976" max="976" width="14.33203125" customWidth="1"/>
    <col min="977" max="977" width="11.6640625" customWidth="1"/>
    <col min="978" max="978" width="13.109375" customWidth="1"/>
    <col min="979" max="979" width="11.6640625" customWidth="1"/>
    <col min="980" max="980" width="17.33203125" customWidth="1"/>
    <col min="981" max="981" width="11.6640625" customWidth="1"/>
    <col min="982" max="982" width="14.33203125" customWidth="1"/>
    <col min="983" max="983" width="11.6640625" customWidth="1"/>
    <col min="984" max="984" width="14.33203125" customWidth="1"/>
    <col min="985" max="985" width="11.6640625" customWidth="1"/>
    <col min="986" max="986" width="13.109375" customWidth="1"/>
    <col min="987" max="987" width="11.6640625" customWidth="1"/>
    <col min="988" max="988" width="17.33203125" customWidth="1"/>
    <col min="989" max="989" width="11.6640625" customWidth="1"/>
    <col min="990" max="990" width="14.33203125" customWidth="1"/>
    <col min="991" max="991" width="11.6640625" customWidth="1"/>
    <col min="992" max="992" width="14.33203125" customWidth="1"/>
    <col min="993" max="993" width="11.6640625" customWidth="1"/>
    <col min="994" max="994" width="13.109375" customWidth="1"/>
    <col min="995" max="995" width="11.6640625" customWidth="1"/>
    <col min="996" max="996" width="17.33203125" customWidth="1"/>
    <col min="997" max="997" width="11.6640625" customWidth="1"/>
    <col min="998" max="998" width="14.33203125" customWidth="1"/>
    <col min="999" max="999" width="11.6640625" customWidth="1"/>
    <col min="1000" max="1000" width="14.33203125" customWidth="1"/>
    <col min="1001" max="1001" width="11.6640625" customWidth="1"/>
    <col min="1002" max="1002" width="13.109375" customWidth="1"/>
    <col min="1003" max="1003" width="11.6640625" customWidth="1"/>
    <col min="1004" max="1004" width="17.33203125" customWidth="1"/>
    <col min="1005" max="1005" width="11.6640625" customWidth="1"/>
    <col min="1006" max="1006" width="14.33203125" customWidth="1"/>
    <col min="1007" max="1007" width="11.6640625" customWidth="1"/>
    <col min="1008" max="1008" width="14.33203125" customWidth="1"/>
    <col min="1009" max="1009" width="11.6640625" customWidth="1"/>
    <col min="1010" max="1010" width="13.109375" customWidth="1"/>
    <col min="1011" max="1011" width="11.6640625" customWidth="1"/>
    <col min="1012" max="1012" width="17.33203125" customWidth="1"/>
    <col min="1013" max="1013" width="11.6640625" customWidth="1"/>
    <col min="1014" max="1014" width="14.33203125" customWidth="1"/>
    <col min="1015" max="1015" width="11.6640625" customWidth="1"/>
    <col min="1016" max="1016" width="14.33203125" customWidth="1"/>
    <col min="1017" max="1017" width="11.6640625" customWidth="1"/>
    <col min="1018" max="1018" width="13.109375" customWidth="1"/>
    <col min="1019" max="1019" width="11.6640625" customWidth="1"/>
    <col min="1020" max="1020" width="17.33203125" customWidth="1"/>
    <col min="1021" max="1021" width="11.6640625" customWidth="1"/>
    <col min="1022" max="1022" width="14.33203125" customWidth="1"/>
    <col min="1023" max="1023" width="11.6640625" customWidth="1"/>
    <col min="1024" max="1024" width="14.33203125" customWidth="1"/>
    <col min="1025" max="1025" width="11.6640625" customWidth="1"/>
    <col min="1026" max="1026" width="13.109375" customWidth="1"/>
    <col min="1027" max="1027" width="11.6640625" customWidth="1"/>
    <col min="1028" max="1028" width="17.33203125" customWidth="1"/>
    <col min="1029" max="1029" width="11.6640625" customWidth="1"/>
    <col min="1030" max="1030" width="14.33203125" customWidth="1"/>
    <col min="1031" max="1031" width="11.6640625" customWidth="1"/>
    <col min="1032" max="1032" width="14.33203125" customWidth="1"/>
    <col min="1033" max="1033" width="11.6640625" customWidth="1"/>
    <col min="1034" max="1034" width="13.109375" customWidth="1"/>
    <col min="1035" max="1035" width="11.6640625" customWidth="1"/>
    <col min="1036" max="1036" width="17.33203125" customWidth="1"/>
    <col min="1037" max="1037" width="11.6640625" customWidth="1"/>
    <col min="1038" max="1038" width="14.33203125" customWidth="1"/>
    <col min="1039" max="1039" width="11.6640625" customWidth="1"/>
    <col min="1040" max="1040" width="14.33203125" customWidth="1"/>
    <col min="1041" max="1041" width="11.6640625" customWidth="1"/>
    <col min="1042" max="1042" width="13.109375" customWidth="1"/>
    <col min="1043" max="1043" width="11.6640625" customWidth="1"/>
    <col min="1044" max="1044" width="17.33203125" customWidth="1"/>
    <col min="1045" max="1045" width="11.6640625" customWidth="1"/>
    <col min="1046" max="1046" width="14.33203125" customWidth="1"/>
    <col min="1047" max="1047" width="11.6640625" customWidth="1"/>
    <col min="1048" max="1048" width="14.33203125" customWidth="1"/>
    <col min="1049" max="1049" width="11.6640625" customWidth="1"/>
    <col min="1050" max="1050" width="13.109375" customWidth="1"/>
    <col min="1051" max="1051" width="11.6640625" customWidth="1"/>
    <col min="1052" max="1052" width="17.33203125" customWidth="1"/>
    <col min="1053" max="1053" width="11.6640625" customWidth="1"/>
    <col min="1054" max="1054" width="14.33203125" customWidth="1"/>
    <col min="1055" max="1055" width="11.6640625" customWidth="1"/>
    <col min="1056" max="1056" width="14.33203125" customWidth="1"/>
    <col min="1057" max="1057" width="11.6640625" customWidth="1"/>
    <col min="1058" max="1058" width="13.109375" customWidth="1"/>
    <col min="1059" max="1059" width="11.6640625" customWidth="1"/>
    <col min="1060" max="1060" width="17.33203125" customWidth="1"/>
    <col min="1061" max="1061" width="11.6640625" customWidth="1"/>
    <col min="1062" max="1062" width="14.33203125" customWidth="1"/>
    <col min="1063" max="1063" width="11.6640625" customWidth="1"/>
    <col min="1064" max="1064" width="14.33203125" customWidth="1"/>
    <col min="1065" max="1065" width="11.6640625" customWidth="1"/>
    <col min="1066" max="1066" width="13.109375" customWidth="1"/>
    <col min="1067" max="1067" width="11.6640625" customWidth="1"/>
    <col min="1068" max="1068" width="17.33203125" customWidth="1"/>
    <col min="1069" max="1069" width="11.6640625" customWidth="1"/>
    <col min="1070" max="1070" width="14.33203125" customWidth="1"/>
    <col min="1071" max="1071" width="11.6640625" customWidth="1"/>
    <col min="1072" max="1072" width="14.33203125" customWidth="1"/>
    <col min="1073" max="1073" width="11.6640625" customWidth="1"/>
    <col min="1074" max="1074" width="13.109375" customWidth="1"/>
    <col min="1075" max="1075" width="11.6640625" customWidth="1"/>
    <col min="1076" max="1076" width="17.33203125" customWidth="1"/>
    <col min="1077" max="1077" width="11.6640625" customWidth="1"/>
    <col min="1078" max="1078" width="14.33203125" customWidth="1"/>
    <col min="1079" max="1079" width="11.6640625" customWidth="1"/>
    <col min="1080" max="1080" width="14.33203125" customWidth="1"/>
    <col min="1081" max="1081" width="11.6640625" customWidth="1"/>
    <col min="1082" max="1082" width="13.109375" customWidth="1"/>
    <col min="1083" max="1083" width="11.6640625" customWidth="1"/>
    <col min="1084" max="1084" width="17.33203125" customWidth="1"/>
    <col min="1085" max="1085" width="11.6640625" customWidth="1"/>
    <col min="1086" max="1086" width="14.33203125" customWidth="1"/>
    <col min="1087" max="1087" width="11.6640625" customWidth="1"/>
    <col min="1088" max="1088" width="14.33203125" customWidth="1"/>
    <col min="1089" max="1089" width="11.6640625" customWidth="1"/>
    <col min="1090" max="1090" width="13.109375" customWidth="1"/>
    <col min="1091" max="1091" width="11.6640625" customWidth="1"/>
    <col min="1092" max="1092" width="17.33203125" customWidth="1"/>
    <col min="1093" max="1093" width="11.6640625" customWidth="1"/>
    <col min="1094" max="1094" width="14.33203125" customWidth="1"/>
    <col min="1095" max="1095" width="11.6640625" customWidth="1"/>
    <col min="1096" max="1096" width="14.33203125" customWidth="1"/>
    <col min="1097" max="1097" width="11.6640625" customWidth="1"/>
    <col min="1098" max="1098" width="13.109375" customWidth="1"/>
    <col min="1099" max="1099" width="11.6640625" customWidth="1"/>
    <col min="1100" max="1100" width="17.33203125" customWidth="1"/>
    <col min="1101" max="1101" width="11.6640625" customWidth="1"/>
    <col min="1102" max="1102" width="14.33203125" customWidth="1"/>
    <col min="1103" max="1103" width="11.6640625" customWidth="1"/>
    <col min="1104" max="1104" width="14.33203125" customWidth="1"/>
    <col min="1105" max="1105" width="11.6640625" customWidth="1"/>
    <col min="1106" max="1106" width="13.109375" customWidth="1"/>
    <col min="1107" max="1107" width="11.6640625" customWidth="1"/>
    <col min="1108" max="1108" width="17.33203125" customWidth="1"/>
    <col min="1109" max="1109" width="11.6640625" customWidth="1"/>
    <col min="1110" max="1110" width="14.33203125" customWidth="1"/>
    <col min="1111" max="1111" width="11.6640625" customWidth="1"/>
    <col min="1112" max="1112" width="14.33203125" customWidth="1"/>
    <col min="1113" max="1113" width="11.6640625" customWidth="1"/>
    <col min="1114" max="1114" width="13.109375" customWidth="1"/>
    <col min="1115" max="1115" width="11.6640625" customWidth="1"/>
    <col min="1116" max="1116" width="17.33203125" customWidth="1"/>
    <col min="1117" max="1117" width="11.6640625" customWidth="1"/>
    <col min="1118" max="1118" width="14.33203125" customWidth="1"/>
    <col min="1119" max="1119" width="11.6640625" customWidth="1"/>
    <col min="1120" max="1120" width="14.33203125" customWidth="1"/>
    <col min="1121" max="1121" width="11.6640625" customWidth="1"/>
    <col min="1122" max="1122" width="13.109375" customWidth="1"/>
    <col min="1123" max="1123" width="11.6640625" customWidth="1"/>
    <col min="1124" max="1124" width="17.33203125" customWidth="1"/>
    <col min="1125" max="1125" width="11.6640625" customWidth="1"/>
    <col min="1126" max="1126" width="14.33203125" customWidth="1"/>
    <col min="1127" max="1127" width="11.6640625" customWidth="1"/>
    <col min="1128" max="1128" width="14.33203125" customWidth="1"/>
    <col min="1129" max="1129" width="11.6640625" customWidth="1"/>
    <col min="1130" max="1130" width="13.109375" customWidth="1"/>
    <col min="1131" max="1131" width="11.6640625" customWidth="1"/>
    <col min="1132" max="1132" width="17.33203125" customWidth="1"/>
    <col min="1133" max="1133" width="11.6640625" customWidth="1"/>
    <col min="1134" max="1134" width="14.33203125" customWidth="1"/>
    <col min="1135" max="1135" width="11.6640625" customWidth="1"/>
    <col min="1136" max="1136" width="14.33203125" customWidth="1"/>
    <col min="1137" max="1137" width="11.6640625" customWidth="1"/>
    <col min="1138" max="1138" width="13.109375" customWidth="1"/>
    <col min="1139" max="1139" width="11.6640625" customWidth="1"/>
    <col min="1140" max="1140" width="17.33203125" customWidth="1"/>
    <col min="1141" max="1141" width="11.6640625" customWidth="1"/>
    <col min="1142" max="1142" width="14.33203125" customWidth="1"/>
    <col min="1143" max="1143" width="11.6640625" customWidth="1"/>
    <col min="1144" max="1144" width="14.33203125" customWidth="1"/>
    <col min="1145" max="1145" width="11.6640625" customWidth="1"/>
    <col min="1146" max="1146" width="13.109375" customWidth="1"/>
    <col min="1147" max="1147" width="11.6640625" customWidth="1"/>
    <col min="1148" max="1148" width="17.33203125" customWidth="1"/>
    <col min="1149" max="1149" width="11.6640625" customWidth="1"/>
    <col min="1150" max="1150" width="14.33203125" customWidth="1"/>
    <col min="1151" max="1151" width="11.6640625" customWidth="1"/>
    <col min="1152" max="1152" width="14.33203125" customWidth="1"/>
    <col min="1153" max="1153" width="11.6640625" customWidth="1"/>
    <col min="1154" max="1154" width="13.109375" customWidth="1"/>
    <col min="1155" max="1155" width="11.6640625" customWidth="1"/>
    <col min="1156" max="1156" width="17.33203125" customWidth="1"/>
    <col min="1157" max="1157" width="11.6640625" customWidth="1"/>
    <col min="1158" max="1158" width="14.33203125" customWidth="1"/>
    <col min="1159" max="1159" width="11.6640625" customWidth="1"/>
    <col min="1160" max="1160" width="14.33203125" customWidth="1"/>
    <col min="1161" max="1161" width="11.6640625" customWidth="1"/>
    <col min="1162" max="1162" width="13.109375" customWidth="1"/>
    <col min="1163" max="1163" width="11.6640625" customWidth="1"/>
    <col min="1164" max="1164" width="17.33203125" customWidth="1"/>
    <col min="1165" max="1165" width="11.6640625" customWidth="1"/>
    <col min="1166" max="1166" width="14.33203125" customWidth="1"/>
    <col min="1167" max="1167" width="11.6640625" customWidth="1"/>
    <col min="1168" max="1168" width="14.33203125" customWidth="1"/>
    <col min="1169" max="1169" width="11.6640625" customWidth="1"/>
    <col min="1170" max="1170" width="13.109375" customWidth="1"/>
    <col min="1171" max="1171" width="11.6640625" customWidth="1"/>
    <col min="1172" max="1172" width="17.33203125" customWidth="1"/>
    <col min="1173" max="1173" width="11.6640625" customWidth="1"/>
    <col min="1174" max="1174" width="14.33203125" customWidth="1"/>
    <col min="1175" max="1175" width="11.6640625" customWidth="1"/>
    <col min="1176" max="1176" width="14.33203125" customWidth="1"/>
    <col min="1177" max="1177" width="11.6640625" customWidth="1"/>
    <col min="1178" max="1178" width="13.109375" customWidth="1"/>
    <col min="1179" max="1179" width="11.6640625" customWidth="1"/>
    <col min="1180" max="1180" width="17.33203125" customWidth="1"/>
    <col min="1181" max="1181" width="11.6640625" customWidth="1"/>
    <col min="1182" max="1182" width="14.33203125" customWidth="1"/>
    <col min="1183" max="1183" width="11.6640625" customWidth="1"/>
    <col min="1184" max="1184" width="14.33203125" customWidth="1"/>
    <col min="1185" max="1185" width="11.6640625" customWidth="1"/>
    <col min="1186" max="1186" width="13.109375" customWidth="1"/>
    <col min="1187" max="1187" width="11.6640625" customWidth="1"/>
    <col min="1188" max="1188" width="17.33203125" bestFit="1" customWidth="1"/>
    <col min="1189" max="1189" width="11.6640625" customWidth="1"/>
    <col min="1190" max="1190" width="14.33203125" customWidth="1"/>
    <col min="1191" max="1191" width="11.6640625" customWidth="1"/>
    <col min="1192" max="1192" width="14.33203125" customWidth="1"/>
    <col min="1193" max="1193" width="11.6640625" customWidth="1"/>
    <col min="1194" max="1194" width="13.109375" customWidth="1"/>
    <col min="1195" max="1195" width="11.6640625" customWidth="1"/>
    <col min="1196" max="1196" width="17.33203125" customWidth="1"/>
    <col min="1197" max="1197" width="11.6640625" customWidth="1"/>
    <col min="1198" max="1198" width="14.33203125" customWidth="1"/>
    <col min="1199" max="1199" width="11.6640625" customWidth="1"/>
    <col min="1200" max="1200" width="14.33203125" customWidth="1"/>
    <col min="1201" max="1201" width="11.6640625" customWidth="1"/>
    <col min="1202" max="1202" width="13.109375" customWidth="1"/>
    <col min="1203" max="1203" width="11.6640625" customWidth="1"/>
    <col min="1204" max="1204" width="17.33203125" customWidth="1"/>
    <col min="1205" max="1205" width="11.6640625" customWidth="1"/>
    <col min="1206" max="1206" width="14.33203125" customWidth="1"/>
    <col min="1207" max="1207" width="11.6640625" customWidth="1"/>
    <col min="1208" max="1208" width="14.33203125" customWidth="1"/>
    <col min="1209" max="1209" width="11.6640625" customWidth="1"/>
    <col min="1210" max="1210" width="13.109375" customWidth="1"/>
    <col min="1211" max="1211" width="11.6640625" customWidth="1"/>
    <col min="1212" max="1212" width="17.33203125" customWidth="1"/>
    <col min="1213" max="1213" width="11.6640625" customWidth="1"/>
    <col min="1214" max="1214" width="14.33203125" customWidth="1"/>
    <col min="1215" max="1215" width="11.6640625" customWidth="1"/>
    <col min="1216" max="1216" width="14.33203125" customWidth="1"/>
    <col min="1217" max="1217" width="11.6640625" customWidth="1"/>
    <col min="1218" max="1218" width="13.109375" customWidth="1"/>
    <col min="1219" max="1219" width="11.6640625" customWidth="1"/>
    <col min="1220" max="1220" width="17.33203125" customWidth="1"/>
    <col min="1221" max="1221" width="11.6640625" customWidth="1"/>
    <col min="1222" max="1222" width="14.33203125" customWidth="1"/>
    <col min="1223" max="1223" width="11.6640625" customWidth="1"/>
    <col min="1224" max="1224" width="14.33203125" customWidth="1"/>
    <col min="1225" max="1225" width="11.6640625" customWidth="1"/>
    <col min="1226" max="1226" width="13.109375" customWidth="1"/>
    <col min="1227" max="1227" width="11.6640625" customWidth="1"/>
    <col min="1228" max="1228" width="17.33203125" customWidth="1"/>
    <col min="1229" max="1229" width="11.6640625" customWidth="1"/>
    <col min="1230" max="1230" width="14.33203125" customWidth="1"/>
    <col min="1231" max="1231" width="11.6640625" customWidth="1"/>
    <col min="1232" max="1232" width="14.33203125" customWidth="1"/>
    <col min="1233" max="1233" width="11.6640625" customWidth="1"/>
    <col min="1234" max="1234" width="13.109375" customWidth="1"/>
    <col min="1235" max="1235" width="11.6640625" customWidth="1"/>
    <col min="1236" max="1236" width="17.33203125" customWidth="1"/>
    <col min="1237" max="1237" width="11.6640625" customWidth="1"/>
    <col min="1238" max="1238" width="14.33203125" customWidth="1"/>
    <col min="1239" max="1239" width="11.6640625" customWidth="1"/>
    <col min="1240" max="1240" width="14.33203125" customWidth="1"/>
    <col min="1241" max="1241" width="11.6640625" customWidth="1"/>
    <col min="1242" max="1242" width="13.109375" customWidth="1"/>
    <col min="1243" max="1243" width="11.6640625" customWidth="1"/>
    <col min="1244" max="1244" width="17.33203125" customWidth="1"/>
    <col min="1245" max="1245" width="11.6640625" customWidth="1"/>
    <col min="1246" max="1246" width="14.33203125" customWidth="1"/>
    <col min="1247" max="1247" width="11.6640625" customWidth="1"/>
    <col min="1248" max="1248" width="14.33203125" customWidth="1"/>
    <col min="1249" max="1249" width="11.6640625" customWidth="1"/>
    <col min="1250" max="1250" width="13.109375" customWidth="1"/>
    <col min="1251" max="1251" width="11.6640625" customWidth="1"/>
    <col min="1252" max="1252" width="17.33203125" customWidth="1"/>
    <col min="1253" max="1253" width="11.6640625" customWidth="1"/>
    <col min="1254" max="1254" width="19.5546875" customWidth="1"/>
    <col min="1255" max="1255" width="17" customWidth="1"/>
    <col min="1256" max="1256" width="19.5546875" customWidth="1"/>
    <col min="1257" max="1257" width="17" customWidth="1"/>
    <col min="1258" max="1258" width="18.44140625" customWidth="1"/>
    <col min="1259" max="1259" width="17" customWidth="1"/>
    <col min="1260" max="1260" width="22.5546875" customWidth="1"/>
    <col min="1261" max="1261" width="17" customWidth="1"/>
    <col min="1262" max="1262" width="14.33203125" customWidth="1"/>
    <col min="1263" max="1263" width="13.109375" customWidth="1"/>
    <col min="1264" max="1264" width="11.6640625" customWidth="1"/>
    <col min="1265" max="1265" width="17.33203125" customWidth="1"/>
    <col min="1266" max="1266" width="11.6640625" customWidth="1"/>
    <col min="1267" max="1267" width="19.5546875" customWidth="1"/>
    <col min="1268" max="1268" width="17" customWidth="1"/>
    <col min="1269" max="1269" width="19.5546875" customWidth="1"/>
    <col min="1270" max="1270" width="18.44140625" customWidth="1"/>
    <col min="1271" max="1271" width="17" customWidth="1"/>
    <col min="1272" max="1272" width="22.5546875" customWidth="1"/>
    <col min="1273" max="1273" width="17" customWidth="1"/>
    <col min="1274" max="1274" width="14.33203125" customWidth="1"/>
    <col min="1275" max="1275" width="11.6640625" customWidth="1"/>
    <col min="1276" max="1276" width="14.33203125" customWidth="1"/>
    <col min="1277" max="1277" width="13.109375" customWidth="1"/>
    <col min="1278" max="1278" width="11.6640625" customWidth="1"/>
    <col min="1279" max="1279" width="17.33203125" customWidth="1"/>
    <col min="1280" max="1280" width="11.6640625" customWidth="1"/>
    <col min="1281" max="1281" width="14.33203125" customWidth="1"/>
    <col min="1282" max="1282" width="11.6640625" customWidth="1"/>
    <col min="1283" max="1283" width="14.33203125" customWidth="1"/>
    <col min="1284" max="1284" width="13.109375" customWidth="1"/>
    <col min="1285" max="1285" width="11.6640625" customWidth="1"/>
    <col min="1286" max="1286" width="17.33203125" customWidth="1"/>
    <col min="1287" max="1287" width="11.6640625" customWidth="1"/>
    <col min="1288" max="1288" width="14.33203125" customWidth="1"/>
    <col min="1289" max="1289" width="11.6640625" customWidth="1"/>
    <col min="1290" max="1290" width="14.33203125" customWidth="1"/>
    <col min="1291" max="1291" width="13.109375" customWidth="1"/>
    <col min="1292" max="1292" width="11.6640625" customWidth="1"/>
    <col min="1293" max="1293" width="17.33203125" customWidth="1"/>
    <col min="1294" max="1294" width="11.6640625" customWidth="1"/>
    <col min="1295" max="1295" width="14.33203125" customWidth="1"/>
    <col min="1296" max="1296" width="11.6640625" customWidth="1"/>
    <col min="1297" max="1297" width="14.33203125" customWidth="1"/>
    <col min="1298" max="1298" width="13.109375" customWidth="1"/>
    <col min="1299" max="1299" width="11.6640625" customWidth="1"/>
    <col min="1300" max="1300" width="17.33203125" customWidth="1"/>
    <col min="1301" max="1301" width="11.6640625" customWidth="1"/>
    <col min="1302" max="1302" width="20.5546875" customWidth="1"/>
    <col min="1303" max="1303" width="18.109375" customWidth="1"/>
    <col min="1304" max="1304" width="20.5546875" customWidth="1"/>
    <col min="1305" max="1305" width="19.44140625" customWidth="1"/>
    <col min="1306" max="1306" width="18.109375" customWidth="1"/>
    <col min="1307" max="1307" width="23.5546875" customWidth="1"/>
    <col min="1308" max="1308" width="18.109375" customWidth="1"/>
    <col min="1309" max="1309" width="14.33203125" customWidth="1"/>
    <col min="1310" max="1310" width="11.6640625" customWidth="1"/>
    <col min="1311" max="1311" width="14.33203125" customWidth="1"/>
    <col min="1312" max="1312" width="13.109375" customWidth="1"/>
    <col min="1313" max="1313" width="11.6640625" customWidth="1"/>
    <col min="1314" max="1314" width="17.33203125" customWidth="1"/>
    <col min="1315" max="1315" width="11.6640625" customWidth="1"/>
    <col min="1316" max="1316" width="18.5546875" customWidth="1"/>
    <col min="1317" max="1317" width="16" customWidth="1"/>
    <col min="1318" max="1318" width="18.5546875" customWidth="1"/>
    <col min="1319" max="1319" width="17.44140625" customWidth="1"/>
    <col min="1320" max="1320" width="16" customWidth="1"/>
    <col min="1321" max="1321" width="21.5546875" customWidth="1"/>
    <col min="1322" max="1322" width="16" customWidth="1"/>
    <col min="1323" max="1323" width="14.33203125" customWidth="1"/>
    <col min="1324" max="1324" width="11.6640625" customWidth="1"/>
    <col min="1325" max="1325" width="14.33203125" customWidth="1"/>
    <col min="1326" max="1326" width="13.109375" customWidth="1"/>
    <col min="1327" max="1327" width="11.6640625" customWidth="1"/>
    <col min="1328" max="1328" width="17.33203125" customWidth="1"/>
    <col min="1329" max="1329" width="11.6640625" customWidth="1"/>
    <col min="1330" max="1330" width="14.33203125" customWidth="1"/>
    <col min="1331" max="1331" width="11.6640625" customWidth="1"/>
    <col min="1332" max="1332" width="14.33203125" customWidth="1"/>
    <col min="1333" max="1333" width="13.109375" customWidth="1"/>
    <col min="1334" max="1334" width="11.6640625" customWidth="1"/>
    <col min="1335" max="1335" width="17.33203125" customWidth="1"/>
    <col min="1336" max="1336" width="11.6640625" customWidth="1"/>
    <col min="1337" max="1337" width="18.5546875" customWidth="1"/>
    <col min="1338" max="1338" width="16" customWidth="1"/>
    <col min="1339" max="1339" width="18.5546875" customWidth="1"/>
    <col min="1340" max="1340" width="17.44140625" customWidth="1"/>
    <col min="1341" max="1341" width="16" customWidth="1"/>
    <col min="1342" max="1342" width="21.5546875" customWidth="1"/>
    <col min="1343" max="1343" width="16" customWidth="1"/>
    <col min="1344" max="1344" width="14.33203125" customWidth="1"/>
    <col min="1345" max="1345" width="11.6640625" customWidth="1"/>
    <col min="1346" max="1346" width="14.33203125" customWidth="1"/>
    <col min="1347" max="1347" width="13.109375" customWidth="1"/>
    <col min="1348" max="1348" width="11.6640625" customWidth="1"/>
    <col min="1349" max="1349" width="17.33203125" customWidth="1"/>
    <col min="1350" max="1350" width="11.6640625" customWidth="1"/>
    <col min="1351" max="1351" width="14.33203125" customWidth="1"/>
    <col min="1352" max="1352" width="11.6640625" customWidth="1"/>
    <col min="1353" max="1353" width="14.33203125" customWidth="1"/>
    <col min="1354" max="1354" width="13.109375" customWidth="1"/>
    <col min="1355" max="1355" width="11.6640625" customWidth="1"/>
    <col min="1356" max="1356" width="17.33203125" customWidth="1"/>
    <col min="1357" max="1357" width="11.6640625" customWidth="1"/>
    <col min="1358" max="1358" width="14.33203125" customWidth="1"/>
    <col min="1359" max="1359" width="11.6640625" customWidth="1"/>
    <col min="1360" max="1360" width="14.33203125" customWidth="1"/>
    <col min="1361" max="1361" width="13.109375" customWidth="1"/>
    <col min="1362" max="1362" width="11.6640625" customWidth="1"/>
    <col min="1363" max="1363" width="17.33203125" customWidth="1"/>
    <col min="1364" max="1364" width="11.6640625" customWidth="1"/>
    <col min="1365" max="1365" width="14.33203125" customWidth="1"/>
    <col min="1366" max="1366" width="11.6640625" customWidth="1"/>
    <col min="1367" max="1367" width="14.33203125" customWidth="1"/>
    <col min="1368" max="1368" width="13.109375" customWidth="1"/>
    <col min="1369" max="1369" width="11.6640625" customWidth="1"/>
    <col min="1370" max="1370" width="17.33203125" customWidth="1"/>
    <col min="1371" max="1371" width="11.6640625" customWidth="1"/>
    <col min="1372" max="1372" width="14.33203125" customWidth="1"/>
    <col min="1373" max="1373" width="11.6640625" customWidth="1"/>
    <col min="1374" max="1374" width="14.33203125" customWidth="1"/>
    <col min="1375" max="1375" width="13.109375" customWidth="1"/>
    <col min="1376" max="1376" width="11.6640625" customWidth="1"/>
    <col min="1377" max="1377" width="17.33203125" customWidth="1"/>
    <col min="1378" max="1378" width="11.6640625" customWidth="1"/>
    <col min="1379" max="1379" width="19.5546875" customWidth="1"/>
    <col min="1380" max="1380" width="17" customWidth="1"/>
    <col min="1381" max="1381" width="19.5546875" customWidth="1"/>
    <col min="1382" max="1382" width="18.44140625" customWidth="1"/>
    <col min="1383" max="1383" width="17" customWidth="1"/>
    <col min="1384" max="1384" width="22.5546875" customWidth="1"/>
    <col min="1385" max="1385" width="17" customWidth="1"/>
    <col min="1386" max="1386" width="14.33203125" customWidth="1"/>
    <col min="1387" max="1387" width="11.6640625" customWidth="1"/>
    <col min="1388" max="1388" width="14.33203125" customWidth="1"/>
    <col min="1389" max="1389" width="13.109375" customWidth="1"/>
    <col min="1390" max="1390" width="11.6640625" customWidth="1"/>
    <col min="1391" max="1391" width="17.33203125" customWidth="1"/>
    <col min="1392" max="1392" width="11.6640625" customWidth="1"/>
    <col min="1393" max="1393" width="14.33203125" customWidth="1"/>
    <col min="1394" max="1394" width="11.6640625" customWidth="1"/>
    <col min="1395" max="1395" width="14.33203125" customWidth="1"/>
    <col min="1396" max="1396" width="13.109375" customWidth="1"/>
    <col min="1397" max="1397" width="11.6640625" customWidth="1"/>
    <col min="1398" max="1398" width="17.33203125" customWidth="1"/>
    <col min="1399" max="1399" width="11.6640625" customWidth="1"/>
    <col min="1400" max="1400" width="20.5546875" customWidth="1"/>
    <col min="1401" max="1401" width="18.109375" customWidth="1"/>
    <col min="1402" max="1402" width="20.5546875" customWidth="1"/>
    <col min="1403" max="1403" width="19.44140625" customWidth="1"/>
    <col min="1404" max="1404" width="18.109375" customWidth="1"/>
    <col min="1405" max="1405" width="23.5546875" customWidth="1"/>
    <col min="1406" max="1406" width="18.109375" customWidth="1"/>
    <col min="1407" max="1407" width="14.33203125" customWidth="1"/>
    <col min="1408" max="1408" width="11.6640625" customWidth="1"/>
    <col min="1409" max="1409" width="14.33203125" customWidth="1"/>
    <col min="1410" max="1410" width="13.109375" customWidth="1"/>
    <col min="1411" max="1411" width="11.6640625" customWidth="1"/>
    <col min="1412" max="1412" width="17.33203125" customWidth="1"/>
    <col min="1413" max="1413" width="11.6640625" customWidth="1"/>
    <col min="1414" max="1414" width="14.33203125" customWidth="1"/>
    <col min="1415" max="1415" width="11.6640625" customWidth="1"/>
    <col min="1416" max="1416" width="14.33203125" customWidth="1"/>
    <col min="1417" max="1417" width="13.109375" customWidth="1"/>
    <col min="1418" max="1418" width="11.6640625" customWidth="1"/>
    <col min="1419" max="1419" width="17.33203125" customWidth="1"/>
    <col min="1420" max="1420" width="11.6640625" customWidth="1"/>
    <col min="1421" max="1421" width="20.5546875" customWidth="1"/>
    <col min="1422" max="1422" width="18.109375" customWidth="1"/>
    <col min="1423" max="1423" width="20.5546875" customWidth="1"/>
    <col min="1424" max="1424" width="19.44140625" customWidth="1"/>
    <col min="1425" max="1425" width="18.109375" customWidth="1"/>
    <col min="1426" max="1426" width="23.5546875" customWidth="1"/>
    <col min="1427" max="1427" width="18.109375" customWidth="1"/>
    <col min="1428" max="1428" width="14.33203125" customWidth="1"/>
    <col min="1429" max="1429" width="11.6640625" customWidth="1"/>
    <col min="1430" max="1430" width="14.33203125" customWidth="1"/>
    <col min="1431" max="1431" width="13.109375" customWidth="1"/>
    <col min="1432" max="1432" width="11.6640625" customWidth="1"/>
    <col min="1433" max="1433" width="17.33203125" customWidth="1"/>
    <col min="1434" max="1434" width="11.6640625" customWidth="1"/>
    <col min="1435" max="1435" width="14.33203125" customWidth="1"/>
    <col min="1436" max="1436" width="11.6640625" customWidth="1"/>
    <col min="1437" max="1437" width="14.33203125" customWidth="1"/>
    <col min="1438" max="1438" width="13.109375" customWidth="1"/>
    <col min="1439" max="1439" width="11.6640625" customWidth="1"/>
    <col min="1440" max="1440" width="17.33203125" customWidth="1"/>
    <col min="1441" max="1441" width="11.6640625" customWidth="1"/>
    <col min="1442" max="1442" width="19.5546875" customWidth="1"/>
    <col min="1443" max="1443" width="17" customWidth="1"/>
    <col min="1444" max="1444" width="19.5546875" customWidth="1"/>
    <col min="1445" max="1445" width="18.44140625" customWidth="1"/>
    <col min="1446" max="1446" width="17" customWidth="1"/>
    <col min="1447" max="1447" width="22.5546875" customWidth="1"/>
    <col min="1448" max="1448" width="17" customWidth="1"/>
    <col min="1449" max="1449" width="14.33203125" customWidth="1"/>
    <col min="1450" max="1450" width="11.6640625" customWidth="1"/>
    <col min="1451" max="1451" width="14.33203125" customWidth="1"/>
    <col min="1452" max="1452" width="13.109375" customWidth="1"/>
    <col min="1453" max="1453" width="11.6640625" customWidth="1"/>
    <col min="1454" max="1454" width="17.33203125" customWidth="1"/>
    <col min="1455" max="1455" width="11.6640625" customWidth="1"/>
    <col min="1456" max="1456" width="14.33203125" customWidth="1"/>
    <col min="1457" max="1457" width="11.6640625" customWidth="1"/>
    <col min="1458" max="1458" width="14.33203125" customWidth="1"/>
    <col min="1459" max="1459" width="13.109375" customWidth="1"/>
    <col min="1460" max="1460" width="11.6640625" customWidth="1"/>
    <col min="1461" max="1461" width="17.33203125" customWidth="1"/>
    <col min="1462" max="1462" width="11.6640625" customWidth="1"/>
    <col min="1463" max="1463" width="14.33203125" customWidth="1"/>
    <col min="1464" max="1464" width="11.6640625" customWidth="1"/>
    <col min="1465" max="1465" width="14.33203125" customWidth="1"/>
    <col min="1466" max="1466" width="13.109375" customWidth="1"/>
    <col min="1467" max="1467" width="11.6640625" customWidth="1"/>
    <col min="1468" max="1468" width="17.33203125" customWidth="1"/>
    <col min="1469" max="1469" width="11.6640625" customWidth="1"/>
    <col min="1470" max="1470" width="20.5546875" customWidth="1"/>
    <col min="1471" max="1471" width="18.109375" customWidth="1"/>
    <col min="1472" max="1472" width="20.5546875" customWidth="1"/>
    <col min="1473" max="1473" width="19.44140625" customWidth="1"/>
    <col min="1474" max="1474" width="18.109375" customWidth="1"/>
    <col min="1475" max="1475" width="23.5546875" customWidth="1"/>
    <col min="1476" max="1476" width="18.109375" customWidth="1"/>
    <col min="1477" max="1477" width="14.33203125" customWidth="1"/>
    <col min="1478" max="1478" width="11.6640625" customWidth="1"/>
    <col min="1479" max="1479" width="14.33203125" customWidth="1"/>
    <col min="1480" max="1480" width="13.109375" customWidth="1"/>
    <col min="1481" max="1481" width="11.6640625" customWidth="1"/>
    <col min="1482" max="1482" width="17.33203125" customWidth="1"/>
    <col min="1483" max="1483" width="11.6640625" customWidth="1"/>
    <col min="1484" max="1484" width="18.5546875" customWidth="1"/>
    <col min="1485" max="1485" width="16" customWidth="1"/>
    <col min="1486" max="1486" width="18.5546875" customWidth="1"/>
    <col min="1487" max="1487" width="17.44140625" customWidth="1"/>
    <col min="1488" max="1488" width="16" customWidth="1"/>
    <col min="1489" max="1489" width="21.5546875" customWidth="1"/>
    <col min="1490" max="1490" width="16" customWidth="1"/>
    <col min="1491" max="1491" width="14.33203125" customWidth="1"/>
    <col min="1492" max="1492" width="11.6640625" customWidth="1"/>
    <col min="1493" max="1493" width="14.33203125" customWidth="1"/>
    <col min="1494" max="1494" width="13.109375" customWidth="1"/>
    <col min="1495" max="1495" width="11.6640625" customWidth="1"/>
    <col min="1496" max="1496" width="17.33203125" customWidth="1"/>
    <col min="1497" max="1497" width="11.6640625" customWidth="1"/>
    <col min="1498" max="1498" width="14.33203125" customWidth="1"/>
    <col min="1499" max="1499" width="11.6640625" customWidth="1"/>
    <col min="1500" max="1500" width="14.33203125" customWidth="1"/>
    <col min="1501" max="1501" width="13.109375" customWidth="1"/>
    <col min="1502" max="1502" width="11.6640625" customWidth="1"/>
    <col min="1503" max="1503" width="17.33203125" customWidth="1"/>
    <col min="1504" max="1504" width="11.6640625" customWidth="1"/>
    <col min="1505" max="1505" width="20.5546875" customWidth="1"/>
    <col min="1506" max="1506" width="18.109375" customWidth="1"/>
    <col min="1507" max="1507" width="20.5546875" customWidth="1"/>
    <col min="1508" max="1508" width="19.44140625" customWidth="1"/>
    <col min="1509" max="1509" width="18.109375" customWidth="1"/>
    <col min="1510" max="1510" width="23.5546875" customWidth="1"/>
    <col min="1511" max="1511" width="18.109375" customWidth="1"/>
    <col min="1512" max="1512" width="14.33203125" customWidth="1"/>
    <col min="1513" max="1513" width="11.6640625" customWidth="1"/>
    <col min="1514" max="1514" width="14.33203125" customWidth="1"/>
    <col min="1515" max="1515" width="13.109375" customWidth="1"/>
    <col min="1516" max="1516" width="11.6640625" customWidth="1"/>
    <col min="1517" max="1517" width="17.33203125" customWidth="1"/>
    <col min="1518" max="1518" width="11.6640625" customWidth="1"/>
    <col min="1519" max="1519" width="19.5546875" customWidth="1"/>
    <col min="1520" max="1520" width="17" customWidth="1"/>
    <col min="1521" max="1521" width="19.5546875" customWidth="1"/>
    <col min="1522" max="1522" width="18.44140625" customWidth="1"/>
    <col min="1523" max="1523" width="17" customWidth="1"/>
    <col min="1524" max="1524" width="22.5546875" customWidth="1"/>
    <col min="1525" max="1525" width="17" customWidth="1"/>
    <col min="1526" max="1526" width="14.33203125" customWidth="1"/>
    <col min="1527" max="1527" width="11.6640625" customWidth="1"/>
    <col min="1528" max="1528" width="14.33203125" customWidth="1"/>
    <col min="1529" max="1529" width="13.109375" customWidth="1"/>
    <col min="1530" max="1530" width="11.6640625" customWidth="1"/>
    <col min="1531" max="1531" width="17.33203125" customWidth="1"/>
    <col min="1532" max="1532" width="11.6640625" customWidth="1"/>
    <col min="1533" max="1533" width="20.5546875" customWidth="1"/>
    <col min="1534" max="1534" width="18.109375" customWidth="1"/>
    <col min="1535" max="1535" width="20.5546875" customWidth="1"/>
    <col min="1536" max="1536" width="19.44140625" customWidth="1"/>
    <col min="1537" max="1537" width="18.109375" customWidth="1"/>
    <col min="1538" max="1538" width="23.5546875" customWidth="1"/>
    <col min="1539" max="1539" width="18.109375" customWidth="1"/>
    <col min="1540" max="1540" width="14.33203125" customWidth="1"/>
    <col min="1541" max="1541" width="11.6640625" customWidth="1"/>
    <col min="1542" max="1542" width="14.33203125" customWidth="1"/>
    <col min="1543" max="1543" width="13.109375" customWidth="1"/>
    <col min="1544" max="1544" width="11.6640625" customWidth="1"/>
    <col min="1545" max="1545" width="17.33203125" customWidth="1"/>
    <col min="1546" max="1546" width="11.6640625" customWidth="1"/>
    <col min="1547" max="1547" width="14.33203125" customWidth="1"/>
    <col min="1548" max="1548" width="11.6640625" customWidth="1"/>
    <col min="1549" max="1549" width="14.33203125" customWidth="1"/>
    <col min="1550" max="1550" width="13.109375" customWidth="1"/>
    <col min="1551" max="1551" width="11.6640625" customWidth="1"/>
    <col min="1552" max="1552" width="17.33203125" customWidth="1"/>
    <col min="1553" max="1553" width="11.6640625" customWidth="1"/>
    <col min="1554" max="1554" width="18.5546875" customWidth="1"/>
    <col min="1555" max="1555" width="16" customWidth="1"/>
    <col min="1556" max="1556" width="18.5546875" customWidth="1"/>
    <col min="1557" max="1557" width="17.44140625" customWidth="1"/>
    <col min="1558" max="1558" width="16" customWidth="1"/>
    <col min="1559" max="1559" width="21.5546875" customWidth="1"/>
    <col min="1560" max="1560" width="16" customWidth="1"/>
    <col min="1561" max="1561" width="14.33203125" customWidth="1"/>
    <col min="1562" max="1562" width="11.6640625" customWidth="1"/>
    <col min="1563" max="1563" width="14.33203125" customWidth="1"/>
    <col min="1564" max="1564" width="13.109375" customWidth="1"/>
    <col min="1565" max="1565" width="11.6640625" customWidth="1"/>
    <col min="1566" max="1566" width="17.33203125" customWidth="1"/>
    <col min="1567" max="1567" width="11.6640625" customWidth="1"/>
    <col min="1568" max="1568" width="20.5546875" customWidth="1"/>
    <col min="1569" max="1569" width="18.109375" customWidth="1"/>
    <col min="1570" max="1570" width="20.5546875" customWidth="1"/>
    <col min="1571" max="1571" width="19.44140625" customWidth="1"/>
    <col min="1572" max="1572" width="18.109375" customWidth="1"/>
    <col min="1573" max="1573" width="23.5546875" customWidth="1"/>
    <col min="1574" max="1574" width="18.109375" customWidth="1"/>
    <col min="1575" max="1575" width="14.33203125" customWidth="1"/>
    <col min="1576" max="1576" width="11.6640625" customWidth="1"/>
    <col min="1577" max="1577" width="14.33203125" customWidth="1"/>
    <col min="1578" max="1578" width="13.109375" customWidth="1"/>
    <col min="1579" max="1579" width="11.6640625" customWidth="1"/>
    <col min="1580" max="1580" width="17.33203125" customWidth="1"/>
    <col min="1581" max="1581" width="11.6640625" customWidth="1"/>
    <col min="1582" max="1582" width="20.5546875" customWidth="1"/>
    <col min="1583" max="1583" width="18.109375" customWidth="1"/>
    <col min="1584" max="1584" width="20.5546875" customWidth="1"/>
    <col min="1585" max="1585" width="19.44140625" customWidth="1"/>
    <col min="1586" max="1586" width="18.109375" customWidth="1"/>
    <col min="1587" max="1587" width="23.5546875" customWidth="1"/>
    <col min="1588" max="1588" width="18.109375" customWidth="1"/>
    <col min="1589" max="1589" width="14.33203125" customWidth="1"/>
    <col min="1590" max="1590" width="11.6640625" customWidth="1"/>
    <col min="1591" max="1591" width="14.33203125" customWidth="1"/>
    <col min="1592" max="1592" width="13.109375" customWidth="1"/>
    <col min="1593" max="1593" width="11.6640625" customWidth="1"/>
    <col min="1594" max="1594" width="17.33203125" customWidth="1"/>
    <col min="1595" max="1595" width="11.6640625" customWidth="1"/>
    <col min="1596" max="1596" width="20.5546875" customWidth="1"/>
    <col min="1597" max="1597" width="18.109375" customWidth="1"/>
    <col min="1598" max="1598" width="20.5546875" customWidth="1"/>
    <col min="1599" max="1599" width="19.44140625" customWidth="1"/>
    <col min="1600" max="1600" width="18.109375" customWidth="1"/>
    <col min="1601" max="1601" width="23.5546875" customWidth="1"/>
    <col min="1602" max="1602" width="18.109375" customWidth="1"/>
    <col min="1603" max="1603" width="14.33203125" customWidth="1"/>
    <col min="1604" max="1604" width="11.6640625" customWidth="1"/>
    <col min="1605" max="1605" width="14.33203125" customWidth="1"/>
    <col min="1606" max="1606" width="13.109375" customWidth="1"/>
    <col min="1607" max="1607" width="11.6640625" customWidth="1"/>
    <col min="1608" max="1608" width="17.33203125" customWidth="1"/>
    <col min="1609" max="1609" width="11.6640625" customWidth="1"/>
    <col min="1610" max="1610" width="14.33203125" customWidth="1"/>
    <col min="1611" max="1611" width="11.6640625" customWidth="1"/>
    <col min="1612" max="1612" width="14.33203125" customWidth="1"/>
    <col min="1613" max="1613" width="13.109375" customWidth="1"/>
    <col min="1614" max="1614" width="11.6640625" customWidth="1"/>
    <col min="1615" max="1615" width="17.33203125" customWidth="1"/>
    <col min="1616" max="1616" width="11.6640625" customWidth="1"/>
    <col min="1617" max="1617" width="19.5546875" customWidth="1"/>
    <col min="1618" max="1618" width="17" customWidth="1"/>
    <col min="1619" max="1619" width="19.5546875" customWidth="1"/>
    <col min="1620" max="1620" width="18.44140625" customWidth="1"/>
    <col min="1621" max="1621" width="17" customWidth="1"/>
    <col min="1622" max="1622" width="22.5546875" customWidth="1"/>
    <col min="1623" max="1623" width="17" customWidth="1"/>
    <col min="1624" max="1624" width="14.33203125" customWidth="1"/>
    <col min="1625" max="1625" width="11.6640625" customWidth="1"/>
    <col min="1626" max="1626" width="14.33203125" customWidth="1"/>
    <col min="1627" max="1627" width="13.109375" customWidth="1"/>
    <col min="1628" max="1628" width="11.6640625" customWidth="1"/>
    <col min="1629" max="1629" width="17.33203125" customWidth="1"/>
    <col min="1630" max="1630" width="11.6640625" customWidth="1"/>
    <col min="1631" max="1631" width="20.5546875" customWidth="1"/>
    <col min="1632" max="1632" width="18.109375" customWidth="1"/>
    <col min="1633" max="1633" width="20.5546875" customWidth="1"/>
    <col min="1634" max="1634" width="19.44140625" customWidth="1"/>
    <col min="1635" max="1635" width="18.109375" customWidth="1"/>
    <col min="1636" max="1636" width="23.5546875" customWidth="1"/>
    <col min="1637" max="1637" width="18.109375" customWidth="1"/>
    <col min="1638" max="1638" width="14.33203125" customWidth="1"/>
    <col min="1639" max="1639" width="11.6640625" customWidth="1"/>
    <col min="1640" max="1640" width="14.33203125" customWidth="1"/>
    <col min="1641" max="1641" width="13.109375" customWidth="1"/>
    <col min="1642" max="1642" width="11.6640625" customWidth="1"/>
    <col min="1643" max="1643" width="17.33203125" customWidth="1"/>
    <col min="1644" max="1644" width="11.6640625" customWidth="1"/>
    <col min="1645" max="1645" width="14.33203125" customWidth="1"/>
    <col min="1646" max="1646" width="11.6640625" customWidth="1"/>
    <col min="1647" max="1647" width="14.33203125" customWidth="1"/>
    <col min="1648" max="1648" width="13.109375" customWidth="1"/>
    <col min="1649" max="1649" width="11.6640625" customWidth="1"/>
    <col min="1650" max="1650" width="17.33203125" customWidth="1"/>
    <col min="1651" max="1651" width="11.6640625" customWidth="1"/>
    <col min="1652" max="1652" width="18.5546875" customWidth="1"/>
    <col min="1653" max="1653" width="16" customWidth="1"/>
    <col min="1654" max="1654" width="18.5546875" customWidth="1"/>
    <col min="1655" max="1655" width="17.44140625" customWidth="1"/>
    <col min="1656" max="1656" width="16" customWidth="1"/>
    <col min="1657" max="1657" width="21.5546875" customWidth="1"/>
    <col min="1658" max="1658" width="16" customWidth="1"/>
    <col min="1659" max="1659" width="14.33203125" customWidth="1"/>
    <col min="1660" max="1660" width="11.6640625" customWidth="1"/>
    <col min="1661" max="1661" width="14.33203125" customWidth="1"/>
    <col min="1662" max="1662" width="13.109375" customWidth="1"/>
    <col min="1663" max="1663" width="11.6640625" customWidth="1"/>
    <col min="1664" max="1664" width="17.33203125" customWidth="1"/>
    <col min="1665" max="1665" width="11.6640625" customWidth="1"/>
    <col min="1666" max="1666" width="20.5546875" customWidth="1"/>
    <col min="1667" max="1667" width="18.109375" customWidth="1"/>
    <col min="1668" max="1668" width="20.5546875" customWidth="1"/>
    <col min="1669" max="1669" width="19.44140625" customWidth="1"/>
    <col min="1670" max="1670" width="18.109375" customWidth="1"/>
    <col min="1671" max="1671" width="23.5546875" customWidth="1"/>
    <col min="1672" max="1672" width="18.109375" customWidth="1"/>
    <col min="1673" max="1673" width="14.33203125" customWidth="1"/>
    <col min="1674" max="1674" width="11.6640625" customWidth="1"/>
    <col min="1675" max="1675" width="14.33203125" customWidth="1"/>
    <col min="1676" max="1676" width="13.109375" customWidth="1"/>
    <col min="1677" max="1677" width="11.6640625" customWidth="1"/>
    <col min="1678" max="1678" width="17.33203125" customWidth="1"/>
    <col min="1679" max="1679" width="11.6640625" customWidth="1"/>
    <col min="1680" max="1680" width="18.5546875" customWidth="1"/>
    <col min="1681" max="1681" width="16" customWidth="1"/>
    <col min="1682" max="1682" width="18.5546875" customWidth="1"/>
    <col min="1683" max="1683" width="17.44140625" customWidth="1"/>
    <col min="1684" max="1684" width="16" customWidth="1"/>
    <col min="1685" max="1685" width="21.5546875" customWidth="1"/>
    <col min="1686" max="1686" width="16" customWidth="1"/>
    <col min="1687" max="1687" width="14.33203125" customWidth="1"/>
    <col min="1688" max="1688" width="11.6640625" customWidth="1"/>
    <col min="1689" max="1689" width="14.33203125" customWidth="1"/>
    <col min="1690" max="1690" width="13.109375" customWidth="1"/>
    <col min="1691" max="1691" width="11.6640625" customWidth="1"/>
    <col min="1692" max="1692" width="17.33203125" customWidth="1"/>
    <col min="1693" max="1693" width="11.6640625" customWidth="1"/>
    <col min="1694" max="1694" width="19.5546875" customWidth="1"/>
    <col min="1695" max="1695" width="17" customWidth="1"/>
    <col min="1696" max="1696" width="19.5546875" customWidth="1"/>
    <col min="1697" max="1697" width="18.44140625" customWidth="1"/>
    <col min="1698" max="1698" width="17" customWidth="1"/>
    <col min="1699" max="1699" width="22.5546875" customWidth="1"/>
    <col min="1700" max="1700" width="17" customWidth="1"/>
    <col min="1701" max="1701" width="14.33203125" customWidth="1"/>
    <col min="1702" max="1702" width="11.6640625" customWidth="1"/>
    <col min="1703" max="1703" width="14.33203125" customWidth="1"/>
    <col min="1704" max="1704" width="13.109375" customWidth="1"/>
    <col min="1705" max="1705" width="11.6640625" customWidth="1"/>
    <col min="1706" max="1706" width="17.33203125" customWidth="1"/>
    <col min="1707" max="1707" width="11.6640625" customWidth="1"/>
    <col min="1708" max="1708" width="18.5546875" customWidth="1"/>
    <col min="1709" max="1709" width="16" customWidth="1"/>
    <col min="1710" max="1710" width="18.5546875" customWidth="1"/>
    <col min="1711" max="1711" width="17.44140625" customWidth="1"/>
    <col min="1712" max="1712" width="16" customWidth="1"/>
    <col min="1713" max="1713" width="21.5546875" customWidth="1"/>
    <col min="1714" max="1714" width="16" customWidth="1"/>
    <col min="1715" max="1715" width="14.33203125" customWidth="1"/>
    <col min="1716" max="1716" width="11.6640625" customWidth="1"/>
    <col min="1717" max="1717" width="14.33203125" customWidth="1"/>
    <col min="1718" max="1718" width="13.109375" customWidth="1"/>
    <col min="1719" max="1719" width="11.6640625" customWidth="1"/>
    <col min="1720" max="1720" width="17.33203125" customWidth="1"/>
    <col min="1721" max="1721" width="11.6640625" customWidth="1"/>
    <col min="1722" max="1722" width="19.5546875" customWidth="1"/>
    <col min="1723" max="1723" width="17" customWidth="1"/>
    <col min="1724" max="1724" width="19.5546875" customWidth="1"/>
    <col min="1725" max="1725" width="18.44140625" customWidth="1"/>
    <col min="1726" max="1726" width="17" customWidth="1"/>
    <col min="1727" max="1727" width="22.5546875" customWidth="1"/>
    <col min="1728" max="1728" width="17" customWidth="1"/>
    <col min="1729" max="1729" width="14.33203125" customWidth="1"/>
    <col min="1730" max="1730" width="11.6640625" customWidth="1"/>
    <col min="1731" max="1731" width="14.33203125" customWidth="1"/>
    <col min="1732" max="1732" width="13.109375" customWidth="1"/>
    <col min="1733" max="1733" width="11.6640625" customWidth="1"/>
    <col min="1734" max="1734" width="17.33203125" customWidth="1"/>
    <col min="1735" max="1735" width="11.6640625" customWidth="1"/>
    <col min="1736" max="1736" width="21.109375" customWidth="1"/>
    <col min="1737" max="1737" width="18.6640625" customWidth="1"/>
    <col min="1738" max="1738" width="21.109375" customWidth="1"/>
    <col min="1739" max="1739" width="20" customWidth="1"/>
    <col min="1740" max="1740" width="18.6640625" customWidth="1"/>
    <col min="1741" max="1741" width="24.109375" customWidth="1"/>
    <col min="1742" max="1742" width="18.6640625" customWidth="1"/>
    <col min="1743" max="1743" width="19.5546875" customWidth="1"/>
    <col min="1744" max="1744" width="17" customWidth="1"/>
    <col min="1745" max="1745" width="19.5546875" customWidth="1"/>
    <col min="1746" max="1746" width="18.44140625" customWidth="1"/>
    <col min="1747" max="1747" width="17" customWidth="1"/>
    <col min="1748" max="1748" width="22.5546875" customWidth="1"/>
    <col min="1749" max="1749" width="17" customWidth="1"/>
    <col min="1750" max="1750" width="20.5546875" customWidth="1"/>
    <col min="1751" max="1751" width="18.109375" customWidth="1"/>
    <col min="1752" max="1752" width="23.5546875" customWidth="1"/>
    <col min="1753" max="1753" width="18.109375" customWidth="1"/>
    <col min="1754" max="1754" width="14.33203125" customWidth="1"/>
    <col min="1755" max="1755" width="11.6640625" customWidth="1"/>
    <col min="1756" max="1756" width="14.33203125" customWidth="1"/>
    <col min="1757" max="1757" width="11.6640625" customWidth="1"/>
    <col min="1758" max="1758" width="17.33203125" customWidth="1"/>
    <col min="1759" max="1759" width="11.6640625" customWidth="1"/>
    <col min="1760" max="1760" width="18.5546875" customWidth="1"/>
    <col min="1761" max="1761" width="16" customWidth="1"/>
    <col min="1762" max="1762" width="18.5546875" customWidth="1"/>
    <col min="1763" max="1763" width="16" customWidth="1"/>
    <col min="1764" max="1764" width="21.5546875" customWidth="1"/>
    <col min="1765" max="1765" width="16" customWidth="1"/>
    <col min="1766" max="1766" width="14.33203125" customWidth="1"/>
    <col min="1767" max="1767" width="11.6640625" customWidth="1"/>
    <col min="1768" max="1768" width="14.33203125" customWidth="1"/>
    <col min="1769" max="1769" width="11.6640625" customWidth="1"/>
    <col min="1770" max="1770" width="17.33203125" customWidth="1"/>
    <col min="1771" max="1771" width="11.6640625" customWidth="1"/>
    <col min="1772" max="1772" width="18.5546875" customWidth="1"/>
    <col min="1773" max="1773" width="16" customWidth="1"/>
    <col min="1774" max="1774" width="18.5546875" customWidth="1"/>
    <col min="1775" max="1775" width="16" customWidth="1"/>
    <col min="1776" max="1776" width="21.5546875" customWidth="1"/>
    <col min="1777" max="1777" width="16" customWidth="1"/>
    <col min="1778" max="1778" width="19.5546875" customWidth="1"/>
    <col min="1779" max="1779" width="17" customWidth="1"/>
    <col min="1780" max="1780" width="19.5546875" customWidth="1"/>
    <col min="1781" max="1781" width="17" customWidth="1"/>
    <col min="1782" max="1782" width="22.5546875" customWidth="1"/>
    <col min="1783" max="1783" width="17" customWidth="1"/>
    <col min="1784" max="1784" width="14.33203125" customWidth="1"/>
    <col min="1785" max="1785" width="11.6640625" customWidth="1"/>
    <col min="1786" max="1786" width="14.33203125" customWidth="1"/>
    <col min="1787" max="1787" width="11.6640625" customWidth="1"/>
    <col min="1788" max="1788" width="17.33203125" customWidth="1"/>
    <col min="1789" max="1789" width="11.6640625" customWidth="1"/>
    <col min="1790" max="1790" width="18.5546875" customWidth="1"/>
    <col min="1791" max="1791" width="16" customWidth="1"/>
    <col min="1792" max="1792" width="18.5546875" customWidth="1"/>
    <col min="1793" max="1793" width="16" customWidth="1"/>
    <col min="1794" max="1794" width="21.5546875" customWidth="1"/>
    <col min="1795" max="1795" width="16" customWidth="1"/>
    <col min="1796" max="1796" width="14.33203125" customWidth="1"/>
    <col min="1797" max="1797" width="11.6640625" customWidth="1"/>
    <col min="1798" max="1798" width="14.33203125" customWidth="1"/>
    <col min="1799" max="1799" width="11.6640625" customWidth="1"/>
    <col min="1800" max="1800" width="17.33203125" customWidth="1"/>
    <col min="1801" max="1801" width="11.6640625" customWidth="1"/>
    <col min="1802" max="1802" width="18.5546875" customWidth="1"/>
    <col min="1803" max="1803" width="16" customWidth="1"/>
    <col min="1804" max="1804" width="18.5546875" customWidth="1"/>
    <col min="1805" max="1805" width="16" customWidth="1"/>
    <col min="1806" max="1806" width="21.5546875" customWidth="1"/>
    <col min="1807" max="1807" width="16" customWidth="1"/>
    <col min="1808" max="1808" width="14.33203125" customWidth="1"/>
    <col min="1809" max="1809" width="11.6640625" customWidth="1"/>
    <col min="1810" max="1810" width="14.33203125" customWidth="1"/>
    <col min="1811" max="1811" width="11.6640625" customWidth="1"/>
    <col min="1812" max="1812" width="17.33203125" customWidth="1"/>
    <col min="1813" max="1813" width="11.6640625" customWidth="1"/>
    <col min="1814" max="1814" width="18.5546875" customWidth="1"/>
    <col min="1815" max="1815" width="16" customWidth="1"/>
    <col min="1816" max="1816" width="18.5546875" customWidth="1"/>
    <col min="1817" max="1817" width="16" customWidth="1"/>
    <col min="1818" max="1818" width="21.5546875" customWidth="1"/>
    <col min="1819" max="1819" width="16" customWidth="1"/>
    <col min="1820" max="1820" width="20.5546875" customWidth="1"/>
    <col min="1821" max="1821" width="18.109375" customWidth="1"/>
    <col min="1822" max="1822" width="20.5546875" customWidth="1"/>
    <col min="1823" max="1823" width="18.109375" customWidth="1"/>
    <col min="1824" max="1824" width="23.5546875" customWidth="1"/>
    <col min="1825" max="1825" width="18.109375" customWidth="1"/>
    <col min="1826" max="1826" width="14.33203125" customWidth="1"/>
    <col min="1827" max="1827" width="11.6640625" customWidth="1"/>
    <col min="1828" max="1828" width="14.33203125" customWidth="1"/>
    <col min="1829" max="1829" width="11.6640625" customWidth="1"/>
    <col min="1830" max="1830" width="17.33203125" customWidth="1"/>
    <col min="1831" max="1831" width="11.6640625" customWidth="1"/>
    <col min="1832" max="1832" width="18.5546875" customWidth="1"/>
    <col min="1833" max="1833" width="16" bestFit="1" customWidth="1"/>
    <col min="1834" max="1834" width="18.5546875" customWidth="1"/>
    <col min="1835" max="1835" width="16" customWidth="1"/>
    <col min="1836" max="1836" width="21.5546875" customWidth="1"/>
    <col min="1837" max="1837" width="16" customWidth="1"/>
    <col min="1838" max="1838" width="18.5546875" customWidth="1"/>
    <col min="1839" max="1839" width="16" customWidth="1"/>
    <col min="1840" max="1840" width="18.5546875" customWidth="1"/>
    <col min="1841" max="1841" width="16" customWidth="1"/>
    <col min="1842" max="1842" width="21.5546875" customWidth="1"/>
    <col min="1843" max="1843" width="16" customWidth="1"/>
    <col min="1844" max="1844" width="14.33203125" customWidth="1"/>
    <col min="1845" max="1845" width="11.6640625" customWidth="1"/>
    <col min="1846" max="1846" width="14.33203125" customWidth="1"/>
    <col min="1847" max="1847" width="11.6640625" customWidth="1"/>
    <col min="1848" max="1848" width="17.33203125" customWidth="1"/>
    <col min="1849" max="1849" width="11.6640625" customWidth="1"/>
    <col min="1850" max="1850" width="18.5546875" bestFit="1" customWidth="1"/>
    <col min="1851" max="1851" width="16" customWidth="1"/>
    <col min="1852" max="1852" width="18.5546875" bestFit="1" customWidth="1"/>
    <col min="1853" max="1853" width="16" customWidth="1"/>
    <col min="1854" max="1854" width="21.5546875" customWidth="1"/>
    <col min="1855" max="1855" width="16" customWidth="1"/>
    <col min="1856" max="1856" width="14.33203125" customWidth="1"/>
    <col min="1857" max="1857" width="11.6640625" customWidth="1"/>
    <col min="1858" max="1858" width="14.33203125" customWidth="1"/>
    <col min="1859" max="1859" width="11.6640625" customWidth="1"/>
    <col min="1860" max="1860" width="17.33203125" customWidth="1"/>
    <col min="1861" max="1861" width="11.6640625" customWidth="1"/>
    <col min="1862" max="1862" width="18.5546875" customWidth="1"/>
    <col min="1863" max="1863" width="16" customWidth="1"/>
    <col min="1864" max="1864" width="18.5546875" customWidth="1"/>
    <col min="1865" max="1865" width="16" customWidth="1"/>
    <col min="1866" max="1866" width="21.5546875" bestFit="1" customWidth="1"/>
    <col min="1867" max="1867" width="16" customWidth="1"/>
    <col min="1868" max="1868" width="20.5546875" customWidth="1"/>
    <col min="1869" max="1869" width="18.109375" customWidth="1"/>
    <col min="1870" max="1870" width="20.5546875" customWidth="1"/>
    <col min="1871" max="1871" width="18.109375" customWidth="1"/>
    <col min="1872" max="1872" width="23.5546875" customWidth="1"/>
    <col min="1873" max="1873" width="18.109375" customWidth="1"/>
    <col min="1874" max="1874" width="14.33203125" customWidth="1"/>
    <col min="1875" max="1875" width="11.6640625" customWidth="1"/>
    <col min="1876" max="1876" width="14.33203125" customWidth="1"/>
    <col min="1877" max="1877" width="11.6640625" customWidth="1"/>
    <col min="1878" max="1878" width="17.33203125" customWidth="1"/>
    <col min="1879" max="1879" width="11.6640625" customWidth="1"/>
    <col min="1880" max="1880" width="18.5546875" customWidth="1"/>
    <col min="1881" max="1881" width="16" customWidth="1"/>
    <col min="1882" max="1882" width="18.5546875" customWidth="1"/>
    <col min="1883" max="1883" width="16" customWidth="1"/>
    <col min="1884" max="1884" width="21.5546875" customWidth="1"/>
    <col min="1885" max="1885" width="16" customWidth="1"/>
    <col min="1886" max="1886" width="19.5546875" customWidth="1"/>
    <col min="1887" max="1887" width="17" customWidth="1"/>
    <col min="1888" max="1888" width="19.5546875" customWidth="1"/>
    <col min="1889" max="1889" width="17" customWidth="1"/>
    <col min="1890" max="1890" width="22.5546875" customWidth="1"/>
    <col min="1891" max="1891" width="17" customWidth="1"/>
    <col min="1892" max="1892" width="14.33203125" customWidth="1"/>
    <col min="1893" max="1893" width="11.6640625" customWidth="1"/>
    <col min="1894" max="1894" width="14.33203125" customWidth="1"/>
    <col min="1895" max="1895" width="11.6640625" customWidth="1"/>
    <col min="1896" max="1896" width="17.33203125" customWidth="1"/>
    <col min="1897" max="1897" width="11.6640625" customWidth="1"/>
    <col min="1898" max="1898" width="18.5546875" customWidth="1"/>
    <col min="1899" max="1899" width="16" customWidth="1"/>
    <col min="1900" max="1900" width="18.5546875" customWidth="1"/>
    <col min="1901" max="1901" width="16" customWidth="1"/>
    <col min="1902" max="1902" width="21.5546875" customWidth="1"/>
    <col min="1903" max="1903" width="16" customWidth="1"/>
    <col min="1904" max="1904" width="20.5546875" customWidth="1"/>
    <col min="1905" max="1905" width="18.109375" customWidth="1"/>
    <col min="1906" max="1906" width="20.5546875" customWidth="1"/>
    <col min="1907" max="1907" width="18.109375" customWidth="1"/>
    <col min="1908" max="1908" width="23.5546875" customWidth="1"/>
    <col min="1909" max="1909" width="18.109375" customWidth="1"/>
    <col min="1910" max="1910" width="14.33203125" customWidth="1"/>
    <col min="1911" max="1911" width="11.6640625" customWidth="1"/>
    <col min="1912" max="1912" width="14.33203125" customWidth="1"/>
    <col min="1913" max="1913" width="11.6640625" customWidth="1"/>
    <col min="1914" max="1914" width="17.33203125" customWidth="1"/>
    <col min="1915" max="1915" width="11.6640625" customWidth="1"/>
    <col min="1916" max="1916" width="18.5546875" bestFit="1" customWidth="1"/>
    <col min="1917" max="1917" width="16" bestFit="1" customWidth="1"/>
    <col min="1918" max="1918" width="18.5546875" customWidth="1"/>
    <col min="1919" max="1919" width="16" customWidth="1"/>
    <col min="1920" max="1920" width="21.5546875" customWidth="1"/>
    <col min="1921" max="1921" width="16" customWidth="1"/>
    <col min="1922" max="1922" width="14.33203125" customWidth="1"/>
    <col min="1923" max="1923" width="11.6640625" customWidth="1"/>
    <col min="1924" max="1924" width="14.33203125" customWidth="1"/>
    <col min="1925" max="1925" width="11.6640625" customWidth="1"/>
    <col min="1926" max="1926" width="17.33203125" customWidth="1"/>
    <col min="1927" max="1927" width="11.6640625" customWidth="1"/>
    <col min="1928" max="1928" width="18.5546875" customWidth="1"/>
    <col min="1929" max="1929" width="16" customWidth="1"/>
    <col min="1930" max="1930" width="18.5546875" customWidth="1"/>
    <col min="1931" max="1931" width="16" customWidth="1"/>
    <col min="1932" max="1932" width="21.5546875" customWidth="1"/>
    <col min="1933" max="1933" width="16" customWidth="1"/>
    <col min="1934" max="1934" width="18.5546875" customWidth="1"/>
    <col min="1935" max="1935" width="16" customWidth="1"/>
    <col min="1936" max="1936" width="18.5546875" customWidth="1"/>
    <col min="1937" max="1937" width="16" customWidth="1"/>
    <col min="1938" max="1938" width="21.5546875" customWidth="1"/>
    <col min="1939" max="1939" width="16" customWidth="1"/>
    <col min="1940" max="1940" width="14.33203125" customWidth="1"/>
    <col min="1941" max="1941" width="11.6640625" customWidth="1"/>
    <col min="1942" max="1942" width="14.33203125" customWidth="1"/>
    <col min="1943" max="1943" width="11.6640625" customWidth="1"/>
    <col min="1944" max="1944" width="17.33203125" customWidth="1"/>
    <col min="1945" max="1945" width="11.6640625" customWidth="1"/>
    <col min="1946" max="1946" width="17.5546875" customWidth="1"/>
    <col min="1947" max="1947" width="15" customWidth="1"/>
    <col min="1948" max="1948" width="17.5546875" customWidth="1"/>
    <col min="1949" max="1949" width="15" customWidth="1"/>
    <col min="1950" max="1950" width="20.44140625" customWidth="1"/>
    <col min="1951" max="1951" width="15" customWidth="1"/>
    <col min="1952" max="1952" width="20.5546875" customWidth="1"/>
    <col min="1953" max="1953" width="18.109375" customWidth="1"/>
    <col min="1954" max="1954" width="20.5546875" customWidth="1"/>
    <col min="1955" max="1955" width="18.109375" customWidth="1"/>
    <col min="1956" max="1956" width="23.5546875" customWidth="1"/>
    <col min="1957" max="1957" width="18.109375" customWidth="1"/>
    <col min="1958" max="1958" width="14.33203125" customWidth="1"/>
    <col min="1959" max="1959" width="11.6640625" customWidth="1"/>
    <col min="1960" max="1960" width="14.33203125" customWidth="1"/>
    <col min="1961" max="1961" width="11.6640625" customWidth="1"/>
    <col min="1962" max="1962" width="17.33203125" customWidth="1"/>
    <col min="1963" max="1963" width="11.6640625" customWidth="1"/>
    <col min="1964" max="1964" width="18.5546875" customWidth="1"/>
    <col min="1965" max="1965" width="16" customWidth="1"/>
    <col min="1966" max="1966" width="18.5546875" customWidth="1"/>
    <col min="1967" max="1967" width="16" customWidth="1"/>
    <col min="1968" max="1968" width="21.5546875" customWidth="1"/>
    <col min="1969" max="1969" width="16" customWidth="1"/>
    <col min="1970" max="1970" width="20.5546875" customWidth="1"/>
    <col min="1971" max="1971" width="18.109375" customWidth="1"/>
    <col min="1972" max="1972" width="20.5546875" customWidth="1"/>
    <col min="1973" max="1973" width="18.109375" customWidth="1"/>
    <col min="1974" max="1974" width="23.5546875" bestFit="1" customWidth="1"/>
    <col min="1975" max="1975" width="18.109375" customWidth="1"/>
    <col min="1976" max="1976" width="14.33203125" customWidth="1"/>
    <col min="1977" max="1977" width="11.6640625" customWidth="1"/>
    <col min="1978" max="1978" width="14.33203125" customWidth="1"/>
    <col min="1979" max="1979" width="11.6640625" customWidth="1"/>
    <col min="1980" max="1980" width="17.33203125" customWidth="1"/>
    <col min="1981" max="1981" width="11.6640625" customWidth="1"/>
    <col min="1982" max="1982" width="18.5546875" customWidth="1"/>
    <col min="1983" max="1983" width="16" customWidth="1"/>
    <col min="1984" max="1984" width="18.5546875" customWidth="1"/>
    <col min="1985" max="1985" width="16" customWidth="1"/>
    <col min="1986" max="1986" width="21.5546875" customWidth="1"/>
    <col min="1987" max="1987" width="16" customWidth="1"/>
    <col min="1988" max="1988" width="20.5546875" customWidth="1"/>
    <col min="1989" max="1989" width="18.109375" customWidth="1"/>
    <col min="1990" max="1990" width="20.5546875" customWidth="1"/>
    <col min="1991" max="1991" width="18.109375" customWidth="1"/>
    <col min="1992" max="1992" width="23.5546875" customWidth="1"/>
    <col min="1993" max="1993" width="18.109375" customWidth="1"/>
    <col min="1994" max="1994" width="14.33203125" customWidth="1"/>
    <col min="1995" max="1995" width="11.6640625" customWidth="1"/>
    <col min="1996" max="1996" width="14.33203125" customWidth="1"/>
    <col min="1997" max="1997" width="11.6640625" customWidth="1"/>
    <col min="1998" max="1998" width="17.33203125" customWidth="1"/>
    <col min="1999" max="1999" width="11.6640625" customWidth="1"/>
    <col min="2000" max="2000" width="18.5546875" customWidth="1"/>
    <col min="2001" max="2001" width="16" customWidth="1"/>
    <col min="2002" max="2002" width="18.5546875" customWidth="1"/>
    <col min="2003" max="2003" width="16" customWidth="1"/>
    <col min="2004" max="2004" width="21.5546875" customWidth="1"/>
    <col min="2005" max="2005" width="16" customWidth="1"/>
    <col min="2006" max="2006" width="14.33203125" customWidth="1"/>
    <col min="2007" max="2007" width="11.6640625" customWidth="1"/>
    <col min="2008" max="2008" width="14.33203125" customWidth="1"/>
    <col min="2009" max="2009" width="11.6640625" customWidth="1"/>
    <col min="2010" max="2010" width="17.33203125" customWidth="1"/>
    <col min="2011" max="2011" width="11.6640625" customWidth="1"/>
    <col min="2012" max="2012" width="17.5546875" customWidth="1"/>
    <col min="2013" max="2013" width="15" customWidth="1"/>
    <col min="2014" max="2014" width="17.5546875" customWidth="1"/>
    <col min="2015" max="2015" width="15" customWidth="1"/>
    <col min="2016" max="2016" width="20.44140625" customWidth="1"/>
    <col min="2017" max="2017" width="15" customWidth="1"/>
    <col min="2018" max="2018" width="19.5546875" customWidth="1"/>
    <col min="2019" max="2019" width="17" customWidth="1"/>
    <col min="2020" max="2020" width="19.5546875" bestFit="1" customWidth="1"/>
    <col min="2021" max="2021" width="17" customWidth="1"/>
    <col min="2022" max="2022" width="22.5546875" customWidth="1"/>
    <col min="2023" max="2023" width="17" customWidth="1"/>
    <col min="2024" max="2024" width="14.33203125" customWidth="1"/>
    <col min="2025" max="2025" width="11.6640625" customWidth="1"/>
    <col min="2026" max="2026" width="14.33203125" customWidth="1"/>
    <col min="2027" max="2027" width="11.6640625" customWidth="1"/>
    <col min="2028" max="2028" width="17.33203125" customWidth="1"/>
    <col min="2029" max="2029" width="11.6640625" customWidth="1"/>
    <col min="2030" max="2030" width="18.5546875" bestFit="1" customWidth="1"/>
    <col min="2031" max="2031" width="16" customWidth="1"/>
    <col min="2032" max="2032" width="18.5546875" bestFit="1" customWidth="1"/>
    <col min="2033" max="2033" width="16" customWidth="1"/>
    <col min="2034" max="2034" width="21.5546875" customWidth="1"/>
    <col min="2035" max="2035" width="16" customWidth="1"/>
    <col min="2036" max="2036" width="20.5546875" bestFit="1" customWidth="1"/>
    <col min="2037" max="2037" width="18.109375" bestFit="1" customWidth="1"/>
    <col min="2038" max="2038" width="20.5546875" customWidth="1"/>
    <col min="2039" max="2039" width="18.109375" customWidth="1"/>
    <col min="2040" max="2040" width="23.5546875" customWidth="1"/>
    <col min="2041" max="2041" width="18.109375" customWidth="1"/>
    <col min="2042" max="2042" width="14.33203125" customWidth="1"/>
    <col min="2043" max="2043" width="11.6640625" customWidth="1"/>
    <col min="2044" max="2044" width="14.33203125" customWidth="1"/>
    <col min="2045" max="2045" width="11.6640625" customWidth="1"/>
    <col min="2046" max="2046" width="17.33203125" customWidth="1"/>
    <col min="2047" max="2047" width="11.6640625" customWidth="1"/>
    <col min="2048" max="2048" width="18.5546875" customWidth="1"/>
    <col min="2049" max="2049" width="16" customWidth="1"/>
    <col min="2050" max="2050" width="18.5546875" customWidth="1"/>
    <col min="2051" max="2051" width="16" customWidth="1"/>
    <col min="2052" max="2052" width="21.5546875" customWidth="1"/>
    <col min="2053" max="2053" width="16" customWidth="1"/>
    <col min="2054" max="2054" width="14.33203125" bestFit="1" customWidth="1"/>
    <col min="2055" max="2055" width="11.6640625" bestFit="1" customWidth="1"/>
    <col min="2056" max="2056" width="14.33203125" bestFit="1" customWidth="1"/>
    <col min="2057" max="2057" width="11.6640625" customWidth="1"/>
    <col min="2058" max="2058" width="17.33203125" customWidth="1"/>
    <col min="2059" max="2059" width="11.6640625" customWidth="1"/>
    <col min="2060" max="2060" width="17.5546875" customWidth="1"/>
    <col min="2061" max="2061" width="15" customWidth="1"/>
    <col min="2062" max="2062" width="17.5546875" customWidth="1"/>
    <col min="2063" max="2063" width="15" customWidth="1"/>
    <col min="2064" max="2064" width="20.44140625" bestFit="1" customWidth="1"/>
    <col min="2065" max="2065" width="15" customWidth="1"/>
    <col min="2066" max="2066" width="18.5546875" bestFit="1" customWidth="1"/>
    <col min="2067" max="2067" width="16" bestFit="1" customWidth="1"/>
    <col min="2068" max="2068" width="18.5546875" customWidth="1"/>
    <col min="2069" max="2069" width="16" customWidth="1"/>
    <col min="2070" max="2070" width="21.5546875" customWidth="1"/>
    <col min="2071" max="2071" width="16" customWidth="1"/>
    <col min="2072" max="2072" width="14.33203125" customWidth="1"/>
    <col min="2073" max="2073" width="11.6640625" bestFit="1" customWidth="1"/>
    <col min="2074" max="2074" width="14.33203125" customWidth="1"/>
    <col min="2075" max="2075" width="11.6640625" customWidth="1"/>
    <col min="2076" max="2076" width="17.33203125" customWidth="1"/>
    <col min="2077" max="2077" width="11.6640625" customWidth="1"/>
    <col min="2078" max="2078" width="17.5546875" customWidth="1"/>
    <col min="2079" max="2079" width="15" customWidth="1"/>
    <col min="2080" max="2080" width="17.5546875" customWidth="1"/>
    <col min="2081" max="2081" width="15" customWidth="1"/>
    <col min="2082" max="2082" width="20.44140625" customWidth="1"/>
    <col min="2083" max="2083" width="15" customWidth="1"/>
    <col min="2084" max="2084" width="20.5546875" bestFit="1" customWidth="1"/>
    <col min="2085" max="2085" width="18.109375" bestFit="1" customWidth="1"/>
    <col min="2086" max="2086" width="20.5546875" bestFit="1" customWidth="1"/>
    <col min="2087" max="2087" width="18.109375" bestFit="1" customWidth="1"/>
    <col min="2088" max="2088" width="23.5546875" customWidth="1"/>
    <col min="2089" max="2089" width="18.109375" customWidth="1"/>
    <col min="2090" max="2090" width="14.33203125" customWidth="1"/>
    <col min="2091" max="2091" width="11.6640625" customWidth="1"/>
    <col min="2092" max="2092" width="14.33203125" customWidth="1"/>
    <col min="2093" max="2093" width="11.6640625" customWidth="1"/>
    <col min="2094" max="2094" width="17.33203125" customWidth="1"/>
    <col min="2095" max="2095" width="11.6640625" customWidth="1"/>
    <col min="2096" max="2096" width="18.5546875" customWidth="1"/>
    <col min="2097" max="2097" width="16" customWidth="1"/>
    <col min="2098" max="2098" width="18.5546875" bestFit="1" customWidth="1"/>
    <col min="2099" max="2099" width="16" customWidth="1"/>
    <col min="2100" max="2100" width="21.5546875" customWidth="1"/>
    <col min="2101" max="2101" width="16" customWidth="1"/>
    <col min="2102" max="2102" width="18.5546875" customWidth="1"/>
    <col min="2103" max="2103" width="16" customWidth="1"/>
    <col min="2104" max="2104" width="18.5546875" customWidth="1"/>
    <col min="2105" max="2105" width="16" customWidth="1"/>
    <col min="2106" max="2106" width="21.5546875" bestFit="1" customWidth="1"/>
    <col min="2107" max="2107" width="16" customWidth="1"/>
    <col min="2108" max="2108" width="14.33203125" customWidth="1"/>
    <col min="2109" max="2109" width="11.6640625" customWidth="1"/>
    <col min="2110" max="2110" width="14.33203125" customWidth="1"/>
    <col min="2111" max="2111" width="11.6640625" customWidth="1"/>
    <col min="2112" max="2112" width="17.33203125" customWidth="1"/>
    <col min="2113" max="2113" width="11.6640625" customWidth="1"/>
    <col min="2114" max="2114" width="18.5546875" bestFit="1" customWidth="1"/>
    <col min="2115" max="2115" width="16" bestFit="1" customWidth="1"/>
    <col min="2116" max="2116" width="18.5546875" bestFit="1" customWidth="1"/>
    <col min="2117" max="2117" width="16" customWidth="1"/>
    <col min="2118" max="2118" width="21.5546875" customWidth="1"/>
    <col min="2119" max="2119" width="16" customWidth="1"/>
    <col min="2120" max="2120" width="19.5546875" customWidth="1"/>
    <col min="2121" max="2121" width="17" customWidth="1"/>
    <col min="2122" max="2122" width="19.5546875" customWidth="1"/>
    <col min="2123" max="2123" width="17" customWidth="1"/>
    <col min="2124" max="2124" width="22.5546875" bestFit="1" customWidth="1"/>
    <col min="2125" max="2125" width="17" customWidth="1"/>
    <col min="2126" max="2126" width="14.33203125" customWidth="1"/>
    <col min="2127" max="2127" width="11.6640625" customWidth="1"/>
    <col min="2128" max="2128" width="14.33203125" customWidth="1"/>
    <col min="2129" max="2129" width="11.6640625" customWidth="1"/>
    <col min="2130" max="2130" width="17.33203125" customWidth="1"/>
    <col min="2131" max="2131" width="11.6640625" customWidth="1"/>
    <col min="2132" max="2132" width="18.5546875" customWidth="1"/>
    <col min="2133" max="2133" width="16" customWidth="1"/>
    <col min="2134" max="2134" width="18.5546875" bestFit="1" customWidth="1"/>
    <col min="2135" max="2135" width="16" customWidth="1"/>
    <col min="2136" max="2136" width="21.5546875" bestFit="1" customWidth="1"/>
    <col min="2137" max="2137" width="16" customWidth="1"/>
    <col min="2138" max="2138" width="18.5546875" customWidth="1"/>
    <col min="2139" max="2139" width="16" customWidth="1"/>
    <col min="2140" max="2140" width="18.5546875" customWidth="1"/>
    <col min="2141" max="2141" width="16" customWidth="1"/>
    <col min="2142" max="2142" width="21.5546875" customWidth="1"/>
    <col min="2143" max="2143" width="16" customWidth="1"/>
    <col min="2144" max="2144" width="14.33203125" customWidth="1"/>
    <col min="2145" max="2145" width="11.6640625" customWidth="1"/>
    <col min="2146" max="2146" width="14.33203125" customWidth="1"/>
    <col min="2147" max="2147" width="11.6640625" customWidth="1"/>
    <col min="2148" max="2148" width="17.33203125" customWidth="1"/>
    <col min="2149" max="2149" width="11.6640625" customWidth="1"/>
    <col min="2150" max="2150" width="18.5546875" customWidth="1"/>
    <col min="2151" max="2151" width="16" customWidth="1"/>
    <col min="2152" max="2152" width="18.5546875" customWidth="1"/>
    <col min="2153" max="2153" width="16" customWidth="1"/>
    <col min="2154" max="2154" width="21.5546875" bestFit="1" customWidth="1"/>
    <col min="2155" max="2155" width="16" customWidth="1"/>
    <col min="2156" max="2156" width="19.5546875" bestFit="1" customWidth="1"/>
    <col min="2157" max="2157" width="17" bestFit="1" customWidth="1"/>
    <col min="2158" max="2158" width="19.5546875" customWidth="1"/>
    <col min="2159" max="2159" width="17" customWidth="1"/>
    <col min="2160" max="2160" width="22.5546875" customWidth="1"/>
    <col min="2161" max="2161" width="17" customWidth="1"/>
    <col min="2162" max="2162" width="14.33203125" customWidth="1"/>
    <col min="2163" max="2163" width="11.6640625" customWidth="1"/>
    <col min="2164" max="2164" width="14.33203125" customWidth="1"/>
    <col min="2165" max="2165" width="11.6640625" customWidth="1"/>
    <col min="2166" max="2166" width="17.33203125" customWidth="1"/>
    <col min="2167" max="2167" width="11.6640625" customWidth="1"/>
    <col min="2168" max="2168" width="21.109375" customWidth="1"/>
    <col min="2169" max="2169" width="18.6640625" customWidth="1"/>
    <col min="2170" max="2170" width="21.109375" customWidth="1"/>
    <col min="2171" max="2171" width="18.6640625" customWidth="1"/>
    <col min="2172" max="2172" width="24.109375" customWidth="1"/>
    <col min="2173" max="2173" width="18.6640625" customWidth="1"/>
    <col min="2174" max="2174" width="21.109375" customWidth="1"/>
    <col min="2175" max="2175" width="18.6640625" customWidth="1"/>
    <col min="2176" max="2176" width="21.109375" customWidth="1"/>
    <col min="2177" max="2177" width="18.6640625" customWidth="1"/>
    <col min="2178" max="2178" width="24.109375" customWidth="1"/>
    <col min="2179" max="2179" width="18.6640625" customWidth="1"/>
    <col min="2180" max="2180" width="19.5546875" customWidth="1"/>
    <col min="2181" max="2181" width="17" customWidth="1"/>
    <col min="2182" max="2182" width="19.5546875" customWidth="1"/>
    <col min="2183" max="2183" width="17" customWidth="1"/>
    <col min="2184" max="2184" width="22.5546875" customWidth="1"/>
    <col min="2185" max="2185" width="17" customWidth="1"/>
    <col min="2186" max="2186" width="18.5546875" customWidth="1"/>
    <col min="2187" max="2188" width="16" customWidth="1"/>
    <col min="2189" max="2189" width="14.33203125" customWidth="1"/>
    <col min="2190" max="2190" width="11.6640625" customWidth="1"/>
    <col min="2191" max="2191" width="14.33203125" customWidth="1"/>
    <col min="2192" max="2193" width="11.6640625" customWidth="1"/>
    <col min="2194" max="2194" width="32" bestFit="1" customWidth="1"/>
    <col min="2195" max="2195" width="29.44140625" customWidth="1"/>
    <col min="2196" max="2196" width="32" customWidth="1"/>
    <col min="2197" max="2198" width="29.44140625" customWidth="1"/>
    <col min="2199" max="2199" width="18.5546875" customWidth="1"/>
    <col min="2200" max="2200" width="16" customWidth="1"/>
    <col min="2201" max="2201" width="18.5546875" customWidth="1"/>
    <col min="2202" max="2203" width="16" customWidth="1"/>
    <col min="2204" max="2204" width="20.5546875" customWidth="1"/>
    <col min="2205" max="2205" width="18.109375" customWidth="1"/>
    <col min="2206" max="2206" width="20.5546875" customWidth="1"/>
    <col min="2207" max="2208" width="18.109375" customWidth="1"/>
    <col min="2209" max="2209" width="14.33203125" customWidth="1"/>
    <col min="2210" max="2210" width="11.6640625" customWidth="1"/>
    <col min="2211" max="2211" width="14.33203125" customWidth="1"/>
    <col min="2212" max="2213" width="11.6640625" customWidth="1"/>
    <col min="2214" max="2214" width="32" customWidth="1"/>
    <col min="2215" max="2215" width="29.44140625" customWidth="1"/>
    <col min="2216" max="2216" width="32" bestFit="1" customWidth="1"/>
    <col min="2217" max="2217" width="29.44140625" bestFit="1" customWidth="1"/>
    <col min="2218" max="2218" width="29.44140625" customWidth="1"/>
    <col min="2219" max="2219" width="18.5546875" customWidth="1"/>
    <col min="2220" max="2220" width="16" bestFit="1" customWidth="1"/>
    <col min="2221" max="2221" width="18.5546875" customWidth="1"/>
    <col min="2222" max="2223" width="16" customWidth="1"/>
    <col min="2224" max="2224" width="18.5546875" customWidth="1"/>
    <col min="2225" max="2225" width="16" customWidth="1"/>
    <col min="2226" max="2226" width="18.5546875" customWidth="1"/>
    <col min="2227" max="2227" width="16" customWidth="1"/>
    <col min="2228" max="2228" width="16" bestFit="1" customWidth="1"/>
    <col min="2229" max="2229" width="14.33203125" bestFit="1" customWidth="1"/>
    <col min="2230" max="2230" width="11.6640625" customWidth="1"/>
    <col min="2231" max="2231" width="14.33203125" customWidth="1"/>
    <col min="2232" max="2233" width="11.6640625" customWidth="1"/>
    <col min="2234" max="2234" width="32" bestFit="1" customWidth="1"/>
    <col min="2235" max="2235" width="29.44140625" bestFit="1" customWidth="1"/>
    <col min="2236" max="2236" width="32" bestFit="1" customWidth="1"/>
    <col min="2237" max="2238" width="29.44140625" bestFit="1" customWidth="1"/>
    <col min="2239" max="2239" width="18.5546875" customWidth="1"/>
    <col min="2240" max="2240" width="16" customWidth="1"/>
    <col min="2241" max="2241" width="18.5546875" customWidth="1"/>
    <col min="2242" max="2243" width="16" customWidth="1"/>
    <col min="2244" max="2244" width="14.33203125" customWidth="1"/>
    <col min="2245" max="2245" width="11.6640625" customWidth="1"/>
    <col min="2246" max="2246" width="14.33203125" customWidth="1"/>
    <col min="2247" max="2248" width="11.6640625" customWidth="1"/>
    <col min="2249" max="2249" width="32" customWidth="1"/>
    <col min="2250" max="2250" width="29.44140625" customWidth="1"/>
    <col min="2251" max="2251" width="32" customWidth="1"/>
    <col min="2252" max="2253" width="29.44140625" customWidth="1"/>
    <col min="2254" max="2254" width="18.5546875" customWidth="1"/>
    <col min="2255" max="2255" width="16" customWidth="1"/>
    <col min="2256" max="2256" width="18.5546875" customWidth="1"/>
    <col min="2257" max="2258" width="16" customWidth="1"/>
    <col min="2259" max="2259" width="20.5546875" customWidth="1"/>
    <col min="2260" max="2260" width="18.109375" customWidth="1"/>
    <col min="2261" max="2261" width="20.5546875" customWidth="1"/>
    <col min="2262" max="2263" width="18.109375" customWidth="1"/>
    <col min="2264" max="2264" width="14.33203125" customWidth="1"/>
    <col min="2265" max="2265" width="11.6640625" customWidth="1"/>
    <col min="2266" max="2266" width="14.33203125" customWidth="1"/>
    <col min="2267" max="2268" width="11.6640625" customWidth="1"/>
    <col min="2269" max="2269" width="32" bestFit="1" customWidth="1"/>
    <col min="2270" max="2270" width="29.44140625" bestFit="1" customWidth="1"/>
    <col min="2271" max="2271" width="32" bestFit="1" customWidth="1"/>
    <col min="2272" max="2273" width="29.44140625" bestFit="1" customWidth="1"/>
    <col min="2274" max="2274" width="18.5546875" bestFit="1" customWidth="1"/>
    <col min="2275" max="2275" width="16" bestFit="1" customWidth="1"/>
    <col min="2276" max="2276" width="18.5546875" bestFit="1" customWidth="1"/>
    <col min="2277" max="2277" width="16" bestFit="1" customWidth="1"/>
    <col min="2278" max="2278" width="16" customWidth="1"/>
    <col min="2279" max="2279" width="19.5546875" customWidth="1"/>
    <col min="2280" max="2280" width="17" customWidth="1"/>
    <col min="2281" max="2281" width="19.5546875" customWidth="1"/>
    <col min="2282" max="2283" width="17" bestFit="1" customWidth="1"/>
    <col min="2284" max="2284" width="14.33203125" customWidth="1"/>
    <col min="2285" max="2285" width="11.6640625" customWidth="1"/>
    <col min="2286" max="2286" width="14.33203125" customWidth="1"/>
    <col min="2287" max="2288" width="11.6640625" customWidth="1"/>
    <col min="2289" max="2289" width="32" bestFit="1" customWidth="1"/>
    <col min="2290" max="2290" width="29.44140625" bestFit="1" customWidth="1"/>
    <col min="2291" max="2291" width="32" bestFit="1" customWidth="1"/>
    <col min="2292" max="2293" width="29.44140625" bestFit="1" customWidth="1"/>
    <col min="2294" max="2294" width="18.5546875" bestFit="1" customWidth="1"/>
    <col min="2295" max="2295" width="16" bestFit="1" customWidth="1"/>
    <col min="2296" max="2296" width="18.5546875" bestFit="1" customWidth="1"/>
    <col min="2297" max="2297" width="16" bestFit="1" customWidth="1"/>
    <col min="2298" max="2298" width="16" customWidth="1"/>
    <col min="2299" max="2299" width="20.5546875" customWidth="1"/>
    <col min="2300" max="2300" width="18.109375" customWidth="1"/>
    <col min="2301" max="2301" width="20.5546875" customWidth="1"/>
    <col min="2302" max="2303" width="18.109375" bestFit="1" customWidth="1"/>
    <col min="2304" max="2304" width="14.33203125" customWidth="1"/>
    <col min="2305" max="2305" width="11.6640625" customWidth="1"/>
    <col min="2306" max="2306" width="14.33203125" customWidth="1"/>
    <col min="2307" max="2308" width="11.6640625" customWidth="1"/>
    <col min="2309" max="2309" width="32" bestFit="1" customWidth="1"/>
    <col min="2310" max="2310" width="29.44140625" bestFit="1" customWidth="1"/>
    <col min="2311" max="2311" width="32" bestFit="1" customWidth="1"/>
    <col min="2312" max="2313" width="29.44140625" bestFit="1" customWidth="1"/>
    <col min="2314" max="2314" width="18.5546875" bestFit="1" customWidth="1"/>
    <col min="2315" max="2315" width="16" bestFit="1" customWidth="1"/>
    <col min="2316" max="2316" width="18.5546875" bestFit="1" customWidth="1"/>
    <col min="2317" max="2317" width="16" bestFit="1" customWidth="1"/>
    <col min="2318" max="2318" width="16" customWidth="1"/>
    <col min="2319" max="2319" width="14.33203125" customWidth="1"/>
    <col min="2320" max="2320" width="11.6640625" customWidth="1"/>
    <col min="2321" max="2321" width="14.33203125" customWidth="1"/>
    <col min="2322" max="2323" width="11.6640625" customWidth="1"/>
    <col min="2324" max="2324" width="32" bestFit="1" customWidth="1"/>
    <col min="2325" max="2325" width="29.44140625" bestFit="1" customWidth="1"/>
    <col min="2326" max="2326" width="32" bestFit="1" customWidth="1"/>
    <col min="2327" max="2328" width="29.44140625" bestFit="1" customWidth="1"/>
    <col min="2329" max="2329" width="18.5546875" bestFit="1" customWidth="1"/>
    <col min="2330" max="2330" width="16" customWidth="1"/>
    <col min="2331" max="2331" width="18.5546875" bestFit="1" customWidth="1"/>
    <col min="2332" max="2333" width="16" customWidth="1"/>
    <col min="2334" max="2334" width="18.5546875" bestFit="1" customWidth="1"/>
    <col min="2335" max="2335" width="16" bestFit="1" customWidth="1"/>
    <col min="2336" max="2336" width="18.5546875" bestFit="1" customWidth="1"/>
    <col min="2337" max="2337" width="16" bestFit="1" customWidth="1"/>
    <col min="2338" max="2338" width="16" customWidth="1"/>
    <col min="2339" max="2339" width="14.33203125" customWidth="1"/>
    <col min="2340" max="2340" width="11.6640625" customWidth="1"/>
    <col min="2341" max="2341" width="14.33203125" customWidth="1"/>
    <col min="2342" max="2343" width="11.6640625" customWidth="1"/>
    <col min="2344" max="2344" width="32" bestFit="1" customWidth="1"/>
    <col min="2345" max="2345" width="29.44140625" bestFit="1" customWidth="1"/>
    <col min="2346" max="2346" width="32" bestFit="1" customWidth="1"/>
    <col min="2347" max="2348" width="29.44140625" bestFit="1" customWidth="1"/>
    <col min="2349" max="2349" width="17.5546875" bestFit="1" customWidth="1"/>
    <col min="2350" max="2350" width="15" bestFit="1" customWidth="1"/>
    <col min="2351" max="2351" width="17.5546875" bestFit="1" customWidth="1"/>
    <col min="2352" max="2353" width="15" bestFit="1" customWidth="1"/>
    <col min="2354" max="2354" width="20.5546875" bestFit="1" customWidth="1"/>
    <col min="2355" max="2355" width="18.109375" bestFit="1" customWidth="1"/>
    <col min="2356" max="2356" width="20.5546875" bestFit="1" customWidth="1"/>
    <col min="2357" max="2358" width="18.109375" bestFit="1" customWidth="1"/>
    <col min="2359" max="2359" width="14.33203125" bestFit="1" customWidth="1"/>
    <col min="2360" max="2360" width="11.6640625" customWidth="1"/>
    <col min="2361" max="2361" width="14.33203125" bestFit="1" customWidth="1"/>
    <col min="2362" max="2363" width="11.6640625" customWidth="1"/>
    <col min="2364" max="2364" width="32" bestFit="1" customWidth="1"/>
    <col min="2365" max="2365" width="29.44140625" bestFit="1" customWidth="1"/>
    <col min="2366" max="2366" width="32" bestFit="1" customWidth="1"/>
    <col min="2367" max="2368" width="29.44140625" bestFit="1" customWidth="1"/>
    <col min="2369" max="2369" width="18.5546875" bestFit="1" customWidth="1"/>
    <col min="2370" max="2370" width="16" bestFit="1" customWidth="1"/>
    <col min="2371" max="2371" width="18.5546875" bestFit="1" customWidth="1"/>
    <col min="2372" max="2373" width="16" bestFit="1" customWidth="1"/>
    <col min="2374" max="2374" width="20.5546875" customWidth="1"/>
    <col min="2375" max="2375" width="18.109375" customWidth="1"/>
    <col min="2376" max="2376" width="20.5546875" customWidth="1"/>
    <col min="2377" max="2377" width="18.109375" customWidth="1"/>
    <col min="2378" max="2378" width="18.109375" bestFit="1" customWidth="1"/>
    <col min="2379" max="2379" width="14.33203125" bestFit="1" customWidth="1"/>
    <col min="2380" max="2380" width="11.6640625" customWidth="1"/>
    <col min="2381" max="2381" width="14.33203125" bestFit="1" customWidth="1"/>
    <col min="2382" max="2383" width="11.6640625" customWidth="1"/>
    <col min="2384" max="2384" width="32" bestFit="1" customWidth="1"/>
    <col min="2385" max="2385" width="29.44140625" bestFit="1" customWidth="1"/>
    <col min="2386" max="2386" width="32" bestFit="1" customWidth="1"/>
    <col min="2387" max="2388" width="29.44140625" bestFit="1" customWidth="1"/>
    <col min="2389" max="2389" width="18.5546875" bestFit="1" customWidth="1"/>
    <col min="2390" max="2390" width="16" bestFit="1" customWidth="1"/>
    <col min="2391" max="2391" width="18.5546875" bestFit="1" customWidth="1"/>
    <col min="2392" max="2393" width="16" bestFit="1" customWidth="1"/>
    <col min="2394" max="2394" width="20.5546875" customWidth="1"/>
    <col min="2395" max="2395" width="18.109375" customWidth="1"/>
    <col min="2396" max="2396" width="20.5546875" customWidth="1"/>
    <col min="2397" max="2397" width="18.109375" customWidth="1"/>
    <col min="2398" max="2398" width="18.109375" bestFit="1" customWidth="1"/>
    <col min="2399" max="2399" width="14.33203125" bestFit="1" customWidth="1"/>
    <col min="2400" max="2400" width="11.6640625" customWidth="1"/>
    <col min="2401" max="2401" width="14.33203125" bestFit="1" customWidth="1"/>
    <col min="2402" max="2403" width="11.6640625" customWidth="1"/>
    <col min="2404" max="2404" width="32" bestFit="1" customWidth="1"/>
    <col min="2405" max="2405" width="29.44140625" bestFit="1" customWidth="1"/>
    <col min="2406" max="2406" width="32" bestFit="1" customWidth="1"/>
    <col min="2407" max="2408" width="29.44140625" bestFit="1" customWidth="1"/>
    <col min="2409" max="2409" width="18.5546875" bestFit="1" customWidth="1"/>
    <col min="2410" max="2410" width="16" customWidth="1"/>
    <col min="2411" max="2411" width="18.5546875" customWidth="1"/>
    <col min="2412" max="2413" width="16" customWidth="1"/>
    <col min="2414" max="2414" width="14.33203125" customWidth="1"/>
    <col min="2415" max="2415" width="11.6640625" customWidth="1"/>
    <col min="2416" max="2416" width="14.33203125" customWidth="1"/>
    <col min="2417" max="2418" width="11.6640625" customWidth="1"/>
    <col min="2419" max="2419" width="20.5546875" bestFit="1" customWidth="1"/>
    <col min="2420" max="2420" width="18.109375" bestFit="1" customWidth="1"/>
    <col min="2421" max="2421" width="20.5546875" bestFit="1" customWidth="1"/>
    <col min="2422" max="2422" width="18.109375" customWidth="1"/>
    <col min="2423" max="2423" width="18.109375" bestFit="1" customWidth="1"/>
    <col min="2424" max="2424" width="17.5546875" customWidth="1"/>
    <col min="2425" max="2425" width="15" customWidth="1"/>
    <col min="2426" max="2426" width="17.5546875" bestFit="1" customWidth="1"/>
    <col min="2427" max="2428" width="15" bestFit="1" customWidth="1"/>
    <col min="2429" max="2429" width="19.5546875" bestFit="1" customWidth="1"/>
    <col min="2430" max="2430" width="17" customWidth="1"/>
    <col min="2431" max="2431" width="19.5546875" bestFit="1" customWidth="1"/>
    <col min="2432" max="2433" width="17" customWidth="1"/>
    <col min="2434" max="2434" width="14.33203125" customWidth="1"/>
    <col min="2435" max="2435" width="11.6640625" customWidth="1"/>
    <col min="2436" max="2436" width="14.33203125" customWidth="1"/>
    <col min="2437" max="2438" width="11.6640625" customWidth="1"/>
    <col min="2439" max="2439" width="32" bestFit="1" customWidth="1"/>
    <col min="2440" max="2440" width="29.44140625" bestFit="1" customWidth="1"/>
    <col min="2441" max="2441" width="32" bestFit="1" customWidth="1"/>
    <col min="2442" max="2443" width="29.44140625" bestFit="1" customWidth="1"/>
    <col min="2444" max="2444" width="18.5546875" customWidth="1"/>
    <col min="2445" max="2445" width="16" customWidth="1"/>
    <col min="2446" max="2446" width="18.5546875" bestFit="1" customWidth="1"/>
    <col min="2447" max="2448" width="16" bestFit="1" customWidth="1"/>
    <col min="2449" max="2449" width="20.5546875" bestFit="1" customWidth="1"/>
    <col min="2450" max="2450" width="18.109375" customWidth="1"/>
    <col min="2451" max="2451" width="20.5546875" customWidth="1"/>
    <col min="2452" max="2453" width="18.109375" customWidth="1"/>
    <col min="2454" max="2454" width="14.33203125" customWidth="1"/>
    <col min="2455" max="2455" width="11.6640625" customWidth="1"/>
    <col min="2456" max="2456" width="14.33203125" customWidth="1"/>
    <col min="2457" max="2458" width="11.6640625" customWidth="1"/>
    <col min="2459" max="2459" width="32" bestFit="1" customWidth="1"/>
    <col min="2460" max="2460" width="29.44140625" bestFit="1" customWidth="1"/>
    <col min="2461" max="2461" width="32" bestFit="1" customWidth="1"/>
    <col min="2462" max="2463" width="29.44140625" bestFit="1" customWidth="1"/>
    <col min="2464" max="2464" width="18.5546875" bestFit="1" customWidth="1"/>
    <col min="2465" max="2465" width="16" bestFit="1" customWidth="1"/>
    <col min="2466" max="2466" width="18.5546875" bestFit="1" customWidth="1"/>
    <col min="2467" max="2468" width="16" bestFit="1" customWidth="1"/>
    <col min="2469" max="2469" width="14.33203125" bestFit="1" customWidth="1"/>
    <col min="2470" max="2470" width="11.6640625" customWidth="1"/>
    <col min="2471" max="2471" width="14.33203125" customWidth="1"/>
    <col min="2472" max="2473" width="11.6640625" customWidth="1"/>
    <col min="2474" max="2474" width="32" bestFit="1" customWidth="1"/>
    <col min="2475" max="2475" width="29.44140625" bestFit="1" customWidth="1"/>
    <col min="2476" max="2476" width="32" bestFit="1" customWidth="1"/>
    <col min="2477" max="2478" width="29.44140625" bestFit="1" customWidth="1"/>
    <col min="2479" max="2479" width="17.5546875" bestFit="1" customWidth="1"/>
    <col min="2480" max="2480" width="15" customWidth="1"/>
    <col min="2481" max="2481" width="17.5546875" bestFit="1" customWidth="1"/>
    <col min="2482" max="2483" width="15" customWidth="1"/>
    <col min="2484" max="2484" width="18.5546875" customWidth="1"/>
    <col min="2485" max="2485" width="16" customWidth="1"/>
    <col min="2486" max="2486" width="18.5546875" bestFit="1" customWidth="1"/>
    <col min="2487" max="2488" width="16" bestFit="1" customWidth="1"/>
    <col min="2489" max="2489" width="14.33203125" bestFit="1" customWidth="1"/>
    <col min="2490" max="2490" width="11.6640625" customWidth="1"/>
    <col min="2491" max="2491" width="14.33203125" customWidth="1"/>
    <col min="2492" max="2493" width="11.6640625" customWidth="1"/>
    <col min="2494" max="2494" width="20.5546875" bestFit="1" customWidth="1"/>
    <col min="2495" max="2495" width="18.109375" bestFit="1" customWidth="1"/>
    <col min="2496" max="2496" width="20.5546875" bestFit="1" customWidth="1"/>
    <col min="2497" max="2497" width="18.109375" bestFit="1" customWidth="1"/>
    <col min="2498" max="2498" width="18.109375" customWidth="1"/>
    <col min="2499" max="2499" width="17.5546875" bestFit="1" customWidth="1"/>
    <col min="2500" max="2500" width="15" customWidth="1"/>
    <col min="2501" max="2501" width="17.5546875" bestFit="1" customWidth="1"/>
    <col min="2502" max="2503" width="15" customWidth="1"/>
    <col min="2504" max="2504" width="20.5546875" bestFit="1" customWidth="1"/>
    <col min="2505" max="2505" width="18.109375" bestFit="1" customWidth="1"/>
    <col min="2506" max="2506" width="20.5546875" bestFit="1" customWidth="1"/>
    <col min="2507" max="2508" width="18.109375" bestFit="1" customWidth="1"/>
    <col min="2509" max="2509" width="14.33203125" bestFit="1" customWidth="1"/>
    <col min="2510" max="2510" width="11.6640625" customWidth="1"/>
    <col min="2511" max="2511" width="14.33203125" customWidth="1"/>
    <col min="2512" max="2513" width="11.6640625" customWidth="1"/>
    <col min="2514" max="2514" width="32" bestFit="1" customWidth="1"/>
    <col min="2515" max="2515" width="29.44140625" bestFit="1" customWidth="1"/>
    <col min="2516" max="2516" width="32" bestFit="1" customWidth="1"/>
    <col min="2517" max="2518" width="29.44140625" bestFit="1" customWidth="1"/>
    <col min="2519" max="2519" width="18.5546875" bestFit="1" customWidth="1"/>
    <col min="2520" max="2520" width="16" customWidth="1"/>
    <col min="2521" max="2521" width="18.5546875" bestFit="1" customWidth="1"/>
    <col min="2522" max="2523" width="16" customWidth="1"/>
    <col min="2524" max="2524" width="18.5546875" customWidth="1"/>
    <col min="2525" max="2525" width="16" customWidth="1"/>
    <col min="2526" max="2526" width="18.5546875" bestFit="1" customWidth="1"/>
    <col min="2527" max="2528" width="16" bestFit="1" customWidth="1"/>
    <col min="2529" max="2529" width="14.33203125" bestFit="1" customWidth="1"/>
    <col min="2530" max="2530" width="11.6640625" customWidth="1"/>
    <col min="2531" max="2531" width="14.33203125" customWidth="1"/>
    <col min="2532" max="2533" width="11.6640625" customWidth="1"/>
    <col min="2534" max="2534" width="32" bestFit="1" customWidth="1"/>
    <col min="2535" max="2535" width="29.44140625" bestFit="1" customWidth="1"/>
    <col min="2536" max="2536" width="32" bestFit="1" customWidth="1"/>
    <col min="2537" max="2538" width="29.44140625" bestFit="1" customWidth="1"/>
    <col min="2539" max="2539" width="18.5546875" customWidth="1"/>
    <col min="2540" max="2540" width="16" customWidth="1"/>
    <col min="2541" max="2541" width="18.5546875" customWidth="1"/>
    <col min="2542" max="2543" width="16" customWidth="1"/>
    <col min="2544" max="2544" width="19.5546875" customWidth="1"/>
    <col min="2545" max="2545" width="17" customWidth="1"/>
    <col min="2546" max="2546" width="19.5546875" bestFit="1" customWidth="1"/>
    <col min="2547" max="2547" width="17" bestFit="1" customWidth="1"/>
    <col min="2548" max="2548" width="17" customWidth="1"/>
    <col min="2549" max="2549" width="14.33203125" customWidth="1"/>
    <col min="2550" max="2550" width="11.6640625" bestFit="1" customWidth="1"/>
    <col min="2551" max="2551" width="14.33203125" bestFit="1" customWidth="1"/>
    <col min="2552" max="2553" width="11.6640625" bestFit="1" customWidth="1"/>
    <col min="2554" max="2554" width="32" bestFit="1" customWidth="1"/>
    <col min="2555" max="2555" width="29.44140625" bestFit="1" customWidth="1"/>
    <col min="2556" max="2556" width="32" bestFit="1" customWidth="1"/>
    <col min="2557" max="2558" width="29.44140625" bestFit="1" customWidth="1"/>
    <col min="2559" max="2559" width="18.5546875" bestFit="1" customWidth="1"/>
    <col min="2560" max="2560" width="16" bestFit="1" customWidth="1"/>
    <col min="2561" max="2561" width="18.5546875" bestFit="1" customWidth="1"/>
    <col min="2562" max="2563" width="16" bestFit="1" customWidth="1"/>
    <col min="2564" max="2564" width="18.5546875" bestFit="1" customWidth="1"/>
    <col min="2565" max="2565" width="16" bestFit="1" customWidth="1"/>
    <col min="2566" max="2566" width="18.5546875" bestFit="1" customWidth="1"/>
    <col min="2567" max="2568" width="16" bestFit="1" customWidth="1"/>
    <col min="2569" max="2569" width="14.33203125" bestFit="1" customWidth="1"/>
    <col min="2570" max="2570" width="11.6640625" bestFit="1" customWidth="1"/>
    <col min="2571" max="2571" width="14.33203125" bestFit="1" customWidth="1"/>
    <col min="2572" max="2573" width="11.6640625" bestFit="1" customWidth="1"/>
    <col min="2574" max="2574" width="32" bestFit="1" customWidth="1"/>
    <col min="2575" max="2575" width="29.44140625" bestFit="1" customWidth="1"/>
    <col min="2576" max="2576" width="32" bestFit="1" customWidth="1"/>
    <col min="2577" max="2578" width="29.44140625" bestFit="1" customWidth="1"/>
    <col min="2579" max="2579" width="18.5546875" bestFit="1" customWidth="1"/>
    <col min="2580" max="2580" width="16" bestFit="1" customWidth="1"/>
    <col min="2581" max="2581" width="18.5546875" bestFit="1" customWidth="1"/>
    <col min="2582" max="2583" width="16" bestFit="1" customWidth="1"/>
    <col min="2584" max="2584" width="19.5546875" bestFit="1" customWidth="1"/>
    <col min="2585" max="2585" width="17" bestFit="1" customWidth="1"/>
    <col min="2586" max="2586" width="19.5546875" bestFit="1" customWidth="1"/>
    <col min="2587" max="2588" width="17" bestFit="1" customWidth="1"/>
    <col min="2589" max="2589" width="14.33203125" bestFit="1" customWidth="1"/>
    <col min="2590" max="2590" width="11.6640625" bestFit="1" customWidth="1"/>
    <col min="2591" max="2591" width="14.33203125" bestFit="1" customWidth="1"/>
    <col min="2592" max="2593" width="11.6640625" bestFit="1" customWidth="1"/>
    <col min="2594" max="2594" width="21.109375" bestFit="1" customWidth="1"/>
    <col min="2595" max="2595" width="18.6640625" bestFit="1" customWidth="1"/>
    <col min="2596" max="2596" width="21.109375" bestFit="1" customWidth="1"/>
    <col min="2597" max="2598" width="18.6640625" bestFit="1" customWidth="1"/>
    <col min="2599" max="2599" width="21.109375" bestFit="1" customWidth="1"/>
    <col min="2600" max="2600" width="18.6640625" bestFit="1" customWidth="1"/>
    <col min="2601" max="2601" width="21.109375" bestFit="1" customWidth="1"/>
    <col min="2602" max="2603" width="18.6640625" bestFit="1" customWidth="1"/>
    <col min="2604" max="2604" width="21.109375" bestFit="1" customWidth="1"/>
    <col min="2605" max="2605" width="18.6640625" bestFit="1" customWidth="1"/>
    <col min="2606" max="2606" width="21.109375" bestFit="1" customWidth="1"/>
    <col min="2607" max="2608" width="18.6640625" bestFit="1" customWidth="1"/>
    <col min="2609" max="2609" width="19.5546875" bestFit="1" customWidth="1"/>
    <col min="2610" max="2610" width="17" bestFit="1" customWidth="1"/>
    <col min="2611" max="2611" width="19.5546875" bestFit="1" customWidth="1"/>
    <col min="2612" max="2613" width="17" bestFit="1" customWidth="1"/>
  </cols>
  <sheetData>
    <row r="1" spans="1:11" s="1" customFormat="1">
      <c r="A1" s="22" t="s">
        <v>16</v>
      </c>
      <c r="B1" s="16" t="s">
        <v>18</v>
      </c>
      <c r="C1" s="16" t="s">
        <v>19</v>
      </c>
      <c r="D1" s="16" t="s">
        <v>17</v>
      </c>
      <c r="E1" s="16" t="s">
        <v>20</v>
      </c>
      <c r="F1" s="16" t="s">
        <v>21</v>
      </c>
      <c r="G1" s="16" t="s">
        <v>22</v>
      </c>
      <c r="H1"/>
      <c r="I1"/>
      <c r="J1"/>
      <c r="K1"/>
    </row>
    <row r="2" spans="1:11">
      <c r="A2" s="68">
        <v>2001</v>
      </c>
      <c r="B2" s="16">
        <v>4.7783333333333324E-2</v>
      </c>
      <c r="C2" s="16">
        <v>0</v>
      </c>
      <c r="D2" s="16">
        <v>0</v>
      </c>
      <c r="E2" s="16">
        <v>0</v>
      </c>
      <c r="F2" s="16">
        <v>0</v>
      </c>
      <c r="G2" s="16">
        <v>0</v>
      </c>
    </row>
    <row r="3" spans="1:11">
      <c r="A3" s="68">
        <v>2002</v>
      </c>
      <c r="B3" s="16">
        <v>1.3216666666666668E-2</v>
      </c>
      <c r="C3" s="16">
        <v>0</v>
      </c>
      <c r="D3" s="16">
        <v>0</v>
      </c>
      <c r="E3" s="16">
        <v>0</v>
      </c>
      <c r="F3" s="16">
        <v>0</v>
      </c>
      <c r="G3" s="16">
        <v>0</v>
      </c>
    </row>
    <row r="4" spans="1:11">
      <c r="A4" s="68">
        <v>2003</v>
      </c>
      <c r="B4" s="16">
        <v>5.2866666666666666E-2</v>
      </c>
      <c r="C4" s="16">
        <v>0</v>
      </c>
      <c r="D4" s="16">
        <v>0</v>
      </c>
      <c r="E4" s="16">
        <v>0</v>
      </c>
      <c r="F4" s="16">
        <v>0</v>
      </c>
      <c r="G4" s="16">
        <v>0</v>
      </c>
    </row>
    <row r="5" spans="1:11">
      <c r="A5" s="68">
        <v>2004</v>
      </c>
      <c r="B5" s="16">
        <v>9.7091666666666673E-2</v>
      </c>
      <c r="C5" s="16">
        <v>0</v>
      </c>
      <c r="D5" s="16">
        <v>3.3333333333333335E-3</v>
      </c>
      <c r="E5" s="16">
        <v>0</v>
      </c>
      <c r="F5" s="16">
        <v>0</v>
      </c>
      <c r="G5" s="16">
        <v>0</v>
      </c>
    </row>
    <row r="6" spans="1:11">
      <c r="A6" s="68">
        <v>2005</v>
      </c>
      <c r="B6" s="16">
        <v>0.22163333333333335</v>
      </c>
      <c r="C6" s="16">
        <v>3.3750000000000002E-2</v>
      </c>
      <c r="D6" s="16">
        <v>8.7500000000000008E-2</v>
      </c>
      <c r="E6" s="16">
        <v>4.7500000000000007E-2</v>
      </c>
      <c r="F6" s="16">
        <v>0</v>
      </c>
      <c r="G6" s="16">
        <v>4.1666666666666664E-2</v>
      </c>
    </row>
    <row r="7" spans="1:11">
      <c r="A7" s="68">
        <v>2006</v>
      </c>
      <c r="B7" s="16">
        <v>0.29635833333333333</v>
      </c>
      <c r="C7" s="16">
        <v>9.583333333333334E-2</v>
      </c>
      <c r="D7" s="16">
        <v>0.17833333333333334</v>
      </c>
      <c r="E7" s="16">
        <v>0.14249999999999999</v>
      </c>
      <c r="F7" s="16">
        <v>0</v>
      </c>
      <c r="G7" s="16">
        <v>0.1225</v>
      </c>
    </row>
    <row r="8" spans="1:11">
      <c r="A8" s="68">
        <v>2007</v>
      </c>
      <c r="B8" s="16">
        <v>0.30804999999999999</v>
      </c>
      <c r="C8" s="16">
        <v>0.11310833333333332</v>
      </c>
      <c r="D8" s="16">
        <v>0.19166666666666668</v>
      </c>
      <c r="E8" s="16">
        <v>0.15833333333333333</v>
      </c>
      <c r="F8" s="16">
        <v>0</v>
      </c>
      <c r="G8" s="16">
        <v>0.13499999999999998</v>
      </c>
    </row>
    <row r="9" spans="1:11">
      <c r="A9" s="68">
        <v>2008</v>
      </c>
      <c r="B9" s="16">
        <v>0.38711666666666672</v>
      </c>
      <c r="C9" s="16">
        <v>0.35125000000000006</v>
      </c>
      <c r="D9" s="16">
        <v>0.48583333333333334</v>
      </c>
      <c r="E9" s="16">
        <v>0.45250000000000007</v>
      </c>
      <c r="F9" s="16">
        <v>0</v>
      </c>
      <c r="G9" s="16">
        <v>0.36999999999999994</v>
      </c>
    </row>
    <row r="10" spans="1:11">
      <c r="A10" s="68">
        <v>2009</v>
      </c>
      <c r="B10" s="16">
        <v>3.7391666666666663E-2</v>
      </c>
      <c r="C10" s="16">
        <v>4.7083333333333331E-2</v>
      </c>
      <c r="D10" s="16">
        <v>0.11583333333333333</v>
      </c>
      <c r="E10" s="16">
        <v>7.3333333333333334E-2</v>
      </c>
      <c r="F10" s="16">
        <v>0</v>
      </c>
      <c r="G10" s="16">
        <v>6.25E-2</v>
      </c>
    </row>
    <row r="11" spans="1:11">
      <c r="A11" s="68">
        <v>2010</v>
      </c>
      <c r="B11" s="16">
        <v>0.12173333333333335</v>
      </c>
      <c r="C11" s="16">
        <v>0.14791666666666667</v>
      </c>
      <c r="D11" s="16">
        <v>0.23333333333333336</v>
      </c>
      <c r="E11" s="16">
        <v>0.20083333333333334</v>
      </c>
      <c r="F11" s="16">
        <v>0</v>
      </c>
      <c r="G11" s="16">
        <v>0.16833333333333333</v>
      </c>
    </row>
    <row r="12" spans="1:11">
      <c r="A12" s="68">
        <v>2011</v>
      </c>
      <c r="B12" s="16">
        <v>0.27650833333333336</v>
      </c>
      <c r="C12" s="16">
        <v>0.32062499999999999</v>
      </c>
      <c r="D12" s="16">
        <v>0.43583333333333335</v>
      </c>
      <c r="E12" s="16">
        <v>0.40333333333333332</v>
      </c>
      <c r="F12" s="16">
        <v>0</v>
      </c>
      <c r="G12" s="16">
        <v>0.32916666666666666</v>
      </c>
    </row>
    <row r="13" spans="1:11">
      <c r="A13" s="68">
        <v>2012</v>
      </c>
      <c r="B13" s="16">
        <v>0.32106666666666667</v>
      </c>
      <c r="C13" s="16">
        <v>0.35791666666666672</v>
      </c>
      <c r="D13" s="16">
        <v>0.49500000000000005</v>
      </c>
      <c r="E13" s="16">
        <v>0.46</v>
      </c>
      <c r="F13" s="16">
        <v>0</v>
      </c>
      <c r="G13" s="16">
        <v>0.37749999999999995</v>
      </c>
    </row>
    <row r="14" spans="1:11">
      <c r="A14" s="68">
        <v>2013</v>
      </c>
      <c r="B14" s="16">
        <v>0.3177166666666667</v>
      </c>
      <c r="C14" s="16">
        <v>0.35291666666666671</v>
      </c>
      <c r="D14" s="16">
        <v>0.4916666666666667</v>
      </c>
      <c r="E14" s="16">
        <v>0.45666666666666678</v>
      </c>
      <c r="F14" s="16">
        <v>0</v>
      </c>
      <c r="G14" s="16">
        <v>0.37500000000000006</v>
      </c>
    </row>
    <row r="15" spans="1:11">
      <c r="A15" s="68">
        <v>2014</v>
      </c>
      <c r="B15" s="16">
        <v>0.30669166666666664</v>
      </c>
      <c r="C15" s="16">
        <v>0.34</v>
      </c>
      <c r="D15" s="16">
        <v>0.47666666666666663</v>
      </c>
      <c r="E15" s="16">
        <v>0.44166666666666665</v>
      </c>
      <c r="F15" s="16">
        <v>0</v>
      </c>
      <c r="G15" s="16">
        <v>0.36083333333333334</v>
      </c>
    </row>
    <row r="16" spans="1:11">
      <c r="A16" s="68">
        <v>2015</v>
      </c>
      <c r="B16" s="16">
        <v>0.11741666666666668</v>
      </c>
      <c r="C16" s="16">
        <v>0.11937499999999997</v>
      </c>
      <c r="D16" s="16">
        <v>0</v>
      </c>
      <c r="E16" s="16">
        <v>0.19416666666666668</v>
      </c>
      <c r="F16" s="16">
        <v>0</v>
      </c>
      <c r="G16" s="16">
        <v>0.16333333333333336</v>
      </c>
    </row>
    <row r="17" spans="1:7">
      <c r="A17" s="68">
        <v>2016</v>
      </c>
      <c r="B17" s="16">
        <v>1.3908333333333333E-2</v>
      </c>
      <c r="C17" s="16">
        <v>2.1041666666666667E-2</v>
      </c>
      <c r="D17" s="16">
        <v>0</v>
      </c>
      <c r="E17" s="16">
        <v>4.5833333333333337E-2</v>
      </c>
      <c r="F17" s="16">
        <v>0</v>
      </c>
      <c r="G17" s="16">
        <v>4.3333333333333335E-2</v>
      </c>
    </row>
    <row r="18" spans="1:7">
      <c r="A18" s="68">
        <v>2017</v>
      </c>
      <c r="B18" s="16">
        <v>5.7049999999999997E-2</v>
      </c>
      <c r="C18" s="16">
        <v>7.7916666666666676E-2</v>
      </c>
      <c r="D18" s="16">
        <v>0</v>
      </c>
      <c r="E18" s="16">
        <v>0.11666666666666665</v>
      </c>
      <c r="F18" s="16">
        <v>0</v>
      </c>
      <c r="G18" s="16">
        <v>0.10083333333333333</v>
      </c>
    </row>
    <row r="19" spans="1:7">
      <c r="A19" s="68">
        <v>2018</v>
      </c>
      <c r="B19" s="16">
        <v>0.16150833333333334</v>
      </c>
      <c r="C19" s="16">
        <v>0.1925</v>
      </c>
      <c r="D19" s="16">
        <v>0</v>
      </c>
      <c r="E19" s="16">
        <v>0.25166666666666671</v>
      </c>
      <c r="F19" s="16">
        <v>0</v>
      </c>
      <c r="G19" s="16">
        <v>0.21166666666666667</v>
      </c>
    </row>
    <row r="20" spans="1:7">
      <c r="A20" s="68">
        <v>2019</v>
      </c>
      <c r="B20" s="16">
        <v>0.15239166666666665</v>
      </c>
      <c r="C20" s="16">
        <v>0.17166666666666663</v>
      </c>
      <c r="D20" s="16">
        <v>0</v>
      </c>
      <c r="E20" s="16">
        <v>0.24000000000000002</v>
      </c>
      <c r="F20" s="16">
        <v>0</v>
      </c>
      <c r="G20" s="16">
        <v>0.20166666666666666</v>
      </c>
    </row>
    <row r="21" spans="1:7">
      <c r="A21" s="68">
        <v>2020</v>
      </c>
      <c r="B21" s="16">
        <v>6.9508333333333353E-2</v>
      </c>
      <c r="C21" s="16">
        <v>7.5833333333333336E-2</v>
      </c>
      <c r="D21" s="16">
        <v>0</v>
      </c>
      <c r="E21" s="16">
        <v>0.13166666666666668</v>
      </c>
      <c r="F21" s="16">
        <v>0</v>
      </c>
      <c r="G21" s="16">
        <v>0.11416666666666669</v>
      </c>
    </row>
    <row r="22" spans="1:7">
      <c r="A22" s="68">
        <v>2021</v>
      </c>
      <c r="B22" s="16">
        <v>0.16742499999999996</v>
      </c>
      <c r="C22" s="16">
        <v>0.19770833333333335</v>
      </c>
      <c r="D22" s="16">
        <v>0</v>
      </c>
      <c r="E22" s="16">
        <v>0.24083333333333334</v>
      </c>
      <c r="F22" s="16">
        <v>0</v>
      </c>
      <c r="G22" s="16">
        <v>0.20333333333333337</v>
      </c>
    </row>
    <row r="23" spans="1:7">
      <c r="A23" s="68">
        <v>2022</v>
      </c>
      <c r="B23" s="16">
        <v>0.64329166666666671</v>
      </c>
      <c r="C23" s="16">
        <v>0.55062500000000003</v>
      </c>
      <c r="D23" s="16">
        <v>0.70166666666666666</v>
      </c>
      <c r="E23" s="16">
        <v>0.66500000000000004</v>
      </c>
      <c r="F23" s="16">
        <v>0</v>
      </c>
      <c r="G23" s="16">
        <v>0.54166666666666663</v>
      </c>
    </row>
    <row r="24" spans="1:7">
      <c r="A24" s="68">
        <v>2023</v>
      </c>
      <c r="B24" s="16">
        <v>0.53845833333333337</v>
      </c>
      <c r="C24" s="16">
        <v>0.42824999999999996</v>
      </c>
      <c r="D24" s="16">
        <v>0.59583333333333333</v>
      </c>
      <c r="E24" s="16">
        <v>0.55833333333333335</v>
      </c>
      <c r="F24" s="16">
        <v>0</v>
      </c>
      <c r="G24" s="16">
        <v>0.45833333333333331</v>
      </c>
    </row>
    <row r="25" spans="1:7">
      <c r="A25" s="68">
        <v>2024</v>
      </c>
      <c r="B25" s="16">
        <v>0.47399999999999998</v>
      </c>
      <c r="C25" s="16">
        <v>0.35</v>
      </c>
      <c r="D25" s="16">
        <v>0.53499999999999992</v>
      </c>
      <c r="E25" s="16">
        <v>0.495</v>
      </c>
      <c r="F25" s="16">
        <v>0</v>
      </c>
      <c r="G25" s="16">
        <v>0.41000000000000003</v>
      </c>
    </row>
    <row r="26" spans="1:7">
      <c r="A26" s="68" t="s">
        <v>15</v>
      </c>
      <c r="B26" s="16">
        <v>0.20741798561151076</v>
      </c>
      <c r="C26" s="16">
        <v>0.17497769784172662</v>
      </c>
      <c r="D26" s="16">
        <v>0.19776978417266181</v>
      </c>
      <c r="E26" s="16">
        <v>0.23151079136690647</v>
      </c>
      <c r="F26" s="16">
        <v>0</v>
      </c>
      <c r="G26" s="16">
        <v>0.19205035971223025</v>
      </c>
    </row>
  </sheetData>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2179-5662-4D0A-8E10-65E39485A793}">
  <dimension ref="A1:U29"/>
  <sheetViews>
    <sheetView tabSelected="1" zoomScaleNormal="100" workbookViewId="0">
      <selection activeCell="L31" sqref="L31"/>
    </sheetView>
  </sheetViews>
  <sheetFormatPr defaultRowHeight="13.2"/>
  <cols>
    <col min="10" max="10" width="12.109375" customWidth="1"/>
    <col min="11" max="11" width="4.88671875" customWidth="1"/>
    <col min="13" max="13" width="15" bestFit="1" customWidth="1"/>
    <col min="14" max="14" width="11.5546875" bestFit="1" customWidth="1"/>
    <col min="15" max="15" width="7.5546875" bestFit="1" customWidth="1"/>
    <col min="16" max="16" width="13.6640625" bestFit="1" customWidth="1"/>
    <col min="17" max="17" width="16.88671875" bestFit="1" customWidth="1"/>
    <col min="18" max="18" width="13.44140625" customWidth="1"/>
    <col min="19" max="19" width="13.44140625" bestFit="1" customWidth="1"/>
    <col min="20" max="20" width="28.5546875" bestFit="1" customWidth="1"/>
    <col min="21" max="21" width="22.77734375" bestFit="1" customWidth="1"/>
  </cols>
  <sheetData>
    <row r="1" spans="1:21">
      <c r="A1" s="65"/>
      <c r="S1" s="22" t="s">
        <v>23</v>
      </c>
      <c r="T1" t="s">
        <v>24</v>
      </c>
    </row>
    <row r="2" spans="1:21" ht="13.8">
      <c r="A2" s="66"/>
    </row>
    <row r="3" spans="1:21">
      <c r="S3" s="22" t="s">
        <v>16</v>
      </c>
      <c r="T3" t="s">
        <v>55</v>
      </c>
      <c r="U3" t="s">
        <v>45</v>
      </c>
    </row>
    <row r="4" spans="1:21" ht="13.8" thickBot="1">
      <c r="S4" s="12">
        <v>44607</v>
      </c>
      <c r="T4">
        <v>0.21928641385921319</v>
      </c>
      <c r="U4">
        <v>7.5236714125147694E-2</v>
      </c>
    </row>
    <row r="5" spans="1:21" ht="14.4">
      <c r="L5" s="6"/>
      <c r="M5" s="29">
        <f>YEAR(MAX(data[Date]))</f>
        <v>2024</v>
      </c>
      <c r="N5" s="33" t="s">
        <v>8</v>
      </c>
      <c r="O5" s="39" t="s">
        <v>27</v>
      </c>
      <c r="P5" s="39" t="s">
        <v>28</v>
      </c>
      <c r="Q5" s="34" t="s">
        <v>29</v>
      </c>
      <c r="S5" s="12">
        <v>44635</v>
      </c>
      <c r="T5">
        <v>0.24622116973373864</v>
      </c>
      <c r="U5">
        <v>7.3098611349383627E-2</v>
      </c>
    </row>
    <row r="6" spans="1:21" ht="14.4">
      <c r="M6" s="30" t="str">
        <f>TEXT(MAX(data[Date]), "mmmm")</f>
        <v>February</v>
      </c>
      <c r="N6" s="27">
        <f>ROUND(INDEX(data[], MATCH(MAX(data[Date]), data[Date]), 13), 2)</f>
        <v>0.28999999999999998</v>
      </c>
      <c r="O6" s="40"/>
      <c r="P6" s="43"/>
      <c r="Q6" s="25"/>
      <c r="R6" s="3"/>
      <c r="S6" s="12">
        <v>44666</v>
      </c>
      <c r="T6">
        <v>0.3294178717379514</v>
      </c>
      <c r="U6">
        <v>7.7341326612732839E-2</v>
      </c>
    </row>
    <row r="7" spans="1:21" ht="14.4">
      <c r="M7" s="31" t="str">
        <f>TEXT(DATE(YEAR(MAX(data[Date])), MONTH(MAX(data[Date]))-1, 1), "mmmm")</f>
        <v>January</v>
      </c>
      <c r="N7" s="27">
        <f>ROUND(INDEX(data[],MATCH(MAX(data[Date]),data[Date])-1,13), 2)</f>
        <v>0.35</v>
      </c>
      <c r="O7" s="40">
        <f>ROUND(N6-N7, 2)</f>
        <v>-0.06</v>
      </c>
      <c r="P7" s="43" t="str">
        <f>IF(O7&gt;=0.01, "up "&amp;100*ROUND(ABS(O7),3)&amp;IF(100*ROUND(ABS(O7),3)=1, " cent", " cents"), IF(O7&lt;=-0.01, "down "&amp;100*ROUND(ABS(O7),3)&amp;IF(OR(O7&gt;0.01, O7&lt;-0.01), " cents", " cent"), "unchanged"))</f>
        <v>down 6 cents</v>
      </c>
      <c r="Q7" s="25" t="str">
        <f>IF(O7&gt;=0.01, "up "&amp;100*ROUND(ABS((N6/N7)-1), 2)&amp;" percent", IF(O7&lt;=-0.01, "down "&amp;100*ROUND(ABS((N6/N7)-1), 2)&amp;" percent", "unchanged"))</f>
        <v>down 17 percent</v>
      </c>
      <c r="R7" s="3"/>
      <c r="S7" s="12">
        <v>44696</v>
      </c>
      <c r="T7">
        <v>0.54148168585951595</v>
      </c>
      <c r="U7">
        <v>8.0404085830167352E-2</v>
      </c>
    </row>
    <row r="8" spans="1:21" ht="14.4">
      <c r="M8" s="31" t="str">
        <f>M6&amp;" "&amp;M5-1</f>
        <v>February 2023</v>
      </c>
      <c r="N8" s="27">
        <f>ROUND(INDEX(data[],MATCH(MAX(data[Date]),data[Date])-12,13), 2)</f>
        <v>0.45</v>
      </c>
      <c r="O8" s="40">
        <f>ROUND(N6-N8, 2)</f>
        <v>-0.16</v>
      </c>
      <c r="P8" s="43" t="str">
        <f>IF(O8&gt;=0.01, "up "&amp;100*ROUND(ABS(O8),3)&amp;IF(100*ROUND(ABS(O8),3)=1, " cent", " cents"), IF(O8&lt;=-0.01, "down "&amp;100*ROUND(ABS(O8),3)&amp;IF(100*ROUND(ABS(O8),3)=1, " cent", " cents"), "unchanged"))</f>
        <v>down 16 cents</v>
      </c>
      <c r="Q8" s="25" t="str">
        <f>IF(O8&gt;=0.01,"up "&amp;100*ROUND(ABS((N6/N8)-1), 2)&amp;" percent", IF(O8&lt;=-0.01, "down "&amp;100*ROUND(ABS((N6/N8)-1), 2)&amp;" percent", "unchanged"))</f>
        <v>down 36 percent</v>
      </c>
      <c r="R8" s="3"/>
      <c r="S8" s="12">
        <v>44727</v>
      </c>
      <c r="T8">
        <v>0.55455451042468118</v>
      </c>
      <c r="U8">
        <v>7.4620925707844302E-2</v>
      </c>
    </row>
    <row r="9" spans="1:21" ht="15" thickBot="1">
      <c r="M9" s="32" t="s">
        <v>13</v>
      </c>
      <c r="N9" s="28">
        <f>ROUND(INDEX(data[], MATCH(MAX(data[Date]), data[Date]), 14), 2)</f>
        <v>0.24</v>
      </c>
      <c r="O9" s="41">
        <f>ROUND(N6-N9, 2)</f>
        <v>0.05</v>
      </c>
      <c r="P9" s="44" t="str">
        <f>IF(O9&gt;=0.01, "up "&amp;100*ROUND(ABS(O9),3)&amp;IF(100*ROUND(ABS(O9),3)=1, " cent", " cents"), IF(O9&lt;=-0.01, "down "&amp;100*ROUND(ABS(O9),3)&amp;" cents", "unchanged"))</f>
        <v>up 5 cents</v>
      </c>
      <c r="Q9" s="26" t="str">
        <f>IF(O9&gt;=0.01,"up "&amp;100*ROUND(ABS((N6/N9)-1),2)&amp;" percent",IF(O9&lt;=-0.01,"down "&amp;100*ROUND(ABS((N6/N9)-1),2)&amp;" percent","unchanged"))</f>
        <v>up 21 percent</v>
      </c>
      <c r="S9" s="12">
        <v>44757</v>
      </c>
      <c r="T9">
        <v>0.64382759544921353</v>
      </c>
      <c r="U9">
        <v>7.5624071097336168E-2</v>
      </c>
    </row>
    <row r="10" spans="1:21">
      <c r="S10" s="12">
        <v>44788</v>
      </c>
      <c r="T10">
        <v>0.67279687953281275</v>
      </c>
      <c r="U10">
        <v>7.6232068063905825E-2</v>
      </c>
    </row>
    <row r="11" spans="1:21">
      <c r="S11" s="12">
        <v>44819</v>
      </c>
      <c r="T11">
        <v>0.60540942730471858</v>
      </c>
      <c r="U11">
        <v>7.6559212643087696E-2</v>
      </c>
    </row>
    <row r="12" spans="1:21">
      <c r="M12" t="str">
        <f>M6&amp;" "&amp;M5&amp;": $"&amp;TEXT(ROUND(N6,2), "0.00")&amp;"/mile, "&amp;P7&amp;" from last month's surcharge of $"&amp;ROUND(N7, 2)&amp;"/mile; "&amp;P8&amp;" from the "&amp;M6&amp;" "&amp;M5-1&amp;" surcharge of $"&amp;ROUND(N8, 2)&amp;"/mile; and "&amp;P9&amp;" from the "&amp;M6&amp;" prior 3-year average of $"&amp;ROUND(N9, 2)&amp;"/mile."</f>
        <v>February 2024: $0.29/mile, down 6 cents from last month's surcharge of $0.35/mile; down 16 cents from the February 2023 surcharge of $0.45/mile; and up 5 cents from the February prior 3-year average of $0.24/mile.</v>
      </c>
      <c r="S12" s="12">
        <v>44849</v>
      </c>
      <c r="T12">
        <v>0.52189534957052575</v>
      </c>
      <c r="U12">
        <v>7.7182374374872922E-2</v>
      </c>
    </row>
    <row r="13" spans="1:21">
      <c r="N13" s="35"/>
      <c r="O13" s="35"/>
      <c r="P13" s="35"/>
      <c r="S13" s="12">
        <v>44880</v>
      </c>
      <c r="T13">
        <v>0.5186702524500838</v>
      </c>
      <c r="U13">
        <v>8.1254668523106158E-2</v>
      </c>
    </row>
    <row r="14" spans="1:21">
      <c r="N14" s="42"/>
      <c r="O14" s="35"/>
      <c r="P14" s="35"/>
      <c r="S14" s="12">
        <v>44910</v>
      </c>
      <c r="T14">
        <v>0.56652139487658137</v>
      </c>
      <c r="U14">
        <v>9.0850258272441906E-2</v>
      </c>
    </row>
    <row r="15" spans="1:21">
      <c r="S15" s="12">
        <v>44941</v>
      </c>
      <c r="T15">
        <v>0.56260879381456297</v>
      </c>
      <c r="U15">
        <v>0.11852998554299976</v>
      </c>
    </row>
    <row r="16" spans="1:21">
      <c r="A16" s="13"/>
      <c r="N16" s="55"/>
      <c r="O16" s="35"/>
      <c r="P16" s="35"/>
      <c r="S16" s="12">
        <v>44972</v>
      </c>
      <c r="T16">
        <v>0.45040755584425413</v>
      </c>
      <c r="U16">
        <v>0.11823410121052065</v>
      </c>
    </row>
    <row r="17" spans="1:21">
      <c r="A17" s="13"/>
      <c r="N17" s="35"/>
      <c r="O17" s="35"/>
      <c r="P17" s="35"/>
      <c r="S17" s="12">
        <v>45000</v>
      </c>
      <c r="T17">
        <v>0.42427599390789955</v>
      </c>
      <c r="U17">
        <v>0.12878849163985931</v>
      </c>
    </row>
    <row r="18" spans="1:21">
      <c r="A18" s="13"/>
      <c r="S18" s="12">
        <v>45031</v>
      </c>
      <c r="T18">
        <v>0.38666755483521054</v>
      </c>
      <c r="U18">
        <v>0.15937424946879941</v>
      </c>
    </row>
    <row r="19" spans="1:21" ht="15" customHeight="1">
      <c r="A19" s="13"/>
      <c r="S19" s="12">
        <v>45061</v>
      </c>
      <c r="T19">
        <v>0.34507824186773961</v>
      </c>
      <c r="U19">
        <v>0.23099419990533113</v>
      </c>
    </row>
    <row r="20" spans="1:21">
      <c r="A20" s="13"/>
      <c r="S20" s="12">
        <v>45092</v>
      </c>
      <c r="T20">
        <v>0.31653075848542561</v>
      </c>
      <c r="U20">
        <v>0.2277402995860269</v>
      </c>
    </row>
    <row r="21" spans="1:21">
      <c r="A21" s="13"/>
      <c r="S21" s="12">
        <v>45122</v>
      </c>
      <c r="T21">
        <v>0.27878663458749037</v>
      </c>
      <c r="U21">
        <v>0.25831337463347526</v>
      </c>
    </row>
    <row r="22" spans="1:21" ht="12.75" customHeight="1">
      <c r="A22" s="13"/>
      <c r="S22" s="12">
        <v>45153</v>
      </c>
      <c r="T22">
        <v>0.25864084986693237</v>
      </c>
      <c r="U22">
        <v>0.27083424224900327</v>
      </c>
    </row>
    <row r="23" spans="1:21">
      <c r="A23" s="67"/>
      <c r="S23" s="12">
        <v>45184</v>
      </c>
      <c r="T23">
        <v>0.28517926762357626</v>
      </c>
      <c r="U23">
        <v>0.25027585953818809</v>
      </c>
    </row>
    <row r="24" spans="1:21">
      <c r="A24" s="13"/>
      <c r="S24" s="12">
        <v>45214</v>
      </c>
      <c r="T24">
        <v>0.38686859415007002</v>
      </c>
      <c r="U24">
        <v>0.2235738906610274</v>
      </c>
    </row>
    <row r="25" spans="1:21">
      <c r="A25" s="13"/>
      <c r="S25" s="12">
        <v>45245</v>
      </c>
      <c r="T25">
        <v>0.42013792048736803</v>
      </c>
      <c r="U25">
        <v>0.2260683692371093</v>
      </c>
    </row>
    <row r="26" spans="1:21">
      <c r="A26" s="13"/>
      <c r="S26" s="12">
        <v>45275</v>
      </c>
      <c r="T26">
        <v>0.40625389112420063</v>
      </c>
      <c r="U26">
        <v>0.25028877460857862</v>
      </c>
    </row>
    <row r="27" spans="1:21">
      <c r="S27" s="12">
        <v>45306</v>
      </c>
      <c r="T27">
        <v>0.35027583782147498</v>
      </c>
      <c r="U27">
        <v>0.27582045160218777</v>
      </c>
    </row>
    <row r="28" spans="1:21">
      <c r="C28" s="6"/>
      <c r="D28" s="6"/>
      <c r="S28" s="12">
        <v>45337</v>
      </c>
      <c r="T28">
        <v>0.29221786826936413</v>
      </c>
      <c r="U28">
        <v>0.23810903490232185</v>
      </c>
    </row>
    <row r="29" spans="1:21">
      <c r="S29" s="12" t="s">
        <v>15</v>
      </c>
      <c r="T29">
        <v>10.584012313484607</v>
      </c>
      <c r="U29">
        <v>3.8353496413854553</v>
      </c>
    </row>
  </sheetData>
  <pageMargins left="0.75" right="0.75" top="1" bottom="1" header="0.5" footer="0.5"/>
  <pageSetup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Weights</vt:lpstr>
      <vt:lpstr>data</vt:lpstr>
      <vt:lpstr>Annual Averages</vt:lpstr>
      <vt:lpstr>GTR Figure</vt:lpstr>
      <vt:lpstr>'GTR Figure'!Print_Area</vt:lpstr>
    </vt:vector>
  </TitlesOfParts>
  <Company>USDA\AMS\TM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 Prater</dc:creator>
  <cp:lastModifiedBy>Gastelle, Jesse - MRP-AMS</cp:lastModifiedBy>
  <cp:lastPrinted>2024-01-31T20:39:44Z</cp:lastPrinted>
  <dcterms:created xsi:type="dcterms:W3CDTF">2004-10-13T20:30:39Z</dcterms:created>
  <dcterms:modified xsi:type="dcterms:W3CDTF">2024-01-31T23:06:16Z</dcterms:modified>
</cp:coreProperties>
</file>